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511" documentId="8_{6C1A0768-43BB-4103-B012-FF0CA98BEC7B}" xr6:coauthVersionLast="46" xr6:coauthVersionMax="46" xr10:uidLastSave="{5ECDA131-72F9-428B-906F-F4C211DA5C92}"/>
  <bookViews>
    <workbookView xWindow="1905" yWindow="1905" windowWidth="25605" windowHeight="15060" tabRatio="650" xr2:uid="{00000000-000D-0000-FFFF-FFFF00000000}"/>
  </bookViews>
  <sheets>
    <sheet name="README" sheetId="19" r:id="rId1"/>
    <sheet name="State Totals 12" sheetId="30" r:id="rId2"/>
    <sheet name="All Sectors 12" sheetId="21" r:id="rId3"/>
    <sheet name="All Sectors 36" sheetId="63" r:id="rId4"/>
    <sheet name="Model Species 12" sheetId="20" r:id="rId5"/>
    <sheet name="Model Species 36" sheetId="47" r:id="rId6"/>
    <sheet name="airports" sheetId="52" r:id="rId7"/>
    <sheet name="afdust" sheetId="1" r:id="rId8"/>
    <sheet name="fertilizer" sheetId="56" r:id="rId9"/>
    <sheet name="livestock" sheetId="48" r:id="rId10"/>
    <sheet name="biogenics 36" sheetId="46" r:id="rId11"/>
    <sheet name="biogenics 12" sheetId="29" r:id="rId12"/>
    <sheet name="rail" sheetId="3" r:id="rId13"/>
    <sheet name="cmv_c1c2 36" sheetId="53" r:id="rId14"/>
    <sheet name="cmv_c1c2 12" sheetId="4" r:id="rId15"/>
    <sheet name="cmv_c3 36" sheetId="38" r:id="rId16"/>
    <sheet name="cmv_c3 12" sheetId="51" r:id="rId17"/>
    <sheet name="nonpt" sheetId="9" r:id="rId18"/>
    <sheet name="ptagfire" sheetId="33" r:id="rId19"/>
    <sheet name="nonroad" sheetId="5" r:id="rId20"/>
    <sheet name="onroad all" sheetId="14" r:id="rId21"/>
    <sheet name="othar 12US1" sheetId="6" r:id="rId22"/>
    <sheet name="othar 36US3" sheetId="44" r:id="rId23"/>
    <sheet name="onroad_can 12US1" sheetId="7" r:id="rId24"/>
    <sheet name="onroad_can 36US3" sheetId="41" r:id="rId25"/>
    <sheet name="onroad_mex 12US1" sheetId="37" r:id="rId26"/>
    <sheet name="onroad_mex 36US3" sheetId="42" r:id="rId27"/>
    <sheet name="othpt 12US1" sheetId="8" r:id="rId28"/>
    <sheet name="othpt 36US3" sheetId="43" r:id="rId29"/>
    <sheet name="canada_og2D 12US1" sheetId="57" r:id="rId30"/>
    <sheet name="canada_og2D 36US3" sheetId="58" r:id="rId31"/>
    <sheet name="canada_ag 12US1" sheetId="59" r:id="rId32"/>
    <sheet name="canada_ag 36US3" sheetId="60" r:id="rId33"/>
    <sheet name="othafdust 12US1" sheetId="32" r:id="rId34"/>
    <sheet name="othafdust 36US3" sheetId="45" r:id="rId35"/>
    <sheet name="othptdust 12US1" sheetId="49" r:id="rId36"/>
    <sheet name="othptdust 36US3" sheetId="50" r:id="rId37"/>
    <sheet name="ptfire-rx" sheetId="54" r:id="rId38"/>
    <sheet name="ptfire-wild" sheetId="34" r:id="rId39"/>
    <sheet name="ptfire_othna 12US1" sheetId="36" r:id="rId40"/>
    <sheet name="ptfire_othna 36US3" sheetId="39" r:id="rId41"/>
    <sheet name="ptegu_summer" sheetId="11" r:id="rId42"/>
    <sheet name="ptegu_winter" sheetId="62" r:id="rId43"/>
    <sheet name="ptegu_wintershld" sheetId="61" r:id="rId44"/>
    <sheet name="ptnonipm" sheetId="12" r:id="rId45"/>
    <sheet name="pt_oilgas" sheetId="25" r:id="rId46"/>
    <sheet name="np_oilgas" sheetId="27" r:id="rId47"/>
    <sheet name="rwc" sheetId="13" r:id="rId48"/>
    <sheet name="solvents" sheetId="55" r:id="rId49"/>
  </sheets>
  <externalReferences>
    <externalReference r:id="rId50"/>
  </externalReferences>
  <definedNames>
    <definedName name="_2011ea_v6_11f_12US2_cbo5_soa_ag_state" localSheetId="8">fertilizer!#REF!</definedName>
    <definedName name="_2011ea_v6_11f_12US2_cbo5_soa_ag_state" localSheetId="9">livestock!#REF!</definedName>
    <definedName name="_2011ea_v6_11f_12US2_cbo5_soa_ag_state_1" localSheetId="8">fertilizer!#REF!</definedName>
    <definedName name="_2011ea_v6_11f_12US2_cbo5_soa_ag_state_1" localSheetId="9">livestock!#REF!</definedName>
    <definedName name="_xlnm._FilterDatabase" localSheetId="1" hidden="1">'State Totals 12'!$A$3:$I$52</definedName>
    <definedName name="annual_2011_draft_ptfire_12US2_cbo5_soa" localSheetId="37">'ptfire-rx'!$Q$2:$BZ$51</definedName>
    <definedName name="annual_2011_draft_ptfire_12US2_cbo5_soa" localSheetId="38">'ptfire-wild'!$Q$2:$BZ$51</definedName>
    <definedName name="annual_2011ea_v6_11f_afdust_12US2_cmaq_cb05_soa_state" localSheetId="7">afdust!$F$2:$AA$56</definedName>
    <definedName name="annual_2011ea_v6_11f_afdust_12US2_cmaq_cb05_soa_state" localSheetId="33">'othafdust 12US1'!#REF!</definedName>
    <definedName name="annual_2011ea_v6_11f_afdust_12US2_cmaq_cb05_soa_state" localSheetId="34">'othafdust 36US3'!#REF!</definedName>
    <definedName name="annual_2011ea_v6_11f_afdust_12US2_cmaq_cb05_soa_state" localSheetId="35">'othptdust 12US1'!#REF!</definedName>
    <definedName name="annual_2011ea_v6_11f_afdust_12US2_cmaq_cb05_soa_state" localSheetId="36">'othptdust 36US3'!#REF!</definedName>
    <definedName name="annual_2011ea_v6_11f_afdust_12US2_cmaq_cb05_soa_state_1" localSheetId="7">afdust!$F$2:$AA$56</definedName>
    <definedName name="annual_2011ea_v6_11f_c1c2rail_12US2_cbo5_soa_state" localSheetId="8">fertilizer!$E$2:$G$54</definedName>
    <definedName name="annual_2011ea_v6_11f_c1c2rail_12US2_cbo5_soa_state" localSheetId="9">livestock!$H$2:$AQ$54</definedName>
    <definedName name="annual_2011ea_v6_11f_c1c2rail_12US2_cbo5_soa_state" localSheetId="12">rail!$P$2:$CC$54</definedName>
    <definedName name="annual_2011ea_v6_11f_c3marine_12US2_cbo5_soa_state" localSheetId="14">'cmv_c1c2 12'!$Q$2:$CB$56</definedName>
    <definedName name="annual_2011ea_v6_11f_c3marine_12US2_cbo5_soa_state" localSheetId="13">'cmv_c1c2 36'!$Q$2:$CB$56</definedName>
    <definedName name="annual_2011ea_v6_11f_c3marine_12US2_cbo5_soa_state" localSheetId="16">'cmv_c3 12'!$Q$2:$CB$56</definedName>
    <definedName name="annual_2011ea_v6_11f_c3marine_12US2_cbo5_soa_state" localSheetId="15">'cmv_c3 36'!$Q$2:$CB$56</definedName>
    <definedName name="annual_2011ea_v6_11f_c3marine_12US2_cbo5_soa_state_1" localSheetId="15">'cmv_c3 36'!$Q$2:$CB$56</definedName>
    <definedName name="annual_2011ea_v6_11f_nonpt_12US2_cbo5_soa_state" localSheetId="17">nonpt!$S$2:$CD$54</definedName>
    <definedName name="annual_2011ea_v6_11f_nonpt_12US2_cbo5_soa_state" localSheetId="18">ptagfire!$O$2:$CA$54</definedName>
    <definedName name="annual_2011ea_v6_11f_nonroad_12US2_cbo5_soa_state" localSheetId="19">nonroad!$P$2:$BS$58</definedName>
    <definedName name="annual_2011ea_v6_11f_othar_12US2_cmaq_cb05_soa_state" localSheetId="21">'othar 12US1'!$J$2:$BS$47</definedName>
    <definedName name="annual_2011ea_v6_11f_othar_12US2_cmaq_cb05_soa_state" localSheetId="22">'othar 36US3'!$J$2:$BS$47</definedName>
    <definedName name="annual_2011ea_v6_11f_othar_12US2_cmaq_cb05_soa_state" localSheetId="39">'ptfire_othna 12US1'!$J$2:$BT$48</definedName>
    <definedName name="annual_2011ea_v6_11f_othar_12US2_cmaq_cb05_soa_state" localSheetId="40">'ptfire_othna 36US3'!$J$2:$BT$48</definedName>
    <definedName name="annual_2011ea_v6_11f_othon_12US2_cmaq_cb05_soa_state" localSheetId="23">'onroad_can 12US1'!$J$2:$BS$47</definedName>
    <definedName name="annual_2011ea_v6_11f_othon_12US2_cmaq_cb05_soa_state" localSheetId="24">'onroad_can 36US3'!$J$2:$BS$47</definedName>
    <definedName name="annual_2011ea_v6_11f_othon_12US2_cmaq_cb05_soa_state" localSheetId="25">'onroad_mex 12US1'!$P$2:$BT$34</definedName>
    <definedName name="annual_2011ea_v6_11f_othon_12US2_cmaq_cb05_soa_state" localSheetId="26">'onroad_mex 36US3'!$P$2:$BT$34</definedName>
    <definedName name="annual_2011ea_v6_11f_othpt_12US2_cmaq_cb05_soa_state" localSheetId="31">'canada_ag 12US1'!$E$2:$AN$15</definedName>
    <definedName name="annual_2011ea_v6_11f_othpt_12US2_cmaq_cb05_soa_state" localSheetId="32">'canada_ag 36US3'!$E$2:$AN$15</definedName>
    <definedName name="annual_2011ea_v6_11f_othpt_12US2_cmaq_cb05_soa_state" localSheetId="29">'canada_og2D 12US1'!$L$2:$BW$8</definedName>
    <definedName name="annual_2011ea_v6_11f_othpt_12US2_cmaq_cb05_soa_state" localSheetId="30">'canada_og2D 36US3'!$L$2:$BW$8</definedName>
    <definedName name="annual_2011ea_v6_11f_othpt_12US2_cmaq_cb05_soa_state" localSheetId="27">'othpt 12US1'!$M$2:$BX$47</definedName>
    <definedName name="annual_2011ea_v6_11f_othpt_12US2_cmaq_cb05_soa_state" localSheetId="28">'othpt 36US3'!$M$2:$BX$47</definedName>
    <definedName name="annual_2011ea_v6_11f_ptipm_12US2_cbo5_soa_state" localSheetId="41">ptegu_summer!$K$2:$BS$54</definedName>
    <definedName name="annual_2011ea_v6_11f_ptipm_12US2_cbo5_soa_state" localSheetId="42">ptegu_winter!$K$2:$BS$54</definedName>
    <definedName name="annual_2011ea_v6_11f_ptipm_12US2_cbo5_soa_state" localSheetId="43">ptegu_wintershld!$K$2:$BS$54</definedName>
    <definedName name="annual_2011ea_v6_11f_ptipm_12US2_cbo5_soa_state" localSheetId="48">solvents!$N$2:$BW$54</definedName>
    <definedName name="annual_2011ea_v6_11f_ptipm_12US2_cbo5_soa_state_1" localSheetId="42">ptegu_winter!$K$2:$BS$54</definedName>
    <definedName name="annual_2011ea_v6_11f_ptnonipm_12US2_cbo5_soa_state" localSheetId="6">airports!$Q$2:$BX$54</definedName>
    <definedName name="annual_2011ea_v6_11f_ptnonipm_12US2_cbo5_soa_state" localSheetId="45">pt_oilgas!$S$2:$CD$54</definedName>
    <definedName name="annual_2011ea_v6_11f_ptnonipm_12US2_cbo5_soa_state" localSheetId="44">ptnonipm!$S$2:$CD$54</definedName>
    <definedName name="annual_2011ea_v6_11f_rwc_12US2_cbo5_soa_state" localSheetId="47">rwc!$P$2:$BY$54</definedName>
    <definedName name="beis" localSheetId="10">'biogenics 36'!$A$2:$P$51</definedName>
    <definedName name="beis" localSheetId="8">#REF!</definedName>
    <definedName name="beis" localSheetId="9">#REF!</definedName>
    <definedName name="beis" localSheetId="25">#REF!</definedName>
    <definedName name="beis" localSheetId="26">#REF!</definedName>
    <definedName name="beis" localSheetId="48">#REF!</definedName>
    <definedName name="beis">'biogenics 12'!$A$2:$Q$51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5" i="30" l="1"/>
  <c r="X5" i="30"/>
  <c r="Y5" i="30"/>
  <c r="Z5" i="30"/>
  <c r="AA5" i="30"/>
  <c r="AB5" i="30"/>
  <c r="AC5" i="30"/>
  <c r="W6" i="30"/>
  <c r="X6" i="30"/>
  <c r="Y6" i="30"/>
  <c r="Z6" i="30"/>
  <c r="AA6" i="30"/>
  <c r="AB6" i="30"/>
  <c r="AC6" i="30"/>
  <c r="W7" i="30"/>
  <c r="X7" i="30"/>
  <c r="Y7" i="30"/>
  <c r="Z7" i="30"/>
  <c r="AA7" i="30"/>
  <c r="AB7" i="30"/>
  <c r="AC7" i="30"/>
  <c r="W8" i="30"/>
  <c r="X8" i="30"/>
  <c r="Y8" i="30"/>
  <c r="Z8" i="30"/>
  <c r="AA8" i="30"/>
  <c r="AB8" i="30"/>
  <c r="AC8" i="30"/>
  <c r="W9" i="30"/>
  <c r="X9" i="30"/>
  <c r="Y9" i="30"/>
  <c r="Z9" i="30"/>
  <c r="AA9" i="30"/>
  <c r="AB9" i="30"/>
  <c r="AC9" i="30"/>
  <c r="W10" i="30"/>
  <c r="X10" i="30"/>
  <c r="Y10" i="30"/>
  <c r="Z10" i="30"/>
  <c r="AA10" i="30"/>
  <c r="AB10" i="30"/>
  <c r="AC10" i="30"/>
  <c r="W11" i="30"/>
  <c r="X11" i="30"/>
  <c r="Y11" i="30"/>
  <c r="Z11" i="30"/>
  <c r="AA11" i="30"/>
  <c r="AB11" i="30"/>
  <c r="AC11" i="30"/>
  <c r="W12" i="30"/>
  <c r="X12" i="30"/>
  <c r="Y12" i="30"/>
  <c r="Z12" i="30"/>
  <c r="AA12" i="30"/>
  <c r="AB12" i="30"/>
  <c r="AC12" i="30"/>
  <c r="W13" i="30"/>
  <c r="X13" i="30"/>
  <c r="Y13" i="30"/>
  <c r="Z13" i="30"/>
  <c r="AA13" i="30"/>
  <c r="AB13" i="30"/>
  <c r="AC13" i="30"/>
  <c r="W14" i="30"/>
  <c r="X14" i="30"/>
  <c r="Y14" i="30"/>
  <c r="Z14" i="30"/>
  <c r="AA14" i="30"/>
  <c r="AB14" i="30"/>
  <c r="AC14" i="30"/>
  <c r="W15" i="30"/>
  <c r="X15" i="30"/>
  <c r="Y15" i="30"/>
  <c r="Z15" i="30"/>
  <c r="AA15" i="30"/>
  <c r="AB15" i="30"/>
  <c r="AC15" i="30"/>
  <c r="W16" i="30"/>
  <c r="X16" i="30"/>
  <c r="Y16" i="30"/>
  <c r="Z16" i="30"/>
  <c r="AA16" i="30"/>
  <c r="AB16" i="30"/>
  <c r="AC16" i="30"/>
  <c r="W17" i="30"/>
  <c r="X17" i="30"/>
  <c r="Y17" i="30"/>
  <c r="Z17" i="30"/>
  <c r="AA17" i="30"/>
  <c r="AB17" i="30"/>
  <c r="AC17" i="30"/>
  <c r="W18" i="30"/>
  <c r="X18" i="30"/>
  <c r="Y18" i="30"/>
  <c r="Z18" i="30"/>
  <c r="AA18" i="30"/>
  <c r="AB18" i="30"/>
  <c r="AC18" i="30"/>
  <c r="W19" i="30"/>
  <c r="X19" i="30"/>
  <c r="Y19" i="30"/>
  <c r="Z19" i="30"/>
  <c r="AA19" i="30"/>
  <c r="AB19" i="30"/>
  <c r="AC19" i="30"/>
  <c r="W20" i="30"/>
  <c r="X20" i="30"/>
  <c r="Y20" i="30"/>
  <c r="Z20" i="30"/>
  <c r="AA20" i="30"/>
  <c r="AB20" i="30"/>
  <c r="AC20" i="30"/>
  <c r="W21" i="30"/>
  <c r="X21" i="30"/>
  <c r="Y21" i="30"/>
  <c r="Z21" i="30"/>
  <c r="AA21" i="30"/>
  <c r="AB21" i="30"/>
  <c r="AC21" i="30"/>
  <c r="W22" i="30"/>
  <c r="X22" i="30"/>
  <c r="Y22" i="30"/>
  <c r="Z22" i="30"/>
  <c r="AA22" i="30"/>
  <c r="AB22" i="30"/>
  <c r="AC22" i="30"/>
  <c r="W23" i="30"/>
  <c r="X23" i="30"/>
  <c r="Y23" i="30"/>
  <c r="Z23" i="30"/>
  <c r="AA23" i="30"/>
  <c r="AB23" i="30"/>
  <c r="AC23" i="30"/>
  <c r="W24" i="30"/>
  <c r="X24" i="30"/>
  <c r="Y24" i="30"/>
  <c r="Z24" i="30"/>
  <c r="AA24" i="30"/>
  <c r="AB24" i="30"/>
  <c r="AC24" i="30"/>
  <c r="W25" i="30"/>
  <c r="X25" i="30"/>
  <c r="Y25" i="30"/>
  <c r="Z25" i="30"/>
  <c r="AA25" i="30"/>
  <c r="AB25" i="30"/>
  <c r="AC25" i="30"/>
  <c r="W26" i="30"/>
  <c r="X26" i="30"/>
  <c r="Y26" i="30"/>
  <c r="Z26" i="30"/>
  <c r="AA26" i="30"/>
  <c r="AB26" i="30"/>
  <c r="AC26" i="30"/>
  <c r="W27" i="30"/>
  <c r="X27" i="30"/>
  <c r="Y27" i="30"/>
  <c r="Z27" i="30"/>
  <c r="AA27" i="30"/>
  <c r="AB27" i="30"/>
  <c r="AC27" i="30"/>
  <c r="W28" i="30"/>
  <c r="X28" i="30"/>
  <c r="Y28" i="30"/>
  <c r="Z28" i="30"/>
  <c r="AA28" i="30"/>
  <c r="AB28" i="30"/>
  <c r="AC28" i="30"/>
  <c r="W29" i="30"/>
  <c r="X29" i="30"/>
  <c r="Y29" i="30"/>
  <c r="Z29" i="30"/>
  <c r="AA29" i="30"/>
  <c r="AB29" i="30"/>
  <c r="AC29" i="30"/>
  <c r="W30" i="30"/>
  <c r="X30" i="30"/>
  <c r="Y30" i="30"/>
  <c r="Z30" i="30"/>
  <c r="AA30" i="30"/>
  <c r="AB30" i="30"/>
  <c r="AC30" i="30"/>
  <c r="W31" i="30"/>
  <c r="X31" i="30"/>
  <c r="Y31" i="30"/>
  <c r="Z31" i="30"/>
  <c r="AA31" i="30"/>
  <c r="AB31" i="30"/>
  <c r="AC31" i="30"/>
  <c r="W32" i="30"/>
  <c r="X32" i="30"/>
  <c r="Y32" i="30"/>
  <c r="Z32" i="30"/>
  <c r="AA32" i="30"/>
  <c r="AB32" i="30"/>
  <c r="AC32" i="30"/>
  <c r="W33" i="30"/>
  <c r="X33" i="30"/>
  <c r="Y33" i="30"/>
  <c r="Z33" i="30"/>
  <c r="AA33" i="30"/>
  <c r="AB33" i="30"/>
  <c r="AC33" i="30"/>
  <c r="W34" i="30"/>
  <c r="X34" i="30"/>
  <c r="Y34" i="30"/>
  <c r="Z34" i="30"/>
  <c r="AA34" i="30"/>
  <c r="AB34" i="30"/>
  <c r="AC34" i="30"/>
  <c r="W35" i="30"/>
  <c r="X35" i="30"/>
  <c r="Y35" i="30"/>
  <c r="Z35" i="30"/>
  <c r="AA35" i="30"/>
  <c r="AB35" i="30"/>
  <c r="AC35" i="30"/>
  <c r="W36" i="30"/>
  <c r="X36" i="30"/>
  <c r="Y36" i="30"/>
  <c r="Z36" i="30"/>
  <c r="AA36" i="30"/>
  <c r="AB36" i="30"/>
  <c r="AC36" i="30"/>
  <c r="W37" i="30"/>
  <c r="X37" i="30"/>
  <c r="Y37" i="30"/>
  <c r="Z37" i="30"/>
  <c r="AA37" i="30"/>
  <c r="AB37" i="30"/>
  <c r="AC37" i="30"/>
  <c r="W38" i="30"/>
  <c r="X38" i="30"/>
  <c r="Y38" i="30"/>
  <c r="Z38" i="30"/>
  <c r="AA38" i="30"/>
  <c r="AB38" i="30"/>
  <c r="AC38" i="30"/>
  <c r="W39" i="30"/>
  <c r="X39" i="30"/>
  <c r="Y39" i="30"/>
  <c r="Z39" i="30"/>
  <c r="AA39" i="30"/>
  <c r="AB39" i="30"/>
  <c r="AC39" i="30"/>
  <c r="W40" i="30"/>
  <c r="X40" i="30"/>
  <c r="Y40" i="30"/>
  <c r="Z40" i="30"/>
  <c r="AA40" i="30"/>
  <c r="AB40" i="30"/>
  <c r="AC40" i="30"/>
  <c r="W41" i="30"/>
  <c r="X41" i="30"/>
  <c r="Y41" i="30"/>
  <c r="Z41" i="30"/>
  <c r="AA41" i="30"/>
  <c r="AB41" i="30"/>
  <c r="AC41" i="30"/>
  <c r="W42" i="30"/>
  <c r="X42" i="30"/>
  <c r="Y42" i="30"/>
  <c r="Z42" i="30"/>
  <c r="AA42" i="30"/>
  <c r="AB42" i="30"/>
  <c r="AC42" i="30"/>
  <c r="W43" i="30"/>
  <c r="X43" i="30"/>
  <c r="Y43" i="30"/>
  <c r="Z43" i="30"/>
  <c r="AA43" i="30"/>
  <c r="AB43" i="30"/>
  <c r="AC43" i="30"/>
  <c r="W44" i="30"/>
  <c r="X44" i="30"/>
  <c r="Y44" i="30"/>
  <c r="Z44" i="30"/>
  <c r="AA44" i="30"/>
  <c r="AB44" i="30"/>
  <c r="AC44" i="30"/>
  <c r="W45" i="30"/>
  <c r="X45" i="30"/>
  <c r="Y45" i="30"/>
  <c r="Z45" i="30"/>
  <c r="AA45" i="30"/>
  <c r="AB45" i="30"/>
  <c r="AC45" i="30"/>
  <c r="W46" i="30"/>
  <c r="X46" i="30"/>
  <c r="Y46" i="30"/>
  <c r="Z46" i="30"/>
  <c r="AA46" i="30"/>
  <c r="AB46" i="30"/>
  <c r="AC46" i="30"/>
  <c r="W47" i="30"/>
  <c r="X47" i="30"/>
  <c r="Y47" i="30"/>
  <c r="Z47" i="30"/>
  <c r="AA47" i="30"/>
  <c r="AB47" i="30"/>
  <c r="AC47" i="30"/>
  <c r="W48" i="30"/>
  <c r="X48" i="30"/>
  <c r="Y48" i="30"/>
  <c r="Z48" i="30"/>
  <c r="AA48" i="30"/>
  <c r="AB48" i="30"/>
  <c r="AC48" i="30"/>
  <c r="W49" i="30"/>
  <c r="X49" i="30"/>
  <c r="Y49" i="30"/>
  <c r="Z49" i="30"/>
  <c r="AA49" i="30"/>
  <c r="AB49" i="30"/>
  <c r="AC49" i="30"/>
  <c r="W50" i="30"/>
  <c r="X50" i="30"/>
  <c r="Y50" i="30"/>
  <c r="Z50" i="30"/>
  <c r="AA50" i="30"/>
  <c r="AB50" i="30"/>
  <c r="AC50" i="30"/>
  <c r="W51" i="30"/>
  <c r="X51" i="30"/>
  <c r="Y51" i="30"/>
  <c r="Z51" i="30"/>
  <c r="AA51" i="30"/>
  <c r="AB51" i="30"/>
  <c r="AC51" i="30"/>
  <c r="W52" i="30"/>
  <c r="X52" i="30"/>
  <c r="Y52" i="30"/>
  <c r="Z52" i="30"/>
  <c r="AA52" i="30"/>
  <c r="AB52" i="30"/>
  <c r="AC52" i="30"/>
  <c r="X4" i="30"/>
  <c r="Y4" i="30"/>
  <c r="Z4" i="30"/>
  <c r="AA4" i="30"/>
  <c r="AB4" i="30"/>
  <c r="AC4" i="30"/>
  <c r="W4" i="30"/>
  <c r="G53" i="30"/>
  <c r="D53" i="30"/>
  <c r="H53" i="30"/>
  <c r="F53" i="30"/>
  <c r="E53" i="30"/>
  <c r="C53" i="30"/>
  <c r="B53" i="30"/>
  <c r="B5" i="30"/>
  <c r="C5" i="30"/>
  <c r="D5" i="30"/>
  <c r="E5" i="30"/>
  <c r="F5" i="30"/>
  <c r="G5" i="30"/>
  <c r="H5" i="30"/>
  <c r="B6" i="30"/>
  <c r="C6" i="30"/>
  <c r="D6" i="30"/>
  <c r="E6" i="30"/>
  <c r="F6" i="30"/>
  <c r="G6" i="30"/>
  <c r="H6" i="30"/>
  <c r="B7" i="30"/>
  <c r="C7" i="30"/>
  <c r="D7" i="30"/>
  <c r="E7" i="30"/>
  <c r="F7" i="30"/>
  <c r="G7" i="30"/>
  <c r="H7" i="30"/>
  <c r="B8" i="30"/>
  <c r="C8" i="30"/>
  <c r="D8" i="30"/>
  <c r="E8" i="30"/>
  <c r="F8" i="30"/>
  <c r="G8" i="30"/>
  <c r="H8" i="30"/>
  <c r="B9" i="30"/>
  <c r="C9" i="30"/>
  <c r="D9" i="30"/>
  <c r="E9" i="30"/>
  <c r="F9" i="30"/>
  <c r="G9" i="30"/>
  <c r="H9" i="30"/>
  <c r="B10" i="30"/>
  <c r="C10" i="30"/>
  <c r="D10" i="30"/>
  <c r="E10" i="30"/>
  <c r="F10" i="30"/>
  <c r="G10" i="30"/>
  <c r="H10" i="30"/>
  <c r="B11" i="30"/>
  <c r="C11" i="30"/>
  <c r="D11" i="30"/>
  <c r="E11" i="30"/>
  <c r="F11" i="30"/>
  <c r="G11" i="30"/>
  <c r="H11" i="30"/>
  <c r="B12" i="30"/>
  <c r="C12" i="30"/>
  <c r="D12" i="30"/>
  <c r="E12" i="30"/>
  <c r="F12" i="30"/>
  <c r="G12" i="30"/>
  <c r="H12" i="30"/>
  <c r="B13" i="30"/>
  <c r="C13" i="30"/>
  <c r="D13" i="30"/>
  <c r="E13" i="30"/>
  <c r="F13" i="30"/>
  <c r="G13" i="30"/>
  <c r="H13" i="30"/>
  <c r="B14" i="30"/>
  <c r="C14" i="30"/>
  <c r="D14" i="30"/>
  <c r="E14" i="30"/>
  <c r="F14" i="30"/>
  <c r="G14" i="30"/>
  <c r="H14" i="30"/>
  <c r="B15" i="30"/>
  <c r="C15" i="30"/>
  <c r="D15" i="30"/>
  <c r="E15" i="30"/>
  <c r="F15" i="30"/>
  <c r="G15" i="30"/>
  <c r="H15" i="30"/>
  <c r="B16" i="30"/>
  <c r="C16" i="30"/>
  <c r="D16" i="30"/>
  <c r="E16" i="30"/>
  <c r="F16" i="30"/>
  <c r="G16" i="30"/>
  <c r="H16" i="30"/>
  <c r="B17" i="30"/>
  <c r="C17" i="30"/>
  <c r="D17" i="30"/>
  <c r="E17" i="30"/>
  <c r="F17" i="30"/>
  <c r="G17" i="30"/>
  <c r="H17" i="30"/>
  <c r="B18" i="30"/>
  <c r="C18" i="30"/>
  <c r="D18" i="30"/>
  <c r="E18" i="30"/>
  <c r="F18" i="30"/>
  <c r="G18" i="30"/>
  <c r="H18" i="30"/>
  <c r="B19" i="30"/>
  <c r="C19" i="30"/>
  <c r="D19" i="30"/>
  <c r="E19" i="30"/>
  <c r="F19" i="30"/>
  <c r="G19" i="30"/>
  <c r="H19" i="30"/>
  <c r="B20" i="30"/>
  <c r="C20" i="30"/>
  <c r="D20" i="30"/>
  <c r="E20" i="30"/>
  <c r="F20" i="30"/>
  <c r="G20" i="30"/>
  <c r="H20" i="30"/>
  <c r="B21" i="30"/>
  <c r="C21" i="30"/>
  <c r="D21" i="30"/>
  <c r="E21" i="30"/>
  <c r="F21" i="30"/>
  <c r="G21" i="30"/>
  <c r="H21" i="30"/>
  <c r="B22" i="30"/>
  <c r="C22" i="30"/>
  <c r="D22" i="30"/>
  <c r="E22" i="30"/>
  <c r="F22" i="30"/>
  <c r="G22" i="30"/>
  <c r="H22" i="30"/>
  <c r="B23" i="30"/>
  <c r="C23" i="30"/>
  <c r="D23" i="30"/>
  <c r="E23" i="30"/>
  <c r="F23" i="30"/>
  <c r="G23" i="30"/>
  <c r="H23" i="30"/>
  <c r="B24" i="30"/>
  <c r="C24" i="30"/>
  <c r="D24" i="30"/>
  <c r="E24" i="30"/>
  <c r="F24" i="30"/>
  <c r="G24" i="30"/>
  <c r="H24" i="30"/>
  <c r="B25" i="30"/>
  <c r="C25" i="30"/>
  <c r="D25" i="30"/>
  <c r="E25" i="30"/>
  <c r="F25" i="30"/>
  <c r="G25" i="30"/>
  <c r="H25" i="30"/>
  <c r="B26" i="30"/>
  <c r="C26" i="30"/>
  <c r="D26" i="30"/>
  <c r="E26" i="30"/>
  <c r="F26" i="30"/>
  <c r="G26" i="30"/>
  <c r="H26" i="30"/>
  <c r="B27" i="30"/>
  <c r="C27" i="30"/>
  <c r="D27" i="30"/>
  <c r="E27" i="30"/>
  <c r="F27" i="30"/>
  <c r="G27" i="30"/>
  <c r="H27" i="30"/>
  <c r="B28" i="30"/>
  <c r="C28" i="30"/>
  <c r="D28" i="30"/>
  <c r="E28" i="30"/>
  <c r="F28" i="30"/>
  <c r="G28" i="30"/>
  <c r="H28" i="30"/>
  <c r="B29" i="30"/>
  <c r="C29" i="30"/>
  <c r="D29" i="30"/>
  <c r="E29" i="30"/>
  <c r="F29" i="30"/>
  <c r="G29" i="30"/>
  <c r="H29" i="30"/>
  <c r="B30" i="30"/>
  <c r="C30" i="30"/>
  <c r="D30" i="30"/>
  <c r="E30" i="30"/>
  <c r="F30" i="30"/>
  <c r="G30" i="30"/>
  <c r="H30" i="30"/>
  <c r="B31" i="30"/>
  <c r="C31" i="30"/>
  <c r="D31" i="30"/>
  <c r="E31" i="30"/>
  <c r="F31" i="30"/>
  <c r="G31" i="30"/>
  <c r="H31" i="30"/>
  <c r="B32" i="30"/>
  <c r="C32" i="30"/>
  <c r="D32" i="30"/>
  <c r="E32" i="30"/>
  <c r="F32" i="30"/>
  <c r="G32" i="30"/>
  <c r="H32" i="30"/>
  <c r="B33" i="30"/>
  <c r="C33" i="30"/>
  <c r="D33" i="30"/>
  <c r="E33" i="30"/>
  <c r="F33" i="30"/>
  <c r="G33" i="30"/>
  <c r="H33" i="30"/>
  <c r="B34" i="30"/>
  <c r="C34" i="30"/>
  <c r="D34" i="30"/>
  <c r="E34" i="30"/>
  <c r="F34" i="30"/>
  <c r="G34" i="30"/>
  <c r="H34" i="30"/>
  <c r="B35" i="30"/>
  <c r="C35" i="30"/>
  <c r="D35" i="30"/>
  <c r="E35" i="30"/>
  <c r="F35" i="30"/>
  <c r="G35" i="30"/>
  <c r="H35" i="30"/>
  <c r="B36" i="30"/>
  <c r="C36" i="30"/>
  <c r="D36" i="30"/>
  <c r="E36" i="30"/>
  <c r="F36" i="30"/>
  <c r="G36" i="30"/>
  <c r="H36" i="30"/>
  <c r="B37" i="30"/>
  <c r="C37" i="30"/>
  <c r="D37" i="30"/>
  <c r="E37" i="30"/>
  <c r="F37" i="30"/>
  <c r="G37" i="30"/>
  <c r="H37" i="30"/>
  <c r="B38" i="30"/>
  <c r="C38" i="30"/>
  <c r="D38" i="30"/>
  <c r="E38" i="30"/>
  <c r="F38" i="30"/>
  <c r="G38" i="30"/>
  <c r="H38" i="30"/>
  <c r="B39" i="30"/>
  <c r="C39" i="30"/>
  <c r="D39" i="30"/>
  <c r="E39" i="30"/>
  <c r="F39" i="30"/>
  <c r="G39" i="30"/>
  <c r="H39" i="30"/>
  <c r="B40" i="30"/>
  <c r="C40" i="30"/>
  <c r="D40" i="30"/>
  <c r="E40" i="30"/>
  <c r="F40" i="30"/>
  <c r="G40" i="30"/>
  <c r="H40" i="30"/>
  <c r="B41" i="30"/>
  <c r="C41" i="30"/>
  <c r="D41" i="30"/>
  <c r="E41" i="30"/>
  <c r="F41" i="30"/>
  <c r="G41" i="30"/>
  <c r="H41" i="30"/>
  <c r="B42" i="30"/>
  <c r="C42" i="30"/>
  <c r="D42" i="30"/>
  <c r="E42" i="30"/>
  <c r="F42" i="30"/>
  <c r="G42" i="30"/>
  <c r="H42" i="30"/>
  <c r="B43" i="30"/>
  <c r="C43" i="30"/>
  <c r="D43" i="30"/>
  <c r="E43" i="30"/>
  <c r="F43" i="30"/>
  <c r="G43" i="30"/>
  <c r="H43" i="30"/>
  <c r="B44" i="30"/>
  <c r="C44" i="30"/>
  <c r="D44" i="30"/>
  <c r="E44" i="30"/>
  <c r="F44" i="30"/>
  <c r="G44" i="30"/>
  <c r="H44" i="30"/>
  <c r="B45" i="30"/>
  <c r="C45" i="30"/>
  <c r="D45" i="30"/>
  <c r="E45" i="30"/>
  <c r="F45" i="30"/>
  <c r="G45" i="30"/>
  <c r="H45" i="30"/>
  <c r="B46" i="30"/>
  <c r="C46" i="30"/>
  <c r="D46" i="30"/>
  <c r="E46" i="30"/>
  <c r="F46" i="30"/>
  <c r="G46" i="30"/>
  <c r="H46" i="30"/>
  <c r="B47" i="30"/>
  <c r="C47" i="30"/>
  <c r="D47" i="30"/>
  <c r="E47" i="30"/>
  <c r="F47" i="30"/>
  <c r="G47" i="30"/>
  <c r="H47" i="30"/>
  <c r="B48" i="30"/>
  <c r="C48" i="30"/>
  <c r="D48" i="30"/>
  <c r="E48" i="30"/>
  <c r="F48" i="30"/>
  <c r="G48" i="30"/>
  <c r="H48" i="30"/>
  <c r="B49" i="30"/>
  <c r="C49" i="30"/>
  <c r="D49" i="30"/>
  <c r="E49" i="30"/>
  <c r="F49" i="30"/>
  <c r="G49" i="30"/>
  <c r="H49" i="30"/>
  <c r="B50" i="30"/>
  <c r="C50" i="30"/>
  <c r="D50" i="30"/>
  <c r="E50" i="30"/>
  <c r="F50" i="30"/>
  <c r="G50" i="30"/>
  <c r="H50" i="30"/>
  <c r="B51" i="30"/>
  <c r="C51" i="30"/>
  <c r="D51" i="30"/>
  <c r="E51" i="30"/>
  <c r="F51" i="30"/>
  <c r="G51" i="30"/>
  <c r="H51" i="30"/>
  <c r="B52" i="30"/>
  <c r="C52" i="30"/>
  <c r="D52" i="30"/>
  <c r="E52" i="30"/>
  <c r="F52" i="30"/>
  <c r="G52" i="30"/>
  <c r="H52" i="30"/>
  <c r="H4" i="30"/>
  <c r="G4" i="30"/>
  <c r="F4" i="30"/>
  <c r="E4" i="30"/>
  <c r="D4" i="30"/>
  <c r="C4" i="30"/>
  <c r="B4" i="30"/>
  <c r="H17" i="63"/>
  <c r="G17" i="63"/>
  <c r="F17" i="63"/>
  <c r="E17" i="63"/>
  <c r="D17" i="63"/>
  <c r="C17" i="63"/>
  <c r="B17" i="63"/>
  <c r="H54" i="63"/>
  <c r="G54" i="63"/>
  <c r="F54" i="63"/>
  <c r="E54" i="63"/>
  <c r="D54" i="63"/>
  <c r="C54" i="63"/>
  <c r="B54" i="63"/>
  <c r="H53" i="63"/>
  <c r="G53" i="63"/>
  <c r="F53" i="63"/>
  <c r="E53" i="63"/>
  <c r="D53" i="63"/>
  <c r="C53" i="63"/>
  <c r="B53" i="63"/>
  <c r="H52" i="63"/>
  <c r="G52" i="63"/>
  <c r="F52" i="63"/>
  <c r="E52" i="63"/>
  <c r="D52" i="63"/>
  <c r="C52" i="63"/>
  <c r="B52" i="63"/>
  <c r="H50" i="63"/>
  <c r="G50" i="63"/>
  <c r="F50" i="63"/>
  <c r="E50" i="63"/>
  <c r="D50" i="63"/>
  <c r="C50" i="63"/>
  <c r="B50" i="63"/>
  <c r="H49" i="63"/>
  <c r="G49" i="63"/>
  <c r="F49" i="63"/>
  <c r="E49" i="63"/>
  <c r="D49" i="63"/>
  <c r="C49" i="63"/>
  <c r="B49" i="63"/>
  <c r="H48" i="63"/>
  <c r="G48" i="63"/>
  <c r="F48" i="63"/>
  <c r="E48" i="63"/>
  <c r="D48" i="63"/>
  <c r="C48" i="63"/>
  <c r="B48" i="63"/>
  <c r="H47" i="63"/>
  <c r="G47" i="63"/>
  <c r="G51" i="63" s="1"/>
  <c r="F47" i="63"/>
  <c r="E47" i="63"/>
  <c r="D47" i="63"/>
  <c r="C47" i="63"/>
  <c r="C51" i="63" s="1"/>
  <c r="B47" i="63"/>
  <c r="H46" i="63"/>
  <c r="G46" i="63"/>
  <c r="F46" i="63"/>
  <c r="F51" i="63" s="1"/>
  <c r="E46" i="63"/>
  <c r="D46" i="63"/>
  <c r="C46" i="63"/>
  <c r="B46" i="63"/>
  <c r="B51" i="63" s="1"/>
  <c r="H44" i="63"/>
  <c r="G44" i="63"/>
  <c r="F44" i="63"/>
  <c r="E44" i="63"/>
  <c r="D44" i="63"/>
  <c r="C44" i="63"/>
  <c r="B44" i="63"/>
  <c r="H43" i="63"/>
  <c r="G43" i="63"/>
  <c r="F43" i="63"/>
  <c r="F45" i="63" s="1"/>
  <c r="E43" i="63"/>
  <c r="D43" i="63"/>
  <c r="D45" i="63" s="1"/>
  <c r="C43" i="63"/>
  <c r="B43" i="63"/>
  <c r="F42" i="63"/>
  <c r="E42" i="63"/>
  <c r="H41" i="63"/>
  <c r="G41" i="63"/>
  <c r="F41" i="63"/>
  <c r="E41" i="63"/>
  <c r="D41" i="63"/>
  <c r="C41" i="63"/>
  <c r="B41" i="63"/>
  <c r="H40" i="63"/>
  <c r="G40" i="63"/>
  <c r="F40" i="63"/>
  <c r="E40" i="63"/>
  <c r="D40" i="63"/>
  <c r="C40" i="63"/>
  <c r="B40" i="63"/>
  <c r="H39" i="63"/>
  <c r="G39" i="63"/>
  <c r="F39" i="63"/>
  <c r="E39" i="63"/>
  <c r="D39" i="63"/>
  <c r="C39" i="63"/>
  <c r="B39" i="63"/>
  <c r="F38" i="63"/>
  <c r="E38" i="63"/>
  <c r="H37" i="63"/>
  <c r="G37" i="63"/>
  <c r="F37" i="63"/>
  <c r="E37" i="63"/>
  <c r="D37" i="63"/>
  <c r="C37" i="63"/>
  <c r="B37" i="63"/>
  <c r="H36" i="63"/>
  <c r="C36" i="63"/>
  <c r="H27" i="63"/>
  <c r="D27" i="63"/>
  <c r="B27" i="63"/>
  <c r="H23" i="63"/>
  <c r="G23" i="63"/>
  <c r="F23" i="63"/>
  <c r="E23" i="63"/>
  <c r="D23" i="63"/>
  <c r="C23" i="63"/>
  <c r="B23" i="63"/>
  <c r="H22" i="63"/>
  <c r="G22" i="63"/>
  <c r="F22" i="63"/>
  <c r="E22" i="63"/>
  <c r="D22" i="63"/>
  <c r="C22" i="63"/>
  <c r="B22" i="63"/>
  <c r="H21" i="63"/>
  <c r="G21" i="63"/>
  <c r="F21" i="63"/>
  <c r="E21" i="63"/>
  <c r="D21" i="63"/>
  <c r="C21" i="63"/>
  <c r="B21" i="63"/>
  <c r="H19" i="63"/>
  <c r="G19" i="63"/>
  <c r="F19" i="63"/>
  <c r="E19" i="63"/>
  <c r="D19" i="63"/>
  <c r="C19" i="63"/>
  <c r="B19" i="63"/>
  <c r="H18" i="63"/>
  <c r="G18" i="63"/>
  <c r="F18" i="63"/>
  <c r="E18" i="63"/>
  <c r="D18" i="63"/>
  <c r="C18" i="63"/>
  <c r="B18" i="63"/>
  <c r="H16" i="63"/>
  <c r="G16" i="63"/>
  <c r="F16" i="63"/>
  <c r="E16" i="63"/>
  <c r="D16" i="63"/>
  <c r="C16" i="63"/>
  <c r="B16" i="63"/>
  <c r="H14" i="63"/>
  <c r="G14" i="63"/>
  <c r="F14" i="63"/>
  <c r="E14" i="63"/>
  <c r="D14" i="63"/>
  <c r="C14" i="63"/>
  <c r="B14" i="63"/>
  <c r="H13" i="63"/>
  <c r="G13" i="63"/>
  <c r="F13" i="63"/>
  <c r="E13" i="63"/>
  <c r="D13" i="63"/>
  <c r="C13" i="63"/>
  <c r="B13" i="63"/>
  <c r="H12" i="63"/>
  <c r="G12" i="63"/>
  <c r="F12" i="63"/>
  <c r="E12" i="63"/>
  <c r="D12" i="63"/>
  <c r="C12" i="63"/>
  <c r="B12" i="63"/>
  <c r="H11" i="63"/>
  <c r="G11" i="63"/>
  <c r="F11" i="63"/>
  <c r="E11" i="63"/>
  <c r="D11" i="63"/>
  <c r="C11" i="63"/>
  <c r="B11" i="63"/>
  <c r="H10" i="63"/>
  <c r="C10" i="63"/>
  <c r="C9" i="63"/>
  <c r="H8" i="63"/>
  <c r="G8" i="63"/>
  <c r="F8" i="63"/>
  <c r="E8" i="63"/>
  <c r="D8" i="63"/>
  <c r="C8" i="63"/>
  <c r="B8" i="63"/>
  <c r="H7" i="63"/>
  <c r="G7" i="63"/>
  <c r="F7" i="63"/>
  <c r="E7" i="63"/>
  <c r="D7" i="63"/>
  <c r="C7" i="63"/>
  <c r="B7" i="63"/>
  <c r="H6" i="63"/>
  <c r="G6" i="63"/>
  <c r="F6" i="63"/>
  <c r="E6" i="63"/>
  <c r="D6" i="63"/>
  <c r="C6" i="63"/>
  <c r="B6" i="63"/>
  <c r="F5" i="63"/>
  <c r="E5" i="63"/>
  <c r="E51" i="63"/>
  <c r="H51" i="63"/>
  <c r="D51" i="63"/>
  <c r="G45" i="63"/>
  <c r="E45" i="63"/>
  <c r="C45" i="63"/>
  <c r="B45" i="63"/>
  <c r="H45" i="63"/>
  <c r="H54" i="21"/>
  <c r="G54" i="21"/>
  <c r="F54" i="21"/>
  <c r="E54" i="21"/>
  <c r="D54" i="21"/>
  <c r="C54" i="21"/>
  <c r="B54" i="21"/>
  <c r="H53" i="21"/>
  <c r="G53" i="21"/>
  <c r="F53" i="21"/>
  <c r="E53" i="21"/>
  <c r="D53" i="21"/>
  <c r="C53" i="21"/>
  <c r="B53" i="21"/>
  <c r="H52" i="21"/>
  <c r="G52" i="21"/>
  <c r="F52" i="21"/>
  <c r="E52" i="21"/>
  <c r="D52" i="21"/>
  <c r="C52" i="21"/>
  <c r="B52" i="21"/>
  <c r="H50" i="21"/>
  <c r="G50" i="21"/>
  <c r="F50" i="21"/>
  <c r="E50" i="21"/>
  <c r="D50" i="21"/>
  <c r="C50" i="21"/>
  <c r="B50" i="21"/>
  <c r="H49" i="21"/>
  <c r="G49" i="21"/>
  <c r="F49" i="21"/>
  <c r="E49" i="21"/>
  <c r="D49" i="21"/>
  <c r="C49" i="21"/>
  <c r="B49" i="21"/>
  <c r="H48" i="21"/>
  <c r="G48" i="21"/>
  <c r="F48" i="21"/>
  <c r="E48" i="21"/>
  <c r="D48" i="21"/>
  <c r="C48" i="21"/>
  <c r="B48" i="21"/>
  <c r="H47" i="21"/>
  <c r="G47" i="21"/>
  <c r="G51" i="21" s="1"/>
  <c r="F47" i="21"/>
  <c r="E47" i="21"/>
  <c r="D47" i="21"/>
  <c r="C47" i="21"/>
  <c r="C51" i="21" s="1"/>
  <c r="B47" i="21"/>
  <c r="H46" i="21"/>
  <c r="H51" i="21" s="1"/>
  <c r="G46" i="21"/>
  <c r="F46" i="21"/>
  <c r="E46" i="21"/>
  <c r="D46" i="21"/>
  <c r="D51" i="21" s="1"/>
  <c r="C46" i="21"/>
  <c r="B46" i="21"/>
  <c r="H44" i="21"/>
  <c r="G44" i="21"/>
  <c r="F44" i="21"/>
  <c r="E44" i="21"/>
  <c r="D44" i="21"/>
  <c r="C44" i="21"/>
  <c r="B44" i="21"/>
  <c r="H43" i="21"/>
  <c r="G43" i="21"/>
  <c r="F43" i="21"/>
  <c r="E43" i="21"/>
  <c r="D43" i="21"/>
  <c r="C43" i="21"/>
  <c r="B43" i="21"/>
  <c r="F42" i="21"/>
  <c r="E42" i="21"/>
  <c r="H41" i="21"/>
  <c r="G41" i="21"/>
  <c r="F41" i="21"/>
  <c r="E41" i="21"/>
  <c r="D41" i="21"/>
  <c r="C41" i="21"/>
  <c r="B41" i="21"/>
  <c r="H40" i="21"/>
  <c r="G40" i="21"/>
  <c r="F40" i="21"/>
  <c r="E40" i="21"/>
  <c r="D40" i="21"/>
  <c r="C40" i="21"/>
  <c r="B40" i="21"/>
  <c r="H39" i="21"/>
  <c r="G39" i="21"/>
  <c r="G45" i="21" s="1"/>
  <c r="F39" i="21"/>
  <c r="E39" i="21"/>
  <c r="E45" i="21" s="1"/>
  <c r="D39" i="21"/>
  <c r="C39" i="21"/>
  <c r="B39" i="21"/>
  <c r="F38" i="21"/>
  <c r="E38" i="21"/>
  <c r="H37" i="21"/>
  <c r="G37" i="21"/>
  <c r="F37" i="21"/>
  <c r="E37" i="21"/>
  <c r="D37" i="21"/>
  <c r="C37" i="21"/>
  <c r="B37" i="21"/>
  <c r="B45" i="21" s="1"/>
  <c r="H36" i="21"/>
  <c r="C36" i="21"/>
  <c r="F51" i="21"/>
  <c r="B51" i="21"/>
  <c r="E51" i="21"/>
  <c r="H45" i="21"/>
  <c r="F45" i="21"/>
  <c r="D45" i="21"/>
  <c r="C45" i="21"/>
  <c r="C8" i="21"/>
  <c r="C7" i="21"/>
  <c r="B55" i="63" l="1"/>
  <c r="D55" i="63"/>
  <c r="F55" i="63"/>
  <c r="H55" i="63"/>
  <c r="C55" i="63"/>
  <c r="E55" i="63"/>
  <c r="G55" i="63"/>
  <c r="B55" i="21"/>
  <c r="D55" i="21"/>
  <c r="F55" i="21"/>
  <c r="H55" i="21"/>
  <c r="C55" i="21"/>
  <c r="E55" i="21"/>
  <c r="G55" i="21"/>
  <c r="H21" i="21"/>
  <c r="G21" i="21"/>
  <c r="F21" i="21"/>
  <c r="E21" i="21"/>
  <c r="D21" i="21"/>
  <c r="C21" i="21"/>
  <c r="B21" i="21"/>
  <c r="H17" i="21" l="1"/>
  <c r="F17" i="21"/>
  <c r="E17" i="21"/>
  <c r="C17" i="21"/>
  <c r="B17" i="21"/>
  <c r="CB54" i="61"/>
  <c r="BZ54" i="61"/>
  <c r="CF54" i="61"/>
  <c r="BY54" i="61"/>
  <c r="CB51" i="61"/>
  <c r="BZ51" i="61"/>
  <c r="CF51" i="61"/>
  <c r="CE50" i="61"/>
  <c r="CB50" i="61"/>
  <c r="BZ50" i="61"/>
  <c r="CF50" i="61"/>
  <c r="BY50" i="61"/>
  <c r="CB49" i="61"/>
  <c r="BZ49" i="61"/>
  <c r="CF49" i="61"/>
  <c r="CE48" i="61"/>
  <c r="CB48" i="61"/>
  <c r="BZ48" i="61"/>
  <c r="CF48" i="61"/>
  <c r="BY48" i="61"/>
  <c r="CB47" i="61"/>
  <c r="BZ47" i="61"/>
  <c r="CF47" i="61"/>
  <c r="CB46" i="61"/>
  <c r="BZ46" i="61"/>
  <c r="CE45" i="61"/>
  <c r="CB45" i="61"/>
  <c r="BZ45" i="61"/>
  <c r="CF45" i="61"/>
  <c r="BY45" i="61"/>
  <c r="CB44" i="61"/>
  <c r="BZ44" i="61"/>
  <c r="CF44" i="61"/>
  <c r="CB43" i="61"/>
  <c r="BZ43" i="61"/>
  <c r="CE42" i="61"/>
  <c r="CB42" i="61"/>
  <c r="BZ42" i="61"/>
  <c r="CF42" i="61"/>
  <c r="BY42" i="61"/>
  <c r="CB41" i="61"/>
  <c r="BZ41" i="61"/>
  <c r="CF41" i="61"/>
  <c r="CB40" i="61"/>
  <c r="BZ40" i="61"/>
  <c r="CE39" i="61"/>
  <c r="CB39" i="61"/>
  <c r="BZ39" i="61"/>
  <c r="CF39" i="61"/>
  <c r="BY39" i="61"/>
  <c r="CE38" i="61"/>
  <c r="CB38" i="61"/>
  <c r="BZ38" i="61"/>
  <c r="BY38" i="61"/>
  <c r="CE37" i="61"/>
  <c r="CB37" i="61"/>
  <c r="BZ37" i="61"/>
  <c r="BY37" i="61"/>
  <c r="CB36" i="61"/>
  <c r="BZ36" i="61"/>
  <c r="CF36" i="61"/>
  <c r="CE35" i="61"/>
  <c r="CB35" i="61"/>
  <c r="BZ35" i="61"/>
  <c r="CF35" i="61"/>
  <c r="BY35" i="61"/>
  <c r="CB34" i="61"/>
  <c r="BZ34" i="61"/>
  <c r="CF34" i="61"/>
  <c r="CE33" i="61"/>
  <c r="CB33" i="61"/>
  <c r="BZ33" i="61"/>
  <c r="CF33" i="61"/>
  <c r="BY33" i="61"/>
  <c r="CE32" i="61"/>
  <c r="CB32" i="61"/>
  <c r="BZ32" i="61"/>
  <c r="BY32" i="61"/>
  <c r="CB31" i="61"/>
  <c r="BZ31" i="61"/>
  <c r="CF31" i="61"/>
  <c r="CE30" i="61"/>
  <c r="CB30" i="61"/>
  <c r="BZ30" i="61"/>
  <c r="CF30" i="61"/>
  <c r="BY30" i="61"/>
  <c r="CE29" i="61"/>
  <c r="CB29" i="61"/>
  <c r="BZ29" i="61"/>
  <c r="BY29" i="61"/>
  <c r="CB28" i="61"/>
  <c r="BZ28" i="61"/>
  <c r="CF28" i="61"/>
  <c r="CE27" i="61"/>
  <c r="CB27" i="61"/>
  <c r="BZ27" i="61"/>
  <c r="CF27" i="61"/>
  <c r="BY27" i="61"/>
  <c r="CB26" i="61"/>
  <c r="BZ26" i="61"/>
  <c r="CF26" i="61"/>
  <c r="CE25" i="61"/>
  <c r="CB25" i="61"/>
  <c r="BZ25" i="61"/>
  <c r="CF25" i="61"/>
  <c r="BY25" i="61"/>
  <c r="CB24" i="61"/>
  <c r="BZ24" i="61"/>
  <c r="CF24" i="61"/>
  <c r="CE23" i="61"/>
  <c r="CB23" i="61"/>
  <c r="BZ23" i="61"/>
  <c r="CF23" i="61"/>
  <c r="CB22" i="61"/>
  <c r="BZ22" i="61"/>
  <c r="CB21" i="61"/>
  <c r="BZ21" i="61"/>
  <c r="CF21" i="61"/>
  <c r="CB20" i="61"/>
  <c r="BZ20" i="61"/>
  <c r="CF20" i="61"/>
  <c r="CB19" i="61"/>
  <c r="BZ19" i="61"/>
  <c r="CF19" i="61"/>
  <c r="CB18" i="61"/>
  <c r="BZ18" i="61"/>
  <c r="CF18" i="61"/>
  <c r="CB17" i="61"/>
  <c r="BZ17" i="61"/>
  <c r="CF17" i="61"/>
  <c r="CB16" i="61"/>
  <c r="BZ16" i="61"/>
  <c r="CF16" i="61"/>
  <c r="CB15" i="61"/>
  <c r="BZ15" i="61"/>
  <c r="CF15" i="61"/>
  <c r="CB14" i="61"/>
  <c r="BZ14" i="61"/>
  <c r="CF14" i="61"/>
  <c r="CB13" i="61"/>
  <c r="BZ13" i="61"/>
  <c r="CB12" i="61"/>
  <c r="BZ12" i="61"/>
  <c r="CB11" i="61"/>
  <c r="BZ11" i="61"/>
  <c r="CF11" i="61"/>
  <c r="CB10" i="61"/>
  <c r="AT63" i="61"/>
  <c r="BZ10" i="61"/>
  <c r="CB9" i="61"/>
  <c r="BZ9" i="61"/>
  <c r="CB8" i="61"/>
  <c r="BZ8" i="61"/>
  <c r="CF8" i="61"/>
  <c r="CB7" i="61"/>
  <c r="BZ7" i="61"/>
  <c r="CF7" i="61"/>
  <c r="CB6" i="61"/>
  <c r="BZ6" i="61"/>
  <c r="CF6" i="61"/>
  <c r="CB5" i="61"/>
  <c r="BZ5" i="61"/>
  <c r="CB4" i="61"/>
  <c r="BZ4" i="61"/>
  <c r="CB3" i="61"/>
  <c r="BZ3" i="61"/>
  <c r="CF3" i="61"/>
  <c r="BW63" i="62"/>
  <c r="BV63" i="62"/>
  <c r="BU63" i="62"/>
  <c r="BT63" i="62"/>
  <c r="BS63" i="62"/>
  <c r="BR63" i="62"/>
  <c r="BQ63" i="62"/>
  <c r="BP63" i="62"/>
  <c r="BO63" i="62"/>
  <c r="BN63" i="62"/>
  <c r="BM63" i="62"/>
  <c r="BL63" i="62"/>
  <c r="BK63" i="62"/>
  <c r="BJ63" i="62"/>
  <c r="BI63" i="62"/>
  <c r="BH63" i="62"/>
  <c r="BG63" i="62"/>
  <c r="BF63" i="62"/>
  <c r="BE63" i="62"/>
  <c r="BD63" i="62"/>
  <c r="BC63" i="62"/>
  <c r="BB63" i="62"/>
  <c r="BA63" i="62"/>
  <c r="AZ63" i="62"/>
  <c r="AY63" i="62"/>
  <c r="AX63" i="62"/>
  <c r="AW63" i="62"/>
  <c r="AV63" i="62"/>
  <c r="AU63" i="62"/>
  <c r="AT63" i="62"/>
  <c r="AS63" i="62"/>
  <c r="AR63" i="62"/>
  <c r="AQ63" i="62"/>
  <c r="AP63" i="62"/>
  <c r="AO63" i="62"/>
  <c r="AN63" i="62"/>
  <c r="AM63" i="62"/>
  <c r="AL63" i="62"/>
  <c r="AK63" i="62"/>
  <c r="AJ63" i="62"/>
  <c r="AI63" i="62"/>
  <c r="AH63" i="62"/>
  <c r="AG63" i="62"/>
  <c r="AF63" i="62"/>
  <c r="AE63" i="62"/>
  <c r="AD63" i="62"/>
  <c r="AC63" i="62"/>
  <c r="AB63" i="62"/>
  <c r="AA63" i="62"/>
  <c r="Z63" i="62"/>
  <c r="Y63" i="62"/>
  <c r="X63" i="62"/>
  <c r="W63" i="62"/>
  <c r="V63" i="62"/>
  <c r="U63" i="62"/>
  <c r="T63" i="62"/>
  <c r="S63" i="62"/>
  <c r="R63" i="62"/>
  <c r="Q63" i="62"/>
  <c r="P63" i="62"/>
  <c r="O63" i="62"/>
  <c r="N63" i="62"/>
  <c r="M63" i="62"/>
  <c r="L63" i="62"/>
  <c r="I63" i="62"/>
  <c r="H63" i="62"/>
  <c r="G63" i="62"/>
  <c r="F63" i="62"/>
  <c r="E63" i="62"/>
  <c r="D63" i="62"/>
  <c r="C63" i="62"/>
  <c r="B63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I62" i="62"/>
  <c r="H62" i="62"/>
  <c r="G62" i="62"/>
  <c r="F62" i="62"/>
  <c r="E62" i="62"/>
  <c r="D62" i="62"/>
  <c r="C62" i="62"/>
  <c r="B62" i="62"/>
  <c r="BW61" i="62"/>
  <c r="BV61" i="62"/>
  <c r="BU61" i="62"/>
  <c r="BT61" i="62"/>
  <c r="BS61" i="62"/>
  <c r="BR61" i="62"/>
  <c r="BQ61" i="62"/>
  <c r="BP61" i="62"/>
  <c r="BO61" i="62"/>
  <c r="BN61" i="62"/>
  <c r="BM61" i="62"/>
  <c r="BL61" i="62"/>
  <c r="BK61" i="62"/>
  <c r="BJ61" i="62"/>
  <c r="BI61" i="62"/>
  <c r="BH61" i="62"/>
  <c r="BG61" i="62"/>
  <c r="BF61" i="62"/>
  <c r="BE61" i="62"/>
  <c r="BD61" i="62"/>
  <c r="BC61" i="62"/>
  <c r="BB61" i="62"/>
  <c r="BA61" i="62"/>
  <c r="AZ61" i="62"/>
  <c r="AY61" i="62"/>
  <c r="AX61" i="62"/>
  <c r="AW61" i="62"/>
  <c r="AV61" i="62"/>
  <c r="AU61" i="62"/>
  <c r="AT61" i="62"/>
  <c r="AS61" i="62"/>
  <c r="AR61" i="62"/>
  <c r="AQ61" i="62"/>
  <c r="AP61" i="62"/>
  <c r="AO61" i="62"/>
  <c r="AN61" i="62"/>
  <c r="AM61" i="62"/>
  <c r="AL61" i="62"/>
  <c r="AK61" i="62"/>
  <c r="AJ61" i="62"/>
  <c r="AI61" i="62"/>
  <c r="AH61" i="62"/>
  <c r="AG61" i="62"/>
  <c r="AF61" i="62"/>
  <c r="AE61" i="62"/>
  <c r="AD61" i="62"/>
  <c r="AC61" i="62"/>
  <c r="AB61" i="62"/>
  <c r="AA61" i="62"/>
  <c r="Z61" i="62"/>
  <c r="Y61" i="62"/>
  <c r="X61" i="62"/>
  <c r="W61" i="62"/>
  <c r="V61" i="62"/>
  <c r="U61" i="62"/>
  <c r="T61" i="62"/>
  <c r="S61" i="62"/>
  <c r="R61" i="62"/>
  <c r="Q61" i="62"/>
  <c r="P61" i="62"/>
  <c r="O61" i="62"/>
  <c r="N61" i="62"/>
  <c r="M61" i="62"/>
  <c r="L61" i="62"/>
  <c r="I61" i="62"/>
  <c r="H61" i="62"/>
  <c r="CE61" i="62" s="1"/>
  <c r="G61" i="62"/>
  <c r="CD61" i="62" s="1"/>
  <c r="F61" i="62"/>
  <c r="E61" i="62"/>
  <c r="D61" i="62"/>
  <c r="C61" i="62"/>
  <c r="B61" i="62"/>
  <c r="BY61" i="62" s="1"/>
  <c r="CF60" i="62"/>
  <c r="CE60" i="62"/>
  <c r="CD60" i="62"/>
  <c r="CC60" i="62"/>
  <c r="CB60" i="62"/>
  <c r="CA60" i="62"/>
  <c r="BZ60" i="62"/>
  <c r="BY60" i="62"/>
  <c r="CF59" i="62"/>
  <c r="CE59" i="62"/>
  <c r="CD59" i="62"/>
  <c r="CC59" i="62"/>
  <c r="CB59" i="62"/>
  <c r="CA59" i="62"/>
  <c r="BZ59" i="62"/>
  <c r="BY59" i="62"/>
  <c r="CF58" i="62"/>
  <c r="CE58" i="62"/>
  <c r="CD58" i="62"/>
  <c r="CC58" i="62"/>
  <c r="CB58" i="62"/>
  <c r="CA58" i="62"/>
  <c r="BZ58" i="62"/>
  <c r="BY58" i="62"/>
  <c r="CF57" i="62"/>
  <c r="CE57" i="62"/>
  <c r="CD57" i="62"/>
  <c r="CC57" i="62"/>
  <c r="CB57" i="62"/>
  <c r="CA57" i="62"/>
  <c r="BZ57" i="62"/>
  <c r="BY57" i="62"/>
  <c r="CF56" i="62"/>
  <c r="CE56" i="62"/>
  <c r="CD56" i="62"/>
  <c r="CC56" i="62"/>
  <c r="CB56" i="62"/>
  <c r="CA56" i="62"/>
  <c r="BZ56" i="62"/>
  <c r="BY56" i="62"/>
  <c r="CF55" i="62"/>
  <c r="CE55" i="62"/>
  <c r="CD55" i="62"/>
  <c r="CC55" i="62"/>
  <c r="CB55" i="62"/>
  <c r="CA55" i="62"/>
  <c r="BZ55" i="62"/>
  <c r="BY55" i="62"/>
  <c r="CF54" i="62"/>
  <c r="CE54" i="62"/>
  <c r="CD54" i="62"/>
  <c r="CC54" i="62"/>
  <c r="CB54" i="62"/>
  <c r="CA54" i="62"/>
  <c r="BZ54" i="62"/>
  <c r="BY54" i="62"/>
  <c r="CF53" i="62"/>
  <c r="CE53" i="62"/>
  <c r="CD53" i="62"/>
  <c r="CC53" i="62"/>
  <c r="CB53" i="62"/>
  <c r="CA53" i="62"/>
  <c r="BZ53" i="62"/>
  <c r="BY53" i="62"/>
  <c r="CF52" i="62"/>
  <c r="CE52" i="62"/>
  <c r="CD52" i="62"/>
  <c r="CC52" i="62"/>
  <c r="CB52" i="62"/>
  <c r="CA52" i="62"/>
  <c r="BZ52" i="62"/>
  <c r="BY52" i="62"/>
  <c r="CI51" i="62"/>
  <c r="CH51" i="62"/>
  <c r="CF51" i="62"/>
  <c r="CE51" i="62"/>
  <c r="CD51" i="62"/>
  <c r="CC51" i="62"/>
  <c r="CB51" i="62"/>
  <c r="CA51" i="62"/>
  <c r="BZ51" i="62"/>
  <c r="BY51" i="62"/>
  <c r="CI50" i="62"/>
  <c r="CH50" i="62"/>
  <c r="CF50" i="62"/>
  <c r="CE50" i="62"/>
  <c r="CD50" i="62"/>
  <c r="CC50" i="62"/>
  <c r="CB50" i="62"/>
  <c r="CA50" i="62"/>
  <c r="BZ50" i="62"/>
  <c r="BY50" i="62"/>
  <c r="CI49" i="62"/>
  <c r="CH49" i="62"/>
  <c r="CF49" i="62"/>
  <c r="CE49" i="62"/>
  <c r="CD49" i="62"/>
  <c r="CC49" i="62"/>
  <c r="CB49" i="62"/>
  <c r="CA49" i="62"/>
  <c r="BZ49" i="62"/>
  <c r="BY49" i="62"/>
  <c r="CI48" i="62"/>
  <c r="CH48" i="62"/>
  <c r="CF48" i="62"/>
  <c r="CE48" i="62"/>
  <c r="CD48" i="62"/>
  <c r="CC48" i="62"/>
  <c r="CB48" i="62"/>
  <c r="CA48" i="62"/>
  <c r="BZ48" i="62"/>
  <c r="BY48" i="62"/>
  <c r="CI47" i="62"/>
  <c r="CH47" i="62"/>
  <c r="CF47" i="62"/>
  <c r="CE47" i="62"/>
  <c r="CD47" i="62"/>
  <c r="CC47" i="62"/>
  <c r="CB47" i="62"/>
  <c r="CA47" i="62"/>
  <c r="BZ47" i="62"/>
  <c r="BY47" i="62"/>
  <c r="CI46" i="62"/>
  <c r="CH46" i="62"/>
  <c r="CF46" i="62"/>
  <c r="CE46" i="62"/>
  <c r="CD46" i="62"/>
  <c r="CC46" i="62"/>
  <c r="CB46" i="62"/>
  <c r="CA46" i="62"/>
  <c r="BZ46" i="62"/>
  <c r="BY46" i="62"/>
  <c r="CI45" i="62"/>
  <c r="CH45" i="62"/>
  <c r="CF45" i="62"/>
  <c r="CE45" i="62"/>
  <c r="CD45" i="62"/>
  <c r="CC45" i="62"/>
  <c r="CB45" i="62"/>
  <c r="CA45" i="62"/>
  <c r="BZ45" i="62"/>
  <c r="BY45" i="62"/>
  <c r="CI44" i="62"/>
  <c r="CH44" i="62"/>
  <c r="CF44" i="62"/>
  <c r="CE44" i="62"/>
  <c r="CD44" i="62"/>
  <c r="CC44" i="62"/>
  <c r="CB44" i="62"/>
  <c r="CA44" i="62"/>
  <c r="BZ44" i="62"/>
  <c r="BY44" i="62"/>
  <c r="CI43" i="62"/>
  <c r="CH43" i="62"/>
  <c r="CF43" i="62"/>
  <c r="CE43" i="62"/>
  <c r="CD43" i="62"/>
  <c r="CC43" i="62"/>
  <c r="CB43" i="62"/>
  <c r="CA43" i="62"/>
  <c r="BZ43" i="62"/>
  <c r="BY43" i="62"/>
  <c r="CI42" i="62"/>
  <c r="CH42" i="62"/>
  <c r="CF42" i="62"/>
  <c r="CE42" i="62"/>
  <c r="CD42" i="62"/>
  <c r="CC42" i="62"/>
  <c r="CB42" i="62"/>
  <c r="CA42" i="62"/>
  <c r="BZ42" i="62"/>
  <c r="BY42" i="62"/>
  <c r="CI41" i="62"/>
  <c r="CH41" i="62"/>
  <c r="CF41" i="62"/>
  <c r="CE41" i="62"/>
  <c r="CD41" i="62"/>
  <c r="CC41" i="62"/>
  <c r="CB41" i="62"/>
  <c r="CA41" i="62"/>
  <c r="BZ41" i="62"/>
  <c r="BY41" i="62"/>
  <c r="CI40" i="62"/>
  <c r="CH40" i="62"/>
  <c r="CF40" i="62"/>
  <c r="CE40" i="62"/>
  <c r="CD40" i="62"/>
  <c r="CC40" i="62"/>
  <c r="CB40" i="62"/>
  <c r="CA40" i="62"/>
  <c r="BZ40" i="62"/>
  <c r="BY40" i="62"/>
  <c r="CI39" i="62"/>
  <c r="CH39" i="62"/>
  <c r="CF39" i="62"/>
  <c r="CE39" i="62"/>
  <c r="CD39" i="62"/>
  <c r="CC39" i="62"/>
  <c r="CB39" i="62"/>
  <c r="CA39" i="62"/>
  <c r="BZ39" i="62"/>
  <c r="BY39" i="62"/>
  <c r="CI38" i="62"/>
  <c r="CH38" i="62"/>
  <c r="CF38" i="62"/>
  <c r="CE38" i="62"/>
  <c r="CD38" i="62"/>
  <c r="CC38" i="62"/>
  <c r="CB38" i="62"/>
  <c r="CA38" i="62"/>
  <c r="BZ38" i="62"/>
  <c r="BY38" i="62"/>
  <c r="CI37" i="62"/>
  <c r="CH37" i="62"/>
  <c r="CF37" i="62"/>
  <c r="CE37" i="62"/>
  <c r="CD37" i="62"/>
  <c r="CC37" i="62"/>
  <c r="CB37" i="62"/>
  <c r="CA37" i="62"/>
  <c r="BZ37" i="62"/>
  <c r="BY37" i="62"/>
  <c r="CI36" i="62"/>
  <c r="CH36" i="62"/>
  <c r="CF36" i="62"/>
  <c r="CE36" i="62"/>
  <c r="CD36" i="62"/>
  <c r="CC36" i="62"/>
  <c r="CB36" i="62"/>
  <c r="CA36" i="62"/>
  <c r="BZ36" i="62"/>
  <c r="BY36" i="62"/>
  <c r="CI35" i="62"/>
  <c r="CH35" i="62"/>
  <c r="CF35" i="62"/>
  <c r="CE35" i="62"/>
  <c r="CD35" i="62"/>
  <c r="CC35" i="62"/>
  <c r="CB35" i="62"/>
  <c r="CA35" i="62"/>
  <c r="BZ35" i="62"/>
  <c r="BY35" i="62"/>
  <c r="CI34" i="62"/>
  <c r="CH34" i="62"/>
  <c r="CF34" i="62"/>
  <c r="CE34" i="62"/>
  <c r="CD34" i="62"/>
  <c r="CC34" i="62"/>
  <c r="CB34" i="62"/>
  <c r="CA34" i="62"/>
  <c r="BZ34" i="62"/>
  <c r="BY34" i="62"/>
  <c r="CI33" i="62"/>
  <c r="CH33" i="62"/>
  <c r="CF33" i="62"/>
  <c r="CE33" i="62"/>
  <c r="CD33" i="62"/>
  <c r="CC33" i="62"/>
  <c r="CB33" i="62"/>
  <c r="CA33" i="62"/>
  <c r="BZ33" i="62"/>
  <c r="BY33" i="62"/>
  <c r="CI32" i="62"/>
  <c r="CH32" i="62"/>
  <c r="CF32" i="62"/>
  <c r="CE32" i="62"/>
  <c r="CD32" i="62"/>
  <c r="CC32" i="62"/>
  <c r="CB32" i="62"/>
  <c r="CA32" i="62"/>
  <c r="BZ32" i="62"/>
  <c r="BY32" i="62"/>
  <c r="CI31" i="62"/>
  <c r="CH31" i="62"/>
  <c r="CF31" i="62"/>
  <c r="CE31" i="62"/>
  <c r="CD31" i="62"/>
  <c r="CC31" i="62"/>
  <c r="CB31" i="62"/>
  <c r="CA31" i="62"/>
  <c r="BZ31" i="62"/>
  <c r="BY31" i="62"/>
  <c r="CI30" i="62"/>
  <c r="CH30" i="62"/>
  <c r="CF30" i="62"/>
  <c r="CE30" i="62"/>
  <c r="CD30" i="62"/>
  <c r="CC30" i="62"/>
  <c r="CB30" i="62"/>
  <c r="CA30" i="62"/>
  <c r="BZ30" i="62"/>
  <c r="BY30" i="62"/>
  <c r="CI29" i="62"/>
  <c r="CH29" i="62"/>
  <c r="CF29" i="62"/>
  <c r="CE29" i="62"/>
  <c r="CD29" i="62"/>
  <c r="CC29" i="62"/>
  <c r="CB29" i="62"/>
  <c r="CA29" i="62"/>
  <c r="BZ29" i="62"/>
  <c r="BY29" i="62"/>
  <c r="CI28" i="62"/>
  <c r="CH28" i="62"/>
  <c r="CF28" i="62"/>
  <c r="CE28" i="62"/>
  <c r="CD28" i="62"/>
  <c r="CC28" i="62"/>
  <c r="CB28" i="62"/>
  <c r="CA28" i="62"/>
  <c r="BZ28" i="62"/>
  <c r="BY28" i="62"/>
  <c r="CI27" i="62"/>
  <c r="CH27" i="62"/>
  <c r="CF27" i="62"/>
  <c r="CE27" i="62"/>
  <c r="CD27" i="62"/>
  <c r="CC27" i="62"/>
  <c r="CB27" i="62"/>
  <c r="CA27" i="62"/>
  <c r="BZ27" i="62"/>
  <c r="BY27" i="62"/>
  <c r="CI26" i="62"/>
  <c r="CH26" i="62"/>
  <c r="CF26" i="62"/>
  <c r="CE26" i="62"/>
  <c r="CD26" i="62"/>
  <c r="CC26" i="62"/>
  <c r="CB26" i="62"/>
  <c r="CA26" i="62"/>
  <c r="BZ26" i="62"/>
  <c r="BY26" i="62"/>
  <c r="CI25" i="62"/>
  <c r="CH25" i="62"/>
  <c r="CF25" i="62"/>
  <c r="CE25" i="62"/>
  <c r="CD25" i="62"/>
  <c r="CC25" i="62"/>
  <c r="CB25" i="62"/>
  <c r="CA25" i="62"/>
  <c r="BZ25" i="62"/>
  <c r="BY25" i="62"/>
  <c r="CI24" i="62"/>
  <c r="CH24" i="62"/>
  <c r="CF24" i="62"/>
  <c r="CE24" i="62"/>
  <c r="CD24" i="62"/>
  <c r="CC24" i="62"/>
  <c r="CB24" i="62"/>
  <c r="CA24" i="62"/>
  <c r="BZ24" i="62"/>
  <c r="BY24" i="62"/>
  <c r="CI23" i="62"/>
  <c r="CH23" i="62"/>
  <c r="CF23" i="62"/>
  <c r="CE23" i="62"/>
  <c r="CD23" i="62"/>
  <c r="CC23" i="62"/>
  <c r="CB23" i="62"/>
  <c r="CA23" i="62"/>
  <c r="BZ23" i="62"/>
  <c r="BY23" i="62"/>
  <c r="CI22" i="62"/>
  <c r="CH22" i="62"/>
  <c r="CF22" i="62"/>
  <c r="CE22" i="62"/>
  <c r="CD22" i="62"/>
  <c r="CC22" i="62"/>
  <c r="CB22" i="62"/>
  <c r="CA22" i="62"/>
  <c r="BZ22" i="62"/>
  <c r="BY22" i="62"/>
  <c r="CI21" i="62"/>
  <c r="CH21" i="62"/>
  <c r="CF21" i="62"/>
  <c r="CE21" i="62"/>
  <c r="CD21" i="62"/>
  <c r="CC21" i="62"/>
  <c r="CB21" i="62"/>
  <c r="CA21" i="62"/>
  <c r="BZ21" i="62"/>
  <c r="BY21" i="62"/>
  <c r="CI20" i="62"/>
  <c r="CH20" i="62"/>
  <c r="CF20" i="62"/>
  <c r="CE20" i="62"/>
  <c r="CD20" i="62"/>
  <c r="CC20" i="62"/>
  <c r="CB20" i="62"/>
  <c r="CA20" i="62"/>
  <c r="BZ20" i="62"/>
  <c r="BY20" i="62"/>
  <c r="CI19" i="62"/>
  <c r="CH19" i="62"/>
  <c r="CF19" i="62"/>
  <c r="CE19" i="62"/>
  <c r="CD19" i="62"/>
  <c r="CC19" i="62"/>
  <c r="CB19" i="62"/>
  <c r="CA19" i="62"/>
  <c r="BZ19" i="62"/>
  <c r="BY19" i="62"/>
  <c r="CI18" i="62"/>
  <c r="CH18" i="62"/>
  <c r="CF18" i="62"/>
  <c r="CE18" i="62"/>
  <c r="CD18" i="62"/>
  <c r="CC18" i="62"/>
  <c r="CB18" i="62"/>
  <c r="CA18" i="62"/>
  <c r="BZ18" i="62"/>
  <c r="BY18" i="62"/>
  <c r="CI17" i="62"/>
  <c r="CH17" i="62"/>
  <c r="CF17" i="62"/>
  <c r="CE17" i="62"/>
  <c r="CD17" i="62"/>
  <c r="CC17" i="62"/>
  <c r="CB17" i="62"/>
  <c r="CA17" i="62"/>
  <c r="BZ17" i="62"/>
  <c r="BY17" i="62"/>
  <c r="CI16" i="62"/>
  <c r="CH16" i="62"/>
  <c r="CF16" i="62"/>
  <c r="CE16" i="62"/>
  <c r="CD16" i="62"/>
  <c r="CC16" i="62"/>
  <c r="CB16" i="62"/>
  <c r="CA16" i="62"/>
  <c r="BZ16" i="62"/>
  <c r="BY16" i="62"/>
  <c r="CI15" i="62"/>
  <c r="CH15" i="62"/>
  <c r="CF15" i="62"/>
  <c r="CE15" i="62"/>
  <c r="CD15" i="62"/>
  <c r="CC15" i="62"/>
  <c r="CB15" i="62"/>
  <c r="CA15" i="62"/>
  <c r="BZ15" i="62"/>
  <c r="BY15" i="62"/>
  <c r="CI14" i="62"/>
  <c r="CH14" i="62"/>
  <c r="CF14" i="62"/>
  <c r="CE14" i="62"/>
  <c r="CD14" i="62"/>
  <c r="CC14" i="62"/>
  <c r="CB14" i="62"/>
  <c r="CA14" i="62"/>
  <c r="BZ14" i="62"/>
  <c r="BY14" i="62"/>
  <c r="CI13" i="62"/>
  <c r="CH13" i="62"/>
  <c r="CF13" i="62"/>
  <c r="CE13" i="62"/>
  <c r="CD13" i="62"/>
  <c r="CC13" i="62"/>
  <c r="CB13" i="62"/>
  <c r="CA13" i="62"/>
  <c r="BZ13" i="62"/>
  <c r="BY13" i="62"/>
  <c r="CI12" i="62"/>
  <c r="CH12" i="62"/>
  <c r="CF12" i="62"/>
  <c r="CE12" i="62"/>
  <c r="CD12" i="62"/>
  <c r="CC12" i="62"/>
  <c r="CB12" i="62"/>
  <c r="CA12" i="62"/>
  <c r="BZ12" i="62"/>
  <c r="BY12" i="62"/>
  <c r="CI11" i="62"/>
  <c r="CH11" i="62"/>
  <c r="CF11" i="62"/>
  <c r="CE11" i="62"/>
  <c r="CD11" i="62"/>
  <c r="CC11" i="62"/>
  <c r="CB11" i="62"/>
  <c r="CA11" i="62"/>
  <c r="BZ11" i="62"/>
  <c r="BY11" i="62"/>
  <c r="CI10" i="62"/>
  <c r="CH10" i="62"/>
  <c r="CF10" i="62"/>
  <c r="CE10" i="62"/>
  <c r="CD10" i="62"/>
  <c r="CC10" i="62"/>
  <c r="CB10" i="62"/>
  <c r="CA10" i="62"/>
  <c r="BZ10" i="62"/>
  <c r="BY10" i="62"/>
  <c r="CI9" i="62"/>
  <c r="CH9" i="62"/>
  <c r="CF9" i="62"/>
  <c r="CE9" i="62"/>
  <c r="CD9" i="62"/>
  <c r="CC9" i="62"/>
  <c r="CB9" i="62"/>
  <c r="CA9" i="62"/>
  <c r="BZ9" i="62"/>
  <c r="BY9" i="62"/>
  <c r="CI8" i="62"/>
  <c r="CH8" i="62"/>
  <c r="CF8" i="62"/>
  <c r="CE8" i="62"/>
  <c r="CD8" i="62"/>
  <c r="CC8" i="62"/>
  <c r="CB8" i="62"/>
  <c r="CA8" i="62"/>
  <c r="BZ8" i="62"/>
  <c r="BY8" i="62"/>
  <c r="CI7" i="62"/>
  <c r="CH7" i="62"/>
  <c r="CF7" i="62"/>
  <c r="CE7" i="62"/>
  <c r="CD7" i="62"/>
  <c r="CC7" i="62"/>
  <c r="CB7" i="62"/>
  <c r="CA7" i="62"/>
  <c r="BZ7" i="62"/>
  <c r="BY7" i="62"/>
  <c r="CI6" i="62"/>
  <c r="CH6" i="62"/>
  <c r="CF6" i="62"/>
  <c r="CE6" i="62"/>
  <c r="CD6" i="62"/>
  <c r="CC6" i="62"/>
  <c r="CB6" i="62"/>
  <c r="CA6" i="62"/>
  <c r="BZ6" i="62"/>
  <c r="BY6" i="62"/>
  <c r="CI5" i="62"/>
  <c r="CH5" i="62"/>
  <c r="CF5" i="62"/>
  <c r="CE5" i="62"/>
  <c r="CD5" i="62"/>
  <c r="CC5" i="62"/>
  <c r="CB5" i="62"/>
  <c r="CA5" i="62"/>
  <c r="BZ5" i="62"/>
  <c r="BY5" i="62"/>
  <c r="CI4" i="62"/>
  <c r="CH4" i="62"/>
  <c r="CF4" i="62"/>
  <c r="CE4" i="62"/>
  <c r="CD4" i="62"/>
  <c r="CC4" i="62"/>
  <c r="CB4" i="62"/>
  <c r="CA4" i="62"/>
  <c r="BZ4" i="62"/>
  <c r="BY4" i="62"/>
  <c r="CI3" i="62"/>
  <c r="CH3" i="62"/>
  <c r="CF3" i="62"/>
  <c r="CE3" i="62"/>
  <c r="CD3" i="62"/>
  <c r="CC3" i="62"/>
  <c r="CB3" i="62"/>
  <c r="CA3" i="62"/>
  <c r="BZ3" i="62"/>
  <c r="BY3" i="62"/>
  <c r="BW63" i="61"/>
  <c r="BV63" i="61"/>
  <c r="BU63" i="61"/>
  <c r="BT63" i="61"/>
  <c r="BS63" i="61"/>
  <c r="BR63" i="61"/>
  <c r="BQ63" i="61"/>
  <c r="BP63" i="61"/>
  <c r="BO63" i="61"/>
  <c r="BN63" i="61"/>
  <c r="BM63" i="61"/>
  <c r="BL63" i="61"/>
  <c r="BK63" i="61"/>
  <c r="BJ63" i="61"/>
  <c r="BI63" i="61"/>
  <c r="BH63" i="61"/>
  <c r="BG63" i="61"/>
  <c r="BF63" i="61"/>
  <c r="BE63" i="61"/>
  <c r="BD63" i="61"/>
  <c r="BC63" i="61"/>
  <c r="BB63" i="61"/>
  <c r="BA63" i="61"/>
  <c r="AZ63" i="61"/>
  <c r="AY63" i="61"/>
  <c r="AX63" i="61"/>
  <c r="AW63" i="61"/>
  <c r="AV63" i="61"/>
  <c r="AU63" i="61"/>
  <c r="AS63" i="61"/>
  <c r="AR63" i="61"/>
  <c r="AQ63" i="61"/>
  <c r="AP63" i="61"/>
  <c r="AO63" i="61"/>
  <c r="AN63" i="61"/>
  <c r="AM63" i="61"/>
  <c r="AL63" i="61"/>
  <c r="AK63" i="61"/>
  <c r="AJ63" i="61"/>
  <c r="AI63" i="61"/>
  <c r="AH63" i="61"/>
  <c r="AG63" i="61"/>
  <c r="AF63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I63" i="61"/>
  <c r="H63" i="61"/>
  <c r="G63" i="61"/>
  <c r="F63" i="61"/>
  <c r="E63" i="61"/>
  <c r="D63" i="61"/>
  <c r="C63" i="61"/>
  <c r="B63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I62" i="61"/>
  <c r="H62" i="61"/>
  <c r="G62" i="61"/>
  <c r="F62" i="61"/>
  <c r="E62" i="61"/>
  <c r="D62" i="61"/>
  <c r="C62" i="61"/>
  <c r="B62" i="61"/>
  <c r="BW61" i="61"/>
  <c r="BV61" i="61"/>
  <c r="BU61" i="61"/>
  <c r="BT61" i="61"/>
  <c r="BS61" i="61"/>
  <c r="BR61" i="61"/>
  <c r="BQ61" i="61"/>
  <c r="BP61" i="61"/>
  <c r="BO61" i="61"/>
  <c r="BN61" i="61"/>
  <c r="BM61" i="61"/>
  <c r="BL61" i="61"/>
  <c r="BK61" i="61"/>
  <c r="BJ61" i="61"/>
  <c r="BI61" i="61"/>
  <c r="BH61" i="61"/>
  <c r="BG61" i="61"/>
  <c r="BF61" i="61"/>
  <c r="BE61" i="61"/>
  <c r="BD61" i="61"/>
  <c r="BC61" i="61"/>
  <c r="BB61" i="61"/>
  <c r="BA61" i="61"/>
  <c r="AZ61" i="61"/>
  <c r="AY61" i="61"/>
  <c r="AX61" i="61"/>
  <c r="AW61" i="61"/>
  <c r="AV61" i="61"/>
  <c r="AU61" i="61"/>
  <c r="AS61" i="61"/>
  <c r="AR61" i="61"/>
  <c r="AQ61" i="61"/>
  <c r="AP61" i="61"/>
  <c r="AO61" i="61"/>
  <c r="AN61" i="61"/>
  <c r="AM61" i="61"/>
  <c r="AL61" i="61"/>
  <c r="AK61" i="61"/>
  <c r="AJ61" i="61"/>
  <c r="AI61" i="61"/>
  <c r="AH61" i="61"/>
  <c r="AG61" i="61"/>
  <c r="AF61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P61" i="61"/>
  <c r="O61" i="61"/>
  <c r="N61" i="61"/>
  <c r="M61" i="61"/>
  <c r="L61" i="61"/>
  <c r="I61" i="61"/>
  <c r="H61" i="61"/>
  <c r="G61" i="61"/>
  <c r="F61" i="61"/>
  <c r="CC61" i="61" s="1"/>
  <c r="E61" i="61"/>
  <c r="D61" i="61"/>
  <c r="C61" i="61"/>
  <c r="B61" i="61"/>
  <c r="BY61" i="61" s="1"/>
  <c r="CF60" i="61"/>
  <c r="CE60" i="61"/>
  <c r="CD60" i="61"/>
  <c r="CC60" i="61"/>
  <c r="CB60" i="61"/>
  <c r="CA60" i="61"/>
  <c r="BZ60" i="61"/>
  <c r="BY60" i="61"/>
  <c r="CF59" i="61"/>
  <c r="CE59" i="61"/>
  <c r="CD59" i="61"/>
  <c r="CC59" i="61"/>
  <c r="CB59" i="61"/>
  <c r="CA59" i="61"/>
  <c r="BZ59" i="61"/>
  <c r="BY59" i="61"/>
  <c r="CF58" i="61"/>
  <c r="CE58" i="61"/>
  <c r="CD58" i="61"/>
  <c r="CC58" i="61"/>
  <c r="CB58" i="61"/>
  <c r="CA58" i="61"/>
  <c r="BZ58" i="61"/>
  <c r="BY58" i="61"/>
  <c r="CF57" i="61"/>
  <c r="CE57" i="61"/>
  <c r="CD57" i="61"/>
  <c r="CC57" i="61"/>
  <c r="CB57" i="61"/>
  <c r="CA57" i="61"/>
  <c r="BZ57" i="61"/>
  <c r="BY57" i="61"/>
  <c r="CF56" i="61"/>
  <c r="CE56" i="61"/>
  <c r="CD56" i="61"/>
  <c r="CC56" i="61"/>
  <c r="CB56" i="61"/>
  <c r="CA56" i="61"/>
  <c r="BZ56" i="61"/>
  <c r="BY56" i="61"/>
  <c r="CF55" i="61"/>
  <c r="CE55" i="61"/>
  <c r="CD55" i="61"/>
  <c r="CC55" i="61"/>
  <c r="CB55" i="61"/>
  <c r="CA55" i="61"/>
  <c r="BZ55" i="61"/>
  <c r="BY55" i="61"/>
  <c r="CE54" i="61"/>
  <c r="CD54" i="61"/>
  <c r="CC54" i="61"/>
  <c r="CA54" i="61"/>
  <c r="CF53" i="61"/>
  <c r="CE53" i="61"/>
  <c r="CD53" i="61"/>
  <c r="CC53" i="61"/>
  <c r="CB53" i="61"/>
  <c r="CA53" i="61"/>
  <c r="BZ53" i="61"/>
  <c r="BY53" i="61"/>
  <c r="CF52" i="61"/>
  <c r="CE52" i="61"/>
  <c r="CD52" i="61"/>
  <c r="CC52" i="61"/>
  <c r="CB52" i="61"/>
  <c r="CA52" i="61"/>
  <c r="BZ52" i="61"/>
  <c r="BY52" i="61"/>
  <c r="CI51" i="61"/>
  <c r="CH51" i="61"/>
  <c r="CE51" i="61"/>
  <c r="CD51" i="61"/>
  <c r="CC51" i="61"/>
  <c r="CA51" i="61"/>
  <c r="BY51" i="61"/>
  <c r="CI50" i="61"/>
  <c r="CH50" i="61"/>
  <c r="CD50" i="61"/>
  <c r="CC50" i="61"/>
  <c r="CA50" i="61"/>
  <c r="CI49" i="61"/>
  <c r="CH49" i="61"/>
  <c r="CE49" i="61"/>
  <c r="CD49" i="61"/>
  <c r="CC49" i="61"/>
  <c r="CA49" i="61"/>
  <c r="BY49" i="61"/>
  <c r="CI48" i="61"/>
  <c r="CH48" i="61"/>
  <c r="CD48" i="61"/>
  <c r="CC48" i="61"/>
  <c r="CA48" i="61"/>
  <c r="CI47" i="61"/>
  <c r="CH47" i="61"/>
  <c r="CE47" i="61"/>
  <c r="CD47" i="61"/>
  <c r="CC47" i="61"/>
  <c r="CA47" i="61"/>
  <c r="BY47" i="61"/>
  <c r="CI46" i="61"/>
  <c r="CH46" i="61"/>
  <c r="CF46" i="61"/>
  <c r="CE46" i="61"/>
  <c r="CD46" i="61"/>
  <c r="CC46" i="61"/>
  <c r="CA46" i="61"/>
  <c r="BY46" i="61"/>
  <c r="CI45" i="61"/>
  <c r="CH45" i="61"/>
  <c r="CD45" i="61"/>
  <c r="CC45" i="61"/>
  <c r="CA45" i="61"/>
  <c r="CI44" i="61"/>
  <c r="CH44" i="61"/>
  <c r="CE44" i="61"/>
  <c r="CD44" i="61"/>
  <c r="CC44" i="61"/>
  <c r="CA44" i="61"/>
  <c r="BY44" i="61"/>
  <c r="CI43" i="61"/>
  <c r="CH43" i="61"/>
  <c r="CF43" i="61"/>
  <c r="CE43" i="61"/>
  <c r="CD43" i="61"/>
  <c r="CC43" i="61"/>
  <c r="CA43" i="61"/>
  <c r="BY43" i="61"/>
  <c r="CI42" i="61"/>
  <c r="CH42" i="61"/>
  <c r="CD42" i="61"/>
  <c r="CC42" i="61"/>
  <c r="CA42" i="61"/>
  <c r="CI41" i="61"/>
  <c r="CH41" i="61"/>
  <c r="CE41" i="61"/>
  <c r="CD41" i="61"/>
  <c r="CC41" i="61"/>
  <c r="CA41" i="61"/>
  <c r="BY41" i="61"/>
  <c r="CI40" i="61"/>
  <c r="CH40" i="61"/>
  <c r="CF40" i="61"/>
  <c r="CE40" i="61"/>
  <c r="CD40" i="61"/>
  <c r="CC40" i="61"/>
  <c r="CA40" i="61"/>
  <c r="BY40" i="61"/>
  <c r="CI39" i="61"/>
  <c r="CH39" i="61"/>
  <c r="CD39" i="61"/>
  <c r="CC39" i="61"/>
  <c r="CA39" i="61"/>
  <c r="CI38" i="61"/>
  <c r="CH38" i="61"/>
  <c r="CF38" i="61"/>
  <c r="CD38" i="61"/>
  <c r="CC38" i="61"/>
  <c r="CA38" i="61"/>
  <c r="CI37" i="61"/>
  <c r="CH37" i="61"/>
  <c r="CF37" i="61"/>
  <c r="CD37" i="61"/>
  <c r="CC37" i="61"/>
  <c r="CA37" i="61"/>
  <c r="CI36" i="61"/>
  <c r="CH36" i="61"/>
  <c r="CE36" i="61"/>
  <c r="CD36" i="61"/>
  <c r="CC36" i="61"/>
  <c r="CA36" i="61"/>
  <c r="BY36" i="61"/>
  <c r="CI35" i="61"/>
  <c r="CH35" i="61"/>
  <c r="CD35" i="61"/>
  <c r="CC35" i="61"/>
  <c r="CA35" i="61"/>
  <c r="CI34" i="61"/>
  <c r="CH34" i="61"/>
  <c r="CE34" i="61"/>
  <c r="CD34" i="61"/>
  <c r="CC34" i="61"/>
  <c r="CA34" i="61"/>
  <c r="BY34" i="61"/>
  <c r="CI33" i="61"/>
  <c r="CH33" i="61"/>
  <c r="CD33" i="61"/>
  <c r="CC33" i="61"/>
  <c r="CA33" i="61"/>
  <c r="CI32" i="61"/>
  <c r="CH32" i="61"/>
  <c r="CF32" i="61"/>
  <c r="CD32" i="61"/>
  <c r="CC32" i="61"/>
  <c r="CA32" i="61"/>
  <c r="CI31" i="61"/>
  <c r="CH31" i="61"/>
  <c r="CE31" i="61"/>
  <c r="CD31" i="61"/>
  <c r="CC31" i="61"/>
  <c r="CA31" i="61"/>
  <c r="BY31" i="61"/>
  <c r="CI30" i="61"/>
  <c r="CH30" i="61"/>
  <c r="CD30" i="61"/>
  <c r="CC30" i="61"/>
  <c r="CA30" i="61"/>
  <c r="CI29" i="61"/>
  <c r="CH29" i="61"/>
  <c r="CF29" i="61"/>
  <c r="CD29" i="61"/>
  <c r="CC29" i="61"/>
  <c r="CA29" i="61"/>
  <c r="CI28" i="61"/>
  <c r="CH28" i="61"/>
  <c r="CE28" i="61"/>
  <c r="CD28" i="61"/>
  <c r="CC28" i="61"/>
  <c r="CA28" i="61"/>
  <c r="BY28" i="61"/>
  <c r="CI27" i="61"/>
  <c r="CH27" i="61"/>
  <c r="CD27" i="61"/>
  <c r="CC27" i="61"/>
  <c r="CA27" i="61"/>
  <c r="CI26" i="61"/>
  <c r="CH26" i="61"/>
  <c r="CE26" i="61"/>
  <c r="CD26" i="61"/>
  <c r="CC26" i="61"/>
  <c r="CA26" i="61"/>
  <c r="BY26" i="61"/>
  <c r="CI25" i="61"/>
  <c r="CH25" i="61"/>
  <c r="CD25" i="61"/>
  <c r="CC25" i="61"/>
  <c r="CA25" i="61"/>
  <c r="CI24" i="61"/>
  <c r="CH24" i="61"/>
  <c r="CE24" i="61"/>
  <c r="CD24" i="61"/>
  <c r="CC24" i="61"/>
  <c r="CA24" i="61"/>
  <c r="BY24" i="61"/>
  <c r="CI23" i="61"/>
  <c r="CH23" i="61"/>
  <c r="CD23" i="61"/>
  <c r="CC23" i="61"/>
  <c r="CA23" i="61"/>
  <c r="BY23" i="61"/>
  <c r="CI22" i="61"/>
  <c r="CH22" i="61"/>
  <c r="CF22" i="61"/>
  <c r="CE22" i="61"/>
  <c r="CD22" i="61"/>
  <c r="CC22" i="61"/>
  <c r="CA22" i="61"/>
  <c r="BY22" i="61"/>
  <c r="CI21" i="61"/>
  <c r="CH21" i="61"/>
  <c r="CE21" i="61"/>
  <c r="CD21" i="61"/>
  <c r="CC21" i="61"/>
  <c r="CA21" i="61"/>
  <c r="BY21" i="61"/>
  <c r="CI20" i="61"/>
  <c r="CH20" i="61"/>
  <c r="CE20" i="61"/>
  <c r="CD20" i="61"/>
  <c r="CC20" i="61"/>
  <c r="CA20" i="61"/>
  <c r="BY20" i="61"/>
  <c r="CI19" i="61"/>
  <c r="CH19" i="61"/>
  <c r="CE19" i="61"/>
  <c r="CD19" i="61"/>
  <c r="CC19" i="61"/>
  <c r="CA19" i="61"/>
  <c r="BY19" i="61"/>
  <c r="CI18" i="61"/>
  <c r="CH18" i="61"/>
  <c r="CE18" i="61"/>
  <c r="CD18" i="61"/>
  <c r="CC18" i="61"/>
  <c r="CA18" i="61"/>
  <c r="BY18" i="61"/>
  <c r="CI17" i="61"/>
  <c r="CH17" i="61"/>
  <c r="CE17" i="61"/>
  <c r="CD17" i="61"/>
  <c r="CC17" i="61"/>
  <c r="CA17" i="61"/>
  <c r="BY17" i="61"/>
  <c r="CI16" i="61"/>
  <c r="CH16" i="61"/>
  <c r="CE16" i="61"/>
  <c r="CD16" i="61"/>
  <c r="CC16" i="61"/>
  <c r="CA16" i="61"/>
  <c r="BY16" i="61"/>
  <c r="CI15" i="61"/>
  <c r="CH15" i="61"/>
  <c r="CE15" i="61"/>
  <c r="CD15" i="61"/>
  <c r="CC15" i="61"/>
  <c r="CA15" i="61"/>
  <c r="BY15" i="61"/>
  <c r="CI14" i="61"/>
  <c r="CH14" i="61"/>
  <c r="CE14" i="61"/>
  <c r="CD14" i="61"/>
  <c r="CC14" i="61"/>
  <c r="CA14" i="61"/>
  <c r="BY14" i="61"/>
  <c r="CI13" i="61"/>
  <c r="CH13" i="61"/>
  <c r="CF13" i="61"/>
  <c r="CE13" i="61"/>
  <c r="CD13" i="61"/>
  <c r="CC13" i="61"/>
  <c r="CA13" i="61"/>
  <c r="BY13" i="61"/>
  <c r="CI12" i="61"/>
  <c r="CH12" i="61"/>
  <c r="CF12" i="61"/>
  <c r="CE12" i="61"/>
  <c r="CD12" i="61"/>
  <c r="CC12" i="61"/>
  <c r="CA12" i="61"/>
  <c r="BY12" i="61"/>
  <c r="CI11" i="61"/>
  <c r="CH11" i="61"/>
  <c r="CE11" i="61"/>
  <c r="CD11" i="61"/>
  <c r="CC11" i="61"/>
  <c r="CA11" i="61"/>
  <c r="BY11" i="61"/>
  <c r="CI10" i="61"/>
  <c r="CH10" i="61"/>
  <c r="CF10" i="61"/>
  <c r="CE10" i="61"/>
  <c r="CD10" i="61"/>
  <c r="CC10" i="61"/>
  <c r="CA10" i="61"/>
  <c r="BY10" i="61"/>
  <c r="CI9" i="61"/>
  <c r="CH9" i="61"/>
  <c r="CF9" i="61"/>
  <c r="CE9" i="61"/>
  <c r="CD9" i="61"/>
  <c r="CC9" i="61"/>
  <c r="CA9" i="61"/>
  <c r="BY9" i="61"/>
  <c r="CI8" i="61"/>
  <c r="CH8" i="61"/>
  <c r="CE8" i="61"/>
  <c r="CD8" i="61"/>
  <c r="CC8" i="61"/>
  <c r="CA8" i="61"/>
  <c r="BY8" i="61"/>
  <c r="CI7" i="61"/>
  <c r="CH7" i="61"/>
  <c r="CE7" i="61"/>
  <c r="CD7" i="61"/>
  <c r="CC7" i="61"/>
  <c r="CA7" i="61"/>
  <c r="BY7" i="61"/>
  <c r="CI6" i="61"/>
  <c r="CH6" i="61"/>
  <c r="CE6" i="61"/>
  <c r="CD6" i="61"/>
  <c r="CC6" i="61"/>
  <c r="CA6" i="61"/>
  <c r="BY6" i="61"/>
  <c r="CI5" i="61"/>
  <c r="CH5" i="61"/>
  <c r="CF5" i="61"/>
  <c r="CE5" i="61"/>
  <c r="CD5" i="61"/>
  <c r="CC5" i="61"/>
  <c r="CA5" i="61"/>
  <c r="BY5" i="61"/>
  <c r="CI4" i="61"/>
  <c r="CH4" i="61"/>
  <c r="CF4" i="61"/>
  <c r="CE4" i="61"/>
  <c r="CD4" i="61"/>
  <c r="CC4" i="61"/>
  <c r="CA4" i="61"/>
  <c r="BY4" i="61"/>
  <c r="CI3" i="61"/>
  <c r="CH3" i="61"/>
  <c r="CE3" i="61"/>
  <c r="CD3" i="61"/>
  <c r="CC3" i="61"/>
  <c r="CA3" i="61"/>
  <c r="BY3" i="61"/>
  <c r="BZ61" i="62" l="1"/>
  <c r="CB61" i="62"/>
  <c r="CF61" i="62"/>
  <c r="CA61" i="61"/>
  <c r="CE61" i="61"/>
  <c r="CA61" i="62"/>
  <c r="CC61" i="62"/>
  <c r="CD61" i="61"/>
  <c r="AT61" i="61"/>
  <c r="AT62" i="61"/>
  <c r="BZ61" i="61"/>
  <c r="CB61" i="61"/>
  <c r="CF61" i="61"/>
  <c r="H51" i="8" l="1"/>
  <c r="G51" i="8"/>
  <c r="F51" i="8"/>
  <c r="E51" i="8"/>
  <c r="D51" i="8"/>
  <c r="C51" i="8"/>
  <c r="B51" i="8"/>
  <c r="H50" i="8"/>
  <c r="G50" i="8"/>
  <c r="F50" i="8"/>
  <c r="E50" i="8"/>
  <c r="D50" i="8"/>
  <c r="C50" i="8"/>
  <c r="B50" i="8"/>
  <c r="H49" i="8"/>
  <c r="G49" i="8"/>
  <c r="F49" i="8"/>
  <c r="E49" i="8"/>
  <c r="D49" i="8"/>
  <c r="C49" i="8"/>
  <c r="B49" i="8"/>
  <c r="V29" i="20" l="1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F29" i="20"/>
  <c r="E29" i="20"/>
  <c r="C29" i="20"/>
  <c r="B29" i="20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BB66" i="14"/>
  <c r="V29" i="47" l="1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F29" i="47"/>
  <c r="E29" i="47"/>
  <c r="C29" i="47"/>
  <c r="B2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F9" i="47"/>
  <c r="E9" i="47"/>
  <c r="C9" i="47"/>
  <c r="B9" i="47"/>
  <c r="H23" i="21" l="1"/>
  <c r="G23" i="21"/>
  <c r="F23" i="21"/>
  <c r="E23" i="21"/>
  <c r="D23" i="21"/>
  <c r="C23" i="21"/>
  <c r="B23" i="21"/>
  <c r="H19" i="21"/>
  <c r="G19" i="21"/>
  <c r="F19" i="21"/>
  <c r="E19" i="21"/>
  <c r="D19" i="21"/>
  <c r="C19" i="21"/>
  <c r="B19" i="21"/>
  <c r="H18" i="21"/>
  <c r="G18" i="21"/>
  <c r="F18" i="21"/>
  <c r="E18" i="21"/>
  <c r="D18" i="21"/>
  <c r="C18" i="21"/>
  <c r="B18" i="21"/>
  <c r="H10" i="21"/>
  <c r="C10" i="21"/>
  <c r="C9" i="21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F22" i="20"/>
  <c r="E22" i="20"/>
  <c r="C22" i="20"/>
  <c r="B22" i="20"/>
  <c r="U21" i="20"/>
  <c r="J21" i="20"/>
  <c r="I21" i="20"/>
  <c r="F21" i="20"/>
  <c r="C21" i="20"/>
  <c r="B21" i="20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F22" i="47"/>
  <c r="E22" i="47"/>
  <c r="C22" i="47"/>
  <c r="B22" i="47"/>
  <c r="U21" i="47"/>
  <c r="J21" i="47"/>
  <c r="I21" i="47"/>
  <c r="F21" i="47"/>
  <c r="C21" i="47"/>
  <c r="B21" i="47"/>
  <c r="H51" i="6" l="1"/>
  <c r="G51" i="6"/>
  <c r="F51" i="6"/>
  <c r="E51" i="6"/>
  <c r="D51" i="6"/>
  <c r="C51" i="6"/>
  <c r="B51" i="6"/>
  <c r="H50" i="6"/>
  <c r="G50" i="6"/>
  <c r="F50" i="6"/>
  <c r="E50" i="6"/>
  <c r="D50" i="6"/>
  <c r="C50" i="6"/>
  <c r="B50" i="6"/>
  <c r="H49" i="6"/>
  <c r="G49" i="6"/>
  <c r="F49" i="6"/>
  <c r="E49" i="6"/>
  <c r="D49" i="6"/>
  <c r="C49" i="6"/>
  <c r="B49" i="6"/>
  <c r="H51" i="7"/>
  <c r="G51" i="7"/>
  <c r="F51" i="7"/>
  <c r="E51" i="7"/>
  <c r="D51" i="7"/>
  <c r="C51" i="7"/>
  <c r="B51" i="7"/>
  <c r="H50" i="7"/>
  <c r="G50" i="7"/>
  <c r="F50" i="7"/>
  <c r="E50" i="7"/>
  <c r="D50" i="7"/>
  <c r="C50" i="7"/>
  <c r="B50" i="7"/>
  <c r="H49" i="7"/>
  <c r="G49" i="7"/>
  <c r="F49" i="7"/>
  <c r="E49" i="7"/>
  <c r="D49" i="7"/>
  <c r="C49" i="7"/>
  <c r="B49" i="7"/>
  <c r="C18" i="45"/>
  <c r="B18" i="45"/>
  <c r="H11" i="58" l="1"/>
  <c r="G11" i="58"/>
  <c r="F11" i="58"/>
  <c r="E11" i="58"/>
  <c r="CC11" i="58" s="1"/>
  <c r="D11" i="58"/>
  <c r="C11" i="58"/>
  <c r="CA11" i="58" s="1"/>
  <c r="B11" i="58"/>
  <c r="H10" i="58"/>
  <c r="G10" i="58"/>
  <c r="F10" i="58"/>
  <c r="E10" i="58"/>
  <c r="D10" i="58"/>
  <c r="C10" i="58"/>
  <c r="B10" i="58"/>
  <c r="AN18" i="60"/>
  <c r="AM18" i="60"/>
  <c r="AL18" i="60"/>
  <c r="AK18" i="60"/>
  <c r="AJ18" i="60"/>
  <c r="AI18" i="60"/>
  <c r="AH18" i="60"/>
  <c r="AG18" i="60"/>
  <c r="AF18" i="60"/>
  <c r="AE18" i="60"/>
  <c r="AD18" i="60"/>
  <c r="AC18" i="60"/>
  <c r="AB18" i="60"/>
  <c r="AA18" i="60"/>
  <c r="Z18" i="60"/>
  <c r="Y18" i="60"/>
  <c r="X18" i="60"/>
  <c r="W18" i="60"/>
  <c r="V18" i="60"/>
  <c r="U18" i="60"/>
  <c r="T18" i="60"/>
  <c r="S18" i="60"/>
  <c r="R18" i="60"/>
  <c r="Q18" i="60"/>
  <c r="P18" i="60"/>
  <c r="O18" i="60"/>
  <c r="N18" i="60"/>
  <c r="M18" i="60"/>
  <c r="L18" i="60"/>
  <c r="K18" i="60"/>
  <c r="J18" i="60"/>
  <c r="I18" i="60"/>
  <c r="H18" i="60"/>
  <c r="G18" i="60"/>
  <c r="F18" i="60"/>
  <c r="C18" i="60"/>
  <c r="AR18" i="60" s="1"/>
  <c r="B18" i="60"/>
  <c r="AN17" i="60"/>
  <c r="AM17" i="60"/>
  <c r="AL17" i="60"/>
  <c r="AK17" i="60"/>
  <c r="AJ17" i="60"/>
  <c r="AI17" i="60"/>
  <c r="AH17" i="60"/>
  <c r="AG17" i="60"/>
  <c r="AF17" i="60"/>
  <c r="AE17" i="60"/>
  <c r="AD17" i="60"/>
  <c r="AC17" i="60"/>
  <c r="AB17" i="60"/>
  <c r="AA17" i="60"/>
  <c r="Z17" i="60"/>
  <c r="Y17" i="60"/>
  <c r="X17" i="60"/>
  <c r="W17" i="60"/>
  <c r="V17" i="60"/>
  <c r="U17" i="60"/>
  <c r="T17" i="60"/>
  <c r="S17" i="60"/>
  <c r="R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C17" i="60"/>
  <c r="AR17" i="60" s="1"/>
  <c r="B17" i="60"/>
  <c r="AR16" i="60"/>
  <c r="AQ16" i="60"/>
  <c r="AR15" i="60"/>
  <c r="AQ15" i="60"/>
  <c r="AR14" i="60"/>
  <c r="AQ14" i="60"/>
  <c r="AR13" i="60"/>
  <c r="AQ13" i="60"/>
  <c r="AR12" i="60"/>
  <c r="AQ12" i="60"/>
  <c r="AR11" i="60"/>
  <c r="AQ11" i="60"/>
  <c r="AR10" i="60"/>
  <c r="AQ10" i="60"/>
  <c r="AR9" i="60"/>
  <c r="AQ9" i="60"/>
  <c r="AR8" i="60"/>
  <c r="AQ8" i="60"/>
  <c r="AR7" i="60"/>
  <c r="AQ7" i="60"/>
  <c r="AR6" i="60"/>
  <c r="AQ6" i="60"/>
  <c r="AR5" i="60"/>
  <c r="AQ5" i="60"/>
  <c r="AR4" i="60"/>
  <c r="AQ4" i="60"/>
  <c r="AR3" i="60"/>
  <c r="AQ3" i="60"/>
  <c r="AN18" i="59"/>
  <c r="AM18" i="59"/>
  <c r="AL18" i="59"/>
  <c r="AK18" i="59"/>
  <c r="AJ18" i="59"/>
  <c r="AI18" i="59"/>
  <c r="AH18" i="59"/>
  <c r="AG18" i="59"/>
  <c r="AF18" i="59"/>
  <c r="AE18" i="59"/>
  <c r="AD18" i="59"/>
  <c r="AC18" i="59"/>
  <c r="AB18" i="59"/>
  <c r="AA18" i="59"/>
  <c r="Z18" i="59"/>
  <c r="Y18" i="59"/>
  <c r="X18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C18" i="59"/>
  <c r="AR18" i="59" s="1"/>
  <c r="B18" i="59"/>
  <c r="AN17" i="59"/>
  <c r="AM17" i="59"/>
  <c r="AL17" i="59"/>
  <c r="AK17" i="59"/>
  <c r="AJ17" i="59"/>
  <c r="AI17" i="59"/>
  <c r="AH17" i="59"/>
  <c r="AG17" i="59"/>
  <c r="AF17" i="59"/>
  <c r="AE17" i="59"/>
  <c r="AD17" i="59"/>
  <c r="AC17" i="59"/>
  <c r="AB17" i="59"/>
  <c r="AA17" i="59"/>
  <c r="Z17" i="59"/>
  <c r="Y17" i="59"/>
  <c r="X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C17" i="59"/>
  <c r="AR17" i="59" s="1"/>
  <c r="B17" i="59"/>
  <c r="AQ17" i="59" s="1"/>
  <c r="AR16" i="59"/>
  <c r="AQ16" i="59"/>
  <c r="AR15" i="59"/>
  <c r="AQ15" i="59"/>
  <c r="AR14" i="59"/>
  <c r="AQ14" i="59"/>
  <c r="AR13" i="59"/>
  <c r="AQ13" i="59"/>
  <c r="AR12" i="59"/>
  <c r="AQ12" i="59"/>
  <c r="AR11" i="59"/>
  <c r="AQ11" i="59"/>
  <c r="AR10" i="59"/>
  <c r="AQ10" i="59"/>
  <c r="AR9" i="59"/>
  <c r="AQ9" i="59"/>
  <c r="AR8" i="59"/>
  <c r="AQ8" i="59"/>
  <c r="AR7" i="59"/>
  <c r="AQ7" i="59"/>
  <c r="AR6" i="59"/>
  <c r="AQ6" i="59"/>
  <c r="AR5" i="59"/>
  <c r="AQ5" i="59"/>
  <c r="AR4" i="59"/>
  <c r="AQ4" i="59"/>
  <c r="AR3" i="59"/>
  <c r="AQ3" i="59"/>
  <c r="BW11" i="58"/>
  <c r="BV11" i="58"/>
  <c r="BU11" i="58"/>
  <c r="BS11" i="58"/>
  <c r="BR11" i="58"/>
  <c r="BQ11" i="58"/>
  <c r="BP11" i="58"/>
  <c r="BO11" i="58"/>
  <c r="BN11" i="58"/>
  <c r="BM11" i="58"/>
  <c r="BL11" i="58"/>
  <c r="BK11" i="58"/>
  <c r="BJ11" i="58"/>
  <c r="BI11" i="58"/>
  <c r="BH11" i="58"/>
  <c r="BG11" i="58"/>
  <c r="BF11" i="58"/>
  <c r="BE11" i="58"/>
  <c r="BD11" i="58"/>
  <c r="BC11" i="58"/>
  <c r="BB11" i="58"/>
  <c r="BA11" i="58"/>
  <c r="CD11" i="58" s="1"/>
  <c r="AZ11" i="58"/>
  <c r="AY11" i="58"/>
  <c r="AX11" i="58"/>
  <c r="AW11" i="58"/>
  <c r="AV11" i="58"/>
  <c r="AU11" i="58"/>
  <c r="AT11" i="58"/>
  <c r="AS11" i="58"/>
  <c r="AR11" i="58"/>
  <c r="AQ11" i="58"/>
  <c r="AP11" i="58"/>
  <c r="AO11" i="58"/>
  <c r="CB11" i="58" s="1"/>
  <c r="AN11" i="58"/>
  <c r="AM11" i="58"/>
  <c r="AL11" i="58"/>
  <c r="AK11" i="58"/>
  <c r="AJ11" i="58"/>
  <c r="AI11" i="58"/>
  <c r="AH11" i="58"/>
  <c r="AG11" i="58"/>
  <c r="AE11" i="58"/>
  <c r="AD11" i="58"/>
  <c r="AC11" i="58"/>
  <c r="AB11" i="58"/>
  <c r="AA11" i="58"/>
  <c r="Y11" i="58"/>
  <c r="X11" i="58"/>
  <c r="W11" i="58"/>
  <c r="V11" i="58"/>
  <c r="U11" i="58"/>
  <c r="BZ11" i="58" s="1"/>
  <c r="T11" i="58"/>
  <c r="S11" i="58"/>
  <c r="Q11" i="58"/>
  <c r="P11" i="58"/>
  <c r="O11" i="58"/>
  <c r="N11" i="58"/>
  <c r="M11" i="58"/>
  <c r="CF11" i="58"/>
  <c r="BW10" i="58"/>
  <c r="BV10" i="58"/>
  <c r="BU10" i="58"/>
  <c r="BS10" i="58"/>
  <c r="BR10" i="58"/>
  <c r="BQ10" i="58"/>
  <c r="BP10" i="58"/>
  <c r="BO10" i="58"/>
  <c r="CE10" i="58" s="1"/>
  <c r="BN10" i="58"/>
  <c r="BM10" i="58"/>
  <c r="BL10" i="58"/>
  <c r="BK10" i="58"/>
  <c r="BJ10" i="58"/>
  <c r="BI10" i="58"/>
  <c r="BH10" i="58"/>
  <c r="BG10" i="58"/>
  <c r="BF10" i="58"/>
  <c r="BE10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AR10" i="58"/>
  <c r="AQ10" i="58"/>
  <c r="AP10" i="58"/>
  <c r="AO10" i="58"/>
  <c r="AN10" i="58"/>
  <c r="AM10" i="58"/>
  <c r="AL10" i="58"/>
  <c r="AK10" i="58"/>
  <c r="AJ10" i="58"/>
  <c r="AI10" i="58"/>
  <c r="AH10" i="58"/>
  <c r="AG10" i="58"/>
  <c r="AE10" i="58"/>
  <c r="AD10" i="58"/>
  <c r="AC10" i="58"/>
  <c r="AB10" i="58"/>
  <c r="AA10" i="58"/>
  <c r="Y10" i="58"/>
  <c r="X10" i="58"/>
  <c r="W10" i="58"/>
  <c r="V10" i="58"/>
  <c r="U10" i="58"/>
  <c r="T10" i="58"/>
  <c r="S10" i="58"/>
  <c r="Q10" i="58"/>
  <c r="P10" i="58"/>
  <c r="O10" i="58"/>
  <c r="N10" i="58"/>
  <c r="M10" i="58"/>
  <c r="CF10" i="58"/>
  <c r="CD10" i="58"/>
  <c r="CC10" i="58"/>
  <c r="CB10" i="58"/>
  <c r="CA10" i="58"/>
  <c r="BZ10" i="58"/>
  <c r="CF9" i="58"/>
  <c r="CE9" i="58"/>
  <c r="CD9" i="58"/>
  <c r="CC9" i="58"/>
  <c r="CB9" i="58"/>
  <c r="CA9" i="58"/>
  <c r="BZ9" i="58"/>
  <c r="CF8" i="58"/>
  <c r="CE8" i="58"/>
  <c r="CD8" i="58"/>
  <c r="CC8" i="58"/>
  <c r="CB8" i="58"/>
  <c r="CA8" i="58"/>
  <c r="BZ8" i="58"/>
  <c r="BY8" i="58"/>
  <c r="CF7" i="58"/>
  <c r="CE7" i="58"/>
  <c r="CD7" i="58"/>
  <c r="CC7" i="58"/>
  <c r="CB7" i="58"/>
  <c r="CA7" i="58"/>
  <c r="BZ7" i="58"/>
  <c r="BY7" i="58"/>
  <c r="CF6" i="58"/>
  <c r="CE6" i="58"/>
  <c r="CD6" i="58"/>
  <c r="CC6" i="58"/>
  <c r="CB6" i="58"/>
  <c r="CA6" i="58"/>
  <c r="BZ6" i="58"/>
  <c r="BY6" i="58"/>
  <c r="CF5" i="58"/>
  <c r="CE5" i="58"/>
  <c r="CD5" i="58"/>
  <c r="CC5" i="58"/>
  <c r="CB5" i="58"/>
  <c r="CA5" i="58"/>
  <c r="BZ5" i="58"/>
  <c r="BY5" i="58"/>
  <c r="CF4" i="58"/>
  <c r="CE4" i="58"/>
  <c r="CD4" i="58"/>
  <c r="CC4" i="58"/>
  <c r="CB4" i="58"/>
  <c r="CA4" i="58"/>
  <c r="BZ4" i="58"/>
  <c r="BY4" i="58"/>
  <c r="CF3" i="58"/>
  <c r="CE3" i="58"/>
  <c r="CD3" i="58"/>
  <c r="CC3" i="58"/>
  <c r="CB3" i="58"/>
  <c r="CA3" i="58"/>
  <c r="BZ3" i="58"/>
  <c r="BY3" i="58"/>
  <c r="BW11" i="57"/>
  <c r="BV11" i="57"/>
  <c r="BU11" i="57"/>
  <c r="BS11" i="57"/>
  <c r="BR11" i="57"/>
  <c r="BQ11" i="57"/>
  <c r="BP11" i="57"/>
  <c r="BO11" i="57"/>
  <c r="BN11" i="57"/>
  <c r="BM11" i="57"/>
  <c r="BL11" i="57"/>
  <c r="BK11" i="57"/>
  <c r="BJ11" i="57"/>
  <c r="BI11" i="57"/>
  <c r="BH11" i="57"/>
  <c r="BG11" i="57"/>
  <c r="BF11" i="57"/>
  <c r="BE11" i="57"/>
  <c r="BD11" i="57"/>
  <c r="BC11" i="57"/>
  <c r="BB11" i="57"/>
  <c r="BA11" i="57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AI11" i="57"/>
  <c r="AH11" i="57"/>
  <c r="AG11" i="57"/>
  <c r="AE11" i="57"/>
  <c r="AD11" i="57"/>
  <c r="AC11" i="57"/>
  <c r="AB11" i="57"/>
  <c r="AA11" i="57"/>
  <c r="Y11" i="57"/>
  <c r="X11" i="57"/>
  <c r="W11" i="57"/>
  <c r="V11" i="57"/>
  <c r="U11" i="57"/>
  <c r="T11" i="57"/>
  <c r="S11" i="57"/>
  <c r="Q11" i="57"/>
  <c r="P11" i="57"/>
  <c r="O11" i="57"/>
  <c r="N11" i="57"/>
  <c r="M11" i="57"/>
  <c r="H11" i="57"/>
  <c r="CF11" i="57" s="1"/>
  <c r="G11" i="57"/>
  <c r="F11" i="57"/>
  <c r="CD11" i="57" s="1"/>
  <c r="E11" i="57"/>
  <c r="CC11" i="57" s="1"/>
  <c r="D11" i="57"/>
  <c r="CB11" i="57" s="1"/>
  <c r="C11" i="57"/>
  <c r="CA11" i="57" s="1"/>
  <c r="B11" i="57"/>
  <c r="BZ11" i="57" s="1"/>
  <c r="BW10" i="57"/>
  <c r="BV10" i="57"/>
  <c r="BU10" i="57"/>
  <c r="BS10" i="57"/>
  <c r="BR10" i="57"/>
  <c r="BQ10" i="57"/>
  <c r="BP10" i="57"/>
  <c r="BO10" i="57"/>
  <c r="BN10" i="57"/>
  <c r="BM10" i="57"/>
  <c r="BL10" i="57"/>
  <c r="BK10" i="57"/>
  <c r="BJ10" i="57"/>
  <c r="BI10" i="57"/>
  <c r="BH10" i="57"/>
  <c r="BG10" i="57"/>
  <c r="BF10" i="57"/>
  <c r="BE10" i="57"/>
  <c r="BD10" i="57"/>
  <c r="BC10" i="57"/>
  <c r="BB10" i="57"/>
  <c r="BA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AI10" i="57"/>
  <c r="AH10" i="57"/>
  <c r="AG10" i="57"/>
  <c r="AE10" i="57"/>
  <c r="AD10" i="57"/>
  <c r="AC10" i="57"/>
  <c r="AB10" i="57"/>
  <c r="AA10" i="57"/>
  <c r="Y10" i="57"/>
  <c r="X10" i="57"/>
  <c r="W10" i="57"/>
  <c r="V10" i="57"/>
  <c r="U10" i="57"/>
  <c r="T10" i="57"/>
  <c r="S10" i="57"/>
  <c r="Q10" i="57"/>
  <c r="P10" i="57"/>
  <c r="O10" i="57"/>
  <c r="N10" i="57"/>
  <c r="M10" i="57"/>
  <c r="H10" i="57"/>
  <c r="CF10" i="57" s="1"/>
  <c r="G10" i="57"/>
  <c r="F10" i="57"/>
  <c r="CD10" i="57" s="1"/>
  <c r="E10" i="57"/>
  <c r="CC10" i="57" s="1"/>
  <c r="D10" i="57"/>
  <c r="CB10" i="57" s="1"/>
  <c r="C10" i="57"/>
  <c r="CA10" i="57" s="1"/>
  <c r="B10" i="57"/>
  <c r="BZ10" i="57" s="1"/>
  <c r="CF9" i="57"/>
  <c r="CE9" i="57"/>
  <c r="CD9" i="57"/>
  <c r="CC9" i="57"/>
  <c r="CB9" i="57"/>
  <c r="CA9" i="57"/>
  <c r="BZ9" i="57"/>
  <c r="CF8" i="57"/>
  <c r="CE8" i="57"/>
  <c r="CD8" i="57"/>
  <c r="CC8" i="57"/>
  <c r="CB8" i="57"/>
  <c r="CA8" i="57"/>
  <c r="BZ8" i="57"/>
  <c r="BY8" i="57"/>
  <c r="CF7" i="57"/>
  <c r="CE7" i="57"/>
  <c r="CD7" i="57"/>
  <c r="CC7" i="57"/>
  <c r="CB7" i="57"/>
  <c r="CA7" i="57"/>
  <c r="BZ7" i="57"/>
  <c r="BY7" i="57"/>
  <c r="CF6" i="57"/>
  <c r="CE6" i="57"/>
  <c r="CD6" i="57"/>
  <c r="CC6" i="57"/>
  <c r="CB6" i="57"/>
  <c r="CA6" i="57"/>
  <c r="BZ6" i="57"/>
  <c r="BY6" i="57"/>
  <c r="CF5" i="57"/>
  <c r="CE5" i="57"/>
  <c r="CD5" i="57"/>
  <c r="CC5" i="57"/>
  <c r="CB5" i="57"/>
  <c r="CA5" i="57"/>
  <c r="BZ5" i="57"/>
  <c r="BY5" i="57"/>
  <c r="CF4" i="57"/>
  <c r="CE4" i="57"/>
  <c r="CD4" i="57"/>
  <c r="CC4" i="57"/>
  <c r="CB4" i="57"/>
  <c r="CA4" i="57"/>
  <c r="BZ4" i="57"/>
  <c r="BY4" i="57"/>
  <c r="CF3" i="57"/>
  <c r="CE3" i="57"/>
  <c r="CD3" i="57"/>
  <c r="CC3" i="57"/>
  <c r="CB3" i="57"/>
  <c r="CA3" i="57"/>
  <c r="BZ3" i="57"/>
  <c r="BY3" i="57"/>
  <c r="CE10" i="57" l="1"/>
  <c r="CE11" i="57"/>
  <c r="CE11" i="58"/>
  <c r="AQ18" i="60"/>
  <c r="AQ17" i="60"/>
  <c r="AQ18" i="59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O65" i="51" l="1"/>
  <c r="N65" i="51"/>
  <c r="M65" i="51"/>
  <c r="L65" i="51"/>
  <c r="K65" i="51"/>
  <c r="J65" i="51"/>
  <c r="I65" i="51"/>
  <c r="H65" i="51"/>
  <c r="G65" i="51"/>
  <c r="F65" i="51"/>
  <c r="E65" i="51"/>
  <c r="D65" i="51"/>
  <c r="C65" i="51"/>
  <c r="B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B63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1" i="51"/>
  <c r="H64" i="4"/>
  <c r="G64" i="4"/>
  <c r="F64" i="4"/>
  <c r="E64" i="4"/>
  <c r="D64" i="4"/>
  <c r="C64" i="4"/>
  <c r="B64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H64" i="53"/>
  <c r="G64" i="53"/>
  <c r="F64" i="53"/>
  <c r="E64" i="53"/>
  <c r="D64" i="53"/>
  <c r="C64" i="53"/>
  <c r="B64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P62" i="53"/>
  <c r="O62" i="53"/>
  <c r="N62" i="53"/>
  <c r="M62" i="53"/>
  <c r="L62" i="53"/>
  <c r="J62" i="53"/>
  <c r="I62" i="53"/>
  <c r="H62" i="53"/>
  <c r="G62" i="53"/>
  <c r="F62" i="53"/>
  <c r="E62" i="53"/>
  <c r="D62" i="53"/>
  <c r="C62" i="53"/>
  <c r="B62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O65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B65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B64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B63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B62" i="38"/>
  <c r="O61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B61" i="38"/>
  <c r="AR61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D45" i="20"/>
  <c r="G45" i="20"/>
  <c r="V61" i="38"/>
  <c r="B10" i="47"/>
  <c r="B38" i="47" s="1"/>
  <c r="V61" i="4"/>
  <c r="B37" i="47"/>
  <c r="X61" i="38"/>
  <c r="C10" i="47"/>
  <c r="C38" i="47" s="1"/>
  <c r="X61" i="4"/>
  <c r="C37" i="47"/>
  <c r="Z61" i="38"/>
  <c r="E10" i="47"/>
  <c r="E38" i="47" s="1"/>
  <c r="Z61" i="4"/>
  <c r="E37" i="47"/>
  <c r="AG61" i="38"/>
  <c r="F10" i="47"/>
  <c r="AG61" i="4"/>
  <c r="F38" i="47"/>
  <c r="F37" i="47"/>
  <c r="AH61" i="38"/>
  <c r="H10" i="47"/>
  <c r="H38" i="47" s="1"/>
  <c r="AH61" i="4"/>
  <c r="H37" i="47"/>
  <c r="AN61" i="38"/>
  <c r="I10" i="47"/>
  <c r="I38" i="47" s="1"/>
  <c r="AN61" i="4"/>
  <c r="I37" i="47"/>
  <c r="AO61" i="38"/>
  <c r="J10" i="47"/>
  <c r="J38" i="47" s="1"/>
  <c r="AO61" i="4"/>
  <c r="J37" i="47"/>
  <c r="AR61" i="38"/>
  <c r="K10" i="47"/>
  <c r="AR61" i="4"/>
  <c r="K38" i="47"/>
  <c r="K37" i="47"/>
  <c r="AS61" i="38"/>
  <c r="L10" i="47"/>
  <c r="L38" i="47" s="1"/>
  <c r="AS61" i="4"/>
  <c r="L37" i="47"/>
  <c r="AZ61" i="38"/>
  <c r="M10" i="47"/>
  <c r="M38" i="47" s="1"/>
  <c r="AZ61" i="4"/>
  <c r="M37" i="47"/>
  <c r="BA61" i="38"/>
  <c r="N10" i="47"/>
  <c r="N38" i="47" s="1"/>
  <c r="BA61" i="4"/>
  <c r="N37" i="47"/>
  <c r="BB61" i="38"/>
  <c r="O10" i="47"/>
  <c r="BB61" i="4"/>
  <c r="O38" i="47"/>
  <c r="O37" i="47"/>
  <c r="BG61" i="38"/>
  <c r="P10" i="47"/>
  <c r="P38" i="47" s="1"/>
  <c r="BG61" i="4"/>
  <c r="P37" i="47"/>
  <c r="BQ61" i="38"/>
  <c r="Q10" i="47"/>
  <c r="Q38" i="47" s="1"/>
  <c r="BQ61" i="4"/>
  <c r="Q37" i="47"/>
  <c r="BR61" i="38"/>
  <c r="R10" i="47"/>
  <c r="R38" i="47" s="1"/>
  <c r="BR61" i="4"/>
  <c r="R37" i="47"/>
  <c r="BS61" i="38"/>
  <c r="S10" i="47"/>
  <c r="BS61" i="4"/>
  <c r="S38" i="47"/>
  <c r="S37" i="47"/>
  <c r="BT61" i="38"/>
  <c r="T10" i="47"/>
  <c r="T38" i="47" s="1"/>
  <c r="BT61" i="4"/>
  <c r="T37" i="47"/>
  <c r="BU61" i="38"/>
  <c r="U10" i="47"/>
  <c r="U38" i="47" s="1"/>
  <c r="BU61" i="4"/>
  <c r="U37" i="47"/>
  <c r="BV61" i="38"/>
  <c r="V10" i="47"/>
  <c r="V38" i="47" s="1"/>
  <c r="BV61" i="4"/>
  <c r="V37" i="47"/>
  <c r="D44" i="47"/>
  <c r="G44" i="47"/>
  <c r="B14" i="21"/>
  <c r="H13" i="20"/>
  <c r="E13" i="47"/>
  <c r="F13" i="47"/>
  <c r="H13" i="47"/>
  <c r="CY57" i="14"/>
  <c r="CX57" i="14"/>
  <c r="CW57" i="14"/>
  <c r="CV57" i="14"/>
  <c r="C66" i="34"/>
  <c r="D66" i="34"/>
  <c r="E66" i="34"/>
  <c r="F66" i="34"/>
  <c r="G66" i="34"/>
  <c r="H66" i="34"/>
  <c r="B66" i="34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T62" i="25"/>
  <c r="T61" i="25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BB61" i="12"/>
  <c r="BC61" i="12"/>
  <c r="BD61" i="12"/>
  <c r="BE61" i="12"/>
  <c r="BF61" i="12"/>
  <c r="BG61" i="12"/>
  <c r="BH61" i="12"/>
  <c r="BI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I27" i="20" s="1"/>
  <c r="I42" i="20" s="1"/>
  <c r="AU62" i="12"/>
  <c r="AV62" i="12"/>
  <c r="AW62" i="12"/>
  <c r="AX62" i="12"/>
  <c r="K27" i="20" s="1"/>
  <c r="K42" i="20" s="1"/>
  <c r="AY62" i="12"/>
  <c r="AZ62" i="12"/>
  <c r="BA62" i="12"/>
  <c r="BB62" i="12"/>
  <c r="BC62" i="12"/>
  <c r="BD62" i="12"/>
  <c r="BE62" i="12"/>
  <c r="BF62" i="12"/>
  <c r="M27" i="20" s="1"/>
  <c r="M42" i="20" s="1"/>
  <c r="BG62" i="12"/>
  <c r="BH62" i="12"/>
  <c r="O27" i="20" s="1"/>
  <c r="O42" i="20" s="1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V27" i="20" s="1"/>
  <c r="V42" i="20" s="1"/>
  <c r="CC62" i="12"/>
  <c r="CD62" i="12"/>
  <c r="CE62" i="12"/>
  <c r="CF62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BB63" i="12"/>
  <c r="BC63" i="12"/>
  <c r="BD63" i="12"/>
  <c r="BE63" i="12"/>
  <c r="BF63" i="12"/>
  <c r="BG63" i="12"/>
  <c r="BH63" i="12"/>
  <c r="BI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T63" i="12"/>
  <c r="T62" i="12"/>
  <c r="T61" i="12"/>
  <c r="J5" i="47"/>
  <c r="J5" i="20"/>
  <c r="G63" i="56"/>
  <c r="F63" i="56"/>
  <c r="B63" i="56"/>
  <c r="G62" i="56"/>
  <c r="F62" i="56"/>
  <c r="B62" i="56"/>
  <c r="G61" i="56"/>
  <c r="F61" i="56"/>
  <c r="B61" i="56"/>
  <c r="K60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K6" i="56"/>
  <c r="K5" i="56"/>
  <c r="K4" i="56"/>
  <c r="K3" i="56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D17" i="21" s="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G17" i="21" s="1"/>
  <c r="BP62" i="11"/>
  <c r="BQ62" i="11"/>
  <c r="BR62" i="11"/>
  <c r="BS62" i="11"/>
  <c r="BT62" i="11"/>
  <c r="BU62" i="11"/>
  <c r="BV62" i="11"/>
  <c r="BW62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L63" i="11"/>
  <c r="L62" i="11"/>
  <c r="L61" i="11"/>
  <c r="BY3" i="11"/>
  <c r="BZ3" i="11"/>
  <c r="CA3" i="11"/>
  <c r="CB3" i="11"/>
  <c r="CC3" i="11"/>
  <c r="BY4" i="11"/>
  <c r="BZ4" i="11"/>
  <c r="CA4" i="11"/>
  <c r="CB4" i="11"/>
  <c r="CC4" i="11"/>
  <c r="BY5" i="11"/>
  <c r="BZ5" i="11"/>
  <c r="CA5" i="11"/>
  <c r="CB5" i="11"/>
  <c r="CC5" i="11"/>
  <c r="BY6" i="11"/>
  <c r="BZ6" i="11"/>
  <c r="CA6" i="11"/>
  <c r="CB6" i="11"/>
  <c r="CC6" i="11"/>
  <c r="BY7" i="11"/>
  <c r="BZ7" i="11"/>
  <c r="CA7" i="11"/>
  <c r="CB7" i="11"/>
  <c r="CC7" i="11"/>
  <c r="BY8" i="11"/>
  <c r="BZ8" i="11"/>
  <c r="CA8" i="11"/>
  <c r="CB8" i="11"/>
  <c r="CC8" i="11"/>
  <c r="BY9" i="11"/>
  <c r="BZ9" i="11"/>
  <c r="CA9" i="11"/>
  <c r="CB9" i="11"/>
  <c r="CC9" i="11"/>
  <c r="BY10" i="11"/>
  <c r="BZ10" i="11"/>
  <c r="CA10" i="11"/>
  <c r="CB10" i="11"/>
  <c r="CC10" i="11"/>
  <c r="BY11" i="11"/>
  <c r="BZ11" i="11"/>
  <c r="CA11" i="11"/>
  <c r="CB11" i="11"/>
  <c r="CC11" i="11"/>
  <c r="BY12" i="11"/>
  <c r="BZ12" i="11"/>
  <c r="CA12" i="11"/>
  <c r="CB12" i="11"/>
  <c r="CC12" i="11"/>
  <c r="BY13" i="11"/>
  <c r="BZ13" i="11"/>
  <c r="CA13" i="11"/>
  <c r="CB13" i="11"/>
  <c r="CC13" i="11"/>
  <c r="BY14" i="11"/>
  <c r="BZ14" i="11"/>
  <c r="CA14" i="11"/>
  <c r="CB14" i="11"/>
  <c r="CC14" i="11"/>
  <c r="BY15" i="11"/>
  <c r="BZ15" i="11"/>
  <c r="CA15" i="11"/>
  <c r="CB15" i="11"/>
  <c r="CC15" i="11"/>
  <c r="BY16" i="11"/>
  <c r="BZ16" i="11"/>
  <c r="CA16" i="11"/>
  <c r="CB16" i="11"/>
  <c r="CC16" i="11"/>
  <c r="BY17" i="11"/>
  <c r="BZ17" i="11"/>
  <c r="CA17" i="11"/>
  <c r="CB17" i="11"/>
  <c r="CC17" i="11"/>
  <c r="BY18" i="11"/>
  <c r="BZ18" i="11"/>
  <c r="CA18" i="11"/>
  <c r="CB18" i="11"/>
  <c r="CC18" i="11"/>
  <c r="BY19" i="11"/>
  <c r="BZ19" i="11"/>
  <c r="CA19" i="11"/>
  <c r="CB19" i="11"/>
  <c r="CC19" i="11"/>
  <c r="BY20" i="11"/>
  <c r="BZ20" i="11"/>
  <c r="CA20" i="11"/>
  <c r="CB20" i="11"/>
  <c r="CC20" i="11"/>
  <c r="BY21" i="11"/>
  <c r="BZ21" i="11"/>
  <c r="CA21" i="11"/>
  <c r="CB21" i="11"/>
  <c r="CC21" i="11"/>
  <c r="BY22" i="11"/>
  <c r="BZ22" i="11"/>
  <c r="CA22" i="11"/>
  <c r="CB22" i="11"/>
  <c r="CC22" i="11"/>
  <c r="BY23" i="11"/>
  <c r="BZ23" i="11"/>
  <c r="CA23" i="11"/>
  <c r="CB23" i="11"/>
  <c r="CC23" i="11"/>
  <c r="BY24" i="11"/>
  <c r="BZ24" i="11"/>
  <c r="CA24" i="11"/>
  <c r="CB24" i="11"/>
  <c r="CC24" i="11"/>
  <c r="BY25" i="11"/>
  <c r="BZ25" i="11"/>
  <c r="CA25" i="11"/>
  <c r="CB25" i="11"/>
  <c r="CC25" i="11"/>
  <c r="BY26" i="11"/>
  <c r="BZ26" i="11"/>
  <c r="CA26" i="11"/>
  <c r="CB26" i="11"/>
  <c r="CC26" i="11"/>
  <c r="BY27" i="11"/>
  <c r="BZ27" i="11"/>
  <c r="CA27" i="11"/>
  <c r="CB27" i="11"/>
  <c r="CC27" i="11"/>
  <c r="BY28" i="11"/>
  <c r="BZ28" i="11"/>
  <c r="CA28" i="11"/>
  <c r="CB28" i="11"/>
  <c r="CC28" i="11"/>
  <c r="BY29" i="11"/>
  <c r="BZ29" i="11"/>
  <c r="CA29" i="11"/>
  <c r="CB29" i="11"/>
  <c r="CC29" i="11"/>
  <c r="BY30" i="11"/>
  <c r="BZ30" i="11"/>
  <c r="CA30" i="11"/>
  <c r="CB30" i="11"/>
  <c r="CC30" i="11"/>
  <c r="BY31" i="11"/>
  <c r="BZ31" i="11"/>
  <c r="CA31" i="11"/>
  <c r="CB31" i="11"/>
  <c r="CC31" i="11"/>
  <c r="BY32" i="11"/>
  <c r="BZ32" i="11"/>
  <c r="CA32" i="11"/>
  <c r="CB32" i="11"/>
  <c r="CC32" i="11"/>
  <c r="BY33" i="11"/>
  <c r="BZ33" i="11"/>
  <c r="CA33" i="11"/>
  <c r="CB33" i="11"/>
  <c r="CC33" i="11"/>
  <c r="BY34" i="11"/>
  <c r="BZ34" i="11"/>
  <c r="CA34" i="11"/>
  <c r="CB34" i="11"/>
  <c r="CC34" i="11"/>
  <c r="BY35" i="11"/>
  <c r="BZ35" i="11"/>
  <c r="CA35" i="11"/>
  <c r="CB35" i="11"/>
  <c r="CC35" i="11"/>
  <c r="BY36" i="11"/>
  <c r="BZ36" i="11"/>
  <c r="CA36" i="11"/>
  <c r="CB36" i="11"/>
  <c r="CC36" i="11"/>
  <c r="BY37" i="11"/>
  <c r="BZ37" i="11"/>
  <c r="CA37" i="11"/>
  <c r="CB37" i="11"/>
  <c r="CC37" i="11"/>
  <c r="BY38" i="11"/>
  <c r="BZ38" i="11"/>
  <c r="CA38" i="11"/>
  <c r="CB38" i="11"/>
  <c r="CC38" i="11"/>
  <c r="BY39" i="11"/>
  <c r="BZ39" i="11"/>
  <c r="CA39" i="11"/>
  <c r="CB39" i="11"/>
  <c r="CC39" i="11"/>
  <c r="BY40" i="11"/>
  <c r="BZ40" i="11"/>
  <c r="CA40" i="11"/>
  <c r="CB40" i="11"/>
  <c r="CC40" i="11"/>
  <c r="BY41" i="11"/>
  <c r="BZ41" i="11"/>
  <c r="CA41" i="11"/>
  <c r="CB41" i="11"/>
  <c r="CC41" i="11"/>
  <c r="BY42" i="11"/>
  <c r="BZ42" i="11"/>
  <c r="CA42" i="11"/>
  <c r="CB42" i="11"/>
  <c r="CC42" i="11"/>
  <c r="BY43" i="11"/>
  <c r="BZ43" i="11"/>
  <c r="CA43" i="11"/>
  <c r="CB43" i="11"/>
  <c r="CC43" i="11"/>
  <c r="BY44" i="11"/>
  <c r="BZ44" i="11"/>
  <c r="CA44" i="11"/>
  <c r="CB44" i="11"/>
  <c r="CC44" i="11"/>
  <c r="BY45" i="11"/>
  <c r="BZ45" i="11"/>
  <c r="CA45" i="11"/>
  <c r="CB45" i="11"/>
  <c r="CC45" i="11"/>
  <c r="BY46" i="11"/>
  <c r="BZ46" i="11"/>
  <c r="CA46" i="11"/>
  <c r="CB46" i="11"/>
  <c r="CC46" i="11"/>
  <c r="BY47" i="11"/>
  <c r="BZ47" i="11"/>
  <c r="CA47" i="11"/>
  <c r="CB47" i="11"/>
  <c r="CC47" i="11"/>
  <c r="BY48" i="11"/>
  <c r="BZ48" i="11"/>
  <c r="CA48" i="11"/>
  <c r="CB48" i="11"/>
  <c r="CC48" i="11"/>
  <c r="BY49" i="11"/>
  <c r="BZ49" i="11"/>
  <c r="CA49" i="11"/>
  <c r="CB49" i="11"/>
  <c r="CC49" i="11"/>
  <c r="BY50" i="11"/>
  <c r="BZ50" i="11"/>
  <c r="CA50" i="11"/>
  <c r="CB50" i="11"/>
  <c r="CC50" i="11"/>
  <c r="BY51" i="11"/>
  <c r="BZ51" i="11"/>
  <c r="CA51" i="11"/>
  <c r="CB51" i="11"/>
  <c r="CC51" i="11"/>
  <c r="BY52" i="11"/>
  <c r="BZ52" i="11"/>
  <c r="CA52" i="11"/>
  <c r="CB52" i="11"/>
  <c r="CC52" i="11"/>
  <c r="BY53" i="11"/>
  <c r="BZ53" i="11"/>
  <c r="CA53" i="11"/>
  <c r="CB53" i="11"/>
  <c r="CC53" i="11"/>
  <c r="BY54" i="11"/>
  <c r="BZ54" i="11"/>
  <c r="CA54" i="11"/>
  <c r="CB54" i="11"/>
  <c r="CC54" i="11"/>
  <c r="BY55" i="11"/>
  <c r="BZ55" i="11"/>
  <c r="CA55" i="11"/>
  <c r="CB55" i="11"/>
  <c r="CC55" i="11"/>
  <c r="BY56" i="11"/>
  <c r="BZ56" i="11"/>
  <c r="CA56" i="11"/>
  <c r="CB56" i="11"/>
  <c r="CC56" i="11"/>
  <c r="BY57" i="11"/>
  <c r="BZ57" i="11"/>
  <c r="CA57" i="11"/>
  <c r="CB57" i="11"/>
  <c r="CC57" i="11"/>
  <c r="BY58" i="11"/>
  <c r="BZ58" i="11"/>
  <c r="CA58" i="11"/>
  <c r="CB58" i="11"/>
  <c r="CC58" i="11"/>
  <c r="BY59" i="11"/>
  <c r="BZ59" i="11"/>
  <c r="CA59" i="11"/>
  <c r="CB59" i="11"/>
  <c r="CC59" i="11"/>
  <c r="BY60" i="11"/>
  <c r="BZ60" i="11"/>
  <c r="CA60" i="11"/>
  <c r="CB60" i="11"/>
  <c r="CC60" i="11"/>
  <c r="T61" i="27"/>
  <c r="T62" i="27" s="1"/>
  <c r="U61" i="27"/>
  <c r="U62" i="27" s="1"/>
  <c r="V61" i="27"/>
  <c r="W61" i="27"/>
  <c r="W62" i="27" s="1"/>
  <c r="CO62" i="27" s="1"/>
  <c r="X61" i="27"/>
  <c r="X62" i="27" s="1"/>
  <c r="Y61" i="27"/>
  <c r="Y62" i="27" s="1"/>
  <c r="Z61" i="27"/>
  <c r="Z62" i="27" s="1"/>
  <c r="AA61" i="27"/>
  <c r="AA62" i="27" s="1"/>
  <c r="AB61" i="27"/>
  <c r="AB62" i="27" s="1"/>
  <c r="AC61" i="27"/>
  <c r="AC62" i="27" s="1"/>
  <c r="AD61" i="27"/>
  <c r="E14" i="47" s="1"/>
  <c r="AE61" i="27"/>
  <c r="AE62" i="27" s="1"/>
  <c r="AF61" i="27"/>
  <c r="AF62" i="27" s="1"/>
  <c r="AG61" i="27"/>
  <c r="AG62" i="27"/>
  <c r="AH61" i="27"/>
  <c r="AI61" i="27"/>
  <c r="AI62" i="27" s="1"/>
  <c r="AJ61" i="27"/>
  <c r="AJ62" i="27" s="1"/>
  <c r="AK61" i="27"/>
  <c r="AK62" i="27" s="1"/>
  <c r="CR62" i="27" s="1"/>
  <c r="AL61" i="27"/>
  <c r="AM61" i="27"/>
  <c r="AM62" i="27" s="1"/>
  <c r="AN61" i="27"/>
  <c r="AN62" i="27" s="1"/>
  <c r="AO61" i="27"/>
  <c r="AO62" i="27" s="1"/>
  <c r="AP61" i="27"/>
  <c r="AP62" i="27" s="1"/>
  <c r="AQ61" i="27"/>
  <c r="AQ62" i="27" s="1"/>
  <c r="AR61" i="27"/>
  <c r="AR62" i="27" s="1"/>
  <c r="AS61" i="27"/>
  <c r="AS62" i="27" s="1"/>
  <c r="AT61" i="27"/>
  <c r="AU61" i="27"/>
  <c r="AU62" i="27" s="1"/>
  <c r="AV61" i="27"/>
  <c r="AV62" i="27" s="1"/>
  <c r="AW61" i="27"/>
  <c r="AW62" i="27"/>
  <c r="AX61" i="27"/>
  <c r="AY61" i="27"/>
  <c r="AY62" i="27" s="1"/>
  <c r="AZ61" i="27"/>
  <c r="AZ62" i="27" s="1"/>
  <c r="BA61" i="27"/>
  <c r="BA62" i="27" s="1"/>
  <c r="BB61" i="27"/>
  <c r="BC61" i="27"/>
  <c r="BC62" i="27" s="1"/>
  <c r="BD61" i="27"/>
  <c r="BD62" i="27" s="1"/>
  <c r="BE61" i="27"/>
  <c r="BE62" i="27" s="1"/>
  <c r="BF61" i="27"/>
  <c r="BF62" i="27" s="1"/>
  <c r="BG61" i="27"/>
  <c r="BG62" i="27" s="1"/>
  <c r="BH61" i="27"/>
  <c r="BH62" i="27" s="1"/>
  <c r="BI61" i="27"/>
  <c r="BI62" i="27" s="1"/>
  <c r="BJ61" i="27"/>
  <c r="CL61" i="27" s="1"/>
  <c r="BK61" i="27"/>
  <c r="BK62" i="27" s="1"/>
  <c r="BL61" i="27"/>
  <c r="BL62" i="27" s="1"/>
  <c r="BM61" i="27"/>
  <c r="BM62" i="27"/>
  <c r="BN61" i="27"/>
  <c r="BO61" i="27"/>
  <c r="BO62" i="27" s="1"/>
  <c r="BP61" i="27"/>
  <c r="BP62" i="27" s="1"/>
  <c r="BQ61" i="27"/>
  <c r="BQ62" i="27" s="1"/>
  <c r="BR61" i="27"/>
  <c r="BS61" i="27"/>
  <c r="BS62" i="27" s="1"/>
  <c r="BT61" i="27"/>
  <c r="BT62" i="27" s="1"/>
  <c r="BU61" i="27"/>
  <c r="BU62" i="27" s="1"/>
  <c r="BV61" i="27"/>
  <c r="BV62" i="27" s="1"/>
  <c r="BW61" i="27"/>
  <c r="BW62" i="27" s="1"/>
  <c r="BX61" i="27"/>
  <c r="BX62" i="27" s="1"/>
  <c r="CM62" i="27" s="1"/>
  <c r="BY61" i="27"/>
  <c r="BY62" i="27" s="1"/>
  <c r="BZ61" i="27"/>
  <c r="V14" i="20" s="1"/>
  <c r="CA61" i="27"/>
  <c r="CA62" i="27" s="1"/>
  <c r="CB61" i="27"/>
  <c r="CB62" i="27" s="1"/>
  <c r="CC61" i="27"/>
  <c r="CC62" i="27"/>
  <c r="CD61" i="27"/>
  <c r="CE61" i="27"/>
  <c r="CE62" i="27" s="1"/>
  <c r="CF61" i="27"/>
  <c r="CF62" i="27" s="1"/>
  <c r="V62" i="27"/>
  <c r="AD62" i="27"/>
  <c r="AH62" i="27"/>
  <c r="AL62" i="27"/>
  <c r="AT62" i="27"/>
  <c r="AX62" i="27"/>
  <c r="BB62" i="27"/>
  <c r="BJ62" i="27"/>
  <c r="BN62" i="27"/>
  <c r="BR62" i="27"/>
  <c r="BZ62" i="27"/>
  <c r="CD62" i="27"/>
  <c r="S61" i="27"/>
  <c r="S62" i="27" s="1"/>
  <c r="V25" i="47"/>
  <c r="U25" i="47"/>
  <c r="T25" i="47"/>
  <c r="S25" i="47"/>
  <c r="R25" i="47"/>
  <c r="Q25" i="47"/>
  <c r="P25" i="47"/>
  <c r="O25" i="47"/>
  <c r="N25" i="47"/>
  <c r="M25" i="47"/>
  <c r="L25" i="47"/>
  <c r="K25" i="47"/>
  <c r="J25" i="47"/>
  <c r="I25" i="47"/>
  <c r="H25" i="47"/>
  <c r="F25" i="47"/>
  <c r="E25" i="47"/>
  <c r="C25" i="47"/>
  <c r="B25" i="47"/>
  <c r="V24" i="47"/>
  <c r="V44" i="47" s="1"/>
  <c r="U24" i="47"/>
  <c r="T24" i="47"/>
  <c r="T44" i="47" s="1"/>
  <c r="S24" i="47"/>
  <c r="R24" i="47"/>
  <c r="R44" i="47" s="1"/>
  <c r="Q24" i="47"/>
  <c r="P24" i="47"/>
  <c r="P44" i="47" s="1"/>
  <c r="O24" i="47"/>
  <c r="N24" i="47"/>
  <c r="N44" i="47" s="1"/>
  <c r="M24" i="47"/>
  <c r="L24" i="47"/>
  <c r="L44" i="47" s="1"/>
  <c r="K24" i="47"/>
  <c r="J24" i="47"/>
  <c r="J44" i="47" s="1"/>
  <c r="I24" i="47"/>
  <c r="H24" i="47"/>
  <c r="H44" i="47" s="1"/>
  <c r="F24" i="47"/>
  <c r="E24" i="47"/>
  <c r="E44" i="47" s="1"/>
  <c r="C24" i="47"/>
  <c r="B24" i="47"/>
  <c r="B44" i="47" s="1"/>
  <c r="P61" i="55"/>
  <c r="Q61" i="55"/>
  <c r="R61" i="55"/>
  <c r="S61" i="55"/>
  <c r="B31" i="47" s="1"/>
  <c r="T61" i="55"/>
  <c r="U61" i="55"/>
  <c r="C31" i="47" s="1"/>
  <c r="V61" i="55"/>
  <c r="W61" i="55"/>
  <c r="E31" i="47" s="1"/>
  <c r="X61" i="55"/>
  <c r="Y61" i="55"/>
  <c r="Z61" i="55"/>
  <c r="AA61" i="55"/>
  <c r="AB61" i="55"/>
  <c r="AC61" i="55"/>
  <c r="AD61" i="55"/>
  <c r="F31" i="47" s="1"/>
  <c r="AE61" i="55"/>
  <c r="H31" i="47" s="1"/>
  <c r="AF61" i="55"/>
  <c r="AG61" i="55"/>
  <c r="AH61" i="55"/>
  <c r="AI61" i="55"/>
  <c r="AJ61" i="55"/>
  <c r="AK61" i="55"/>
  <c r="I31" i="47" s="1"/>
  <c r="AL61" i="55"/>
  <c r="AM61" i="55"/>
  <c r="K31" i="47" s="1"/>
  <c r="AN61" i="55"/>
  <c r="L31" i="47" s="1"/>
  <c r="AO61" i="55"/>
  <c r="AP61" i="55"/>
  <c r="AQ61" i="55"/>
  <c r="AR61" i="55"/>
  <c r="AS61" i="55"/>
  <c r="AT61" i="55"/>
  <c r="AU61" i="55"/>
  <c r="M31" i="47" s="1"/>
  <c r="AV61" i="55"/>
  <c r="N31" i="47" s="1"/>
  <c r="AW61" i="55"/>
  <c r="O31" i="47" s="1"/>
  <c r="AX61" i="55"/>
  <c r="AY61" i="55"/>
  <c r="AZ61" i="55"/>
  <c r="BA61" i="55"/>
  <c r="BB61" i="55"/>
  <c r="P31" i="47" s="1"/>
  <c r="BC61" i="55"/>
  <c r="BD61" i="55"/>
  <c r="BE61" i="55"/>
  <c r="BF61" i="55"/>
  <c r="BG61" i="55"/>
  <c r="BH61" i="55"/>
  <c r="BI61" i="55"/>
  <c r="BJ61" i="55"/>
  <c r="BK61" i="55"/>
  <c r="BL61" i="55"/>
  <c r="Q31" i="47" s="1"/>
  <c r="BM61" i="55"/>
  <c r="R31" i="47" s="1"/>
  <c r="BN61" i="55"/>
  <c r="S31" i="47" s="1"/>
  <c r="BO61" i="55"/>
  <c r="T31" i="47" s="1"/>
  <c r="BP61" i="55"/>
  <c r="U31" i="47" s="1"/>
  <c r="BQ61" i="55"/>
  <c r="V31" i="47" s="1"/>
  <c r="BR61" i="55"/>
  <c r="BS61" i="55"/>
  <c r="BT61" i="55"/>
  <c r="BU61" i="55"/>
  <c r="BV61" i="55"/>
  <c r="BW61" i="55"/>
  <c r="P62" i="55"/>
  <c r="Q62" i="55"/>
  <c r="R62" i="55"/>
  <c r="S62" i="55"/>
  <c r="T62" i="55"/>
  <c r="U62" i="55"/>
  <c r="C31" i="20" s="1"/>
  <c r="V62" i="55"/>
  <c r="W62" i="55"/>
  <c r="E31" i="20" s="1"/>
  <c r="X62" i="55"/>
  <c r="Y62" i="55"/>
  <c r="Z62" i="55"/>
  <c r="AA62" i="55"/>
  <c r="AB62" i="55"/>
  <c r="AC62" i="55"/>
  <c r="AD62" i="55"/>
  <c r="AE62" i="55"/>
  <c r="H31" i="20" s="1"/>
  <c r="AF62" i="55"/>
  <c r="AG62" i="55"/>
  <c r="AH62" i="55"/>
  <c r="AI62" i="55"/>
  <c r="AJ62" i="55"/>
  <c r="AK62" i="55"/>
  <c r="I31" i="20" s="1"/>
  <c r="AL62" i="55"/>
  <c r="AM62" i="55"/>
  <c r="K31" i="20" s="1"/>
  <c r="AN62" i="55"/>
  <c r="L31" i="20" s="1"/>
  <c r="AO62" i="55"/>
  <c r="AP62" i="55"/>
  <c r="AQ62" i="55"/>
  <c r="AR62" i="55"/>
  <c r="AS62" i="55"/>
  <c r="AT62" i="55"/>
  <c r="AU62" i="55"/>
  <c r="M31" i="20" s="1"/>
  <c r="AV62" i="55"/>
  <c r="N31" i="20" s="1"/>
  <c r="AW62" i="55"/>
  <c r="O31" i="20" s="1"/>
  <c r="AX62" i="55"/>
  <c r="AY62" i="55"/>
  <c r="AZ62" i="55"/>
  <c r="BA62" i="55"/>
  <c r="BB62" i="55"/>
  <c r="P31" i="20" s="1"/>
  <c r="BC62" i="55"/>
  <c r="BD62" i="55"/>
  <c r="BE62" i="55"/>
  <c r="BF62" i="55"/>
  <c r="BG62" i="55"/>
  <c r="BH62" i="55"/>
  <c r="BI62" i="55"/>
  <c r="BJ62" i="55"/>
  <c r="BK62" i="55"/>
  <c r="BL62" i="55"/>
  <c r="Q31" i="20" s="1"/>
  <c r="BM62" i="55"/>
  <c r="R31" i="20" s="1"/>
  <c r="BN62" i="55"/>
  <c r="S31" i="20" s="1"/>
  <c r="BO62" i="55"/>
  <c r="T31" i="20" s="1"/>
  <c r="BP62" i="55"/>
  <c r="U31" i="20" s="1"/>
  <c r="BQ62" i="55"/>
  <c r="V31" i="20" s="1"/>
  <c r="BR62" i="55"/>
  <c r="BS62" i="55"/>
  <c r="BT62" i="55"/>
  <c r="BU62" i="55"/>
  <c r="BV62" i="55"/>
  <c r="BW62" i="55"/>
  <c r="P63" i="55"/>
  <c r="Q63" i="55"/>
  <c r="R63" i="55"/>
  <c r="S63" i="55"/>
  <c r="T63" i="55"/>
  <c r="U63" i="55"/>
  <c r="V63" i="55"/>
  <c r="W63" i="55"/>
  <c r="X63" i="55"/>
  <c r="Y63" i="55"/>
  <c r="Z63" i="55"/>
  <c r="AA63" i="55"/>
  <c r="AB63" i="55"/>
  <c r="AC63" i="55"/>
  <c r="AD63" i="55"/>
  <c r="AE63" i="55"/>
  <c r="AF63" i="55"/>
  <c r="AG63" i="55"/>
  <c r="AH63" i="55"/>
  <c r="AI63" i="55"/>
  <c r="AJ63" i="55"/>
  <c r="AK63" i="55"/>
  <c r="AL63" i="55"/>
  <c r="AM63" i="55"/>
  <c r="AN63" i="55"/>
  <c r="AO63" i="55"/>
  <c r="AP63" i="55"/>
  <c r="AQ63" i="55"/>
  <c r="AR63" i="55"/>
  <c r="AS63" i="55"/>
  <c r="AT63" i="55"/>
  <c r="AU63" i="55"/>
  <c r="AV63" i="55"/>
  <c r="AW63" i="55"/>
  <c r="AX63" i="55"/>
  <c r="AY63" i="55"/>
  <c r="AZ63" i="55"/>
  <c r="BA63" i="55"/>
  <c r="BB63" i="55"/>
  <c r="BC63" i="55"/>
  <c r="BD63" i="55"/>
  <c r="BE63" i="55"/>
  <c r="BF63" i="55"/>
  <c r="BG63" i="55"/>
  <c r="BH63" i="55"/>
  <c r="BI63" i="55"/>
  <c r="BJ63" i="55"/>
  <c r="BK63" i="55"/>
  <c r="BL63" i="55"/>
  <c r="BM63" i="55"/>
  <c r="BN63" i="55"/>
  <c r="BO63" i="55"/>
  <c r="BP63" i="55"/>
  <c r="BQ63" i="55"/>
  <c r="BR63" i="55"/>
  <c r="BS63" i="55"/>
  <c r="BT63" i="55"/>
  <c r="BU63" i="55"/>
  <c r="BV63" i="55"/>
  <c r="BW63" i="55"/>
  <c r="F31" i="20"/>
  <c r="B31" i="20"/>
  <c r="O63" i="55"/>
  <c r="L63" i="55"/>
  <c r="K63" i="55"/>
  <c r="J63" i="55"/>
  <c r="I63" i="55"/>
  <c r="H63" i="55"/>
  <c r="G63" i="55"/>
  <c r="F63" i="55"/>
  <c r="E63" i="55"/>
  <c r="D63" i="55"/>
  <c r="C63" i="55"/>
  <c r="B63" i="55"/>
  <c r="O62" i="55"/>
  <c r="L62" i="55"/>
  <c r="K62" i="55"/>
  <c r="J62" i="55"/>
  <c r="I62" i="55"/>
  <c r="H62" i="55"/>
  <c r="G62" i="55"/>
  <c r="F62" i="55"/>
  <c r="E62" i="55"/>
  <c r="D62" i="55"/>
  <c r="C62" i="55"/>
  <c r="B62" i="55"/>
  <c r="O61" i="55"/>
  <c r="L61" i="55"/>
  <c r="K61" i="55"/>
  <c r="J61" i="55"/>
  <c r="I61" i="55"/>
  <c r="H61" i="55"/>
  <c r="G61" i="55"/>
  <c r="F61" i="55"/>
  <c r="E61" i="55"/>
  <c r="D61" i="55"/>
  <c r="C61" i="55"/>
  <c r="B61" i="55"/>
  <c r="CC59" i="55"/>
  <c r="CB59" i="55"/>
  <c r="CA59" i="55"/>
  <c r="BZ59" i="55"/>
  <c r="BY59" i="55"/>
  <c r="CC58" i="55"/>
  <c r="CB58" i="55"/>
  <c r="CA58" i="55"/>
  <c r="BZ58" i="55"/>
  <c r="BY58" i="55"/>
  <c r="CC57" i="55"/>
  <c r="CB57" i="55"/>
  <c r="CA57" i="55"/>
  <c r="BZ57" i="55"/>
  <c r="BY57" i="55"/>
  <c r="CC56" i="55"/>
  <c r="CB56" i="55"/>
  <c r="CA56" i="55"/>
  <c r="BZ56" i="55"/>
  <c r="BY56" i="55"/>
  <c r="CC55" i="55"/>
  <c r="CB55" i="55"/>
  <c r="CA55" i="55"/>
  <c r="BZ55" i="55"/>
  <c r="BY55" i="55"/>
  <c r="CC54" i="55"/>
  <c r="CB54" i="55"/>
  <c r="CA54" i="55"/>
  <c r="BZ54" i="55"/>
  <c r="BY54" i="55"/>
  <c r="CC51" i="55"/>
  <c r="CB51" i="55"/>
  <c r="CA51" i="55"/>
  <c r="BZ51" i="55"/>
  <c r="BY51" i="55"/>
  <c r="CC50" i="55"/>
  <c r="CB50" i="55"/>
  <c r="CA50" i="55"/>
  <c r="BZ50" i="55"/>
  <c r="BY50" i="55"/>
  <c r="CC49" i="55"/>
  <c r="CB49" i="55"/>
  <c r="CA49" i="55"/>
  <c r="BZ49" i="55"/>
  <c r="BY49" i="55"/>
  <c r="CC48" i="55"/>
  <c r="CB48" i="55"/>
  <c r="CA48" i="55"/>
  <c r="BZ48" i="55"/>
  <c r="BY48" i="55"/>
  <c r="CC47" i="55"/>
  <c r="CB47" i="55"/>
  <c r="CA47" i="55"/>
  <c r="BZ47" i="55"/>
  <c r="BY47" i="55"/>
  <c r="CC46" i="55"/>
  <c r="CB46" i="55"/>
  <c r="CA46" i="55"/>
  <c r="BZ46" i="55"/>
  <c r="BY46" i="55"/>
  <c r="CC45" i="55"/>
  <c r="CB45" i="55"/>
  <c r="CA45" i="55"/>
  <c r="BZ45" i="55"/>
  <c r="BY45" i="55"/>
  <c r="CC44" i="55"/>
  <c r="CB44" i="55"/>
  <c r="CA44" i="55"/>
  <c r="BZ44" i="55"/>
  <c r="BY44" i="55"/>
  <c r="CC43" i="55"/>
  <c r="CB43" i="55"/>
  <c r="CA43" i="55"/>
  <c r="BZ43" i="55"/>
  <c r="BY43" i="55"/>
  <c r="CC42" i="55"/>
  <c r="CB42" i="55"/>
  <c r="CA42" i="55"/>
  <c r="BZ42" i="55"/>
  <c r="BY42" i="55"/>
  <c r="CC41" i="55"/>
  <c r="CB41" i="55"/>
  <c r="CA41" i="55"/>
  <c r="BZ41" i="55"/>
  <c r="BY41" i="55"/>
  <c r="CC40" i="55"/>
  <c r="CB40" i="55"/>
  <c r="CA40" i="55"/>
  <c r="BZ40" i="55"/>
  <c r="BY40" i="55"/>
  <c r="CC39" i="55"/>
  <c r="CB39" i="55"/>
  <c r="CA39" i="55"/>
  <c r="BZ39" i="55"/>
  <c r="BY39" i="55"/>
  <c r="CC38" i="55"/>
  <c r="CB38" i="55"/>
  <c r="CA38" i="55"/>
  <c r="BZ38" i="55"/>
  <c r="BY38" i="55"/>
  <c r="CC37" i="55"/>
  <c r="CB37" i="55"/>
  <c r="CA37" i="55"/>
  <c r="BZ37" i="55"/>
  <c r="BY37" i="55"/>
  <c r="CC36" i="55"/>
  <c r="CB36" i="55"/>
  <c r="CA36" i="55"/>
  <c r="BZ36" i="55"/>
  <c r="BY36" i="55"/>
  <c r="CC35" i="55"/>
  <c r="CB35" i="55"/>
  <c r="CA35" i="55"/>
  <c r="BZ35" i="55"/>
  <c r="BY35" i="55"/>
  <c r="CC34" i="55"/>
  <c r="CB34" i="55"/>
  <c r="CA34" i="55"/>
  <c r="BZ34" i="55"/>
  <c r="BY34" i="55"/>
  <c r="CC33" i="55"/>
  <c r="CB33" i="55"/>
  <c r="CA33" i="55"/>
  <c r="BZ33" i="55"/>
  <c r="BY33" i="55"/>
  <c r="CC32" i="55"/>
  <c r="CB32" i="55"/>
  <c r="CA32" i="55"/>
  <c r="BZ32" i="55"/>
  <c r="BY32" i="55"/>
  <c r="CC31" i="55"/>
  <c r="CB31" i="55"/>
  <c r="CA31" i="55"/>
  <c r="BZ31" i="55"/>
  <c r="BY31" i="55"/>
  <c r="CC30" i="55"/>
  <c r="CB30" i="55"/>
  <c r="CA30" i="55"/>
  <c r="BZ30" i="55"/>
  <c r="BY30" i="55"/>
  <c r="CC29" i="55"/>
  <c r="CB29" i="55"/>
  <c r="CA29" i="55"/>
  <c r="BZ29" i="55"/>
  <c r="BY29" i="55"/>
  <c r="CC28" i="55"/>
  <c r="CB28" i="55"/>
  <c r="CA28" i="55"/>
  <c r="BZ28" i="55"/>
  <c r="BY28" i="55"/>
  <c r="CC27" i="55"/>
  <c r="CB27" i="55"/>
  <c r="CA27" i="55"/>
  <c r="BZ27" i="55"/>
  <c r="BY27" i="55"/>
  <c r="CC26" i="55"/>
  <c r="CB26" i="55"/>
  <c r="CA26" i="55"/>
  <c r="BZ26" i="55"/>
  <c r="BY26" i="55"/>
  <c r="CC25" i="55"/>
  <c r="CB25" i="55"/>
  <c r="CA25" i="55"/>
  <c r="BZ25" i="55"/>
  <c r="BY25" i="55"/>
  <c r="CC24" i="55"/>
  <c r="CB24" i="55"/>
  <c r="CA24" i="55"/>
  <c r="BZ24" i="55"/>
  <c r="BY24" i="55"/>
  <c r="CC23" i="55"/>
  <c r="CB23" i="55"/>
  <c r="CA23" i="55"/>
  <c r="BZ23" i="55"/>
  <c r="BY23" i="55"/>
  <c r="CC22" i="55"/>
  <c r="CB22" i="55"/>
  <c r="CA22" i="55"/>
  <c r="BZ22" i="55"/>
  <c r="BY22" i="55"/>
  <c r="CC21" i="55"/>
  <c r="CB21" i="55"/>
  <c r="CA21" i="55"/>
  <c r="BZ21" i="55"/>
  <c r="BY21" i="55"/>
  <c r="CC20" i="55"/>
  <c r="CB20" i="55"/>
  <c r="CA20" i="55"/>
  <c r="BZ20" i="55"/>
  <c r="BY20" i="55"/>
  <c r="CC19" i="55"/>
  <c r="CB19" i="55"/>
  <c r="CA19" i="55"/>
  <c r="BZ19" i="55"/>
  <c r="BY19" i="55"/>
  <c r="CC18" i="55"/>
  <c r="CB18" i="55"/>
  <c r="CA18" i="55"/>
  <c r="BZ18" i="55"/>
  <c r="BY18" i="55"/>
  <c r="CC17" i="55"/>
  <c r="CB17" i="55"/>
  <c r="CA17" i="55"/>
  <c r="BZ17" i="55"/>
  <c r="BY17" i="55"/>
  <c r="CC16" i="55"/>
  <c r="CB16" i="55"/>
  <c r="CA16" i="55"/>
  <c r="BZ16" i="55"/>
  <c r="BY16" i="55"/>
  <c r="CC15" i="55"/>
  <c r="CB15" i="55"/>
  <c r="CA15" i="55"/>
  <c r="BZ15" i="55"/>
  <c r="BY15" i="55"/>
  <c r="CC14" i="55"/>
  <c r="CB14" i="55"/>
  <c r="CA14" i="55"/>
  <c r="BZ14" i="55"/>
  <c r="BY14" i="55"/>
  <c r="CC13" i="55"/>
  <c r="CB13" i="55"/>
  <c r="CA13" i="55"/>
  <c r="BZ13" i="55"/>
  <c r="BY13" i="55"/>
  <c r="CC12" i="55"/>
  <c r="CB12" i="55"/>
  <c r="CA12" i="55"/>
  <c r="BZ12" i="55"/>
  <c r="BY12" i="55"/>
  <c r="CC11" i="55"/>
  <c r="CB11" i="55"/>
  <c r="CA11" i="55"/>
  <c r="BZ11" i="55"/>
  <c r="BY11" i="55"/>
  <c r="CC10" i="55"/>
  <c r="CB10" i="55"/>
  <c r="CA10" i="55"/>
  <c r="BZ10" i="55"/>
  <c r="BY10" i="55"/>
  <c r="CC9" i="55"/>
  <c r="CB9" i="55"/>
  <c r="CA9" i="55"/>
  <c r="BZ9" i="55"/>
  <c r="BY9" i="55"/>
  <c r="CC8" i="55"/>
  <c r="CB8" i="55"/>
  <c r="CA8" i="55"/>
  <c r="BZ8" i="55"/>
  <c r="BY8" i="55"/>
  <c r="CC7" i="55"/>
  <c r="CB7" i="55"/>
  <c r="CA7" i="55"/>
  <c r="BZ7" i="55"/>
  <c r="BY7" i="55"/>
  <c r="CC6" i="55"/>
  <c r="CB6" i="55"/>
  <c r="CA6" i="55"/>
  <c r="BZ6" i="55"/>
  <c r="BY6" i="55"/>
  <c r="CC5" i="55"/>
  <c r="CB5" i="55"/>
  <c r="CA5" i="55"/>
  <c r="BZ5" i="55"/>
  <c r="BY5" i="55"/>
  <c r="CC4" i="55"/>
  <c r="CB4" i="55"/>
  <c r="CA4" i="55"/>
  <c r="BZ4" i="55"/>
  <c r="BY4" i="55"/>
  <c r="CC3" i="55"/>
  <c r="CB3" i="55"/>
  <c r="CA3" i="55"/>
  <c r="BZ3" i="55"/>
  <c r="BY3" i="55"/>
  <c r="AM49" i="43"/>
  <c r="AN49" i="43"/>
  <c r="AM50" i="43"/>
  <c r="AN50" i="43"/>
  <c r="AM51" i="43"/>
  <c r="AN51" i="43"/>
  <c r="N51" i="43"/>
  <c r="N50" i="43"/>
  <c r="N49" i="43"/>
  <c r="H51" i="43"/>
  <c r="CG51" i="43" s="1"/>
  <c r="G51" i="43"/>
  <c r="F51" i="43"/>
  <c r="CE51" i="43" s="1"/>
  <c r="E51" i="43"/>
  <c r="D51" i="43"/>
  <c r="C51" i="43"/>
  <c r="B51" i="43"/>
  <c r="H50" i="43"/>
  <c r="G50" i="43"/>
  <c r="F50" i="43"/>
  <c r="E50" i="43"/>
  <c r="CD50" i="43" s="1"/>
  <c r="D50" i="43"/>
  <c r="C50" i="43"/>
  <c r="B50" i="43"/>
  <c r="H49" i="43"/>
  <c r="G49" i="43"/>
  <c r="F49" i="43"/>
  <c r="E49" i="43"/>
  <c r="D49" i="43"/>
  <c r="C49" i="43"/>
  <c r="B49" i="43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AN36" i="42"/>
  <c r="AN38" i="42"/>
  <c r="C18" i="50"/>
  <c r="B18" i="50"/>
  <c r="O49" i="8"/>
  <c r="P49" i="8"/>
  <c r="Q49" i="8"/>
  <c r="R49" i="8"/>
  <c r="B20" i="20" s="1"/>
  <c r="B44" i="20" s="1"/>
  <c r="S49" i="8"/>
  <c r="T49" i="8"/>
  <c r="U49" i="8"/>
  <c r="V49" i="8"/>
  <c r="E20" i="20" s="1"/>
  <c r="E44" i="20" s="1"/>
  <c r="W49" i="8"/>
  <c r="X49" i="8"/>
  <c r="Y49" i="8"/>
  <c r="Z49" i="8"/>
  <c r="AA49" i="8"/>
  <c r="AB49" i="8"/>
  <c r="AC49" i="8"/>
  <c r="AD49" i="8"/>
  <c r="H20" i="20" s="1"/>
  <c r="H44" i="20" s="1"/>
  <c r="AE49" i="8"/>
  <c r="AF49" i="8"/>
  <c r="AG49" i="8"/>
  <c r="AH49" i="8"/>
  <c r="AI49" i="8"/>
  <c r="AJ49" i="8"/>
  <c r="I20" i="20" s="1"/>
  <c r="I44" i="20" s="1"/>
  <c r="AK49" i="8"/>
  <c r="AL49" i="8"/>
  <c r="AM49" i="8"/>
  <c r="AN49" i="8"/>
  <c r="K20" i="20" s="1"/>
  <c r="K44" i="20" s="1"/>
  <c r="AO49" i="8"/>
  <c r="AP49" i="8"/>
  <c r="CC49" i="8" s="1"/>
  <c r="AQ49" i="8"/>
  <c r="AR49" i="8"/>
  <c r="AS49" i="8"/>
  <c r="AT49" i="8"/>
  <c r="AU49" i="8"/>
  <c r="AV49" i="8"/>
  <c r="M20" i="20" s="1"/>
  <c r="M44" i="20" s="1"/>
  <c r="AW49" i="8"/>
  <c r="AX49" i="8"/>
  <c r="O20" i="20" s="1"/>
  <c r="O44" i="20" s="1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R20" i="20" s="1"/>
  <c r="R44" i="20" s="1"/>
  <c r="BO49" i="8"/>
  <c r="BP49" i="8"/>
  <c r="CF49" i="8" s="1"/>
  <c r="BQ49" i="8"/>
  <c r="BR49" i="8"/>
  <c r="V20" i="20" s="1"/>
  <c r="V44" i="20" s="1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CA50" i="8" s="1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CE50" i="8" s="1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CF51" i="8" s="1"/>
  <c r="BQ51" i="8"/>
  <c r="BR51" i="8"/>
  <c r="BS51" i="8"/>
  <c r="BT51" i="8"/>
  <c r="BU51" i="8"/>
  <c r="BV51" i="8"/>
  <c r="BW51" i="8"/>
  <c r="BX51" i="8"/>
  <c r="N51" i="8"/>
  <c r="N50" i="8"/>
  <c r="N49" i="8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BC62" i="9"/>
  <c r="BD62" i="9"/>
  <c r="BE62" i="9"/>
  <c r="BF62" i="9"/>
  <c r="BG62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T62" i="9"/>
  <c r="T61" i="9"/>
  <c r="O49" i="44"/>
  <c r="P49" i="44"/>
  <c r="Q49" i="44"/>
  <c r="R49" i="44"/>
  <c r="S49" i="44"/>
  <c r="T49" i="44"/>
  <c r="U49" i="44"/>
  <c r="V49" i="44"/>
  <c r="W49" i="44"/>
  <c r="X49" i="44"/>
  <c r="Y49" i="44"/>
  <c r="Z49" i="44"/>
  <c r="AA49" i="44"/>
  <c r="AB49" i="44"/>
  <c r="AC49" i="44"/>
  <c r="AD49" i="44"/>
  <c r="AE49" i="44"/>
  <c r="AF49" i="44"/>
  <c r="AG49" i="44"/>
  <c r="AH49" i="44"/>
  <c r="AI49" i="44"/>
  <c r="AJ49" i="44"/>
  <c r="AK49" i="44"/>
  <c r="AL49" i="44"/>
  <c r="AM49" i="44"/>
  <c r="AN49" i="44"/>
  <c r="AO49" i="44"/>
  <c r="AP49" i="44"/>
  <c r="AQ49" i="44"/>
  <c r="AR49" i="44"/>
  <c r="AS49" i="44"/>
  <c r="AT49" i="44"/>
  <c r="AU49" i="44"/>
  <c r="AV49" i="44"/>
  <c r="AW49" i="44"/>
  <c r="AX49" i="44"/>
  <c r="AY49" i="44"/>
  <c r="AZ49" i="44"/>
  <c r="BA49" i="44"/>
  <c r="BB49" i="44"/>
  <c r="BC49" i="44"/>
  <c r="BD49" i="44"/>
  <c r="BE49" i="44"/>
  <c r="BF49" i="44"/>
  <c r="BG49" i="44"/>
  <c r="BH49" i="44"/>
  <c r="BI49" i="44"/>
  <c r="BJ49" i="44"/>
  <c r="BK49" i="44"/>
  <c r="BL49" i="44"/>
  <c r="BM49" i="44"/>
  <c r="BN49" i="44"/>
  <c r="BO49" i="44"/>
  <c r="BP49" i="44"/>
  <c r="BQ49" i="44"/>
  <c r="BR49" i="44"/>
  <c r="BS49" i="44"/>
  <c r="BT49" i="44"/>
  <c r="BU49" i="44"/>
  <c r="O50" i="44"/>
  <c r="P50" i="44"/>
  <c r="Q50" i="44"/>
  <c r="R50" i="44"/>
  <c r="S50" i="44"/>
  <c r="T50" i="44"/>
  <c r="U50" i="44"/>
  <c r="V50" i="44"/>
  <c r="W50" i="44"/>
  <c r="X50" i="44"/>
  <c r="Y50" i="44"/>
  <c r="Z50" i="44"/>
  <c r="AA50" i="44"/>
  <c r="AB50" i="44"/>
  <c r="AC50" i="44"/>
  <c r="AD50" i="44"/>
  <c r="AE50" i="44"/>
  <c r="AF50" i="44"/>
  <c r="AG50" i="44"/>
  <c r="AH50" i="44"/>
  <c r="AI50" i="44"/>
  <c r="AJ50" i="44"/>
  <c r="AK50" i="44"/>
  <c r="AL50" i="44"/>
  <c r="AM50" i="44"/>
  <c r="AN50" i="44"/>
  <c r="AO50" i="44"/>
  <c r="AP50" i="44"/>
  <c r="AQ50" i="44"/>
  <c r="AR50" i="44"/>
  <c r="AS50" i="44"/>
  <c r="AT50" i="44"/>
  <c r="AU50" i="44"/>
  <c r="AV50" i="44"/>
  <c r="AW50" i="44"/>
  <c r="AX50" i="44"/>
  <c r="AY50" i="44"/>
  <c r="AZ50" i="44"/>
  <c r="BA50" i="44"/>
  <c r="BB50" i="44"/>
  <c r="BC50" i="44"/>
  <c r="BD50" i="44"/>
  <c r="BE50" i="44"/>
  <c r="BF50" i="44"/>
  <c r="BG50" i="44"/>
  <c r="BH50" i="44"/>
  <c r="BI50" i="44"/>
  <c r="BJ50" i="44"/>
  <c r="BK50" i="44"/>
  <c r="BL50" i="44"/>
  <c r="BM50" i="44"/>
  <c r="BN50" i="44"/>
  <c r="BO50" i="44"/>
  <c r="BP50" i="44"/>
  <c r="BQ50" i="44"/>
  <c r="BR50" i="44"/>
  <c r="BS50" i="44"/>
  <c r="BT50" i="44"/>
  <c r="BU50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AJ51" i="44"/>
  <c r="AK51" i="44"/>
  <c r="AL51" i="44"/>
  <c r="AM51" i="44"/>
  <c r="AN51" i="44"/>
  <c r="AO51" i="44"/>
  <c r="AP51" i="44"/>
  <c r="AQ51" i="44"/>
  <c r="AR51" i="44"/>
  <c r="AS51" i="44"/>
  <c r="AT51" i="44"/>
  <c r="AU51" i="44"/>
  <c r="AV51" i="44"/>
  <c r="AW51" i="44"/>
  <c r="AX51" i="44"/>
  <c r="AY51" i="44"/>
  <c r="AZ51" i="44"/>
  <c r="BA51" i="44"/>
  <c r="BB51" i="44"/>
  <c r="BC51" i="44"/>
  <c r="BD51" i="44"/>
  <c r="BE51" i="44"/>
  <c r="BF51" i="44"/>
  <c r="BG51" i="44"/>
  <c r="BH51" i="44"/>
  <c r="BI51" i="44"/>
  <c r="BJ51" i="44"/>
  <c r="BK51" i="44"/>
  <c r="BL51" i="44"/>
  <c r="BM51" i="44"/>
  <c r="BN51" i="44"/>
  <c r="BO51" i="44"/>
  <c r="BP51" i="44"/>
  <c r="BQ51" i="44"/>
  <c r="BR51" i="44"/>
  <c r="BS51" i="44"/>
  <c r="BT51" i="44"/>
  <c r="BU51" i="44"/>
  <c r="K51" i="44"/>
  <c r="K50" i="44"/>
  <c r="K49" i="44"/>
  <c r="AN36" i="37"/>
  <c r="AN38" i="37"/>
  <c r="AB49" i="4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AO49" i="41"/>
  <c r="AP49" i="41"/>
  <c r="AQ49" i="41"/>
  <c r="AR49" i="41"/>
  <c r="AS49" i="41"/>
  <c r="AT49" i="41"/>
  <c r="AU49" i="41"/>
  <c r="AV49" i="41"/>
  <c r="AW49" i="41"/>
  <c r="AX49" i="41"/>
  <c r="AY49" i="41"/>
  <c r="AZ49" i="41"/>
  <c r="BA49" i="41"/>
  <c r="BB49" i="41"/>
  <c r="BC49" i="41"/>
  <c r="BD49" i="41"/>
  <c r="BE49" i="41"/>
  <c r="BF49" i="41"/>
  <c r="BG49" i="41"/>
  <c r="BH49" i="41"/>
  <c r="BI49" i="41"/>
  <c r="BJ49" i="41"/>
  <c r="BK49" i="41"/>
  <c r="BL49" i="41"/>
  <c r="BM49" i="41"/>
  <c r="BN49" i="41"/>
  <c r="BO49" i="41"/>
  <c r="V18" i="47" s="1"/>
  <c r="BP49" i="41"/>
  <c r="BQ49" i="41"/>
  <c r="BR49" i="41"/>
  <c r="BS49" i="41"/>
  <c r="BT49" i="41"/>
  <c r="BU49" i="41"/>
  <c r="AB50" i="41"/>
  <c r="AC50" i="41"/>
  <c r="AD50" i="41"/>
  <c r="AE50" i="41"/>
  <c r="AF50" i="41"/>
  <c r="AG50" i="41"/>
  <c r="AH50" i="41"/>
  <c r="AI50" i="41"/>
  <c r="AJ50" i="41"/>
  <c r="AK50" i="41"/>
  <c r="AL50" i="41"/>
  <c r="AM50" i="41"/>
  <c r="AN50" i="41"/>
  <c r="AO50" i="41"/>
  <c r="AP50" i="41"/>
  <c r="AQ50" i="41"/>
  <c r="AR50" i="41"/>
  <c r="AS50" i="41"/>
  <c r="AT50" i="41"/>
  <c r="AU50" i="41"/>
  <c r="AV50" i="41"/>
  <c r="AW50" i="41"/>
  <c r="AX50" i="41"/>
  <c r="AY50" i="41"/>
  <c r="AZ50" i="41"/>
  <c r="BA50" i="41"/>
  <c r="BB50" i="41"/>
  <c r="BC50" i="41"/>
  <c r="BD50" i="41"/>
  <c r="BE50" i="41"/>
  <c r="BF50" i="41"/>
  <c r="BG50" i="41"/>
  <c r="BH50" i="41"/>
  <c r="BI50" i="41"/>
  <c r="BJ50" i="41"/>
  <c r="BK50" i="41"/>
  <c r="BL50" i="41"/>
  <c r="BM50" i="41"/>
  <c r="BN50" i="41"/>
  <c r="BO50" i="41"/>
  <c r="BP50" i="41"/>
  <c r="BQ50" i="41"/>
  <c r="BR50" i="41"/>
  <c r="BS50" i="41"/>
  <c r="BT50" i="41"/>
  <c r="BU50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AO51" i="41"/>
  <c r="AP51" i="41"/>
  <c r="AQ51" i="41"/>
  <c r="AR51" i="41"/>
  <c r="AS51" i="41"/>
  <c r="AT51" i="41"/>
  <c r="AU51" i="41"/>
  <c r="AV51" i="41"/>
  <c r="AW51" i="41"/>
  <c r="AX51" i="41"/>
  <c r="AY51" i="41"/>
  <c r="AZ51" i="41"/>
  <c r="BA51" i="41"/>
  <c r="BB51" i="41"/>
  <c r="BC51" i="41"/>
  <c r="BD51" i="41"/>
  <c r="BE51" i="41"/>
  <c r="BF51" i="41"/>
  <c r="BG51" i="41"/>
  <c r="BH51" i="41"/>
  <c r="BI51" i="41"/>
  <c r="BJ51" i="41"/>
  <c r="BK51" i="41"/>
  <c r="BL51" i="41"/>
  <c r="BM51" i="41"/>
  <c r="BN51" i="41"/>
  <c r="BO51" i="41"/>
  <c r="BP51" i="41"/>
  <c r="BQ51" i="41"/>
  <c r="BR51" i="41"/>
  <c r="BS51" i="41"/>
  <c r="BT51" i="41"/>
  <c r="BU51" i="41"/>
  <c r="K51" i="41"/>
  <c r="K50" i="41"/>
  <c r="K49" i="41"/>
  <c r="H51" i="41"/>
  <c r="G51" i="41"/>
  <c r="F51" i="41"/>
  <c r="E51" i="41"/>
  <c r="D51" i="41"/>
  <c r="C51" i="41"/>
  <c r="B51" i="41"/>
  <c r="H50" i="41"/>
  <c r="G50" i="41"/>
  <c r="CE50" i="41" s="1"/>
  <c r="F50" i="41"/>
  <c r="E50" i="41"/>
  <c r="CC50" i="41" s="1"/>
  <c r="D50" i="41"/>
  <c r="C50" i="41"/>
  <c r="CA50" i="41" s="1"/>
  <c r="B50" i="41"/>
  <c r="H49" i="41"/>
  <c r="CF49" i="41" s="1"/>
  <c r="G49" i="41"/>
  <c r="F49" i="41"/>
  <c r="E49" i="41"/>
  <c r="D49" i="41"/>
  <c r="C49" i="41"/>
  <c r="B49" i="41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J18" i="20" s="1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K51" i="7"/>
  <c r="K50" i="7"/>
  <c r="K49" i="7"/>
  <c r="M49" i="6"/>
  <c r="N49" i="6"/>
  <c r="O49" i="6"/>
  <c r="P49" i="6"/>
  <c r="Q49" i="6"/>
  <c r="R49" i="6"/>
  <c r="BY49" i="6" s="1"/>
  <c r="S49" i="6"/>
  <c r="T49" i="6"/>
  <c r="U49" i="6"/>
  <c r="V49" i="6"/>
  <c r="W49" i="6"/>
  <c r="X49" i="6"/>
  <c r="Y49" i="6"/>
  <c r="Z49" i="6"/>
  <c r="F17" i="20" s="1"/>
  <c r="AA49" i="6"/>
  <c r="AB49" i="6"/>
  <c r="AC49" i="6"/>
  <c r="AD49" i="6"/>
  <c r="AE49" i="6"/>
  <c r="AF49" i="6"/>
  <c r="AG49" i="6"/>
  <c r="AH49" i="6"/>
  <c r="J17" i="20" s="1"/>
  <c r="AI49" i="6"/>
  <c r="AJ49" i="6"/>
  <c r="AK49" i="6"/>
  <c r="AL49" i="6"/>
  <c r="L17" i="20" s="1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S17" i="20" s="1"/>
  <c r="BM49" i="6"/>
  <c r="BN49" i="6"/>
  <c r="U17" i="20" s="1"/>
  <c r="BO49" i="6"/>
  <c r="BP49" i="6"/>
  <c r="BQ49" i="6"/>
  <c r="BR49" i="6"/>
  <c r="BS49" i="6"/>
  <c r="BT49" i="6"/>
  <c r="CE49" i="6" s="1"/>
  <c r="BU49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CA50" i="6" s="1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M51" i="6"/>
  <c r="N51" i="6"/>
  <c r="O51" i="6"/>
  <c r="P51" i="6"/>
  <c r="Q51" i="6"/>
  <c r="R51" i="6"/>
  <c r="BY51" i="6" s="1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CE51" i="6" s="1"/>
  <c r="BU51" i="6"/>
  <c r="K51" i="6"/>
  <c r="K50" i="6"/>
  <c r="K49" i="6"/>
  <c r="CE57" i="13"/>
  <c r="CF57" i="13"/>
  <c r="CG57" i="13"/>
  <c r="CH57" i="13"/>
  <c r="CI57" i="13"/>
  <c r="CJ57" i="13"/>
  <c r="CK57" i="13"/>
  <c r="CL57" i="13"/>
  <c r="CM57" i="13"/>
  <c r="CN57" i="13"/>
  <c r="CO57" i="13"/>
  <c r="CP57" i="13"/>
  <c r="CQ57" i="13"/>
  <c r="CE58" i="13"/>
  <c r="CF58" i="13"/>
  <c r="CG58" i="13"/>
  <c r="CH58" i="13"/>
  <c r="CI58" i="13"/>
  <c r="CJ58" i="13"/>
  <c r="CK58" i="13"/>
  <c r="CL58" i="13"/>
  <c r="CM58" i="13"/>
  <c r="CN58" i="13"/>
  <c r="CO58" i="13"/>
  <c r="CP58" i="13"/>
  <c r="CQ58" i="13"/>
  <c r="BZ62" i="13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D62" i="13"/>
  <c r="BC62" i="13"/>
  <c r="O30" i="20" s="1"/>
  <c r="BB62" i="13"/>
  <c r="BA62" i="13"/>
  <c r="M30" i="20" s="1"/>
  <c r="AZ62" i="13"/>
  <c r="AY62" i="13"/>
  <c r="AX62" i="13"/>
  <c r="AW62" i="13"/>
  <c r="AV62" i="13"/>
  <c r="AU62" i="13"/>
  <c r="AT62" i="13"/>
  <c r="AS62" i="13"/>
  <c r="K30" i="20" s="1"/>
  <c r="AR62" i="13"/>
  <c r="AQ62" i="13"/>
  <c r="AP62" i="13"/>
  <c r="AO62" i="13"/>
  <c r="I30" i="20" s="1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BZ61" i="13"/>
  <c r="BY61" i="13"/>
  <c r="BX61" i="13"/>
  <c r="BW61" i="13"/>
  <c r="BV61" i="13"/>
  <c r="BU61" i="13"/>
  <c r="BT61" i="13"/>
  <c r="BS61" i="13"/>
  <c r="R30" i="47" s="1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O30" i="47" s="1"/>
  <c r="BB61" i="13"/>
  <c r="BA61" i="13"/>
  <c r="M30" i="47" s="1"/>
  <c r="AZ61" i="13"/>
  <c r="AY61" i="13"/>
  <c r="AX61" i="13"/>
  <c r="AW61" i="13"/>
  <c r="AV61" i="13"/>
  <c r="AU61" i="13"/>
  <c r="CG61" i="13" s="1"/>
  <c r="AT61" i="13"/>
  <c r="AS61" i="13"/>
  <c r="K30" i="47" s="1"/>
  <c r="AR61" i="13"/>
  <c r="AQ61" i="13"/>
  <c r="AP61" i="13"/>
  <c r="AO61" i="13"/>
  <c r="CQ61" i="13" s="1"/>
  <c r="AN61" i="13"/>
  <c r="AM61" i="13"/>
  <c r="AL61" i="13"/>
  <c r="AK61" i="13"/>
  <c r="AJ61" i="13"/>
  <c r="AI61" i="13"/>
  <c r="H30" i="47" s="1"/>
  <c r="AH61" i="13"/>
  <c r="AG61" i="13"/>
  <c r="AF61" i="13"/>
  <c r="AE61" i="13"/>
  <c r="AD61" i="13"/>
  <c r="AC61" i="13"/>
  <c r="AB61" i="13"/>
  <c r="AA61" i="13"/>
  <c r="E30" i="47" s="1"/>
  <c r="Z61" i="13"/>
  <c r="Y61" i="13"/>
  <c r="X61" i="13"/>
  <c r="W61" i="13"/>
  <c r="V61" i="13"/>
  <c r="U61" i="13"/>
  <c r="T61" i="13"/>
  <c r="S61" i="13"/>
  <c r="R61" i="13"/>
  <c r="Q61" i="13"/>
  <c r="L59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AB59" i="36"/>
  <c r="AC59" i="36"/>
  <c r="AD59" i="36"/>
  <c r="AE59" i="36"/>
  <c r="AF59" i="36"/>
  <c r="AG59" i="36"/>
  <c r="AH59" i="36"/>
  <c r="AI59" i="36"/>
  <c r="AJ59" i="36"/>
  <c r="AK59" i="36"/>
  <c r="AL59" i="36"/>
  <c r="AM59" i="36"/>
  <c r="AN59" i="36"/>
  <c r="AO59" i="36"/>
  <c r="AP59" i="36"/>
  <c r="AQ59" i="36"/>
  <c r="AR59" i="36"/>
  <c r="AS59" i="36"/>
  <c r="AT59" i="36"/>
  <c r="AU59" i="36"/>
  <c r="AV59" i="36"/>
  <c r="AW59" i="36"/>
  <c r="AX59" i="36"/>
  <c r="AY59" i="36"/>
  <c r="AZ59" i="36"/>
  <c r="BA59" i="36"/>
  <c r="BB59" i="36"/>
  <c r="BC59" i="36"/>
  <c r="BD59" i="36"/>
  <c r="BE59" i="36"/>
  <c r="BF59" i="36"/>
  <c r="BG59" i="36"/>
  <c r="BH59" i="36"/>
  <c r="BI59" i="36"/>
  <c r="BJ59" i="36"/>
  <c r="BK59" i="36"/>
  <c r="BL59" i="36"/>
  <c r="BM59" i="36"/>
  <c r="BN59" i="36"/>
  <c r="BO59" i="36"/>
  <c r="BP59" i="36"/>
  <c r="BQ59" i="36"/>
  <c r="BR59" i="36"/>
  <c r="BS59" i="36"/>
  <c r="BT59" i="36"/>
  <c r="BU59" i="36"/>
  <c r="BV59" i="36"/>
  <c r="L60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AB60" i="36"/>
  <c r="AC60" i="36"/>
  <c r="AD60" i="36"/>
  <c r="AE60" i="36"/>
  <c r="AF60" i="36"/>
  <c r="AG60" i="36"/>
  <c r="AH60" i="36"/>
  <c r="AI60" i="36"/>
  <c r="AJ60" i="36"/>
  <c r="AK60" i="36"/>
  <c r="AL60" i="36"/>
  <c r="AM60" i="36"/>
  <c r="AN60" i="36"/>
  <c r="AO60" i="36"/>
  <c r="AP60" i="36"/>
  <c r="AQ60" i="36"/>
  <c r="AR60" i="36"/>
  <c r="AS60" i="36"/>
  <c r="AT60" i="36"/>
  <c r="AU60" i="36"/>
  <c r="AV60" i="36"/>
  <c r="AW60" i="36"/>
  <c r="AX60" i="36"/>
  <c r="AY60" i="36"/>
  <c r="AZ60" i="36"/>
  <c r="BA60" i="36"/>
  <c r="BB60" i="36"/>
  <c r="BC60" i="36"/>
  <c r="BD60" i="36"/>
  <c r="BE60" i="36"/>
  <c r="BF60" i="36"/>
  <c r="BG60" i="36"/>
  <c r="BH60" i="36"/>
  <c r="BI60" i="36"/>
  <c r="BJ60" i="36"/>
  <c r="BK60" i="36"/>
  <c r="BL60" i="36"/>
  <c r="BM60" i="36"/>
  <c r="BN60" i="36"/>
  <c r="BO60" i="36"/>
  <c r="BP60" i="36"/>
  <c r="BQ60" i="36"/>
  <c r="BR60" i="36"/>
  <c r="BS60" i="36"/>
  <c r="BT60" i="36"/>
  <c r="BU60" i="36"/>
  <c r="BV60" i="36"/>
  <c r="L61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AB61" i="36"/>
  <c r="AC61" i="36"/>
  <c r="AD61" i="36"/>
  <c r="AE61" i="36"/>
  <c r="AF61" i="36"/>
  <c r="AG61" i="36"/>
  <c r="AH61" i="36"/>
  <c r="AI61" i="36"/>
  <c r="AJ61" i="36"/>
  <c r="AK61" i="36"/>
  <c r="AL61" i="36"/>
  <c r="AM61" i="36"/>
  <c r="AN61" i="36"/>
  <c r="AO61" i="36"/>
  <c r="AP61" i="36"/>
  <c r="AQ61" i="36"/>
  <c r="AR61" i="36"/>
  <c r="AS61" i="36"/>
  <c r="AT61" i="36"/>
  <c r="AU61" i="36"/>
  <c r="AV61" i="36"/>
  <c r="AW61" i="36"/>
  <c r="AX61" i="36"/>
  <c r="AY61" i="36"/>
  <c r="AZ61" i="36"/>
  <c r="BA61" i="36"/>
  <c r="BB61" i="36"/>
  <c r="BC61" i="36"/>
  <c r="BD61" i="36"/>
  <c r="BE61" i="36"/>
  <c r="BF61" i="36"/>
  <c r="BG61" i="36"/>
  <c r="BH61" i="36"/>
  <c r="BI61" i="36"/>
  <c r="BJ61" i="36"/>
  <c r="BK61" i="36"/>
  <c r="BL61" i="36"/>
  <c r="BM61" i="36"/>
  <c r="BN61" i="36"/>
  <c r="BO61" i="36"/>
  <c r="BP61" i="36"/>
  <c r="BQ61" i="36"/>
  <c r="BR61" i="36"/>
  <c r="BS61" i="36"/>
  <c r="BT61" i="36"/>
  <c r="BU61" i="36"/>
  <c r="BV61" i="36"/>
  <c r="L62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AB62" i="36"/>
  <c r="AC62" i="36"/>
  <c r="AD62" i="36"/>
  <c r="AE62" i="36"/>
  <c r="AF62" i="36"/>
  <c r="AG62" i="36"/>
  <c r="AH62" i="36"/>
  <c r="AI62" i="36"/>
  <c r="AJ62" i="36"/>
  <c r="AK62" i="36"/>
  <c r="AL62" i="36"/>
  <c r="AM62" i="36"/>
  <c r="AN62" i="36"/>
  <c r="AO62" i="36"/>
  <c r="AP62" i="36"/>
  <c r="AQ62" i="36"/>
  <c r="AR62" i="36"/>
  <c r="AS62" i="36"/>
  <c r="AT62" i="36"/>
  <c r="AU62" i="36"/>
  <c r="AV62" i="36"/>
  <c r="AW62" i="36"/>
  <c r="AX62" i="36"/>
  <c r="AY62" i="36"/>
  <c r="AZ62" i="36"/>
  <c r="BA62" i="36"/>
  <c r="BB62" i="36"/>
  <c r="BC62" i="36"/>
  <c r="BD62" i="36"/>
  <c r="BE62" i="36"/>
  <c r="BF62" i="36"/>
  <c r="BG62" i="36"/>
  <c r="BH62" i="36"/>
  <c r="BI62" i="36"/>
  <c r="BJ62" i="36"/>
  <c r="BK62" i="36"/>
  <c r="BL62" i="36"/>
  <c r="BM62" i="36"/>
  <c r="BN62" i="36"/>
  <c r="BO62" i="36"/>
  <c r="BP62" i="36"/>
  <c r="BQ62" i="36"/>
  <c r="BR62" i="36"/>
  <c r="BS62" i="36"/>
  <c r="BT62" i="36"/>
  <c r="BU62" i="36"/>
  <c r="BV62" i="36"/>
  <c r="K62" i="36"/>
  <c r="K61" i="36"/>
  <c r="K60" i="36"/>
  <c r="K59" i="36"/>
  <c r="H62" i="36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P62" i="33"/>
  <c r="P61" i="33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J59" i="39"/>
  <c r="BK59" i="39"/>
  <c r="BL59" i="39"/>
  <c r="BM59" i="39"/>
  <c r="BN59" i="39"/>
  <c r="BO59" i="39"/>
  <c r="BP59" i="39"/>
  <c r="BQ59" i="39"/>
  <c r="BR59" i="39"/>
  <c r="BS59" i="39"/>
  <c r="BT59" i="39"/>
  <c r="BU59" i="39"/>
  <c r="BV59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J60" i="39"/>
  <c r="BK60" i="39"/>
  <c r="BL60" i="39"/>
  <c r="BM60" i="39"/>
  <c r="BN60" i="39"/>
  <c r="BO60" i="39"/>
  <c r="BP60" i="39"/>
  <c r="BQ60" i="39"/>
  <c r="BR60" i="39"/>
  <c r="BS60" i="39"/>
  <c r="BT60" i="39"/>
  <c r="BU60" i="39"/>
  <c r="BV60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Q61" i="39"/>
  <c r="BR61" i="39"/>
  <c r="BS61" i="39"/>
  <c r="BT61" i="39"/>
  <c r="BU61" i="39"/>
  <c r="BV61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BQ62" i="39"/>
  <c r="BR62" i="39"/>
  <c r="BS62" i="39"/>
  <c r="BT62" i="39"/>
  <c r="BU62" i="39"/>
  <c r="BV62" i="39"/>
  <c r="K62" i="39"/>
  <c r="K61" i="39"/>
  <c r="K60" i="39"/>
  <c r="K59" i="39"/>
  <c r="BX50" i="39"/>
  <c r="BY50" i="39"/>
  <c r="BZ50" i="39"/>
  <c r="CA50" i="39"/>
  <c r="CB50" i="39"/>
  <c r="CC50" i="39"/>
  <c r="CD50" i="39"/>
  <c r="BX51" i="39"/>
  <c r="BY51" i="39"/>
  <c r="BZ51" i="39"/>
  <c r="CA51" i="39"/>
  <c r="CB51" i="39"/>
  <c r="CC51" i="39"/>
  <c r="CD51" i="39"/>
  <c r="BX52" i="39"/>
  <c r="BY52" i="39"/>
  <c r="BZ52" i="39"/>
  <c r="CA52" i="39"/>
  <c r="CB52" i="39"/>
  <c r="CC52" i="39"/>
  <c r="CD52" i="39"/>
  <c r="BX53" i="39"/>
  <c r="BY53" i="39"/>
  <c r="BZ53" i="39"/>
  <c r="CA53" i="39"/>
  <c r="CB53" i="39"/>
  <c r="CC53" i="39"/>
  <c r="CD53" i="39"/>
  <c r="BX54" i="39"/>
  <c r="BY54" i="39"/>
  <c r="BZ54" i="39"/>
  <c r="CA54" i="39"/>
  <c r="CB54" i="39"/>
  <c r="CC54" i="39"/>
  <c r="CD54" i="39"/>
  <c r="BX55" i="39"/>
  <c r="BY55" i="39"/>
  <c r="BZ55" i="39"/>
  <c r="CA55" i="39"/>
  <c r="CB55" i="39"/>
  <c r="CC55" i="39"/>
  <c r="CD55" i="39"/>
  <c r="BX56" i="39"/>
  <c r="BY56" i="39"/>
  <c r="BZ56" i="39"/>
  <c r="CA56" i="39"/>
  <c r="CB56" i="39"/>
  <c r="CC56" i="39"/>
  <c r="CD56" i="39"/>
  <c r="BX57" i="39"/>
  <c r="BY57" i="39"/>
  <c r="BZ57" i="39"/>
  <c r="CA57" i="39"/>
  <c r="CB57" i="39"/>
  <c r="CC57" i="39"/>
  <c r="CD57" i="39"/>
  <c r="AO61" i="5"/>
  <c r="AO62" i="5"/>
  <c r="S61" i="53"/>
  <c r="T61" i="53"/>
  <c r="U61" i="53"/>
  <c r="V61" i="53"/>
  <c r="W61" i="53"/>
  <c r="X61" i="53"/>
  <c r="Y61" i="53"/>
  <c r="Z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R61" i="53"/>
  <c r="AS61" i="53"/>
  <c r="AT61" i="53"/>
  <c r="AU61" i="53"/>
  <c r="AV61" i="53"/>
  <c r="AW61" i="53"/>
  <c r="AX61" i="53"/>
  <c r="AY61" i="53"/>
  <c r="AZ61" i="53"/>
  <c r="BA61" i="53"/>
  <c r="BB61" i="53"/>
  <c r="BC61" i="53"/>
  <c r="BD61" i="53"/>
  <c r="BE61" i="53"/>
  <c r="BF61" i="53"/>
  <c r="BG61" i="53"/>
  <c r="BH61" i="53"/>
  <c r="BI61" i="53"/>
  <c r="BJ61" i="53"/>
  <c r="BK61" i="53"/>
  <c r="BL61" i="53"/>
  <c r="BM61" i="53"/>
  <c r="BN61" i="53"/>
  <c r="BO61" i="53"/>
  <c r="BP61" i="53"/>
  <c r="BQ61" i="53"/>
  <c r="BR61" i="53"/>
  <c r="BS61" i="53"/>
  <c r="BT61" i="53"/>
  <c r="BU61" i="53"/>
  <c r="BV61" i="53"/>
  <c r="BW61" i="53"/>
  <c r="BX61" i="53"/>
  <c r="BY61" i="53"/>
  <c r="BZ61" i="53"/>
  <c r="CA61" i="53"/>
  <c r="CB61" i="53"/>
  <c r="S62" i="53"/>
  <c r="T62" i="53"/>
  <c r="U62" i="53"/>
  <c r="V62" i="53"/>
  <c r="W62" i="53"/>
  <c r="X62" i="53"/>
  <c r="Y62" i="53"/>
  <c r="Z62" i="53"/>
  <c r="AA62" i="53"/>
  <c r="AB62" i="53"/>
  <c r="AC62" i="53"/>
  <c r="AD62" i="53"/>
  <c r="AE62" i="53"/>
  <c r="AF62" i="53"/>
  <c r="AG62" i="53"/>
  <c r="AH62" i="53"/>
  <c r="AI62" i="53"/>
  <c r="AJ62" i="53"/>
  <c r="AK62" i="53"/>
  <c r="AL62" i="53"/>
  <c r="AM62" i="53"/>
  <c r="AN62" i="53"/>
  <c r="AO62" i="53"/>
  <c r="AP62" i="53"/>
  <c r="AQ62" i="53"/>
  <c r="AR62" i="53"/>
  <c r="AS62" i="53"/>
  <c r="AT62" i="53"/>
  <c r="AU62" i="53"/>
  <c r="AV62" i="53"/>
  <c r="AW62" i="53"/>
  <c r="AX62" i="53"/>
  <c r="AY62" i="53"/>
  <c r="AZ62" i="53"/>
  <c r="BA62" i="53"/>
  <c r="BB62" i="53"/>
  <c r="BC62" i="53"/>
  <c r="BD62" i="53"/>
  <c r="BE62" i="53"/>
  <c r="BF62" i="53"/>
  <c r="BG62" i="53"/>
  <c r="BH62" i="53"/>
  <c r="BI62" i="53"/>
  <c r="BJ62" i="53"/>
  <c r="BK62" i="53"/>
  <c r="BL62" i="53"/>
  <c r="BM62" i="53"/>
  <c r="BN62" i="53"/>
  <c r="BO62" i="53"/>
  <c r="BP62" i="53"/>
  <c r="BQ62" i="53"/>
  <c r="BR62" i="53"/>
  <c r="BS62" i="53"/>
  <c r="BT62" i="53"/>
  <c r="BU62" i="53"/>
  <c r="BV62" i="53"/>
  <c r="BW62" i="53"/>
  <c r="BX62" i="53"/>
  <c r="BY62" i="53"/>
  <c r="BZ62" i="53"/>
  <c r="CA62" i="53"/>
  <c r="CB62" i="53"/>
  <c r="S63" i="53"/>
  <c r="T63" i="53"/>
  <c r="U63" i="53"/>
  <c r="V63" i="53"/>
  <c r="W63" i="53"/>
  <c r="X63" i="53"/>
  <c r="Y63" i="53"/>
  <c r="Z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R63" i="53"/>
  <c r="AS63" i="53"/>
  <c r="AT63" i="53"/>
  <c r="AU63" i="53"/>
  <c r="AV63" i="53"/>
  <c r="AW63" i="53"/>
  <c r="AX63" i="53"/>
  <c r="AY63" i="53"/>
  <c r="AZ63" i="53"/>
  <c r="BA63" i="53"/>
  <c r="BB63" i="53"/>
  <c r="BC63" i="53"/>
  <c r="BD63" i="53"/>
  <c r="BE63" i="53"/>
  <c r="BF63" i="53"/>
  <c r="BG63" i="53"/>
  <c r="BH63" i="53"/>
  <c r="BI63" i="53"/>
  <c r="BJ63" i="53"/>
  <c r="BK63" i="53"/>
  <c r="BL63" i="53"/>
  <c r="BM63" i="53"/>
  <c r="BN63" i="53"/>
  <c r="BO63" i="53"/>
  <c r="BP63" i="53"/>
  <c r="BQ63" i="53"/>
  <c r="BR63" i="53"/>
  <c r="BS63" i="53"/>
  <c r="BT63" i="53"/>
  <c r="BU63" i="53"/>
  <c r="BV63" i="53"/>
  <c r="BW63" i="53"/>
  <c r="BX63" i="53"/>
  <c r="BY63" i="53"/>
  <c r="BZ63" i="53"/>
  <c r="CA63" i="53"/>
  <c r="CB63" i="53"/>
  <c r="S64" i="53"/>
  <c r="T64" i="53"/>
  <c r="U64" i="53"/>
  <c r="V64" i="53"/>
  <c r="W64" i="53"/>
  <c r="X64" i="53"/>
  <c r="Y64" i="53"/>
  <c r="Z64" i="53"/>
  <c r="AA64" i="53"/>
  <c r="AB64" i="53"/>
  <c r="AC64" i="53"/>
  <c r="AD64" i="53"/>
  <c r="AE64" i="53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R64" i="53"/>
  <c r="AS64" i="53"/>
  <c r="AT64" i="53"/>
  <c r="AU64" i="53"/>
  <c r="AV64" i="53"/>
  <c r="AW64" i="53"/>
  <c r="AX64" i="53"/>
  <c r="AY64" i="53"/>
  <c r="AZ64" i="53"/>
  <c r="BA64" i="53"/>
  <c r="BB64" i="53"/>
  <c r="BC64" i="53"/>
  <c r="BD64" i="53"/>
  <c r="BE64" i="53"/>
  <c r="BF64" i="53"/>
  <c r="BG64" i="53"/>
  <c r="BH64" i="53"/>
  <c r="BI64" i="53"/>
  <c r="BJ64" i="53"/>
  <c r="BK64" i="53"/>
  <c r="BL64" i="53"/>
  <c r="BM64" i="53"/>
  <c r="BN64" i="53"/>
  <c r="BO64" i="53"/>
  <c r="BP64" i="53"/>
  <c r="BQ64" i="53"/>
  <c r="BR64" i="53"/>
  <c r="BS64" i="53"/>
  <c r="BT64" i="53"/>
  <c r="BU64" i="53"/>
  <c r="BV64" i="53"/>
  <c r="BW64" i="53"/>
  <c r="BX64" i="53"/>
  <c r="BY64" i="53"/>
  <c r="BZ64" i="53"/>
  <c r="CA64" i="53"/>
  <c r="CB64" i="53"/>
  <c r="R64" i="53"/>
  <c r="R63" i="53"/>
  <c r="R62" i="53"/>
  <c r="R61" i="53"/>
  <c r="CD79" i="53"/>
  <c r="CD78" i="53"/>
  <c r="CD77" i="53"/>
  <c r="CD76" i="53"/>
  <c r="CD75" i="53"/>
  <c r="CD74" i="53"/>
  <c r="CD73" i="53"/>
  <c r="CD72" i="53"/>
  <c r="CD71" i="53"/>
  <c r="CD70" i="53"/>
  <c r="CD69" i="53"/>
  <c r="CD68" i="53"/>
  <c r="CD67" i="53"/>
  <c r="CP86" i="53"/>
  <c r="CO86" i="53"/>
  <c r="CN86" i="53"/>
  <c r="CM86" i="53"/>
  <c r="CP85" i="53"/>
  <c r="CO85" i="53"/>
  <c r="CN85" i="53"/>
  <c r="CM85" i="53"/>
  <c r="CP84" i="53"/>
  <c r="CO84" i="53"/>
  <c r="CN84" i="53"/>
  <c r="CM84" i="53"/>
  <c r="CP83" i="53"/>
  <c r="CO83" i="53"/>
  <c r="CN83" i="53"/>
  <c r="CM83" i="53"/>
  <c r="CP82" i="53"/>
  <c r="CO82" i="53"/>
  <c r="CN82" i="53"/>
  <c r="CM82" i="53"/>
  <c r="CP81" i="53"/>
  <c r="CO81" i="53"/>
  <c r="CN81" i="53"/>
  <c r="CM81" i="53"/>
  <c r="CP80" i="53"/>
  <c r="CO80" i="53"/>
  <c r="CN80" i="53"/>
  <c r="CM80" i="53"/>
  <c r="CP79" i="53"/>
  <c r="CO79" i="53"/>
  <c r="CN79" i="53"/>
  <c r="CM79" i="53"/>
  <c r="CP78" i="53"/>
  <c r="CO78" i="53"/>
  <c r="CN78" i="53"/>
  <c r="CM78" i="53"/>
  <c r="CP77" i="53"/>
  <c r="CO77" i="53"/>
  <c r="CN77" i="53"/>
  <c r="CM77" i="53"/>
  <c r="CP76" i="53"/>
  <c r="CO76" i="53"/>
  <c r="CN76" i="53"/>
  <c r="CM76" i="53"/>
  <c r="CP75" i="53"/>
  <c r="CO75" i="53"/>
  <c r="CN75" i="53"/>
  <c r="CM75" i="53"/>
  <c r="CP74" i="53"/>
  <c r="CO74" i="53"/>
  <c r="CN74" i="53"/>
  <c r="CM74" i="53"/>
  <c r="CP73" i="53"/>
  <c r="CO73" i="53"/>
  <c r="CN73" i="53"/>
  <c r="CM73" i="53"/>
  <c r="CP72" i="53"/>
  <c r="CO72" i="53"/>
  <c r="CN72" i="53"/>
  <c r="CM72" i="53"/>
  <c r="CP71" i="53"/>
  <c r="CO71" i="53"/>
  <c r="CN71" i="53"/>
  <c r="CM71" i="53"/>
  <c r="CP70" i="53"/>
  <c r="CO70" i="53"/>
  <c r="CN70" i="53"/>
  <c r="CM70" i="53"/>
  <c r="CP69" i="53"/>
  <c r="CO69" i="53"/>
  <c r="CN69" i="53"/>
  <c r="CM69" i="53"/>
  <c r="CP68" i="53"/>
  <c r="CO68" i="53"/>
  <c r="CN68" i="53"/>
  <c r="CM68" i="53"/>
  <c r="CP67" i="53"/>
  <c r="CO67" i="53"/>
  <c r="CN67" i="53"/>
  <c r="CM67" i="53"/>
  <c r="CP60" i="53"/>
  <c r="CO60" i="53"/>
  <c r="CN60" i="53"/>
  <c r="CM60" i="53"/>
  <c r="CP59" i="53"/>
  <c r="CO59" i="53"/>
  <c r="CN59" i="53"/>
  <c r="CM59" i="53"/>
  <c r="CP57" i="53"/>
  <c r="CO57" i="53"/>
  <c r="CN57" i="53"/>
  <c r="CM57" i="53"/>
  <c r="CP55" i="53"/>
  <c r="CO55" i="53"/>
  <c r="CN55" i="53"/>
  <c r="CM55" i="53"/>
  <c r="CP50" i="53"/>
  <c r="CO50" i="53"/>
  <c r="CN50" i="53"/>
  <c r="CM50" i="53"/>
  <c r="CP49" i="53"/>
  <c r="CO49" i="53"/>
  <c r="CN49" i="53"/>
  <c r="CM49" i="53"/>
  <c r="CP48" i="53"/>
  <c r="CO48" i="53"/>
  <c r="CN48" i="53"/>
  <c r="CM48" i="53"/>
  <c r="CP47" i="53"/>
  <c r="CO47" i="53"/>
  <c r="CN47" i="53"/>
  <c r="CM47" i="53"/>
  <c r="CP46" i="53"/>
  <c r="CO46" i="53"/>
  <c r="CN46" i="53"/>
  <c r="CM46" i="53"/>
  <c r="CP45" i="53"/>
  <c r="CO45" i="53"/>
  <c r="CN45" i="53"/>
  <c r="CM45" i="53"/>
  <c r="CP44" i="53"/>
  <c r="CO44" i="53"/>
  <c r="CN44" i="53"/>
  <c r="CM44" i="53"/>
  <c r="CP43" i="53"/>
  <c r="CO43" i="53"/>
  <c r="CN43" i="53"/>
  <c r="CM43" i="53"/>
  <c r="CP42" i="53"/>
  <c r="CO42" i="53"/>
  <c r="CN42" i="53"/>
  <c r="CM42" i="53"/>
  <c r="CP41" i="53"/>
  <c r="CO41" i="53"/>
  <c r="CN41" i="53"/>
  <c r="CM41" i="53"/>
  <c r="CP40" i="53"/>
  <c r="CO40" i="53"/>
  <c r="CN40" i="53"/>
  <c r="CM40" i="53"/>
  <c r="CP39" i="53"/>
  <c r="CO39" i="53"/>
  <c r="CN39" i="53"/>
  <c r="CM39" i="53"/>
  <c r="CP38" i="53"/>
  <c r="CO38" i="53"/>
  <c r="CN38" i="53"/>
  <c r="CM38" i="53"/>
  <c r="CP37" i="53"/>
  <c r="CO37" i="53"/>
  <c r="CN37" i="53"/>
  <c r="CM37" i="53"/>
  <c r="CP36" i="53"/>
  <c r="CO36" i="53"/>
  <c r="CN36" i="53"/>
  <c r="CM36" i="53"/>
  <c r="CP35" i="53"/>
  <c r="CO35" i="53"/>
  <c r="CN35" i="53"/>
  <c r="CM35" i="53"/>
  <c r="CP34" i="53"/>
  <c r="CO34" i="53"/>
  <c r="CN34" i="53"/>
  <c r="CM34" i="53"/>
  <c r="CP33" i="53"/>
  <c r="CO33" i="53"/>
  <c r="CN33" i="53"/>
  <c r="CM33" i="53"/>
  <c r="CP32" i="53"/>
  <c r="CO32" i="53"/>
  <c r="CN32" i="53"/>
  <c r="CM32" i="53"/>
  <c r="CP31" i="53"/>
  <c r="CO31" i="53"/>
  <c r="CN31" i="53"/>
  <c r="CM31" i="53"/>
  <c r="CP30" i="53"/>
  <c r="CO30" i="53"/>
  <c r="CN30" i="53"/>
  <c r="CM30" i="53"/>
  <c r="CP29" i="53"/>
  <c r="CO29" i="53"/>
  <c r="CN29" i="53"/>
  <c r="CM29" i="53"/>
  <c r="CP28" i="53"/>
  <c r="CO28" i="53"/>
  <c r="CN28" i="53"/>
  <c r="CM28" i="53"/>
  <c r="CP27" i="53"/>
  <c r="CO27" i="53"/>
  <c r="CN27" i="53"/>
  <c r="CM27" i="53"/>
  <c r="CP26" i="53"/>
  <c r="CO26" i="53"/>
  <c r="CN26" i="53"/>
  <c r="CM26" i="53"/>
  <c r="CP25" i="53"/>
  <c r="CO25" i="53"/>
  <c r="CN25" i="53"/>
  <c r="CM25" i="53"/>
  <c r="CP24" i="53"/>
  <c r="CO24" i="53"/>
  <c r="CN24" i="53"/>
  <c r="CM24" i="53"/>
  <c r="CP23" i="53"/>
  <c r="CO23" i="53"/>
  <c r="CN23" i="53"/>
  <c r="CM23" i="53"/>
  <c r="CP22" i="53"/>
  <c r="CO22" i="53"/>
  <c r="CN22" i="53"/>
  <c r="CM22" i="53"/>
  <c r="CP21" i="53"/>
  <c r="CO21" i="53"/>
  <c r="CN21" i="53"/>
  <c r="CM21" i="53"/>
  <c r="CP20" i="53"/>
  <c r="CO20" i="53"/>
  <c r="CN20" i="53"/>
  <c r="CM20" i="53"/>
  <c r="CP19" i="53"/>
  <c r="CO19" i="53"/>
  <c r="CN19" i="53"/>
  <c r="CM19" i="53"/>
  <c r="CP18" i="53"/>
  <c r="CO18" i="53"/>
  <c r="CN18" i="53"/>
  <c r="CM18" i="53"/>
  <c r="CP17" i="53"/>
  <c r="CO17" i="53"/>
  <c r="CN17" i="53"/>
  <c r="CM17" i="53"/>
  <c r="CP16" i="53"/>
  <c r="CO16" i="53"/>
  <c r="CN16" i="53"/>
  <c r="CM16" i="53"/>
  <c r="CP15" i="53"/>
  <c r="CO15" i="53"/>
  <c r="CN15" i="53"/>
  <c r="CM15" i="53"/>
  <c r="CP14" i="53"/>
  <c r="CO14" i="53"/>
  <c r="CN14" i="53"/>
  <c r="CM14" i="53"/>
  <c r="CP13" i="53"/>
  <c r="CO13" i="53"/>
  <c r="CN13" i="53"/>
  <c r="CM13" i="53"/>
  <c r="CP12" i="53"/>
  <c r="CO12" i="53"/>
  <c r="CN12" i="53"/>
  <c r="CM12" i="53"/>
  <c r="CP11" i="53"/>
  <c r="CO11" i="53"/>
  <c r="CN11" i="53"/>
  <c r="CM11" i="53"/>
  <c r="CP10" i="53"/>
  <c r="CO10" i="53"/>
  <c r="CN10" i="53"/>
  <c r="CM10" i="53"/>
  <c r="CP9" i="53"/>
  <c r="CO9" i="53"/>
  <c r="CN9" i="53"/>
  <c r="CM9" i="53"/>
  <c r="CP8" i="53"/>
  <c r="CO8" i="53"/>
  <c r="CN8" i="53"/>
  <c r="CM8" i="53"/>
  <c r="CP7" i="53"/>
  <c r="CO7" i="53"/>
  <c r="CN7" i="53"/>
  <c r="CM7" i="53"/>
  <c r="CP6" i="53"/>
  <c r="CO6" i="53"/>
  <c r="CN6" i="53"/>
  <c r="CM6" i="53"/>
  <c r="CP5" i="53"/>
  <c r="CO5" i="53"/>
  <c r="CN5" i="53"/>
  <c r="CM5" i="53"/>
  <c r="CP4" i="53"/>
  <c r="CO4" i="53"/>
  <c r="CN4" i="53"/>
  <c r="CM4" i="53"/>
  <c r="CP3" i="53"/>
  <c r="CO3" i="53"/>
  <c r="CN3" i="53"/>
  <c r="CM3" i="53"/>
  <c r="CP57" i="38"/>
  <c r="CO57" i="38"/>
  <c r="CN57" i="38"/>
  <c r="CM57" i="38"/>
  <c r="CP55" i="38"/>
  <c r="CO55" i="38"/>
  <c r="CN55" i="38"/>
  <c r="CM55" i="38"/>
  <c r="S61" i="38"/>
  <c r="T61" i="38"/>
  <c r="U61" i="38"/>
  <c r="W61" i="38"/>
  <c r="Y61" i="38"/>
  <c r="AA61" i="38"/>
  <c r="AB61" i="38"/>
  <c r="AC61" i="38"/>
  <c r="AD61" i="38"/>
  <c r="AE61" i="38"/>
  <c r="AF61" i="38"/>
  <c r="AI61" i="38"/>
  <c r="AJ61" i="38"/>
  <c r="AK61" i="38"/>
  <c r="AL61" i="38"/>
  <c r="AM61" i="38"/>
  <c r="AP61" i="38"/>
  <c r="AQ61" i="38"/>
  <c r="AT61" i="38"/>
  <c r="AU61" i="38"/>
  <c r="AV61" i="38"/>
  <c r="AW61" i="38"/>
  <c r="AX61" i="38"/>
  <c r="AY61" i="38"/>
  <c r="BC61" i="38"/>
  <c r="BD61" i="38"/>
  <c r="BE61" i="38"/>
  <c r="BF61" i="38"/>
  <c r="BH61" i="38"/>
  <c r="BI61" i="38"/>
  <c r="BJ61" i="38"/>
  <c r="BK61" i="38"/>
  <c r="BL61" i="38"/>
  <c r="BM61" i="38"/>
  <c r="BN61" i="38"/>
  <c r="BO61" i="38"/>
  <c r="BP61" i="38"/>
  <c r="BW61" i="38"/>
  <c r="BX61" i="38"/>
  <c r="BY61" i="38"/>
  <c r="BZ61" i="38"/>
  <c r="CA61" i="38"/>
  <c r="CB61" i="38"/>
  <c r="S62" i="38"/>
  <c r="T62" i="38"/>
  <c r="U62" i="38"/>
  <c r="V62" i="38"/>
  <c r="W62" i="38"/>
  <c r="X62" i="38"/>
  <c r="Y62" i="38"/>
  <c r="Z62" i="38"/>
  <c r="AA62" i="38"/>
  <c r="AB62" i="38"/>
  <c r="AC62" i="38"/>
  <c r="AD62" i="38"/>
  <c r="AE62" i="38"/>
  <c r="AF62" i="38"/>
  <c r="AG62" i="38"/>
  <c r="AH62" i="38"/>
  <c r="AI62" i="38"/>
  <c r="AJ62" i="38"/>
  <c r="AK62" i="38"/>
  <c r="AL62" i="38"/>
  <c r="AM62" i="38"/>
  <c r="AN62" i="38"/>
  <c r="AO62" i="38"/>
  <c r="AP62" i="38"/>
  <c r="AQ62" i="38"/>
  <c r="AR62" i="38"/>
  <c r="AS62" i="38"/>
  <c r="AT62" i="38"/>
  <c r="AU62" i="38"/>
  <c r="AV62" i="38"/>
  <c r="AW62" i="38"/>
  <c r="AX62" i="38"/>
  <c r="AY62" i="38"/>
  <c r="AZ62" i="38"/>
  <c r="BA62" i="38"/>
  <c r="BB62" i="38"/>
  <c r="BC62" i="38"/>
  <c r="BD62" i="38"/>
  <c r="BE62" i="38"/>
  <c r="BF62" i="38"/>
  <c r="BG62" i="38"/>
  <c r="BH62" i="38"/>
  <c r="BI62" i="38"/>
  <c r="BJ62" i="38"/>
  <c r="BK62" i="38"/>
  <c r="BL62" i="38"/>
  <c r="BM62" i="38"/>
  <c r="BN62" i="38"/>
  <c r="BO62" i="38"/>
  <c r="BP62" i="38"/>
  <c r="BQ62" i="38"/>
  <c r="BR62" i="38"/>
  <c r="BS62" i="38"/>
  <c r="BT62" i="38"/>
  <c r="BU62" i="38"/>
  <c r="BV62" i="38"/>
  <c r="BW62" i="38"/>
  <c r="BX62" i="38"/>
  <c r="BY62" i="38"/>
  <c r="BZ62" i="38"/>
  <c r="CA62" i="38"/>
  <c r="CB62" i="38"/>
  <c r="S63" i="38"/>
  <c r="T63" i="38"/>
  <c r="U63" i="38"/>
  <c r="V63" i="38"/>
  <c r="W63" i="38"/>
  <c r="X63" i="38"/>
  <c r="Y63" i="38"/>
  <c r="Z63" i="38"/>
  <c r="AA63" i="38"/>
  <c r="AB63" i="38"/>
  <c r="AC63" i="38"/>
  <c r="AD63" i="38"/>
  <c r="AE63" i="38"/>
  <c r="AF63" i="38"/>
  <c r="AG63" i="38"/>
  <c r="AH63" i="38"/>
  <c r="AI63" i="38"/>
  <c r="AJ63" i="38"/>
  <c r="AK63" i="38"/>
  <c r="AL63" i="38"/>
  <c r="AM63" i="38"/>
  <c r="AN63" i="38"/>
  <c r="AO63" i="38"/>
  <c r="AP63" i="38"/>
  <c r="AQ63" i="38"/>
  <c r="AR63" i="38"/>
  <c r="AS63" i="38"/>
  <c r="AT63" i="38"/>
  <c r="AU63" i="38"/>
  <c r="AV63" i="38"/>
  <c r="AW63" i="38"/>
  <c r="AX63" i="38"/>
  <c r="AY63" i="38"/>
  <c r="AZ63" i="38"/>
  <c r="BA63" i="38"/>
  <c r="BB63" i="38"/>
  <c r="BC63" i="38"/>
  <c r="BD63" i="38"/>
  <c r="BE63" i="38"/>
  <c r="BF63" i="38"/>
  <c r="BG63" i="38"/>
  <c r="BH63" i="38"/>
  <c r="BI63" i="38"/>
  <c r="BJ63" i="38"/>
  <c r="BK63" i="38"/>
  <c r="BL63" i="38"/>
  <c r="BM63" i="38"/>
  <c r="BN63" i="38"/>
  <c r="BO63" i="38"/>
  <c r="BP63" i="38"/>
  <c r="BQ63" i="38"/>
  <c r="BR63" i="38"/>
  <c r="BS63" i="38"/>
  <c r="BT63" i="38"/>
  <c r="BU63" i="38"/>
  <c r="BV63" i="38"/>
  <c r="BW63" i="38"/>
  <c r="BX63" i="38"/>
  <c r="BY63" i="38"/>
  <c r="BZ63" i="38"/>
  <c r="CA63" i="38"/>
  <c r="CB63" i="38"/>
  <c r="S64" i="38"/>
  <c r="T64" i="38"/>
  <c r="U64" i="38"/>
  <c r="V64" i="38"/>
  <c r="W64" i="38"/>
  <c r="X64" i="38"/>
  <c r="Y64" i="38"/>
  <c r="Z64" i="38"/>
  <c r="AA64" i="38"/>
  <c r="AB64" i="38"/>
  <c r="AC64" i="38"/>
  <c r="AD64" i="38"/>
  <c r="AE64" i="38"/>
  <c r="AF64" i="38"/>
  <c r="AG64" i="38"/>
  <c r="AH64" i="38"/>
  <c r="AI64" i="38"/>
  <c r="AJ64" i="38"/>
  <c r="AK64" i="38"/>
  <c r="AL64" i="38"/>
  <c r="AM64" i="38"/>
  <c r="AN64" i="38"/>
  <c r="AO64" i="38"/>
  <c r="AP64" i="38"/>
  <c r="AQ64" i="38"/>
  <c r="AR64" i="38"/>
  <c r="AS64" i="38"/>
  <c r="AT64" i="38"/>
  <c r="AU64" i="38"/>
  <c r="AV64" i="38"/>
  <c r="AW64" i="38"/>
  <c r="AX64" i="38"/>
  <c r="AY64" i="38"/>
  <c r="AZ64" i="38"/>
  <c r="BA64" i="38"/>
  <c r="BB64" i="38"/>
  <c r="BC64" i="38"/>
  <c r="BD64" i="38"/>
  <c r="BE64" i="38"/>
  <c r="BF64" i="38"/>
  <c r="BG64" i="38"/>
  <c r="BH64" i="38"/>
  <c r="BI64" i="38"/>
  <c r="BJ64" i="38"/>
  <c r="BK64" i="38"/>
  <c r="BL64" i="38"/>
  <c r="BM64" i="38"/>
  <c r="BN64" i="38"/>
  <c r="BO64" i="38"/>
  <c r="BP64" i="38"/>
  <c r="BQ64" i="38"/>
  <c r="BR64" i="38"/>
  <c r="BS64" i="38"/>
  <c r="BT64" i="38"/>
  <c r="BU64" i="38"/>
  <c r="BV64" i="38"/>
  <c r="BW64" i="38"/>
  <c r="BX64" i="38"/>
  <c r="BY64" i="38"/>
  <c r="BZ64" i="38"/>
  <c r="CA64" i="38"/>
  <c r="CB64" i="38"/>
  <c r="S65" i="38"/>
  <c r="T65" i="38"/>
  <c r="U65" i="38"/>
  <c r="V65" i="38"/>
  <c r="W65" i="38"/>
  <c r="X65" i="38"/>
  <c r="Y65" i="38"/>
  <c r="Z65" i="38"/>
  <c r="AA65" i="38"/>
  <c r="AB65" i="38"/>
  <c r="AC65" i="38"/>
  <c r="AD65" i="38"/>
  <c r="AE65" i="38"/>
  <c r="AF65" i="38"/>
  <c r="AG65" i="38"/>
  <c r="AH65" i="38"/>
  <c r="AI65" i="38"/>
  <c r="AJ65" i="38"/>
  <c r="AK65" i="38"/>
  <c r="AL65" i="38"/>
  <c r="AM65" i="38"/>
  <c r="AN65" i="38"/>
  <c r="AO65" i="38"/>
  <c r="AP65" i="38"/>
  <c r="AQ65" i="38"/>
  <c r="AR65" i="38"/>
  <c r="AS65" i="38"/>
  <c r="AT65" i="38"/>
  <c r="AU65" i="38"/>
  <c r="AV65" i="38"/>
  <c r="AW65" i="38"/>
  <c r="AX65" i="38"/>
  <c r="AY65" i="38"/>
  <c r="AZ65" i="38"/>
  <c r="BA65" i="38"/>
  <c r="BB65" i="38"/>
  <c r="BC65" i="38"/>
  <c r="BD65" i="38"/>
  <c r="BE65" i="38"/>
  <c r="BF65" i="38"/>
  <c r="BG65" i="38"/>
  <c r="BH65" i="38"/>
  <c r="BI65" i="38"/>
  <c r="BJ65" i="38"/>
  <c r="BK65" i="38"/>
  <c r="BL65" i="38"/>
  <c r="BM65" i="38"/>
  <c r="BN65" i="38"/>
  <c r="BO65" i="38"/>
  <c r="BP65" i="38"/>
  <c r="BQ65" i="38"/>
  <c r="BR65" i="38"/>
  <c r="BS65" i="38"/>
  <c r="BT65" i="38"/>
  <c r="BU65" i="38"/>
  <c r="BV65" i="38"/>
  <c r="BW65" i="38"/>
  <c r="BX65" i="38"/>
  <c r="BY65" i="38"/>
  <c r="BZ65" i="38"/>
  <c r="CA65" i="38"/>
  <c r="CB65" i="38"/>
  <c r="R65" i="38"/>
  <c r="R64" i="38"/>
  <c r="R63" i="38"/>
  <c r="R62" i="38"/>
  <c r="R61" i="38"/>
  <c r="CP86" i="38"/>
  <c r="CO86" i="38"/>
  <c r="CN86" i="38"/>
  <c r="CM86" i="38"/>
  <c r="CP85" i="38"/>
  <c r="CO85" i="38"/>
  <c r="CN85" i="38"/>
  <c r="CM85" i="38"/>
  <c r="CP84" i="38"/>
  <c r="CO84" i="38"/>
  <c r="CN84" i="38"/>
  <c r="CM84" i="38"/>
  <c r="CP83" i="38"/>
  <c r="CO83" i="38"/>
  <c r="CN83" i="38"/>
  <c r="CM83" i="38"/>
  <c r="CP82" i="38"/>
  <c r="CO82" i="38"/>
  <c r="CN82" i="38"/>
  <c r="CM82" i="38"/>
  <c r="CP81" i="38"/>
  <c r="CO81" i="38"/>
  <c r="CN81" i="38"/>
  <c r="CM81" i="38"/>
  <c r="CP80" i="38"/>
  <c r="CO80" i="38"/>
  <c r="CN80" i="38"/>
  <c r="CM80" i="38"/>
  <c r="CP79" i="38"/>
  <c r="CO79" i="38"/>
  <c r="CN79" i="38"/>
  <c r="CM79" i="38"/>
  <c r="CP78" i="38"/>
  <c r="CO78" i="38"/>
  <c r="CN78" i="38"/>
  <c r="CM78" i="38"/>
  <c r="CP77" i="38"/>
  <c r="CO77" i="38"/>
  <c r="CN77" i="38"/>
  <c r="CM77" i="38"/>
  <c r="CP76" i="38"/>
  <c r="CO76" i="38"/>
  <c r="CN76" i="38"/>
  <c r="CM76" i="38"/>
  <c r="CP75" i="38"/>
  <c r="CO75" i="38"/>
  <c r="CN75" i="38"/>
  <c r="CM75" i="38"/>
  <c r="CP74" i="38"/>
  <c r="CO74" i="38"/>
  <c r="CN74" i="38"/>
  <c r="CM74" i="38"/>
  <c r="CP73" i="38"/>
  <c r="CO73" i="38"/>
  <c r="CN73" i="38"/>
  <c r="CM73" i="38"/>
  <c r="CP72" i="38"/>
  <c r="CO72" i="38"/>
  <c r="CN72" i="38"/>
  <c r="CM72" i="38"/>
  <c r="CP71" i="38"/>
  <c r="CO71" i="38"/>
  <c r="CN71" i="38"/>
  <c r="CM71" i="38"/>
  <c r="CP70" i="38"/>
  <c r="CO70" i="38"/>
  <c r="CN70" i="38"/>
  <c r="CM70" i="38"/>
  <c r="CP69" i="38"/>
  <c r="CO69" i="38"/>
  <c r="CN69" i="38"/>
  <c r="CM69" i="38"/>
  <c r="CP68" i="38"/>
  <c r="CO68" i="38"/>
  <c r="CN68" i="38"/>
  <c r="CM68" i="38"/>
  <c r="CP67" i="38"/>
  <c r="CO67" i="38"/>
  <c r="CN67" i="38"/>
  <c r="CM67" i="38"/>
  <c r="CP60" i="38"/>
  <c r="CO60" i="38"/>
  <c r="CN60" i="38"/>
  <c r="CM60" i="38"/>
  <c r="CP59" i="38"/>
  <c r="CO59" i="38"/>
  <c r="CN59" i="38"/>
  <c r="CM59" i="38"/>
  <c r="CP50" i="38"/>
  <c r="CO50" i="38"/>
  <c r="CN50" i="38"/>
  <c r="CM50" i="38"/>
  <c r="CP49" i="38"/>
  <c r="CO49" i="38"/>
  <c r="CN49" i="38"/>
  <c r="CM49" i="38"/>
  <c r="CP48" i="38"/>
  <c r="CO48" i="38"/>
  <c r="CN48" i="38"/>
  <c r="CM48" i="38"/>
  <c r="CP47" i="38"/>
  <c r="CO47" i="38"/>
  <c r="CN47" i="38"/>
  <c r="CM47" i="38"/>
  <c r="CP46" i="38"/>
  <c r="CO46" i="38"/>
  <c r="CN46" i="38"/>
  <c r="CM46" i="38"/>
  <c r="CP45" i="38"/>
  <c r="CO45" i="38"/>
  <c r="CN45" i="38"/>
  <c r="CM45" i="38"/>
  <c r="CP44" i="38"/>
  <c r="CO44" i="38"/>
  <c r="CN44" i="38"/>
  <c r="CM44" i="38"/>
  <c r="CP43" i="38"/>
  <c r="CO43" i="38"/>
  <c r="CN43" i="38"/>
  <c r="CM43" i="38"/>
  <c r="CP42" i="38"/>
  <c r="CO42" i="38"/>
  <c r="CN42" i="38"/>
  <c r="CM42" i="38"/>
  <c r="CP41" i="38"/>
  <c r="CO41" i="38"/>
  <c r="CN41" i="38"/>
  <c r="CM41" i="38"/>
  <c r="CP40" i="38"/>
  <c r="CO40" i="38"/>
  <c r="CN40" i="38"/>
  <c r="CM40" i="38"/>
  <c r="CP39" i="38"/>
  <c r="CO39" i="38"/>
  <c r="CN39" i="38"/>
  <c r="CM39" i="38"/>
  <c r="CP38" i="38"/>
  <c r="CO38" i="38"/>
  <c r="CN38" i="38"/>
  <c r="CM38" i="38"/>
  <c r="CP37" i="38"/>
  <c r="CO37" i="38"/>
  <c r="CN37" i="38"/>
  <c r="CM37" i="38"/>
  <c r="CP36" i="38"/>
  <c r="CO36" i="38"/>
  <c r="CN36" i="38"/>
  <c r="CM36" i="38"/>
  <c r="CP35" i="38"/>
  <c r="CO35" i="38"/>
  <c r="CN35" i="38"/>
  <c r="CM35" i="38"/>
  <c r="CP34" i="38"/>
  <c r="CO34" i="38"/>
  <c r="CN34" i="38"/>
  <c r="CM34" i="38"/>
  <c r="CP33" i="38"/>
  <c r="CO33" i="38"/>
  <c r="CN33" i="38"/>
  <c r="CM33" i="38"/>
  <c r="CP32" i="38"/>
  <c r="CO32" i="38"/>
  <c r="CN32" i="38"/>
  <c r="CM32" i="38"/>
  <c r="CP31" i="38"/>
  <c r="CO31" i="38"/>
  <c r="CN31" i="38"/>
  <c r="CM31" i="38"/>
  <c r="CP30" i="38"/>
  <c r="CO30" i="38"/>
  <c r="CN30" i="38"/>
  <c r="CM30" i="38"/>
  <c r="CP29" i="38"/>
  <c r="CO29" i="38"/>
  <c r="CN29" i="38"/>
  <c r="CM29" i="38"/>
  <c r="CP28" i="38"/>
  <c r="CO28" i="38"/>
  <c r="CN28" i="38"/>
  <c r="CM28" i="38"/>
  <c r="CP27" i="38"/>
  <c r="CO27" i="38"/>
  <c r="CN27" i="38"/>
  <c r="CM27" i="38"/>
  <c r="CP26" i="38"/>
  <c r="CO26" i="38"/>
  <c r="CN26" i="38"/>
  <c r="CM26" i="38"/>
  <c r="CP25" i="38"/>
  <c r="CO25" i="38"/>
  <c r="CN25" i="38"/>
  <c r="CM25" i="38"/>
  <c r="CP24" i="38"/>
  <c r="CO24" i="38"/>
  <c r="CN24" i="38"/>
  <c r="CM24" i="38"/>
  <c r="CP23" i="38"/>
  <c r="CO23" i="38"/>
  <c r="CN23" i="38"/>
  <c r="CM23" i="38"/>
  <c r="CP22" i="38"/>
  <c r="CO22" i="38"/>
  <c r="CN22" i="38"/>
  <c r="CM22" i="38"/>
  <c r="CP21" i="38"/>
  <c r="CO21" i="38"/>
  <c r="CN21" i="38"/>
  <c r="CM21" i="38"/>
  <c r="CP20" i="38"/>
  <c r="CO20" i="38"/>
  <c r="CN20" i="38"/>
  <c r="CM20" i="38"/>
  <c r="CP19" i="38"/>
  <c r="CO19" i="38"/>
  <c r="CN19" i="38"/>
  <c r="CM19" i="38"/>
  <c r="CP18" i="38"/>
  <c r="CO18" i="38"/>
  <c r="CN18" i="38"/>
  <c r="CM18" i="38"/>
  <c r="CP17" i="38"/>
  <c r="CO17" i="38"/>
  <c r="CN17" i="38"/>
  <c r="CM17" i="38"/>
  <c r="CP16" i="38"/>
  <c r="CO16" i="38"/>
  <c r="CN16" i="38"/>
  <c r="CM16" i="38"/>
  <c r="CP15" i="38"/>
  <c r="CO15" i="38"/>
  <c r="CN15" i="38"/>
  <c r="CM15" i="38"/>
  <c r="CP14" i="38"/>
  <c r="CO14" i="38"/>
  <c r="CN14" i="38"/>
  <c r="CM14" i="38"/>
  <c r="CP13" i="38"/>
  <c r="CO13" i="38"/>
  <c r="CN13" i="38"/>
  <c r="CM13" i="38"/>
  <c r="CP12" i="38"/>
  <c r="CO12" i="38"/>
  <c r="CN12" i="38"/>
  <c r="CM12" i="38"/>
  <c r="CP11" i="38"/>
  <c r="CO11" i="38"/>
  <c r="CN11" i="38"/>
  <c r="CM11" i="38"/>
  <c r="CP10" i="38"/>
  <c r="CO10" i="38"/>
  <c r="CN10" i="38"/>
  <c r="CM10" i="38"/>
  <c r="CP9" i="38"/>
  <c r="CO9" i="38"/>
  <c r="CN9" i="38"/>
  <c r="CM9" i="38"/>
  <c r="CP8" i="38"/>
  <c r="CO8" i="38"/>
  <c r="CN8" i="38"/>
  <c r="CM8" i="38"/>
  <c r="CP7" i="38"/>
  <c r="CO7" i="38"/>
  <c r="CN7" i="38"/>
  <c r="CM7" i="38"/>
  <c r="CP6" i="38"/>
  <c r="CO6" i="38"/>
  <c r="CN6" i="38"/>
  <c r="CM6" i="38"/>
  <c r="CP5" i="38"/>
  <c r="CO5" i="38"/>
  <c r="CN5" i="38"/>
  <c r="CM5" i="38"/>
  <c r="CP4" i="38"/>
  <c r="CO4" i="38"/>
  <c r="CN4" i="38"/>
  <c r="CM4" i="38"/>
  <c r="CP3" i="38"/>
  <c r="CO3" i="38"/>
  <c r="CN3" i="38"/>
  <c r="CM3" i="38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BH61" i="51"/>
  <c r="BI61" i="51"/>
  <c r="BJ61" i="51"/>
  <c r="BK61" i="51"/>
  <c r="BL61" i="51"/>
  <c r="BM61" i="51"/>
  <c r="BN61" i="51"/>
  <c r="BO61" i="51"/>
  <c r="BP61" i="51"/>
  <c r="BQ61" i="51"/>
  <c r="BR61" i="51"/>
  <c r="BS61" i="51"/>
  <c r="BT61" i="51"/>
  <c r="BU61" i="51"/>
  <c r="BV61" i="51"/>
  <c r="BW61" i="51"/>
  <c r="BX61" i="51"/>
  <c r="BY61" i="51"/>
  <c r="BZ61" i="51"/>
  <c r="CA61" i="51"/>
  <c r="CB61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BL62" i="51"/>
  <c r="BM62" i="51"/>
  <c r="BN62" i="51"/>
  <c r="BO62" i="51"/>
  <c r="BP62" i="51"/>
  <c r="BQ62" i="51"/>
  <c r="BR62" i="51"/>
  <c r="BS62" i="51"/>
  <c r="BT62" i="51"/>
  <c r="BU62" i="51"/>
  <c r="BV62" i="51"/>
  <c r="BW62" i="51"/>
  <c r="BX62" i="51"/>
  <c r="BY62" i="51"/>
  <c r="BZ62" i="51"/>
  <c r="CA62" i="51"/>
  <c r="CB62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BL63" i="51"/>
  <c r="BM63" i="51"/>
  <c r="BN63" i="51"/>
  <c r="BO63" i="51"/>
  <c r="BP63" i="51"/>
  <c r="BQ63" i="51"/>
  <c r="BR63" i="51"/>
  <c r="BS63" i="51"/>
  <c r="BT63" i="51"/>
  <c r="BU63" i="51"/>
  <c r="BV63" i="51"/>
  <c r="BW63" i="51"/>
  <c r="BX63" i="51"/>
  <c r="BY63" i="51"/>
  <c r="BZ63" i="51"/>
  <c r="CA63" i="51"/>
  <c r="CB63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BL64" i="51"/>
  <c r="BM64" i="51"/>
  <c r="BN64" i="51"/>
  <c r="BO64" i="51"/>
  <c r="BP64" i="51"/>
  <c r="BQ64" i="51"/>
  <c r="BR64" i="51"/>
  <c r="BS64" i="51"/>
  <c r="BT64" i="51"/>
  <c r="BU64" i="51"/>
  <c r="BV64" i="51"/>
  <c r="BW64" i="51"/>
  <c r="BX64" i="51"/>
  <c r="BY64" i="51"/>
  <c r="BZ64" i="51"/>
  <c r="CA64" i="51"/>
  <c r="CB64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BL65" i="51"/>
  <c r="BM65" i="51"/>
  <c r="BN65" i="51"/>
  <c r="BO65" i="51"/>
  <c r="BP65" i="51"/>
  <c r="BQ65" i="51"/>
  <c r="BR65" i="51"/>
  <c r="BS65" i="51"/>
  <c r="BT65" i="51"/>
  <c r="BU65" i="51"/>
  <c r="BV65" i="51"/>
  <c r="BW65" i="51"/>
  <c r="BX65" i="51"/>
  <c r="BY65" i="51"/>
  <c r="BZ65" i="51"/>
  <c r="CA65" i="51"/>
  <c r="CB65" i="51"/>
  <c r="R65" i="51"/>
  <c r="R64" i="51"/>
  <c r="R63" i="51"/>
  <c r="R62" i="51"/>
  <c r="R61" i="51"/>
  <c r="CM4" i="51"/>
  <c r="CN4" i="51"/>
  <c r="CO4" i="51"/>
  <c r="CP4" i="51"/>
  <c r="CM5" i="51"/>
  <c r="CN5" i="51"/>
  <c r="CO5" i="51"/>
  <c r="CP5" i="51"/>
  <c r="CM6" i="51"/>
  <c r="CN6" i="51"/>
  <c r="CO6" i="51"/>
  <c r="CP6" i="51"/>
  <c r="CM7" i="51"/>
  <c r="CN7" i="51"/>
  <c r="CO7" i="51"/>
  <c r="CP7" i="51"/>
  <c r="CM8" i="51"/>
  <c r="CN8" i="51"/>
  <c r="CO8" i="51"/>
  <c r="CP8" i="51"/>
  <c r="CM9" i="51"/>
  <c r="CN9" i="51"/>
  <c r="CO9" i="51"/>
  <c r="CP9" i="51"/>
  <c r="CM10" i="51"/>
  <c r="CN10" i="51"/>
  <c r="CO10" i="51"/>
  <c r="CP10" i="51"/>
  <c r="CM11" i="51"/>
  <c r="CN11" i="51"/>
  <c r="CO11" i="51"/>
  <c r="CP11" i="51"/>
  <c r="CM12" i="51"/>
  <c r="CN12" i="51"/>
  <c r="CO12" i="51"/>
  <c r="CP12" i="51"/>
  <c r="CM13" i="51"/>
  <c r="CN13" i="51"/>
  <c r="CO13" i="51"/>
  <c r="CP13" i="51"/>
  <c r="CM14" i="51"/>
  <c r="CN14" i="51"/>
  <c r="CO14" i="51"/>
  <c r="CP14" i="51"/>
  <c r="CM15" i="51"/>
  <c r="CN15" i="51"/>
  <c r="CO15" i="51"/>
  <c r="CP15" i="51"/>
  <c r="CM16" i="51"/>
  <c r="CN16" i="51"/>
  <c r="CO16" i="51"/>
  <c r="CP16" i="51"/>
  <c r="CM17" i="51"/>
  <c r="CN17" i="51"/>
  <c r="CO17" i="51"/>
  <c r="CP17" i="51"/>
  <c r="CM18" i="51"/>
  <c r="CN18" i="51"/>
  <c r="CO18" i="51"/>
  <c r="CP18" i="51"/>
  <c r="CM19" i="51"/>
  <c r="CN19" i="51"/>
  <c r="CO19" i="51"/>
  <c r="CP19" i="51"/>
  <c r="CM20" i="51"/>
  <c r="CN20" i="51"/>
  <c r="CO20" i="51"/>
  <c r="CP20" i="51"/>
  <c r="CM21" i="51"/>
  <c r="CN21" i="51"/>
  <c r="CO21" i="51"/>
  <c r="CP21" i="51"/>
  <c r="CM22" i="51"/>
  <c r="CN22" i="51"/>
  <c r="CO22" i="51"/>
  <c r="CP22" i="51"/>
  <c r="CM23" i="51"/>
  <c r="CN23" i="51"/>
  <c r="CO23" i="51"/>
  <c r="CP23" i="51"/>
  <c r="CM24" i="51"/>
  <c r="CN24" i="51"/>
  <c r="CO24" i="51"/>
  <c r="CP24" i="51"/>
  <c r="CM25" i="51"/>
  <c r="CN25" i="51"/>
  <c r="CO25" i="51"/>
  <c r="CP25" i="51"/>
  <c r="CM26" i="51"/>
  <c r="CN26" i="51"/>
  <c r="CO26" i="51"/>
  <c r="CP26" i="51"/>
  <c r="CM27" i="51"/>
  <c r="CN27" i="51"/>
  <c r="CO27" i="51"/>
  <c r="CP27" i="51"/>
  <c r="CM28" i="51"/>
  <c r="CN28" i="51"/>
  <c r="CO28" i="51"/>
  <c r="CP28" i="51"/>
  <c r="CM29" i="51"/>
  <c r="CN29" i="51"/>
  <c r="CO29" i="51"/>
  <c r="CP29" i="51"/>
  <c r="CM30" i="51"/>
  <c r="CN30" i="51"/>
  <c r="CO30" i="51"/>
  <c r="CP30" i="51"/>
  <c r="CM31" i="51"/>
  <c r="CN31" i="51"/>
  <c r="CO31" i="51"/>
  <c r="CP31" i="51"/>
  <c r="CM32" i="51"/>
  <c r="CN32" i="51"/>
  <c r="CO32" i="51"/>
  <c r="CP32" i="51"/>
  <c r="CM33" i="51"/>
  <c r="CN33" i="51"/>
  <c r="CO33" i="51"/>
  <c r="CP33" i="51"/>
  <c r="CM34" i="51"/>
  <c r="CN34" i="51"/>
  <c r="CO34" i="51"/>
  <c r="CP34" i="51"/>
  <c r="CM35" i="51"/>
  <c r="CN35" i="51"/>
  <c r="CO35" i="51"/>
  <c r="CP35" i="51"/>
  <c r="CM36" i="51"/>
  <c r="CN36" i="51"/>
  <c r="CO36" i="51"/>
  <c r="CP36" i="51"/>
  <c r="CM37" i="51"/>
  <c r="CN37" i="51"/>
  <c r="CO37" i="51"/>
  <c r="CP37" i="51"/>
  <c r="CM38" i="51"/>
  <c r="CN38" i="51"/>
  <c r="CO38" i="51"/>
  <c r="CP38" i="51"/>
  <c r="CM39" i="51"/>
  <c r="CN39" i="51"/>
  <c r="CO39" i="51"/>
  <c r="CP39" i="51"/>
  <c r="CM40" i="51"/>
  <c r="CN40" i="51"/>
  <c r="CO40" i="51"/>
  <c r="CP40" i="51"/>
  <c r="CM41" i="51"/>
  <c r="CN41" i="51"/>
  <c r="CO41" i="51"/>
  <c r="CP41" i="51"/>
  <c r="CM42" i="51"/>
  <c r="CN42" i="51"/>
  <c r="CO42" i="51"/>
  <c r="CP42" i="51"/>
  <c r="CM43" i="51"/>
  <c r="CN43" i="51"/>
  <c r="CO43" i="51"/>
  <c r="CP43" i="51"/>
  <c r="CM44" i="51"/>
  <c r="CN44" i="51"/>
  <c r="CO44" i="51"/>
  <c r="CP44" i="51"/>
  <c r="CM45" i="51"/>
  <c r="CN45" i="51"/>
  <c r="CO45" i="51"/>
  <c r="CP45" i="51"/>
  <c r="CM46" i="51"/>
  <c r="CN46" i="51"/>
  <c r="CO46" i="51"/>
  <c r="CP46" i="51"/>
  <c r="CM47" i="51"/>
  <c r="CN47" i="51"/>
  <c r="CO47" i="51"/>
  <c r="CP47" i="51"/>
  <c r="CM48" i="51"/>
  <c r="CN48" i="51"/>
  <c r="CO48" i="51"/>
  <c r="CP48" i="51"/>
  <c r="CM49" i="51"/>
  <c r="CN49" i="51"/>
  <c r="CO49" i="51"/>
  <c r="CP49" i="51"/>
  <c r="CM50" i="51"/>
  <c r="CN50" i="51"/>
  <c r="CO50" i="51"/>
  <c r="CP50" i="51"/>
  <c r="CM59" i="51"/>
  <c r="CN59" i="51"/>
  <c r="CO59" i="51"/>
  <c r="CP59" i="51"/>
  <c r="CM60" i="51"/>
  <c r="CN60" i="51"/>
  <c r="CO60" i="51"/>
  <c r="CP60" i="51"/>
  <c r="CM67" i="51"/>
  <c r="CN67" i="51"/>
  <c r="CO67" i="51"/>
  <c r="CP67" i="51"/>
  <c r="CM68" i="51"/>
  <c r="CN68" i="51"/>
  <c r="CO68" i="51"/>
  <c r="CP68" i="51"/>
  <c r="CM69" i="51"/>
  <c r="CN69" i="51"/>
  <c r="CO69" i="51"/>
  <c r="CP69" i="51"/>
  <c r="CM70" i="51"/>
  <c r="CN70" i="51"/>
  <c r="CO70" i="51"/>
  <c r="CP70" i="51"/>
  <c r="CM71" i="51"/>
  <c r="CN71" i="51"/>
  <c r="CO71" i="51"/>
  <c r="CP71" i="51"/>
  <c r="CM72" i="51"/>
  <c r="CN72" i="51"/>
  <c r="CO72" i="51"/>
  <c r="CP72" i="51"/>
  <c r="CM73" i="51"/>
  <c r="CN73" i="51"/>
  <c r="CO73" i="51"/>
  <c r="CP73" i="51"/>
  <c r="CM74" i="51"/>
  <c r="CN74" i="51"/>
  <c r="CO74" i="51"/>
  <c r="CP74" i="51"/>
  <c r="CM75" i="51"/>
  <c r="CN75" i="51"/>
  <c r="CO75" i="51"/>
  <c r="CP75" i="51"/>
  <c r="CM76" i="51"/>
  <c r="CN76" i="51"/>
  <c r="CO76" i="51"/>
  <c r="CP76" i="51"/>
  <c r="CM77" i="51"/>
  <c r="CN77" i="51"/>
  <c r="CO77" i="51"/>
  <c r="CP77" i="51"/>
  <c r="CM78" i="51"/>
  <c r="CN78" i="51"/>
  <c r="CO78" i="51"/>
  <c r="CP78" i="51"/>
  <c r="CM79" i="51"/>
  <c r="CN79" i="51"/>
  <c r="CO79" i="51"/>
  <c r="CP79" i="51"/>
  <c r="CM80" i="51"/>
  <c r="CN80" i="51"/>
  <c r="CO80" i="51"/>
  <c r="CP80" i="51"/>
  <c r="CM81" i="51"/>
  <c r="CN81" i="51"/>
  <c r="CO81" i="51"/>
  <c r="CP81" i="51"/>
  <c r="CM82" i="51"/>
  <c r="CN82" i="51"/>
  <c r="CO82" i="51"/>
  <c r="CP82" i="51"/>
  <c r="CM83" i="51"/>
  <c r="CN83" i="51"/>
  <c r="CO83" i="51"/>
  <c r="CP83" i="51"/>
  <c r="CM84" i="51"/>
  <c r="CN84" i="51"/>
  <c r="CO84" i="51"/>
  <c r="CP84" i="51"/>
  <c r="CM85" i="51"/>
  <c r="CN85" i="51"/>
  <c r="CO85" i="51"/>
  <c r="CP85" i="51"/>
  <c r="CM86" i="51"/>
  <c r="CN86" i="51"/>
  <c r="CO86" i="51"/>
  <c r="CP86" i="51"/>
  <c r="CP3" i="51"/>
  <c r="CO3" i="51"/>
  <c r="CN3" i="51"/>
  <c r="CM3" i="51"/>
  <c r="CM4" i="4"/>
  <c r="CN4" i="4"/>
  <c r="CO4" i="4"/>
  <c r="CP4" i="4"/>
  <c r="CM5" i="4"/>
  <c r="CN5" i="4"/>
  <c r="CO5" i="4"/>
  <c r="CP5" i="4"/>
  <c r="CM6" i="4"/>
  <c r="CN6" i="4"/>
  <c r="CO6" i="4"/>
  <c r="CP6" i="4"/>
  <c r="CM7" i="4"/>
  <c r="CN7" i="4"/>
  <c r="CO7" i="4"/>
  <c r="CP7" i="4"/>
  <c r="CM8" i="4"/>
  <c r="CN8" i="4"/>
  <c r="CO8" i="4"/>
  <c r="CP8" i="4"/>
  <c r="CM9" i="4"/>
  <c r="CN9" i="4"/>
  <c r="CO9" i="4"/>
  <c r="CP9" i="4"/>
  <c r="CM10" i="4"/>
  <c r="CN10" i="4"/>
  <c r="CO10" i="4"/>
  <c r="CP10" i="4"/>
  <c r="CM11" i="4"/>
  <c r="CN11" i="4"/>
  <c r="CO11" i="4"/>
  <c r="CP11" i="4"/>
  <c r="CM12" i="4"/>
  <c r="CN12" i="4"/>
  <c r="CO12" i="4"/>
  <c r="CP12" i="4"/>
  <c r="CM13" i="4"/>
  <c r="CN13" i="4"/>
  <c r="CO13" i="4"/>
  <c r="CP13" i="4"/>
  <c r="CM14" i="4"/>
  <c r="CN14" i="4"/>
  <c r="CO14" i="4"/>
  <c r="CP14" i="4"/>
  <c r="CM15" i="4"/>
  <c r="CN15" i="4"/>
  <c r="CO15" i="4"/>
  <c r="CP15" i="4"/>
  <c r="CM16" i="4"/>
  <c r="CN16" i="4"/>
  <c r="CO16" i="4"/>
  <c r="CP16" i="4"/>
  <c r="CM17" i="4"/>
  <c r="CN17" i="4"/>
  <c r="CO17" i="4"/>
  <c r="CP17" i="4"/>
  <c r="CM18" i="4"/>
  <c r="CN18" i="4"/>
  <c r="CO18" i="4"/>
  <c r="CP18" i="4"/>
  <c r="CM19" i="4"/>
  <c r="CN19" i="4"/>
  <c r="CO19" i="4"/>
  <c r="CP19" i="4"/>
  <c r="CM20" i="4"/>
  <c r="CN20" i="4"/>
  <c r="CO20" i="4"/>
  <c r="CP20" i="4"/>
  <c r="CM21" i="4"/>
  <c r="CN21" i="4"/>
  <c r="CO21" i="4"/>
  <c r="CP21" i="4"/>
  <c r="CM22" i="4"/>
  <c r="CN22" i="4"/>
  <c r="CO22" i="4"/>
  <c r="CP22" i="4"/>
  <c r="CM23" i="4"/>
  <c r="CN23" i="4"/>
  <c r="CO23" i="4"/>
  <c r="CP23" i="4"/>
  <c r="CM24" i="4"/>
  <c r="CN24" i="4"/>
  <c r="CO24" i="4"/>
  <c r="CP24" i="4"/>
  <c r="CM25" i="4"/>
  <c r="CN25" i="4"/>
  <c r="CO25" i="4"/>
  <c r="CP25" i="4"/>
  <c r="CM26" i="4"/>
  <c r="CN26" i="4"/>
  <c r="CO26" i="4"/>
  <c r="CP26" i="4"/>
  <c r="CM27" i="4"/>
  <c r="CN27" i="4"/>
  <c r="CO27" i="4"/>
  <c r="CP27" i="4"/>
  <c r="CM28" i="4"/>
  <c r="CN28" i="4"/>
  <c r="CO28" i="4"/>
  <c r="CP28" i="4"/>
  <c r="CM29" i="4"/>
  <c r="CN29" i="4"/>
  <c r="CO29" i="4"/>
  <c r="CP29" i="4"/>
  <c r="CM30" i="4"/>
  <c r="CN30" i="4"/>
  <c r="CO30" i="4"/>
  <c r="CP30" i="4"/>
  <c r="CM31" i="4"/>
  <c r="CN31" i="4"/>
  <c r="CO31" i="4"/>
  <c r="CP31" i="4"/>
  <c r="CM32" i="4"/>
  <c r="CN32" i="4"/>
  <c r="CO32" i="4"/>
  <c r="CP32" i="4"/>
  <c r="CM33" i="4"/>
  <c r="CN33" i="4"/>
  <c r="CO33" i="4"/>
  <c r="CP33" i="4"/>
  <c r="CM34" i="4"/>
  <c r="CN34" i="4"/>
  <c r="CO34" i="4"/>
  <c r="CP34" i="4"/>
  <c r="CM35" i="4"/>
  <c r="CN35" i="4"/>
  <c r="CO35" i="4"/>
  <c r="CP35" i="4"/>
  <c r="CM36" i="4"/>
  <c r="CN36" i="4"/>
  <c r="CO36" i="4"/>
  <c r="CP36" i="4"/>
  <c r="CM37" i="4"/>
  <c r="CN37" i="4"/>
  <c r="CO37" i="4"/>
  <c r="CP37" i="4"/>
  <c r="CM38" i="4"/>
  <c r="CN38" i="4"/>
  <c r="CO38" i="4"/>
  <c r="CP38" i="4"/>
  <c r="CM39" i="4"/>
  <c r="CN39" i="4"/>
  <c r="CO39" i="4"/>
  <c r="CP39" i="4"/>
  <c r="CM40" i="4"/>
  <c r="CN40" i="4"/>
  <c r="CO40" i="4"/>
  <c r="CP40" i="4"/>
  <c r="CM41" i="4"/>
  <c r="CN41" i="4"/>
  <c r="CO41" i="4"/>
  <c r="CP41" i="4"/>
  <c r="CM42" i="4"/>
  <c r="CN42" i="4"/>
  <c r="CO42" i="4"/>
  <c r="CP42" i="4"/>
  <c r="CM43" i="4"/>
  <c r="CN43" i="4"/>
  <c r="CO43" i="4"/>
  <c r="CP43" i="4"/>
  <c r="CM44" i="4"/>
  <c r="CN44" i="4"/>
  <c r="CO44" i="4"/>
  <c r="CP44" i="4"/>
  <c r="CM45" i="4"/>
  <c r="CN45" i="4"/>
  <c r="CO45" i="4"/>
  <c r="CP45" i="4"/>
  <c r="CM46" i="4"/>
  <c r="CN46" i="4"/>
  <c r="CO46" i="4"/>
  <c r="CP46" i="4"/>
  <c r="CM47" i="4"/>
  <c r="CN47" i="4"/>
  <c r="CO47" i="4"/>
  <c r="CP47" i="4"/>
  <c r="CM48" i="4"/>
  <c r="CN48" i="4"/>
  <c r="CO48" i="4"/>
  <c r="CP48" i="4"/>
  <c r="CM49" i="4"/>
  <c r="CN49" i="4"/>
  <c r="CO49" i="4"/>
  <c r="CP49" i="4"/>
  <c r="CM50" i="4"/>
  <c r="CN50" i="4"/>
  <c r="CO50" i="4"/>
  <c r="CP50" i="4"/>
  <c r="CM51" i="4"/>
  <c r="CN51" i="4"/>
  <c r="CO51" i="4"/>
  <c r="CP51" i="4"/>
  <c r="CM52" i="4"/>
  <c r="CN52" i="4"/>
  <c r="CO52" i="4"/>
  <c r="CP52" i="4"/>
  <c r="CM53" i="4"/>
  <c r="CN53" i="4"/>
  <c r="CO53" i="4"/>
  <c r="CP53" i="4"/>
  <c r="CM54" i="4"/>
  <c r="CN54" i="4"/>
  <c r="CO54" i="4"/>
  <c r="CP54" i="4"/>
  <c r="CM55" i="4"/>
  <c r="CN55" i="4"/>
  <c r="CO55" i="4"/>
  <c r="CP55" i="4"/>
  <c r="CM56" i="4"/>
  <c r="CN56" i="4"/>
  <c r="CO56" i="4"/>
  <c r="CP56" i="4"/>
  <c r="CM57" i="4"/>
  <c r="CN57" i="4"/>
  <c r="CO57" i="4"/>
  <c r="CP57" i="4"/>
  <c r="CM58" i="4"/>
  <c r="CN58" i="4"/>
  <c r="CO58" i="4"/>
  <c r="CP58" i="4"/>
  <c r="CM59" i="4"/>
  <c r="CN59" i="4"/>
  <c r="CO59" i="4"/>
  <c r="CP59" i="4"/>
  <c r="CM60" i="4"/>
  <c r="CN60" i="4"/>
  <c r="CO60" i="4"/>
  <c r="CP60" i="4"/>
  <c r="CM67" i="4"/>
  <c r="CN67" i="4"/>
  <c r="CO67" i="4"/>
  <c r="CP67" i="4"/>
  <c r="CM68" i="4"/>
  <c r="CN68" i="4"/>
  <c r="CO68" i="4"/>
  <c r="CP68" i="4"/>
  <c r="CM69" i="4"/>
  <c r="CN69" i="4"/>
  <c r="CO69" i="4"/>
  <c r="CP69" i="4"/>
  <c r="CM70" i="4"/>
  <c r="CN70" i="4"/>
  <c r="CO70" i="4"/>
  <c r="CP70" i="4"/>
  <c r="CM71" i="4"/>
  <c r="CN71" i="4"/>
  <c r="CO71" i="4"/>
  <c r="CP71" i="4"/>
  <c r="CM72" i="4"/>
  <c r="CN72" i="4"/>
  <c r="CO72" i="4"/>
  <c r="CP72" i="4"/>
  <c r="CM73" i="4"/>
  <c r="CN73" i="4"/>
  <c r="CO73" i="4"/>
  <c r="CP73" i="4"/>
  <c r="CM74" i="4"/>
  <c r="CN74" i="4"/>
  <c r="CO74" i="4"/>
  <c r="CP74" i="4"/>
  <c r="CM75" i="4"/>
  <c r="CN75" i="4"/>
  <c r="CO75" i="4"/>
  <c r="CP75" i="4"/>
  <c r="CM76" i="4"/>
  <c r="CN76" i="4"/>
  <c r="CO76" i="4"/>
  <c r="CP76" i="4"/>
  <c r="CM77" i="4"/>
  <c r="CN77" i="4"/>
  <c r="CO77" i="4"/>
  <c r="CP77" i="4"/>
  <c r="CM78" i="4"/>
  <c r="CN78" i="4"/>
  <c r="CO78" i="4"/>
  <c r="CP78" i="4"/>
  <c r="CP3" i="4"/>
  <c r="CO3" i="4"/>
  <c r="CN3" i="4"/>
  <c r="CM3" i="4"/>
  <c r="S61" i="4"/>
  <c r="T61" i="4"/>
  <c r="U61" i="4"/>
  <c r="W61" i="4"/>
  <c r="Y61" i="4"/>
  <c r="AA61" i="4"/>
  <c r="AB61" i="4"/>
  <c r="AC61" i="4"/>
  <c r="AD61" i="4"/>
  <c r="AE61" i="4"/>
  <c r="AF61" i="4"/>
  <c r="AI61" i="4"/>
  <c r="AJ61" i="4"/>
  <c r="AK61" i="4"/>
  <c r="AL61" i="4"/>
  <c r="AM61" i="4"/>
  <c r="AP61" i="4"/>
  <c r="AQ61" i="4"/>
  <c r="AT61" i="4"/>
  <c r="AU61" i="4"/>
  <c r="AV61" i="4"/>
  <c r="AW61" i="4"/>
  <c r="AX61" i="4"/>
  <c r="AY61" i="4"/>
  <c r="BC61" i="4"/>
  <c r="BD61" i="4"/>
  <c r="BE61" i="4"/>
  <c r="BF61" i="4"/>
  <c r="BH61" i="4"/>
  <c r="BI61" i="4"/>
  <c r="BJ61" i="4"/>
  <c r="BK61" i="4"/>
  <c r="BL61" i="4"/>
  <c r="BM61" i="4"/>
  <c r="BN61" i="4"/>
  <c r="BO61" i="4"/>
  <c r="BP61" i="4"/>
  <c r="BW61" i="4"/>
  <c r="BX61" i="4"/>
  <c r="BY61" i="4"/>
  <c r="BZ61" i="4"/>
  <c r="CA61" i="4"/>
  <c r="CB61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R64" i="4"/>
  <c r="R63" i="4"/>
  <c r="R62" i="4"/>
  <c r="R61" i="4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F25" i="20"/>
  <c r="E25" i="20"/>
  <c r="C25" i="20"/>
  <c r="B25" i="20"/>
  <c r="O63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CE62" i="54"/>
  <c r="CD62" i="54"/>
  <c r="CC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CE61" i="54"/>
  <c r="CD61" i="54"/>
  <c r="CC61" i="54"/>
  <c r="CA61" i="54"/>
  <c r="BZ61" i="54"/>
  <c r="BY61" i="54"/>
  <c r="BX61" i="54"/>
  <c r="BW61" i="54"/>
  <c r="BV61" i="54"/>
  <c r="BU61" i="54"/>
  <c r="BT61" i="54"/>
  <c r="BS61" i="54"/>
  <c r="BR61" i="54"/>
  <c r="BQ61" i="54"/>
  <c r="BP61" i="54"/>
  <c r="BO61" i="54"/>
  <c r="BN61" i="54"/>
  <c r="BM61" i="54"/>
  <c r="BL61" i="54"/>
  <c r="BK61" i="54"/>
  <c r="BJ61" i="54"/>
  <c r="BI61" i="54"/>
  <c r="BH61" i="54"/>
  <c r="BG61" i="54"/>
  <c r="BF61" i="54"/>
  <c r="BE61" i="54"/>
  <c r="BD61" i="54"/>
  <c r="BC61" i="54"/>
  <c r="BB61" i="54"/>
  <c r="BA61" i="54"/>
  <c r="AZ61" i="54"/>
  <c r="AY61" i="54"/>
  <c r="AX61" i="54"/>
  <c r="AW61" i="54"/>
  <c r="AV61" i="54"/>
  <c r="AU61" i="54"/>
  <c r="AT61" i="54"/>
  <c r="AS61" i="54"/>
  <c r="AR61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CT55" i="54"/>
  <c r="CS55" i="54"/>
  <c r="CR55" i="54"/>
  <c r="CQ55" i="54"/>
  <c r="CP55" i="54"/>
  <c r="CO55" i="54"/>
  <c r="CN55" i="54"/>
  <c r="CM55" i="54"/>
  <c r="CL55" i="54"/>
  <c r="CK55" i="54"/>
  <c r="CJ55" i="54"/>
  <c r="CI55" i="54"/>
  <c r="CH55" i="54"/>
  <c r="CG55" i="54"/>
  <c r="CT51" i="54"/>
  <c r="CS51" i="54"/>
  <c r="CR51" i="54"/>
  <c r="CQ51" i="54"/>
  <c r="CP51" i="54"/>
  <c r="CO51" i="54"/>
  <c r="CN51" i="54"/>
  <c r="CM51" i="54"/>
  <c r="CL51" i="54"/>
  <c r="CK51" i="54"/>
  <c r="CJ51" i="54"/>
  <c r="CI51" i="54"/>
  <c r="CH51" i="54"/>
  <c r="CG51" i="54"/>
  <c r="CT50" i="54"/>
  <c r="CS50" i="54"/>
  <c r="CR50" i="54"/>
  <c r="CQ50" i="54"/>
  <c r="CP50" i="54"/>
  <c r="CO50" i="54"/>
  <c r="CN50" i="54"/>
  <c r="CM50" i="54"/>
  <c r="CL50" i="54"/>
  <c r="CK50" i="54"/>
  <c r="CJ50" i="54"/>
  <c r="CI50" i="54"/>
  <c r="CH50" i="54"/>
  <c r="CG50" i="54"/>
  <c r="CT49" i="54"/>
  <c r="CS49" i="54"/>
  <c r="CR49" i="54"/>
  <c r="CQ49" i="54"/>
  <c r="CP49" i="54"/>
  <c r="CO49" i="54"/>
  <c r="CN49" i="54"/>
  <c r="CM49" i="54"/>
  <c r="CL49" i="54"/>
  <c r="CK49" i="54"/>
  <c r="CJ49" i="54"/>
  <c r="CI49" i="54"/>
  <c r="CH49" i="54"/>
  <c r="CG49" i="54"/>
  <c r="CT48" i="54"/>
  <c r="CS48" i="54"/>
  <c r="CR48" i="54"/>
  <c r="CQ48" i="54"/>
  <c r="CP48" i="54"/>
  <c r="CO48" i="54"/>
  <c r="CN48" i="54"/>
  <c r="CM48" i="54"/>
  <c r="CL48" i="54"/>
  <c r="CK48" i="54"/>
  <c r="CJ48" i="54"/>
  <c r="CI48" i="54"/>
  <c r="CH48" i="54"/>
  <c r="CG48" i="54"/>
  <c r="CT47" i="54"/>
  <c r="CS47" i="54"/>
  <c r="CR47" i="54"/>
  <c r="CQ47" i="54"/>
  <c r="CP47" i="54"/>
  <c r="CO47" i="54"/>
  <c r="CN47" i="54"/>
  <c r="CM47" i="54"/>
  <c r="CL47" i="54"/>
  <c r="CK47" i="54"/>
  <c r="CJ47" i="54"/>
  <c r="CI47" i="54"/>
  <c r="CH47" i="54"/>
  <c r="CG47" i="54"/>
  <c r="CT46" i="54"/>
  <c r="CS46" i="54"/>
  <c r="CR46" i="54"/>
  <c r="CQ46" i="54"/>
  <c r="CP46" i="54"/>
  <c r="CO46" i="54"/>
  <c r="CN46" i="54"/>
  <c r="CM46" i="54"/>
  <c r="CL46" i="54"/>
  <c r="CK46" i="54"/>
  <c r="CJ46" i="54"/>
  <c r="CI46" i="54"/>
  <c r="CH46" i="54"/>
  <c r="CG46" i="54"/>
  <c r="CT45" i="54"/>
  <c r="CS45" i="54"/>
  <c r="CR45" i="54"/>
  <c r="CQ45" i="54"/>
  <c r="CP45" i="54"/>
  <c r="CO45" i="54"/>
  <c r="CN45" i="54"/>
  <c r="CM45" i="54"/>
  <c r="CL45" i="54"/>
  <c r="CK45" i="54"/>
  <c r="CJ45" i="54"/>
  <c r="CI45" i="54"/>
  <c r="CH45" i="54"/>
  <c r="CG45" i="54"/>
  <c r="CT44" i="54"/>
  <c r="CS44" i="54"/>
  <c r="CR44" i="54"/>
  <c r="CQ44" i="54"/>
  <c r="CP44" i="54"/>
  <c r="CO44" i="54"/>
  <c r="CN44" i="54"/>
  <c r="CM44" i="54"/>
  <c r="CL44" i="54"/>
  <c r="CK44" i="54"/>
  <c r="CJ44" i="54"/>
  <c r="CI44" i="54"/>
  <c r="CH44" i="54"/>
  <c r="CG44" i="54"/>
  <c r="CT43" i="54"/>
  <c r="CS43" i="54"/>
  <c r="CR43" i="54"/>
  <c r="CQ43" i="54"/>
  <c r="CP43" i="54"/>
  <c r="CO43" i="54"/>
  <c r="CN43" i="54"/>
  <c r="CM43" i="54"/>
  <c r="CL43" i="54"/>
  <c r="CK43" i="54"/>
  <c r="CJ43" i="54"/>
  <c r="CI43" i="54"/>
  <c r="CH43" i="54"/>
  <c r="CG43" i="54"/>
  <c r="CT42" i="54"/>
  <c r="CS42" i="54"/>
  <c r="CR42" i="54"/>
  <c r="CQ42" i="54"/>
  <c r="CP42" i="54"/>
  <c r="CO42" i="54"/>
  <c r="CN42" i="54"/>
  <c r="CM42" i="54"/>
  <c r="CL42" i="54"/>
  <c r="CK42" i="54"/>
  <c r="CJ42" i="54"/>
  <c r="CI42" i="54"/>
  <c r="CH42" i="54"/>
  <c r="CG42" i="54"/>
  <c r="CT41" i="54"/>
  <c r="CS41" i="54"/>
  <c r="CR41" i="54"/>
  <c r="CQ41" i="54"/>
  <c r="CP41" i="54"/>
  <c r="CO41" i="54"/>
  <c r="CN41" i="54"/>
  <c r="CM41" i="54"/>
  <c r="CL41" i="54"/>
  <c r="CK41" i="54"/>
  <c r="CJ41" i="54"/>
  <c r="CI41" i="54"/>
  <c r="CH41" i="54"/>
  <c r="CG41" i="54"/>
  <c r="CT40" i="54"/>
  <c r="CS40" i="54"/>
  <c r="CR40" i="54"/>
  <c r="CQ40" i="54"/>
  <c r="CP40" i="54"/>
  <c r="CO40" i="54"/>
  <c r="CN40" i="54"/>
  <c r="CM40" i="54"/>
  <c r="CL40" i="54"/>
  <c r="CK40" i="54"/>
  <c r="CJ40" i="54"/>
  <c r="CI40" i="54"/>
  <c r="CH40" i="54"/>
  <c r="CG40" i="54"/>
  <c r="CT39" i="54"/>
  <c r="CS39" i="54"/>
  <c r="CR39" i="54"/>
  <c r="CQ39" i="54"/>
  <c r="CP39" i="54"/>
  <c r="CO39" i="54"/>
  <c r="CN39" i="54"/>
  <c r="CM39" i="54"/>
  <c r="CL39" i="54"/>
  <c r="CK39" i="54"/>
  <c r="CJ39" i="54"/>
  <c r="CI39" i="54"/>
  <c r="CH39" i="54"/>
  <c r="CG39" i="54"/>
  <c r="CT38" i="54"/>
  <c r="CS38" i="54"/>
  <c r="CR38" i="54"/>
  <c r="CQ38" i="54"/>
  <c r="CP38" i="54"/>
  <c r="CO38" i="54"/>
  <c r="CN38" i="54"/>
  <c r="CM38" i="54"/>
  <c r="CL38" i="54"/>
  <c r="CK38" i="54"/>
  <c r="CJ38" i="54"/>
  <c r="CI38" i="54"/>
  <c r="CH38" i="54"/>
  <c r="CG38" i="54"/>
  <c r="CT37" i="54"/>
  <c r="CS37" i="54"/>
  <c r="CR37" i="54"/>
  <c r="CQ37" i="54"/>
  <c r="CP37" i="54"/>
  <c r="CO37" i="54"/>
  <c r="CN37" i="54"/>
  <c r="CM37" i="54"/>
  <c r="CL37" i="54"/>
  <c r="CK37" i="54"/>
  <c r="CJ37" i="54"/>
  <c r="CI37" i="54"/>
  <c r="CH37" i="54"/>
  <c r="CG37" i="54"/>
  <c r="CT36" i="54"/>
  <c r="CS36" i="54"/>
  <c r="CR36" i="54"/>
  <c r="CQ36" i="54"/>
  <c r="CP36" i="54"/>
  <c r="CO36" i="54"/>
  <c r="CN36" i="54"/>
  <c r="CM36" i="54"/>
  <c r="CL36" i="54"/>
  <c r="CK36" i="54"/>
  <c r="CJ36" i="54"/>
  <c r="CI36" i="54"/>
  <c r="CH36" i="54"/>
  <c r="CG36" i="54"/>
  <c r="CT35" i="54"/>
  <c r="CS35" i="54"/>
  <c r="CR35" i="54"/>
  <c r="CQ35" i="54"/>
  <c r="CP35" i="54"/>
  <c r="CO35" i="54"/>
  <c r="CN35" i="54"/>
  <c r="CM35" i="54"/>
  <c r="CL35" i="54"/>
  <c r="CK35" i="54"/>
  <c r="CJ35" i="54"/>
  <c r="CI35" i="54"/>
  <c r="CH35" i="54"/>
  <c r="CG35" i="54"/>
  <c r="CT34" i="54"/>
  <c r="CS34" i="54"/>
  <c r="CR34" i="54"/>
  <c r="CQ34" i="54"/>
  <c r="CP34" i="54"/>
  <c r="CO34" i="54"/>
  <c r="CN34" i="54"/>
  <c r="CM34" i="54"/>
  <c r="CL34" i="54"/>
  <c r="CK34" i="54"/>
  <c r="CJ34" i="54"/>
  <c r="CI34" i="54"/>
  <c r="CH34" i="54"/>
  <c r="CG34" i="54"/>
  <c r="CT33" i="54"/>
  <c r="CS33" i="54"/>
  <c r="CR33" i="54"/>
  <c r="CQ33" i="54"/>
  <c r="CP33" i="54"/>
  <c r="CO33" i="54"/>
  <c r="CN33" i="54"/>
  <c r="CM33" i="54"/>
  <c r="CL33" i="54"/>
  <c r="CK33" i="54"/>
  <c r="CJ33" i="54"/>
  <c r="CI33" i="54"/>
  <c r="CH33" i="54"/>
  <c r="CG33" i="54"/>
  <c r="CT32" i="54"/>
  <c r="CS32" i="54"/>
  <c r="CR32" i="54"/>
  <c r="CQ32" i="54"/>
  <c r="CP32" i="54"/>
  <c r="CO32" i="54"/>
  <c r="CN32" i="54"/>
  <c r="CM32" i="54"/>
  <c r="CL32" i="54"/>
  <c r="CK32" i="54"/>
  <c r="CJ32" i="54"/>
  <c r="CI32" i="54"/>
  <c r="CH32" i="54"/>
  <c r="CG32" i="54"/>
  <c r="CT31" i="54"/>
  <c r="CS31" i="54"/>
  <c r="CR31" i="54"/>
  <c r="CQ31" i="54"/>
  <c r="CP31" i="54"/>
  <c r="CO31" i="54"/>
  <c r="CN31" i="54"/>
  <c r="CM31" i="54"/>
  <c r="CL31" i="54"/>
  <c r="CK31" i="54"/>
  <c r="CJ31" i="54"/>
  <c r="CI31" i="54"/>
  <c r="CH31" i="54"/>
  <c r="CG31" i="54"/>
  <c r="CT30" i="54"/>
  <c r="CS30" i="54"/>
  <c r="CR30" i="54"/>
  <c r="CQ30" i="54"/>
  <c r="CP30" i="54"/>
  <c r="CO30" i="54"/>
  <c r="CN30" i="54"/>
  <c r="CM30" i="54"/>
  <c r="CL30" i="54"/>
  <c r="CK30" i="54"/>
  <c r="CJ30" i="54"/>
  <c r="CI30" i="54"/>
  <c r="CH30" i="54"/>
  <c r="CG30" i="54"/>
  <c r="CT29" i="54"/>
  <c r="CS29" i="54"/>
  <c r="CR29" i="54"/>
  <c r="CQ29" i="54"/>
  <c r="CP29" i="54"/>
  <c r="CO29" i="54"/>
  <c r="CN29" i="54"/>
  <c r="CM29" i="54"/>
  <c r="CL29" i="54"/>
  <c r="CK29" i="54"/>
  <c r="CJ29" i="54"/>
  <c r="CI29" i="54"/>
  <c r="CH29" i="54"/>
  <c r="CG29" i="54"/>
  <c r="CT28" i="54"/>
  <c r="CS28" i="54"/>
  <c r="CR28" i="54"/>
  <c r="CQ28" i="54"/>
  <c r="CP28" i="54"/>
  <c r="CO28" i="54"/>
  <c r="CN28" i="54"/>
  <c r="CM28" i="54"/>
  <c r="CL28" i="54"/>
  <c r="CK28" i="54"/>
  <c r="CJ28" i="54"/>
  <c r="CI28" i="54"/>
  <c r="CH28" i="54"/>
  <c r="CG28" i="54"/>
  <c r="CT27" i="54"/>
  <c r="CS27" i="54"/>
  <c r="CR27" i="54"/>
  <c r="CQ27" i="54"/>
  <c r="CP27" i="54"/>
  <c r="CO27" i="54"/>
  <c r="CN27" i="54"/>
  <c r="CM27" i="54"/>
  <c r="CL27" i="54"/>
  <c r="CK27" i="54"/>
  <c r="CJ27" i="54"/>
  <c r="CI27" i="54"/>
  <c r="CH27" i="54"/>
  <c r="CG27" i="54"/>
  <c r="CT26" i="54"/>
  <c r="CS26" i="54"/>
  <c r="CR26" i="54"/>
  <c r="CQ26" i="54"/>
  <c r="CP26" i="54"/>
  <c r="CO26" i="54"/>
  <c r="CN26" i="54"/>
  <c r="CM26" i="54"/>
  <c r="CL26" i="54"/>
  <c r="CK26" i="54"/>
  <c r="CJ26" i="54"/>
  <c r="CI26" i="54"/>
  <c r="CH26" i="54"/>
  <c r="CG26" i="54"/>
  <c r="CT25" i="54"/>
  <c r="CS25" i="54"/>
  <c r="CR25" i="54"/>
  <c r="CQ25" i="54"/>
  <c r="CP25" i="54"/>
  <c r="CO25" i="54"/>
  <c r="CN25" i="54"/>
  <c r="CM25" i="54"/>
  <c r="CL25" i="54"/>
  <c r="CK25" i="54"/>
  <c r="CJ25" i="54"/>
  <c r="CI25" i="54"/>
  <c r="CH25" i="54"/>
  <c r="CG25" i="54"/>
  <c r="CT24" i="54"/>
  <c r="CS24" i="54"/>
  <c r="CR24" i="54"/>
  <c r="CQ24" i="54"/>
  <c r="CP24" i="54"/>
  <c r="CO24" i="54"/>
  <c r="CN24" i="54"/>
  <c r="CM24" i="54"/>
  <c r="CL24" i="54"/>
  <c r="CK24" i="54"/>
  <c r="CJ24" i="54"/>
  <c r="CI24" i="54"/>
  <c r="CH24" i="54"/>
  <c r="CG24" i="54"/>
  <c r="CT23" i="54"/>
  <c r="CS23" i="54"/>
  <c r="CR23" i="54"/>
  <c r="CQ23" i="54"/>
  <c r="CP23" i="54"/>
  <c r="CO23" i="54"/>
  <c r="CN23" i="54"/>
  <c r="CM23" i="54"/>
  <c r="CL23" i="54"/>
  <c r="CK23" i="54"/>
  <c r="CJ23" i="54"/>
  <c r="CI23" i="54"/>
  <c r="CH23" i="54"/>
  <c r="CG23" i="54"/>
  <c r="CT22" i="54"/>
  <c r="CS22" i="54"/>
  <c r="CR22" i="54"/>
  <c r="CQ22" i="54"/>
  <c r="CP22" i="54"/>
  <c r="CO22" i="54"/>
  <c r="CN22" i="54"/>
  <c r="CM22" i="54"/>
  <c r="CL22" i="54"/>
  <c r="CK22" i="54"/>
  <c r="CJ22" i="54"/>
  <c r="CI22" i="54"/>
  <c r="CH22" i="54"/>
  <c r="CG22" i="54"/>
  <c r="CT21" i="54"/>
  <c r="CS21" i="54"/>
  <c r="CR21" i="54"/>
  <c r="CQ21" i="54"/>
  <c r="CP21" i="54"/>
  <c r="CO21" i="54"/>
  <c r="CN21" i="54"/>
  <c r="CM21" i="54"/>
  <c r="CL21" i="54"/>
  <c r="CK21" i="54"/>
  <c r="CJ21" i="54"/>
  <c r="CI21" i="54"/>
  <c r="CH21" i="54"/>
  <c r="CG21" i="54"/>
  <c r="CT20" i="54"/>
  <c r="CS20" i="54"/>
  <c r="CR20" i="54"/>
  <c r="CQ20" i="54"/>
  <c r="CP20" i="54"/>
  <c r="CO20" i="54"/>
  <c r="CN20" i="54"/>
  <c r="CM20" i="54"/>
  <c r="CL20" i="54"/>
  <c r="CK20" i="54"/>
  <c r="CJ20" i="54"/>
  <c r="CI20" i="54"/>
  <c r="CH20" i="54"/>
  <c r="CG20" i="54"/>
  <c r="CT19" i="54"/>
  <c r="CS19" i="54"/>
  <c r="CR19" i="54"/>
  <c r="CQ19" i="54"/>
  <c r="CP19" i="54"/>
  <c r="CO19" i="54"/>
  <c r="CN19" i="54"/>
  <c r="CM19" i="54"/>
  <c r="CL19" i="54"/>
  <c r="CK19" i="54"/>
  <c r="CJ19" i="54"/>
  <c r="CI19" i="54"/>
  <c r="CH19" i="54"/>
  <c r="CG19" i="54"/>
  <c r="CT18" i="54"/>
  <c r="CS18" i="54"/>
  <c r="CR18" i="54"/>
  <c r="CQ18" i="54"/>
  <c r="CP18" i="54"/>
  <c r="CO18" i="54"/>
  <c r="CN18" i="54"/>
  <c r="CM18" i="54"/>
  <c r="CL18" i="54"/>
  <c r="CK18" i="54"/>
  <c r="CJ18" i="54"/>
  <c r="CI18" i="54"/>
  <c r="CH18" i="54"/>
  <c r="CG18" i="54"/>
  <c r="CT17" i="54"/>
  <c r="CS17" i="54"/>
  <c r="CR17" i="54"/>
  <c r="CQ17" i="54"/>
  <c r="CP17" i="54"/>
  <c r="CO17" i="54"/>
  <c r="CN17" i="54"/>
  <c r="CM17" i="54"/>
  <c r="CL17" i="54"/>
  <c r="CK17" i="54"/>
  <c r="CJ17" i="54"/>
  <c r="CI17" i="54"/>
  <c r="CH17" i="54"/>
  <c r="CG17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T15" i="54"/>
  <c r="CS15" i="54"/>
  <c r="CR15" i="54"/>
  <c r="CQ15" i="54"/>
  <c r="CP15" i="54"/>
  <c r="CO15" i="54"/>
  <c r="CN15" i="54"/>
  <c r="CM15" i="54"/>
  <c r="CL15" i="54"/>
  <c r="CK15" i="54"/>
  <c r="CJ15" i="54"/>
  <c r="CI15" i="54"/>
  <c r="CH15" i="54"/>
  <c r="CG15" i="54"/>
  <c r="CT14" i="54"/>
  <c r="CS14" i="54"/>
  <c r="CR14" i="54"/>
  <c r="CQ14" i="54"/>
  <c r="CP14" i="54"/>
  <c r="CO14" i="54"/>
  <c r="CN14" i="54"/>
  <c r="CM14" i="54"/>
  <c r="CL14" i="54"/>
  <c r="CK14" i="54"/>
  <c r="CJ14" i="54"/>
  <c r="CI14" i="54"/>
  <c r="CH14" i="54"/>
  <c r="CG14" i="54"/>
  <c r="CT13" i="54"/>
  <c r="CS13" i="54"/>
  <c r="CR13" i="54"/>
  <c r="CQ13" i="54"/>
  <c r="CP13" i="54"/>
  <c r="CO13" i="54"/>
  <c r="CN13" i="54"/>
  <c r="CM13" i="54"/>
  <c r="CL13" i="54"/>
  <c r="CK13" i="54"/>
  <c r="CJ13" i="54"/>
  <c r="CI13" i="54"/>
  <c r="CH13" i="54"/>
  <c r="CG13" i="54"/>
  <c r="CT12" i="54"/>
  <c r="CS12" i="54"/>
  <c r="CR12" i="54"/>
  <c r="CQ12" i="54"/>
  <c r="CP12" i="54"/>
  <c r="CO12" i="54"/>
  <c r="CN12" i="54"/>
  <c r="CM12" i="54"/>
  <c r="CL12" i="54"/>
  <c r="CK12" i="54"/>
  <c r="CJ12" i="54"/>
  <c r="CI12" i="54"/>
  <c r="CH12" i="54"/>
  <c r="CG12" i="54"/>
  <c r="CT11" i="54"/>
  <c r="CS11" i="54"/>
  <c r="CR11" i="54"/>
  <c r="CQ11" i="54"/>
  <c r="CP11" i="54"/>
  <c r="CO11" i="54"/>
  <c r="CN11" i="54"/>
  <c r="CM11" i="54"/>
  <c r="CL11" i="54"/>
  <c r="CK11" i="54"/>
  <c r="CJ11" i="54"/>
  <c r="CI11" i="54"/>
  <c r="CH11" i="54"/>
  <c r="CG11" i="54"/>
  <c r="CT10" i="54"/>
  <c r="CS10" i="54"/>
  <c r="CR10" i="54"/>
  <c r="CQ10" i="54"/>
  <c r="CP10" i="54"/>
  <c r="CO10" i="54"/>
  <c r="CN10" i="54"/>
  <c r="CM10" i="54"/>
  <c r="CL10" i="54"/>
  <c r="CK10" i="54"/>
  <c r="CJ10" i="54"/>
  <c r="CI10" i="54"/>
  <c r="CH10" i="54"/>
  <c r="CG10" i="54"/>
  <c r="CT9" i="54"/>
  <c r="CS9" i="54"/>
  <c r="CR9" i="54"/>
  <c r="CQ9" i="54"/>
  <c r="CP9" i="54"/>
  <c r="CO9" i="54"/>
  <c r="CN9" i="54"/>
  <c r="CM9" i="54"/>
  <c r="CL9" i="54"/>
  <c r="CK9" i="54"/>
  <c r="CJ9" i="54"/>
  <c r="CI9" i="54"/>
  <c r="CH9" i="54"/>
  <c r="CG9" i="54"/>
  <c r="CT8" i="54"/>
  <c r="CS8" i="54"/>
  <c r="CR8" i="54"/>
  <c r="CQ8" i="54"/>
  <c r="CP8" i="54"/>
  <c r="CO8" i="54"/>
  <c r="CN8" i="54"/>
  <c r="CM8" i="54"/>
  <c r="CL8" i="54"/>
  <c r="CK8" i="54"/>
  <c r="CJ8" i="54"/>
  <c r="CI8" i="54"/>
  <c r="CH8" i="54"/>
  <c r="CG8" i="54"/>
  <c r="CT7" i="54"/>
  <c r="CS7" i="54"/>
  <c r="CR7" i="54"/>
  <c r="CQ7" i="54"/>
  <c r="CP7" i="54"/>
  <c r="CO7" i="54"/>
  <c r="CN7" i="54"/>
  <c r="CM7" i="54"/>
  <c r="CL7" i="54"/>
  <c r="CK7" i="54"/>
  <c r="CJ7" i="54"/>
  <c r="CI7" i="54"/>
  <c r="CH7" i="54"/>
  <c r="CG7" i="54"/>
  <c r="CT6" i="54"/>
  <c r="CS6" i="54"/>
  <c r="CR6" i="54"/>
  <c r="CQ6" i="54"/>
  <c r="CP6" i="54"/>
  <c r="CO6" i="54"/>
  <c r="CN6" i="54"/>
  <c r="CM6" i="54"/>
  <c r="CL6" i="54"/>
  <c r="CK6" i="54"/>
  <c r="CJ6" i="54"/>
  <c r="CI6" i="54"/>
  <c r="CH6" i="54"/>
  <c r="CG6" i="54"/>
  <c r="CT5" i="54"/>
  <c r="CS5" i="54"/>
  <c r="CR5" i="54"/>
  <c r="CQ5" i="54"/>
  <c r="CP5" i="54"/>
  <c r="CO5" i="54"/>
  <c r="CN5" i="54"/>
  <c r="CM5" i="54"/>
  <c r="CL5" i="54"/>
  <c r="CK5" i="54"/>
  <c r="CJ5" i="54"/>
  <c r="CI5" i="54"/>
  <c r="CH5" i="54"/>
  <c r="CG5" i="54"/>
  <c r="CT4" i="54"/>
  <c r="CS4" i="54"/>
  <c r="CR4" i="54"/>
  <c r="CQ4" i="54"/>
  <c r="CP4" i="54"/>
  <c r="CO4" i="54"/>
  <c r="CN4" i="54"/>
  <c r="CM4" i="54"/>
  <c r="CL4" i="54"/>
  <c r="CK4" i="54"/>
  <c r="CJ4" i="54"/>
  <c r="CI4" i="54"/>
  <c r="CH4" i="54"/>
  <c r="CG4" i="54"/>
  <c r="CT3" i="54"/>
  <c r="CS3" i="54"/>
  <c r="CR3" i="54"/>
  <c r="CQ3" i="54"/>
  <c r="CP3" i="54"/>
  <c r="CO3" i="54"/>
  <c r="CN3" i="54"/>
  <c r="CM3" i="54"/>
  <c r="CL3" i="54"/>
  <c r="CK3" i="54"/>
  <c r="CJ3" i="54"/>
  <c r="CI3" i="54"/>
  <c r="CH3" i="54"/>
  <c r="CG3" i="5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R62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B61" i="34"/>
  <c r="AA61" i="34"/>
  <c r="Z61" i="34"/>
  <c r="Y61" i="34"/>
  <c r="X61" i="34"/>
  <c r="W61" i="34"/>
  <c r="V61" i="34"/>
  <c r="U61" i="34"/>
  <c r="T61" i="34"/>
  <c r="R61" i="34"/>
  <c r="L53" i="46"/>
  <c r="M53" i="46"/>
  <c r="N53" i="46"/>
  <c r="O53" i="46"/>
  <c r="P53" i="46"/>
  <c r="Q53" i="46"/>
  <c r="R53" i="46"/>
  <c r="L54" i="46"/>
  <c r="M54" i="46"/>
  <c r="N54" i="46"/>
  <c r="O54" i="46"/>
  <c r="P54" i="46"/>
  <c r="Q54" i="46"/>
  <c r="R54" i="46"/>
  <c r="B54" i="46"/>
  <c r="B53" i="46"/>
  <c r="B27" i="21"/>
  <c r="M54" i="29"/>
  <c r="M53" i="29"/>
  <c r="B54" i="29"/>
  <c r="B53" i="29"/>
  <c r="CE56" i="52"/>
  <c r="CE57" i="52"/>
  <c r="CE58" i="52"/>
  <c r="CE55" i="52"/>
  <c r="CE54" i="52"/>
  <c r="BW61" i="52"/>
  <c r="BX61" i="52"/>
  <c r="BY61" i="52"/>
  <c r="BZ61" i="52"/>
  <c r="BW62" i="52"/>
  <c r="BX62" i="52"/>
  <c r="BY62" i="52"/>
  <c r="BZ62" i="52"/>
  <c r="BW63" i="52"/>
  <c r="BX63" i="52"/>
  <c r="BY63" i="52"/>
  <c r="BZ63" i="52"/>
  <c r="AG61" i="52"/>
  <c r="AH61" i="52"/>
  <c r="AI61" i="52"/>
  <c r="CN61" i="52" s="1"/>
  <c r="AJ61" i="52"/>
  <c r="AK61" i="52"/>
  <c r="AL61" i="52"/>
  <c r="AM61" i="52"/>
  <c r="AN61" i="52"/>
  <c r="AO61" i="52"/>
  <c r="CP61" i="52" s="1"/>
  <c r="AP61" i="52"/>
  <c r="AQ61" i="52"/>
  <c r="AR61" i="52"/>
  <c r="AS61" i="52"/>
  <c r="AT61" i="52"/>
  <c r="AU61" i="52"/>
  <c r="AV61" i="52"/>
  <c r="AW61" i="52"/>
  <c r="AX61" i="52"/>
  <c r="AY61" i="52"/>
  <c r="AZ61" i="52"/>
  <c r="BA61" i="52"/>
  <c r="N6" i="47" s="1"/>
  <c r="BB61" i="52"/>
  <c r="BC61" i="52"/>
  <c r="BD61" i="52"/>
  <c r="BE61" i="52"/>
  <c r="CI61" i="52" s="1"/>
  <c r="BF61" i="52"/>
  <c r="AG62" i="52"/>
  <c r="AH62" i="52"/>
  <c r="AI62" i="52"/>
  <c r="AJ62" i="52"/>
  <c r="AK62" i="52"/>
  <c r="AL62" i="52"/>
  <c r="AM62" i="52"/>
  <c r="AN62" i="52"/>
  <c r="AO62" i="52"/>
  <c r="CP62" i="52" s="1"/>
  <c r="AP62" i="52"/>
  <c r="AQ62" i="52"/>
  <c r="AR62" i="52"/>
  <c r="AS62" i="52"/>
  <c r="AT62" i="52"/>
  <c r="AU62" i="52"/>
  <c r="AV62" i="52"/>
  <c r="AW62" i="52"/>
  <c r="AX62" i="52"/>
  <c r="AY62" i="52"/>
  <c r="AZ62" i="52"/>
  <c r="BA62" i="52"/>
  <c r="BB62" i="52"/>
  <c r="BC62" i="52"/>
  <c r="BD62" i="52"/>
  <c r="BE62" i="52"/>
  <c r="CI62" i="52" s="1"/>
  <c r="BF62" i="52"/>
  <c r="AG63" i="52"/>
  <c r="AH63" i="52"/>
  <c r="AI63" i="52"/>
  <c r="AJ63" i="52"/>
  <c r="AK63" i="52"/>
  <c r="AL63" i="52"/>
  <c r="AM63" i="52"/>
  <c r="AN63" i="52"/>
  <c r="AO63" i="52"/>
  <c r="CP63" i="52" s="1"/>
  <c r="AP63" i="52"/>
  <c r="AQ63" i="52"/>
  <c r="AR63" i="52"/>
  <c r="AS63" i="52"/>
  <c r="AT63" i="52"/>
  <c r="AU63" i="52"/>
  <c r="AV63" i="52"/>
  <c r="AW63" i="52"/>
  <c r="AX63" i="52"/>
  <c r="AY63" i="52"/>
  <c r="AZ63" i="52"/>
  <c r="BA63" i="52"/>
  <c r="BB63" i="52"/>
  <c r="BC63" i="52"/>
  <c r="BD63" i="52"/>
  <c r="BE63" i="52"/>
  <c r="BF63" i="52"/>
  <c r="Z61" i="48"/>
  <c r="AA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N61" i="48"/>
  <c r="AO61" i="48"/>
  <c r="AP61" i="48"/>
  <c r="AQ61" i="48"/>
  <c r="Z62" i="48"/>
  <c r="AA62" i="48"/>
  <c r="AB62" i="48"/>
  <c r="AC62" i="48"/>
  <c r="AD62" i="48"/>
  <c r="J4" i="20" s="1"/>
  <c r="AE62" i="48"/>
  <c r="AF62" i="48"/>
  <c r="AG62" i="48"/>
  <c r="AH62" i="48"/>
  <c r="AI62" i="48"/>
  <c r="AJ62" i="48"/>
  <c r="AK62" i="48"/>
  <c r="AL62" i="48"/>
  <c r="AM62" i="48"/>
  <c r="AN62" i="48"/>
  <c r="AO62" i="48"/>
  <c r="AP62" i="48"/>
  <c r="AQ62" i="48"/>
  <c r="Z63" i="48"/>
  <c r="AA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N63" i="48"/>
  <c r="AO63" i="48"/>
  <c r="AP63" i="48"/>
  <c r="AQ63" i="48"/>
  <c r="BB57" i="1"/>
  <c r="BH57" i="1" s="1"/>
  <c r="AC57" i="1"/>
  <c r="AD57" i="1"/>
  <c r="AC58" i="1"/>
  <c r="AD58" i="1"/>
  <c r="BA57" i="1"/>
  <c r="BD57" i="1" s="1"/>
  <c r="CH4" i="11"/>
  <c r="CI4" i="11"/>
  <c r="CH5" i="11"/>
  <c r="CI5" i="11"/>
  <c r="CH6" i="11"/>
  <c r="CI6" i="11"/>
  <c r="CH7" i="11"/>
  <c r="CI7" i="11"/>
  <c r="CH8" i="11"/>
  <c r="CI8" i="11"/>
  <c r="CH9" i="11"/>
  <c r="CI9" i="11"/>
  <c r="CH10" i="11"/>
  <c r="CI10" i="11"/>
  <c r="CH11" i="11"/>
  <c r="CI11" i="11"/>
  <c r="CH12" i="11"/>
  <c r="CI12" i="11"/>
  <c r="CH13" i="11"/>
  <c r="CI13" i="11"/>
  <c r="CH14" i="11"/>
  <c r="CI14" i="11"/>
  <c r="CH15" i="11"/>
  <c r="CI15" i="11"/>
  <c r="CH16" i="11"/>
  <c r="CI16" i="11"/>
  <c r="CH17" i="11"/>
  <c r="CI17" i="11"/>
  <c r="CH18" i="11"/>
  <c r="CI18" i="11"/>
  <c r="CH19" i="11"/>
  <c r="CI19" i="11"/>
  <c r="CH20" i="11"/>
  <c r="CI20" i="11"/>
  <c r="CH21" i="11"/>
  <c r="CI21" i="11"/>
  <c r="CH22" i="11"/>
  <c r="CI22" i="11"/>
  <c r="CH23" i="11"/>
  <c r="CI23" i="11"/>
  <c r="CH24" i="11"/>
  <c r="CI24" i="11"/>
  <c r="CH25" i="11"/>
  <c r="CI25" i="11"/>
  <c r="CH26" i="11"/>
  <c r="CI26" i="11"/>
  <c r="CH27" i="11"/>
  <c r="CI27" i="11"/>
  <c r="CH28" i="11"/>
  <c r="CI28" i="11"/>
  <c r="CH29" i="11"/>
  <c r="CI29" i="11"/>
  <c r="CH30" i="11"/>
  <c r="CI30" i="11"/>
  <c r="CH31" i="11"/>
  <c r="CI31" i="11"/>
  <c r="CH32" i="11"/>
  <c r="CI32" i="11"/>
  <c r="CH33" i="11"/>
  <c r="CI33" i="11"/>
  <c r="CH34" i="11"/>
  <c r="CI34" i="11"/>
  <c r="CH35" i="11"/>
  <c r="CI35" i="11"/>
  <c r="CH36" i="11"/>
  <c r="CI36" i="11"/>
  <c r="CH37" i="11"/>
  <c r="CI37" i="11"/>
  <c r="CH38" i="11"/>
  <c r="CI38" i="11"/>
  <c r="CH39" i="11"/>
  <c r="CI39" i="11"/>
  <c r="CH40" i="11"/>
  <c r="CI40" i="11"/>
  <c r="CH41" i="11"/>
  <c r="CI41" i="11"/>
  <c r="CH42" i="11"/>
  <c r="CI42" i="11"/>
  <c r="CH43" i="11"/>
  <c r="CI43" i="11"/>
  <c r="CH44" i="11"/>
  <c r="CI44" i="11"/>
  <c r="CH45" i="11"/>
  <c r="CI45" i="11"/>
  <c r="CH46" i="11"/>
  <c r="CI46" i="11"/>
  <c r="CH47" i="11"/>
  <c r="CI47" i="11"/>
  <c r="CH48" i="11"/>
  <c r="CI48" i="11"/>
  <c r="CH49" i="11"/>
  <c r="CI49" i="11"/>
  <c r="CH50" i="11"/>
  <c r="CI50" i="11"/>
  <c r="CH51" i="11"/>
  <c r="CI51" i="11"/>
  <c r="CI3" i="11"/>
  <c r="CH3" i="11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C61" i="34"/>
  <c r="CD61" i="34"/>
  <c r="CE61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C62" i="34"/>
  <c r="CD62" i="34"/>
  <c r="CE62" i="34"/>
  <c r="S62" i="34"/>
  <c r="R62" i="33"/>
  <c r="S62" i="33"/>
  <c r="T62" i="33"/>
  <c r="U62" i="33"/>
  <c r="W62" i="33"/>
  <c r="X62" i="33"/>
  <c r="Y62" i="33"/>
  <c r="Z62" i="33"/>
  <c r="AA62" i="33"/>
  <c r="AB62" i="33"/>
  <c r="AC62" i="33"/>
  <c r="AD62" i="33"/>
  <c r="AF62" i="33"/>
  <c r="AG62" i="33"/>
  <c r="AH62" i="33"/>
  <c r="AI62" i="33"/>
  <c r="AJ62" i="33"/>
  <c r="AK62" i="33"/>
  <c r="AM62" i="33"/>
  <c r="AN62" i="33"/>
  <c r="AO62" i="33"/>
  <c r="AP62" i="33"/>
  <c r="AQ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W62" i="33"/>
  <c r="BX62" i="33"/>
  <c r="BY62" i="33"/>
  <c r="CA62" i="33"/>
  <c r="CB62" i="33"/>
  <c r="CC62" i="33"/>
  <c r="R61" i="33"/>
  <c r="S61" i="33"/>
  <c r="T61" i="33"/>
  <c r="U61" i="33"/>
  <c r="W61" i="33"/>
  <c r="X61" i="33"/>
  <c r="Y61" i="33"/>
  <c r="Q62" i="33"/>
  <c r="S61" i="3"/>
  <c r="T61" i="3"/>
  <c r="U61" i="3"/>
  <c r="V61" i="3"/>
  <c r="X61" i="3"/>
  <c r="Y61" i="3"/>
  <c r="Z61" i="3"/>
  <c r="AA61" i="3"/>
  <c r="AB61" i="3"/>
  <c r="AC61" i="3"/>
  <c r="AD61" i="3"/>
  <c r="AE61" i="3"/>
  <c r="AG61" i="3"/>
  <c r="AH61" i="3"/>
  <c r="AI61" i="3"/>
  <c r="AJ61" i="3"/>
  <c r="AK61" i="3"/>
  <c r="AM61" i="3"/>
  <c r="AN61" i="3"/>
  <c r="AO61" i="3"/>
  <c r="AP61" i="3"/>
  <c r="AQ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CA61" i="3"/>
  <c r="CB61" i="3"/>
  <c r="CC61" i="3"/>
  <c r="R61" i="3"/>
  <c r="T61" i="52"/>
  <c r="U61" i="52"/>
  <c r="V61" i="52"/>
  <c r="W61" i="52"/>
  <c r="Y61" i="52"/>
  <c r="Z61" i="52"/>
  <c r="AA61" i="52"/>
  <c r="AB61" i="52"/>
  <c r="AC61" i="52"/>
  <c r="T62" i="52"/>
  <c r="U62" i="52"/>
  <c r="V62" i="52"/>
  <c r="W62" i="52"/>
  <c r="B6" i="20" s="1"/>
  <c r="Y62" i="52"/>
  <c r="Z62" i="52"/>
  <c r="AA62" i="52"/>
  <c r="AB62" i="52"/>
  <c r="E6" i="20" s="1"/>
  <c r="AC62" i="52"/>
  <c r="T63" i="52"/>
  <c r="U63" i="52"/>
  <c r="V63" i="52"/>
  <c r="W63" i="52"/>
  <c r="Y63" i="52"/>
  <c r="Z63" i="52"/>
  <c r="AA63" i="52"/>
  <c r="AB63" i="52"/>
  <c r="AC63" i="52"/>
  <c r="D37" i="47"/>
  <c r="G37" i="47"/>
  <c r="CL86" i="38"/>
  <c r="CK86" i="38"/>
  <c r="CJ86" i="38"/>
  <c r="CI86" i="38"/>
  <c r="CH86" i="38"/>
  <c r="CG86" i="38"/>
  <c r="CF86" i="38"/>
  <c r="CE86" i="38"/>
  <c r="CD86" i="38"/>
  <c r="CL85" i="38"/>
  <c r="CK85" i="38"/>
  <c r="CJ85" i="38"/>
  <c r="CI85" i="38"/>
  <c r="CH85" i="38"/>
  <c r="CG85" i="38"/>
  <c r="CF85" i="38"/>
  <c r="CE85" i="38"/>
  <c r="CD85" i="38"/>
  <c r="CL84" i="38"/>
  <c r="CK84" i="38"/>
  <c r="CJ84" i="38"/>
  <c r="CI84" i="38"/>
  <c r="CH84" i="38"/>
  <c r="CG84" i="38"/>
  <c r="CF84" i="38"/>
  <c r="CE84" i="38"/>
  <c r="CD84" i="38"/>
  <c r="CL83" i="38"/>
  <c r="CK83" i="38"/>
  <c r="CJ83" i="38"/>
  <c r="CI83" i="38"/>
  <c r="CH83" i="38"/>
  <c r="CG83" i="38"/>
  <c r="CF83" i="38"/>
  <c r="CE83" i="38"/>
  <c r="CD83" i="38"/>
  <c r="CL82" i="38"/>
  <c r="CK82" i="38"/>
  <c r="CJ82" i="38"/>
  <c r="CI82" i="38"/>
  <c r="CH82" i="38"/>
  <c r="CG82" i="38"/>
  <c r="CF82" i="38"/>
  <c r="CE82" i="38"/>
  <c r="CD82" i="38"/>
  <c r="CL81" i="38"/>
  <c r="CK81" i="38"/>
  <c r="CJ81" i="38"/>
  <c r="CI81" i="38"/>
  <c r="CH81" i="38"/>
  <c r="CG81" i="38"/>
  <c r="CF81" i="38"/>
  <c r="CE81" i="38"/>
  <c r="CD81" i="38"/>
  <c r="CL80" i="38"/>
  <c r="CK80" i="38"/>
  <c r="CJ80" i="38"/>
  <c r="CI80" i="38"/>
  <c r="CH80" i="38"/>
  <c r="CG80" i="38"/>
  <c r="CF80" i="38"/>
  <c r="CE80" i="38"/>
  <c r="CD80" i="38"/>
  <c r="CL79" i="38"/>
  <c r="CK79" i="38"/>
  <c r="CJ79" i="38"/>
  <c r="CI79" i="38"/>
  <c r="CH79" i="38"/>
  <c r="CG79" i="38"/>
  <c r="CF79" i="38"/>
  <c r="CE79" i="38"/>
  <c r="CD79" i="38"/>
  <c r="CL78" i="38"/>
  <c r="CK78" i="38"/>
  <c r="CJ78" i="38"/>
  <c r="CI78" i="38"/>
  <c r="CH78" i="38"/>
  <c r="CG78" i="38"/>
  <c r="CF78" i="38"/>
  <c r="CE78" i="38"/>
  <c r="CD78" i="38"/>
  <c r="CL77" i="38"/>
  <c r="CK77" i="38"/>
  <c r="CJ77" i="38"/>
  <c r="CI77" i="38"/>
  <c r="CH77" i="38"/>
  <c r="CG77" i="38"/>
  <c r="CF77" i="38"/>
  <c r="CE77" i="38"/>
  <c r="CD77" i="38"/>
  <c r="CL76" i="38"/>
  <c r="CK76" i="38"/>
  <c r="CJ76" i="38"/>
  <c r="CI76" i="38"/>
  <c r="CH76" i="38"/>
  <c r="CG76" i="38"/>
  <c r="CF76" i="38"/>
  <c r="CE76" i="38"/>
  <c r="CD76" i="38"/>
  <c r="CL75" i="38"/>
  <c r="CK75" i="38"/>
  <c r="CJ75" i="38"/>
  <c r="CI75" i="38"/>
  <c r="CH75" i="38"/>
  <c r="CG75" i="38"/>
  <c r="CF75" i="38"/>
  <c r="CE75" i="38"/>
  <c r="CD75" i="38"/>
  <c r="CL74" i="38"/>
  <c r="CK74" i="38"/>
  <c r="CJ74" i="38"/>
  <c r="CI74" i="38"/>
  <c r="CH74" i="38"/>
  <c r="CG74" i="38"/>
  <c r="CF74" i="38"/>
  <c r="CE74" i="38"/>
  <c r="CD74" i="38"/>
  <c r="CL73" i="38"/>
  <c r="CK73" i="38"/>
  <c r="CJ73" i="38"/>
  <c r="CI73" i="38"/>
  <c r="CH73" i="38"/>
  <c r="CG73" i="38"/>
  <c r="CF73" i="38"/>
  <c r="CE73" i="38"/>
  <c r="CD73" i="38"/>
  <c r="CL72" i="38"/>
  <c r="CK72" i="38"/>
  <c r="CJ72" i="38"/>
  <c r="CI72" i="38"/>
  <c r="CH72" i="38"/>
  <c r="CG72" i="38"/>
  <c r="CF72" i="38"/>
  <c r="CE72" i="38"/>
  <c r="CD72" i="38"/>
  <c r="CL71" i="38"/>
  <c r="CK71" i="38"/>
  <c r="CJ71" i="38"/>
  <c r="CI71" i="38"/>
  <c r="CH71" i="38"/>
  <c r="CG71" i="38"/>
  <c r="CF71" i="38"/>
  <c r="CE71" i="38"/>
  <c r="CD71" i="38"/>
  <c r="CL70" i="38"/>
  <c r="CK70" i="38"/>
  <c r="CJ70" i="38"/>
  <c r="CI70" i="38"/>
  <c r="CH70" i="38"/>
  <c r="CG70" i="38"/>
  <c r="CF70" i="38"/>
  <c r="CE70" i="38"/>
  <c r="CD70" i="38"/>
  <c r="CL69" i="38"/>
  <c r="CK69" i="38"/>
  <c r="CJ69" i="38"/>
  <c r="CI69" i="38"/>
  <c r="CH69" i="38"/>
  <c r="CG69" i="38"/>
  <c r="CF69" i="38"/>
  <c r="CE69" i="38"/>
  <c r="CD69" i="38"/>
  <c r="CL68" i="38"/>
  <c r="CK68" i="38"/>
  <c r="CJ68" i="38"/>
  <c r="CI68" i="38"/>
  <c r="CH68" i="38"/>
  <c r="CG68" i="38"/>
  <c r="CF68" i="38"/>
  <c r="CE68" i="38"/>
  <c r="CD68" i="38"/>
  <c r="CL67" i="38"/>
  <c r="CK67" i="38"/>
  <c r="CJ67" i="38"/>
  <c r="CI67" i="38"/>
  <c r="CH67" i="38"/>
  <c r="CG67" i="38"/>
  <c r="CF67" i="38"/>
  <c r="CE67" i="38"/>
  <c r="CD67" i="38"/>
  <c r="CL60" i="38"/>
  <c r="CK60" i="38"/>
  <c r="CJ60" i="38"/>
  <c r="CI60" i="38"/>
  <c r="CH60" i="38"/>
  <c r="CG60" i="38"/>
  <c r="CF60" i="38"/>
  <c r="CE60" i="38"/>
  <c r="CD60" i="38"/>
  <c r="CL59" i="38"/>
  <c r="CK59" i="38"/>
  <c r="CJ59" i="38"/>
  <c r="CI59" i="38"/>
  <c r="CH59" i="38"/>
  <c r="CG59" i="38"/>
  <c r="CF59" i="38"/>
  <c r="CE59" i="38"/>
  <c r="CD59" i="38"/>
  <c r="CL58" i="38"/>
  <c r="CK58" i="38"/>
  <c r="CJ58" i="38"/>
  <c r="CI58" i="38"/>
  <c r="CH58" i="38"/>
  <c r="CG58" i="38"/>
  <c r="CF58" i="38"/>
  <c r="CE58" i="38"/>
  <c r="CD58" i="38"/>
  <c r="CL57" i="38"/>
  <c r="CK57" i="38"/>
  <c r="CJ57" i="38"/>
  <c r="CI57" i="38"/>
  <c r="CH57" i="38"/>
  <c r="CG57" i="38"/>
  <c r="CF57" i="38"/>
  <c r="CE57" i="38"/>
  <c r="CD57" i="38"/>
  <c r="CL56" i="38"/>
  <c r="CK56" i="38"/>
  <c r="CJ56" i="38"/>
  <c r="CI56" i="38"/>
  <c r="CH56" i="38"/>
  <c r="CG56" i="38"/>
  <c r="CF56" i="38"/>
  <c r="CE56" i="38"/>
  <c r="CD56" i="38"/>
  <c r="CL55" i="38"/>
  <c r="CK55" i="38"/>
  <c r="CJ55" i="38"/>
  <c r="CI55" i="38"/>
  <c r="CH55" i="38"/>
  <c r="CG55" i="38"/>
  <c r="CF55" i="38"/>
  <c r="CE55" i="38"/>
  <c r="CD55" i="38"/>
  <c r="CL54" i="38"/>
  <c r="CK54" i="38"/>
  <c r="CJ54" i="38"/>
  <c r="CI54" i="38"/>
  <c r="CH54" i="38"/>
  <c r="CG54" i="38"/>
  <c r="CF54" i="38"/>
  <c r="CE54" i="38"/>
  <c r="CD54" i="38"/>
  <c r="CL53" i="38"/>
  <c r="CK53" i="38"/>
  <c r="CJ53" i="38"/>
  <c r="CI53" i="38"/>
  <c r="CH53" i="38"/>
  <c r="CG53" i="38"/>
  <c r="CF53" i="38"/>
  <c r="CE53" i="38"/>
  <c r="CD53" i="38"/>
  <c r="CL52" i="38"/>
  <c r="CK52" i="38"/>
  <c r="CJ52" i="38"/>
  <c r="CI52" i="38"/>
  <c r="CH52" i="38"/>
  <c r="CG52" i="38"/>
  <c r="CF52" i="38"/>
  <c r="CE52" i="38"/>
  <c r="CD52" i="38"/>
  <c r="CL51" i="38"/>
  <c r="CK51" i="38"/>
  <c r="CJ51" i="38"/>
  <c r="CI51" i="38"/>
  <c r="CH51" i="38"/>
  <c r="CG51" i="38"/>
  <c r="CF51" i="38"/>
  <c r="CE51" i="38"/>
  <c r="CD51" i="38"/>
  <c r="CL50" i="38"/>
  <c r="CK50" i="38"/>
  <c r="CJ50" i="38"/>
  <c r="CI50" i="38"/>
  <c r="CH50" i="38"/>
  <c r="CG50" i="38"/>
  <c r="CF50" i="38"/>
  <c r="CE50" i="38"/>
  <c r="CD50" i="38"/>
  <c r="CL49" i="38"/>
  <c r="CK49" i="38"/>
  <c r="CJ49" i="38"/>
  <c r="CI49" i="38"/>
  <c r="CH49" i="38"/>
  <c r="CG49" i="38"/>
  <c r="CF49" i="38"/>
  <c r="CE49" i="38"/>
  <c r="CD49" i="38"/>
  <c r="CL48" i="38"/>
  <c r="CK48" i="38"/>
  <c r="CJ48" i="38"/>
  <c r="CI48" i="38"/>
  <c r="CH48" i="38"/>
  <c r="CG48" i="38"/>
  <c r="CF48" i="38"/>
  <c r="CE48" i="38"/>
  <c r="CD48" i="38"/>
  <c r="CL47" i="38"/>
  <c r="CK47" i="38"/>
  <c r="CJ47" i="38"/>
  <c r="CI47" i="38"/>
  <c r="CH47" i="38"/>
  <c r="CG47" i="38"/>
  <c r="CF47" i="38"/>
  <c r="CE47" i="38"/>
  <c r="CD47" i="38"/>
  <c r="CL46" i="38"/>
  <c r="CK46" i="38"/>
  <c r="CJ46" i="38"/>
  <c r="CI46" i="38"/>
  <c r="CH46" i="38"/>
  <c r="CG46" i="38"/>
  <c r="CF46" i="38"/>
  <c r="CE46" i="38"/>
  <c r="CD46" i="38"/>
  <c r="CL45" i="38"/>
  <c r="CK45" i="38"/>
  <c r="CJ45" i="38"/>
  <c r="CI45" i="38"/>
  <c r="CH45" i="38"/>
  <c r="CG45" i="38"/>
  <c r="CF45" i="38"/>
  <c r="CE45" i="38"/>
  <c r="CD45" i="38"/>
  <c r="CL44" i="38"/>
  <c r="CK44" i="38"/>
  <c r="CJ44" i="38"/>
  <c r="CI44" i="38"/>
  <c r="CH44" i="38"/>
  <c r="CG44" i="38"/>
  <c r="CF44" i="38"/>
  <c r="CE44" i="38"/>
  <c r="CD44" i="38"/>
  <c r="CL43" i="38"/>
  <c r="CK43" i="38"/>
  <c r="CJ43" i="38"/>
  <c r="CI43" i="38"/>
  <c r="CH43" i="38"/>
  <c r="CG43" i="38"/>
  <c r="CF43" i="38"/>
  <c r="CE43" i="38"/>
  <c r="CD43" i="38"/>
  <c r="CL42" i="38"/>
  <c r="CK42" i="38"/>
  <c r="CJ42" i="38"/>
  <c r="CI42" i="38"/>
  <c r="CH42" i="38"/>
  <c r="CG42" i="38"/>
  <c r="CF42" i="38"/>
  <c r="CE42" i="38"/>
  <c r="CD42" i="38"/>
  <c r="CL41" i="38"/>
  <c r="CK41" i="38"/>
  <c r="CJ41" i="38"/>
  <c r="CI41" i="38"/>
  <c r="CH41" i="38"/>
  <c r="CG41" i="38"/>
  <c r="CF41" i="38"/>
  <c r="CE41" i="38"/>
  <c r="CD41" i="38"/>
  <c r="CL40" i="38"/>
  <c r="CK40" i="38"/>
  <c r="CJ40" i="38"/>
  <c r="CI40" i="38"/>
  <c r="CH40" i="38"/>
  <c r="CG40" i="38"/>
  <c r="CF40" i="38"/>
  <c r="CE40" i="38"/>
  <c r="CD40" i="38"/>
  <c r="CL39" i="38"/>
  <c r="CK39" i="38"/>
  <c r="CJ39" i="38"/>
  <c r="CI39" i="38"/>
  <c r="CH39" i="38"/>
  <c r="CG39" i="38"/>
  <c r="CF39" i="38"/>
  <c r="CE39" i="38"/>
  <c r="CD39" i="38"/>
  <c r="CL38" i="38"/>
  <c r="CK38" i="38"/>
  <c r="CJ38" i="38"/>
  <c r="CI38" i="38"/>
  <c r="CH38" i="38"/>
  <c r="CG38" i="38"/>
  <c r="CF38" i="38"/>
  <c r="CE38" i="38"/>
  <c r="CD38" i="38"/>
  <c r="CL37" i="38"/>
  <c r="CK37" i="38"/>
  <c r="CJ37" i="38"/>
  <c r="CI37" i="38"/>
  <c r="CH37" i="38"/>
  <c r="CG37" i="38"/>
  <c r="CF37" i="38"/>
  <c r="CE37" i="38"/>
  <c r="CD37" i="38"/>
  <c r="CL36" i="38"/>
  <c r="CK36" i="38"/>
  <c r="CJ36" i="38"/>
  <c r="CI36" i="38"/>
  <c r="CH36" i="38"/>
  <c r="CG36" i="38"/>
  <c r="CF36" i="38"/>
  <c r="CE36" i="38"/>
  <c r="CD36" i="38"/>
  <c r="CL35" i="38"/>
  <c r="CK35" i="38"/>
  <c r="CJ35" i="38"/>
  <c r="CI35" i="38"/>
  <c r="CH35" i="38"/>
  <c r="CG35" i="38"/>
  <c r="CF35" i="38"/>
  <c r="CE35" i="38"/>
  <c r="CD35" i="38"/>
  <c r="CL34" i="38"/>
  <c r="CK34" i="38"/>
  <c r="CJ34" i="38"/>
  <c r="CI34" i="38"/>
  <c r="CH34" i="38"/>
  <c r="CG34" i="38"/>
  <c r="CF34" i="38"/>
  <c r="CE34" i="38"/>
  <c r="CD34" i="38"/>
  <c r="CL33" i="38"/>
  <c r="CK33" i="38"/>
  <c r="CJ33" i="38"/>
  <c r="CI33" i="38"/>
  <c r="CH33" i="38"/>
  <c r="CG33" i="38"/>
  <c r="CF33" i="38"/>
  <c r="CE33" i="38"/>
  <c r="CD33" i="38"/>
  <c r="CL32" i="38"/>
  <c r="CK32" i="38"/>
  <c r="CJ32" i="38"/>
  <c r="CI32" i="38"/>
  <c r="CH32" i="38"/>
  <c r="CG32" i="38"/>
  <c r="CF32" i="38"/>
  <c r="CE32" i="38"/>
  <c r="CD32" i="38"/>
  <c r="CL31" i="38"/>
  <c r="CK31" i="38"/>
  <c r="CJ31" i="38"/>
  <c r="CI31" i="38"/>
  <c r="CH31" i="38"/>
  <c r="CG31" i="38"/>
  <c r="CF31" i="38"/>
  <c r="CE31" i="38"/>
  <c r="CD31" i="38"/>
  <c r="CL30" i="38"/>
  <c r="CK30" i="38"/>
  <c r="CJ30" i="38"/>
  <c r="CI30" i="38"/>
  <c r="CH30" i="38"/>
  <c r="CG30" i="38"/>
  <c r="CF30" i="38"/>
  <c r="CE30" i="38"/>
  <c r="CD30" i="38"/>
  <c r="CL29" i="38"/>
  <c r="CK29" i="38"/>
  <c r="CJ29" i="38"/>
  <c r="CI29" i="38"/>
  <c r="CH29" i="38"/>
  <c r="CG29" i="38"/>
  <c r="CF29" i="38"/>
  <c r="CE29" i="38"/>
  <c r="CD29" i="38"/>
  <c r="CL28" i="38"/>
  <c r="CK28" i="38"/>
  <c r="CJ28" i="38"/>
  <c r="CI28" i="38"/>
  <c r="CH28" i="38"/>
  <c r="CG28" i="38"/>
  <c r="CF28" i="38"/>
  <c r="CE28" i="38"/>
  <c r="CD28" i="38"/>
  <c r="CL27" i="38"/>
  <c r="CK27" i="38"/>
  <c r="CJ27" i="38"/>
  <c r="CI27" i="38"/>
  <c r="CH27" i="38"/>
  <c r="CG27" i="38"/>
  <c r="CF27" i="38"/>
  <c r="CE27" i="38"/>
  <c r="CD27" i="38"/>
  <c r="CL26" i="38"/>
  <c r="CK26" i="38"/>
  <c r="CJ26" i="38"/>
  <c r="CI26" i="38"/>
  <c r="CH26" i="38"/>
  <c r="CG26" i="38"/>
  <c r="CF26" i="38"/>
  <c r="CE26" i="38"/>
  <c r="CD26" i="38"/>
  <c r="CL25" i="38"/>
  <c r="CK25" i="38"/>
  <c r="CJ25" i="38"/>
  <c r="CI25" i="38"/>
  <c r="CH25" i="38"/>
  <c r="CG25" i="38"/>
  <c r="CF25" i="38"/>
  <c r="CE25" i="38"/>
  <c r="CD25" i="38"/>
  <c r="CL24" i="38"/>
  <c r="CK24" i="38"/>
  <c r="CJ24" i="38"/>
  <c r="CI24" i="38"/>
  <c r="CH24" i="38"/>
  <c r="CG24" i="38"/>
  <c r="CF24" i="38"/>
  <c r="CE24" i="38"/>
  <c r="CD24" i="38"/>
  <c r="CL23" i="38"/>
  <c r="CK23" i="38"/>
  <c r="CJ23" i="38"/>
  <c r="CI23" i="38"/>
  <c r="CH23" i="38"/>
  <c r="CG23" i="38"/>
  <c r="CF23" i="38"/>
  <c r="CE23" i="38"/>
  <c r="CD23" i="38"/>
  <c r="CL22" i="38"/>
  <c r="CK22" i="38"/>
  <c r="CJ22" i="38"/>
  <c r="CI22" i="38"/>
  <c r="CH22" i="38"/>
  <c r="CG22" i="38"/>
  <c r="CF22" i="38"/>
  <c r="CE22" i="38"/>
  <c r="CD22" i="38"/>
  <c r="CL21" i="38"/>
  <c r="CK21" i="38"/>
  <c r="CJ21" i="38"/>
  <c r="CI21" i="38"/>
  <c r="CH21" i="38"/>
  <c r="CG21" i="38"/>
  <c r="CF21" i="38"/>
  <c r="CE21" i="38"/>
  <c r="CD21" i="38"/>
  <c r="CL20" i="38"/>
  <c r="CK20" i="38"/>
  <c r="CJ20" i="38"/>
  <c r="CI20" i="38"/>
  <c r="CH20" i="38"/>
  <c r="CG20" i="38"/>
  <c r="CF20" i="38"/>
  <c r="CE20" i="38"/>
  <c r="CD20" i="38"/>
  <c r="CL19" i="38"/>
  <c r="CK19" i="38"/>
  <c r="CJ19" i="38"/>
  <c r="CI19" i="38"/>
  <c r="CH19" i="38"/>
  <c r="CG19" i="38"/>
  <c r="CF19" i="38"/>
  <c r="CE19" i="38"/>
  <c r="CD19" i="38"/>
  <c r="CL18" i="38"/>
  <c r="CK18" i="38"/>
  <c r="CJ18" i="38"/>
  <c r="CI18" i="38"/>
  <c r="CH18" i="38"/>
  <c r="CG18" i="38"/>
  <c r="CF18" i="38"/>
  <c r="CE18" i="38"/>
  <c r="CD18" i="38"/>
  <c r="CL17" i="38"/>
  <c r="CK17" i="38"/>
  <c r="CJ17" i="38"/>
  <c r="CI17" i="38"/>
  <c r="CH17" i="38"/>
  <c r="CG17" i="38"/>
  <c r="CF17" i="38"/>
  <c r="CE17" i="38"/>
  <c r="CD17" i="38"/>
  <c r="CL16" i="38"/>
  <c r="CK16" i="38"/>
  <c r="CJ16" i="38"/>
  <c r="CI16" i="38"/>
  <c r="CH16" i="38"/>
  <c r="CG16" i="38"/>
  <c r="CF16" i="38"/>
  <c r="CE16" i="38"/>
  <c r="CD16" i="38"/>
  <c r="CL15" i="38"/>
  <c r="CK15" i="38"/>
  <c r="CJ15" i="38"/>
  <c r="CI15" i="38"/>
  <c r="CH15" i="38"/>
  <c r="CG15" i="38"/>
  <c r="CF15" i="38"/>
  <c r="CE15" i="38"/>
  <c r="CD15" i="38"/>
  <c r="CL14" i="38"/>
  <c r="CK14" i="38"/>
  <c r="CJ14" i="38"/>
  <c r="CI14" i="38"/>
  <c r="CH14" i="38"/>
  <c r="CG14" i="38"/>
  <c r="CF14" i="38"/>
  <c r="CE14" i="38"/>
  <c r="CD14" i="38"/>
  <c r="CL13" i="38"/>
  <c r="CK13" i="38"/>
  <c r="CJ13" i="38"/>
  <c r="CI13" i="38"/>
  <c r="CH13" i="38"/>
  <c r="CG13" i="38"/>
  <c r="CF13" i="38"/>
  <c r="CE13" i="38"/>
  <c r="CD13" i="38"/>
  <c r="CL12" i="38"/>
  <c r="CK12" i="38"/>
  <c r="CJ12" i="38"/>
  <c r="CI12" i="38"/>
  <c r="CH12" i="38"/>
  <c r="CG12" i="38"/>
  <c r="CF12" i="38"/>
  <c r="CE12" i="38"/>
  <c r="CD12" i="38"/>
  <c r="CL11" i="38"/>
  <c r="CK11" i="38"/>
  <c r="CJ11" i="38"/>
  <c r="CI11" i="38"/>
  <c r="CH11" i="38"/>
  <c r="CG11" i="38"/>
  <c r="CF11" i="38"/>
  <c r="CE11" i="38"/>
  <c r="CD11" i="38"/>
  <c r="CL10" i="38"/>
  <c r="CK10" i="38"/>
  <c r="CJ10" i="38"/>
  <c r="CI10" i="38"/>
  <c r="CH10" i="38"/>
  <c r="CG10" i="38"/>
  <c r="CF10" i="38"/>
  <c r="CE10" i="38"/>
  <c r="CD10" i="38"/>
  <c r="CL9" i="38"/>
  <c r="CK9" i="38"/>
  <c r="CJ9" i="38"/>
  <c r="CI9" i="38"/>
  <c r="CH9" i="38"/>
  <c r="CG9" i="38"/>
  <c r="CF9" i="38"/>
  <c r="CE9" i="38"/>
  <c r="CD9" i="38"/>
  <c r="CL8" i="38"/>
  <c r="CK8" i="38"/>
  <c r="CJ8" i="38"/>
  <c r="CI8" i="38"/>
  <c r="CH8" i="38"/>
  <c r="CG8" i="38"/>
  <c r="CF8" i="38"/>
  <c r="CE8" i="38"/>
  <c r="CD8" i="38"/>
  <c r="CL7" i="38"/>
  <c r="CK7" i="38"/>
  <c r="CJ7" i="38"/>
  <c r="CI7" i="38"/>
  <c r="CH7" i="38"/>
  <c r="CG7" i="38"/>
  <c r="CF7" i="38"/>
  <c r="CE7" i="38"/>
  <c r="CD7" i="38"/>
  <c r="CL6" i="38"/>
  <c r="CK6" i="38"/>
  <c r="CJ6" i="38"/>
  <c r="CI6" i="38"/>
  <c r="CH6" i="38"/>
  <c r="CG6" i="38"/>
  <c r="CF6" i="38"/>
  <c r="CE6" i="38"/>
  <c r="CD6" i="38"/>
  <c r="CL5" i="38"/>
  <c r="CK5" i="38"/>
  <c r="CJ5" i="38"/>
  <c r="CI5" i="38"/>
  <c r="CH5" i="38"/>
  <c r="CG5" i="38"/>
  <c r="CF5" i="38"/>
  <c r="CE5" i="38"/>
  <c r="CD5" i="38"/>
  <c r="CL4" i="38"/>
  <c r="CK4" i="38"/>
  <c r="CJ4" i="38"/>
  <c r="CI4" i="38"/>
  <c r="CH4" i="38"/>
  <c r="CG4" i="38"/>
  <c r="CF4" i="38"/>
  <c r="CE4" i="38"/>
  <c r="CD4" i="38"/>
  <c r="CL3" i="38"/>
  <c r="CK3" i="38"/>
  <c r="CJ3" i="38"/>
  <c r="CI3" i="38"/>
  <c r="CH3" i="38"/>
  <c r="CG3" i="38"/>
  <c r="CF3" i="38"/>
  <c r="CE3" i="38"/>
  <c r="CD3" i="38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D39" i="20"/>
  <c r="G39" i="20"/>
  <c r="CE79" i="53"/>
  <c r="CL78" i="53"/>
  <c r="CK78" i="53"/>
  <c r="CJ78" i="53"/>
  <c r="CI78" i="53"/>
  <c r="CH78" i="53"/>
  <c r="CF78" i="53"/>
  <c r="CE78" i="53"/>
  <c r="CL77" i="53"/>
  <c r="CK77" i="53"/>
  <c r="CJ77" i="53"/>
  <c r="CI77" i="53"/>
  <c r="CH77" i="53"/>
  <c r="CF77" i="53"/>
  <c r="CE77" i="53"/>
  <c r="CL76" i="53"/>
  <c r="CK76" i="53"/>
  <c r="CJ76" i="53"/>
  <c r="CI76" i="53"/>
  <c r="CH76" i="53"/>
  <c r="CF76" i="53"/>
  <c r="CE76" i="53"/>
  <c r="CL75" i="53"/>
  <c r="CK75" i="53"/>
  <c r="CJ75" i="53"/>
  <c r="CI75" i="53"/>
  <c r="CH75" i="53"/>
  <c r="CF75" i="53"/>
  <c r="CE75" i="53"/>
  <c r="CL74" i="53"/>
  <c r="CK74" i="53"/>
  <c r="CJ74" i="53"/>
  <c r="CI74" i="53"/>
  <c r="CH74" i="53"/>
  <c r="CF74" i="53"/>
  <c r="CE74" i="53"/>
  <c r="CL73" i="53"/>
  <c r="CK73" i="53"/>
  <c r="CJ73" i="53"/>
  <c r="CI73" i="53"/>
  <c r="CH73" i="53"/>
  <c r="CF73" i="53"/>
  <c r="CE73" i="53"/>
  <c r="CL72" i="53"/>
  <c r="CK72" i="53"/>
  <c r="CJ72" i="53"/>
  <c r="CI72" i="53"/>
  <c r="CH72" i="53"/>
  <c r="CF72" i="53"/>
  <c r="CE72" i="53"/>
  <c r="CL71" i="53"/>
  <c r="CK71" i="53"/>
  <c r="CJ71" i="53"/>
  <c r="CI71" i="53"/>
  <c r="CH71" i="53"/>
  <c r="CF71" i="53"/>
  <c r="CE71" i="53"/>
  <c r="CL70" i="53"/>
  <c r="CK70" i="53"/>
  <c r="CJ70" i="53"/>
  <c r="CI70" i="53"/>
  <c r="CH70" i="53"/>
  <c r="CF70" i="53"/>
  <c r="CE70" i="53"/>
  <c r="CL69" i="53"/>
  <c r="CK69" i="53"/>
  <c r="CJ69" i="53"/>
  <c r="CI69" i="53"/>
  <c r="CH69" i="53"/>
  <c r="CF69" i="53"/>
  <c r="CE69" i="53"/>
  <c r="CL68" i="53"/>
  <c r="CK68" i="53"/>
  <c r="CJ68" i="53"/>
  <c r="CI68" i="53"/>
  <c r="CH68" i="53"/>
  <c r="CF68" i="53"/>
  <c r="CE68" i="53"/>
  <c r="CL67" i="53"/>
  <c r="CK67" i="53"/>
  <c r="CJ67" i="53"/>
  <c r="CI67" i="53"/>
  <c r="CH67" i="53"/>
  <c r="CF67" i="53"/>
  <c r="CE67" i="53"/>
  <c r="CL60" i="53"/>
  <c r="CK60" i="53"/>
  <c r="CJ60" i="53"/>
  <c r="CI60" i="53"/>
  <c r="CH60" i="53"/>
  <c r="CF60" i="53"/>
  <c r="CE60" i="53"/>
  <c r="CD60" i="53"/>
  <c r="CL59" i="53"/>
  <c r="CK59" i="53"/>
  <c r="CJ59" i="53"/>
  <c r="CI59" i="53"/>
  <c r="CH59" i="53"/>
  <c r="CG59" i="53"/>
  <c r="CF59" i="53"/>
  <c r="CE59" i="53"/>
  <c r="CD59" i="53"/>
  <c r="CL58" i="53"/>
  <c r="CK58" i="53"/>
  <c r="CJ58" i="53"/>
  <c r="CI58" i="53"/>
  <c r="CH58" i="53"/>
  <c r="CG58" i="53"/>
  <c r="CF58" i="53"/>
  <c r="CE58" i="53"/>
  <c r="CD58" i="53"/>
  <c r="CL57" i="53"/>
  <c r="CK57" i="53"/>
  <c r="CJ57" i="53"/>
  <c r="CI57" i="53"/>
  <c r="CH57" i="53"/>
  <c r="CG57" i="53"/>
  <c r="CF57" i="53"/>
  <c r="CE57" i="53"/>
  <c r="CD57" i="53"/>
  <c r="CL56" i="53"/>
  <c r="CK56" i="53"/>
  <c r="CJ56" i="53"/>
  <c r="CI56" i="53"/>
  <c r="CH56" i="53"/>
  <c r="CG56" i="53"/>
  <c r="CF56" i="53"/>
  <c r="CE56" i="53"/>
  <c r="CD56" i="53"/>
  <c r="CL55" i="53"/>
  <c r="CK55" i="53"/>
  <c r="CJ55" i="53"/>
  <c r="CI55" i="53"/>
  <c r="CH55" i="53"/>
  <c r="CG55" i="53"/>
  <c r="CF55" i="53"/>
  <c r="CE55" i="53"/>
  <c r="CD55" i="53"/>
  <c r="CL54" i="53"/>
  <c r="CK54" i="53"/>
  <c r="CJ54" i="53"/>
  <c r="CI54" i="53"/>
  <c r="CH54" i="53"/>
  <c r="CG54" i="53"/>
  <c r="CF54" i="53"/>
  <c r="CL53" i="53"/>
  <c r="CK53" i="53"/>
  <c r="CJ53" i="53"/>
  <c r="CI53" i="53"/>
  <c r="CH53" i="53"/>
  <c r="CG53" i="53"/>
  <c r="CF53" i="53"/>
  <c r="CL52" i="53"/>
  <c r="CK52" i="53"/>
  <c r="CJ52" i="53"/>
  <c r="CI52" i="53"/>
  <c r="CH52" i="53"/>
  <c r="CG52" i="53"/>
  <c r="CF52" i="53"/>
  <c r="CL51" i="53"/>
  <c r="CK51" i="53"/>
  <c r="CJ51" i="53"/>
  <c r="CI51" i="53"/>
  <c r="CH51" i="53"/>
  <c r="CG51" i="53"/>
  <c r="CF51" i="53"/>
  <c r="CE51" i="53"/>
  <c r="CD51" i="53"/>
  <c r="CL50" i="53"/>
  <c r="CK50" i="53"/>
  <c r="CJ50" i="53"/>
  <c r="CI50" i="53"/>
  <c r="CH50" i="53"/>
  <c r="CG50" i="53"/>
  <c r="CF50" i="53"/>
  <c r="CE50" i="53"/>
  <c r="CD50" i="53"/>
  <c r="CL49" i="53"/>
  <c r="CK49" i="53"/>
  <c r="CJ49" i="53"/>
  <c r="CI49" i="53"/>
  <c r="CH49" i="53"/>
  <c r="CG49" i="53"/>
  <c r="CF49" i="53"/>
  <c r="CE49" i="53"/>
  <c r="CD49" i="53"/>
  <c r="CL48" i="53"/>
  <c r="CK48" i="53"/>
  <c r="CJ48" i="53"/>
  <c r="CI48" i="53"/>
  <c r="CH48" i="53"/>
  <c r="CG48" i="53"/>
  <c r="CF48" i="53"/>
  <c r="CE48" i="53"/>
  <c r="CD48" i="53"/>
  <c r="CL47" i="53"/>
  <c r="CK47" i="53"/>
  <c r="CJ47" i="53"/>
  <c r="CI47" i="53"/>
  <c r="CH47" i="53"/>
  <c r="CG47" i="53"/>
  <c r="CF47" i="53"/>
  <c r="CE47" i="53"/>
  <c r="CD47" i="53"/>
  <c r="CL46" i="53"/>
  <c r="CK46" i="53"/>
  <c r="CJ46" i="53"/>
  <c r="CI46" i="53"/>
  <c r="CH46" i="53"/>
  <c r="CG46" i="53"/>
  <c r="CF46" i="53"/>
  <c r="CE46" i="53"/>
  <c r="CD46" i="53"/>
  <c r="CL45" i="53"/>
  <c r="CK45" i="53"/>
  <c r="CJ45" i="53"/>
  <c r="CI45" i="53"/>
  <c r="CH45" i="53"/>
  <c r="CG45" i="53"/>
  <c r="CF45" i="53"/>
  <c r="CE45" i="53"/>
  <c r="CD45" i="53"/>
  <c r="CL44" i="53"/>
  <c r="CK44" i="53"/>
  <c r="CJ44" i="53"/>
  <c r="CI44" i="53"/>
  <c r="CH44" i="53"/>
  <c r="CG44" i="53"/>
  <c r="CF44" i="53"/>
  <c r="CE44" i="53"/>
  <c r="CD44" i="53"/>
  <c r="CL43" i="53"/>
  <c r="CK43" i="53"/>
  <c r="CJ43" i="53"/>
  <c r="CI43" i="53"/>
  <c r="CH43" i="53"/>
  <c r="CG43" i="53"/>
  <c r="CF43" i="53"/>
  <c r="CE43" i="53"/>
  <c r="CD43" i="53"/>
  <c r="CL42" i="53"/>
  <c r="CK42" i="53"/>
  <c r="CJ42" i="53"/>
  <c r="CI42" i="53"/>
  <c r="CH42" i="53"/>
  <c r="CG42" i="53"/>
  <c r="CF42" i="53"/>
  <c r="CE42" i="53"/>
  <c r="CD42" i="53"/>
  <c r="CL41" i="53"/>
  <c r="CK41" i="53"/>
  <c r="CJ41" i="53"/>
  <c r="CI41" i="53"/>
  <c r="CH41" i="53"/>
  <c r="CG41" i="53"/>
  <c r="CF41" i="53"/>
  <c r="CE41" i="53"/>
  <c r="CD41" i="53"/>
  <c r="CL40" i="53"/>
  <c r="CK40" i="53"/>
  <c r="CJ40" i="53"/>
  <c r="CI40" i="53"/>
  <c r="CH40" i="53"/>
  <c r="CG40" i="53"/>
  <c r="CF40" i="53"/>
  <c r="CE40" i="53"/>
  <c r="CD40" i="53"/>
  <c r="CL39" i="53"/>
  <c r="CK39" i="53"/>
  <c r="CJ39" i="53"/>
  <c r="CI39" i="53"/>
  <c r="CH39" i="53"/>
  <c r="CG39" i="53"/>
  <c r="CF39" i="53"/>
  <c r="CE39" i="53"/>
  <c r="CD39" i="53"/>
  <c r="CL38" i="53"/>
  <c r="CK38" i="53"/>
  <c r="CJ38" i="53"/>
  <c r="CI38" i="53"/>
  <c r="CH38" i="53"/>
  <c r="CG38" i="53"/>
  <c r="CF38" i="53"/>
  <c r="CE38" i="53"/>
  <c r="CD38" i="53"/>
  <c r="CL37" i="53"/>
  <c r="CK37" i="53"/>
  <c r="CJ37" i="53"/>
  <c r="CI37" i="53"/>
  <c r="CH37" i="53"/>
  <c r="CG37" i="53"/>
  <c r="CF37" i="53"/>
  <c r="CE37" i="53"/>
  <c r="CD37" i="53"/>
  <c r="CL36" i="53"/>
  <c r="CK36" i="53"/>
  <c r="CJ36" i="53"/>
  <c r="CI36" i="53"/>
  <c r="CH36" i="53"/>
  <c r="CG36" i="53"/>
  <c r="CF36" i="53"/>
  <c r="CE36" i="53"/>
  <c r="CD36" i="53"/>
  <c r="CL35" i="53"/>
  <c r="CK35" i="53"/>
  <c r="CJ35" i="53"/>
  <c r="CI35" i="53"/>
  <c r="CH35" i="53"/>
  <c r="CG35" i="53"/>
  <c r="CF35" i="53"/>
  <c r="CE35" i="53"/>
  <c r="CD35" i="53"/>
  <c r="CL34" i="53"/>
  <c r="CK34" i="53"/>
  <c r="CJ34" i="53"/>
  <c r="CI34" i="53"/>
  <c r="CH34" i="53"/>
  <c r="CG34" i="53"/>
  <c r="CF34" i="53"/>
  <c r="CE34" i="53"/>
  <c r="CD34" i="53"/>
  <c r="CL33" i="53"/>
  <c r="CK33" i="53"/>
  <c r="CJ33" i="53"/>
  <c r="CI33" i="53"/>
  <c r="CH33" i="53"/>
  <c r="CG33" i="53"/>
  <c r="CF33" i="53"/>
  <c r="CE33" i="53"/>
  <c r="CD33" i="53"/>
  <c r="CL32" i="53"/>
  <c r="CK32" i="53"/>
  <c r="CJ32" i="53"/>
  <c r="CI32" i="53"/>
  <c r="CH32" i="53"/>
  <c r="CG32" i="53"/>
  <c r="CF32" i="53"/>
  <c r="CE32" i="53"/>
  <c r="CD32" i="53"/>
  <c r="CL31" i="53"/>
  <c r="CK31" i="53"/>
  <c r="CJ31" i="53"/>
  <c r="CI31" i="53"/>
  <c r="CH31" i="53"/>
  <c r="CG31" i="53"/>
  <c r="CF31" i="53"/>
  <c r="CE31" i="53"/>
  <c r="CD31" i="53"/>
  <c r="CL30" i="53"/>
  <c r="CK30" i="53"/>
  <c r="CJ30" i="53"/>
  <c r="CI30" i="53"/>
  <c r="CH30" i="53"/>
  <c r="CG30" i="53"/>
  <c r="CF30" i="53"/>
  <c r="CE30" i="53"/>
  <c r="CD30" i="53"/>
  <c r="CL29" i="53"/>
  <c r="CK29" i="53"/>
  <c r="CJ29" i="53"/>
  <c r="CI29" i="53"/>
  <c r="CH29" i="53"/>
  <c r="CG29" i="53"/>
  <c r="CF29" i="53"/>
  <c r="CE29" i="53"/>
  <c r="CD29" i="53"/>
  <c r="CL28" i="53"/>
  <c r="CK28" i="53"/>
  <c r="CJ28" i="53"/>
  <c r="CI28" i="53"/>
  <c r="CH28" i="53"/>
  <c r="CG28" i="53"/>
  <c r="CF28" i="53"/>
  <c r="CE28" i="53"/>
  <c r="CD28" i="53"/>
  <c r="CL27" i="53"/>
  <c r="CK27" i="53"/>
  <c r="CJ27" i="53"/>
  <c r="CI27" i="53"/>
  <c r="CH27" i="53"/>
  <c r="CG27" i="53"/>
  <c r="CF27" i="53"/>
  <c r="CE27" i="53"/>
  <c r="CD27" i="53"/>
  <c r="CL26" i="53"/>
  <c r="CK26" i="53"/>
  <c r="CJ26" i="53"/>
  <c r="CI26" i="53"/>
  <c r="CH26" i="53"/>
  <c r="CG26" i="53"/>
  <c r="CF26" i="53"/>
  <c r="CE26" i="53"/>
  <c r="CD26" i="53"/>
  <c r="CL25" i="53"/>
  <c r="CK25" i="53"/>
  <c r="CJ25" i="53"/>
  <c r="CI25" i="53"/>
  <c r="CH25" i="53"/>
  <c r="CG25" i="53"/>
  <c r="CF25" i="53"/>
  <c r="CE25" i="53"/>
  <c r="CD25" i="53"/>
  <c r="CL24" i="53"/>
  <c r="CK24" i="53"/>
  <c r="CJ24" i="53"/>
  <c r="CI24" i="53"/>
  <c r="CH24" i="53"/>
  <c r="CG24" i="53"/>
  <c r="CF24" i="53"/>
  <c r="CE24" i="53"/>
  <c r="CD24" i="53"/>
  <c r="CL23" i="53"/>
  <c r="CK23" i="53"/>
  <c r="CJ23" i="53"/>
  <c r="CI23" i="53"/>
  <c r="CH23" i="53"/>
  <c r="CG23" i="53"/>
  <c r="CF23" i="53"/>
  <c r="CE23" i="53"/>
  <c r="CD23" i="53"/>
  <c r="CL22" i="53"/>
  <c r="CK22" i="53"/>
  <c r="CJ22" i="53"/>
  <c r="CI22" i="53"/>
  <c r="CH22" i="53"/>
  <c r="CG22" i="53"/>
  <c r="CF22" i="53"/>
  <c r="CE22" i="53"/>
  <c r="CD22" i="53"/>
  <c r="CL21" i="53"/>
  <c r="CK21" i="53"/>
  <c r="CJ21" i="53"/>
  <c r="CI21" i="53"/>
  <c r="CH21" i="53"/>
  <c r="CG21" i="53"/>
  <c r="CF21" i="53"/>
  <c r="CE21" i="53"/>
  <c r="CD21" i="53"/>
  <c r="CL20" i="53"/>
  <c r="CK20" i="53"/>
  <c r="CJ20" i="53"/>
  <c r="CI20" i="53"/>
  <c r="CH20" i="53"/>
  <c r="CG20" i="53"/>
  <c r="CF20" i="53"/>
  <c r="CE20" i="53"/>
  <c r="CD20" i="53"/>
  <c r="CL19" i="53"/>
  <c r="CK19" i="53"/>
  <c r="CJ19" i="53"/>
  <c r="CI19" i="53"/>
  <c r="CH19" i="53"/>
  <c r="CG19" i="53"/>
  <c r="CF19" i="53"/>
  <c r="CE19" i="53"/>
  <c r="CD19" i="53"/>
  <c r="CL18" i="53"/>
  <c r="CK18" i="53"/>
  <c r="CJ18" i="53"/>
  <c r="CI18" i="53"/>
  <c r="CH18" i="53"/>
  <c r="CG18" i="53"/>
  <c r="CF18" i="53"/>
  <c r="CE18" i="53"/>
  <c r="CD18" i="53"/>
  <c r="CL17" i="53"/>
  <c r="CK17" i="53"/>
  <c r="CJ17" i="53"/>
  <c r="CI17" i="53"/>
  <c r="CH17" i="53"/>
  <c r="CG17" i="53"/>
  <c r="CF17" i="53"/>
  <c r="CE17" i="53"/>
  <c r="CD17" i="53"/>
  <c r="CL16" i="53"/>
  <c r="CK16" i="53"/>
  <c r="CJ16" i="53"/>
  <c r="CI16" i="53"/>
  <c r="CH16" i="53"/>
  <c r="CG16" i="53"/>
  <c r="CF16" i="53"/>
  <c r="CE16" i="53"/>
  <c r="CD16" i="53"/>
  <c r="CL15" i="53"/>
  <c r="CK15" i="53"/>
  <c r="CJ15" i="53"/>
  <c r="CI15" i="53"/>
  <c r="CH15" i="53"/>
  <c r="CG15" i="53"/>
  <c r="CF15" i="53"/>
  <c r="CE15" i="53"/>
  <c r="CD15" i="53"/>
  <c r="CL14" i="53"/>
  <c r="CK14" i="53"/>
  <c r="CJ14" i="53"/>
  <c r="CI14" i="53"/>
  <c r="CH14" i="53"/>
  <c r="CG14" i="53"/>
  <c r="CF14" i="53"/>
  <c r="CE14" i="53"/>
  <c r="CD14" i="53"/>
  <c r="CL13" i="53"/>
  <c r="CK13" i="53"/>
  <c r="CJ13" i="53"/>
  <c r="CI13" i="53"/>
  <c r="CH13" i="53"/>
  <c r="CG13" i="53"/>
  <c r="CF13" i="53"/>
  <c r="CE13" i="53"/>
  <c r="CD13" i="53"/>
  <c r="CL12" i="53"/>
  <c r="CK12" i="53"/>
  <c r="CJ12" i="53"/>
  <c r="CI12" i="53"/>
  <c r="CH12" i="53"/>
  <c r="CG12" i="53"/>
  <c r="CF12" i="53"/>
  <c r="CE12" i="53"/>
  <c r="CD12" i="53"/>
  <c r="CL11" i="53"/>
  <c r="CK11" i="53"/>
  <c r="CJ11" i="53"/>
  <c r="CI11" i="53"/>
  <c r="CH11" i="53"/>
  <c r="CG11" i="53"/>
  <c r="CF11" i="53"/>
  <c r="CE11" i="53"/>
  <c r="CD11" i="53"/>
  <c r="CL10" i="53"/>
  <c r="CK10" i="53"/>
  <c r="CJ10" i="53"/>
  <c r="CI10" i="53"/>
  <c r="CH10" i="53"/>
  <c r="CG10" i="53"/>
  <c r="CF10" i="53"/>
  <c r="CE10" i="53"/>
  <c r="CD10" i="53"/>
  <c r="CL9" i="53"/>
  <c r="CK9" i="53"/>
  <c r="CJ9" i="53"/>
  <c r="CI9" i="53"/>
  <c r="CH9" i="53"/>
  <c r="CG9" i="53"/>
  <c r="CF9" i="53"/>
  <c r="CE9" i="53"/>
  <c r="CD9" i="53"/>
  <c r="CL8" i="53"/>
  <c r="CK8" i="53"/>
  <c r="CJ8" i="53"/>
  <c r="CI8" i="53"/>
  <c r="CH8" i="53"/>
  <c r="CG8" i="53"/>
  <c r="CF8" i="53"/>
  <c r="CE8" i="53"/>
  <c r="CD8" i="53"/>
  <c r="CL7" i="53"/>
  <c r="CK7" i="53"/>
  <c r="CJ7" i="53"/>
  <c r="CI7" i="53"/>
  <c r="CH7" i="53"/>
  <c r="CG7" i="53"/>
  <c r="CF7" i="53"/>
  <c r="CE7" i="53"/>
  <c r="CD7" i="53"/>
  <c r="CL6" i="53"/>
  <c r="CK6" i="53"/>
  <c r="CJ6" i="53"/>
  <c r="CI6" i="53"/>
  <c r="CH6" i="53"/>
  <c r="CG6" i="53"/>
  <c r="CF6" i="53"/>
  <c r="CE6" i="53"/>
  <c r="CD6" i="53"/>
  <c r="CL5" i="53"/>
  <c r="CK5" i="53"/>
  <c r="CJ5" i="53"/>
  <c r="CI5" i="53"/>
  <c r="CH5" i="53"/>
  <c r="CG5" i="53"/>
  <c r="CF5" i="53"/>
  <c r="CE5" i="53"/>
  <c r="CD5" i="53"/>
  <c r="CL4" i="53"/>
  <c r="CK4" i="53"/>
  <c r="CJ4" i="53"/>
  <c r="CI4" i="53"/>
  <c r="CH4" i="53"/>
  <c r="CG4" i="53"/>
  <c r="CF4" i="53"/>
  <c r="CE4" i="53"/>
  <c r="CD4" i="53"/>
  <c r="CL3" i="53"/>
  <c r="CK3" i="53"/>
  <c r="CJ3" i="53"/>
  <c r="CI3" i="53"/>
  <c r="CH3" i="53"/>
  <c r="CG3" i="53"/>
  <c r="CF3" i="53"/>
  <c r="CE3" i="53"/>
  <c r="CD3" i="53"/>
  <c r="CE86" i="51"/>
  <c r="CE85" i="51"/>
  <c r="CE84" i="51"/>
  <c r="CE83" i="51"/>
  <c r="CE82" i="51"/>
  <c r="CE81" i="51"/>
  <c r="CE80" i="51"/>
  <c r="CE79" i="51"/>
  <c r="CE78" i="51"/>
  <c r="CE77" i="51"/>
  <c r="CE76" i="51"/>
  <c r="CE75" i="51"/>
  <c r="CE74" i="51"/>
  <c r="CE73" i="51"/>
  <c r="CE72" i="51"/>
  <c r="CE71" i="51"/>
  <c r="CE70" i="51"/>
  <c r="CE69" i="51"/>
  <c r="CE68" i="51"/>
  <c r="CE67" i="51"/>
  <c r="CE60" i="51"/>
  <c r="CE59" i="51"/>
  <c r="CE58" i="51"/>
  <c r="CE57" i="51"/>
  <c r="CE56" i="51"/>
  <c r="CE55" i="51"/>
  <c r="CE54" i="51"/>
  <c r="CE53" i="51"/>
  <c r="CE52" i="51"/>
  <c r="CE51" i="51"/>
  <c r="CE50" i="51"/>
  <c r="CE49" i="51"/>
  <c r="CE48" i="51"/>
  <c r="CE47" i="51"/>
  <c r="CE46" i="51"/>
  <c r="CE45" i="51"/>
  <c r="CE44" i="51"/>
  <c r="CE43" i="51"/>
  <c r="CE42" i="51"/>
  <c r="CE41" i="51"/>
  <c r="CE40" i="51"/>
  <c r="CE39" i="51"/>
  <c r="CE38" i="51"/>
  <c r="CE37" i="51"/>
  <c r="CE36" i="51"/>
  <c r="CE35" i="51"/>
  <c r="CE34" i="51"/>
  <c r="CE33" i="51"/>
  <c r="CE32" i="51"/>
  <c r="CE31" i="51"/>
  <c r="CE30" i="51"/>
  <c r="CE29" i="51"/>
  <c r="CE28" i="51"/>
  <c r="CE27" i="51"/>
  <c r="CE26" i="51"/>
  <c r="CE25" i="51"/>
  <c r="CE24" i="51"/>
  <c r="CE23" i="51"/>
  <c r="CE22" i="51"/>
  <c r="CE21" i="51"/>
  <c r="CE20" i="51"/>
  <c r="CE19" i="51"/>
  <c r="CE18" i="51"/>
  <c r="CE17" i="51"/>
  <c r="CE16" i="51"/>
  <c r="CE15" i="51"/>
  <c r="CE14" i="51"/>
  <c r="CE13" i="51"/>
  <c r="CE12" i="51"/>
  <c r="CE11" i="51"/>
  <c r="CE10" i="51"/>
  <c r="CE9" i="51"/>
  <c r="CE8" i="51"/>
  <c r="CE7" i="51"/>
  <c r="CE6" i="51"/>
  <c r="CE5" i="51"/>
  <c r="CE4" i="51"/>
  <c r="CE3" i="51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0" i="4"/>
  <c r="CE59" i="4"/>
  <c r="CE58" i="4"/>
  <c r="CE57" i="4"/>
  <c r="CE56" i="4"/>
  <c r="CE55" i="4"/>
  <c r="CE4" i="4"/>
  <c r="CE5" i="4"/>
  <c r="CE6" i="4"/>
  <c r="CE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3" i="4"/>
  <c r="C27" i="20"/>
  <c r="C42" i="20" s="1"/>
  <c r="B27" i="20"/>
  <c r="B42" i="20" s="1"/>
  <c r="B11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B30" i="20"/>
  <c r="C30" i="20"/>
  <c r="E30" i="20"/>
  <c r="F30" i="20"/>
  <c r="H30" i="20"/>
  <c r="J30" i="20"/>
  <c r="L30" i="20"/>
  <c r="N30" i="20"/>
  <c r="P30" i="20"/>
  <c r="Q30" i="20"/>
  <c r="R30" i="20"/>
  <c r="S30" i="20"/>
  <c r="T30" i="20"/>
  <c r="U30" i="20"/>
  <c r="V30" i="20"/>
  <c r="CA62" i="13"/>
  <c r="CB62" i="13"/>
  <c r="CC62" i="13"/>
  <c r="CQ56" i="13"/>
  <c r="CP56" i="13"/>
  <c r="CO56" i="13"/>
  <c r="CN56" i="13"/>
  <c r="CQ54" i="13"/>
  <c r="CP54" i="13"/>
  <c r="CO54" i="13"/>
  <c r="CN54" i="13"/>
  <c r="CQ55" i="13"/>
  <c r="CP55" i="13"/>
  <c r="CO55" i="13"/>
  <c r="CN55" i="13"/>
  <c r="R62" i="5"/>
  <c r="S62" i="5"/>
  <c r="T62" i="5"/>
  <c r="U62" i="5"/>
  <c r="B12" i="20"/>
  <c r="V62" i="5"/>
  <c r="C12" i="20"/>
  <c r="W62" i="5"/>
  <c r="X62" i="5"/>
  <c r="Y62" i="5"/>
  <c r="E12" i="20"/>
  <c r="Z62" i="5"/>
  <c r="AA62" i="5"/>
  <c r="AB62" i="5"/>
  <c r="AC62" i="5"/>
  <c r="AD62" i="5"/>
  <c r="AE62" i="5"/>
  <c r="F12" i="20" s="1"/>
  <c r="AF62" i="5"/>
  <c r="H12" i="20" s="1"/>
  <c r="AG62" i="5"/>
  <c r="AH62" i="5"/>
  <c r="AJ62" i="5"/>
  <c r="AK62" i="5"/>
  <c r="AL62" i="5"/>
  <c r="I12" i="20" s="1"/>
  <c r="AM62" i="5"/>
  <c r="J12" i="20" s="1"/>
  <c r="AN62" i="5"/>
  <c r="AP62" i="5"/>
  <c r="K12" i="20"/>
  <c r="AQ62" i="5"/>
  <c r="L12" i="20"/>
  <c r="AR62" i="5"/>
  <c r="AS62" i="5"/>
  <c r="AT62" i="5"/>
  <c r="AU62" i="5"/>
  <c r="AV62" i="5"/>
  <c r="AW62" i="5"/>
  <c r="M12" i="20" s="1"/>
  <c r="AX62" i="5"/>
  <c r="N12" i="20" s="1"/>
  <c r="AY62" i="5"/>
  <c r="O12" i="20" s="1"/>
  <c r="AZ62" i="5"/>
  <c r="BA62" i="5"/>
  <c r="BB62" i="5"/>
  <c r="BC62" i="5"/>
  <c r="P12" i="20" s="1"/>
  <c r="BD62" i="5"/>
  <c r="BE62" i="5"/>
  <c r="BF62" i="5"/>
  <c r="BG62" i="5"/>
  <c r="BH62" i="5"/>
  <c r="BI62" i="5"/>
  <c r="BJ62" i="5"/>
  <c r="BK62" i="5"/>
  <c r="Q12" i="20" s="1"/>
  <c r="BL62" i="5"/>
  <c r="R12" i="20" s="1"/>
  <c r="BM62" i="5"/>
  <c r="S12" i="20" s="1"/>
  <c r="BN62" i="5"/>
  <c r="T12" i="20" s="1"/>
  <c r="BO62" i="5"/>
  <c r="U12" i="20" s="1"/>
  <c r="BP62" i="5"/>
  <c r="V12" i="20" s="1"/>
  <c r="BQ62" i="5"/>
  <c r="BR62" i="5"/>
  <c r="BS62" i="5"/>
  <c r="BT62" i="5"/>
  <c r="Q62" i="5"/>
  <c r="C6" i="20"/>
  <c r="AI64" i="1"/>
  <c r="AJ64" i="1"/>
  <c r="M3" i="47" s="1"/>
  <c r="AK64" i="1"/>
  <c r="N3" i="47" s="1"/>
  <c r="AL64" i="1"/>
  <c r="O3" i="47" s="1"/>
  <c r="AM64" i="1"/>
  <c r="AN64" i="1"/>
  <c r="AO64" i="1"/>
  <c r="P3" i="47" s="1"/>
  <c r="AP64" i="1"/>
  <c r="AQ64" i="1"/>
  <c r="AR64" i="1"/>
  <c r="AS64" i="1"/>
  <c r="AT64" i="1"/>
  <c r="AU64" i="1"/>
  <c r="AV64" i="1"/>
  <c r="AW64" i="1"/>
  <c r="AX64" i="1"/>
  <c r="Q3" i="47" s="1"/>
  <c r="AY64" i="1"/>
  <c r="R3" i="47" s="1"/>
  <c r="AZ64" i="1"/>
  <c r="S3" i="47" s="1"/>
  <c r="AH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G64" i="1"/>
  <c r="CR86" i="51"/>
  <c r="CQ86" i="51"/>
  <c r="CL86" i="51"/>
  <c r="CK86" i="51"/>
  <c r="CJ86" i="51"/>
  <c r="CI86" i="51"/>
  <c r="CH86" i="51"/>
  <c r="CG86" i="51"/>
  <c r="CF86" i="51"/>
  <c r="CD86" i="51"/>
  <c r="CR85" i="51"/>
  <c r="CQ85" i="51"/>
  <c r="CL85" i="51"/>
  <c r="CK85" i="51"/>
  <c r="CJ85" i="51"/>
  <c r="CI85" i="51"/>
  <c r="CH85" i="51"/>
  <c r="CG85" i="51"/>
  <c r="CF85" i="51"/>
  <c r="CD85" i="51"/>
  <c r="CR84" i="51"/>
  <c r="CQ84" i="51"/>
  <c r="CL84" i="51"/>
  <c r="CK84" i="51"/>
  <c r="CJ84" i="51"/>
  <c r="CI84" i="51"/>
  <c r="CH84" i="51"/>
  <c r="CG84" i="51"/>
  <c r="CF84" i="51"/>
  <c r="CD84" i="51"/>
  <c r="CR83" i="51"/>
  <c r="CQ83" i="51"/>
  <c r="CL83" i="51"/>
  <c r="CK83" i="51"/>
  <c r="CJ83" i="51"/>
  <c r="CI83" i="51"/>
  <c r="CH83" i="51"/>
  <c r="CG83" i="51"/>
  <c r="CF83" i="51"/>
  <c r="CD83" i="51"/>
  <c r="CR82" i="51"/>
  <c r="CQ82" i="51"/>
  <c r="CL82" i="51"/>
  <c r="CK82" i="51"/>
  <c r="CJ82" i="51"/>
  <c r="CI82" i="51"/>
  <c r="CH82" i="51"/>
  <c r="CG82" i="51"/>
  <c r="CF82" i="51"/>
  <c r="CD82" i="51"/>
  <c r="CR81" i="51"/>
  <c r="CQ81" i="51"/>
  <c r="CL81" i="51"/>
  <c r="CK81" i="51"/>
  <c r="CJ81" i="51"/>
  <c r="CI81" i="51"/>
  <c r="CH81" i="51"/>
  <c r="CG81" i="51"/>
  <c r="CF81" i="51"/>
  <c r="CD81" i="51"/>
  <c r="CR80" i="51"/>
  <c r="CQ80" i="51"/>
  <c r="CL80" i="51"/>
  <c r="CK80" i="51"/>
  <c r="CJ80" i="51"/>
  <c r="CI80" i="51"/>
  <c r="CH80" i="51"/>
  <c r="CG80" i="51"/>
  <c r="CF80" i="51"/>
  <c r="CD80" i="51"/>
  <c r="CR79" i="51"/>
  <c r="CQ79" i="51"/>
  <c r="CL79" i="51"/>
  <c r="CK79" i="51"/>
  <c r="CJ79" i="51"/>
  <c r="CI79" i="51"/>
  <c r="CH79" i="51"/>
  <c r="CG79" i="51"/>
  <c r="CF79" i="51"/>
  <c r="CD79" i="51"/>
  <c r="CR78" i="51"/>
  <c r="CQ78" i="51"/>
  <c r="CL78" i="51"/>
  <c r="CK78" i="51"/>
  <c r="CJ78" i="51"/>
  <c r="CI78" i="51"/>
  <c r="CH78" i="51"/>
  <c r="CG78" i="51"/>
  <c r="CF78" i="51"/>
  <c r="CD78" i="51"/>
  <c r="CR77" i="51"/>
  <c r="CQ77" i="51"/>
  <c r="CL77" i="51"/>
  <c r="CK77" i="51"/>
  <c r="CJ77" i="51"/>
  <c r="CI77" i="51"/>
  <c r="CH77" i="51"/>
  <c r="CG77" i="51"/>
  <c r="CF77" i="51"/>
  <c r="CD77" i="51"/>
  <c r="CR76" i="51"/>
  <c r="CQ76" i="51"/>
  <c r="CL76" i="51"/>
  <c r="CK76" i="51"/>
  <c r="CJ76" i="51"/>
  <c r="CI76" i="51"/>
  <c r="CH76" i="51"/>
  <c r="CG76" i="51"/>
  <c r="CF76" i="51"/>
  <c r="CD76" i="51"/>
  <c r="CR75" i="51"/>
  <c r="CQ75" i="51"/>
  <c r="CL75" i="51"/>
  <c r="CK75" i="51"/>
  <c r="CJ75" i="51"/>
  <c r="CI75" i="51"/>
  <c r="CH75" i="51"/>
  <c r="CG75" i="51"/>
  <c r="CF75" i="51"/>
  <c r="CD75" i="51"/>
  <c r="CR74" i="51"/>
  <c r="CQ74" i="51"/>
  <c r="CL74" i="51"/>
  <c r="CK74" i="51"/>
  <c r="CJ74" i="51"/>
  <c r="CI74" i="51"/>
  <c r="CH74" i="51"/>
  <c r="CG74" i="51"/>
  <c r="CF74" i="51"/>
  <c r="CD74" i="51"/>
  <c r="CR73" i="51"/>
  <c r="CQ73" i="51"/>
  <c r="CL73" i="51"/>
  <c r="CK73" i="51"/>
  <c r="CJ73" i="51"/>
  <c r="CI73" i="51"/>
  <c r="CH73" i="51"/>
  <c r="CG73" i="51"/>
  <c r="CF73" i="51"/>
  <c r="CD73" i="51"/>
  <c r="CR72" i="51"/>
  <c r="CQ72" i="51"/>
  <c r="CL72" i="51"/>
  <c r="CK72" i="51"/>
  <c r="CJ72" i="51"/>
  <c r="CI72" i="51"/>
  <c r="CH72" i="51"/>
  <c r="CG72" i="51"/>
  <c r="CF72" i="51"/>
  <c r="CD72" i="51"/>
  <c r="CR71" i="51"/>
  <c r="CQ71" i="51"/>
  <c r="CL71" i="51"/>
  <c r="CK71" i="51"/>
  <c r="CJ71" i="51"/>
  <c r="CI71" i="51"/>
  <c r="CH71" i="51"/>
  <c r="CG71" i="51"/>
  <c r="CF71" i="51"/>
  <c r="CD71" i="51"/>
  <c r="CR70" i="51"/>
  <c r="CQ70" i="51"/>
  <c r="CL70" i="51"/>
  <c r="CK70" i="51"/>
  <c r="CJ70" i="51"/>
  <c r="CI70" i="51"/>
  <c r="CH70" i="51"/>
  <c r="CG70" i="51"/>
  <c r="CF70" i="51"/>
  <c r="CD70" i="51"/>
  <c r="CR69" i="51"/>
  <c r="CQ69" i="51"/>
  <c r="CL69" i="51"/>
  <c r="CK69" i="51"/>
  <c r="CJ69" i="51"/>
  <c r="CI69" i="51"/>
  <c r="CH69" i="51"/>
  <c r="CG69" i="51"/>
  <c r="CF69" i="51"/>
  <c r="CD69" i="51"/>
  <c r="CR68" i="51"/>
  <c r="CQ68" i="51"/>
  <c r="CL68" i="51"/>
  <c r="CK68" i="51"/>
  <c r="CJ68" i="51"/>
  <c r="CI68" i="51"/>
  <c r="CH68" i="51"/>
  <c r="CG68" i="51"/>
  <c r="CF68" i="51"/>
  <c r="CD68" i="51"/>
  <c r="CR67" i="51"/>
  <c r="CQ67" i="51"/>
  <c r="CL67" i="51"/>
  <c r="CK67" i="51"/>
  <c r="CJ67" i="51"/>
  <c r="CI67" i="51"/>
  <c r="CH67" i="51"/>
  <c r="CG67" i="51"/>
  <c r="CF67" i="51"/>
  <c r="CD67" i="51"/>
  <c r="CD60" i="4"/>
  <c r="H8" i="21"/>
  <c r="G8" i="21"/>
  <c r="F8" i="21"/>
  <c r="E8" i="21"/>
  <c r="D8" i="21"/>
  <c r="B8" i="21"/>
  <c r="CL78" i="4"/>
  <c r="CK78" i="4"/>
  <c r="CJ78" i="4"/>
  <c r="CI78" i="4"/>
  <c r="CH78" i="4"/>
  <c r="CF78" i="4"/>
  <c r="CL77" i="4"/>
  <c r="CK77" i="4"/>
  <c r="CJ77" i="4"/>
  <c r="CI77" i="4"/>
  <c r="CH77" i="4"/>
  <c r="CF77" i="4"/>
  <c r="CL76" i="4"/>
  <c r="CK76" i="4"/>
  <c r="CJ76" i="4"/>
  <c r="CI76" i="4"/>
  <c r="CH76" i="4"/>
  <c r="CF76" i="4"/>
  <c r="CL75" i="4"/>
  <c r="CK75" i="4"/>
  <c r="CJ75" i="4"/>
  <c r="CI75" i="4"/>
  <c r="CH75" i="4"/>
  <c r="CF75" i="4"/>
  <c r="CL74" i="4"/>
  <c r="CK74" i="4"/>
  <c r="CJ74" i="4"/>
  <c r="CI74" i="4"/>
  <c r="CH74" i="4"/>
  <c r="CF74" i="4"/>
  <c r="CL73" i="4"/>
  <c r="CK73" i="4"/>
  <c r="CJ73" i="4"/>
  <c r="CI73" i="4"/>
  <c r="CH73" i="4"/>
  <c r="CF73" i="4"/>
  <c r="CL72" i="4"/>
  <c r="CK72" i="4"/>
  <c r="CJ72" i="4"/>
  <c r="CI72" i="4"/>
  <c r="CH72" i="4"/>
  <c r="CF72" i="4"/>
  <c r="CL71" i="4"/>
  <c r="CK71" i="4"/>
  <c r="CJ71" i="4"/>
  <c r="CI71" i="4"/>
  <c r="CH71" i="4"/>
  <c r="CF71" i="4"/>
  <c r="CL70" i="4"/>
  <c r="CK70" i="4"/>
  <c r="CJ70" i="4"/>
  <c r="CI70" i="4"/>
  <c r="CH70" i="4"/>
  <c r="CF70" i="4"/>
  <c r="CL69" i="4"/>
  <c r="CK69" i="4"/>
  <c r="CJ69" i="4"/>
  <c r="CI69" i="4"/>
  <c r="CH69" i="4"/>
  <c r="CF69" i="4"/>
  <c r="CL68" i="4"/>
  <c r="CK68" i="4"/>
  <c r="CJ68" i="4"/>
  <c r="CI68" i="4"/>
  <c r="CH68" i="4"/>
  <c r="CF68" i="4"/>
  <c r="CL67" i="4"/>
  <c r="CK67" i="4"/>
  <c r="CJ67" i="4"/>
  <c r="CI67" i="4"/>
  <c r="CH67" i="4"/>
  <c r="CF67" i="4"/>
  <c r="U13" i="47"/>
  <c r="U13" i="20"/>
  <c r="H51" i="44"/>
  <c r="G51" i="44"/>
  <c r="F51" i="44"/>
  <c r="E51" i="44"/>
  <c r="D51" i="44"/>
  <c r="C51" i="44"/>
  <c r="B51" i="44"/>
  <c r="H50" i="44"/>
  <c r="G50" i="44"/>
  <c r="F50" i="44"/>
  <c r="E50" i="44"/>
  <c r="D50" i="44"/>
  <c r="C50" i="44"/>
  <c r="B50" i="44"/>
  <c r="H49" i="44"/>
  <c r="G49" i="44"/>
  <c r="F49" i="44"/>
  <c r="E49" i="44"/>
  <c r="D49" i="44"/>
  <c r="C49" i="44"/>
  <c r="B49" i="44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N62" i="13"/>
  <c r="M62" i="13"/>
  <c r="L62" i="13"/>
  <c r="K62" i="13"/>
  <c r="J62" i="13"/>
  <c r="I62" i="13"/>
  <c r="H62" i="13"/>
  <c r="H22" i="21" s="1"/>
  <c r="G62" i="13"/>
  <c r="F62" i="13"/>
  <c r="F22" i="21" s="1"/>
  <c r="E62" i="13"/>
  <c r="D62" i="13"/>
  <c r="D22" i="21" s="1"/>
  <c r="C62" i="13"/>
  <c r="B62" i="13"/>
  <c r="B22" i="21" s="1"/>
  <c r="N61" i="13"/>
  <c r="M61" i="13"/>
  <c r="CP61" i="13" s="1"/>
  <c r="L61" i="13"/>
  <c r="K61" i="13"/>
  <c r="CN61" i="13" s="1"/>
  <c r="J61" i="13"/>
  <c r="I61" i="13"/>
  <c r="CL61" i="13" s="1"/>
  <c r="H61" i="13"/>
  <c r="G61" i="13"/>
  <c r="CJ61" i="13" s="1"/>
  <c r="F61" i="13"/>
  <c r="E61" i="13"/>
  <c r="CH61" i="13" s="1"/>
  <c r="D61" i="13"/>
  <c r="C61" i="13"/>
  <c r="B61" i="13"/>
  <c r="BB55" i="1"/>
  <c r="BA55" i="1" s="1"/>
  <c r="K69" i="52"/>
  <c r="J69" i="52"/>
  <c r="I69" i="52"/>
  <c r="H69" i="52"/>
  <c r="G69" i="52"/>
  <c r="F69" i="52"/>
  <c r="E69" i="52"/>
  <c r="D69" i="52"/>
  <c r="C69" i="52"/>
  <c r="B69" i="52"/>
  <c r="CB63" i="52"/>
  <c r="CA63" i="52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AF63" i="52"/>
  <c r="AE63" i="52"/>
  <c r="AD63" i="52"/>
  <c r="S63" i="52"/>
  <c r="O63" i="52"/>
  <c r="N63" i="52"/>
  <c r="CR63" i="52" s="1"/>
  <c r="M63" i="52"/>
  <c r="CQ63" i="52" s="1"/>
  <c r="L63" i="52"/>
  <c r="K63" i="52"/>
  <c r="CN63" i="52" s="1"/>
  <c r="J63" i="52"/>
  <c r="I63" i="52"/>
  <c r="H63" i="52"/>
  <c r="G63" i="52"/>
  <c r="F63" i="52"/>
  <c r="E63" i="52"/>
  <c r="D63" i="52"/>
  <c r="C63" i="52"/>
  <c r="B63" i="52"/>
  <c r="CB62" i="52"/>
  <c r="CA62" i="52"/>
  <c r="BV62" i="52"/>
  <c r="V6" i="20" s="1"/>
  <c r="BU62" i="52"/>
  <c r="U6" i="20" s="1"/>
  <c r="BT62" i="52"/>
  <c r="BS62" i="52"/>
  <c r="S6" i="20" s="1"/>
  <c r="BR62" i="52"/>
  <c r="R6" i="20" s="1"/>
  <c r="BQ62" i="52"/>
  <c r="Q6" i="20" s="1"/>
  <c r="BP62" i="52"/>
  <c r="BO62" i="52"/>
  <c r="BN62" i="52"/>
  <c r="BM62" i="52"/>
  <c r="BL62" i="52"/>
  <c r="BK62" i="52"/>
  <c r="BJ62" i="52"/>
  <c r="BI62" i="52"/>
  <c r="BH62" i="52"/>
  <c r="BG62" i="52"/>
  <c r="P6" i="20"/>
  <c r="O6" i="20"/>
  <c r="N6" i="20"/>
  <c r="M6" i="20"/>
  <c r="L6" i="20"/>
  <c r="K6" i="20"/>
  <c r="I6" i="20"/>
  <c r="H6" i="20"/>
  <c r="F6" i="20"/>
  <c r="AF62" i="52"/>
  <c r="AE62" i="52"/>
  <c r="AD62" i="52"/>
  <c r="S62" i="52"/>
  <c r="O62" i="52"/>
  <c r="N62" i="52"/>
  <c r="CR62" i="52" s="1"/>
  <c r="M62" i="52"/>
  <c r="CQ62" i="52" s="1"/>
  <c r="L62" i="52"/>
  <c r="K62" i="52"/>
  <c r="J62" i="52"/>
  <c r="I62" i="52"/>
  <c r="H62" i="52"/>
  <c r="H6" i="21" s="1"/>
  <c r="G62" i="52"/>
  <c r="G6" i="21" s="1"/>
  <c r="F62" i="52"/>
  <c r="F6" i="21" s="1"/>
  <c r="E62" i="52"/>
  <c r="E6" i="21" s="1"/>
  <c r="D62" i="52"/>
  <c r="D6" i="21" s="1"/>
  <c r="C62" i="52"/>
  <c r="C6" i="21" s="1"/>
  <c r="B62" i="52"/>
  <c r="B6" i="21" s="1"/>
  <c r="CB61" i="52"/>
  <c r="CA61" i="52"/>
  <c r="BV61" i="52"/>
  <c r="BU61" i="52"/>
  <c r="U6" i="47" s="1"/>
  <c r="BT61" i="52"/>
  <c r="BS61" i="52"/>
  <c r="S6" i="47" s="1"/>
  <c r="BR61" i="52"/>
  <c r="BQ61" i="52"/>
  <c r="Q6" i="47" s="1"/>
  <c r="BP61" i="52"/>
  <c r="BO61" i="52"/>
  <c r="BN61" i="52"/>
  <c r="BM61" i="52"/>
  <c r="BL61" i="52"/>
  <c r="BK61" i="52"/>
  <c r="BJ61" i="52"/>
  <c r="BI61" i="52"/>
  <c r="BH61" i="52"/>
  <c r="BG61" i="52"/>
  <c r="P6" i="47" s="1"/>
  <c r="AF61" i="52"/>
  <c r="AE61" i="52"/>
  <c r="AD61" i="52"/>
  <c r="S61" i="52"/>
  <c r="O61" i="52"/>
  <c r="N61" i="52"/>
  <c r="CR61" i="52" s="1"/>
  <c r="M61" i="52"/>
  <c r="L61" i="52"/>
  <c r="K61" i="52"/>
  <c r="J61" i="52"/>
  <c r="I61" i="52"/>
  <c r="H61" i="52"/>
  <c r="CL61" i="52" s="1"/>
  <c r="G61" i="52"/>
  <c r="F61" i="52"/>
  <c r="CJ61" i="52" s="1"/>
  <c r="E61" i="52"/>
  <c r="D61" i="52"/>
  <c r="CH61" i="52" s="1"/>
  <c r="C61" i="52"/>
  <c r="B61" i="52"/>
  <c r="CS58" i="52"/>
  <c r="CR58" i="52"/>
  <c r="CQ58" i="52"/>
  <c r="CP58" i="52"/>
  <c r="CN58" i="52"/>
  <c r="CL58" i="52"/>
  <c r="CK58" i="52"/>
  <c r="CJ58" i="52"/>
  <c r="CI58" i="52"/>
  <c r="CH58" i="52"/>
  <c r="CF58" i="52"/>
  <c r="CS57" i="52"/>
  <c r="CR57" i="52"/>
  <c r="CQ57" i="52"/>
  <c r="CP57" i="52"/>
  <c r="CN57" i="52"/>
  <c r="CL57" i="52"/>
  <c r="CK57" i="52"/>
  <c r="CJ57" i="52"/>
  <c r="CI57" i="52"/>
  <c r="CH57" i="52"/>
  <c r="CF57" i="52"/>
  <c r="CS56" i="52"/>
  <c r="CR56" i="52"/>
  <c r="CQ56" i="52"/>
  <c r="CP56" i="52"/>
  <c r="CN56" i="52"/>
  <c r="CL56" i="52"/>
  <c r="CK56" i="52"/>
  <c r="CJ56" i="52"/>
  <c r="CI56" i="52"/>
  <c r="CH56" i="52"/>
  <c r="CF56" i="52"/>
  <c r="CS55" i="52"/>
  <c r="CR55" i="52"/>
  <c r="CQ55" i="52"/>
  <c r="CP55" i="52"/>
  <c r="CN55" i="52"/>
  <c r="CL55" i="52"/>
  <c r="CK55" i="52"/>
  <c r="CJ55" i="52"/>
  <c r="CI55" i="52"/>
  <c r="CH55" i="52"/>
  <c r="CF55" i="52"/>
  <c r="CS54" i="52"/>
  <c r="CR54" i="52"/>
  <c r="CQ54" i="52"/>
  <c r="CP54" i="52"/>
  <c r="CN54" i="52"/>
  <c r="CL54" i="52"/>
  <c r="CK54" i="52"/>
  <c r="CJ54" i="52"/>
  <c r="CI54" i="52"/>
  <c r="CH54" i="52"/>
  <c r="CF54" i="52"/>
  <c r="CS51" i="52"/>
  <c r="CR51" i="52"/>
  <c r="CQ51" i="52"/>
  <c r="CP51" i="52"/>
  <c r="CN51" i="52"/>
  <c r="CL51" i="52"/>
  <c r="CK51" i="52"/>
  <c r="CJ51" i="52"/>
  <c r="CI51" i="52"/>
  <c r="CH51" i="52"/>
  <c r="CF51" i="52"/>
  <c r="CE51" i="52"/>
  <c r="CS50" i="52"/>
  <c r="CR50" i="52"/>
  <c r="CQ50" i="52"/>
  <c r="CP50" i="52"/>
  <c r="CN50" i="52"/>
  <c r="CL50" i="52"/>
  <c r="CK50" i="52"/>
  <c r="CJ50" i="52"/>
  <c r="CI50" i="52"/>
  <c r="CH50" i="52"/>
  <c r="CF50" i="52"/>
  <c r="CE50" i="52"/>
  <c r="CS49" i="52"/>
  <c r="CR49" i="52"/>
  <c r="CQ49" i="52"/>
  <c r="CP49" i="52"/>
  <c r="CN49" i="52"/>
  <c r="CL49" i="52"/>
  <c r="CK49" i="52"/>
  <c r="CJ49" i="52"/>
  <c r="CI49" i="52"/>
  <c r="CH49" i="52"/>
  <c r="CF49" i="52"/>
  <c r="CE49" i="52"/>
  <c r="CS48" i="52"/>
  <c r="CR48" i="52"/>
  <c r="CQ48" i="52"/>
  <c r="CP48" i="52"/>
  <c r="CN48" i="52"/>
  <c r="CL48" i="52"/>
  <c r="CK48" i="52"/>
  <c r="CJ48" i="52"/>
  <c r="CI48" i="52"/>
  <c r="CH48" i="52"/>
  <c r="CF48" i="52"/>
  <c r="CE48" i="52"/>
  <c r="CS47" i="52"/>
  <c r="CR47" i="52"/>
  <c r="CQ47" i="52"/>
  <c r="CP47" i="52"/>
  <c r="CN47" i="52"/>
  <c r="CL47" i="52"/>
  <c r="CK47" i="52"/>
  <c r="CJ47" i="52"/>
  <c r="CI47" i="52"/>
  <c r="CH47" i="52"/>
  <c r="CF47" i="52"/>
  <c r="CE47" i="52"/>
  <c r="CS46" i="52"/>
  <c r="CR46" i="52"/>
  <c r="CQ46" i="52"/>
  <c r="CP46" i="52"/>
  <c r="CN46" i="52"/>
  <c r="CL46" i="52"/>
  <c r="CK46" i="52"/>
  <c r="CJ46" i="52"/>
  <c r="CI46" i="52"/>
  <c r="CH46" i="52"/>
  <c r="CF46" i="52"/>
  <c r="CE46" i="52"/>
  <c r="CS45" i="52"/>
  <c r="CR45" i="52"/>
  <c r="CQ45" i="52"/>
  <c r="CP45" i="52"/>
  <c r="CN45" i="52"/>
  <c r="CL45" i="52"/>
  <c r="CK45" i="52"/>
  <c r="CJ45" i="52"/>
  <c r="CI45" i="52"/>
  <c r="CH45" i="52"/>
  <c r="CF45" i="52"/>
  <c r="CE45" i="52"/>
  <c r="CS44" i="52"/>
  <c r="CR44" i="52"/>
  <c r="CQ44" i="52"/>
  <c r="CP44" i="52"/>
  <c r="CN44" i="52"/>
  <c r="CL44" i="52"/>
  <c r="CK44" i="52"/>
  <c r="CJ44" i="52"/>
  <c r="CI44" i="52"/>
  <c r="CH44" i="52"/>
  <c r="CF44" i="52"/>
  <c r="CE44" i="52"/>
  <c r="CS43" i="52"/>
  <c r="CR43" i="52"/>
  <c r="CQ43" i="52"/>
  <c r="CP43" i="52"/>
  <c r="CN43" i="52"/>
  <c r="CL43" i="52"/>
  <c r="CK43" i="52"/>
  <c r="CJ43" i="52"/>
  <c r="CI43" i="52"/>
  <c r="CH43" i="52"/>
  <c r="CF43" i="52"/>
  <c r="CE43" i="52"/>
  <c r="CS42" i="52"/>
  <c r="CR42" i="52"/>
  <c r="CQ42" i="52"/>
  <c r="CP42" i="52"/>
  <c r="CN42" i="52"/>
  <c r="CL42" i="52"/>
  <c r="CK42" i="52"/>
  <c r="CJ42" i="52"/>
  <c r="CI42" i="52"/>
  <c r="CH42" i="52"/>
  <c r="CF42" i="52"/>
  <c r="CE42" i="52"/>
  <c r="CS41" i="52"/>
  <c r="CR41" i="52"/>
  <c r="CQ41" i="52"/>
  <c r="CP41" i="52"/>
  <c r="CN41" i="52"/>
  <c r="CL41" i="52"/>
  <c r="CK41" i="52"/>
  <c r="CJ41" i="52"/>
  <c r="CI41" i="52"/>
  <c r="CH41" i="52"/>
  <c r="CF41" i="52"/>
  <c r="CE41" i="52"/>
  <c r="CS40" i="52"/>
  <c r="CR40" i="52"/>
  <c r="CQ40" i="52"/>
  <c r="CP40" i="52"/>
  <c r="CN40" i="52"/>
  <c r="CL40" i="52"/>
  <c r="CK40" i="52"/>
  <c r="CJ40" i="52"/>
  <c r="CI40" i="52"/>
  <c r="CH40" i="52"/>
  <c r="CF40" i="52"/>
  <c r="CE40" i="52"/>
  <c r="CS39" i="52"/>
  <c r="CR39" i="52"/>
  <c r="CQ39" i="52"/>
  <c r="CP39" i="52"/>
  <c r="CN39" i="52"/>
  <c r="CL39" i="52"/>
  <c r="CK39" i="52"/>
  <c r="CJ39" i="52"/>
  <c r="CI39" i="52"/>
  <c r="CH39" i="52"/>
  <c r="CF39" i="52"/>
  <c r="CE39" i="52"/>
  <c r="CS38" i="52"/>
  <c r="CR38" i="52"/>
  <c r="CQ38" i="52"/>
  <c r="CP38" i="52"/>
  <c r="CN38" i="52"/>
  <c r="CL38" i="52"/>
  <c r="CK38" i="52"/>
  <c r="CJ38" i="52"/>
  <c r="CI38" i="52"/>
  <c r="CH38" i="52"/>
  <c r="CF38" i="52"/>
  <c r="CE38" i="52"/>
  <c r="CS37" i="52"/>
  <c r="CR37" i="52"/>
  <c r="CQ37" i="52"/>
  <c r="CP37" i="52"/>
  <c r="CN37" i="52"/>
  <c r="CL37" i="52"/>
  <c r="CK37" i="52"/>
  <c r="CJ37" i="52"/>
  <c r="CI37" i="52"/>
  <c r="CH37" i="52"/>
  <c r="CF37" i="52"/>
  <c r="CE37" i="52"/>
  <c r="CS36" i="52"/>
  <c r="CR36" i="52"/>
  <c r="CQ36" i="52"/>
  <c r="CP36" i="52"/>
  <c r="CN36" i="52"/>
  <c r="CL36" i="52"/>
  <c r="CK36" i="52"/>
  <c r="CJ36" i="52"/>
  <c r="CI36" i="52"/>
  <c r="CH36" i="52"/>
  <c r="CF36" i="52"/>
  <c r="CE36" i="52"/>
  <c r="CS35" i="52"/>
  <c r="CR35" i="52"/>
  <c r="CQ35" i="52"/>
  <c r="CP35" i="52"/>
  <c r="CN35" i="52"/>
  <c r="CL35" i="52"/>
  <c r="CK35" i="52"/>
  <c r="CJ35" i="52"/>
  <c r="CI35" i="52"/>
  <c r="CH35" i="52"/>
  <c r="CF35" i="52"/>
  <c r="CE35" i="52"/>
  <c r="CS34" i="52"/>
  <c r="CR34" i="52"/>
  <c r="CQ34" i="52"/>
  <c r="CP34" i="52"/>
  <c r="CN34" i="52"/>
  <c r="CL34" i="52"/>
  <c r="CK34" i="52"/>
  <c r="CJ34" i="52"/>
  <c r="CI34" i="52"/>
  <c r="CH34" i="52"/>
  <c r="CF34" i="52"/>
  <c r="CE34" i="52"/>
  <c r="CS33" i="52"/>
  <c r="CR33" i="52"/>
  <c r="CQ33" i="52"/>
  <c r="CP33" i="52"/>
  <c r="CN33" i="52"/>
  <c r="CL33" i="52"/>
  <c r="CK33" i="52"/>
  <c r="CJ33" i="52"/>
  <c r="CI33" i="52"/>
  <c r="CH33" i="52"/>
  <c r="CF33" i="52"/>
  <c r="CE33" i="52"/>
  <c r="CS32" i="52"/>
  <c r="CR32" i="52"/>
  <c r="CQ32" i="52"/>
  <c r="CP32" i="52"/>
  <c r="CN32" i="52"/>
  <c r="CL32" i="52"/>
  <c r="CK32" i="52"/>
  <c r="CJ32" i="52"/>
  <c r="CI32" i="52"/>
  <c r="CH32" i="52"/>
  <c r="CF32" i="52"/>
  <c r="CE32" i="52"/>
  <c r="CS31" i="52"/>
  <c r="CR31" i="52"/>
  <c r="CQ31" i="52"/>
  <c r="CP31" i="52"/>
  <c r="CN31" i="52"/>
  <c r="CL31" i="52"/>
  <c r="CK31" i="52"/>
  <c r="CJ31" i="52"/>
  <c r="CI31" i="52"/>
  <c r="CH31" i="52"/>
  <c r="CF31" i="52"/>
  <c r="CE31" i="52"/>
  <c r="CS30" i="52"/>
  <c r="CR30" i="52"/>
  <c r="CQ30" i="52"/>
  <c r="CP30" i="52"/>
  <c r="CN30" i="52"/>
  <c r="CL30" i="52"/>
  <c r="CK30" i="52"/>
  <c r="CJ30" i="52"/>
  <c r="CI30" i="52"/>
  <c r="CH30" i="52"/>
  <c r="CF30" i="52"/>
  <c r="CE30" i="52"/>
  <c r="CS29" i="52"/>
  <c r="CR29" i="52"/>
  <c r="CQ29" i="52"/>
  <c r="CP29" i="52"/>
  <c r="CN29" i="52"/>
  <c r="CL29" i="52"/>
  <c r="CK29" i="52"/>
  <c r="CJ29" i="52"/>
  <c r="CI29" i="52"/>
  <c r="CH29" i="52"/>
  <c r="CF29" i="52"/>
  <c r="CE29" i="52"/>
  <c r="CS28" i="52"/>
  <c r="CR28" i="52"/>
  <c r="CQ28" i="52"/>
  <c r="CP28" i="52"/>
  <c r="CN28" i="52"/>
  <c r="CL28" i="52"/>
  <c r="CK28" i="52"/>
  <c r="CJ28" i="52"/>
  <c r="CI28" i="52"/>
  <c r="CH28" i="52"/>
  <c r="CF28" i="52"/>
  <c r="CE28" i="52"/>
  <c r="CS27" i="52"/>
  <c r="CR27" i="52"/>
  <c r="CQ27" i="52"/>
  <c r="CP27" i="52"/>
  <c r="CN27" i="52"/>
  <c r="CL27" i="52"/>
  <c r="CK27" i="52"/>
  <c r="CJ27" i="52"/>
  <c r="CI27" i="52"/>
  <c r="CH27" i="52"/>
  <c r="CF27" i="52"/>
  <c r="CE27" i="52"/>
  <c r="CS26" i="52"/>
  <c r="CR26" i="52"/>
  <c r="CQ26" i="52"/>
  <c r="CP26" i="52"/>
  <c r="CN26" i="52"/>
  <c r="CL26" i="52"/>
  <c r="CK26" i="52"/>
  <c r="CJ26" i="52"/>
  <c r="CI26" i="52"/>
  <c r="CH26" i="52"/>
  <c r="CF26" i="52"/>
  <c r="CE26" i="52"/>
  <c r="CS25" i="52"/>
  <c r="CR25" i="52"/>
  <c r="CQ25" i="52"/>
  <c r="CP25" i="52"/>
  <c r="CN25" i="52"/>
  <c r="CL25" i="52"/>
  <c r="CK25" i="52"/>
  <c r="CJ25" i="52"/>
  <c r="CI25" i="52"/>
  <c r="CH25" i="52"/>
  <c r="CF25" i="52"/>
  <c r="CE25" i="52"/>
  <c r="CS24" i="52"/>
  <c r="CR24" i="52"/>
  <c r="CQ24" i="52"/>
  <c r="CP24" i="52"/>
  <c r="CN24" i="52"/>
  <c r="CL24" i="52"/>
  <c r="CK24" i="52"/>
  <c r="CJ24" i="52"/>
  <c r="CI24" i="52"/>
  <c r="CH24" i="52"/>
  <c r="CF24" i="52"/>
  <c r="CE24" i="52"/>
  <c r="CS23" i="52"/>
  <c r="CR23" i="52"/>
  <c r="CQ23" i="52"/>
  <c r="CP23" i="52"/>
  <c r="CN23" i="52"/>
  <c r="CL23" i="52"/>
  <c r="CK23" i="52"/>
  <c r="CJ23" i="52"/>
  <c r="CI23" i="52"/>
  <c r="CH23" i="52"/>
  <c r="CF23" i="52"/>
  <c r="CE23" i="52"/>
  <c r="CS22" i="52"/>
  <c r="CR22" i="52"/>
  <c r="CQ22" i="52"/>
  <c r="CP22" i="52"/>
  <c r="CN22" i="52"/>
  <c r="CL22" i="52"/>
  <c r="CK22" i="52"/>
  <c r="CJ22" i="52"/>
  <c r="CI22" i="52"/>
  <c r="CH22" i="52"/>
  <c r="CF22" i="52"/>
  <c r="CE22" i="52"/>
  <c r="CS21" i="52"/>
  <c r="CR21" i="52"/>
  <c r="CQ21" i="52"/>
  <c r="CP21" i="52"/>
  <c r="CN21" i="52"/>
  <c r="CL21" i="52"/>
  <c r="CK21" i="52"/>
  <c r="CJ21" i="52"/>
  <c r="CI21" i="52"/>
  <c r="CH21" i="52"/>
  <c r="CF21" i="52"/>
  <c r="CE21" i="52"/>
  <c r="CS20" i="52"/>
  <c r="CR20" i="52"/>
  <c r="CQ20" i="52"/>
  <c r="CP20" i="52"/>
  <c r="CN20" i="52"/>
  <c r="CL20" i="52"/>
  <c r="CK20" i="52"/>
  <c r="CJ20" i="52"/>
  <c r="CI20" i="52"/>
  <c r="CH20" i="52"/>
  <c r="CF20" i="52"/>
  <c r="CE20" i="52"/>
  <c r="CS19" i="52"/>
  <c r="CR19" i="52"/>
  <c r="CQ19" i="52"/>
  <c r="CP19" i="52"/>
  <c r="CN19" i="52"/>
  <c r="CL19" i="52"/>
  <c r="CK19" i="52"/>
  <c r="CJ19" i="52"/>
  <c r="CI19" i="52"/>
  <c r="CH19" i="52"/>
  <c r="CF19" i="52"/>
  <c r="CE19" i="52"/>
  <c r="CS18" i="52"/>
  <c r="CR18" i="52"/>
  <c r="CQ18" i="52"/>
  <c r="CP18" i="52"/>
  <c r="CN18" i="52"/>
  <c r="CL18" i="52"/>
  <c r="CK18" i="52"/>
  <c r="CJ18" i="52"/>
  <c r="CI18" i="52"/>
  <c r="CH18" i="52"/>
  <c r="CF18" i="52"/>
  <c r="CE18" i="52"/>
  <c r="CS17" i="52"/>
  <c r="CR17" i="52"/>
  <c r="CQ17" i="52"/>
  <c r="CP17" i="52"/>
  <c r="CN17" i="52"/>
  <c r="CL17" i="52"/>
  <c r="CK17" i="52"/>
  <c r="CJ17" i="52"/>
  <c r="CI17" i="52"/>
  <c r="CH17" i="52"/>
  <c r="CF17" i="52"/>
  <c r="CE17" i="52"/>
  <c r="CS16" i="52"/>
  <c r="CR16" i="52"/>
  <c r="CQ16" i="52"/>
  <c r="CP16" i="52"/>
  <c r="CN16" i="52"/>
  <c r="CL16" i="52"/>
  <c r="CK16" i="52"/>
  <c r="CJ16" i="52"/>
  <c r="CI16" i="52"/>
  <c r="CH16" i="52"/>
  <c r="CF16" i="52"/>
  <c r="CE16" i="52"/>
  <c r="CS15" i="52"/>
  <c r="CR15" i="52"/>
  <c r="CQ15" i="52"/>
  <c r="CP15" i="52"/>
  <c r="CN15" i="52"/>
  <c r="CL15" i="52"/>
  <c r="CK15" i="52"/>
  <c r="CJ15" i="52"/>
  <c r="CI15" i="52"/>
  <c r="CH15" i="52"/>
  <c r="CF15" i="52"/>
  <c r="CE15" i="52"/>
  <c r="CS14" i="52"/>
  <c r="CR14" i="52"/>
  <c r="CQ14" i="52"/>
  <c r="CP14" i="52"/>
  <c r="CN14" i="52"/>
  <c r="CL14" i="52"/>
  <c r="CK14" i="52"/>
  <c r="CJ14" i="52"/>
  <c r="CI14" i="52"/>
  <c r="CH14" i="52"/>
  <c r="CF14" i="52"/>
  <c r="CE14" i="52"/>
  <c r="CS13" i="52"/>
  <c r="CR13" i="52"/>
  <c r="CQ13" i="52"/>
  <c r="CP13" i="52"/>
  <c r="CN13" i="52"/>
  <c r="CL13" i="52"/>
  <c r="CK13" i="52"/>
  <c r="CJ13" i="52"/>
  <c r="CI13" i="52"/>
  <c r="CH13" i="52"/>
  <c r="CF13" i="52"/>
  <c r="CE13" i="52"/>
  <c r="CS12" i="52"/>
  <c r="CR12" i="52"/>
  <c r="CQ12" i="52"/>
  <c r="CP12" i="52"/>
  <c r="CN12" i="52"/>
  <c r="CL12" i="52"/>
  <c r="CK12" i="52"/>
  <c r="CJ12" i="52"/>
  <c r="CI12" i="52"/>
  <c r="CH12" i="52"/>
  <c r="CF12" i="52"/>
  <c r="CE12" i="52"/>
  <c r="CS11" i="52"/>
  <c r="CR11" i="52"/>
  <c r="CQ11" i="52"/>
  <c r="CP11" i="52"/>
  <c r="CN11" i="52"/>
  <c r="CL11" i="52"/>
  <c r="CK11" i="52"/>
  <c r="CJ11" i="52"/>
  <c r="CI11" i="52"/>
  <c r="CH11" i="52"/>
  <c r="CF11" i="52"/>
  <c r="CE11" i="52"/>
  <c r="CS10" i="52"/>
  <c r="CR10" i="52"/>
  <c r="CQ10" i="52"/>
  <c r="CP10" i="52"/>
  <c r="CN10" i="52"/>
  <c r="CL10" i="52"/>
  <c r="CK10" i="52"/>
  <c r="CJ10" i="52"/>
  <c r="CI10" i="52"/>
  <c r="CH10" i="52"/>
  <c r="CF10" i="52"/>
  <c r="CE10" i="52"/>
  <c r="CS9" i="52"/>
  <c r="CR9" i="52"/>
  <c r="CQ9" i="52"/>
  <c r="CP9" i="52"/>
  <c r="CN9" i="52"/>
  <c r="CL9" i="52"/>
  <c r="CK9" i="52"/>
  <c r="CJ9" i="52"/>
  <c r="CI9" i="52"/>
  <c r="CH9" i="52"/>
  <c r="CF9" i="52"/>
  <c r="CE9" i="52"/>
  <c r="CS8" i="52"/>
  <c r="CR8" i="52"/>
  <c r="CQ8" i="52"/>
  <c r="CP8" i="52"/>
  <c r="CN8" i="52"/>
  <c r="CL8" i="52"/>
  <c r="CK8" i="52"/>
  <c r="CJ8" i="52"/>
  <c r="CI8" i="52"/>
  <c r="CH8" i="52"/>
  <c r="CF8" i="52"/>
  <c r="CE8" i="52"/>
  <c r="CS7" i="52"/>
  <c r="CR7" i="52"/>
  <c r="CQ7" i="52"/>
  <c r="CP7" i="52"/>
  <c r="CN7" i="52"/>
  <c r="CL7" i="52"/>
  <c r="CK7" i="52"/>
  <c r="CJ7" i="52"/>
  <c r="CI7" i="52"/>
  <c r="CH7" i="52"/>
  <c r="CF7" i="52"/>
  <c r="CE7" i="52"/>
  <c r="CS6" i="52"/>
  <c r="CR6" i="52"/>
  <c r="CQ6" i="52"/>
  <c r="CP6" i="52"/>
  <c r="CN6" i="52"/>
  <c r="CL6" i="52"/>
  <c r="CK6" i="52"/>
  <c r="CJ6" i="52"/>
  <c r="CI6" i="52"/>
  <c r="CH6" i="52"/>
  <c r="CF6" i="52"/>
  <c r="CE6" i="52"/>
  <c r="CS5" i="52"/>
  <c r="CR5" i="52"/>
  <c r="CQ5" i="52"/>
  <c r="CP5" i="52"/>
  <c r="CN5" i="52"/>
  <c r="CL5" i="52"/>
  <c r="CK5" i="52"/>
  <c r="CJ5" i="52"/>
  <c r="CI5" i="52"/>
  <c r="CH5" i="52"/>
  <c r="CF5" i="52"/>
  <c r="CE5" i="52"/>
  <c r="CS4" i="52"/>
  <c r="CR4" i="52"/>
  <c r="CQ4" i="52"/>
  <c r="CP4" i="52"/>
  <c r="CN4" i="52"/>
  <c r="CL4" i="52"/>
  <c r="CK4" i="52"/>
  <c r="CJ4" i="52"/>
  <c r="CI4" i="52"/>
  <c r="CH4" i="52"/>
  <c r="CF4" i="52"/>
  <c r="CE4" i="52"/>
  <c r="CS3" i="52"/>
  <c r="CR3" i="52"/>
  <c r="CQ3" i="52"/>
  <c r="CP3" i="52"/>
  <c r="CN3" i="52"/>
  <c r="CL3" i="52"/>
  <c r="CK3" i="52"/>
  <c r="CJ3" i="52"/>
  <c r="CI3" i="52"/>
  <c r="CH3" i="52"/>
  <c r="CF3" i="52"/>
  <c r="CE3" i="52"/>
  <c r="B6" i="47"/>
  <c r="H6" i="47"/>
  <c r="K6" i="47"/>
  <c r="M6" i="47"/>
  <c r="O6" i="47"/>
  <c r="R6" i="47"/>
  <c r="T6" i="47"/>
  <c r="V6" i="47"/>
  <c r="C6" i="47"/>
  <c r="E6" i="47"/>
  <c r="F6" i="47"/>
  <c r="I6" i="47"/>
  <c r="L6" i="47"/>
  <c r="CK61" i="52"/>
  <c r="CS63" i="52"/>
  <c r="CS61" i="52"/>
  <c r="CS62" i="52"/>
  <c r="CF61" i="52"/>
  <c r="CJ62" i="52"/>
  <c r="CL62" i="52"/>
  <c r="CF63" i="52"/>
  <c r="CH63" i="52"/>
  <c r="CJ63" i="52"/>
  <c r="CL63" i="52"/>
  <c r="CP51" i="33"/>
  <c r="CO51" i="33"/>
  <c r="CP50" i="33"/>
  <c r="CO50" i="33"/>
  <c r="CP49" i="33"/>
  <c r="CO49" i="33"/>
  <c r="CP48" i="33"/>
  <c r="CO48" i="33"/>
  <c r="CP47" i="33"/>
  <c r="CO47" i="33"/>
  <c r="CP46" i="33"/>
  <c r="CO46" i="33"/>
  <c r="CP45" i="33"/>
  <c r="CO45" i="33"/>
  <c r="CP44" i="33"/>
  <c r="CO44" i="33"/>
  <c r="CP43" i="33"/>
  <c r="CO43" i="33"/>
  <c r="CP42" i="33"/>
  <c r="CO42" i="33"/>
  <c r="CP41" i="33"/>
  <c r="CO41" i="33"/>
  <c r="CP40" i="33"/>
  <c r="CO40" i="33"/>
  <c r="CP39" i="33"/>
  <c r="CO39" i="33"/>
  <c r="CP38" i="33"/>
  <c r="CO38" i="33"/>
  <c r="CP37" i="33"/>
  <c r="CO37" i="33"/>
  <c r="CP36" i="33"/>
  <c r="CO36" i="33"/>
  <c r="CP35" i="33"/>
  <c r="CO35" i="33"/>
  <c r="CP34" i="33"/>
  <c r="CO34" i="33"/>
  <c r="CP33" i="33"/>
  <c r="CO33" i="33"/>
  <c r="CP32" i="33"/>
  <c r="CO32" i="33"/>
  <c r="CP31" i="33"/>
  <c r="CO31" i="33"/>
  <c r="CP30" i="33"/>
  <c r="CO30" i="33"/>
  <c r="CP29" i="33"/>
  <c r="CO29" i="33"/>
  <c r="CP28" i="33"/>
  <c r="CO28" i="33"/>
  <c r="CP27" i="33"/>
  <c r="CO27" i="33"/>
  <c r="CP26" i="33"/>
  <c r="CO26" i="33"/>
  <c r="CP25" i="33"/>
  <c r="CO25" i="33"/>
  <c r="CP24" i="33"/>
  <c r="CO24" i="33"/>
  <c r="CP23" i="33"/>
  <c r="CO23" i="33"/>
  <c r="CP22" i="33"/>
  <c r="CO22" i="33"/>
  <c r="CP21" i="33"/>
  <c r="CO21" i="33"/>
  <c r="CP20" i="33"/>
  <c r="CO20" i="33"/>
  <c r="CP19" i="33"/>
  <c r="CO19" i="33"/>
  <c r="CP18" i="33"/>
  <c r="CO18" i="33"/>
  <c r="CP17" i="33"/>
  <c r="CO17" i="33"/>
  <c r="CP16" i="33"/>
  <c r="CO16" i="33"/>
  <c r="CP15" i="33"/>
  <c r="CO15" i="33"/>
  <c r="CP14" i="33"/>
  <c r="CO14" i="33"/>
  <c r="CP13" i="33"/>
  <c r="CO13" i="33"/>
  <c r="CP12" i="33"/>
  <c r="CO12" i="33"/>
  <c r="CP11" i="33"/>
  <c r="CO11" i="33"/>
  <c r="CP10" i="33"/>
  <c r="CO10" i="33"/>
  <c r="CP9" i="33"/>
  <c r="CO9" i="33"/>
  <c r="CP8" i="33"/>
  <c r="CO8" i="33"/>
  <c r="CP7" i="33"/>
  <c r="CO7" i="33"/>
  <c r="CP6" i="33"/>
  <c r="CO6" i="33"/>
  <c r="CP5" i="33"/>
  <c r="CO5" i="33"/>
  <c r="CP4" i="33"/>
  <c r="CO4" i="33"/>
  <c r="CP3" i="33"/>
  <c r="CO3" i="33"/>
  <c r="CE3" i="33"/>
  <c r="CE4" i="33"/>
  <c r="CE5" i="33"/>
  <c r="CE6" i="33"/>
  <c r="CE7" i="33"/>
  <c r="CE8" i="33"/>
  <c r="CE9" i="33"/>
  <c r="CE10" i="33"/>
  <c r="CE11" i="33"/>
  <c r="CE12" i="33"/>
  <c r="CE13" i="33"/>
  <c r="CE14" i="33"/>
  <c r="CE15" i="33"/>
  <c r="CE16" i="33"/>
  <c r="CE17" i="33"/>
  <c r="CE18" i="33"/>
  <c r="CE19" i="33"/>
  <c r="CE20" i="33"/>
  <c r="CE21" i="33"/>
  <c r="CE22" i="33"/>
  <c r="CE23" i="33"/>
  <c r="CE24" i="33"/>
  <c r="CE25" i="33"/>
  <c r="CE26" i="33"/>
  <c r="CE27" i="33"/>
  <c r="CE28" i="33"/>
  <c r="CE29" i="33"/>
  <c r="CE30" i="33"/>
  <c r="CE31" i="33"/>
  <c r="CE32" i="33"/>
  <c r="CE33" i="33"/>
  <c r="CE34" i="33"/>
  <c r="CE35" i="33"/>
  <c r="CE36" i="33"/>
  <c r="CE37" i="33"/>
  <c r="CE38" i="33"/>
  <c r="CE39" i="33"/>
  <c r="CE40" i="33"/>
  <c r="CE41" i="33"/>
  <c r="CE42" i="33"/>
  <c r="CE43" i="33"/>
  <c r="CE44" i="33"/>
  <c r="CE45" i="33"/>
  <c r="CE46" i="33"/>
  <c r="CE47" i="33"/>
  <c r="CE48" i="33"/>
  <c r="CE49" i="33"/>
  <c r="CE50" i="33"/>
  <c r="CE51" i="33"/>
  <c r="BV58" i="5"/>
  <c r="BV57" i="5"/>
  <c r="BV56" i="5"/>
  <c r="BV55" i="5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3" i="5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F10" i="20"/>
  <c r="E10" i="20"/>
  <c r="C10" i="20"/>
  <c r="B10" i="20"/>
  <c r="CR60" i="51"/>
  <c r="CQ60" i="51"/>
  <c r="CL60" i="51"/>
  <c r="CK60" i="51"/>
  <c r="CJ60" i="51"/>
  <c r="CI60" i="51"/>
  <c r="CH60" i="51"/>
  <c r="CG60" i="51"/>
  <c r="CF60" i="51"/>
  <c r="CD60" i="51"/>
  <c r="CR59" i="51"/>
  <c r="CQ59" i="51"/>
  <c r="CL59" i="51"/>
  <c r="CK59" i="51"/>
  <c r="CJ59" i="51"/>
  <c r="CI59" i="51"/>
  <c r="CH59" i="51"/>
  <c r="CG59" i="51"/>
  <c r="CF59" i="51"/>
  <c r="CD59" i="51"/>
  <c r="CL58" i="51"/>
  <c r="CK58" i="51"/>
  <c r="CJ58" i="51"/>
  <c r="CI58" i="51"/>
  <c r="CH58" i="51"/>
  <c r="CG58" i="51"/>
  <c r="CF58" i="51"/>
  <c r="CD58" i="51"/>
  <c r="CL57" i="51"/>
  <c r="CK57" i="51"/>
  <c r="CJ57" i="51"/>
  <c r="CI57" i="51"/>
  <c r="CH57" i="51"/>
  <c r="CG57" i="51"/>
  <c r="CF57" i="51"/>
  <c r="CD57" i="51"/>
  <c r="CL56" i="51"/>
  <c r="CK56" i="51"/>
  <c r="CJ56" i="51"/>
  <c r="CI56" i="51"/>
  <c r="CH56" i="51"/>
  <c r="CG56" i="51"/>
  <c r="CF56" i="51"/>
  <c r="CD56" i="51"/>
  <c r="CL55" i="51"/>
  <c r="CK55" i="51"/>
  <c r="CJ55" i="51"/>
  <c r="CI55" i="51"/>
  <c r="CH55" i="51"/>
  <c r="CG55" i="51"/>
  <c r="CF55" i="51"/>
  <c r="CD55" i="51"/>
  <c r="CL54" i="51"/>
  <c r="CK54" i="51"/>
  <c r="CJ54" i="51"/>
  <c r="CI54" i="51"/>
  <c r="CH54" i="51"/>
  <c r="CG54" i="51"/>
  <c r="CF54" i="51"/>
  <c r="CD54" i="51"/>
  <c r="CL53" i="51"/>
  <c r="CK53" i="51"/>
  <c r="CJ53" i="51"/>
  <c r="CI53" i="51"/>
  <c r="CH53" i="51"/>
  <c r="CG53" i="51"/>
  <c r="CF53" i="51"/>
  <c r="CD53" i="51"/>
  <c r="CL52" i="51"/>
  <c r="CK52" i="51"/>
  <c r="CJ52" i="51"/>
  <c r="CI52" i="51"/>
  <c r="CH52" i="51"/>
  <c r="CG52" i="51"/>
  <c r="CF52" i="51"/>
  <c r="CD52" i="51"/>
  <c r="CL51" i="51"/>
  <c r="CK51" i="51"/>
  <c r="CJ51" i="51"/>
  <c r="CI51" i="51"/>
  <c r="CH51" i="51"/>
  <c r="CG51" i="51"/>
  <c r="CF51" i="51"/>
  <c r="CD51" i="51"/>
  <c r="CR50" i="51"/>
  <c r="CQ50" i="51"/>
  <c r="CL50" i="51"/>
  <c r="CK50" i="51"/>
  <c r="CJ50" i="51"/>
  <c r="CI50" i="51"/>
  <c r="CH50" i="51"/>
  <c r="CG50" i="51"/>
  <c r="CF50" i="51"/>
  <c r="CD50" i="51"/>
  <c r="CR49" i="51"/>
  <c r="CQ49" i="51"/>
  <c r="CL49" i="51"/>
  <c r="CK49" i="51"/>
  <c r="CJ49" i="51"/>
  <c r="CI49" i="51"/>
  <c r="CH49" i="51"/>
  <c r="CG49" i="51"/>
  <c r="CF49" i="51"/>
  <c r="CD49" i="51"/>
  <c r="CR48" i="51"/>
  <c r="CQ48" i="51"/>
  <c r="CL48" i="51"/>
  <c r="CK48" i="51"/>
  <c r="CJ48" i="51"/>
  <c r="CI48" i="51"/>
  <c r="CH48" i="51"/>
  <c r="CG48" i="51"/>
  <c r="CF48" i="51"/>
  <c r="CD48" i="51"/>
  <c r="CR47" i="51"/>
  <c r="CQ47" i="51"/>
  <c r="CL47" i="51"/>
  <c r="CK47" i="51"/>
  <c r="CJ47" i="51"/>
  <c r="CI47" i="51"/>
  <c r="CH47" i="51"/>
  <c r="CG47" i="51"/>
  <c r="CF47" i="51"/>
  <c r="CD47" i="51"/>
  <c r="CR46" i="51"/>
  <c r="CQ46" i="51"/>
  <c r="CL46" i="51"/>
  <c r="CK46" i="51"/>
  <c r="CJ46" i="51"/>
  <c r="CI46" i="51"/>
  <c r="CH46" i="51"/>
  <c r="CG46" i="51"/>
  <c r="CF46" i="51"/>
  <c r="CD46" i="51"/>
  <c r="CR45" i="51"/>
  <c r="CQ45" i="51"/>
  <c r="CL45" i="51"/>
  <c r="CK45" i="51"/>
  <c r="CJ45" i="51"/>
  <c r="CI45" i="51"/>
  <c r="CH45" i="51"/>
  <c r="CG45" i="51"/>
  <c r="CF45" i="51"/>
  <c r="CD45" i="51"/>
  <c r="CR44" i="51"/>
  <c r="CQ44" i="51"/>
  <c r="CL44" i="51"/>
  <c r="CK44" i="51"/>
  <c r="CJ44" i="51"/>
  <c r="CI44" i="51"/>
  <c r="CH44" i="51"/>
  <c r="CG44" i="51"/>
  <c r="CF44" i="51"/>
  <c r="CD44" i="51"/>
  <c r="CR43" i="51"/>
  <c r="CQ43" i="51"/>
  <c r="CL43" i="51"/>
  <c r="CK43" i="51"/>
  <c r="CJ43" i="51"/>
  <c r="CI43" i="51"/>
  <c r="CH43" i="51"/>
  <c r="CG43" i="51"/>
  <c r="CF43" i="51"/>
  <c r="CD43" i="51"/>
  <c r="CR42" i="51"/>
  <c r="CQ42" i="51"/>
  <c r="CL42" i="51"/>
  <c r="CK42" i="51"/>
  <c r="CJ42" i="51"/>
  <c r="CI42" i="51"/>
  <c r="CH42" i="51"/>
  <c r="CG42" i="51"/>
  <c r="CF42" i="51"/>
  <c r="CD42" i="51"/>
  <c r="CR41" i="51"/>
  <c r="CQ41" i="51"/>
  <c r="CL41" i="51"/>
  <c r="CK41" i="51"/>
  <c r="CJ41" i="51"/>
  <c r="CI41" i="51"/>
  <c r="CH41" i="51"/>
  <c r="CG41" i="51"/>
  <c r="CF41" i="51"/>
  <c r="CD41" i="51"/>
  <c r="CR40" i="51"/>
  <c r="CQ40" i="51"/>
  <c r="CL40" i="51"/>
  <c r="CK40" i="51"/>
  <c r="CJ40" i="51"/>
  <c r="CI40" i="51"/>
  <c r="CH40" i="51"/>
  <c r="CG40" i="51"/>
  <c r="CF40" i="51"/>
  <c r="CD40" i="51"/>
  <c r="CQ39" i="51"/>
  <c r="CL39" i="51"/>
  <c r="CK39" i="51"/>
  <c r="CJ39" i="51"/>
  <c r="CI39" i="51"/>
  <c r="CH39" i="51"/>
  <c r="CG39" i="51"/>
  <c r="CF39" i="51"/>
  <c r="CD39" i="51"/>
  <c r="CR38" i="51"/>
  <c r="CQ38" i="51"/>
  <c r="CL38" i="51"/>
  <c r="CK38" i="51"/>
  <c r="CJ38" i="51"/>
  <c r="CI38" i="51"/>
  <c r="CH38" i="51"/>
  <c r="CG38" i="51"/>
  <c r="CF38" i="51"/>
  <c r="CD38" i="51"/>
  <c r="CR37" i="51"/>
  <c r="CQ37" i="51"/>
  <c r="CL37" i="51"/>
  <c r="CK37" i="51"/>
  <c r="CJ37" i="51"/>
  <c r="CI37" i="51"/>
  <c r="CH37" i="51"/>
  <c r="CG37" i="51"/>
  <c r="CF37" i="51"/>
  <c r="CD37" i="51"/>
  <c r="CR36" i="51"/>
  <c r="CQ36" i="51"/>
  <c r="CL36" i="51"/>
  <c r="CK36" i="51"/>
  <c r="CJ36" i="51"/>
  <c r="CI36" i="51"/>
  <c r="CH36" i="51"/>
  <c r="CG36" i="51"/>
  <c r="CF36" i="51"/>
  <c r="CD36" i="51"/>
  <c r="CR35" i="51"/>
  <c r="CQ35" i="51"/>
  <c r="CL35" i="51"/>
  <c r="CK35" i="51"/>
  <c r="CJ35" i="51"/>
  <c r="CI35" i="51"/>
  <c r="CH35" i="51"/>
  <c r="CG35" i="51"/>
  <c r="CF35" i="51"/>
  <c r="CD35" i="51"/>
  <c r="CR34" i="51"/>
  <c r="CQ34" i="51"/>
  <c r="CL34" i="51"/>
  <c r="CK34" i="51"/>
  <c r="CJ34" i="51"/>
  <c r="CI34" i="51"/>
  <c r="CH34" i="51"/>
  <c r="CG34" i="51"/>
  <c r="CF34" i="51"/>
  <c r="CD34" i="51"/>
  <c r="CR33" i="51"/>
  <c r="CQ33" i="51"/>
  <c r="CL33" i="51"/>
  <c r="CK33" i="51"/>
  <c r="CJ33" i="51"/>
  <c r="CI33" i="51"/>
  <c r="CH33" i="51"/>
  <c r="CG33" i="51"/>
  <c r="CF33" i="51"/>
  <c r="CD33" i="51"/>
  <c r="CR32" i="51"/>
  <c r="CQ32" i="51"/>
  <c r="CL32" i="51"/>
  <c r="CK32" i="51"/>
  <c r="CJ32" i="51"/>
  <c r="CI32" i="51"/>
  <c r="CH32" i="51"/>
  <c r="CG32" i="51"/>
  <c r="CF32" i="51"/>
  <c r="CD32" i="51"/>
  <c r="CR31" i="51"/>
  <c r="CQ31" i="51"/>
  <c r="CL31" i="51"/>
  <c r="CK31" i="51"/>
  <c r="CJ31" i="51"/>
  <c r="CI31" i="51"/>
  <c r="CH31" i="51"/>
  <c r="CG31" i="51"/>
  <c r="CF31" i="51"/>
  <c r="CD31" i="51"/>
  <c r="CR30" i="51"/>
  <c r="CQ30" i="51"/>
  <c r="CL30" i="51"/>
  <c r="CK30" i="51"/>
  <c r="CJ30" i="51"/>
  <c r="CI30" i="51"/>
  <c r="CH30" i="51"/>
  <c r="CG30" i="51"/>
  <c r="CF30" i="51"/>
  <c r="CD30" i="51"/>
  <c r="CR29" i="51"/>
  <c r="CQ29" i="51"/>
  <c r="CL29" i="51"/>
  <c r="CK29" i="51"/>
  <c r="CJ29" i="51"/>
  <c r="CI29" i="51"/>
  <c r="CH29" i="51"/>
  <c r="CG29" i="51"/>
  <c r="CF29" i="51"/>
  <c r="CD29" i="51"/>
  <c r="CR28" i="51"/>
  <c r="CQ28" i="51"/>
  <c r="CL28" i="51"/>
  <c r="CK28" i="51"/>
  <c r="CJ28" i="51"/>
  <c r="CI28" i="51"/>
  <c r="CH28" i="51"/>
  <c r="CG28" i="51"/>
  <c r="CF28" i="51"/>
  <c r="CD28" i="51"/>
  <c r="CR27" i="51"/>
  <c r="CQ27" i="51"/>
  <c r="CL27" i="51"/>
  <c r="CK27" i="51"/>
  <c r="CJ27" i="51"/>
  <c r="CI27" i="51"/>
  <c r="CH27" i="51"/>
  <c r="CG27" i="51"/>
  <c r="CF27" i="51"/>
  <c r="CD27" i="51"/>
  <c r="CR26" i="51"/>
  <c r="CQ26" i="51"/>
  <c r="CL26" i="51"/>
  <c r="CK26" i="51"/>
  <c r="CJ26" i="51"/>
  <c r="CI26" i="51"/>
  <c r="CH26" i="51"/>
  <c r="CG26" i="51"/>
  <c r="CF26" i="51"/>
  <c r="CD26" i="51"/>
  <c r="CR25" i="51"/>
  <c r="CQ25" i="51"/>
  <c r="CL25" i="51"/>
  <c r="CK25" i="51"/>
  <c r="CJ25" i="51"/>
  <c r="CI25" i="51"/>
  <c r="CH25" i="51"/>
  <c r="CG25" i="51"/>
  <c r="CF25" i="51"/>
  <c r="CD25" i="51"/>
  <c r="CR24" i="51"/>
  <c r="CQ24" i="51"/>
  <c r="CL24" i="51"/>
  <c r="CK24" i="51"/>
  <c r="CJ24" i="51"/>
  <c r="CI24" i="51"/>
  <c r="CH24" i="51"/>
  <c r="CG24" i="51"/>
  <c r="CF24" i="51"/>
  <c r="CD24" i="51"/>
  <c r="CR23" i="51"/>
  <c r="CQ23" i="51"/>
  <c r="CL23" i="51"/>
  <c r="CK23" i="51"/>
  <c r="CJ23" i="51"/>
  <c r="CI23" i="51"/>
  <c r="CH23" i="51"/>
  <c r="CG23" i="51"/>
  <c r="CF23" i="51"/>
  <c r="CD23" i="51"/>
  <c r="CR22" i="51"/>
  <c r="CQ22" i="51"/>
  <c r="CL22" i="51"/>
  <c r="CK22" i="51"/>
  <c r="CJ22" i="51"/>
  <c r="CI22" i="51"/>
  <c r="CH22" i="51"/>
  <c r="CG22" i="51"/>
  <c r="CF22" i="51"/>
  <c r="CD22" i="51"/>
  <c r="CR21" i="51"/>
  <c r="CQ21" i="51"/>
  <c r="CL21" i="51"/>
  <c r="CK21" i="51"/>
  <c r="CJ21" i="51"/>
  <c r="CI21" i="51"/>
  <c r="CH21" i="51"/>
  <c r="CG21" i="51"/>
  <c r="CF21" i="51"/>
  <c r="CD21" i="51"/>
  <c r="CR20" i="51"/>
  <c r="CQ20" i="51"/>
  <c r="CL20" i="51"/>
  <c r="CK20" i="51"/>
  <c r="CJ20" i="51"/>
  <c r="CI20" i="51"/>
  <c r="CH20" i="51"/>
  <c r="CG20" i="51"/>
  <c r="CF20" i="51"/>
  <c r="CD20" i="51"/>
  <c r="CR19" i="51"/>
  <c r="CQ19" i="51"/>
  <c r="CL19" i="51"/>
  <c r="CK19" i="51"/>
  <c r="CJ19" i="51"/>
  <c r="CI19" i="51"/>
  <c r="CH19" i="51"/>
  <c r="CG19" i="51"/>
  <c r="CF19" i="51"/>
  <c r="CD19" i="51"/>
  <c r="CR18" i="51"/>
  <c r="CQ18" i="51"/>
  <c r="CL18" i="51"/>
  <c r="CK18" i="51"/>
  <c r="CJ18" i="51"/>
  <c r="CI18" i="51"/>
  <c r="CH18" i="51"/>
  <c r="CG18" i="51"/>
  <c r="CF18" i="51"/>
  <c r="CD18" i="51"/>
  <c r="CR17" i="51"/>
  <c r="CQ17" i="51"/>
  <c r="CL17" i="51"/>
  <c r="CK17" i="51"/>
  <c r="CJ17" i="51"/>
  <c r="CI17" i="51"/>
  <c r="CH17" i="51"/>
  <c r="CG17" i="51"/>
  <c r="CF17" i="51"/>
  <c r="CD17" i="51"/>
  <c r="CR16" i="51"/>
  <c r="CQ16" i="51"/>
  <c r="CL16" i="51"/>
  <c r="CK16" i="51"/>
  <c r="CJ16" i="51"/>
  <c r="CI16" i="51"/>
  <c r="CH16" i="51"/>
  <c r="CG16" i="51"/>
  <c r="CF16" i="51"/>
  <c r="CD16" i="51"/>
  <c r="CR15" i="51"/>
  <c r="CQ15" i="51"/>
  <c r="CL15" i="51"/>
  <c r="CK15" i="51"/>
  <c r="CJ15" i="51"/>
  <c r="CI15" i="51"/>
  <c r="CH15" i="51"/>
  <c r="CG15" i="51"/>
  <c r="CF15" i="51"/>
  <c r="CD15" i="51"/>
  <c r="CR14" i="51"/>
  <c r="CQ14" i="51"/>
  <c r="CL14" i="51"/>
  <c r="CK14" i="51"/>
  <c r="CJ14" i="51"/>
  <c r="CI14" i="51"/>
  <c r="CH14" i="51"/>
  <c r="CG14" i="51"/>
  <c r="CF14" i="51"/>
  <c r="CD14" i="51"/>
  <c r="CR13" i="51"/>
  <c r="CQ13" i="51"/>
  <c r="CL13" i="51"/>
  <c r="CK13" i="51"/>
  <c r="CJ13" i="51"/>
  <c r="CI13" i="51"/>
  <c r="CH13" i="51"/>
  <c r="CG13" i="51"/>
  <c r="CF13" i="51"/>
  <c r="CD13" i="51"/>
  <c r="CR12" i="51"/>
  <c r="CQ12" i="51"/>
  <c r="CL12" i="51"/>
  <c r="CK12" i="51"/>
  <c r="CJ12" i="51"/>
  <c r="CI12" i="51"/>
  <c r="CH12" i="51"/>
  <c r="CG12" i="51"/>
  <c r="CF12" i="51"/>
  <c r="CD12" i="51"/>
  <c r="CR11" i="51"/>
  <c r="CQ11" i="51"/>
  <c r="CL11" i="51"/>
  <c r="CK11" i="51"/>
  <c r="CJ11" i="51"/>
  <c r="CI11" i="51"/>
  <c r="CH11" i="51"/>
  <c r="CG11" i="51"/>
  <c r="CF11" i="51"/>
  <c r="CD11" i="51"/>
  <c r="CR10" i="51"/>
  <c r="CQ10" i="51"/>
  <c r="CL10" i="51"/>
  <c r="CK10" i="51"/>
  <c r="CJ10" i="51"/>
  <c r="CI10" i="51"/>
  <c r="CH10" i="51"/>
  <c r="CG10" i="51"/>
  <c r="CF10" i="51"/>
  <c r="CD10" i="51"/>
  <c r="CR9" i="51"/>
  <c r="CQ9" i="51"/>
  <c r="CL9" i="51"/>
  <c r="CK9" i="51"/>
  <c r="CJ9" i="51"/>
  <c r="CI9" i="51"/>
  <c r="CH9" i="51"/>
  <c r="CG9" i="51"/>
  <c r="CF9" i="51"/>
  <c r="CD9" i="51"/>
  <c r="CR8" i="51"/>
  <c r="CQ8" i="51"/>
  <c r="CL8" i="51"/>
  <c r="CK8" i="51"/>
  <c r="CJ8" i="51"/>
  <c r="CI8" i="51"/>
  <c r="CH8" i="51"/>
  <c r="CG8" i="51"/>
  <c r="CF8" i="51"/>
  <c r="CD8" i="51"/>
  <c r="CR7" i="51"/>
  <c r="CQ7" i="51"/>
  <c r="CL7" i="51"/>
  <c r="CK7" i="51"/>
  <c r="CJ7" i="51"/>
  <c r="CI7" i="51"/>
  <c r="CH7" i="51"/>
  <c r="CG7" i="51"/>
  <c r="CF7" i="51"/>
  <c r="CD7" i="51"/>
  <c r="CR6" i="51"/>
  <c r="CQ6" i="51"/>
  <c r="CL6" i="51"/>
  <c r="CK6" i="51"/>
  <c r="CJ6" i="51"/>
  <c r="CI6" i="51"/>
  <c r="CH6" i="51"/>
  <c r="CG6" i="51"/>
  <c r="CF6" i="51"/>
  <c r="CD6" i="51"/>
  <c r="CR5" i="51"/>
  <c r="CQ5" i="51"/>
  <c r="CL5" i="51"/>
  <c r="CK5" i="51"/>
  <c r="CJ5" i="51"/>
  <c r="CI5" i="51"/>
  <c r="CH5" i="51"/>
  <c r="CG5" i="51"/>
  <c r="CF5" i="51"/>
  <c r="CD5" i="51"/>
  <c r="CR4" i="51"/>
  <c r="CQ4" i="51"/>
  <c r="CL4" i="51"/>
  <c r="CK4" i="51"/>
  <c r="CJ4" i="51"/>
  <c r="CI4" i="51"/>
  <c r="CH4" i="51"/>
  <c r="CG4" i="51"/>
  <c r="CF4" i="51"/>
  <c r="CD4" i="51"/>
  <c r="CL3" i="51"/>
  <c r="CK3" i="51"/>
  <c r="CJ3" i="51"/>
  <c r="CI3" i="51"/>
  <c r="CH3" i="51"/>
  <c r="CG3" i="51"/>
  <c r="CF3" i="51"/>
  <c r="CD3" i="51"/>
  <c r="D40" i="20"/>
  <c r="G40" i="20"/>
  <c r="D39" i="47"/>
  <c r="G39" i="47"/>
  <c r="CX58" i="12"/>
  <c r="CW58" i="12"/>
  <c r="CX57" i="12"/>
  <c r="CW57" i="12"/>
  <c r="CX56" i="12"/>
  <c r="CW56" i="12"/>
  <c r="CX55" i="12"/>
  <c r="CW55" i="12"/>
  <c r="CX54" i="12"/>
  <c r="CW54" i="12"/>
  <c r="CW4" i="12"/>
  <c r="CX4" i="12"/>
  <c r="CW5" i="12"/>
  <c r="CX5" i="12"/>
  <c r="CW6" i="12"/>
  <c r="CX6" i="12"/>
  <c r="CW7" i="12"/>
  <c r="CX7" i="12"/>
  <c r="CW8" i="12"/>
  <c r="CX8" i="12"/>
  <c r="CW9" i="12"/>
  <c r="CX9" i="12"/>
  <c r="CW10" i="12"/>
  <c r="CX10" i="12"/>
  <c r="CW11" i="12"/>
  <c r="CX11" i="12"/>
  <c r="CW12" i="12"/>
  <c r="CX12" i="12"/>
  <c r="CW13" i="12"/>
  <c r="CX13" i="12"/>
  <c r="CW14" i="12"/>
  <c r="CX14" i="12"/>
  <c r="CW15" i="12"/>
  <c r="CX15" i="12"/>
  <c r="CW16" i="12"/>
  <c r="CX16" i="12"/>
  <c r="CW17" i="12"/>
  <c r="CX17" i="12"/>
  <c r="CW18" i="12"/>
  <c r="CX18" i="12"/>
  <c r="CW19" i="12"/>
  <c r="CX19" i="12"/>
  <c r="CW20" i="12"/>
  <c r="CX20" i="12"/>
  <c r="CW21" i="12"/>
  <c r="CX21" i="12"/>
  <c r="CW22" i="12"/>
  <c r="CX22" i="12"/>
  <c r="CW23" i="12"/>
  <c r="CX23" i="12"/>
  <c r="CW24" i="12"/>
  <c r="CX24" i="12"/>
  <c r="CW25" i="12"/>
  <c r="CX25" i="12"/>
  <c r="CW26" i="12"/>
  <c r="CX26" i="12"/>
  <c r="CW27" i="12"/>
  <c r="CX27" i="12"/>
  <c r="CW28" i="12"/>
  <c r="CX28" i="12"/>
  <c r="CW29" i="12"/>
  <c r="CX29" i="12"/>
  <c r="CW30" i="12"/>
  <c r="CX30" i="12"/>
  <c r="CW31" i="12"/>
  <c r="CX31" i="12"/>
  <c r="CW32" i="12"/>
  <c r="CX32" i="12"/>
  <c r="CW33" i="12"/>
  <c r="CX33" i="12"/>
  <c r="CW34" i="12"/>
  <c r="CX34" i="12"/>
  <c r="CW35" i="12"/>
  <c r="CX35" i="12"/>
  <c r="CW36" i="12"/>
  <c r="CX36" i="12"/>
  <c r="CW37" i="12"/>
  <c r="CX37" i="12"/>
  <c r="CW38" i="12"/>
  <c r="CX38" i="12"/>
  <c r="CW39" i="12"/>
  <c r="CX39" i="12"/>
  <c r="CW40" i="12"/>
  <c r="CX40" i="12"/>
  <c r="CW41" i="12"/>
  <c r="CX41" i="12"/>
  <c r="CW42" i="12"/>
  <c r="CX42" i="12"/>
  <c r="CW43" i="12"/>
  <c r="CX43" i="12"/>
  <c r="CW44" i="12"/>
  <c r="CX44" i="12"/>
  <c r="CW45" i="12"/>
  <c r="CX45" i="12"/>
  <c r="CW46" i="12"/>
  <c r="CX46" i="12"/>
  <c r="CW47" i="12"/>
  <c r="CX47" i="12"/>
  <c r="CW48" i="12"/>
  <c r="CX48" i="12"/>
  <c r="CW49" i="12"/>
  <c r="CX49" i="12"/>
  <c r="CW50" i="12"/>
  <c r="CX50" i="12"/>
  <c r="CW51" i="12"/>
  <c r="CX51" i="12"/>
  <c r="CX3" i="12"/>
  <c r="CW3" i="12"/>
  <c r="BY13" i="7"/>
  <c r="BY14" i="7"/>
  <c r="BA13" i="50"/>
  <c r="AZ13" i="50"/>
  <c r="BA14" i="50"/>
  <c r="AZ14" i="50"/>
  <c r="BA15" i="50"/>
  <c r="AZ15" i="50"/>
  <c r="AY18" i="50"/>
  <c r="S16" i="47"/>
  <c r="AX18" i="50"/>
  <c r="R16" i="47"/>
  <c r="AW18" i="50"/>
  <c r="Q16" i="47"/>
  <c r="AV18" i="50"/>
  <c r="AU18" i="50"/>
  <c r="AT18" i="50"/>
  <c r="AS18" i="50"/>
  <c r="AR18" i="50"/>
  <c r="AQ18" i="50"/>
  <c r="AP18" i="50"/>
  <c r="AO18" i="50"/>
  <c r="AN18" i="50"/>
  <c r="P16" i="47"/>
  <c r="AM18" i="50"/>
  <c r="AL18" i="50"/>
  <c r="AK18" i="50"/>
  <c r="O16" i="47"/>
  <c r="AJ18" i="50"/>
  <c r="N16" i="47"/>
  <c r="AI18" i="50"/>
  <c r="M16" i="47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/>
  <c r="AC12" i="50"/>
  <c r="AB12" i="50"/>
  <c r="BA11" i="50"/>
  <c r="BD11" i="50"/>
  <c r="AC11" i="50"/>
  <c r="AB11" i="50"/>
  <c r="BA10" i="50"/>
  <c r="BD10" i="50"/>
  <c r="AC10" i="50"/>
  <c r="AB10" i="50"/>
  <c r="BA9" i="50"/>
  <c r="BD9" i="50"/>
  <c r="AC9" i="50"/>
  <c r="AB9" i="50"/>
  <c r="BA8" i="50"/>
  <c r="BD8" i="50"/>
  <c r="AC8" i="50"/>
  <c r="AB8" i="50"/>
  <c r="BA7" i="50"/>
  <c r="BD7" i="50"/>
  <c r="AC7" i="50"/>
  <c r="AB7" i="50"/>
  <c r="BA6" i="50"/>
  <c r="BD6" i="50"/>
  <c r="AC6" i="50"/>
  <c r="AB6" i="50"/>
  <c r="BA5" i="50"/>
  <c r="BD5" i="50"/>
  <c r="AC5" i="50"/>
  <c r="AB5" i="50"/>
  <c r="BA4" i="50"/>
  <c r="BD4" i="50"/>
  <c r="AC4" i="50"/>
  <c r="AB4" i="50"/>
  <c r="BA3" i="50"/>
  <c r="AC3" i="50"/>
  <c r="AB3" i="50"/>
  <c r="AY18" i="49"/>
  <c r="S16" i="20"/>
  <c r="AX18" i="49"/>
  <c r="R16" i="20"/>
  <c r="AW18" i="49"/>
  <c r="Q16" i="20"/>
  <c r="AV18" i="49"/>
  <c r="AU18" i="49"/>
  <c r="AT18" i="49"/>
  <c r="AS18" i="49"/>
  <c r="AR18" i="49"/>
  <c r="AQ18" i="49"/>
  <c r="AP18" i="49"/>
  <c r="AO18" i="49"/>
  <c r="AN18" i="49"/>
  <c r="P16" i="20"/>
  <c r="AM18" i="49"/>
  <c r="AL18" i="49"/>
  <c r="AK18" i="49"/>
  <c r="O16" i="20"/>
  <c r="AJ18" i="49"/>
  <c r="N16" i="20"/>
  <c r="AI18" i="49"/>
  <c r="M16" i="20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/>
  <c r="AC14" i="49"/>
  <c r="AB14" i="49"/>
  <c r="BA13" i="49"/>
  <c r="BD13" i="49"/>
  <c r="AC13" i="49"/>
  <c r="AB13" i="49"/>
  <c r="BA12" i="49"/>
  <c r="AC12" i="49"/>
  <c r="AB12" i="49"/>
  <c r="BA11" i="49"/>
  <c r="AC11" i="49"/>
  <c r="AB11" i="49"/>
  <c r="BA10" i="49"/>
  <c r="AC10" i="49"/>
  <c r="AB10" i="49"/>
  <c r="BA9" i="49"/>
  <c r="AC9" i="49"/>
  <c r="AB9" i="49"/>
  <c r="BA8" i="49"/>
  <c r="AC8" i="49"/>
  <c r="AB8" i="49"/>
  <c r="BA7" i="49"/>
  <c r="AC7" i="49"/>
  <c r="AB7" i="49"/>
  <c r="BA6" i="49"/>
  <c r="AC6" i="49"/>
  <c r="AB6" i="49"/>
  <c r="BA5" i="49"/>
  <c r="AC5" i="49"/>
  <c r="AB5" i="49"/>
  <c r="BA4" i="49"/>
  <c r="AC4" i="49"/>
  <c r="AB4" i="49"/>
  <c r="BA3" i="49"/>
  <c r="AZ3" i="49"/>
  <c r="AC3" i="49"/>
  <c r="AB3" i="49"/>
  <c r="BD4" i="49"/>
  <c r="AZ4" i="49"/>
  <c r="BC4" i="49"/>
  <c r="BD6" i="49"/>
  <c r="AZ6" i="49"/>
  <c r="BC6" i="49"/>
  <c r="BD10" i="49"/>
  <c r="AZ10" i="49"/>
  <c r="BC10" i="49"/>
  <c r="BD5" i="49"/>
  <c r="AZ5" i="49"/>
  <c r="BC5" i="49"/>
  <c r="BD7" i="49"/>
  <c r="AZ7" i="49"/>
  <c r="BC7" i="49"/>
  <c r="BD9" i="49"/>
  <c r="AZ9" i="49"/>
  <c r="BC9" i="49"/>
  <c r="BD11" i="49"/>
  <c r="AZ11" i="49"/>
  <c r="BC11" i="49"/>
  <c r="BD8" i="49"/>
  <c r="AZ8" i="49"/>
  <c r="BC8" i="49"/>
  <c r="BD12" i="49"/>
  <c r="AZ12" i="49"/>
  <c r="BA18" i="49"/>
  <c r="BC3" i="49"/>
  <c r="BC12" i="49"/>
  <c r="AZ13" i="49"/>
  <c r="BC13" i="49"/>
  <c r="AZ14" i="49"/>
  <c r="BC14" i="49"/>
  <c r="BA18" i="50"/>
  <c r="AZ3" i="50"/>
  <c r="AZ4" i="50"/>
  <c r="BC4" i="50"/>
  <c r="AZ5" i="50"/>
  <c r="BC5" i="50"/>
  <c r="AZ6" i="50"/>
  <c r="BC6" i="50"/>
  <c r="AZ7" i="50"/>
  <c r="BC7" i="50"/>
  <c r="AZ8" i="50"/>
  <c r="BC8" i="50"/>
  <c r="AZ9" i="50"/>
  <c r="BC9" i="50"/>
  <c r="AZ10" i="50"/>
  <c r="BC10" i="50"/>
  <c r="AZ11" i="50"/>
  <c r="BC11" i="50"/>
  <c r="AZ12" i="50"/>
  <c r="BC12" i="50"/>
  <c r="BC3" i="50"/>
  <c r="BD3" i="49"/>
  <c r="BD3" i="50"/>
  <c r="AZ18" i="49"/>
  <c r="AZ18" i="50"/>
  <c r="CY55" i="14"/>
  <c r="CX55" i="14"/>
  <c r="CW55" i="14"/>
  <c r="CV55" i="14"/>
  <c r="CS55" i="34"/>
  <c r="CR55" i="34"/>
  <c r="CR4" i="34"/>
  <c r="CS4" i="34"/>
  <c r="CR5" i="34"/>
  <c r="CS5" i="34"/>
  <c r="CR6" i="34"/>
  <c r="CS6" i="34"/>
  <c r="CR7" i="34"/>
  <c r="CS7" i="34"/>
  <c r="CR8" i="34"/>
  <c r="CS8" i="34"/>
  <c r="CR9" i="34"/>
  <c r="CS9" i="34"/>
  <c r="CR10" i="34"/>
  <c r="CS10" i="34"/>
  <c r="CR11" i="34"/>
  <c r="CS11" i="34"/>
  <c r="CR12" i="34"/>
  <c r="CS12" i="34"/>
  <c r="CR13" i="34"/>
  <c r="CS13" i="34"/>
  <c r="CR14" i="34"/>
  <c r="CS14" i="34"/>
  <c r="CR15" i="34"/>
  <c r="CS15" i="34"/>
  <c r="CR16" i="34"/>
  <c r="CS16" i="34"/>
  <c r="CR17" i="34"/>
  <c r="CS17" i="34"/>
  <c r="CR18" i="34"/>
  <c r="CS18" i="34"/>
  <c r="CR19" i="34"/>
  <c r="CS19" i="34"/>
  <c r="CR20" i="34"/>
  <c r="CS20" i="34"/>
  <c r="CR21" i="34"/>
  <c r="CS21" i="34"/>
  <c r="CR22" i="34"/>
  <c r="CS22" i="34"/>
  <c r="CR23" i="34"/>
  <c r="CS23" i="34"/>
  <c r="CR24" i="34"/>
  <c r="CS24" i="34"/>
  <c r="CR25" i="34"/>
  <c r="CS25" i="34"/>
  <c r="CR26" i="34"/>
  <c r="CS26" i="34"/>
  <c r="CR27" i="34"/>
  <c r="CS27" i="34"/>
  <c r="CR28" i="34"/>
  <c r="CS28" i="34"/>
  <c r="CR29" i="34"/>
  <c r="CS29" i="34"/>
  <c r="CR30" i="34"/>
  <c r="CS30" i="34"/>
  <c r="CR31" i="34"/>
  <c r="CS31" i="34"/>
  <c r="CR32" i="34"/>
  <c r="CS32" i="34"/>
  <c r="CR33" i="34"/>
  <c r="CS33" i="34"/>
  <c r="CR34" i="34"/>
  <c r="CS34" i="34"/>
  <c r="CR35" i="34"/>
  <c r="CS35" i="34"/>
  <c r="CR36" i="34"/>
  <c r="CS36" i="34"/>
  <c r="CR37" i="34"/>
  <c r="CS37" i="34"/>
  <c r="CR38" i="34"/>
  <c r="CS38" i="34"/>
  <c r="CR39" i="34"/>
  <c r="CS39" i="34"/>
  <c r="CR40" i="34"/>
  <c r="CS40" i="34"/>
  <c r="CR41" i="34"/>
  <c r="CS41" i="34"/>
  <c r="CR42" i="34"/>
  <c r="CS42" i="34"/>
  <c r="CR43" i="34"/>
  <c r="CS43" i="34"/>
  <c r="CR44" i="34"/>
  <c r="CS44" i="34"/>
  <c r="CR45" i="34"/>
  <c r="CS45" i="34"/>
  <c r="CR46" i="34"/>
  <c r="CS46" i="34"/>
  <c r="CR47" i="34"/>
  <c r="CS47" i="34"/>
  <c r="CR48" i="34"/>
  <c r="CS48" i="34"/>
  <c r="CR49" i="34"/>
  <c r="CS49" i="34"/>
  <c r="CR50" i="34"/>
  <c r="CS50" i="34"/>
  <c r="CR51" i="34"/>
  <c r="CS51" i="34"/>
  <c r="CS3" i="34"/>
  <c r="CR3" i="34"/>
  <c r="CX59" i="25"/>
  <c r="CW59" i="25"/>
  <c r="CX55" i="25"/>
  <c r="CW55" i="25"/>
  <c r="CX54" i="25"/>
  <c r="CW54" i="25"/>
  <c r="CW4" i="25"/>
  <c r="CX4" i="25"/>
  <c r="CW5" i="25"/>
  <c r="CX5" i="25"/>
  <c r="CW6" i="25"/>
  <c r="CX6" i="25"/>
  <c r="CW7" i="25"/>
  <c r="CX7" i="25"/>
  <c r="CW8" i="25"/>
  <c r="CX8" i="25"/>
  <c r="CW9" i="25"/>
  <c r="CX9" i="25"/>
  <c r="CW10" i="25"/>
  <c r="CX10" i="25"/>
  <c r="CW11" i="25"/>
  <c r="CX11" i="25"/>
  <c r="CW12" i="25"/>
  <c r="CX12" i="25"/>
  <c r="CW13" i="25"/>
  <c r="CX13" i="25"/>
  <c r="CW14" i="25"/>
  <c r="CX14" i="25"/>
  <c r="CW15" i="25"/>
  <c r="CX15" i="25"/>
  <c r="CW16" i="25"/>
  <c r="CX16" i="25"/>
  <c r="CW17" i="25"/>
  <c r="CX17" i="25"/>
  <c r="CW18" i="25"/>
  <c r="CX18" i="25"/>
  <c r="CW19" i="25"/>
  <c r="CX19" i="25"/>
  <c r="CW20" i="25"/>
  <c r="CX20" i="25"/>
  <c r="CW21" i="25"/>
  <c r="CX21" i="25"/>
  <c r="CW22" i="25"/>
  <c r="CX22" i="25"/>
  <c r="CW23" i="25"/>
  <c r="CX23" i="25"/>
  <c r="CW24" i="25"/>
  <c r="CX24" i="25"/>
  <c r="CW25" i="25"/>
  <c r="CX25" i="25"/>
  <c r="CW26" i="25"/>
  <c r="CX26" i="25"/>
  <c r="CW27" i="25"/>
  <c r="CX27" i="25"/>
  <c r="CW28" i="25"/>
  <c r="CX28" i="25"/>
  <c r="CW29" i="25"/>
  <c r="CX29" i="25"/>
  <c r="CW30" i="25"/>
  <c r="CX30" i="25"/>
  <c r="CW31" i="25"/>
  <c r="CX31" i="25"/>
  <c r="CW32" i="25"/>
  <c r="CX32" i="25"/>
  <c r="CW33" i="25"/>
  <c r="CX33" i="25"/>
  <c r="CW34" i="25"/>
  <c r="CX34" i="25"/>
  <c r="CW35" i="25"/>
  <c r="CX35" i="25"/>
  <c r="CW36" i="25"/>
  <c r="CX36" i="25"/>
  <c r="CW37" i="25"/>
  <c r="CX37" i="25"/>
  <c r="CW38" i="25"/>
  <c r="CX38" i="25"/>
  <c r="CW39" i="25"/>
  <c r="CX39" i="25"/>
  <c r="CW40" i="25"/>
  <c r="CX40" i="25"/>
  <c r="CW41" i="25"/>
  <c r="CX41" i="25"/>
  <c r="CW42" i="25"/>
  <c r="CX42" i="25"/>
  <c r="CW43" i="25"/>
  <c r="CX43" i="25"/>
  <c r="CW44" i="25"/>
  <c r="CX44" i="25"/>
  <c r="CW45" i="25"/>
  <c r="CX45" i="25"/>
  <c r="CW46" i="25"/>
  <c r="CX46" i="25"/>
  <c r="CW47" i="25"/>
  <c r="CX47" i="25"/>
  <c r="CW48" i="25"/>
  <c r="CX48" i="25"/>
  <c r="CW49" i="25"/>
  <c r="CX49" i="25"/>
  <c r="CW50" i="25"/>
  <c r="CX50" i="25"/>
  <c r="CW51" i="25"/>
  <c r="CX51" i="25"/>
  <c r="CW52" i="25"/>
  <c r="CX52" i="25"/>
  <c r="CX3" i="25"/>
  <c r="CW3" i="25"/>
  <c r="BE55" i="1"/>
  <c r="CL4" i="33"/>
  <c r="CL5" i="33"/>
  <c r="CL6" i="33"/>
  <c r="CL7" i="33"/>
  <c r="CL8" i="33"/>
  <c r="CL9" i="33"/>
  <c r="CL10" i="33"/>
  <c r="CL11" i="33"/>
  <c r="CL12" i="33"/>
  <c r="CL13" i="33"/>
  <c r="CL14" i="33"/>
  <c r="CL15" i="33"/>
  <c r="CL16" i="33"/>
  <c r="CL17" i="33"/>
  <c r="CL18" i="33"/>
  <c r="CL19" i="33"/>
  <c r="CL20" i="33"/>
  <c r="CL21" i="33"/>
  <c r="CL22" i="33"/>
  <c r="CL23" i="33"/>
  <c r="CL24" i="33"/>
  <c r="CL25" i="33"/>
  <c r="CL26" i="33"/>
  <c r="CL27" i="33"/>
  <c r="CL28" i="33"/>
  <c r="CL29" i="33"/>
  <c r="CL30" i="33"/>
  <c r="CL31" i="33"/>
  <c r="CL32" i="33"/>
  <c r="CL33" i="33"/>
  <c r="CL34" i="33"/>
  <c r="CL35" i="33"/>
  <c r="CL36" i="33"/>
  <c r="CL37" i="33"/>
  <c r="CL38" i="33"/>
  <c r="CL39" i="33"/>
  <c r="CL40" i="33"/>
  <c r="CL41" i="33"/>
  <c r="CL42" i="33"/>
  <c r="CL43" i="33"/>
  <c r="CL44" i="33"/>
  <c r="CL45" i="33"/>
  <c r="CL46" i="33"/>
  <c r="CL47" i="33"/>
  <c r="CL48" i="33"/>
  <c r="CL49" i="33"/>
  <c r="CL50" i="33"/>
  <c r="CL51" i="33"/>
  <c r="CL3" i="33"/>
  <c r="BX15" i="39"/>
  <c r="BY15" i="39"/>
  <c r="BZ15" i="39"/>
  <c r="CA15" i="39"/>
  <c r="CB15" i="39"/>
  <c r="CC15" i="39"/>
  <c r="CD15" i="39"/>
  <c r="BX16" i="36"/>
  <c r="BY16" i="36"/>
  <c r="BZ16" i="36"/>
  <c r="CA16" i="36"/>
  <c r="CB16" i="36"/>
  <c r="CC16" i="36"/>
  <c r="CD16" i="36"/>
  <c r="BX15" i="36"/>
  <c r="BY15" i="36"/>
  <c r="BZ15" i="36"/>
  <c r="CA15" i="36"/>
  <c r="CB15" i="36"/>
  <c r="CC15" i="36"/>
  <c r="CD15" i="36"/>
  <c r="BW3" i="37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X3" i="39"/>
  <c r="BY3" i="39"/>
  <c r="BZ3" i="39"/>
  <c r="CA3" i="39"/>
  <c r="CB3" i="39"/>
  <c r="CC3" i="39"/>
  <c r="CD3" i="39"/>
  <c r="BX4" i="39"/>
  <c r="BY4" i="39"/>
  <c r="BZ4" i="39"/>
  <c r="CA4" i="39"/>
  <c r="CB4" i="39"/>
  <c r="CC4" i="39"/>
  <c r="CD4" i="39"/>
  <c r="BX5" i="39"/>
  <c r="BY5" i="39"/>
  <c r="BZ5" i="39"/>
  <c r="CA5" i="39"/>
  <c r="CB5" i="39"/>
  <c r="CC5" i="39"/>
  <c r="CD5" i="39"/>
  <c r="BX6" i="39"/>
  <c r="BY6" i="39"/>
  <c r="BZ6" i="39"/>
  <c r="CA6" i="39"/>
  <c r="CB6" i="39"/>
  <c r="CC6" i="39"/>
  <c r="CD6" i="39"/>
  <c r="BX7" i="39"/>
  <c r="BY7" i="39"/>
  <c r="BZ7" i="39"/>
  <c r="CA7" i="39"/>
  <c r="CB7" i="39"/>
  <c r="CC7" i="39"/>
  <c r="CD7" i="39"/>
  <c r="BX8" i="39"/>
  <c r="BY8" i="39"/>
  <c r="BZ8" i="39"/>
  <c r="CA8" i="39"/>
  <c r="CB8" i="39"/>
  <c r="CC8" i="39"/>
  <c r="CD8" i="39"/>
  <c r="BX9" i="39"/>
  <c r="BY9" i="39"/>
  <c r="BZ9" i="39"/>
  <c r="CA9" i="39"/>
  <c r="CB9" i="39"/>
  <c r="CC9" i="39"/>
  <c r="CD9" i="39"/>
  <c r="BX10" i="39"/>
  <c r="BY10" i="39"/>
  <c r="BZ10" i="39"/>
  <c r="CA10" i="39"/>
  <c r="CB10" i="39"/>
  <c r="CC10" i="39"/>
  <c r="CD10" i="39"/>
  <c r="BX11" i="39"/>
  <c r="BY11" i="39"/>
  <c r="BZ11" i="39"/>
  <c r="CA11" i="39"/>
  <c r="CB11" i="39"/>
  <c r="CC11" i="39"/>
  <c r="CD11" i="39"/>
  <c r="BX12" i="39"/>
  <c r="BY12" i="39"/>
  <c r="BZ12" i="39"/>
  <c r="CA12" i="39"/>
  <c r="CB12" i="39"/>
  <c r="CC12" i="39"/>
  <c r="CD12" i="39"/>
  <c r="BX13" i="39"/>
  <c r="BY13" i="39"/>
  <c r="BZ13" i="39"/>
  <c r="CA13" i="39"/>
  <c r="CB13" i="39"/>
  <c r="CC13" i="39"/>
  <c r="CD13" i="39"/>
  <c r="BX14" i="39"/>
  <c r="BY14" i="39"/>
  <c r="BZ14" i="39"/>
  <c r="CA14" i="39"/>
  <c r="CB14" i="39"/>
  <c r="CC14" i="39"/>
  <c r="CD14" i="39"/>
  <c r="BX16" i="39"/>
  <c r="BY16" i="39"/>
  <c r="BZ16" i="39"/>
  <c r="CA16" i="39"/>
  <c r="CB16" i="39"/>
  <c r="CC16" i="39"/>
  <c r="CD16" i="39"/>
  <c r="BX17" i="39"/>
  <c r="BY17" i="39"/>
  <c r="BZ17" i="39"/>
  <c r="CA17" i="39"/>
  <c r="CB17" i="39"/>
  <c r="CC17" i="39"/>
  <c r="CD17" i="39"/>
  <c r="BX18" i="39"/>
  <c r="BY18" i="39"/>
  <c r="BZ18" i="39"/>
  <c r="CA18" i="39"/>
  <c r="CB18" i="39"/>
  <c r="CC18" i="39"/>
  <c r="CD18" i="39"/>
  <c r="BX19" i="39"/>
  <c r="BY19" i="39"/>
  <c r="BZ19" i="39"/>
  <c r="CA19" i="39"/>
  <c r="CB19" i="39"/>
  <c r="CC19" i="39"/>
  <c r="CD19" i="39"/>
  <c r="BX20" i="39"/>
  <c r="BY20" i="39"/>
  <c r="BZ20" i="39"/>
  <c r="CA20" i="39"/>
  <c r="CB20" i="39"/>
  <c r="CC20" i="39"/>
  <c r="CD20" i="39"/>
  <c r="BX21" i="39"/>
  <c r="BY21" i="39"/>
  <c r="BZ21" i="39"/>
  <c r="CA21" i="39"/>
  <c r="CB21" i="39"/>
  <c r="CC21" i="39"/>
  <c r="CD21" i="39"/>
  <c r="BX22" i="39"/>
  <c r="BY22" i="39"/>
  <c r="BZ22" i="39"/>
  <c r="CA22" i="39"/>
  <c r="CB22" i="39"/>
  <c r="CC22" i="39"/>
  <c r="CD22" i="39"/>
  <c r="BX23" i="39"/>
  <c r="BY23" i="39"/>
  <c r="BZ23" i="39"/>
  <c r="CA23" i="39"/>
  <c r="CB23" i="39"/>
  <c r="CC23" i="39"/>
  <c r="CD23" i="39"/>
  <c r="BX24" i="39"/>
  <c r="BY24" i="39"/>
  <c r="BZ24" i="39"/>
  <c r="CA24" i="39"/>
  <c r="CB24" i="39"/>
  <c r="CC24" i="39"/>
  <c r="CD24" i="39"/>
  <c r="BX25" i="39"/>
  <c r="BY25" i="39"/>
  <c r="BZ25" i="39"/>
  <c r="CA25" i="39"/>
  <c r="CB25" i="39"/>
  <c r="CC25" i="39"/>
  <c r="CD25" i="39"/>
  <c r="BX26" i="39"/>
  <c r="BY26" i="39"/>
  <c r="BZ26" i="39"/>
  <c r="CA26" i="39"/>
  <c r="CB26" i="39"/>
  <c r="CC26" i="39"/>
  <c r="CD26" i="39"/>
  <c r="BX27" i="39"/>
  <c r="BY27" i="39"/>
  <c r="BZ27" i="39"/>
  <c r="CA27" i="39"/>
  <c r="CB27" i="39"/>
  <c r="CC27" i="39"/>
  <c r="CD27" i="39"/>
  <c r="BX28" i="39"/>
  <c r="BY28" i="39"/>
  <c r="BZ28" i="39"/>
  <c r="CA28" i="39"/>
  <c r="CB28" i="39"/>
  <c r="CC28" i="39"/>
  <c r="CD28" i="39"/>
  <c r="BX29" i="39"/>
  <c r="BY29" i="39"/>
  <c r="BZ29" i="39"/>
  <c r="CA29" i="39"/>
  <c r="CB29" i="39"/>
  <c r="CC29" i="39"/>
  <c r="CD29" i="39"/>
  <c r="BX30" i="39"/>
  <c r="BY30" i="39"/>
  <c r="BZ30" i="39"/>
  <c r="CA30" i="39"/>
  <c r="CB30" i="39"/>
  <c r="CC30" i="39"/>
  <c r="CD30" i="39"/>
  <c r="BX31" i="39"/>
  <c r="BY31" i="39"/>
  <c r="BZ31" i="39"/>
  <c r="CA31" i="39"/>
  <c r="CB31" i="39"/>
  <c r="CC31" i="39"/>
  <c r="CD31" i="39"/>
  <c r="BX32" i="39"/>
  <c r="BY32" i="39"/>
  <c r="BZ32" i="39"/>
  <c r="CA32" i="39"/>
  <c r="CB32" i="39"/>
  <c r="CC32" i="39"/>
  <c r="CD32" i="39"/>
  <c r="BX33" i="39"/>
  <c r="BY33" i="39"/>
  <c r="BZ33" i="39"/>
  <c r="CA33" i="39"/>
  <c r="CB33" i="39"/>
  <c r="CC33" i="39"/>
  <c r="CD33" i="39"/>
  <c r="BX34" i="39"/>
  <c r="BY34" i="39"/>
  <c r="BZ34" i="39"/>
  <c r="CA34" i="39"/>
  <c r="CB34" i="39"/>
  <c r="CC34" i="39"/>
  <c r="CD34" i="39"/>
  <c r="BX35" i="39"/>
  <c r="BY35" i="39"/>
  <c r="BZ35" i="39"/>
  <c r="CA35" i="39"/>
  <c r="CB35" i="39"/>
  <c r="CC35" i="39"/>
  <c r="CD35" i="39"/>
  <c r="BX36" i="39"/>
  <c r="BY36" i="39"/>
  <c r="BZ36" i="39"/>
  <c r="CA36" i="39"/>
  <c r="CB36" i="39"/>
  <c r="CC36" i="39"/>
  <c r="CD36" i="39"/>
  <c r="BX37" i="39"/>
  <c r="BY37" i="39"/>
  <c r="BZ37" i="39"/>
  <c r="CA37" i="39"/>
  <c r="CB37" i="39"/>
  <c r="CC37" i="39"/>
  <c r="CD37" i="39"/>
  <c r="BX38" i="39"/>
  <c r="BY38" i="39"/>
  <c r="BZ38" i="39"/>
  <c r="CA38" i="39"/>
  <c r="CB38" i="39"/>
  <c r="CC38" i="39"/>
  <c r="CD38" i="39"/>
  <c r="BX39" i="39"/>
  <c r="BY39" i="39"/>
  <c r="BZ39" i="39"/>
  <c r="CA39" i="39"/>
  <c r="CB39" i="39"/>
  <c r="CC39" i="39"/>
  <c r="CD39" i="39"/>
  <c r="BX40" i="39"/>
  <c r="BY40" i="39"/>
  <c r="BZ40" i="39"/>
  <c r="CA40" i="39"/>
  <c r="CB40" i="39"/>
  <c r="CC40" i="39"/>
  <c r="CD40" i="39"/>
  <c r="BX41" i="39"/>
  <c r="BY41" i="39"/>
  <c r="BZ41" i="39"/>
  <c r="CA41" i="39"/>
  <c r="CB41" i="39"/>
  <c r="CC41" i="39"/>
  <c r="CD41" i="39"/>
  <c r="BX42" i="39"/>
  <c r="BY42" i="39"/>
  <c r="BZ42" i="39"/>
  <c r="CA42" i="39"/>
  <c r="CB42" i="39"/>
  <c r="CC42" i="39"/>
  <c r="CD42" i="39"/>
  <c r="BX43" i="39"/>
  <c r="BY43" i="39"/>
  <c r="BZ43" i="39"/>
  <c r="CA43" i="39"/>
  <c r="CB43" i="39"/>
  <c r="CC43" i="39"/>
  <c r="CD43" i="39"/>
  <c r="BX44" i="39"/>
  <c r="BY44" i="39"/>
  <c r="BZ44" i="39"/>
  <c r="CA44" i="39"/>
  <c r="CB44" i="39"/>
  <c r="CC44" i="39"/>
  <c r="CD44" i="39"/>
  <c r="BX45" i="39"/>
  <c r="BY45" i="39"/>
  <c r="BZ45" i="39"/>
  <c r="CA45" i="39"/>
  <c r="CB45" i="39"/>
  <c r="CC45" i="39"/>
  <c r="CD45" i="39"/>
  <c r="BX46" i="39"/>
  <c r="BY46" i="39"/>
  <c r="BZ46" i="39"/>
  <c r="CA46" i="39"/>
  <c r="CB46" i="39"/>
  <c r="CC46" i="39"/>
  <c r="CD46" i="39"/>
  <c r="BX47" i="39"/>
  <c r="BY47" i="39"/>
  <c r="BZ47" i="39"/>
  <c r="CA47" i="39"/>
  <c r="CB47" i="39"/>
  <c r="CC47" i="39"/>
  <c r="CD47" i="39"/>
  <c r="BX48" i="39"/>
  <c r="BY48" i="39"/>
  <c r="BZ48" i="39"/>
  <c r="CA48" i="39"/>
  <c r="CB48" i="39"/>
  <c r="CC48" i="39"/>
  <c r="CD48" i="39"/>
  <c r="BX49" i="39"/>
  <c r="BY49" i="39"/>
  <c r="BZ49" i="39"/>
  <c r="CA49" i="39"/>
  <c r="CB49" i="39"/>
  <c r="CC49" i="39"/>
  <c r="CD49" i="39"/>
  <c r="BY58" i="39"/>
  <c r="BZ58" i="39"/>
  <c r="CA58" i="39"/>
  <c r="CB58" i="39"/>
  <c r="CC58" i="39"/>
  <c r="CD58" i="39"/>
  <c r="B59" i="39"/>
  <c r="C59" i="39"/>
  <c r="D59" i="39"/>
  <c r="E59" i="39"/>
  <c r="F59" i="39"/>
  <c r="G59" i="39"/>
  <c r="H59" i="39"/>
  <c r="BY59" i="39"/>
  <c r="CC59" i="39"/>
  <c r="B60" i="39"/>
  <c r="C60" i="39"/>
  <c r="D60" i="39"/>
  <c r="E60" i="39"/>
  <c r="F60" i="39"/>
  <c r="G60" i="39"/>
  <c r="H60" i="39"/>
  <c r="BY60" i="39"/>
  <c r="CC60" i="39"/>
  <c r="B61" i="39"/>
  <c r="C61" i="39"/>
  <c r="D61" i="39"/>
  <c r="E61" i="39"/>
  <c r="F61" i="39"/>
  <c r="G61" i="39"/>
  <c r="H61" i="39"/>
  <c r="CC61" i="39"/>
  <c r="B62" i="39"/>
  <c r="C62" i="39"/>
  <c r="D62" i="39"/>
  <c r="E62" i="39"/>
  <c r="F62" i="39"/>
  <c r="G62" i="39"/>
  <c r="H62" i="39"/>
  <c r="T6" i="30"/>
  <c r="T7" i="30"/>
  <c r="T9" i="30"/>
  <c r="T10" i="30"/>
  <c r="T11" i="30"/>
  <c r="T12" i="30"/>
  <c r="T14" i="30"/>
  <c r="T15" i="30"/>
  <c r="T16" i="30"/>
  <c r="T17" i="30"/>
  <c r="T18" i="30"/>
  <c r="T19" i="30"/>
  <c r="T20" i="30"/>
  <c r="T22" i="30"/>
  <c r="T23" i="30"/>
  <c r="T24" i="30"/>
  <c r="T26" i="30"/>
  <c r="T27" i="30"/>
  <c r="T28" i="30"/>
  <c r="T30" i="30"/>
  <c r="T31" i="30"/>
  <c r="T32" i="30"/>
  <c r="T34" i="30"/>
  <c r="T35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O10" i="30"/>
  <c r="O16" i="30"/>
  <c r="O17" i="30"/>
  <c r="O18" i="30"/>
  <c r="O21" i="30"/>
  <c r="O22" i="30"/>
  <c r="O25" i="30"/>
  <c r="O31" i="30"/>
  <c r="O38" i="30"/>
  <c r="O39" i="30"/>
  <c r="O41" i="30"/>
  <c r="O46" i="30"/>
  <c r="O47" i="30"/>
  <c r="O51" i="30"/>
  <c r="O4" i="30"/>
  <c r="CA59" i="39"/>
  <c r="BX60" i="39"/>
  <c r="BX59" i="39"/>
  <c r="CD59" i="39"/>
  <c r="BZ59" i="39"/>
  <c r="CA61" i="39"/>
  <c r="CA60" i="39"/>
  <c r="BZ60" i="39"/>
  <c r="CD61" i="39"/>
  <c r="BZ61" i="39"/>
  <c r="BX61" i="39"/>
  <c r="BY61" i="39"/>
  <c r="CD60" i="39"/>
  <c r="CB60" i="39"/>
  <c r="CB59" i="39"/>
  <c r="CB61" i="39"/>
  <c r="AU3" i="48"/>
  <c r="AV3" i="48"/>
  <c r="AW3" i="48"/>
  <c r="AX3" i="48"/>
  <c r="AY3" i="48"/>
  <c r="AU4" i="48"/>
  <c r="AV4" i="48"/>
  <c r="AW4" i="48"/>
  <c r="AX4" i="48"/>
  <c r="AY4" i="48"/>
  <c r="AU5" i="48"/>
  <c r="AV5" i="48"/>
  <c r="AW5" i="48"/>
  <c r="AX5" i="48"/>
  <c r="AY5" i="48"/>
  <c r="AU6" i="48"/>
  <c r="AV6" i="48"/>
  <c r="AW6" i="48"/>
  <c r="AX6" i="48"/>
  <c r="AY6" i="48"/>
  <c r="AU7" i="48"/>
  <c r="AV7" i="48"/>
  <c r="AW7" i="48"/>
  <c r="AX7" i="48"/>
  <c r="AY7" i="48"/>
  <c r="AU8" i="48"/>
  <c r="AV8" i="48"/>
  <c r="AW8" i="48"/>
  <c r="AX8" i="48"/>
  <c r="AY8" i="48"/>
  <c r="AU9" i="48"/>
  <c r="AV9" i="48"/>
  <c r="AW9" i="48"/>
  <c r="AX9" i="48"/>
  <c r="AY9" i="48"/>
  <c r="AU10" i="48"/>
  <c r="AV10" i="48"/>
  <c r="AW10" i="48"/>
  <c r="AX10" i="48"/>
  <c r="AY10" i="48"/>
  <c r="AU11" i="48"/>
  <c r="AV11" i="48"/>
  <c r="AW11" i="48"/>
  <c r="AX11" i="48"/>
  <c r="AY11" i="48"/>
  <c r="AU12" i="48"/>
  <c r="AV12" i="48"/>
  <c r="AW12" i="48"/>
  <c r="AX12" i="48"/>
  <c r="AY12" i="48"/>
  <c r="AU13" i="48"/>
  <c r="AV13" i="48"/>
  <c r="AW13" i="48"/>
  <c r="AX13" i="48"/>
  <c r="AY13" i="48"/>
  <c r="AU14" i="48"/>
  <c r="AV14" i="48"/>
  <c r="AW14" i="48"/>
  <c r="AX14" i="48"/>
  <c r="AY14" i="48"/>
  <c r="AU15" i="48"/>
  <c r="AV15" i="48"/>
  <c r="AW15" i="48"/>
  <c r="AX15" i="48"/>
  <c r="AY15" i="48"/>
  <c r="AU16" i="48"/>
  <c r="AV16" i="48"/>
  <c r="AW16" i="48"/>
  <c r="AX16" i="48"/>
  <c r="AY16" i="48"/>
  <c r="AU17" i="48"/>
  <c r="AV17" i="48"/>
  <c r="AW17" i="48"/>
  <c r="AX17" i="48"/>
  <c r="AY17" i="48"/>
  <c r="AU18" i="48"/>
  <c r="AV18" i="48"/>
  <c r="AW18" i="48"/>
  <c r="AX18" i="48"/>
  <c r="AY18" i="48"/>
  <c r="AU19" i="48"/>
  <c r="AV19" i="48"/>
  <c r="AW19" i="48"/>
  <c r="AX19" i="48"/>
  <c r="AY19" i="48"/>
  <c r="AU20" i="48"/>
  <c r="AV20" i="48"/>
  <c r="AW20" i="48"/>
  <c r="AX20" i="48"/>
  <c r="AY20" i="48"/>
  <c r="AU21" i="48"/>
  <c r="AV21" i="48"/>
  <c r="AW21" i="48"/>
  <c r="AX21" i="48"/>
  <c r="AY21" i="48"/>
  <c r="AU22" i="48"/>
  <c r="AV22" i="48"/>
  <c r="AW22" i="48"/>
  <c r="AX22" i="48"/>
  <c r="AY22" i="48"/>
  <c r="AU23" i="48"/>
  <c r="AV23" i="48"/>
  <c r="AW23" i="48"/>
  <c r="AX23" i="48"/>
  <c r="AY23" i="48"/>
  <c r="AU24" i="48"/>
  <c r="AV24" i="48"/>
  <c r="AW24" i="48"/>
  <c r="AX24" i="48"/>
  <c r="AY24" i="48"/>
  <c r="AU25" i="48"/>
  <c r="AV25" i="48"/>
  <c r="AW25" i="48"/>
  <c r="AX25" i="48"/>
  <c r="AY25" i="48"/>
  <c r="AU26" i="48"/>
  <c r="AV26" i="48"/>
  <c r="AW26" i="48"/>
  <c r="AX26" i="48"/>
  <c r="AY26" i="48"/>
  <c r="AU27" i="48"/>
  <c r="AV27" i="48"/>
  <c r="AW27" i="48"/>
  <c r="AX27" i="48"/>
  <c r="AY27" i="48"/>
  <c r="AU28" i="48"/>
  <c r="AV28" i="48"/>
  <c r="AW28" i="48"/>
  <c r="AX28" i="48"/>
  <c r="AY28" i="48"/>
  <c r="AU29" i="48"/>
  <c r="AV29" i="48"/>
  <c r="AW29" i="48"/>
  <c r="AX29" i="48"/>
  <c r="AY29" i="48"/>
  <c r="AU30" i="48"/>
  <c r="AV30" i="48"/>
  <c r="AW30" i="48"/>
  <c r="AX30" i="48"/>
  <c r="AY30" i="48"/>
  <c r="AU31" i="48"/>
  <c r="AV31" i="48"/>
  <c r="AW31" i="48"/>
  <c r="AX31" i="48"/>
  <c r="AY31" i="48"/>
  <c r="AU32" i="48"/>
  <c r="AV32" i="48"/>
  <c r="AW32" i="48"/>
  <c r="AX32" i="48"/>
  <c r="AY32" i="48"/>
  <c r="AU33" i="48"/>
  <c r="AV33" i="48"/>
  <c r="AW33" i="48"/>
  <c r="AX33" i="48"/>
  <c r="AY33" i="48"/>
  <c r="AU34" i="48"/>
  <c r="AV34" i="48"/>
  <c r="AW34" i="48"/>
  <c r="AX34" i="48"/>
  <c r="AY34" i="48"/>
  <c r="AU35" i="48"/>
  <c r="AV35" i="48"/>
  <c r="AW35" i="48"/>
  <c r="AX35" i="48"/>
  <c r="AY35" i="48"/>
  <c r="AU36" i="48"/>
  <c r="AV36" i="48"/>
  <c r="AW36" i="48"/>
  <c r="AX36" i="48"/>
  <c r="AY36" i="48"/>
  <c r="AU37" i="48"/>
  <c r="AV37" i="48"/>
  <c r="AW37" i="48"/>
  <c r="AX37" i="48"/>
  <c r="AY37" i="48"/>
  <c r="AU38" i="48"/>
  <c r="AV38" i="48"/>
  <c r="AW38" i="48"/>
  <c r="AX38" i="48"/>
  <c r="AY38" i="48"/>
  <c r="AU39" i="48"/>
  <c r="AV39" i="48"/>
  <c r="AW39" i="48"/>
  <c r="AX39" i="48"/>
  <c r="AY39" i="48"/>
  <c r="AU40" i="48"/>
  <c r="AV40" i="48"/>
  <c r="AW40" i="48"/>
  <c r="AX40" i="48"/>
  <c r="AY40" i="48"/>
  <c r="AU41" i="48"/>
  <c r="AV41" i="48"/>
  <c r="AW41" i="48"/>
  <c r="AX41" i="48"/>
  <c r="AY41" i="48"/>
  <c r="AU42" i="48"/>
  <c r="AV42" i="48"/>
  <c r="AW42" i="48"/>
  <c r="AX42" i="48"/>
  <c r="AY42" i="48"/>
  <c r="AU43" i="48"/>
  <c r="AV43" i="48"/>
  <c r="AW43" i="48"/>
  <c r="AX43" i="48"/>
  <c r="AY43" i="48"/>
  <c r="AU44" i="48"/>
  <c r="AV44" i="48"/>
  <c r="AW44" i="48"/>
  <c r="AX44" i="48"/>
  <c r="AY44" i="48"/>
  <c r="AU45" i="48"/>
  <c r="AV45" i="48"/>
  <c r="AW45" i="48"/>
  <c r="AX45" i="48"/>
  <c r="AY45" i="48"/>
  <c r="AU46" i="48"/>
  <c r="AV46" i="48"/>
  <c r="AW46" i="48"/>
  <c r="AX46" i="48"/>
  <c r="AY46" i="48"/>
  <c r="AU47" i="48"/>
  <c r="AV47" i="48"/>
  <c r="AW47" i="48"/>
  <c r="AX47" i="48"/>
  <c r="AY47" i="48"/>
  <c r="AU48" i="48"/>
  <c r="AV48" i="48"/>
  <c r="AW48" i="48"/>
  <c r="AX48" i="48"/>
  <c r="AY48" i="48"/>
  <c r="AU49" i="48"/>
  <c r="AV49" i="48"/>
  <c r="AW49" i="48"/>
  <c r="AX49" i="48"/>
  <c r="AY49" i="48"/>
  <c r="AU50" i="48"/>
  <c r="AV50" i="48"/>
  <c r="AW50" i="48"/>
  <c r="AX50" i="48"/>
  <c r="AY50" i="48"/>
  <c r="AU51" i="48"/>
  <c r="AV51" i="48"/>
  <c r="AW51" i="48"/>
  <c r="AX51" i="48"/>
  <c r="AY51" i="48"/>
  <c r="AU52" i="48"/>
  <c r="AV52" i="48"/>
  <c r="AY52" i="48"/>
  <c r="AU53" i="48"/>
  <c r="AV53" i="48"/>
  <c r="AY53" i="48"/>
  <c r="AU54" i="48"/>
  <c r="AV54" i="48"/>
  <c r="AW54" i="48"/>
  <c r="AX54" i="48"/>
  <c r="AY54" i="48"/>
  <c r="AU55" i="48"/>
  <c r="AV55" i="48"/>
  <c r="AW55" i="48"/>
  <c r="AX55" i="48"/>
  <c r="AY55" i="48"/>
  <c r="AU56" i="48"/>
  <c r="AV56" i="48"/>
  <c r="AW56" i="48"/>
  <c r="AX56" i="48"/>
  <c r="AY56" i="48"/>
  <c r="AU57" i="48"/>
  <c r="AV57" i="48"/>
  <c r="AW57" i="48"/>
  <c r="AX57" i="48"/>
  <c r="AY57" i="48"/>
  <c r="AU58" i="48"/>
  <c r="AV58" i="48"/>
  <c r="AU60" i="48"/>
  <c r="AV60" i="48"/>
  <c r="B61" i="48"/>
  <c r="C61" i="48"/>
  <c r="D61" i="48"/>
  <c r="E61" i="48"/>
  <c r="F61" i="48"/>
  <c r="J61" i="48"/>
  <c r="K61" i="48"/>
  <c r="L61" i="48"/>
  <c r="M61" i="48"/>
  <c r="O61" i="48"/>
  <c r="P61" i="48"/>
  <c r="Q61" i="48"/>
  <c r="R61" i="48"/>
  <c r="S61" i="48"/>
  <c r="T61" i="48"/>
  <c r="V61" i="48"/>
  <c r="W61" i="48"/>
  <c r="F4" i="47" s="1"/>
  <c r="X61" i="48"/>
  <c r="Y61" i="48"/>
  <c r="B62" i="48"/>
  <c r="C62" i="48"/>
  <c r="D62" i="48"/>
  <c r="E62" i="48"/>
  <c r="F62" i="48"/>
  <c r="J62" i="48"/>
  <c r="K62" i="48"/>
  <c r="L62" i="48"/>
  <c r="M62" i="48"/>
  <c r="B4" i="20" s="1"/>
  <c r="O62" i="48"/>
  <c r="C4" i="20" s="1"/>
  <c r="P62" i="48"/>
  <c r="Q62" i="48"/>
  <c r="R62" i="48"/>
  <c r="S62" i="48"/>
  <c r="T62" i="48"/>
  <c r="V62" i="48"/>
  <c r="W62" i="48"/>
  <c r="F4" i="20" s="1"/>
  <c r="X62" i="48"/>
  <c r="Y62" i="48"/>
  <c r="I4" i="20"/>
  <c r="U4" i="20"/>
  <c r="B63" i="48"/>
  <c r="C63" i="48"/>
  <c r="D63" i="48"/>
  <c r="E63" i="48"/>
  <c r="F63" i="48"/>
  <c r="J63" i="48"/>
  <c r="K63" i="48"/>
  <c r="L63" i="48"/>
  <c r="M63" i="48"/>
  <c r="O63" i="48"/>
  <c r="P63" i="48"/>
  <c r="Q63" i="48"/>
  <c r="R63" i="48"/>
  <c r="S63" i="48"/>
  <c r="T63" i="48"/>
  <c r="V63" i="48"/>
  <c r="W63" i="48"/>
  <c r="X63" i="48"/>
  <c r="Y63" i="48"/>
  <c r="BA3" i="45"/>
  <c r="AZ3" i="45" s="1"/>
  <c r="BA4" i="45"/>
  <c r="AZ4" i="45" s="1"/>
  <c r="BC4" i="45" s="1"/>
  <c r="BA5" i="45"/>
  <c r="AZ5" i="45" s="1"/>
  <c r="BC5" i="45" s="1"/>
  <c r="BA6" i="45"/>
  <c r="AZ6" i="45" s="1"/>
  <c r="BC6" i="45" s="1"/>
  <c r="BA7" i="45"/>
  <c r="AZ7" i="45" s="1"/>
  <c r="BC7" i="45" s="1"/>
  <c r="BA8" i="45"/>
  <c r="AZ8" i="45" s="1"/>
  <c r="BC8" i="45" s="1"/>
  <c r="BA9" i="45"/>
  <c r="AZ9" i="45" s="1"/>
  <c r="BC9" i="45" s="1"/>
  <c r="BA10" i="45"/>
  <c r="AZ10" i="45" s="1"/>
  <c r="BC10" i="45" s="1"/>
  <c r="BA11" i="45"/>
  <c r="AZ11" i="45" s="1"/>
  <c r="BC11" i="45" s="1"/>
  <c r="BA12" i="45"/>
  <c r="AZ12" i="45" s="1"/>
  <c r="BC12" i="45" s="1"/>
  <c r="BA13" i="45"/>
  <c r="AZ13" i="45" s="1"/>
  <c r="BC13" i="45" s="1"/>
  <c r="BA14" i="45"/>
  <c r="AZ14" i="45" s="1"/>
  <c r="BC14" i="45" s="1"/>
  <c r="BA15" i="45"/>
  <c r="AZ15" i="45" s="1"/>
  <c r="BC15" i="45" s="1"/>
  <c r="CH3" i="27"/>
  <c r="CI3" i="27"/>
  <c r="CJ3" i="27"/>
  <c r="CK3" i="27"/>
  <c r="CL3" i="27"/>
  <c r="CM3" i="27"/>
  <c r="CN3" i="27"/>
  <c r="CO3" i="27"/>
  <c r="CP3" i="27"/>
  <c r="CQ3" i="27"/>
  <c r="CR3" i="27"/>
  <c r="CS3" i="27"/>
  <c r="CT3" i="27"/>
  <c r="CU3" i="27"/>
  <c r="CV3" i="27"/>
  <c r="CH4" i="27"/>
  <c r="CI4" i="27"/>
  <c r="CJ4" i="27"/>
  <c r="CK4" i="27"/>
  <c r="CL4" i="27"/>
  <c r="CM4" i="27"/>
  <c r="CN4" i="27"/>
  <c r="CO4" i="27"/>
  <c r="CP4" i="27"/>
  <c r="CQ4" i="27"/>
  <c r="CR4" i="27"/>
  <c r="CS4" i="27"/>
  <c r="CT4" i="27"/>
  <c r="CU4" i="27"/>
  <c r="CV4" i="27"/>
  <c r="CH5" i="27"/>
  <c r="CI5" i="27"/>
  <c r="CJ5" i="27"/>
  <c r="CK5" i="27"/>
  <c r="CL5" i="27"/>
  <c r="CM5" i="27"/>
  <c r="CN5" i="27"/>
  <c r="CO5" i="27"/>
  <c r="CP5" i="27"/>
  <c r="CQ5" i="27"/>
  <c r="CR5" i="27"/>
  <c r="CS5" i="27"/>
  <c r="CT5" i="27"/>
  <c r="CU5" i="27"/>
  <c r="CV5" i="27"/>
  <c r="CH6" i="27"/>
  <c r="CI6" i="27"/>
  <c r="CJ6" i="27"/>
  <c r="CK6" i="27"/>
  <c r="CL6" i="27"/>
  <c r="CM6" i="27"/>
  <c r="CN6" i="27"/>
  <c r="CO6" i="27"/>
  <c r="CP6" i="27"/>
  <c r="CQ6" i="27"/>
  <c r="CR6" i="27"/>
  <c r="CS6" i="27"/>
  <c r="CT6" i="27"/>
  <c r="CU6" i="27"/>
  <c r="CV6" i="27"/>
  <c r="CH7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V7" i="27"/>
  <c r="CH8" i="27"/>
  <c r="CI8" i="27"/>
  <c r="CJ8" i="27"/>
  <c r="CK8" i="27"/>
  <c r="CL8" i="27"/>
  <c r="CM8" i="27"/>
  <c r="CN8" i="27"/>
  <c r="CO8" i="27"/>
  <c r="CP8" i="27"/>
  <c r="CQ8" i="27"/>
  <c r="CR8" i="27"/>
  <c r="CS8" i="27"/>
  <c r="CT8" i="27"/>
  <c r="CU8" i="27"/>
  <c r="CV8" i="27"/>
  <c r="CH9" i="27"/>
  <c r="CI9" i="27"/>
  <c r="CJ9" i="27"/>
  <c r="CK9" i="27"/>
  <c r="CL9" i="27"/>
  <c r="CM9" i="27"/>
  <c r="CN9" i="27"/>
  <c r="CO9" i="27"/>
  <c r="CP9" i="27"/>
  <c r="CQ9" i="27"/>
  <c r="CR9" i="27"/>
  <c r="CS9" i="27"/>
  <c r="CT9" i="27"/>
  <c r="CU9" i="27"/>
  <c r="CV9" i="27"/>
  <c r="CH10" i="27"/>
  <c r="CI10" i="27"/>
  <c r="CJ10" i="27"/>
  <c r="CK10" i="27"/>
  <c r="CL10" i="27"/>
  <c r="CM10" i="27"/>
  <c r="CN10" i="27"/>
  <c r="CO10" i="27"/>
  <c r="CP10" i="27"/>
  <c r="CQ10" i="27"/>
  <c r="CR10" i="27"/>
  <c r="CS10" i="27"/>
  <c r="CT10" i="27"/>
  <c r="CU10" i="27"/>
  <c r="CV10" i="27"/>
  <c r="CH11" i="27"/>
  <c r="CI11" i="27"/>
  <c r="CJ11" i="27"/>
  <c r="CK11" i="27"/>
  <c r="CL11" i="27"/>
  <c r="CM11" i="27"/>
  <c r="CN11" i="27"/>
  <c r="CO11" i="27"/>
  <c r="CP11" i="27"/>
  <c r="CQ11" i="27"/>
  <c r="CR11" i="27"/>
  <c r="CS11" i="27"/>
  <c r="CT11" i="27"/>
  <c r="CU11" i="27"/>
  <c r="CV11" i="27"/>
  <c r="CH12" i="27"/>
  <c r="CI12" i="27"/>
  <c r="CJ12" i="27"/>
  <c r="CK12" i="27"/>
  <c r="CL12" i="27"/>
  <c r="CM12" i="27"/>
  <c r="CN12" i="27"/>
  <c r="CO12" i="27"/>
  <c r="CP12" i="27"/>
  <c r="CQ12" i="27"/>
  <c r="CR12" i="27"/>
  <c r="CS12" i="27"/>
  <c r="CT12" i="27"/>
  <c r="CU12" i="27"/>
  <c r="CV12" i="27"/>
  <c r="CH13" i="27"/>
  <c r="CI13" i="27"/>
  <c r="CJ13" i="27"/>
  <c r="CK13" i="27"/>
  <c r="CL13" i="27"/>
  <c r="CM13" i="27"/>
  <c r="CN13" i="27"/>
  <c r="CO13" i="27"/>
  <c r="CP13" i="27"/>
  <c r="CQ13" i="27"/>
  <c r="CR13" i="27"/>
  <c r="CS13" i="27"/>
  <c r="CT13" i="27"/>
  <c r="CU13" i="27"/>
  <c r="CV13" i="27"/>
  <c r="CH14" i="27"/>
  <c r="CI14" i="27"/>
  <c r="CJ14" i="27"/>
  <c r="CK14" i="27"/>
  <c r="CL14" i="27"/>
  <c r="CM14" i="27"/>
  <c r="CN14" i="27"/>
  <c r="CO14" i="27"/>
  <c r="CP14" i="27"/>
  <c r="CQ14" i="27"/>
  <c r="CR14" i="27"/>
  <c r="CS14" i="27"/>
  <c r="CT14" i="27"/>
  <c r="CU14" i="27"/>
  <c r="CV14" i="27"/>
  <c r="CH15" i="27"/>
  <c r="CI15" i="27"/>
  <c r="CJ15" i="27"/>
  <c r="CK15" i="27"/>
  <c r="CL15" i="27"/>
  <c r="CM15" i="27"/>
  <c r="CN15" i="27"/>
  <c r="CO15" i="27"/>
  <c r="CP15" i="27"/>
  <c r="CQ15" i="27"/>
  <c r="CR15" i="27"/>
  <c r="CS15" i="27"/>
  <c r="CT15" i="27"/>
  <c r="CU15" i="27"/>
  <c r="CV15" i="27"/>
  <c r="CH16" i="27"/>
  <c r="CI16" i="27"/>
  <c r="CJ16" i="27"/>
  <c r="CK16" i="27"/>
  <c r="CL16" i="27"/>
  <c r="CM16" i="27"/>
  <c r="CN16" i="27"/>
  <c r="CO16" i="27"/>
  <c r="CP16" i="27"/>
  <c r="CQ16" i="27"/>
  <c r="CR16" i="27"/>
  <c r="CS16" i="27"/>
  <c r="CT16" i="27"/>
  <c r="CU16" i="27"/>
  <c r="CV16" i="27"/>
  <c r="CH17" i="27"/>
  <c r="CI17" i="27"/>
  <c r="CJ17" i="27"/>
  <c r="CK17" i="27"/>
  <c r="CL17" i="27"/>
  <c r="CM17" i="27"/>
  <c r="CN17" i="27"/>
  <c r="CO17" i="27"/>
  <c r="CP17" i="27"/>
  <c r="CQ17" i="27"/>
  <c r="CR17" i="27"/>
  <c r="CS17" i="27"/>
  <c r="CT17" i="27"/>
  <c r="CU17" i="27"/>
  <c r="CV17" i="27"/>
  <c r="CH18" i="27"/>
  <c r="CI18" i="27"/>
  <c r="CJ18" i="27"/>
  <c r="CK18" i="27"/>
  <c r="CL18" i="27"/>
  <c r="CM18" i="27"/>
  <c r="CN18" i="27"/>
  <c r="CO18" i="27"/>
  <c r="CP18" i="27"/>
  <c r="CQ18" i="27"/>
  <c r="CR18" i="27"/>
  <c r="CS18" i="27"/>
  <c r="CT18" i="27"/>
  <c r="CU18" i="27"/>
  <c r="CV18" i="27"/>
  <c r="CH19" i="27"/>
  <c r="CI19" i="27"/>
  <c r="CJ19" i="27"/>
  <c r="CK19" i="27"/>
  <c r="CL19" i="27"/>
  <c r="CM19" i="27"/>
  <c r="CN19" i="27"/>
  <c r="CO19" i="27"/>
  <c r="CP19" i="27"/>
  <c r="CQ19" i="27"/>
  <c r="CR19" i="27"/>
  <c r="CS19" i="27"/>
  <c r="CT19" i="27"/>
  <c r="CU19" i="27"/>
  <c r="CV19" i="27"/>
  <c r="CH20" i="27"/>
  <c r="CI20" i="27"/>
  <c r="CJ20" i="27"/>
  <c r="CK20" i="27"/>
  <c r="CL20" i="27"/>
  <c r="CM20" i="27"/>
  <c r="CN20" i="27"/>
  <c r="CO20" i="27"/>
  <c r="CP20" i="27"/>
  <c r="CQ20" i="27"/>
  <c r="CR20" i="27"/>
  <c r="CS20" i="27"/>
  <c r="CT20" i="27"/>
  <c r="CU20" i="27"/>
  <c r="CV20" i="27"/>
  <c r="CH21" i="27"/>
  <c r="CI21" i="27"/>
  <c r="CJ21" i="27"/>
  <c r="CK21" i="27"/>
  <c r="CL21" i="27"/>
  <c r="CM21" i="27"/>
  <c r="CN21" i="27"/>
  <c r="CO21" i="27"/>
  <c r="CP21" i="27"/>
  <c r="CQ21" i="27"/>
  <c r="CR21" i="27"/>
  <c r="CS21" i="27"/>
  <c r="CT21" i="27"/>
  <c r="CU21" i="27"/>
  <c r="CV21" i="27"/>
  <c r="CH22" i="27"/>
  <c r="CI22" i="27"/>
  <c r="CJ22" i="27"/>
  <c r="CK22" i="27"/>
  <c r="CL22" i="27"/>
  <c r="CM22" i="27"/>
  <c r="CN22" i="27"/>
  <c r="CO22" i="27"/>
  <c r="CP22" i="27"/>
  <c r="CQ22" i="27"/>
  <c r="CR22" i="27"/>
  <c r="CS22" i="27"/>
  <c r="CT22" i="27"/>
  <c r="CU22" i="27"/>
  <c r="CV22" i="27"/>
  <c r="CH23" i="27"/>
  <c r="CI23" i="27"/>
  <c r="CJ23" i="27"/>
  <c r="CK23" i="27"/>
  <c r="CL23" i="27"/>
  <c r="CM23" i="27"/>
  <c r="CN23" i="27"/>
  <c r="CO23" i="27"/>
  <c r="CP23" i="27"/>
  <c r="CQ23" i="27"/>
  <c r="CR23" i="27"/>
  <c r="CS23" i="27"/>
  <c r="CT23" i="27"/>
  <c r="CU23" i="27"/>
  <c r="CV23" i="27"/>
  <c r="CH24" i="27"/>
  <c r="CI24" i="27"/>
  <c r="CJ24" i="27"/>
  <c r="CK24" i="27"/>
  <c r="CL24" i="27"/>
  <c r="CM24" i="27"/>
  <c r="CN24" i="27"/>
  <c r="CO24" i="27"/>
  <c r="CP24" i="27"/>
  <c r="CQ24" i="27"/>
  <c r="CR24" i="27"/>
  <c r="CS24" i="27"/>
  <c r="CT24" i="27"/>
  <c r="CU24" i="27"/>
  <c r="CV24" i="27"/>
  <c r="CH25" i="27"/>
  <c r="CI25" i="27"/>
  <c r="CJ25" i="27"/>
  <c r="CK25" i="27"/>
  <c r="CL25" i="27"/>
  <c r="CM25" i="27"/>
  <c r="CN25" i="27"/>
  <c r="CO25" i="27"/>
  <c r="CP25" i="27"/>
  <c r="CQ25" i="27"/>
  <c r="CR25" i="27"/>
  <c r="CS25" i="27"/>
  <c r="CT25" i="27"/>
  <c r="CU25" i="27"/>
  <c r="CV25" i="27"/>
  <c r="CH26" i="27"/>
  <c r="CI26" i="27"/>
  <c r="CJ26" i="27"/>
  <c r="CK26" i="27"/>
  <c r="CL26" i="27"/>
  <c r="CM26" i="27"/>
  <c r="CN26" i="27"/>
  <c r="CO26" i="27"/>
  <c r="CP26" i="27"/>
  <c r="CQ26" i="27"/>
  <c r="CR26" i="27"/>
  <c r="CS26" i="27"/>
  <c r="CT26" i="27"/>
  <c r="CU26" i="27"/>
  <c r="CV26" i="27"/>
  <c r="CH27" i="27"/>
  <c r="CI27" i="27"/>
  <c r="CJ27" i="27"/>
  <c r="CK27" i="27"/>
  <c r="CL27" i="27"/>
  <c r="CM27" i="27"/>
  <c r="CN27" i="27"/>
  <c r="CO27" i="27"/>
  <c r="CP27" i="27"/>
  <c r="CQ27" i="27"/>
  <c r="CR27" i="27"/>
  <c r="CS27" i="27"/>
  <c r="CT27" i="27"/>
  <c r="CU27" i="27"/>
  <c r="CV27" i="27"/>
  <c r="CH28" i="27"/>
  <c r="CI28" i="27"/>
  <c r="CJ28" i="27"/>
  <c r="CK28" i="27"/>
  <c r="CL28" i="27"/>
  <c r="CM28" i="27"/>
  <c r="CN28" i="27"/>
  <c r="CO28" i="27"/>
  <c r="CP28" i="27"/>
  <c r="CQ28" i="27"/>
  <c r="CR28" i="27"/>
  <c r="CS28" i="27"/>
  <c r="CT28" i="27"/>
  <c r="CU28" i="27"/>
  <c r="CV28" i="27"/>
  <c r="CH29" i="27"/>
  <c r="CI29" i="27"/>
  <c r="CJ29" i="27"/>
  <c r="CK29" i="27"/>
  <c r="CL29" i="27"/>
  <c r="CM29" i="27"/>
  <c r="CN29" i="27"/>
  <c r="CO29" i="27"/>
  <c r="CP29" i="27"/>
  <c r="CQ29" i="27"/>
  <c r="CR29" i="27"/>
  <c r="CS29" i="27"/>
  <c r="CT29" i="27"/>
  <c r="CU29" i="27"/>
  <c r="CV29" i="27"/>
  <c r="CH30" i="27"/>
  <c r="CI30" i="27"/>
  <c r="CJ30" i="27"/>
  <c r="CK30" i="27"/>
  <c r="CL30" i="27"/>
  <c r="CM30" i="27"/>
  <c r="CN30" i="27"/>
  <c r="CO30" i="27"/>
  <c r="CP30" i="27"/>
  <c r="CQ30" i="27"/>
  <c r="CR30" i="27"/>
  <c r="CS30" i="27"/>
  <c r="CT30" i="27"/>
  <c r="CU30" i="27"/>
  <c r="CV30" i="27"/>
  <c r="CH31" i="27"/>
  <c r="CI31" i="27"/>
  <c r="CJ31" i="27"/>
  <c r="CK31" i="27"/>
  <c r="CL31" i="27"/>
  <c r="CM31" i="27"/>
  <c r="CN31" i="27"/>
  <c r="CO31" i="27"/>
  <c r="CP31" i="27"/>
  <c r="CQ31" i="27"/>
  <c r="CR31" i="27"/>
  <c r="CS31" i="27"/>
  <c r="CT31" i="27"/>
  <c r="CU31" i="27"/>
  <c r="CV31" i="27"/>
  <c r="CH32" i="27"/>
  <c r="CI32" i="27"/>
  <c r="CJ32" i="27"/>
  <c r="CK32" i="27"/>
  <c r="CL32" i="27"/>
  <c r="CM32" i="27"/>
  <c r="CN32" i="27"/>
  <c r="CO32" i="27"/>
  <c r="CP32" i="27"/>
  <c r="CQ32" i="27"/>
  <c r="CR32" i="27"/>
  <c r="CS32" i="27"/>
  <c r="CT32" i="27"/>
  <c r="CU32" i="27"/>
  <c r="CV32" i="27"/>
  <c r="CH33" i="27"/>
  <c r="CI33" i="27"/>
  <c r="CJ33" i="27"/>
  <c r="CK33" i="27"/>
  <c r="CL33" i="27"/>
  <c r="CM33" i="27"/>
  <c r="CN33" i="27"/>
  <c r="CO33" i="27"/>
  <c r="CP33" i="27"/>
  <c r="CQ33" i="27"/>
  <c r="CR33" i="27"/>
  <c r="CS33" i="27"/>
  <c r="CT33" i="27"/>
  <c r="CU33" i="27"/>
  <c r="CV33" i="27"/>
  <c r="CH34" i="27"/>
  <c r="CI34" i="27"/>
  <c r="CJ34" i="27"/>
  <c r="CK34" i="27"/>
  <c r="CL34" i="27"/>
  <c r="CM34" i="27"/>
  <c r="CN34" i="27"/>
  <c r="CO34" i="27"/>
  <c r="CP34" i="27"/>
  <c r="CQ34" i="27"/>
  <c r="CR34" i="27"/>
  <c r="CS34" i="27"/>
  <c r="CT34" i="27"/>
  <c r="CU34" i="27"/>
  <c r="CV34" i="27"/>
  <c r="CH35" i="27"/>
  <c r="CI35" i="27"/>
  <c r="CJ35" i="27"/>
  <c r="CK35" i="27"/>
  <c r="CL35" i="27"/>
  <c r="CM35" i="27"/>
  <c r="CN35" i="27"/>
  <c r="CO35" i="27"/>
  <c r="CP35" i="27"/>
  <c r="CQ35" i="27"/>
  <c r="CR35" i="27"/>
  <c r="CS35" i="27"/>
  <c r="CT35" i="27"/>
  <c r="CU35" i="27"/>
  <c r="CV35" i="27"/>
  <c r="CH36" i="27"/>
  <c r="CI36" i="27"/>
  <c r="CJ36" i="27"/>
  <c r="CK36" i="27"/>
  <c r="CL36" i="27"/>
  <c r="CM36" i="27"/>
  <c r="CN36" i="27"/>
  <c r="CO36" i="27"/>
  <c r="CP36" i="27"/>
  <c r="CQ36" i="27"/>
  <c r="CR36" i="27"/>
  <c r="CS36" i="27"/>
  <c r="CT36" i="27"/>
  <c r="CU36" i="27"/>
  <c r="CV36" i="27"/>
  <c r="CH37" i="27"/>
  <c r="CI37" i="27"/>
  <c r="CJ37" i="27"/>
  <c r="CK37" i="27"/>
  <c r="CL37" i="27"/>
  <c r="CM37" i="27"/>
  <c r="CN37" i="27"/>
  <c r="CO37" i="27"/>
  <c r="CP37" i="27"/>
  <c r="CQ37" i="27"/>
  <c r="CR37" i="27"/>
  <c r="CS37" i="27"/>
  <c r="CT37" i="27"/>
  <c r="CU37" i="27"/>
  <c r="CV37" i="27"/>
  <c r="CH38" i="27"/>
  <c r="CI38" i="27"/>
  <c r="CJ38" i="27"/>
  <c r="CK38" i="27"/>
  <c r="CL38" i="27"/>
  <c r="CM38" i="27"/>
  <c r="CN38" i="27"/>
  <c r="CO38" i="27"/>
  <c r="CP38" i="27"/>
  <c r="CQ38" i="27"/>
  <c r="CR38" i="27"/>
  <c r="CS38" i="27"/>
  <c r="CT38" i="27"/>
  <c r="CU38" i="27"/>
  <c r="CV38" i="27"/>
  <c r="CH39" i="27"/>
  <c r="CI39" i="27"/>
  <c r="CJ39" i="27"/>
  <c r="CK39" i="27"/>
  <c r="CL39" i="27"/>
  <c r="CM39" i="27"/>
  <c r="CN39" i="27"/>
  <c r="CO39" i="27"/>
  <c r="CP39" i="27"/>
  <c r="CQ39" i="27"/>
  <c r="CR39" i="27"/>
  <c r="CS39" i="27"/>
  <c r="CT39" i="27"/>
  <c r="CU39" i="27"/>
  <c r="CV39" i="27"/>
  <c r="CH40" i="27"/>
  <c r="CI40" i="27"/>
  <c r="CJ40" i="27"/>
  <c r="CK40" i="27"/>
  <c r="CL40" i="27"/>
  <c r="CM40" i="27"/>
  <c r="CN40" i="27"/>
  <c r="CO40" i="27"/>
  <c r="CP40" i="27"/>
  <c r="CQ40" i="27"/>
  <c r="CR40" i="27"/>
  <c r="CS40" i="27"/>
  <c r="CT40" i="27"/>
  <c r="CU40" i="27"/>
  <c r="CV40" i="27"/>
  <c r="CH41" i="27"/>
  <c r="CI41" i="27"/>
  <c r="CJ41" i="27"/>
  <c r="CK41" i="27"/>
  <c r="CL41" i="27"/>
  <c r="CM41" i="27"/>
  <c r="CN41" i="27"/>
  <c r="CO41" i="27"/>
  <c r="CP41" i="27"/>
  <c r="CQ41" i="27"/>
  <c r="CR41" i="27"/>
  <c r="CS41" i="27"/>
  <c r="CT41" i="27"/>
  <c r="CU41" i="27"/>
  <c r="CV41" i="27"/>
  <c r="CH42" i="27"/>
  <c r="CI42" i="27"/>
  <c r="CJ42" i="27"/>
  <c r="CK42" i="27"/>
  <c r="CL42" i="27"/>
  <c r="CM42" i="27"/>
  <c r="CN42" i="27"/>
  <c r="CO42" i="27"/>
  <c r="CP42" i="27"/>
  <c r="CQ42" i="27"/>
  <c r="CR42" i="27"/>
  <c r="CS42" i="27"/>
  <c r="CT42" i="27"/>
  <c r="CU42" i="27"/>
  <c r="CV42" i="27"/>
  <c r="CH43" i="27"/>
  <c r="CI43" i="27"/>
  <c r="CJ43" i="27"/>
  <c r="CK43" i="27"/>
  <c r="CL43" i="27"/>
  <c r="CM43" i="27"/>
  <c r="CN43" i="27"/>
  <c r="CO43" i="27"/>
  <c r="CP43" i="27"/>
  <c r="CQ43" i="27"/>
  <c r="CR43" i="27"/>
  <c r="CS43" i="27"/>
  <c r="CT43" i="27"/>
  <c r="CU43" i="27"/>
  <c r="CV43" i="27"/>
  <c r="CH44" i="27"/>
  <c r="CI44" i="27"/>
  <c r="CJ44" i="27"/>
  <c r="CK44" i="27"/>
  <c r="CL44" i="27"/>
  <c r="CM44" i="27"/>
  <c r="CN44" i="27"/>
  <c r="CO44" i="27"/>
  <c r="CP44" i="27"/>
  <c r="CQ44" i="27"/>
  <c r="CR44" i="27"/>
  <c r="CS44" i="27"/>
  <c r="CT44" i="27"/>
  <c r="CU44" i="27"/>
  <c r="CV44" i="27"/>
  <c r="CH45" i="27"/>
  <c r="CI45" i="27"/>
  <c r="CJ45" i="27"/>
  <c r="CK45" i="27"/>
  <c r="CL45" i="27"/>
  <c r="CM45" i="27"/>
  <c r="CN45" i="27"/>
  <c r="CO45" i="27"/>
  <c r="CP45" i="27"/>
  <c r="CQ45" i="27"/>
  <c r="CR45" i="27"/>
  <c r="CS45" i="27"/>
  <c r="CT45" i="27"/>
  <c r="CU45" i="27"/>
  <c r="CV45" i="27"/>
  <c r="CH46" i="27"/>
  <c r="CI46" i="27"/>
  <c r="CJ46" i="27"/>
  <c r="CK46" i="27"/>
  <c r="CL46" i="27"/>
  <c r="CM46" i="27"/>
  <c r="CN46" i="27"/>
  <c r="CO46" i="27"/>
  <c r="CP46" i="27"/>
  <c r="CQ46" i="27"/>
  <c r="CR46" i="27"/>
  <c r="CS46" i="27"/>
  <c r="CT46" i="27"/>
  <c r="CU46" i="27"/>
  <c r="CV46" i="27"/>
  <c r="CH47" i="27"/>
  <c r="CI47" i="27"/>
  <c r="CJ47" i="27"/>
  <c r="CK47" i="27"/>
  <c r="CL47" i="27"/>
  <c r="CM47" i="27"/>
  <c r="CN47" i="27"/>
  <c r="CO47" i="27"/>
  <c r="CP47" i="27"/>
  <c r="CQ47" i="27"/>
  <c r="CR47" i="27"/>
  <c r="CS47" i="27"/>
  <c r="CT47" i="27"/>
  <c r="CU47" i="27"/>
  <c r="CV47" i="27"/>
  <c r="CH48" i="27"/>
  <c r="CI48" i="27"/>
  <c r="CJ48" i="27"/>
  <c r="CK48" i="27"/>
  <c r="CL48" i="27"/>
  <c r="CM48" i="27"/>
  <c r="CN48" i="27"/>
  <c r="CO48" i="27"/>
  <c r="CP48" i="27"/>
  <c r="CQ48" i="27"/>
  <c r="CR48" i="27"/>
  <c r="CS48" i="27"/>
  <c r="CT48" i="27"/>
  <c r="CU48" i="27"/>
  <c r="CV48" i="27"/>
  <c r="CH49" i="27"/>
  <c r="CI49" i="27"/>
  <c r="CJ49" i="27"/>
  <c r="CK49" i="27"/>
  <c r="CL49" i="27"/>
  <c r="CM49" i="27"/>
  <c r="CN49" i="27"/>
  <c r="CO49" i="27"/>
  <c r="CP49" i="27"/>
  <c r="CQ49" i="27"/>
  <c r="CR49" i="27"/>
  <c r="CS49" i="27"/>
  <c r="CT49" i="27"/>
  <c r="CU49" i="27"/>
  <c r="CV49" i="27"/>
  <c r="CH50" i="27"/>
  <c r="CI50" i="27"/>
  <c r="CJ50" i="27"/>
  <c r="CK50" i="27"/>
  <c r="CL50" i="27"/>
  <c r="CM50" i="27"/>
  <c r="CN50" i="27"/>
  <c r="CO50" i="27"/>
  <c r="CP50" i="27"/>
  <c r="CQ50" i="27"/>
  <c r="CR50" i="27"/>
  <c r="CS50" i="27"/>
  <c r="CT50" i="27"/>
  <c r="CU50" i="27"/>
  <c r="CV50" i="27"/>
  <c r="CH51" i="27"/>
  <c r="CI51" i="27"/>
  <c r="CJ51" i="27"/>
  <c r="CK51" i="27"/>
  <c r="CL51" i="27"/>
  <c r="CM51" i="27"/>
  <c r="CN51" i="27"/>
  <c r="CO51" i="27"/>
  <c r="CP51" i="27"/>
  <c r="CQ51" i="27"/>
  <c r="CR51" i="27"/>
  <c r="CS51" i="27"/>
  <c r="CT51" i="27"/>
  <c r="CU51" i="27"/>
  <c r="CV51" i="27"/>
  <c r="CH52" i="27"/>
  <c r="CJ52" i="27"/>
  <c r="CK52" i="27"/>
  <c r="CL52" i="27"/>
  <c r="CM52" i="27"/>
  <c r="CN52" i="27"/>
  <c r="CO52" i="27"/>
  <c r="CP52" i="27"/>
  <c r="CQ52" i="27"/>
  <c r="CR52" i="27"/>
  <c r="CS52" i="27"/>
  <c r="CT52" i="27"/>
  <c r="CU52" i="27"/>
  <c r="CV52" i="27"/>
  <c r="CH53" i="27"/>
  <c r="CJ53" i="27"/>
  <c r="CK53" i="27"/>
  <c r="CL53" i="27"/>
  <c r="CM53" i="27"/>
  <c r="CN53" i="27"/>
  <c r="CO53" i="27"/>
  <c r="CP53" i="27"/>
  <c r="CQ53" i="27"/>
  <c r="CR53" i="27"/>
  <c r="CS53" i="27"/>
  <c r="CT53" i="27"/>
  <c r="CU53" i="27"/>
  <c r="CV53" i="27"/>
  <c r="CH54" i="27"/>
  <c r="CJ54" i="27"/>
  <c r="CK54" i="27"/>
  <c r="CL54" i="27"/>
  <c r="CM54" i="27"/>
  <c r="CN54" i="27"/>
  <c r="CO54" i="27"/>
  <c r="CP54" i="27"/>
  <c r="CQ54" i="27"/>
  <c r="CR54" i="27"/>
  <c r="CS54" i="27"/>
  <c r="CT54" i="27"/>
  <c r="CU54" i="27"/>
  <c r="CV54" i="27"/>
  <c r="CH55" i="27"/>
  <c r="CJ55" i="27"/>
  <c r="CK55" i="27"/>
  <c r="CL55" i="27"/>
  <c r="CM55" i="27"/>
  <c r="CN55" i="27"/>
  <c r="CO55" i="27"/>
  <c r="CP55" i="27"/>
  <c r="CQ55" i="27"/>
  <c r="CR55" i="27"/>
  <c r="CS55" i="27"/>
  <c r="CT55" i="27"/>
  <c r="CU55" i="27"/>
  <c r="CV55" i="27"/>
  <c r="I4" i="47"/>
  <c r="C4" i="47"/>
  <c r="U4" i="47"/>
  <c r="B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BD62" i="1" s="1"/>
  <c r="BG62" i="1" s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AD51" i="1"/>
  <c r="AC51" i="1"/>
  <c r="BB50" i="1"/>
  <c r="BA50" i="1" s="1"/>
  <c r="AD50" i="1"/>
  <c r="AC50" i="1"/>
  <c r="BB49" i="1"/>
  <c r="BE49" i="1" s="1"/>
  <c r="AD49" i="1"/>
  <c r="AC49" i="1"/>
  <c r="BB48" i="1"/>
  <c r="BA48" i="1" s="1"/>
  <c r="AD48" i="1"/>
  <c r="AC48" i="1"/>
  <c r="BB47" i="1"/>
  <c r="BA47" i="1" s="1"/>
  <c r="BD47" i="1" s="1"/>
  <c r="AD47" i="1"/>
  <c r="AC47" i="1"/>
  <c r="BB46" i="1"/>
  <c r="BA46" i="1" s="1"/>
  <c r="BG46" i="1" s="1"/>
  <c r="AD46" i="1"/>
  <c r="AC46" i="1"/>
  <c r="BB45" i="1"/>
  <c r="BH45" i="1" s="1"/>
  <c r="AD45" i="1"/>
  <c r="AC45" i="1"/>
  <c r="BB44" i="1"/>
  <c r="BA44" i="1" s="1"/>
  <c r="AD44" i="1"/>
  <c r="AC44" i="1"/>
  <c r="BB43" i="1"/>
  <c r="AD43" i="1"/>
  <c r="AC43" i="1"/>
  <c r="BB42" i="1"/>
  <c r="BA42" i="1"/>
  <c r="BG42" i="1" s="1"/>
  <c r="AD42" i="1"/>
  <c r="AC42" i="1"/>
  <c r="BB41" i="1"/>
  <c r="BA41" i="1" s="1"/>
  <c r="BG41" i="1"/>
  <c r="AD41" i="1"/>
  <c r="AC41" i="1"/>
  <c r="BB40" i="1"/>
  <c r="BA40" i="1"/>
  <c r="BG40" i="1" s="1"/>
  <c r="AD40" i="1"/>
  <c r="AC40" i="1"/>
  <c r="BB39" i="1"/>
  <c r="BA39" i="1" s="1"/>
  <c r="BD39" i="1" s="1"/>
  <c r="BG39" i="1"/>
  <c r="AD39" i="1"/>
  <c r="AC39" i="1"/>
  <c r="BB38" i="1"/>
  <c r="BA38" i="1"/>
  <c r="BG38" i="1" s="1"/>
  <c r="AD38" i="1"/>
  <c r="AC38" i="1"/>
  <c r="BB37" i="1"/>
  <c r="AD37" i="1"/>
  <c r="AC37" i="1"/>
  <c r="BB36" i="1"/>
  <c r="BA36" i="1" s="1"/>
  <c r="AD36" i="1"/>
  <c r="AC36" i="1"/>
  <c r="BB35" i="1"/>
  <c r="AD35" i="1"/>
  <c r="AC35" i="1"/>
  <c r="BB34" i="1"/>
  <c r="BA34" i="1" s="1"/>
  <c r="AD34" i="1"/>
  <c r="AC34" i="1"/>
  <c r="BB33" i="1"/>
  <c r="AD33" i="1"/>
  <c r="AC33" i="1"/>
  <c r="BB32" i="1"/>
  <c r="BA32" i="1" s="1"/>
  <c r="AD32" i="1"/>
  <c r="AC32" i="1"/>
  <c r="BB31" i="1"/>
  <c r="BA31" i="1" s="1"/>
  <c r="BD31" i="1" s="1"/>
  <c r="AD31" i="1"/>
  <c r="AC31" i="1"/>
  <c r="BB30" i="1"/>
  <c r="BA30" i="1" s="1"/>
  <c r="AD30" i="1"/>
  <c r="AC30" i="1"/>
  <c r="BB29" i="1"/>
  <c r="AD29" i="1"/>
  <c r="AC29" i="1"/>
  <c r="BB28" i="1"/>
  <c r="BA28" i="1"/>
  <c r="BG28" i="1" s="1"/>
  <c r="AD28" i="1"/>
  <c r="AC28" i="1"/>
  <c r="BB27" i="1"/>
  <c r="AD27" i="1"/>
  <c r="AC27" i="1"/>
  <c r="BB26" i="1"/>
  <c r="BA26" i="1" s="1"/>
  <c r="AD26" i="1"/>
  <c r="AC26" i="1"/>
  <c r="BB25" i="1"/>
  <c r="BA25" i="1" s="1"/>
  <c r="BG25" i="1" s="1"/>
  <c r="AD25" i="1"/>
  <c r="AC25" i="1"/>
  <c r="BB24" i="1"/>
  <c r="BA24" i="1" s="1"/>
  <c r="AD24" i="1"/>
  <c r="AC24" i="1"/>
  <c r="BB23" i="1"/>
  <c r="BA23" i="1" s="1"/>
  <c r="BD23" i="1" s="1"/>
  <c r="AD23" i="1"/>
  <c r="AC23" i="1"/>
  <c r="BB22" i="1"/>
  <c r="BA22" i="1" s="1"/>
  <c r="AD22" i="1"/>
  <c r="AC22" i="1"/>
  <c r="BB21" i="1"/>
  <c r="AD21" i="1"/>
  <c r="AC21" i="1"/>
  <c r="BB20" i="1"/>
  <c r="BA20" i="1" s="1"/>
  <c r="AD20" i="1"/>
  <c r="AC20" i="1"/>
  <c r="BB19" i="1"/>
  <c r="AD19" i="1"/>
  <c r="AC19" i="1"/>
  <c r="BB18" i="1"/>
  <c r="BA18" i="1" s="1"/>
  <c r="AD18" i="1"/>
  <c r="AC18" i="1"/>
  <c r="BB17" i="1"/>
  <c r="BE17" i="1" s="1"/>
  <c r="AD17" i="1"/>
  <c r="AC17" i="1"/>
  <c r="BB16" i="1"/>
  <c r="BA16" i="1"/>
  <c r="BG16" i="1" s="1"/>
  <c r="AD16" i="1"/>
  <c r="AC16" i="1"/>
  <c r="BB15" i="1"/>
  <c r="BA15" i="1" s="1"/>
  <c r="BD15" i="1" s="1"/>
  <c r="BG15" i="1"/>
  <c r="AD15" i="1"/>
  <c r="AC15" i="1"/>
  <c r="BB14" i="1"/>
  <c r="BA14" i="1"/>
  <c r="BG14" i="1" s="1"/>
  <c r="AD14" i="1"/>
  <c r="AC14" i="1"/>
  <c r="BB13" i="1"/>
  <c r="AD13" i="1"/>
  <c r="AC13" i="1"/>
  <c r="BB12" i="1"/>
  <c r="BA12" i="1" s="1"/>
  <c r="AD12" i="1"/>
  <c r="AC12" i="1"/>
  <c r="BB11" i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BB61" i="1" s="1"/>
  <c r="AD3" i="1"/>
  <c r="AC3" i="1"/>
  <c r="BH16" i="1"/>
  <c r="BD25" i="1"/>
  <c r="BH40" i="1"/>
  <c r="BD41" i="1"/>
  <c r="BH48" i="1"/>
  <c r="BH13" i="1"/>
  <c r="BH29" i="1"/>
  <c r="BH12" i="1"/>
  <c r="BH25" i="1"/>
  <c r="BH28" i="1"/>
  <c r="BH36" i="1"/>
  <c r="BH41" i="1"/>
  <c r="BH44" i="1"/>
  <c r="BE25" i="1"/>
  <c r="BE33" i="1"/>
  <c r="BE41" i="1"/>
  <c r="BH14" i="1"/>
  <c r="BH18" i="1"/>
  <c r="BH26" i="1"/>
  <c r="BH38" i="1"/>
  <c r="BH42" i="1"/>
  <c r="BH46" i="1"/>
  <c r="BE62" i="1"/>
  <c r="BH62" i="1" s="1"/>
  <c r="BE15" i="1"/>
  <c r="BE31" i="1"/>
  <c r="BE39" i="1"/>
  <c r="BE47" i="1"/>
  <c r="BA4" i="1"/>
  <c r="BD4" i="1" s="1"/>
  <c r="BA6" i="1"/>
  <c r="BD6" i="1" s="1"/>
  <c r="BA8" i="1"/>
  <c r="BD8" i="1" s="1"/>
  <c r="BA10" i="1"/>
  <c r="BG10" i="1" s="1"/>
  <c r="BH15" i="1"/>
  <c r="BH31" i="1"/>
  <c r="BH39" i="1"/>
  <c r="BH47" i="1"/>
  <c r="BH4" i="1"/>
  <c r="BH6" i="1"/>
  <c r="BH8" i="1"/>
  <c r="BE3" i="1"/>
  <c r="BE14" i="1"/>
  <c r="BE16" i="1"/>
  <c r="BE20" i="1"/>
  <c r="BE28" i="1"/>
  <c r="BE32" i="1"/>
  <c r="BE34" i="1"/>
  <c r="BE38" i="1"/>
  <c r="BE40" i="1"/>
  <c r="BE42" i="1"/>
  <c r="BE44" i="1"/>
  <c r="BE46" i="1"/>
  <c r="BG8" i="1"/>
  <c r="BG6" i="1"/>
  <c r="C63" i="27"/>
  <c r="D63" i="27"/>
  <c r="E63" i="27"/>
  <c r="F63" i="27"/>
  <c r="G63" i="27"/>
  <c r="H63" i="27"/>
  <c r="CN63" i="27" s="1"/>
  <c r="I63" i="27"/>
  <c r="J63" i="27"/>
  <c r="K63" i="27"/>
  <c r="CQ63" i="27" s="1"/>
  <c r="L63" i="27"/>
  <c r="CR63" i="27" s="1"/>
  <c r="M63" i="27"/>
  <c r="CS63" i="27" s="1"/>
  <c r="N63" i="27"/>
  <c r="O63" i="27"/>
  <c r="P63" i="27"/>
  <c r="B63" i="27"/>
  <c r="CH63" i="27" s="1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H63" i="12"/>
  <c r="CG63" i="12"/>
  <c r="C63" i="12"/>
  <c r="D63" i="12"/>
  <c r="E63" i="12"/>
  <c r="F63" i="12"/>
  <c r="G63" i="12"/>
  <c r="CQ63" i="12" s="1"/>
  <c r="H63" i="12"/>
  <c r="I63" i="12"/>
  <c r="J63" i="12"/>
  <c r="K63" i="12"/>
  <c r="CS63" i="12" s="1"/>
  <c r="L63" i="12"/>
  <c r="M63" i="12"/>
  <c r="CU63" i="12" s="1"/>
  <c r="N63" i="12"/>
  <c r="O63" i="12"/>
  <c r="CW63" i="12" s="1"/>
  <c r="P63" i="12"/>
  <c r="Q63" i="12"/>
  <c r="CY63" i="12" s="1"/>
  <c r="B63" i="12"/>
  <c r="CL63" i="12" s="1"/>
  <c r="C61" i="11"/>
  <c r="D61" i="11"/>
  <c r="CA61" i="11" s="1"/>
  <c r="E61" i="11"/>
  <c r="F61" i="11"/>
  <c r="G61" i="11"/>
  <c r="CD61" i="11" s="1"/>
  <c r="H61" i="11"/>
  <c r="CE61" i="11" s="1"/>
  <c r="I61" i="11"/>
  <c r="C62" i="11"/>
  <c r="D62" i="11"/>
  <c r="E62" i="11"/>
  <c r="F62" i="11"/>
  <c r="G62" i="11"/>
  <c r="H62" i="11"/>
  <c r="I62" i="11"/>
  <c r="C63" i="11"/>
  <c r="D63" i="11"/>
  <c r="E63" i="11"/>
  <c r="F63" i="11"/>
  <c r="G63" i="11"/>
  <c r="H63" i="11"/>
  <c r="I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B13" i="47"/>
  <c r="C13" i="47"/>
  <c r="J13" i="47"/>
  <c r="K13" i="47"/>
  <c r="L13" i="47"/>
  <c r="M13" i="47"/>
  <c r="N13" i="47"/>
  <c r="O13" i="47"/>
  <c r="P13" i="47"/>
  <c r="Q13" i="47"/>
  <c r="R13" i="47"/>
  <c r="S13" i="47"/>
  <c r="T13" i="47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I54" i="29"/>
  <c r="E14" i="21"/>
  <c r="I13" i="47"/>
  <c r="I13" i="20"/>
  <c r="G43" i="47"/>
  <c r="D43" i="47"/>
  <c r="G38" i="47"/>
  <c r="D38" i="47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W57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W55" i="5"/>
  <c r="CT55" i="34"/>
  <c r="CQ55" i="34"/>
  <c r="CP55" i="34"/>
  <c r="CO55" i="34"/>
  <c r="CN55" i="34"/>
  <c r="CM55" i="34"/>
  <c r="CL55" i="34"/>
  <c r="CK55" i="34"/>
  <c r="CJ55" i="34"/>
  <c r="CI55" i="34"/>
  <c r="CH55" i="34"/>
  <c r="CG55" i="34"/>
  <c r="Z54" i="46"/>
  <c r="Y54" i="46"/>
  <c r="X54" i="46"/>
  <c r="W54" i="46"/>
  <c r="V54" i="46"/>
  <c r="U54" i="46"/>
  <c r="T54" i="46"/>
  <c r="S54" i="46"/>
  <c r="K54" i="46"/>
  <c r="J54" i="46"/>
  <c r="I54" i="46"/>
  <c r="H54" i="46"/>
  <c r="G54" i="46"/>
  <c r="F54" i="46"/>
  <c r="E54" i="46"/>
  <c r="D54" i="46"/>
  <c r="C54" i="46"/>
  <c r="Z53" i="46"/>
  <c r="Y53" i="46"/>
  <c r="X53" i="46"/>
  <c r="W53" i="46"/>
  <c r="V53" i="46"/>
  <c r="U53" i="46"/>
  <c r="T53" i="46"/>
  <c r="S53" i="46"/>
  <c r="K53" i="46"/>
  <c r="J53" i="46"/>
  <c r="I53" i="46"/>
  <c r="H53" i="46"/>
  <c r="G53" i="46"/>
  <c r="F53" i="46"/>
  <c r="E53" i="46"/>
  <c r="D53" i="46"/>
  <c r="C53" i="46"/>
  <c r="AY18" i="45"/>
  <c r="S15" i="47"/>
  <c r="AX18" i="45"/>
  <c r="R15" i="47"/>
  <c r="AW18" i="45"/>
  <c r="Q15" i="47"/>
  <c r="AV18" i="45"/>
  <c r="AU18" i="45"/>
  <c r="AT18" i="45"/>
  <c r="AS18" i="45"/>
  <c r="AR18" i="45"/>
  <c r="AQ18" i="45"/>
  <c r="AP18" i="45"/>
  <c r="AO18" i="45"/>
  <c r="AN18" i="45"/>
  <c r="P15" i="47"/>
  <c r="AM18" i="45"/>
  <c r="AL18" i="45"/>
  <c r="AK18" i="45"/>
  <c r="O15" i="47"/>
  <c r="AJ18" i="45"/>
  <c r="N15" i="47"/>
  <c r="AI18" i="45"/>
  <c r="M15" i="47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BD15" i="45"/>
  <c r="AC15" i="45"/>
  <c r="AB15" i="45"/>
  <c r="AC14" i="45"/>
  <c r="AB14" i="45"/>
  <c r="BD13" i="45"/>
  <c r="AC13" i="45"/>
  <c r="AB13" i="45"/>
  <c r="AC12" i="45"/>
  <c r="AB12" i="45"/>
  <c r="BD11" i="45"/>
  <c r="AC11" i="45"/>
  <c r="AB11" i="45"/>
  <c r="AC10" i="45"/>
  <c r="AB10" i="45"/>
  <c r="BD9" i="45"/>
  <c r="AC9" i="45"/>
  <c r="AB9" i="45"/>
  <c r="AC8" i="45"/>
  <c r="AB8" i="45"/>
  <c r="BD7" i="45"/>
  <c r="AC7" i="45"/>
  <c r="AB7" i="45"/>
  <c r="AC6" i="45"/>
  <c r="AB6" i="45"/>
  <c r="BD5" i="45"/>
  <c r="AC5" i="45"/>
  <c r="AB5" i="45"/>
  <c r="AC4" i="45"/>
  <c r="AB4" i="45"/>
  <c r="AC3" i="45"/>
  <c r="AB3" i="45"/>
  <c r="BA18" i="45"/>
  <c r="BD4" i="45"/>
  <c r="BD6" i="45"/>
  <c r="BD8" i="45"/>
  <c r="BD10" i="45"/>
  <c r="BD12" i="45"/>
  <c r="BD14" i="45"/>
  <c r="BD3" i="45"/>
  <c r="N51" i="44"/>
  <c r="M51" i="44"/>
  <c r="L51" i="44"/>
  <c r="N50" i="44"/>
  <c r="M50" i="44"/>
  <c r="L50" i="44"/>
  <c r="V17" i="47"/>
  <c r="U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F17" i="47"/>
  <c r="E17" i="47"/>
  <c r="C17" i="47"/>
  <c r="B17" i="47"/>
  <c r="N49" i="44"/>
  <c r="M49" i="44"/>
  <c r="L49" i="44"/>
  <c r="CD48" i="44"/>
  <c r="CC48" i="44"/>
  <c r="CB48" i="44"/>
  <c r="CA48" i="44"/>
  <c r="BZ48" i="44"/>
  <c r="BY48" i="44"/>
  <c r="CD47" i="44"/>
  <c r="CC47" i="44"/>
  <c r="CB47" i="44"/>
  <c r="CA47" i="44"/>
  <c r="BZ47" i="44"/>
  <c r="BY47" i="44"/>
  <c r="BX47" i="44"/>
  <c r="BW47" i="44"/>
  <c r="CD46" i="44"/>
  <c r="CC46" i="44"/>
  <c r="CB46" i="44"/>
  <c r="CA46" i="44"/>
  <c r="BZ46" i="44"/>
  <c r="BY46" i="44"/>
  <c r="BX46" i="44"/>
  <c r="BW46" i="44"/>
  <c r="CD45" i="44"/>
  <c r="CC45" i="44"/>
  <c r="CB45" i="44"/>
  <c r="CA45" i="44"/>
  <c r="BZ45" i="44"/>
  <c r="BY45" i="44"/>
  <c r="BX45" i="44"/>
  <c r="BW45" i="44"/>
  <c r="CD44" i="44"/>
  <c r="CC44" i="44"/>
  <c r="CB44" i="44"/>
  <c r="CA44" i="44"/>
  <c r="BZ44" i="44"/>
  <c r="BY44" i="44"/>
  <c r="BX44" i="44"/>
  <c r="BW44" i="44"/>
  <c r="CD43" i="44"/>
  <c r="CC43" i="44"/>
  <c r="CB43" i="44"/>
  <c r="CA43" i="44"/>
  <c r="BZ43" i="44"/>
  <c r="BY43" i="44"/>
  <c r="BX43" i="44"/>
  <c r="BW43" i="44"/>
  <c r="CD42" i="44"/>
  <c r="CC42" i="44"/>
  <c r="CB42" i="44"/>
  <c r="CA42" i="44"/>
  <c r="BZ42" i="44"/>
  <c r="BY42" i="44"/>
  <c r="BX42" i="44"/>
  <c r="BW42" i="44"/>
  <c r="CD41" i="44"/>
  <c r="CC41" i="44"/>
  <c r="CB41" i="44"/>
  <c r="CA41" i="44"/>
  <c r="BZ41" i="44"/>
  <c r="BY41" i="44"/>
  <c r="BX41" i="44"/>
  <c r="BW41" i="44"/>
  <c r="CD40" i="44"/>
  <c r="CC40" i="44"/>
  <c r="CB40" i="44"/>
  <c r="CA40" i="44"/>
  <c r="BZ40" i="44"/>
  <c r="BY40" i="44"/>
  <c r="BX40" i="44"/>
  <c r="BW40" i="44"/>
  <c r="CD39" i="44"/>
  <c r="CC39" i="44"/>
  <c r="CB39" i="44"/>
  <c r="CA39" i="44"/>
  <c r="BZ39" i="44"/>
  <c r="BY39" i="44"/>
  <c r="BX39" i="44"/>
  <c r="BW39" i="44"/>
  <c r="CD38" i="44"/>
  <c r="CC38" i="44"/>
  <c r="CB38" i="44"/>
  <c r="CA38" i="44"/>
  <c r="BZ38" i="44"/>
  <c r="BY38" i="44"/>
  <c r="BX38" i="44"/>
  <c r="BW38" i="44"/>
  <c r="CD37" i="44"/>
  <c r="CC37" i="44"/>
  <c r="CB37" i="44"/>
  <c r="CA37" i="44"/>
  <c r="BZ37" i="44"/>
  <c r="BY37" i="44"/>
  <c r="BX37" i="44"/>
  <c r="BW37" i="44"/>
  <c r="CD36" i="44"/>
  <c r="CC36" i="44"/>
  <c r="CB36" i="44"/>
  <c r="CA36" i="44"/>
  <c r="BZ36" i="44"/>
  <c r="BY36" i="44"/>
  <c r="BX36" i="44"/>
  <c r="BW36" i="44"/>
  <c r="CD35" i="44"/>
  <c r="CC35" i="44"/>
  <c r="CB35" i="44"/>
  <c r="CA35" i="44"/>
  <c r="BZ35" i="44"/>
  <c r="BY35" i="44"/>
  <c r="BX35" i="44"/>
  <c r="BW35" i="44"/>
  <c r="CD34" i="44"/>
  <c r="CC34" i="44"/>
  <c r="CB34" i="44"/>
  <c r="CA34" i="44"/>
  <c r="BZ34" i="44"/>
  <c r="BY34" i="44"/>
  <c r="BX34" i="44"/>
  <c r="BW34" i="44"/>
  <c r="CD33" i="44"/>
  <c r="CC33" i="44"/>
  <c r="CB33" i="44"/>
  <c r="CA33" i="44"/>
  <c r="BZ33" i="44"/>
  <c r="BY33" i="44"/>
  <c r="BX33" i="44"/>
  <c r="BW33" i="44"/>
  <c r="CD32" i="44"/>
  <c r="CC32" i="44"/>
  <c r="CB32" i="44"/>
  <c r="CA32" i="44"/>
  <c r="BZ32" i="44"/>
  <c r="BY32" i="44"/>
  <c r="BX32" i="44"/>
  <c r="BW32" i="44"/>
  <c r="CD31" i="44"/>
  <c r="CC31" i="44"/>
  <c r="CB31" i="44"/>
  <c r="CA31" i="44"/>
  <c r="BZ31" i="44"/>
  <c r="BY31" i="44"/>
  <c r="BX31" i="44"/>
  <c r="BW31" i="44"/>
  <c r="CD30" i="44"/>
  <c r="CC30" i="44"/>
  <c r="CB30" i="44"/>
  <c r="CA30" i="44"/>
  <c r="BZ30" i="44"/>
  <c r="BY30" i="44"/>
  <c r="BX30" i="44"/>
  <c r="BW30" i="44"/>
  <c r="CD29" i="44"/>
  <c r="CC29" i="44"/>
  <c r="CB29" i="44"/>
  <c r="CA29" i="44"/>
  <c r="BZ29" i="44"/>
  <c r="BY29" i="44"/>
  <c r="BX29" i="44"/>
  <c r="BW29" i="44"/>
  <c r="CD28" i="44"/>
  <c r="CC28" i="44"/>
  <c r="CB28" i="44"/>
  <c r="CA28" i="44"/>
  <c r="BZ28" i="44"/>
  <c r="BY28" i="44"/>
  <c r="BX28" i="44"/>
  <c r="BW28" i="44"/>
  <c r="CD27" i="44"/>
  <c r="CC27" i="44"/>
  <c r="CB27" i="44"/>
  <c r="CA27" i="44"/>
  <c r="BZ27" i="44"/>
  <c r="BY27" i="44"/>
  <c r="BX27" i="44"/>
  <c r="BW27" i="44"/>
  <c r="CD26" i="44"/>
  <c r="CC26" i="44"/>
  <c r="CB26" i="44"/>
  <c r="CA26" i="44"/>
  <c r="BZ26" i="44"/>
  <c r="BY26" i="44"/>
  <c r="BX26" i="44"/>
  <c r="BW26" i="44"/>
  <c r="CD25" i="44"/>
  <c r="CC25" i="44"/>
  <c r="CB25" i="44"/>
  <c r="CA25" i="44"/>
  <c r="BZ25" i="44"/>
  <c r="BY25" i="44"/>
  <c r="BX25" i="44"/>
  <c r="BW25" i="44"/>
  <c r="CD24" i="44"/>
  <c r="CC24" i="44"/>
  <c r="CB24" i="44"/>
  <c r="CA24" i="44"/>
  <c r="BZ24" i="44"/>
  <c r="BY24" i="44"/>
  <c r="BX24" i="44"/>
  <c r="BW24" i="44"/>
  <c r="CD23" i="44"/>
  <c r="CC23" i="44"/>
  <c r="CB23" i="44"/>
  <c r="CA23" i="44"/>
  <c r="BZ23" i="44"/>
  <c r="BY23" i="44"/>
  <c r="BX23" i="44"/>
  <c r="BW23" i="44"/>
  <c r="CD22" i="44"/>
  <c r="CC22" i="44"/>
  <c r="CB22" i="44"/>
  <c r="CA22" i="44"/>
  <c r="BZ22" i="44"/>
  <c r="BY22" i="44"/>
  <c r="BX22" i="44"/>
  <c r="BW22" i="44"/>
  <c r="CD21" i="44"/>
  <c r="CC21" i="44"/>
  <c r="CB21" i="44"/>
  <c r="CA21" i="44"/>
  <c r="BZ21" i="44"/>
  <c r="BY21" i="44"/>
  <c r="BX21" i="44"/>
  <c r="BW21" i="44"/>
  <c r="CD20" i="44"/>
  <c r="CC20" i="44"/>
  <c r="CB20" i="44"/>
  <c r="CA20" i="44"/>
  <c r="BZ20" i="44"/>
  <c r="BY20" i="44"/>
  <c r="BX20" i="44"/>
  <c r="BW20" i="44"/>
  <c r="CD19" i="44"/>
  <c r="CC19" i="44"/>
  <c r="CB19" i="44"/>
  <c r="CA19" i="44"/>
  <c r="BZ19" i="44"/>
  <c r="BY19" i="44"/>
  <c r="BX19" i="44"/>
  <c r="BW19" i="44"/>
  <c r="CD18" i="44"/>
  <c r="CC18" i="44"/>
  <c r="CB18" i="44"/>
  <c r="CA18" i="44"/>
  <c r="BZ18" i="44"/>
  <c r="BY18" i="44"/>
  <c r="BX18" i="44"/>
  <c r="BW18" i="44"/>
  <c r="CD17" i="44"/>
  <c r="CC17" i="44"/>
  <c r="CB17" i="44"/>
  <c r="CA17" i="44"/>
  <c r="BZ17" i="44"/>
  <c r="BY17" i="44"/>
  <c r="BX17" i="44"/>
  <c r="BW17" i="44"/>
  <c r="CD16" i="44"/>
  <c r="CC16" i="44"/>
  <c r="CB16" i="44"/>
  <c r="CA16" i="44"/>
  <c r="BZ16" i="44"/>
  <c r="BY16" i="44"/>
  <c r="BX16" i="44"/>
  <c r="BW16" i="44"/>
  <c r="CD15" i="44"/>
  <c r="CC15" i="44"/>
  <c r="CB15" i="44"/>
  <c r="CA15" i="44"/>
  <c r="BZ15" i="44"/>
  <c r="BY15" i="44"/>
  <c r="BX15" i="44"/>
  <c r="BW15" i="44"/>
  <c r="CD14" i="44"/>
  <c r="CC14" i="44"/>
  <c r="CB14" i="44"/>
  <c r="CA14" i="44"/>
  <c r="BZ14" i="44"/>
  <c r="BY14" i="44"/>
  <c r="BX14" i="44"/>
  <c r="BW14" i="44"/>
  <c r="CD13" i="44"/>
  <c r="CC13" i="44"/>
  <c r="CB13" i="44"/>
  <c r="CA13" i="44"/>
  <c r="BZ13" i="44"/>
  <c r="BY13" i="44"/>
  <c r="BX13" i="44"/>
  <c r="BW13" i="44"/>
  <c r="CD12" i="44"/>
  <c r="CC12" i="44"/>
  <c r="CB12" i="44"/>
  <c r="CA12" i="44"/>
  <c r="BZ12" i="44"/>
  <c r="BY12" i="44"/>
  <c r="BX12" i="44"/>
  <c r="BW12" i="44"/>
  <c r="CD11" i="44"/>
  <c r="CC11" i="44"/>
  <c r="CB11" i="44"/>
  <c r="CA11" i="44"/>
  <c r="BZ11" i="44"/>
  <c r="BY11" i="44"/>
  <c r="BX11" i="44"/>
  <c r="BW11" i="44"/>
  <c r="CD10" i="44"/>
  <c r="CC10" i="44"/>
  <c r="CB10" i="44"/>
  <c r="CA10" i="44"/>
  <c r="BZ10" i="44"/>
  <c r="BY10" i="44"/>
  <c r="BX10" i="44"/>
  <c r="BW10" i="44"/>
  <c r="CD9" i="44"/>
  <c r="CC9" i="44"/>
  <c r="CB9" i="44"/>
  <c r="CA9" i="44"/>
  <c r="BZ9" i="44"/>
  <c r="BY9" i="44"/>
  <c r="BX9" i="44"/>
  <c r="BW9" i="44"/>
  <c r="CD8" i="44"/>
  <c r="CC8" i="44"/>
  <c r="CB8" i="44"/>
  <c r="CA8" i="44"/>
  <c r="BZ8" i="44"/>
  <c r="BY8" i="44"/>
  <c r="BX8" i="44"/>
  <c r="BW8" i="44"/>
  <c r="CD7" i="44"/>
  <c r="CC7" i="44"/>
  <c r="CB7" i="44"/>
  <c r="CA7" i="44"/>
  <c r="BZ7" i="44"/>
  <c r="BY7" i="44"/>
  <c r="BX7" i="44"/>
  <c r="BW7" i="44"/>
  <c r="CD6" i="44"/>
  <c r="CC6" i="44"/>
  <c r="CB6" i="44"/>
  <c r="CA6" i="44"/>
  <c r="BZ6" i="44"/>
  <c r="BY6" i="44"/>
  <c r="BX6" i="44"/>
  <c r="BW6" i="44"/>
  <c r="CD5" i="44"/>
  <c r="CC5" i="44"/>
  <c r="CB5" i="44"/>
  <c r="CA5" i="44"/>
  <c r="BZ5" i="44"/>
  <c r="BY5" i="44"/>
  <c r="BX5" i="44"/>
  <c r="BW5" i="44"/>
  <c r="CD4" i="44"/>
  <c r="CC4" i="44"/>
  <c r="CB4" i="44"/>
  <c r="CA4" i="44"/>
  <c r="BZ4" i="44"/>
  <c r="BY4" i="44"/>
  <c r="BX4" i="44"/>
  <c r="BW4" i="44"/>
  <c r="CD3" i="44"/>
  <c r="CC3" i="44"/>
  <c r="CB3" i="44"/>
  <c r="CA3" i="44"/>
  <c r="BZ3" i="44"/>
  <c r="BY3" i="44"/>
  <c r="BX3" i="44"/>
  <c r="BW3" i="44"/>
  <c r="CA49" i="44"/>
  <c r="CA50" i="44"/>
  <c r="CB50" i="44"/>
  <c r="CB51" i="44"/>
  <c r="BZ49" i="44"/>
  <c r="CD49" i="44"/>
  <c r="BZ50" i="44"/>
  <c r="CD50" i="44"/>
  <c r="BY51" i="44"/>
  <c r="BZ51" i="44"/>
  <c r="CD51" i="44"/>
  <c r="CA51" i="44"/>
  <c r="BX49" i="44"/>
  <c r="CC49" i="44"/>
  <c r="T17" i="47"/>
  <c r="BX50" i="44"/>
  <c r="BX51" i="44"/>
  <c r="CC51" i="44"/>
  <c r="CC50" i="44"/>
  <c r="CB49" i="44"/>
  <c r="BY49" i="44"/>
  <c r="BY50" i="44"/>
  <c r="CD58" i="4"/>
  <c r="CD57" i="4"/>
  <c r="CD56" i="4"/>
  <c r="CD55" i="4"/>
  <c r="BX51" i="43"/>
  <c r="BW51" i="43"/>
  <c r="BV51" i="43"/>
  <c r="BT51" i="43"/>
  <c r="BS51" i="43"/>
  <c r="BR51" i="43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CC51" i="43"/>
  <c r="AO51" i="43"/>
  <c r="AL51" i="43"/>
  <c r="AK51" i="43"/>
  <c r="AJ51" i="43"/>
  <c r="AI51" i="43"/>
  <c r="AH51" i="43"/>
  <c r="AF51" i="43"/>
  <c r="AE51" i="43"/>
  <c r="AD51" i="43"/>
  <c r="AC51" i="43"/>
  <c r="AB51" i="43"/>
  <c r="Z51" i="43"/>
  <c r="Y51" i="43"/>
  <c r="X51" i="43"/>
  <c r="W51" i="43"/>
  <c r="V51" i="43"/>
  <c r="U51" i="43"/>
  <c r="T51" i="43"/>
  <c r="R51" i="43"/>
  <c r="Q51" i="43"/>
  <c r="P51" i="43"/>
  <c r="O51" i="43"/>
  <c r="BX50" i="43"/>
  <c r="BW50" i="43"/>
  <c r="CG50" i="43" s="1"/>
  <c r="BV50" i="43"/>
  <c r="BT50" i="43"/>
  <c r="BS50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CC50" i="43" s="1"/>
  <c r="AO50" i="43"/>
  <c r="AL50" i="43"/>
  <c r="AK50" i="43"/>
  <c r="AJ50" i="43"/>
  <c r="AI50" i="43"/>
  <c r="AH50" i="43"/>
  <c r="AF50" i="43"/>
  <c r="AE50" i="43"/>
  <c r="AD50" i="43"/>
  <c r="AC50" i="43"/>
  <c r="AB50" i="43"/>
  <c r="Z50" i="43"/>
  <c r="Y50" i="43"/>
  <c r="X50" i="43"/>
  <c r="W50" i="43"/>
  <c r="V50" i="43"/>
  <c r="CA50" i="43" s="1"/>
  <c r="U50" i="43"/>
  <c r="T50" i="43"/>
  <c r="R50" i="43"/>
  <c r="Q50" i="43"/>
  <c r="P50" i="43"/>
  <c r="O50" i="43"/>
  <c r="BX49" i="43"/>
  <c r="BW49" i="43"/>
  <c r="BV49" i="43"/>
  <c r="BT49" i="43"/>
  <c r="BS49" i="43"/>
  <c r="BR49" i="43"/>
  <c r="V20" i="47" s="1"/>
  <c r="V43" i="47" s="1"/>
  <c r="BQ49" i="43"/>
  <c r="U20" i="47" s="1"/>
  <c r="U43" i="47" s="1"/>
  <c r="BP49" i="43"/>
  <c r="T20" i="47" s="1"/>
  <c r="T43" i="47" s="1"/>
  <c r="BO49" i="43"/>
  <c r="S20" i="47" s="1"/>
  <c r="S43" i="47" s="1"/>
  <c r="BN49" i="43"/>
  <c r="R20" i="47" s="1"/>
  <c r="R43" i="47" s="1"/>
  <c r="BM49" i="43"/>
  <c r="Q20" i="47" s="1"/>
  <c r="Q43" i="47" s="1"/>
  <c r="BL49" i="43"/>
  <c r="BK49" i="43"/>
  <c r="BJ49" i="43"/>
  <c r="BI49" i="43"/>
  <c r="BH49" i="43"/>
  <c r="BG49" i="43"/>
  <c r="BF49" i="43"/>
  <c r="BE49" i="43"/>
  <c r="BD49" i="43"/>
  <c r="BC49" i="43"/>
  <c r="P20" i="47" s="1"/>
  <c r="P43" i="47" s="1"/>
  <c r="BB49" i="43"/>
  <c r="CE49" i="43" s="1"/>
  <c r="BA49" i="43"/>
  <c r="AZ49" i="43"/>
  <c r="AY49" i="43"/>
  <c r="AX49" i="43"/>
  <c r="O20" i="47" s="1"/>
  <c r="O43" i="47" s="1"/>
  <c r="AW49" i="43"/>
  <c r="N20" i="47" s="1"/>
  <c r="N43" i="47" s="1"/>
  <c r="AV49" i="43"/>
  <c r="M20" i="47" s="1"/>
  <c r="M43" i="47" s="1"/>
  <c r="AU49" i="43"/>
  <c r="AT49" i="43"/>
  <c r="AS49" i="43"/>
  <c r="AR49" i="43"/>
  <c r="AQ49" i="43"/>
  <c r="AP49" i="43"/>
  <c r="AO49" i="43"/>
  <c r="L20" i="47" s="1"/>
  <c r="L43" i="47" s="1"/>
  <c r="K20" i="47"/>
  <c r="K43" i="47" s="1"/>
  <c r="AL49" i="43"/>
  <c r="AK49" i="43"/>
  <c r="J20" i="47" s="1"/>
  <c r="J43" i="47" s="1"/>
  <c r="AJ49" i="43"/>
  <c r="I20" i="47" s="1"/>
  <c r="I43" i="47" s="1"/>
  <c r="AI49" i="43"/>
  <c r="AH49" i="43"/>
  <c r="AF49" i="43"/>
  <c r="AE49" i="43"/>
  <c r="AD49" i="43"/>
  <c r="H20" i="47" s="1"/>
  <c r="H43" i="47" s="1"/>
  <c r="AC49" i="43"/>
  <c r="F20" i="47" s="1"/>
  <c r="F43" i="47" s="1"/>
  <c r="AB49" i="43"/>
  <c r="Z49" i="43"/>
  <c r="Y49" i="43"/>
  <c r="X49" i="43"/>
  <c r="W49" i="43"/>
  <c r="V49" i="43"/>
  <c r="E20" i="47" s="1"/>
  <c r="E43" i="47" s="1"/>
  <c r="U49" i="43"/>
  <c r="T49" i="43"/>
  <c r="C20" i="47" s="1"/>
  <c r="C43" i="47" s="1"/>
  <c r="R49" i="43"/>
  <c r="B20" i="47" s="1"/>
  <c r="B43" i="47" s="1"/>
  <c r="Q49" i="43"/>
  <c r="P49" i="43"/>
  <c r="O49" i="43"/>
  <c r="CG49" i="43"/>
  <c r="CG48" i="43"/>
  <c r="CF48" i="43"/>
  <c r="CE48" i="43"/>
  <c r="CD48" i="43"/>
  <c r="CC48" i="43"/>
  <c r="CB48" i="43"/>
  <c r="CA48" i="43"/>
  <c r="CG47" i="43"/>
  <c r="CF47" i="43"/>
  <c r="CE47" i="43"/>
  <c r="CD47" i="43"/>
  <c r="CC47" i="43"/>
  <c r="CB47" i="43"/>
  <c r="CA47" i="43"/>
  <c r="BZ47" i="43"/>
  <c r="CG46" i="43"/>
  <c r="CF46" i="43"/>
  <c r="CE46" i="43"/>
  <c r="CD46" i="43"/>
  <c r="CC46" i="43"/>
  <c r="CB46" i="43"/>
  <c r="CA46" i="43"/>
  <c r="BZ46" i="43"/>
  <c r="CG45" i="43"/>
  <c r="CF45" i="43"/>
  <c r="CE45" i="43"/>
  <c r="CD45" i="43"/>
  <c r="CC45" i="43"/>
  <c r="CB45" i="43"/>
  <c r="CA45" i="43"/>
  <c r="BZ45" i="43"/>
  <c r="CG44" i="43"/>
  <c r="CF44" i="43"/>
  <c r="CE44" i="43"/>
  <c r="CD44" i="43"/>
  <c r="CC44" i="43"/>
  <c r="CB44" i="43"/>
  <c r="CA44" i="43"/>
  <c r="BZ44" i="43"/>
  <c r="CG43" i="43"/>
  <c r="CF43" i="43"/>
  <c r="CE43" i="43"/>
  <c r="CD43" i="43"/>
  <c r="CC43" i="43"/>
  <c r="CB43" i="43"/>
  <c r="CA43" i="43"/>
  <c r="BZ43" i="43"/>
  <c r="CG42" i="43"/>
  <c r="CF42" i="43"/>
  <c r="CE42" i="43"/>
  <c r="CD42" i="43"/>
  <c r="CC42" i="43"/>
  <c r="CB42" i="43"/>
  <c r="CA42" i="43"/>
  <c r="BZ42" i="43"/>
  <c r="CG41" i="43"/>
  <c r="CF41" i="43"/>
  <c r="CE41" i="43"/>
  <c r="CD41" i="43"/>
  <c r="CC41" i="43"/>
  <c r="CB41" i="43"/>
  <c r="CA41" i="43"/>
  <c r="BZ41" i="43"/>
  <c r="CG40" i="43"/>
  <c r="CF40" i="43"/>
  <c r="CE40" i="43"/>
  <c r="CD40" i="43"/>
  <c r="CC40" i="43"/>
  <c r="CB40" i="43"/>
  <c r="CA40" i="43"/>
  <c r="BZ40" i="43"/>
  <c r="CG39" i="43"/>
  <c r="CF39" i="43"/>
  <c r="CE39" i="43"/>
  <c r="CD39" i="43"/>
  <c r="CC39" i="43"/>
  <c r="CB39" i="43"/>
  <c r="CA39" i="43"/>
  <c r="BZ39" i="43"/>
  <c r="CG38" i="43"/>
  <c r="CF38" i="43"/>
  <c r="CE38" i="43"/>
  <c r="CD38" i="43"/>
  <c r="CC38" i="43"/>
  <c r="CB38" i="43"/>
  <c r="CA38" i="43"/>
  <c r="BZ38" i="43"/>
  <c r="CG37" i="43"/>
  <c r="CF37" i="43"/>
  <c r="CE37" i="43"/>
  <c r="CD37" i="43"/>
  <c r="CC37" i="43"/>
  <c r="CB37" i="43"/>
  <c r="CA37" i="43"/>
  <c r="BZ37" i="43"/>
  <c r="CG36" i="43"/>
  <c r="CF36" i="43"/>
  <c r="CE36" i="43"/>
  <c r="CD36" i="43"/>
  <c r="CC36" i="43"/>
  <c r="CB36" i="43"/>
  <c r="CA36" i="43"/>
  <c r="BZ36" i="43"/>
  <c r="CG35" i="43"/>
  <c r="CF35" i="43"/>
  <c r="CE35" i="43"/>
  <c r="CD35" i="43"/>
  <c r="CC35" i="43"/>
  <c r="CB35" i="43"/>
  <c r="CA35" i="43"/>
  <c r="BZ35" i="43"/>
  <c r="CG34" i="43"/>
  <c r="CF34" i="43"/>
  <c r="CE34" i="43"/>
  <c r="CD34" i="43"/>
  <c r="CC34" i="43"/>
  <c r="CB34" i="43"/>
  <c r="CA34" i="43"/>
  <c r="BZ34" i="43"/>
  <c r="CG33" i="43"/>
  <c r="CF33" i="43"/>
  <c r="CE33" i="43"/>
  <c r="CD33" i="43"/>
  <c r="CC33" i="43"/>
  <c r="CB33" i="43"/>
  <c r="CA33" i="43"/>
  <c r="BZ33" i="43"/>
  <c r="CG32" i="43"/>
  <c r="CF32" i="43"/>
  <c r="CE32" i="43"/>
  <c r="CD32" i="43"/>
  <c r="CC32" i="43"/>
  <c r="CB32" i="43"/>
  <c r="CA32" i="43"/>
  <c r="BZ32" i="43"/>
  <c r="CG31" i="43"/>
  <c r="CF31" i="43"/>
  <c r="CE31" i="43"/>
  <c r="CD31" i="43"/>
  <c r="CC31" i="43"/>
  <c r="CB31" i="43"/>
  <c r="CA31" i="43"/>
  <c r="BZ31" i="43"/>
  <c r="CG30" i="43"/>
  <c r="CF30" i="43"/>
  <c r="CE30" i="43"/>
  <c r="CD30" i="43"/>
  <c r="CC30" i="43"/>
  <c r="CB30" i="43"/>
  <c r="CA30" i="43"/>
  <c r="BZ30" i="43"/>
  <c r="CG29" i="43"/>
  <c r="CF29" i="43"/>
  <c r="CE29" i="43"/>
  <c r="CD29" i="43"/>
  <c r="CC29" i="43"/>
  <c r="CB29" i="43"/>
  <c r="CA29" i="43"/>
  <c r="BZ29" i="43"/>
  <c r="CG28" i="43"/>
  <c r="CF28" i="43"/>
  <c r="CE28" i="43"/>
  <c r="CD28" i="43"/>
  <c r="CC28" i="43"/>
  <c r="CB28" i="43"/>
  <c r="CA28" i="43"/>
  <c r="BZ28" i="43"/>
  <c r="CG27" i="43"/>
  <c r="CF27" i="43"/>
  <c r="CE27" i="43"/>
  <c r="CD27" i="43"/>
  <c r="CC27" i="43"/>
  <c r="CB27" i="43"/>
  <c r="CA27" i="43"/>
  <c r="BZ27" i="43"/>
  <c r="CG26" i="43"/>
  <c r="CF26" i="43"/>
  <c r="CE26" i="43"/>
  <c r="CD26" i="43"/>
  <c r="CC26" i="43"/>
  <c r="CB26" i="43"/>
  <c r="CA26" i="43"/>
  <c r="BZ26" i="43"/>
  <c r="CG25" i="43"/>
  <c r="CF25" i="43"/>
  <c r="CE25" i="43"/>
  <c r="CD25" i="43"/>
  <c r="CC25" i="43"/>
  <c r="CB25" i="43"/>
  <c r="CA25" i="43"/>
  <c r="BZ25" i="43"/>
  <c r="CG24" i="43"/>
  <c r="CF24" i="43"/>
  <c r="CE24" i="43"/>
  <c r="CD24" i="43"/>
  <c r="CC24" i="43"/>
  <c r="CB24" i="43"/>
  <c r="CA24" i="43"/>
  <c r="BZ24" i="43"/>
  <c r="CG23" i="43"/>
  <c r="CF23" i="43"/>
  <c r="CE23" i="43"/>
  <c r="CD23" i="43"/>
  <c r="CC23" i="43"/>
  <c r="CB23" i="43"/>
  <c r="CA23" i="43"/>
  <c r="BZ23" i="43"/>
  <c r="CG22" i="43"/>
  <c r="CF22" i="43"/>
  <c r="CE22" i="43"/>
  <c r="CD22" i="43"/>
  <c r="CC22" i="43"/>
  <c r="CB22" i="43"/>
  <c r="CA22" i="43"/>
  <c r="BZ22" i="43"/>
  <c r="CG21" i="43"/>
  <c r="CF21" i="43"/>
  <c r="CE21" i="43"/>
  <c r="CD21" i="43"/>
  <c r="CC21" i="43"/>
  <c r="CB21" i="43"/>
  <c r="CA21" i="43"/>
  <c r="BZ21" i="43"/>
  <c r="CG20" i="43"/>
  <c r="CF20" i="43"/>
  <c r="CE20" i="43"/>
  <c r="CD20" i="43"/>
  <c r="CC20" i="43"/>
  <c r="CB20" i="43"/>
  <c r="CA20" i="43"/>
  <c r="BZ20" i="43"/>
  <c r="CG19" i="43"/>
  <c r="CF19" i="43"/>
  <c r="CE19" i="43"/>
  <c r="CD19" i="43"/>
  <c r="CC19" i="43"/>
  <c r="CB19" i="43"/>
  <c r="CA19" i="43"/>
  <c r="BZ19" i="43"/>
  <c r="CG18" i="43"/>
  <c r="CF18" i="43"/>
  <c r="CE18" i="43"/>
  <c r="CD18" i="43"/>
  <c r="CC18" i="43"/>
  <c r="CB18" i="43"/>
  <c r="CA18" i="43"/>
  <c r="BZ18" i="43"/>
  <c r="CG17" i="43"/>
  <c r="CF17" i="43"/>
  <c r="CE17" i="43"/>
  <c r="CD17" i="43"/>
  <c r="CC17" i="43"/>
  <c r="CB17" i="43"/>
  <c r="CA17" i="43"/>
  <c r="BZ17" i="43"/>
  <c r="CG16" i="43"/>
  <c r="CF16" i="43"/>
  <c r="CE16" i="43"/>
  <c r="CD16" i="43"/>
  <c r="CC16" i="43"/>
  <c r="CB16" i="43"/>
  <c r="CA16" i="43"/>
  <c r="BZ16" i="43"/>
  <c r="CH15" i="43"/>
  <c r="CG15" i="43"/>
  <c r="CF15" i="43"/>
  <c r="CE15" i="43"/>
  <c r="CD15" i="43"/>
  <c r="CC15" i="43"/>
  <c r="CB15" i="43"/>
  <c r="CA15" i="43"/>
  <c r="BZ15" i="43"/>
  <c r="CH14" i="43"/>
  <c r="CG14" i="43"/>
  <c r="CF14" i="43"/>
  <c r="CE14" i="43"/>
  <c r="CD14" i="43"/>
  <c r="CC14" i="43"/>
  <c r="CB14" i="43"/>
  <c r="CA14" i="43"/>
  <c r="BZ14" i="43"/>
  <c r="CH13" i="43"/>
  <c r="CG13" i="43"/>
  <c r="CF13" i="43"/>
  <c r="CE13" i="43"/>
  <c r="CD13" i="43"/>
  <c r="CC13" i="43"/>
  <c r="CB13" i="43"/>
  <c r="CA13" i="43"/>
  <c r="BZ13" i="43"/>
  <c r="CH12" i="43"/>
  <c r="CG12" i="43"/>
  <c r="CF12" i="43"/>
  <c r="CE12" i="43"/>
  <c r="CD12" i="43"/>
  <c r="CC12" i="43"/>
  <c r="CB12" i="43"/>
  <c r="CA12" i="43"/>
  <c r="BZ12" i="43"/>
  <c r="CH11" i="43"/>
  <c r="CG11" i="43"/>
  <c r="CF11" i="43"/>
  <c r="CE11" i="43"/>
  <c r="CD11" i="43"/>
  <c r="CC11" i="43"/>
  <c r="CB11" i="43"/>
  <c r="CA11" i="43"/>
  <c r="BZ11" i="43"/>
  <c r="CH10" i="43"/>
  <c r="CG10" i="43"/>
  <c r="CF10" i="43"/>
  <c r="CE10" i="43"/>
  <c r="CD10" i="43"/>
  <c r="CC10" i="43"/>
  <c r="CB10" i="43"/>
  <c r="CA10" i="43"/>
  <c r="BZ10" i="43"/>
  <c r="CH9" i="43"/>
  <c r="CG9" i="43"/>
  <c r="CF9" i="43"/>
  <c r="CE9" i="43"/>
  <c r="CD9" i="43"/>
  <c r="CC9" i="43"/>
  <c r="CB9" i="43"/>
  <c r="CA9" i="43"/>
  <c r="BZ9" i="43"/>
  <c r="CH8" i="43"/>
  <c r="CG8" i="43"/>
  <c r="CF8" i="43"/>
  <c r="CE8" i="43"/>
  <c r="CD8" i="43"/>
  <c r="CC8" i="43"/>
  <c r="CB8" i="43"/>
  <c r="CA8" i="43"/>
  <c r="BZ8" i="43"/>
  <c r="CH7" i="43"/>
  <c r="CG7" i="43"/>
  <c r="CF7" i="43"/>
  <c r="CE7" i="43"/>
  <c r="CD7" i="43"/>
  <c r="CC7" i="43"/>
  <c r="CB7" i="43"/>
  <c r="CA7" i="43"/>
  <c r="BZ7" i="43"/>
  <c r="CH6" i="43"/>
  <c r="CG6" i="43"/>
  <c r="CF6" i="43"/>
  <c r="CE6" i="43"/>
  <c r="CD6" i="43"/>
  <c r="CC6" i="43"/>
  <c r="CB6" i="43"/>
  <c r="CA6" i="43"/>
  <c r="BZ6" i="43"/>
  <c r="CH5" i="43"/>
  <c r="CG5" i="43"/>
  <c r="CF5" i="43"/>
  <c r="CE5" i="43"/>
  <c r="CD5" i="43"/>
  <c r="CC5" i="43"/>
  <c r="CB5" i="43"/>
  <c r="CA5" i="43"/>
  <c r="BZ5" i="43"/>
  <c r="CH4" i="43"/>
  <c r="CG4" i="43"/>
  <c r="CF4" i="43"/>
  <c r="CE4" i="43"/>
  <c r="CD4" i="43"/>
  <c r="CC4" i="43"/>
  <c r="CB4" i="43"/>
  <c r="CA4" i="43"/>
  <c r="BZ4" i="43"/>
  <c r="CH3" i="43"/>
  <c r="CG3" i="43"/>
  <c r="CF3" i="43"/>
  <c r="CE3" i="43"/>
  <c r="CD3" i="43"/>
  <c r="CC3" i="43"/>
  <c r="CB3" i="43"/>
  <c r="CA3" i="43"/>
  <c r="BZ3" i="43"/>
  <c r="BV38" i="42"/>
  <c r="BU38" i="42"/>
  <c r="BT38" i="42"/>
  <c r="BS38" i="42"/>
  <c r="BR38" i="42"/>
  <c r="BQ38" i="42"/>
  <c r="BP38" i="42"/>
  <c r="CH38" i="42" s="1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M38" i="42"/>
  <c r="AL38" i="42"/>
  <c r="AK38" i="42"/>
  <c r="CO38" i="42" s="1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N38" i="42"/>
  <c r="M38" i="42"/>
  <c r="CN38" i="42" s="1"/>
  <c r="L38" i="42"/>
  <c r="CM38" i="42" s="1"/>
  <c r="K38" i="42"/>
  <c r="J38" i="42"/>
  <c r="I38" i="42"/>
  <c r="H38" i="42"/>
  <c r="G38" i="42"/>
  <c r="F38" i="42"/>
  <c r="E38" i="42"/>
  <c r="D38" i="42"/>
  <c r="CE38" i="42" s="1"/>
  <c r="C38" i="42"/>
  <c r="B38" i="42"/>
  <c r="BV36" i="42"/>
  <c r="BU36" i="42"/>
  <c r="BT36" i="42"/>
  <c r="BS36" i="42"/>
  <c r="BR36" i="42"/>
  <c r="BQ36" i="42"/>
  <c r="V19" i="47" s="1"/>
  <c r="BP36" i="42"/>
  <c r="T19" i="47" s="1"/>
  <c r="BO36" i="42"/>
  <c r="S19" i="47" s="1"/>
  <c r="BN36" i="42"/>
  <c r="R19" i="47" s="1"/>
  <c r="BM36" i="42"/>
  <c r="Q19" i="47" s="1"/>
  <c r="BL36" i="42"/>
  <c r="BK36" i="42"/>
  <c r="BJ36" i="42"/>
  <c r="BI36" i="42"/>
  <c r="BH36" i="42"/>
  <c r="BG36" i="42"/>
  <c r="BF36" i="42"/>
  <c r="BE36" i="42"/>
  <c r="BD36" i="42"/>
  <c r="BC36" i="42"/>
  <c r="P19" i="47" s="1"/>
  <c r="BB36" i="42"/>
  <c r="CG36" i="42" s="1"/>
  <c r="BA36" i="42"/>
  <c r="AZ36" i="42"/>
  <c r="AY36" i="42"/>
  <c r="AX36" i="42"/>
  <c r="O19" i="47" s="1"/>
  <c r="AW36" i="42"/>
  <c r="N19" i="47" s="1"/>
  <c r="AV36" i="42"/>
  <c r="M19" i="47" s="1"/>
  <c r="AU36" i="42"/>
  <c r="AT36" i="42"/>
  <c r="AS36" i="42"/>
  <c r="AR36" i="42"/>
  <c r="AQ36" i="42"/>
  <c r="AP36" i="42"/>
  <c r="L19" i="47" s="1"/>
  <c r="AO36" i="42"/>
  <c r="K19" i="47" s="1"/>
  <c r="AM36" i="42"/>
  <c r="AL36" i="42"/>
  <c r="J19" i="47" s="1"/>
  <c r="AK36" i="42"/>
  <c r="I19" i="47" s="1"/>
  <c r="AJ36" i="42"/>
  <c r="AI36" i="42"/>
  <c r="AH36" i="42"/>
  <c r="AG36" i="42"/>
  <c r="AF36" i="42"/>
  <c r="H19" i="47" s="1"/>
  <c r="AE36" i="42"/>
  <c r="F19" i="47" s="1"/>
  <c r="AD36" i="42"/>
  <c r="AC36" i="42"/>
  <c r="AB36" i="42"/>
  <c r="AA36" i="42"/>
  <c r="Z36" i="42"/>
  <c r="Y36" i="42"/>
  <c r="E19" i="47" s="1"/>
  <c r="X36" i="42"/>
  <c r="W36" i="42"/>
  <c r="V36" i="42"/>
  <c r="C19" i="47" s="1"/>
  <c r="U36" i="42"/>
  <c r="B19" i="47" s="1"/>
  <c r="T36" i="42"/>
  <c r="S36" i="42"/>
  <c r="R36" i="42"/>
  <c r="CM36" i="42" s="1"/>
  <c r="Q36" i="42"/>
  <c r="N36" i="42"/>
  <c r="M36" i="42"/>
  <c r="CN36" i="42"/>
  <c r="L36" i="42"/>
  <c r="K36" i="42"/>
  <c r="J36" i="42"/>
  <c r="I36" i="42"/>
  <c r="H36" i="42"/>
  <c r="G36" i="42"/>
  <c r="F36" i="42"/>
  <c r="E36" i="42"/>
  <c r="D36" i="42"/>
  <c r="CE36" i="42" s="1"/>
  <c r="C36" i="42"/>
  <c r="B36" i="42"/>
  <c r="CC36" i="42"/>
  <c r="CI35" i="42"/>
  <c r="CH35" i="42"/>
  <c r="CG35" i="42"/>
  <c r="CF35" i="42"/>
  <c r="CE35" i="42"/>
  <c r="CD35" i="42"/>
  <c r="CO34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BZ34" i="42"/>
  <c r="BX34" i="42"/>
  <c r="BW34" i="42"/>
  <c r="CO33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BZ33" i="42"/>
  <c r="BX33" i="42"/>
  <c r="BW33" i="42"/>
  <c r="CO32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BZ32" i="42"/>
  <c r="BX32" i="42"/>
  <c r="BW32" i="42"/>
  <c r="CO31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BZ31" i="42"/>
  <c r="BX31" i="42"/>
  <c r="BW31" i="42"/>
  <c r="CO30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BZ30" i="42"/>
  <c r="BX30" i="42"/>
  <c r="BW30" i="42"/>
  <c r="CO29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BZ29" i="42"/>
  <c r="BX29" i="42"/>
  <c r="BW29" i="42"/>
  <c r="CO28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BZ28" i="42"/>
  <c r="BX28" i="42"/>
  <c r="BW28" i="42"/>
  <c r="CO27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BZ27" i="42"/>
  <c r="BX27" i="42"/>
  <c r="BW27" i="42"/>
  <c r="CO26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BZ26" i="42"/>
  <c r="BX26" i="42"/>
  <c r="BW26" i="42"/>
  <c r="CO25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BZ25" i="42"/>
  <c r="BX25" i="42"/>
  <c r="BW25" i="42"/>
  <c r="CO24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BZ24" i="42"/>
  <c r="BX24" i="42"/>
  <c r="BW24" i="42"/>
  <c r="CO23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BZ23" i="42"/>
  <c r="BX23" i="42"/>
  <c r="BW23" i="42"/>
  <c r="CO22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BZ22" i="42"/>
  <c r="BX22" i="42"/>
  <c r="BW22" i="42"/>
  <c r="CO21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BZ21" i="42"/>
  <c r="BX21" i="42"/>
  <c r="BW21" i="42"/>
  <c r="CO20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BZ20" i="42"/>
  <c r="BX20" i="42"/>
  <c r="BW20" i="42"/>
  <c r="CO19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BZ19" i="42"/>
  <c r="BX19" i="42"/>
  <c r="BW19" i="42"/>
  <c r="CO18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BZ18" i="42"/>
  <c r="BX18" i="42"/>
  <c r="BW18" i="42"/>
  <c r="CO17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BZ17" i="42"/>
  <c r="BX17" i="42"/>
  <c r="BW17" i="42"/>
  <c r="CO16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BZ16" i="42"/>
  <c r="BX16" i="42"/>
  <c r="BW16" i="42"/>
  <c r="CO15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BZ15" i="42"/>
  <c r="BX15" i="42"/>
  <c r="BW15" i="42"/>
  <c r="CO14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BZ14" i="42"/>
  <c r="BX14" i="42"/>
  <c r="BW14" i="42"/>
  <c r="CO13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BZ13" i="42"/>
  <c r="BX13" i="42"/>
  <c r="BW13" i="42"/>
  <c r="CO12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BZ12" i="42"/>
  <c r="BX12" i="42"/>
  <c r="BW12" i="42"/>
  <c r="CO11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BZ11" i="42"/>
  <c r="BX11" i="42"/>
  <c r="BW11" i="42"/>
  <c r="CO10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BZ10" i="42"/>
  <c r="BX10" i="42"/>
  <c r="BW10" i="42"/>
  <c r="CO9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BZ9" i="42"/>
  <c r="BX9" i="42"/>
  <c r="BW9" i="42"/>
  <c r="CO8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BZ8" i="42"/>
  <c r="BX8" i="42"/>
  <c r="BW8" i="42"/>
  <c r="CO7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BZ7" i="42"/>
  <c r="BX7" i="42"/>
  <c r="BW7" i="42"/>
  <c r="CO6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BZ6" i="42"/>
  <c r="BX6" i="42"/>
  <c r="BW6" i="42"/>
  <c r="CO5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BZ5" i="42"/>
  <c r="BX5" i="42"/>
  <c r="BW5" i="42"/>
  <c r="CO4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BZ4" i="42"/>
  <c r="BX4" i="42"/>
  <c r="BW4" i="42"/>
  <c r="CO3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BZ3" i="42"/>
  <c r="BX3" i="42"/>
  <c r="BW3" i="42"/>
  <c r="CB50" i="43"/>
  <c r="CB51" i="43"/>
  <c r="CF51" i="43"/>
  <c r="CE50" i="43"/>
  <c r="CD49" i="43"/>
  <c r="CD51" i="43"/>
  <c r="CC38" i="42"/>
  <c r="CI36" i="42"/>
  <c r="CK38" i="42"/>
  <c r="CF36" i="42"/>
  <c r="CD38" i="42"/>
  <c r="CL38" i="42"/>
  <c r="CI38" i="42"/>
  <c r="CF38" i="42"/>
  <c r="CJ38" i="42"/>
  <c r="CL51" i="41"/>
  <c r="CK51" i="41"/>
  <c r="CJ51" i="41"/>
  <c r="CI51" i="41"/>
  <c r="CH51" i="41"/>
  <c r="CG51" i="41"/>
  <c r="AA51" i="41"/>
  <c r="Z51" i="41"/>
  <c r="Y51" i="41"/>
  <c r="W51" i="41"/>
  <c r="V51" i="41"/>
  <c r="U51" i="41"/>
  <c r="T51" i="41"/>
  <c r="S51" i="41"/>
  <c r="R51" i="41"/>
  <c r="Q51" i="41"/>
  <c r="O51" i="41"/>
  <c r="N51" i="41"/>
  <c r="M51" i="41"/>
  <c r="L51" i="41"/>
  <c r="CF51" i="41"/>
  <c r="CE51" i="41"/>
  <c r="CD51" i="41"/>
  <c r="CC51" i="41"/>
  <c r="CB51" i="41"/>
  <c r="CA51" i="41"/>
  <c r="CL50" i="41"/>
  <c r="CK50" i="41"/>
  <c r="CJ50" i="41"/>
  <c r="CI50" i="41"/>
  <c r="CH50" i="41"/>
  <c r="CG50" i="41"/>
  <c r="AA50" i="41"/>
  <c r="Z50" i="41"/>
  <c r="Y50" i="41"/>
  <c r="W50" i="41"/>
  <c r="V50" i="41"/>
  <c r="U50" i="41"/>
  <c r="T50" i="41"/>
  <c r="S50" i="41"/>
  <c r="R50" i="41"/>
  <c r="Q50" i="41"/>
  <c r="O50" i="41"/>
  <c r="N50" i="41"/>
  <c r="M50" i="41"/>
  <c r="L50" i="41"/>
  <c r="CF50" i="41"/>
  <c r="CB50" i="41"/>
  <c r="CL49" i="41"/>
  <c r="CK49" i="41"/>
  <c r="CJ49" i="41"/>
  <c r="CI49" i="41"/>
  <c r="CH49" i="41"/>
  <c r="CG49" i="41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AA49" i="41"/>
  <c r="H18" i="47" s="1"/>
  <c r="Z49" i="41"/>
  <c r="F18" i="47" s="1"/>
  <c r="Y49" i="41"/>
  <c r="W49" i="41"/>
  <c r="V49" i="41"/>
  <c r="U49" i="41"/>
  <c r="T49" i="41"/>
  <c r="S49" i="41"/>
  <c r="E18" i="47" s="1"/>
  <c r="R49" i="41"/>
  <c r="Q49" i="41"/>
  <c r="C18" i="47" s="1"/>
  <c r="O49" i="41"/>
  <c r="B18" i="47" s="1"/>
  <c r="N49" i="41"/>
  <c r="M49" i="41"/>
  <c r="L49" i="41"/>
  <c r="CB49" i="41"/>
  <c r="CF48" i="41"/>
  <c r="CE48" i="41"/>
  <c r="CD48" i="41"/>
  <c r="CC48" i="41"/>
  <c r="CB48" i="41"/>
  <c r="CA48" i="41"/>
  <c r="CF15" i="41"/>
  <c r="CE15" i="41"/>
  <c r="CD15" i="41"/>
  <c r="CC15" i="41"/>
  <c r="CB15" i="41"/>
  <c r="CA15" i="41"/>
  <c r="BZ15" i="41"/>
  <c r="BY15" i="41"/>
  <c r="CF14" i="41"/>
  <c r="CE14" i="41"/>
  <c r="CD14" i="41"/>
  <c r="CC14" i="41"/>
  <c r="CB14" i="41"/>
  <c r="CA14" i="41"/>
  <c r="BZ14" i="41"/>
  <c r="BY14" i="41"/>
  <c r="CF13" i="41"/>
  <c r="CE13" i="41"/>
  <c r="CD13" i="41"/>
  <c r="CC13" i="41"/>
  <c r="CB13" i="41"/>
  <c r="CA13" i="41"/>
  <c r="BZ13" i="41"/>
  <c r="BY13" i="41"/>
  <c r="CF12" i="41"/>
  <c r="CE12" i="41"/>
  <c r="CD12" i="41"/>
  <c r="CC12" i="41"/>
  <c r="CB12" i="41"/>
  <c r="CA12" i="41"/>
  <c r="BZ12" i="41"/>
  <c r="BY12" i="41"/>
  <c r="CF11" i="41"/>
  <c r="CE11" i="41"/>
  <c r="CD11" i="41"/>
  <c r="CC11" i="41"/>
  <c r="CB11" i="41"/>
  <c r="CA11" i="41"/>
  <c r="BZ11" i="41"/>
  <c r="BY11" i="41"/>
  <c r="CF10" i="41"/>
  <c r="CE10" i="41"/>
  <c r="CD10" i="41"/>
  <c r="CC10" i="41"/>
  <c r="CB10" i="41"/>
  <c r="CA10" i="41"/>
  <c r="BZ10" i="41"/>
  <c r="BY10" i="41"/>
  <c r="CF9" i="41"/>
  <c r="CE9" i="41"/>
  <c r="CD9" i="41"/>
  <c r="CC9" i="41"/>
  <c r="CB9" i="41"/>
  <c r="CA9" i="41"/>
  <c r="BZ9" i="41"/>
  <c r="BY9" i="41"/>
  <c r="CF8" i="41"/>
  <c r="CE8" i="41"/>
  <c r="CD8" i="41"/>
  <c r="CC8" i="41"/>
  <c r="CB8" i="41"/>
  <c r="CA8" i="41"/>
  <c r="BZ8" i="41"/>
  <c r="BY8" i="41"/>
  <c r="CF7" i="41"/>
  <c r="CE7" i="41"/>
  <c r="CD7" i="41"/>
  <c r="CC7" i="41"/>
  <c r="CB7" i="41"/>
  <c r="CA7" i="41"/>
  <c r="BZ7" i="41"/>
  <c r="BY7" i="41"/>
  <c r="CF6" i="41"/>
  <c r="CE6" i="41"/>
  <c r="CD6" i="41"/>
  <c r="CC6" i="41"/>
  <c r="CB6" i="41"/>
  <c r="CA6" i="41"/>
  <c r="BZ6" i="41"/>
  <c r="BY6" i="41"/>
  <c r="CF5" i="41"/>
  <c r="CE5" i="41"/>
  <c r="CD5" i="41"/>
  <c r="CC5" i="41"/>
  <c r="CB5" i="41"/>
  <c r="CA5" i="41"/>
  <c r="BZ5" i="41"/>
  <c r="BY5" i="41"/>
  <c r="CF4" i="41"/>
  <c r="CE4" i="41"/>
  <c r="CD4" i="41"/>
  <c r="CC4" i="41"/>
  <c r="CB4" i="41"/>
  <c r="CA4" i="41"/>
  <c r="BZ4" i="41"/>
  <c r="BY4" i="41"/>
  <c r="CF3" i="41"/>
  <c r="CE3" i="41"/>
  <c r="CD3" i="41"/>
  <c r="CC3" i="41"/>
  <c r="CB3" i="41"/>
  <c r="CA3" i="41"/>
  <c r="BZ3" i="41"/>
  <c r="BY3" i="41"/>
  <c r="BZ51" i="41"/>
  <c r="BZ50" i="41"/>
  <c r="CD50" i="41"/>
  <c r="CC49" i="41"/>
  <c r="CE49" i="41"/>
  <c r="CD49" i="41"/>
  <c r="CA49" i="41"/>
  <c r="Y53" i="29"/>
  <c r="Z53" i="29"/>
  <c r="H27" i="21"/>
  <c r="Y54" i="29"/>
  <c r="Z54" i="29"/>
  <c r="V26" i="47"/>
  <c r="U26" i="47"/>
  <c r="U44" i="47" s="1"/>
  <c r="T26" i="47"/>
  <c r="S26" i="47"/>
  <c r="S44" i="47" s="1"/>
  <c r="R26" i="47"/>
  <c r="Q26" i="47"/>
  <c r="Q44" i="47" s="1"/>
  <c r="P26" i="47"/>
  <c r="O26" i="47"/>
  <c r="O44" i="47" s="1"/>
  <c r="N26" i="47"/>
  <c r="M26" i="47"/>
  <c r="M44" i="47" s="1"/>
  <c r="L26" i="47"/>
  <c r="K26" i="47"/>
  <c r="K44" i="47" s="1"/>
  <c r="J26" i="47"/>
  <c r="I26" i="47"/>
  <c r="I44" i="47" s="1"/>
  <c r="H26" i="47"/>
  <c r="F26" i="47"/>
  <c r="F44" i="47" s="1"/>
  <c r="E26" i="47"/>
  <c r="C26" i="47"/>
  <c r="C44" i="47" s="1"/>
  <c r="B26" i="47"/>
  <c r="BX59" i="36"/>
  <c r="BX49" i="36"/>
  <c r="BY49" i="36"/>
  <c r="BZ49" i="36"/>
  <c r="CA49" i="36"/>
  <c r="CB49" i="36"/>
  <c r="CC49" i="36"/>
  <c r="CD49" i="36"/>
  <c r="BX50" i="36"/>
  <c r="BY50" i="36"/>
  <c r="BZ50" i="36"/>
  <c r="CA50" i="36"/>
  <c r="CB50" i="36"/>
  <c r="CC50" i="36"/>
  <c r="CD50" i="36"/>
  <c r="BX51" i="36"/>
  <c r="BY51" i="36"/>
  <c r="BZ51" i="36"/>
  <c r="CA51" i="36"/>
  <c r="CB51" i="36"/>
  <c r="CC51" i="36"/>
  <c r="CD51" i="36"/>
  <c r="BX52" i="36"/>
  <c r="BY52" i="36"/>
  <c r="BZ52" i="36"/>
  <c r="CA52" i="36"/>
  <c r="CB52" i="36"/>
  <c r="CC52" i="36"/>
  <c r="CD52" i="36"/>
  <c r="BX53" i="36"/>
  <c r="BY53" i="36"/>
  <c r="BZ53" i="36"/>
  <c r="CA53" i="36"/>
  <c r="CB53" i="36"/>
  <c r="CC53" i="36"/>
  <c r="CD53" i="36"/>
  <c r="BX54" i="36"/>
  <c r="BY54" i="36"/>
  <c r="BZ54" i="36"/>
  <c r="CA54" i="36"/>
  <c r="CB54" i="36"/>
  <c r="CC54" i="36"/>
  <c r="CD54" i="36"/>
  <c r="BX55" i="36"/>
  <c r="BY55" i="36"/>
  <c r="BZ55" i="36"/>
  <c r="CA55" i="36"/>
  <c r="CB55" i="36"/>
  <c r="CC55" i="36"/>
  <c r="CD55" i="36"/>
  <c r="BX56" i="36"/>
  <c r="BY56" i="36"/>
  <c r="BZ56" i="36"/>
  <c r="CA56" i="36"/>
  <c r="CB56" i="36"/>
  <c r="CC56" i="36"/>
  <c r="CD56" i="36"/>
  <c r="AH61" i="33"/>
  <c r="AB53" i="30"/>
  <c r="P53" i="30"/>
  <c r="N5" i="30"/>
  <c r="P5" i="30"/>
  <c r="S5" i="30"/>
  <c r="N6" i="30"/>
  <c r="N7" i="30"/>
  <c r="P7" i="30"/>
  <c r="N8" i="30"/>
  <c r="P8" i="30"/>
  <c r="S8" i="30"/>
  <c r="P9" i="30"/>
  <c r="P10" i="30"/>
  <c r="N11" i="30"/>
  <c r="S11" i="30"/>
  <c r="N12" i="30"/>
  <c r="P12" i="30"/>
  <c r="N13" i="30"/>
  <c r="S13" i="30"/>
  <c r="N14" i="30"/>
  <c r="N15" i="30"/>
  <c r="P15" i="30"/>
  <c r="N16" i="30"/>
  <c r="S16" i="30"/>
  <c r="N17" i="30"/>
  <c r="N18" i="30"/>
  <c r="P18" i="30"/>
  <c r="S18" i="30"/>
  <c r="N19" i="30"/>
  <c r="S19" i="30"/>
  <c r="N20" i="30"/>
  <c r="P20" i="30"/>
  <c r="N21" i="30"/>
  <c r="S21" i="30"/>
  <c r="N22" i="30"/>
  <c r="S22" i="30"/>
  <c r="N23" i="30"/>
  <c r="P23" i="30"/>
  <c r="N24" i="30"/>
  <c r="P24" i="30"/>
  <c r="N25" i="30"/>
  <c r="S25" i="30"/>
  <c r="N26" i="30"/>
  <c r="P26" i="30"/>
  <c r="N27" i="30"/>
  <c r="P27" i="30"/>
  <c r="N28" i="30"/>
  <c r="S28" i="30"/>
  <c r="N29" i="30"/>
  <c r="P29" i="30"/>
  <c r="N30" i="30"/>
  <c r="N31" i="30"/>
  <c r="P31" i="30"/>
  <c r="N32" i="30"/>
  <c r="S32" i="30"/>
  <c r="N33" i="30"/>
  <c r="P33" i="30"/>
  <c r="N34" i="30"/>
  <c r="N35" i="30"/>
  <c r="N36" i="30"/>
  <c r="P36" i="30"/>
  <c r="N37" i="30"/>
  <c r="P37" i="30"/>
  <c r="N38" i="30"/>
  <c r="S38" i="30"/>
  <c r="N39" i="30"/>
  <c r="P39" i="30"/>
  <c r="N40" i="30"/>
  <c r="P40" i="30"/>
  <c r="S40" i="30"/>
  <c r="N41" i="30"/>
  <c r="S41" i="30"/>
  <c r="N42" i="30"/>
  <c r="P42" i="30"/>
  <c r="N43" i="30"/>
  <c r="P43" i="30"/>
  <c r="S43" i="30"/>
  <c r="N44" i="30"/>
  <c r="P44" i="30"/>
  <c r="N45" i="30"/>
  <c r="S45" i="30"/>
  <c r="N46" i="30"/>
  <c r="P46" i="30"/>
  <c r="N47" i="30"/>
  <c r="N48" i="30"/>
  <c r="N49" i="30"/>
  <c r="P49" i="30"/>
  <c r="N50" i="30"/>
  <c r="S50" i="30"/>
  <c r="N51" i="30"/>
  <c r="N52" i="30"/>
  <c r="P52" i="30"/>
  <c r="S4" i="30"/>
  <c r="P4" i="30"/>
  <c r="N4" i="30"/>
  <c r="D38" i="20"/>
  <c r="G38" i="20"/>
  <c r="I17" i="20"/>
  <c r="M17" i="20"/>
  <c r="N17" i="20"/>
  <c r="O17" i="20"/>
  <c r="Q17" i="20"/>
  <c r="T17" i="20"/>
  <c r="CE47" i="6"/>
  <c r="CD47" i="6"/>
  <c r="CC47" i="6"/>
  <c r="CB47" i="6"/>
  <c r="CA47" i="6"/>
  <c r="BZ47" i="6"/>
  <c r="BY47" i="6"/>
  <c r="CE46" i="6"/>
  <c r="CD46" i="6"/>
  <c r="CC46" i="6"/>
  <c r="CB46" i="6"/>
  <c r="CA46" i="6"/>
  <c r="BZ46" i="6"/>
  <c r="BY46" i="6"/>
  <c r="CE45" i="6"/>
  <c r="CD45" i="6"/>
  <c r="CC45" i="6"/>
  <c r="CB45" i="6"/>
  <c r="CA45" i="6"/>
  <c r="BZ45" i="6"/>
  <c r="BY45" i="6"/>
  <c r="CE44" i="6"/>
  <c r="CD44" i="6"/>
  <c r="CC44" i="6"/>
  <c r="CB44" i="6"/>
  <c r="CA44" i="6"/>
  <c r="BZ44" i="6"/>
  <c r="BY44" i="6"/>
  <c r="CE43" i="6"/>
  <c r="CD43" i="6"/>
  <c r="CC43" i="6"/>
  <c r="CB43" i="6"/>
  <c r="CA43" i="6"/>
  <c r="BZ43" i="6"/>
  <c r="BY43" i="6"/>
  <c r="CE42" i="6"/>
  <c r="CD42" i="6"/>
  <c r="CC42" i="6"/>
  <c r="CB42" i="6"/>
  <c r="CA42" i="6"/>
  <c r="BZ42" i="6"/>
  <c r="BY42" i="6"/>
  <c r="CE41" i="6"/>
  <c r="CD41" i="6"/>
  <c r="CC41" i="6"/>
  <c r="CB41" i="6"/>
  <c r="CA41" i="6"/>
  <c r="BZ41" i="6"/>
  <c r="BY41" i="6"/>
  <c r="CE40" i="6"/>
  <c r="CD40" i="6"/>
  <c r="CC40" i="6"/>
  <c r="CB40" i="6"/>
  <c r="CA40" i="6"/>
  <c r="BZ40" i="6"/>
  <c r="BY40" i="6"/>
  <c r="CE39" i="6"/>
  <c r="CD39" i="6"/>
  <c r="CC39" i="6"/>
  <c r="CB39" i="6"/>
  <c r="CA39" i="6"/>
  <c r="BZ39" i="6"/>
  <c r="BY39" i="6"/>
  <c r="CE38" i="6"/>
  <c r="CD38" i="6"/>
  <c r="CC38" i="6"/>
  <c r="CB38" i="6"/>
  <c r="CA38" i="6"/>
  <c r="BZ38" i="6"/>
  <c r="BY38" i="6"/>
  <c r="CE37" i="6"/>
  <c r="CD37" i="6"/>
  <c r="CC37" i="6"/>
  <c r="CB37" i="6"/>
  <c r="CA37" i="6"/>
  <c r="BZ37" i="6"/>
  <c r="BY37" i="6"/>
  <c r="CE36" i="6"/>
  <c r="CD36" i="6"/>
  <c r="CC36" i="6"/>
  <c r="CB36" i="6"/>
  <c r="CA36" i="6"/>
  <c r="BZ36" i="6"/>
  <c r="BY36" i="6"/>
  <c r="CE35" i="6"/>
  <c r="CD35" i="6"/>
  <c r="CC35" i="6"/>
  <c r="CB35" i="6"/>
  <c r="CA35" i="6"/>
  <c r="BZ35" i="6"/>
  <c r="BY35" i="6"/>
  <c r="CE34" i="6"/>
  <c r="CD34" i="6"/>
  <c r="CC34" i="6"/>
  <c r="CB34" i="6"/>
  <c r="CA34" i="6"/>
  <c r="BZ34" i="6"/>
  <c r="BY34" i="6"/>
  <c r="CE33" i="6"/>
  <c r="CD33" i="6"/>
  <c r="CC33" i="6"/>
  <c r="CB33" i="6"/>
  <c r="CA33" i="6"/>
  <c r="BZ33" i="6"/>
  <c r="BY33" i="6"/>
  <c r="CE32" i="6"/>
  <c r="CD32" i="6"/>
  <c r="CC32" i="6"/>
  <c r="CB32" i="6"/>
  <c r="CA32" i="6"/>
  <c r="BZ32" i="6"/>
  <c r="BY32" i="6"/>
  <c r="CE31" i="6"/>
  <c r="CD31" i="6"/>
  <c r="CC31" i="6"/>
  <c r="CB31" i="6"/>
  <c r="CA31" i="6"/>
  <c r="BZ31" i="6"/>
  <c r="BY31" i="6"/>
  <c r="CE30" i="6"/>
  <c r="CD30" i="6"/>
  <c r="CC30" i="6"/>
  <c r="CB30" i="6"/>
  <c r="CA30" i="6"/>
  <c r="BZ30" i="6"/>
  <c r="BY30" i="6"/>
  <c r="CE29" i="6"/>
  <c r="CD29" i="6"/>
  <c r="CC29" i="6"/>
  <c r="CB29" i="6"/>
  <c r="CA29" i="6"/>
  <c r="BZ29" i="6"/>
  <c r="BY29" i="6"/>
  <c r="CE28" i="6"/>
  <c r="CD28" i="6"/>
  <c r="CC28" i="6"/>
  <c r="CB28" i="6"/>
  <c r="CA28" i="6"/>
  <c r="BZ28" i="6"/>
  <c r="BY28" i="6"/>
  <c r="CE27" i="6"/>
  <c r="CD27" i="6"/>
  <c r="CC27" i="6"/>
  <c r="CB27" i="6"/>
  <c r="CA27" i="6"/>
  <c r="BZ27" i="6"/>
  <c r="BY27" i="6"/>
  <c r="CE26" i="6"/>
  <c r="CD26" i="6"/>
  <c r="CC26" i="6"/>
  <c r="CB26" i="6"/>
  <c r="CA26" i="6"/>
  <c r="BZ26" i="6"/>
  <c r="BY26" i="6"/>
  <c r="CE25" i="6"/>
  <c r="CD25" i="6"/>
  <c r="CC25" i="6"/>
  <c r="CB25" i="6"/>
  <c r="CA25" i="6"/>
  <c r="BZ25" i="6"/>
  <c r="BY25" i="6"/>
  <c r="CE24" i="6"/>
  <c r="CD24" i="6"/>
  <c r="CC24" i="6"/>
  <c r="CB24" i="6"/>
  <c r="CA24" i="6"/>
  <c r="BZ24" i="6"/>
  <c r="BY24" i="6"/>
  <c r="CE23" i="6"/>
  <c r="CD23" i="6"/>
  <c r="CC23" i="6"/>
  <c r="CB23" i="6"/>
  <c r="CA23" i="6"/>
  <c r="BZ23" i="6"/>
  <c r="BY23" i="6"/>
  <c r="CE22" i="6"/>
  <c r="CD22" i="6"/>
  <c r="CC22" i="6"/>
  <c r="CB22" i="6"/>
  <c r="CA22" i="6"/>
  <c r="BZ22" i="6"/>
  <c r="BY22" i="6"/>
  <c r="CE21" i="6"/>
  <c r="CD21" i="6"/>
  <c r="CC21" i="6"/>
  <c r="CB21" i="6"/>
  <c r="CA21" i="6"/>
  <c r="BZ21" i="6"/>
  <c r="BY21" i="6"/>
  <c r="CE20" i="6"/>
  <c r="CD20" i="6"/>
  <c r="CC20" i="6"/>
  <c r="CB20" i="6"/>
  <c r="CA20" i="6"/>
  <c r="BZ20" i="6"/>
  <c r="BY20" i="6"/>
  <c r="CE19" i="6"/>
  <c r="CD19" i="6"/>
  <c r="CC19" i="6"/>
  <c r="CB19" i="6"/>
  <c r="CA19" i="6"/>
  <c r="BZ19" i="6"/>
  <c r="BY19" i="6"/>
  <c r="CE18" i="6"/>
  <c r="CD18" i="6"/>
  <c r="CC18" i="6"/>
  <c r="CB18" i="6"/>
  <c r="CA18" i="6"/>
  <c r="BZ18" i="6"/>
  <c r="BY18" i="6"/>
  <c r="CE17" i="6"/>
  <c r="CD17" i="6"/>
  <c r="CC17" i="6"/>
  <c r="CB17" i="6"/>
  <c r="CA17" i="6"/>
  <c r="BZ17" i="6"/>
  <c r="BY17" i="6"/>
  <c r="CE16" i="6"/>
  <c r="CD16" i="6"/>
  <c r="CC16" i="6"/>
  <c r="CB16" i="6"/>
  <c r="CA16" i="6"/>
  <c r="BZ16" i="6"/>
  <c r="BY16" i="6"/>
  <c r="CE15" i="6"/>
  <c r="CD15" i="6"/>
  <c r="CC15" i="6"/>
  <c r="CB15" i="6"/>
  <c r="CA15" i="6"/>
  <c r="BZ15" i="6"/>
  <c r="BY15" i="6"/>
  <c r="CE14" i="6"/>
  <c r="CD14" i="6"/>
  <c r="CC14" i="6"/>
  <c r="CB14" i="6"/>
  <c r="CA14" i="6"/>
  <c r="BZ14" i="6"/>
  <c r="BY14" i="6"/>
  <c r="CE13" i="6"/>
  <c r="CD13" i="6"/>
  <c r="CC13" i="6"/>
  <c r="CB13" i="6"/>
  <c r="CA13" i="6"/>
  <c r="BZ13" i="6"/>
  <c r="BY13" i="6"/>
  <c r="CE12" i="6"/>
  <c r="CD12" i="6"/>
  <c r="CC12" i="6"/>
  <c r="CB12" i="6"/>
  <c r="CA12" i="6"/>
  <c r="BZ12" i="6"/>
  <c r="BY12" i="6"/>
  <c r="CE11" i="6"/>
  <c r="CD11" i="6"/>
  <c r="CC11" i="6"/>
  <c r="CB11" i="6"/>
  <c r="CA11" i="6"/>
  <c r="BZ11" i="6"/>
  <c r="BY11" i="6"/>
  <c r="CE10" i="6"/>
  <c r="CD10" i="6"/>
  <c r="CC10" i="6"/>
  <c r="CB10" i="6"/>
  <c r="CA10" i="6"/>
  <c r="BZ10" i="6"/>
  <c r="BY10" i="6"/>
  <c r="CE9" i="6"/>
  <c r="CD9" i="6"/>
  <c r="CC9" i="6"/>
  <c r="CB9" i="6"/>
  <c r="CA9" i="6"/>
  <c r="BZ9" i="6"/>
  <c r="BY9" i="6"/>
  <c r="CE8" i="6"/>
  <c r="CD8" i="6"/>
  <c r="CC8" i="6"/>
  <c r="CB8" i="6"/>
  <c r="CA8" i="6"/>
  <c r="BZ8" i="6"/>
  <c r="BY8" i="6"/>
  <c r="CE7" i="6"/>
  <c r="CD7" i="6"/>
  <c r="CC7" i="6"/>
  <c r="CB7" i="6"/>
  <c r="CA7" i="6"/>
  <c r="BZ7" i="6"/>
  <c r="BY7" i="6"/>
  <c r="CE5" i="6"/>
  <c r="CD5" i="6"/>
  <c r="CC5" i="6"/>
  <c r="CB5" i="6"/>
  <c r="CA5" i="6"/>
  <c r="BZ5" i="6"/>
  <c r="BY5" i="6"/>
  <c r="CE4" i="6"/>
  <c r="CD4" i="6"/>
  <c r="CC4" i="6"/>
  <c r="CB4" i="6"/>
  <c r="CA4" i="6"/>
  <c r="BZ4" i="6"/>
  <c r="BY4" i="6"/>
  <c r="CE3" i="6"/>
  <c r="CD3" i="6"/>
  <c r="CC3" i="6"/>
  <c r="CB3" i="6"/>
  <c r="CA3" i="6"/>
  <c r="BZ3" i="6"/>
  <c r="BY3" i="6"/>
  <c r="M18" i="20"/>
  <c r="N18" i="20"/>
  <c r="O18" i="20"/>
  <c r="Q18" i="20"/>
  <c r="R18" i="20"/>
  <c r="S18" i="20"/>
  <c r="T18" i="20"/>
  <c r="U18" i="20"/>
  <c r="V18" i="20"/>
  <c r="CD3" i="4"/>
  <c r="C38" i="20"/>
  <c r="O38" i="20"/>
  <c r="J38" i="20"/>
  <c r="B38" i="20"/>
  <c r="S38" i="20"/>
  <c r="P38" i="20"/>
  <c r="F38" i="20"/>
  <c r="V38" i="20"/>
  <c r="R38" i="20"/>
  <c r="U38" i="20"/>
  <c r="Q38" i="20"/>
  <c r="N38" i="20"/>
  <c r="L38" i="20"/>
  <c r="I38" i="20"/>
  <c r="E38" i="20"/>
  <c r="T38" i="20"/>
  <c r="M38" i="20"/>
  <c r="K38" i="20"/>
  <c r="H38" i="20"/>
  <c r="S9" i="20"/>
  <c r="S39" i="20"/>
  <c r="T9" i="20"/>
  <c r="T39" i="20"/>
  <c r="M9" i="20"/>
  <c r="M39" i="20"/>
  <c r="V9" i="20"/>
  <c r="V39" i="20"/>
  <c r="R9" i="20"/>
  <c r="R39" i="20"/>
  <c r="O9" i="20"/>
  <c r="O39" i="20"/>
  <c r="U9" i="20"/>
  <c r="U39" i="20"/>
  <c r="Q9" i="20"/>
  <c r="Q39" i="20"/>
  <c r="N9" i="20"/>
  <c r="N39" i="20"/>
  <c r="CT4" i="34"/>
  <c r="CT5" i="34"/>
  <c r="CT6" i="34"/>
  <c r="CT7" i="34"/>
  <c r="CT8" i="34"/>
  <c r="CT9" i="34"/>
  <c r="CT10" i="34"/>
  <c r="CT11" i="34"/>
  <c r="CT12" i="34"/>
  <c r="CT13" i="34"/>
  <c r="CT14" i="34"/>
  <c r="CT15" i="34"/>
  <c r="CT16" i="34"/>
  <c r="CT17" i="34"/>
  <c r="CT18" i="34"/>
  <c r="CT19" i="34"/>
  <c r="CT20" i="34"/>
  <c r="CT21" i="34"/>
  <c r="CT22" i="34"/>
  <c r="CT23" i="34"/>
  <c r="CT24" i="34"/>
  <c r="CT25" i="34"/>
  <c r="CT26" i="34"/>
  <c r="CT27" i="34"/>
  <c r="CT28" i="34"/>
  <c r="CT29" i="34"/>
  <c r="CT30" i="34"/>
  <c r="CT31" i="34"/>
  <c r="CT32" i="34"/>
  <c r="CT33" i="34"/>
  <c r="CT34" i="34"/>
  <c r="CT35" i="34"/>
  <c r="CT36" i="34"/>
  <c r="CT37" i="34"/>
  <c r="CT38" i="34"/>
  <c r="CT39" i="34"/>
  <c r="CT40" i="34"/>
  <c r="CT41" i="34"/>
  <c r="CT42" i="34"/>
  <c r="CT43" i="34"/>
  <c r="CT44" i="34"/>
  <c r="CT45" i="34"/>
  <c r="CT46" i="34"/>
  <c r="CT47" i="34"/>
  <c r="CT48" i="34"/>
  <c r="CT49" i="34"/>
  <c r="CT50" i="34"/>
  <c r="CT51" i="34"/>
  <c r="CN4" i="34"/>
  <c r="CO4" i="34"/>
  <c r="CP4" i="34"/>
  <c r="CQ4" i="34"/>
  <c r="CN5" i="34"/>
  <c r="CO5" i="34"/>
  <c r="CP5" i="34"/>
  <c r="CQ5" i="34"/>
  <c r="CN6" i="34"/>
  <c r="CO6" i="34"/>
  <c r="CP6" i="34"/>
  <c r="CQ6" i="34"/>
  <c r="CN7" i="34"/>
  <c r="CO7" i="34"/>
  <c r="CP7" i="34"/>
  <c r="CQ7" i="34"/>
  <c r="CN8" i="34"/>
  <c r="CO8" i="34"/>
  <c r="CP8" i="34"/>
  <c r="CQ8" i="34"/>
  <c r="CN9" i="34"/>
  <c r="CO9" i="34"/>
  <c r="CP9" i="34"/>
  <c r="CQ9" i="34"/>
  <c r="CN10" i="34"/>
  <c r="CO10" i="34"/>
  <c r="CP10" i="34"/>
  <c r="CQ10" i="34"/>
  <c r="CN11" i="34"/>
  <c r="CO11" i="34"/>
  <c r="CP11" i="34"/>
  <c r="CQ11" i="34"/>
  <c r="CN12" i="34"/>
  <c r="CO12" i="34"/>
  <c r="CP12" i="34"/>
  <c r="CQ12" i="34"/>
  <c r="CN13" i="34"/>
  <c r="CO13" i="34"/>
  <c r="CP13" i="34"/>
  <c r="CQ13" i="34"/>
  <c r="CN14" i="34"/>
  <c r="CO14" i="34"/>
  <c r="CP14" i="34"/>
  <c r="CQ14" i="34"/>
  <c r="CN15" i="34"/>
  <c r="CO15" i="34"/>
  <c r="CP15" i="34"/>
  <c r="CQ15" i="34"/>
  <c r="CN16" i="34"/>
  <c r="CO16" i="34"/>
  <c r="CP16" i="34"/>
  <c r="CQ16" i="34"/>
  <c r="CN17" i="34"/>
  <c r="CO17" i="34"/>
  <c r="CP17" i="34"/>
  <c r="CQ17" i="34"/>
  <c r="CN18" i="34"/>
  <c r="CO18" i="34"/>
  <c r="CP18" i="34"/>
  <c r="CQ18" i="34"/>
  <c r="CN19" i="34"/>
  <c r="CO19" i="34"/>
  <c r="CP19" i="34"/>
  <c r="CQ19" i="34"/>
  <c r="CN20" i="34"/>
  <c r="CO20" i="34"/>
  <c r="CP20" i="34"/>
  <c r="CQ20" i="34"/>
  <c r="CN21" i="34"/>
  <c r="CO21" i="34"/>
  <c r="CP21" i="34"/>
  <c r="CQ21" i="34"/>
  <c r="CN22" i="34"/>
  <c r="CO22" i="34"/>
  <c r="CP22" i="34"/>
  <c r="CQ22" i="34"/>
  <c r="CN23" i="34"/>
  <c r="CO23" i="34"/>
  <c r="CP23" i="34"/>
  <c r="CQ23" i="34"/>
  <c r="CN24" i="34"/>
  <c r="CO24" i="34"/>
  <c r="CP24" i="34"/>
  <c r="CQ24" i="34"/>
  <c r="CN25" i="34"/>
  <c r="CO25" i="34"/>
  <c r="CP25" i="34"/>
  <c r="CQ25" i="34"/>
  <c r="CN26" i="34"/>
  <c r="CO26" i="34"/>
  <c r="CP26" i="34"/>
  <c r="CQ26" i="34"/>
  <c r="CN27" i="34"/>
  <c r="CO27" i="34"/>
  <c r="CP27" i="34"/>
  <c r="CQ27" i="34"/>
  <c r="CN28" i="34"/>
  <c r="CO28" i="34"/>
  <c r="CP28" i="34"/>
  <c r="CQ28" i="34"/>
  <c r="CN29" i="34"/>
  <c r="CO29" i="34"/>
  <c r="CP29" i="34"/>
  <c r="CQ29" i="34"/>
  <c r="CN30" i="34"/>
  <c r="CO30" i="34"/>
  <c r="CP30" i="34"/>
  <c r="CQ30" i="34"/>
  <c r="CN31" i="34"/>
  <c r="CO31" i="34"/>
  <c r="CP31" i="34"/>
  <c r="CQ31" i="34"/>
  <c r="CN32" i="34"/>
  <c r="CO32" i="34"/>
  <c r="CP32" i="34"/>
  <c r="CQ32" i="34"/>
  <c r="CN33" i="34"/>
  <c r="CO33" i="34"/>
  <c r="CP33" i="34"/>
  <c r="CQ33" i="34"/>
  <c r="CN34" i="34"/>
  <c r="CO34" i="34"/>
  <c r="CP34" i="34"/>
  <c r="CQ34" i="34"/>
  <c r="CN35" i="34"/>
  <c r="CO35" i="34"/>
  <c r="CP35" i="34"/>
  <c r="CQ35" i="34"/>
  <c r="CN36" i="34"/>
  <c r="CO36" i="34"/>
  <c r="CP36" i="34"/>
  <c r="CQ36" i="34"/>
  <c r="CN37" i="34"/>
  <c r="CO37" i="34"/>
  <c r="CP37" i="34"/>
  <c r="CQ37" i="34"/>
  <c r="CN38" i="34"/>
  <c r="CO38" i="34"/>
  <c r="CP38" i="34"/>
  <c r="CQ38" i="34"/>
  <c r="CN39" i="34"/>
  <c r="CO39" i="34"/>
  <c r="CP39" i="34"/>
  <c r="CQ39" i="34"/>
  <c r="CN40" i="34"/>
  <c r="CO40" i="34"/>
  <c r="CP40" i="34"/>
  <c r="CQ40" i="34"/>
  <c r="CN41" i="34"/>
  <c r="CO41" i="34"/>
  <c r="CP41" i="34"/>
  <c r="CQ41" i="34"/>
  <c r="CN42" i="34"/>
  <c r="CO42" i="34"/>
  <c r="CP42" i="34"/>
  <c r="CQ42" i="34"/>
  <c r="CN43" i="34"/>
  <c r="CO43" i="34"/>
  <c r="CP43" i="34"/>
  <c r="CQ43" i="34"/>
  <c r="CN44" i="34"/>
  <c r="CO44" i="34"/>
  <c r="CP44" i="34"/>
  <c r="CQ44" i="34"/>
  <c r="CN45" i="34"/>
  <c r="CO45" i="34"/>
  <c r="CP45" i="34"/>
  <c r="CQ45" i="34"/>
  <c r="CN46" i="34"/>
  <c r="CO46" i="34"/>
  <c r="CP46" i="34"/>
  <c r="CQ46" i="34"/>
  <c r="CN47" i="34"/>
  <c r="CO47" i="34"/>
  <c r="CP47" i="34"/>
  <c r="CQ47" i="34"/>
  <c r="CN48" i="34"/>
  <c r="CO48" i="34"/>
  <c r="CP48" i="34"/>
  <c r="CQ48" i="34"/>
  <c r="CN49" i="34"/>
  <c r="CO49" i="34"/>
  <c r="CP49" i="34"/>
  <c r="CQ49" i="34"/>
  <c r="CN50" i="34"/>
  <c r="CO50" i="34"/>
  <c r="CP50" i="34"/>
  <c r="CQ50" i="34"/>
  <c r="CN51" i="34"/>
  <c r="CO51" i="34"/>
  <c r="CP51" i="34"/>
  <c r="CQ51" i="34"/>
  <c r="CT3" i="34"/>
  <c r="CQ3" i="34"/>
  <c r="CP3" i="34"/>
  <c r="CO3" i="34"/>
  <c r="CN3" i="34"/>
  <c r="S24" i="20"/>
  <c r="F24" i="20"/>
  <c r="V24" i="20"/>
  <c r="C24" i="20"/>
  <c r="U24" i="20"/>
  <c r="Q24" i="20"/>
  <c r="N24" i="20"/>
  <c r="L24" i="20"/>
  <c r="L45" i="20" s="1"/>
  <c r="I24" i="20"/>
  <c r="B24" i="20"/>
  <c r="B45" i="20" s="1"/>
  <c r="P24" i="20"/>
  <c r="R24" i="20"/>
  <c r="R45" i="20" s="1"/>
  <c r="O24" i="20"/>
  <c r="J24" i="20"/>
  <c r="T24" i="20"/>
  <c r="M24" i="20"/>
  <c r="M45" i="20" s="1"/>
  <c r="K24" i="20"/>
  <c r="H24" i="20"/>
  <c r="H45" i="20" s="1"/>
  <c r="E24" i="20"/>
  <c r="F13" i="20"/>
  <c r="J13" i="20"/>
  <c r="K13" i="20"/>
  <c r="L13" i="20"/>
  <c r="M13" i="20"/>
  <c r="N13" i="20"/>
  <c r="O13" i="20"/>
  <c r="P13" i="20"/>
  <c r="Q13" i="20"/>
  <c r="R13" i="20"/>
  <c r="S13" i="20"/>
  <c r="T13" i="20"/>
  <c r="BA15" i="32"/>
  <c r="AZ15" i="32" s="1"/>
  <c r="BC15" i="32" s="1"/>
  <c r="BA14" i="32"/>
  <c r="BD14" i="32"/>
  <c r="BA12" i="32"/>
  <c r="AZ12" i="32"/>
  <c r="BC12" i="32" s="1"/>
  <c r="BA11" i="32"/>
  <c r="BD11" i="32" s="1"/>
  <c r="BA10" i="32"/>
  <c r="AZ10" i="32" s="1"/>
  <c r="BC10" i="32" s="1"/>
  <c r="BA9" i="32"/>
  <c r="AZ9" i="32"/>
  <c r="BC9" i="32" s="1"/>
  <c r="BA8" i="32"/>
  <c r="AZ8" i="32" s="1"/>
  <c r="BC8" i="32" s="1"/>
  <c r="BA7" i="32"/>
  <c r="AZ7" i="32"/>
  <c r="BC7" i="32" s="1"/>
  <c r="BA6" i="32"/>
  <c r="AZ6" i="32" s="1"/>
  <c r="BC6" i="32" s="1"/>
  <c r="BA5" i="32"/>
  <c r="BD5" i="32" s="1"/>
  <c r="BA4" i="32"/>
  <c r="AZ4" i="32" s="1"/>
  <c r="BA3" i="32"/>
  <c r="BD3" i="32"/>
  <c r="AZ14" i="32"/>
  <c r="BC14" i="32"/>
  <c r="AZ11" i="32"/>
  <c r="BC11" i="32"/>
  <c r="BD9" i="32"/>
  <c r="AZ5" i="32"/>
  <c r="BC5" i="32" s="1"/>
  <c r="AZ3" i="32"/>
  <c r="BC3" i="32" s="1"/>
  <c r="BD12" i="32"/>
  <c r="BD4" i="32"/>
  <c r="BD8" i="32"/>
  <c r="BD10" i="32"/>
  <c r="BD7" i="32"/>
  <c r="BD15" i="32"/>
  <c r="I26" i="20"/>
  <c r="J26" i="20"/>
  <c r="M26" i="20"/>
  <c r="N26" i="20"/>
  <c r="O26" i="20"/>
  <c r="Q26" i="20"/>
  <c r="R26" i="20"/>
  <c r="S26" i="20"/>
  <c r="T26" i="20"/>
  <c r="U26" i="20"/>
  <c r="V26" i="20"/>
  <c r="BX4" i="36"/>
  <c r="BY4" i="36"/>
  <c r="BZ4" i="36"/>
  <c r="CA4" i="36"/>
  <c r="CB4" i="36"/>
  <c r="CC4" i="36"/>
  <c r="CD4" i="36"/>
  <c r="BX5" i="36"/>
  <c r="BY5" i="36"/>
  <c r="BZ5" i="36"/>
  <c r="CA5" i="36"/>
  <c r="CB5" i="36"/>
  <c r="CC5" i="36"/>
  <c r="CD5" i="36"/>
  <c r="BX6" i="36"/>
  <c r="BY6" i="36"/>
  <c r="BZ6" i="36"/>
  <c r="CA6" i="36"/>
  <c r="CB6" i="36"/>
  <c r="CC6" i="36"/>
  <c r="CD6" i="36"/>
  <c r="BX7" i="36"/>
  <c r="BY7" i="36"/>
  <c r="BZ7" i="36"/>
  <c r="CA7" i="36"/>
  <c r="CB7" i="36"/>
  <c r="CC7" i="36"/>
  <c r="CD7" i="36"/>
  <c r="BX8" i="36"/>
  <c r="BY8" i="36"/>
  <c r="BZ8" i="36"/>
  <c r="CA8" i="36"/>
  <c r="CB8" i="36"/>
  <c r="CC8" i="36"/>
  <c r="CD8" i="36"/>
  <c r="BX9" i="36"/>
  <c r="BY9" i="36"/>
  <c r="BZ9" i="36"/>
  <c r="CA9" i="36"/>
  <c r="CB9" i="36"/>
  <c r="CC9" i="36"/>
  <c r="CD9" i="36"/>
  <c r="BX10" i="36"/>
  <c r="BY10" i="36"/>
  <c r="BZ10" i="36"/>
  <c r="CA10" i="36"/>
  <c r="CB10" i="36"/>
  <c r="CC10" i="36"/>
  <c r="CD10" i="36"/>
  <c r="BX11" i="36"/>
  <c r="BY11" i="36"/>
  <c r="BZ11" i="36"/>
  <c r="CA11" i="36"/>
  <c r="CB11" i="36"/>
  <c r="CC11" i="36"/>
  <c r="CD11" i="36"/>
  <c r="BX12" i="36"/>
  <c r="BY12" i="36"/>
  <c r="BZ12" i="36"/>
  <c r="CA12" i="36"/>
  <c r="CB12" i="36"/>
  <c r="CC12" i="36"/>
  <c r="CD12" i="36"/>
  <c r="BX13" i="36"/>
  <c r="BY13" i="36"/>
  <c r="BZ13" i="36"/>
  <c r="CA13" i="36"/>
  <c r="CB13" i="36"/>
  <c r="CC13" i="36"/>
  <c r="CD13" i="36"/>
  <c r="BX14" i="36"/>
  <c r="BY14" i="36"/>
  <c r="BZ14" i="36"/>
  <c r="CA14" i="36"/>
  <c r="CB14" i="36"/>
  <c r="CC14" i="36"/>
  <c r="CD14" i="36"/>
  <c r="BX17" i="36"/>
  <c r="BY17" i="36"/>
  <c r="BZ17" i="36"/>
  <c r="CA17" i="36"/>
  <c r="CB17" i="36"/>
  <c r="CC17" i="36"/>
  <c r="CD17" i="36"/>
  <c r="BX18" i="36"/>
  <c r="BY18" i="36"/>
  <c r="BZ18" i="36"/>
  <c r="CA18" i="36"/>
  <c r="CB18" i="36"/>
  <c r="CC18" i="36"/>
  <c r="CD18" i="36"/>
  <c r="BX19" i="36"/>
  <c r="BY19" i="36"/>
  <c r="BZ19" i="36"/>
  <c r="CA19" i="36"/>
  <c r="CB19" i="36"/>
  <c r="CC19" i="36"/>
  <c r="CD19" i="36"/>
  <c r="BX20" i="36"/>
  <c r="BY20" i="36"/>
  <c r="BZ20" i="36"/>
  <c r="CA20" i="36"/>
  <c r="CB20" i="36"/>
  <c r="CC20" i="36"/>
  <c r="CD20" i="36"/>
  <c r="BX21" i="36"/>
  <c r="BY21" i="36"/>
  <c r="BZ21" i="36"/>
  <c r="CA21" i="36"/>
  <c r="CB21" i="36"/>
  <c r="CC21" i="36"/>
  <c r="CD21" i="36"/>
  <c r="BX22" i="36"/>
  <c r="BY22" i="36"/>
  <c r="BZ22" i="36"/>
  <c r="CA22" i="36"/>
  <c r="CB22" i="36"/>
  <c r="CC22" i="36"/>
  <c r="CD22" i="36"/>
  <c r="BX23" i="36"/>
  <c r="BY23" i="36"/>
  <c r="BZ23" i="36"/>
  <c r="CA23" i="36"/>
  <c r="CB23" i="36"/>
  <c r="CC23" i="36"/>
  <c r="CD23" i="36"/>
  <c r="BX24" i="36"/>
  <c r="BY24" i="36"/>
  <c r="BZ24" i="36"/>
  <c r="CA24" i="36"/>
  <c r="CB24" i="36"/>
  <c r="CC24" i="36"/>
  <c r="CD24" i="36"/>
  <c r="BX25" i="36"/>
  <c r="BY25" i="36"/>
  <c r="BZ25" i="36"/>
  <c r="CA25" i="36"/>
  <c r="CB25" i="36"/>
  <c r="CC25" i="36"/>
  <c r="CD25" i="36"/>
  <c r="BX26" i="36"/>
  <c r="BY26" i="36"/>
  <c r="BZ26" i="36"/>
  <c r="CA26" i="36"/>
  <c r="CB26" i="36"/>
  <c r="CC26" i="36"/>
  <c r="CD26" i="36"/>
  <c r="BX27" i="36"/>
  <c r="BY27" i="36"/>
  <c r="BZ27" i="36"/>
  <c r="CA27" i="36"/>
  <c r="CB27" i="36"/>
  <c r="CC27" i="36"/>
  <c r="CD27" i="36"/>
  <c r="BX28" i="36"/>
  <c r="BY28" i="36"/>
  <c r="BZ28" i="36"/>
  <c r="CA28" i="36"/>
  <c r="CB28" i="36"/>
  <c r="CC28" i="36"/>
  <c r="CD28" i="36"/>
  <c r="BX29" i="36"/>
  <c r="BY29" i="36"/>
  <c r="BZ29" i="36"/>
  <c r="CA29" i="36"/>
  <c r="CB29" i="36"/>
  <c r="CC29" i="36"/>
  <c r="CD29" i="36"/>
  <c r="BX30" i="36"/>
  <c r="BY30" i="36"/>
  <c r="BZ30" i="36"/>
  <c r="CA30" i="36"/>
  <c r="CB30" i="36"/>
  <c r="CC30" i="36"/>
  <c r="CD30" i="36"/>
  <c r="BX31" i="36"/>
  <c r="BY31" i="36"/>
  <c r="BZ31" i="36"/>
  <c r="CA31" i="36"/>
  <c r="CB31" i="36"/>
  <c r="CC31" i="36"/>
  <c r="CD31" i="36"/>
  <c r="BX32" i="36"/>
  <c r="BY32" i="36"/>
  <c r="BZ32" i="36"/>
  <c r="CA32" i="36"/>
  <c r="CB32" i="36"/>
  <c r="CC32" i="36"/>
  <c r="CD32" i="36"/>
  <c r="BX33" i="36"/>
  <c r="BY33" i="36"/>
  <c r="BZ33" i="36"/>
  <c r="CA33" i="36"/>
  <c r="CB33" i="36"/>
  <c r="CC33" i="36"/>
  <c r="CD33" i="36"/>
  <c r="BX34" i="36"/>
  <c r="BY34" i="36"/>
  <c r="BZ34" i="36"/>
  <c r="CA34" i="36"/>
  <c r="CB34" i="36"/>
  <c r="CC34" i="36"/>
  <c r="CD34" i="36"/>
  <c r="BX35" i="36"/>
  <c r="BY35" i="36"/>
  <c r="BZ35" i="36"/>
  <c r="CA35" i="36"/>
  <c r="CB35" i="36"/>
  <c r="CC35" i="36"/>
  <c r="CD35" i="36"/>
  <c r="BX36" i="36"/>
  <c r="BY36" i="36"/>
  <c r="BZ36" i="36"/>
  <c r="CA36" i="36"/>
  <c r="CB36" i="36"/>
  <c r="CC36" i="36"/>
  <c r="CD36" i="36"/>
  <c r="BX37" i="36"/>
  <c r="BY37" i="36"/>
  <c r="BZ37" i="36"/>
  <c r="CA37" i="36"/>
  <c r="CB37" i="36"/>
  <c r="CC37" i="36"/>
  <c r="CD37" i="36"/>
  <c r="BX38" i="36"/>
  <c r="BY38" i="36"/>
  <c r="BZ38" i="36"/>
  <c r="CA38" i="36"/>
  <c r="CB38" i="36"/>
  <c r="CC38" i="36"/>
  <c r="CD38" i="36"/>
  <c r="BX39" i="36"/>
  <c r="BY39" i="36"/>
  <c r="BZ39" i="36"/>
  <c r="CA39" i="36"/>
  <c r="CB39" i="36"/>
  <c r="CC39" i="36"/>
  <c r="CD39" i="36"/>
  <c r="BX40" i="36"/>
  <c r="BY40" i="36"/>
  <c r="BZ40" i="36"/>
  <c r="CA40" i="36"/>
  <c r="CB40" i="36"/>
  <c r="CC40" i="36"/>
  <c r="CD40" i="36"/>
  <c r="BX41" i="36"/>
  <c r="BY41" i="36"/>
  <c r="BZ41" i="36"/>
  <c r="CA41" i="36"/>
  <c r="CB41" i="36"/>
  <c r="CC41" i="36"/>
  <c r="CD41" i="36"/>
  <c r="BX42" i="36"/>
  <c r="BY42" i="36"/>
  <c r="BZ42" i="36"/>
  <c r="CA42" i="36"/>
  <c r="CB42" i="36"/>
  <c r="CC42" i="36"/>
  <c r="CD42" i="36"/>
  <c r="BX43" i="36"/>
  <c r="BY43" i="36"/>
  <c r="BZ43" i="36"/>
  <c r="CA43" i="36"/>
  <c r="CB43" i="36"/>
  <c r="CC43" i="36"/>
  <c r="CD43" i="36"/>
  <c r="BX44" i="36"/>
  <c r="BY44" i="36"/>
  <c r="BZ44" i="36"/>
  <c r="CA44" i="36"/>
  <c r="CB44" i="36"/>
  <c r="CC44" i="36"/>
  <c r="CD44" i="36"/>
  <c r="BX45" i="36"/>
  <c r="BY45" i="36"/>
  <c r="BZ45" i="36"/>
  <c r="CA45" i="36"/>
  <c r="CB45" i="36"/>
  <c r="CC45" i="36"/>
  <c r="CD45" i="36"/>
  <c r="BX46" i="36"/>
  <c r="BY46" i="36"/>
  <c r="BZ46" i="36"/>
  <c r="CA46" i="36"/>
  <c r="CB46" i="36"/>
  <c r="CC46" i="36"/>
  <c r="CD46" i="36"/>
  <c r="BX47" i="36"/>
  <c r="BY47" i="36"/>
  <c r="BZ47" i="36"/>
  <c r="CA47" i="36"/>
  <c r="CB47" i="36"/>
  <c r="CC47" i="36"/>
  <c r="CD47" i="36"/>
  <c r="BX48" i="36"/>
  <c r="BY48" i="36"/>
  <c r="BZ48" i="36"/>
  <c r="CA48" i="36"/>
  <c r="CB48" i="36"/>
  <c r="CC48" i="36"/>
  <c r="CD48" i="36"/>
  <c r="CD3" i="36"/>
  <c r="CC3" i="36"/>
  <c r="CB3" i="36"/>
  <c r="CA3" i="36"/>
  <c r="BZ3" i="36"/>
  <c r="BY3" i="36"/>
  <c r="BX3" i="36"/>
  <c r="BX60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D41" i="20"/>
  <c r="D40" i="47"/>
  <c r="D44" i="20"/>
  <c r="G44" i="20"/>
  <c r="U20" i="20"/>
  <c r="U44" i="20"/>
  <c r="CH4" i="8"/>
  <c r="CH5" i="8"/>
  <c r="CH6" i="8"/>
  <c r="CH7" i="8"/>
  <c r="CH8" i="8"/>
  <c r="CH9" i="8"/>
  <c r="CH10" i="8"/>
  <c r="CH11" i="8"/>
  <c r="CH12" i="8"/>
  <c r="CH13" i="8"/>
  <c r="CH14" i="8"/>
  <c r="CH15" i="8"/>
  <c r="CH3" i="8"/>
  <c r="U27" i="20"/>
  <c r="U42" i="20" s="1"/>
  <c r="U27" i="47"/>
  <c r="U41" i="47" s="1"/>
  <c r="CY59" i="25"/>
  <c r="CV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BX4" i="37"/>
  <c r="BX5" i="37"/>
  <c r="BX6" i="37"/>
  <c r="BX7" i="37"/>
  <c r="BX8" i="37"/>
  <c r="BX9" i="37"/>
  <c r="BX10" i="37"/>
  <c r="BX11" i="37"/>
  <c r="BX12" i="37"/>
  <c r="BX13" i="37"/>
  <c r="BX14" i="37"/>
  <c r="BX15" i="37"/>
  <c r="BX16" i="37"/>
  <c r="BX17" i="37"/>
  <c r="BX18" i="37"/>
  <c r="BX19" i="37"/>
  <c r="BX20" i="37"/>
  <c r="BX21" i="37"/>
  <c r="BX22" i="37"/>
  <c r="BX23" i="37"/>
  <c r="BX24" i="37"/>
  <c r="BX25" i="37"/>
  <c r="BX26" i="37"/>
  <c r="BX27" i="37"/>
  <c r="BX28" i="37"/>
  <c r="BX29" i="37"/>
  <c r="BX30" i="37"/>
  <c r="BX31" i="37"/>
  <c r="BX32" i="37"/>
  <c r="BX33" i="37"/>
  <c r="BX34" i="37"/>
  <c r="BX3" i="37"/>
  <c r="BX38" i="37" s="1"/>
  <c r="BV38" i="37"/>
  <c r="BU38" i="37"/>
  <c r="BT38" i="37"/>
  <c r="BS38" i="37"/>
  <c r="BR38" i="37"/>
  <c r="BQ38" i="37"/>
  <c r="BP38" i="37"/>
  <c r="BO38" i="37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AW38" i="37"/>
  <c r="AV38" i="37"/>
  <c r="AU38" i="37"/>
  <c r="AT38" i="37"/>
  <c r="AS38" i="37"/>
  <c r="AR38" i="37"/>
  <c r="AQ38" i="37"/>
  <c r="AP38" i="37"/>
  <c r="AO38" i="37"/>
  <c r="AM38" i="37"/>
  <c r="AL38" i="37"/>
  <c r="AK38" i="37"/>
  <c r="CO38" i="37" s="1"/>
  <c r="AJ38" i="37"/>
  <c r="AI38" i="37"/>
  <c r="AH38" i="37"/>
  <c r="AG38" i="37"/>
  <c r="AF38" i="37"/>
  <c r="AE38" i="37"/>
  <c r="CL38" i="37" s="1"/>
  <c r="AD38" i="37"/>
  <c r="AC38" i="37"/>
  <c r="AB38" i="37"/>
  <c r="AA38" i="37"/>
  <c r="Z38" i="37"/>
  <c r="Y38" i="37"/>
  <c r="X38" i="37"/>
  <c r="W38" i="37"/>
  <c r="CN38" i="37" s="1"/>
  <c r="V38" i="37"/>
  <c r="U38" i="37"/>
  <c r="T38" i="37"/>
  <c r="S38" i="37"/>
  <c r="R38" i="37"/>
  <c r="Q38" i="37"/>
  <c r="BV36" i="37"/>
  <c r="BU36" i="37"/>
  <c r="CI36" i="37" s="1"/>
  <c r="BT36" i="37"/>
  <c r="BS36" i="37"/>
  <c r="BR36" i="37"/>
  <c r="BQ36" i="37"/>
  <c r="V19" i="20" s="1"/>
  <c r="BP36" i="37"/>
  <c r="T19" i="20" s="1"/>
  <c r="BO36" i="37"/>
  <c r="S19" i="20" s="1"/>
  <c r="BN36" i="37"/>
  <c r="R19" i="20" s="1"/>
  <c r="BM36" i="37"/>
  <c r="Q19" i="20" s="1"/>
  <c r="BL36" i="37"/>
  <c r="BK36" i="37"/>
  <c r="BJ36" i="37"/>
  <c r="BI36" i="37"/>
  <c r="BH36" i="37"/>
  <c r="BG36" i="37"/>
  <c r="BF36" i="37"/>
  <c r="BE36" i="37"/>
  <c r="BD36" i="37"/>
  <c r="BC36" i="37"/>
  <c r="P19" i="20" s="1"/>
  <c r="BB36" i="37"/>
  <c r="CG36" i="37" s="1"/>
  <c r="BA36" i="37"/>
  <c r="CF36" i="37" s="1"/>
  <c r="AZ36" i="37"/>
  <c r="AY36" i="37"/>
  <c r="AX36" i="37"/>
  <c r="O19" i="20" s="1"/>
  <c r="AW36" i="37"/>
  <c r="N19" i="20" s="1"/>
  <c r="AV36" i="37"/>
  <c r="M19" i="20" s="1"/>
  <c r="AU36" i="37"/>
  <c r="AT36" i="37"/>
  <c r="AS36" i="37"/>
  <c r="AR36" i="37"/>
  <c r="AQ36" i="37"/>
  <c r="CE36" i="37" s="1"/>
  <c r="AP36" i="37"/>
  <c r="L19" i="20" s="1"/>
  <c r="AO36" i="37"/>
  <c r="K19" i="20" s="1"/>
  <c r="AM36" i="37"/>
  <c r="AL36" i="37"/>
  <c r="J19" i="20" s="1"/>
  <c r="AK36" i="37"/>
  <c r="I19" i="20" s="1"/>
  <c r="AJ36" i="37"/>
  <c r="AI36" i="37"/>
  <c r="AH36" i="37"/>
  <c r="AG36" i="37"/>
  <c r="AF36" i="37"/>
  <c r="H19" i="20" s="1"/>
  <c r="AE36" i="37"/>
  <c r="F19" i="20" s="1"/>
  <c r="AD36" i="37"/>
  <c r="AC36" i="37"/>
  <c r="AB36" i="37"/>
  <c r="AA36" i="37"/>
  <c r="Z36" i="37"/>
  <c r="Y36" i="37"/>
  <c r="X36" i="37"/>
  <c r="W36" i="37"/>
  <c r="CN36" i="37" s="1"/>
  <c r="V36" i="37"/>
  <c r="C19" i="20" s="1"/>
  <c r="U36" i="37"/>
  <c r="B19" i="20" s="1"/>
  <c r="T36" i="37"/>
  <c r="CJ36" i="37" s="1"/>
  <c r="S36" i="37"/>
  <c r="R36" i="37"/>
  <c r="Q36" i="37"/>
  <c r="CM36" i="37"/>
  <c r="CI35" i="37"/>
  <c r="CH35" i="37"/>
  <c r="CG35" i="37"/>
  <c r="CF35" i="37"/>
  <c r="CE35" i="37"/>
  <c r="CD35" i="37"/>
  <c r="CO34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BZ34" i="37"/>
  <c r="CO33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BZ33" i="37"/>
  <c r="CO32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BZ32" i="37"/>
  <c r="CO31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BZ31" i="37"/>
  <c r="CO30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BZ30" i="37"/>
  <c r="CO29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BZ29" i="37"/>
  <c r="CO28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BZ28" i="37"/>
  <c r="CO27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BZ27" i="37"/>
  <c r="CO26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BZ26" i="37"/>
  <c r="CO25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BZ25" i="37"/>
  <c r="CO24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BZ24" i="37"/>
  <c r="CO23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BZ23" i="37"/>
  <c r="CO22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BZ22" i="37"/>
  <c r="CO21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BZ21" i="37"/>
  <c r="CO20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BZ20" i="37"/>
  <c r="CO19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BZ19" i="37"/>
  <c r="CO18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BZ18" i="37"/>
  <c r="CO17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BZ17" i="37"/>
  <c r="CO16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BZ16" i="37"/>
  <c r="CO15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BZ15" i="37"/>
  <c r="CO14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BZ14" i="37"/>
  <c r="CO13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BZ13" i="37"/>
  <c r="CO12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BZ12" i="37"/>
  <c r="CO11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BZ11" i="37"/>
  <c r="CO10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BZ10" i="37"/>
  <c r="CO9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BZ9" i="37"/>
  <c r="CO8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BZ8" i="37"/>
  <c r="CO7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BZ7" i="37"/>
  <c r="CO6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BZ6" i="37"/>
  <c r="CO5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BZ5" i="37"/>
  <c r="CO4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BZ4" i="37"/>
  <c r="CO3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BZ3" i="37"/>
  <c r="F30" i="47"/>
  <c r="CF61" i="13"/>
  <c r="CA61" i="13"/>
  <c r="CB61" i="13"/>
  <c r="CK61" i="13" s="1"/>
  <c r="CC61" i="13"/>
  <c r="Z61" i="33"/>
  <c r="E7" i="47"/>
  <c r="E39" i="47" s="1"/>
  <c r="AA61" i="33"/>
  <c r="AB61" i="33"/>
  <c r="AC61" i="33"/>
  <c r="AD61" i="33"/>
  <c r="AF61" i="33"/>
  <c r="AG61" i="33"/>
  <c r="AI61" i="33"/>
  <c r="AJ61" i="33"/>
  <c r="AK61" i="33"/>
  <c r="AM61" i="33"/>
  <c r="AN61" i="33"/>
  <c r="AO61" i="33"/>
  <c r="AP61" i="33"/>
  <c r="J7" i="47"/>
  <c r="J39" i="47" s="1"/>
  <c r="AQ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BS61" i="33"/>
  <c r="BT61" i="33"/>
  <c r="BU61" i="33"/>
  <c r="T7" i="47"/>
  <c r="T39" i="47" s="1"/>
  <c r="BV61" i="33"/>
  <c r="R61" i="5"/>
  <c r="S61" i="5"/>
  <c r="T61" i="5"/>
  <c r="CF61" i="5" s="1"/>
  <c r="U61" i="5"/>
  <c r="B12" i="47" s="1"/>
  <c r="V61" i="5"/>
  <c r="CG61" i="5" s="1"/>
  <c r="W61" i="5"/>
  <c r="CJ61" i="5" s="1"/>
  <c r="X61" i="5"/>
  <c r="Y61" i="5"/>
  <c r="Z61" i="5"/>
  <c r="AA61" i="5"/>
  <c r="AB61" i="5"/>
  <c r="AC61" i="5"/>
  <c r="AD61" i="5"/>
  <c r="AE61" i="5"/>
  <c r="AF61" i="5"/>
  <c r="AG61" i="5"/>
  <c r="AH61" i="5"/>
  <c r="AJ61" i="5"/>
  <c r="AK61" i="5"/>
  <c r="AL61" i="5"/>
  <c r="I12" i="47" s="1"/>
  <c r="AM61" i="5"/>
  <c r="J12" i="47" s="1"/>
  <c r="AN61" i="5"/>
  <c r="AP61" i="5"/>
  <c r="K12" i="47" s="1"/>
  <c r="AQ61" i="5"/>
  <c r="AR61" i="5"/>
  <c r="AS61" i="5"/>
  <c r="AT61" i="5"/>
  <c r="AU61" i="5"/>
  <c r="AV61" i="5"/>
  <c r="AW61" i="5"/>
  <c r="M12" i="47" s="1"/>
  <c r="AX61" i="5"/>
  <c r="AY61" i="5"/>
  <c r="O12" i="47" s="1"/>
  <c r="AZ61" i="5"/>
  <c r="BA61" i="5"/>
  <c r="BB61" i="5"/>
  <c r="BC61" i="5"/>
  <c r="P12" i="47" s="1"/>
  <c r="BD61" i="5"/>
  <c r="BE61" i="5"/>
  <c r="BF61" i="5"/>
  <c r="BG61" i="5"/>
  <c r="BH61" i="5"/>
  <c r="BI61" i="5"/>
  <c r="BJ61" i="5"/>
  <c r="BK61" i="5"/>
  <c r="BL61" i="5"/>
  <c r="R12" i="47" s="1"/>
  <c r="BM61" i="5"/>
  <c r="BN61" i="5"/>
  <c r="T12" i="47" s="1"/>
  <c r="BO61" i="5"/>
  <c r="U12" i="47" s="1"/>
  <c r="D11" i="47"/>
  <c r="BX61" i="36"/>
  <c r="CA60" i="36"/>
  <c r="P26" i="20"/>
  <c r="CB59" i="36"/>
  <c r="CA59" i="36"/>
  <c r="BZ59" i="36"/>
  <c r="L26" i="20"/>
  <c r="K26" i="20"/>
  <c r="H26" i="20"/>
  <c r="F26" i="20"/>
  <c r="E26" i="20"/>
  <c r="C26" i="20"/>
  <c r="B26" i="20"/>
  <c r="CD58" i="36"/>
  <c r="CC58" i="36"/>
  <c r="CB58" i="36"/>
  <c r="CA58" i="36"/>
  <c r="BZ58" i="36"/>
  <c r="BY58" i="36"/>
  <c r="CC59" i="36"/>
  <c r="B18" i="20"/>
  <c r="C18" i="20"/>
  <c r="E18" i="20"/>
  <c r="F18" i="20"/>
  <c r="H18" i="20"/>
  <c r="I18" i="20"/>
  <c r="K18" i="20"/>
  <c r="L18" i="20"/>
  <c r="P18" i="20"/>
  <c r="CH49" i="7"/>
  <c r="CI49" i="7"/>
  <c r="CK49" i="7"/>
  <c r="CG50" i="7"/>
  <c r="CH50" i="7"/>
  <c r="CK50" i="7"/>
  <c r="CL50" i="7"/>
  <c r="CG51" i="7"/>
  <c r="CI51" i="7"/>
  <c r="CK51" i="7"/>
  <c r="CI50" i="7"/>
  <c r="CJ50" i="7"/>
  <c r="CH51" i="7"/>
  <c r="Q61" i="25"/>
  <c r="P61" i="25"/>
  <c r="CX61" i="25" s="1"/>
  <c r="O61" i="25"/>
  <c r="N61" i="25"/>
  <c r="CV61" i="25" s="1"/>
  <c r="M61" i="25"/>
  <c r="L61" i="25"/>
  <c r="CT61" i="25" s="1"/>
  <c r="K61" i="25"/>
  <c r="J61" i="25"/>
  <c r="CR61" i="25" s="1"/>
  <c r="I61" i="25"/>
  <c r="H61" i="25"/>
  <c r="CP61" i="25" s="1"/>
  <c r="G61" i="25"/>
  <c r="F61" i="25"/>
  <c r="CN61" i="25" s="1"/>
  <c r="E61" i="25"/>
  <c r="D61" i="25"/>
  <c r="C61" i="25"/>
  <c r="B61" i="25"/>
  <c r="CJ61" i="25" s="1"/>
  <c r="X53" i="30"/>
  <c r="Z53" i="30"/>
  <c r="R53" i="30"/>
  <c r="AC53" i="30"/>
  <c r="W53" i="30"/>
  <c r="F62" i="12"/>
  <c r="CP62" i="12" s="1"/>
  <c r="F62" i="25"/>
  <c r="C62" i="25"/>
  <c r="CK62" i="25" s="1"/>
  <c r="D62" i="25"/>
  <c r="E62" i="25"/>
  <c r="E15" i="63" s="1"/>
  <c r="G62" i="25"/>
  <c r="H62" i="25"/>
  <c r="H15" i="63" s="1"/>
  <c r="I62" i="25"/>
  <c r="CQ62" i="25" s="1"/>
  <c r="J62" i="25"/>
  <c r="CR62" i="25" s="1"/>
  <c r="K62" i="25"/>
  <c r="CS62" i="25" s="1"/>
  <c r="L62" i="25"/>
  <c r="CT62" i="25" s="1"/>
  <c r="M62" i="25"/>
  <c r="CU62" i="25" s="1"/>
  <c r="N62" i="25"/>
  <c r="CV62" i="25" s="1"/>
  <c r="O62" i="25"/>
  <c r="CW62" i="25" s="1"/>
  <c r="P62" i="25"/>
  <c r="Q62" i="25"/>
  <c r="B62" i="25"/>
  <c r="B62" i="11"/>
  <c r="D27" i="20"/>
  <c r="D42" i="20" s="1"/>
  <c r="E27" i="20"/>
  <c r="E42" i="20" s="1"/>
  <c r="F27" i="20"/>
  <c r="F42" i="20" s="1"/>
  <c r="G27" i="20"/>
  <c r="G42" i="20" s="1"/>
  <c r="H27" i="20"/>
  <c r="H42" i="20" s="1"/>
  <c r="J27" i="20"/>
  <c r="J42" i="20" s="1"/>
  <c r="L27" i="20"/>
  <c r="L42" i="20" s="1"/>
  <c r="N27" i="20"/>
  <c r="N42" i="20" s="1"/>
  <c r="P27" i="20"/>
  <c r="P42" i="20" s="1"/>
  <c r="Q27" i="20"/>
  <c r="Q42" i="20" s="1"/>
  <c r="R27" i="20"/>
  <c r="R42" i="20" s="1"/>
  <c r="S27" i="20"/>
  <c r="S42" i="20" s="1"/>
  <c r="T27" i="20"/>
  <c r="T42" i="20" s="1"/>
  <c r="CG62" i="12"/>
  <c r="CH62" i="12"/>
  <c r="C62" i="12"/>
  <c r="D62" i="12"/>
  <c r="E62" i="12"/>
  <c r="G62" i="12"/>
  <c r="H62" i="12"/>
  <c r="I62" i="12"/>
  <c r="J62" i="12"/>
  <c r="K62" i="12"/>
  <c r="L62" i="12"/>
  <c r="M62" i="12"/>
  <c r="N62" i="12"/>
  <c r="CV62" i="12" s="1"/>
  <c r="O62" i="12"/>
  <c r="P62" i="12"/>
  <c r="Q62" i="12"/>
  <c r="B62" i="12"/>
  <c r="X54" i="29"/>
  <c r="W54" i="29"/>
  <c r="V54" i="29"/>
  <c r="U54" i="29"/>
  <c r="T54" i="29"/>
  <c r="S54" i="29"/>
  <c r="R54" i="29"/>
  <c r="Q54" i="29"/>
  <c r="P54" i="29"/>
  <c r="O54" i="29"/>
  <c r="N54" i="29"/>
  <c r="L54" i="29"/>
  <c r="K54" i="29"/>
  <c r="J54" i="29"/>
  <c r="H54" i="29"/>
  <c r="G54" i="29"/>
  <c r="F54" i="29"/>
  <c r="E54" i="29"/>
  <c r="D54" i="29"/>
  <c r="C54" i="29"/>
  <c r="X53" i="29"/>
  <c r="W53" i="29"/>
  <c r="V53" i="29"/>
  <c r="U53" i="29"/>
  <c r="T53" i="29"/>
  <c r="D27" i="21"/>
  <c r="S53" i="29"/>
  <c r="R53" i="29"/>
  <c r="Q53" i="29"/>
  <c r="P53" i="29"/>
  <c r="O53" i="29"/>
  <c r="N53" i="29"/>
  <c r="L53" i="29"/>
  <c r="K53" i="29"/>
  <c r="J53" i="29"/>
  <c r="I53" i="29"/>
  <c r="H53" i="29"/>
  <c r="G53" i="29"/>
  <c r="F53" i="29"/>
  <c r="E53" i="29"/>
  <c r="D53" i="29"/>
  <c r="C53" i="29"/>
  <c r="S20" i="20"/>
  <c r="S44" i="20" s="1"/>
  <c r="Q20" i="20"/>
  <c r="Q44" i="20" s="1"/>
  <c r="P20" i="20"/>
  <c r="P44" i="20" s="1"/>
  <c r="N20" i="20"/>
  <c r="N44" i="20" s="1"/>
  <c r="L20" i="20"/>
  <c r="L44" i="20" s="1"/>
  <c r="J20" i="20"/>
  <c r="J44" i="20" s="1"/>
  <c r="F20" i="20"/>
  <c r="F44" i="20" s="1"/>
  <c r="C20" i="20"/>
  <c r="C44" i="20" s="1"/>
  <c r="CG49" i="7"/>
  <c r="BT61" i="5"/>
  <c r="BS61" i="5"/>
  <c r="BR61" i="5"/>
  <c r="BQ61" i="5"/>
  <c r="BP61" i="5"/>
  <c r="Q61" i="5"/>
  <c r="CC61" i="33"/>
  <c r="CB61" i="33"/>
  <c r="P9" i="20"/>
  <c r="P39" i="20" s="1"/>
  <c r="L9" i="20"/>
  <c r="L39" i="20" s="1"/>
  <c r="K9" i="20"/>
  <c r="K39" i="20" s="1"/>
  <c r="J9" i="20"/>
  <c r="J39" i="20" s="1"/>
  <c r="I9" i="20"/>
  <c r="I39" i="20" s="1"/>
  <c r="H9" i="20"/>
  <c r="H39" i="20" s="1"/>
  <c r="F9" i="20"/>
  <c r="F39" i="20" s="1"/>
  <c r="E9" i="20"/>
  <c r="E39" i="20" s="1"/>
  <c r="C9" i="20"/>
  <c r="C39" i="20" s="1"/>
  <c r="B9" i="20"/>
  <c r="B39" i="20" s="1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O61" i="12"/>
  <c r="CY58" i="12"/>
  <c r="CY57" i="12"/>
  <c r="CY56" i="12"/>
  <c r="CY55" i="12"/>
  <c r="CY54" i="12"/>
  <c r="CY51" i="12"/>
  <c r="CY50" i="12"/>
  <c r="CY49" i="12"/>
  <c r="CY48" i="12"/>
  <c r="CY47" i="12"/>
  <c r="CY46" i="12"/>
  <c r="CY45" i="12"/>
  <c r="CY44" i="12"/>
  <c r="CY43" i="12"/>
  <c r="CY42" i="12"/>
  <c r="CY41" i="12"/>
  <c r="CY40" i="12"/>
  <c r="CY39" i="12"/>
  <c r="CY38" i="12"/>
  <c r="CY37" i="12"/>
  <c r="CY36" i="12"/>
  <c r="CY35" i="12"/>
  <c r="CY34" i="12"/>
  <c r="CY33" i="12"/>
  <c r="CY32" i="12"/>
  <c r="CY31" i="12"/>
  <c r="CY30" i="12"/>
  <c r="CY29" i="12"/>
  <c r="CY28" i="12"/>
  <c r="CY27" i="12"/>
  <c r="CY26" i="12"/>
  <c r="CY25" i="12"/>
  <c r="CY24" i="12"/>
  <c r="CY23" i="12"/>
  <c r="CY22" i="12"/>
  <c r="CY21" i="12"/>
  <c r="CY20" i="12"/>
  <c r="CY19" i="12"/>
  <c r="CY18" i="12"/>
  <c r="CY17" i="12"/>
  <c r="CY16" i="12"/>
  <c r="CY15" i="12"/>
  <c r="CY14" i="12"/>
  <c r="CY13" i="12"/>
  <c r="CY12" i="12"/>
  <c r="CY11" i="12"/>
  <c r="CY10" i="12"/>
  <c r="CY9" i="12"/>
  <c r="CY8" i="12"/>
  <c r="CY7" i="12"/>
  <c r="CY6" i="12"/>
  <c r="CY5" i="12"/>
  <c r="CY4" i="12"/>
  <c r="CY3" i="12"/>
  <c r="N61" i="12"/>
  <c r="CV61" i="12" s="1"/>
  <c r="M61" i="12"/>
  <c r="CU61" i="12" s="1"/>
  <c r="CV58" i="12"/>
  <c r="CU58" i="12"/>
  <c r="CV57" i="12"/>
  <c r="CU57" i="12"/>
  <c r="CV56" i="12"/>
  <c r="CU56" i="12"/>
  <c r="CV55" i="12"/>
  <c r="CU55" i="12"/>
  <c r="CV54" i="12"/>
  <c r="CU54" i="12"/>
  <c r="CV51" i="12"/>
  <c r="CU51" i="12"/>
  <c r="CV50" i="12"/>
  <c r="CU50" i="12"/>
  <c r="CV49" i="12"/>
  <c r="CU49" i="12"/>
  <c r="CV48" i="12"/>
  <c r="CU48" i="12"/>
  <c r="CV47" i="12"/>
  <c r="CU47" i="12"/>
  <c r="CV46" i="12"/>
  <c r="CU46" i="12"/>
  <c r="CV45" i="12"/>
  <c r="CU45" i="12"/>
  <c r="CV44" i="12"/>
  <c r="CU44" i="12"/>
  <c r="CV43" i="12"/>
  <c r="CU43" i="12"/>
  <c r="CV42" i="12"/>
  <c r="CU42" i="12"/>
  <c r="CV41" i="12"/>
  <c r="CU41" i="12"/>
  <c r="CV40" i="12"/>
  <c r="CU40" i="12"/>
  <c r="CV39" i="12"/>
  <c r="CU39" i="12"/>
  <c r="CV38" i="12"/>
  <c r="CU38" i="12"/>
  <c r="CV37" i="12"/>
  <c r="CU37" i="12"/>
  <c r="CV36" i="12"/>
  <c r="CU36" i="12"/>
  <c r="CV35" i="12"/>
  <c r="CU35" i="12"/>
  <c r="CV34" i="12"/>
  <c r="CU34" i="12"/>
  <c r="CV33" i="12"/>
  <c r="CU33" i="12"/>
  <c r="CV32" i="12"/>
  <c r="CU32" i="12"/>
  <c r="CV31" i="12"/>
  <c r="CU31" i="12"/>
  <c r="CV30" i="12"/>
  <c r="CU30" i="12"/>
  <c r="CV29" i="12"/>
  <c r="CU29" i="12"/>
  <c r="CV28" i="12"/>
  <c r="CU28" i="12"/>
  <c r="CV27" i="12"/>
  <c r="CU27" i="12"/>
  <c r="CV26" i="12"/>
  <c r="CU26" i="12"/>
  <c r="CV25" i="12"/>
  <c r="CU25" i="12"/>
  <c r="CV24" i="12"/>
  <c r="CU24" i="12"/>
  <c r="CV23" i="12"/>
  <c r="CU23" i="12"/>
  <c r="CV22" i="12"/>
  <c r="CU22" i="12"/>
  <c r="CV21" i="12"/>
  <c r="CU21" i="12"/>
  <c r="CV20" i="12"/>
  <c r="CU20" i="12"/>
  <c r="CV19" i="12"/>
  <c r="CU19" i="12"/>
  <c r="CV18" i="12"/>
  <c r="CU18" i="12"/>
  <c r="CV17" i="12"/>
  <c r="CU17" i="12"/>
  <c r="CV16" i="12"/>
  <c r="CU16" i="12"/>
  <c r="CV15" i="12"/>
  <c r="CU15" i="12"/>
  <c r="CV14" i="12"/>
  <c r="CU14" i="12"/>
  <c r="CV13" i="12"/>
  <c r="CU13" i="12"/>
  <c r="CV12" i="12"/>
  <c r="CU12" i="12"/>
  <c r="CV11" i="12"/>
  <c r="CU11" i="12"/>
  <c r="CV10" i="12"/>
  <c r="CU10" i="12"/>
  <c r="CV9" i="12"/>
  <c r="CU9" i="12"/>
  <c r="CV8" i="12"/>
  <c r="CU8" i="12"/>
  <c r="CV7" i="12"/>
  <c r="CU7" i="12"/>
  <c r="CV6" i="12"/>
  <c r="CU6" i="12"/>
  <c r="CV5" i="12"/>
  <c r="CU5" i="12"/>
  <c r="CV4" i="12"/>
  <c r="CU4" i="12"/>
  <c r="CV3" i="12"/>
  <c r="CU3" i="12"/>
  <c r="L61" i="12"/>
  <c r="CT61" i="12" s="1"/>
  <c r="CT58" i="12"/>
  <c r="CT57" i="12"/>
  <c r="CT56" i="12"/>
  <c r="CT55" i="12"/>
  <c r="CT54" i="12"/>
  <c r="CT51" i="12"/>
  <c r="CT50" i="12"/>
  <c r="CT49" i="12"/>
  <c r="CT48" i="12"/>
  <c r="CT47" i="12"/>
  <c r="CT46" i="12"/>
  <c r="CT45" i="12"/>
  <c r="CT44" i="12"/>
  <c r="CT43" i="12"/>
  <c r="CT42" i="12"/>
  <c r="CT41" i="12"/>
  <c r="CT40" i="12"/>
  <c r="CT39" i="12"/>
  <c r="CT38" i="12"/>
  <c r="CT37" i="12"/>
  <c r="CT36" i="12"/>
  <c r="CT35" i="12"/>
  <c r="CT34" i="12"/>
  <c r="CT33" i="12"/>
  <c r="CT32" i="12"/>
  <c r="CT31" i="12"/>
  <c r="CT30" i="12"/>
  <c r="CT29" i="12"/>
  <c r="CT28" i="12"/>
  <c r="CT27" i="12"/>
  <c r="CT26" i="12"/>
  <c r="CT25" i="12"/>
  <c r="CT24" i="12"/>
  <c r="CT23" i="12"/>
  <c r="CT22" i="12"/>
  <c r="CT21" i="12"/>
  <c r="CT20" i="12"/>
  <c r="CT19" i="12"/>
  <c r="CT18" i="12"/>
  <c r="CT17" i="12"/>
  <c r="CT16" i="12"/>
  <c r="CT15" i="12"/>
  <c r="CT14" i="12"/>
  <c r="CT13" i="12"/>
  <c r="CT12" i="12"/>
  <c r="CT11" i="12"/>
  <c r="CT10" i="12"/>
  <c r="CT9" i="12"/>
  <c r="CT8" i="12"/>
  <c r="CT7" i="12"/>
  <c r="CT6" i="12"/>
  <c r="CT5" i="12"/>
  <c r="CT4" i="12"/>
  <c r="CT3" i="12"/>
  <c r="K61" i="12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H61" i="12"/>
  <c r="G61" i="12"/>
  <c r="CQ61" i="12" s="1"/>
  <c r="CR58" i="12"/>
  <c r="CQ58" i="12"/>
  <c r="CR57" i="12"/>
  <c r="CQ57" i="12"/>
  <c r="CR56" i="12"/>
  <c r="CQ56" i="12"/>
  <c r="CR55" i="12"/>
  <c r="CQ55" i="12"/>
  <c r="CR54" i="12"/>
  <c r="CQ54" i="12"/>
  <c r="CR51" i="12"/>
  <c r="CQ51" i="12"/>
  <c r="CR50" i="12"/>
  <c r="CQ50" i="12"/>
  <c r="CR49" i="12"/>
  <c r="CQ49" i="12"/>
  <c r="CR48" i="12"/>
  <c r="CQ48" i="12"/>
  <c r="CR47" i="12"/>
  <c r="CQ47" i="12"/>
  <c r="CR46" i="12"/>
  <c r="CQ46" i="12"/>
  <c r="CR45" i="12"/>
  <c r="CQ45" i="12"/>
  <c r="CR44" i="12"/>
  <c r="CQ44" i="12"/>
  <c r="CR43" i="12"/>
  <c r="CQ43" i="12"/>
  <c r="CR42" i="12"/>
  <c r="CQ42" i="12"/>
  <c r="CR41" i="12"/>
  <c r="CQ41" i="12"/>
  <c r="CR40" i="12"/>
  <c r="CQ40" i="12"/>
  <c r="CR39" i="12"/>
  <c r="CQ39" i="12"/>
  <c r="CR38" i="12"/>
  <c r="CQ38" i="12"/>
  <c r="CR37" i="12"/>
  <c r="CQ37" i="12"/>
  <c r="CR36" i="12"/>
  <c r="CQ36" i="12"/>
  <c r="CR35" i="12"/>
  <c r="CQ35" i="12"/>
  <c r="CR34" i="12"/>
  <c r="CQ34" i="12"/>
  <c r="CR33" i="12"/>
  <c r="CQ33" i="12"/>
  <c r="CR32" i="12"/>
  <c r="CQ32" i="12"/>
  <c r="CR31" i="12"/>
  <c r="CQ31" i="12"/>
  <c r="CR30" i="12"/>
  <c r="CQ30" i="12"/>
  <c r="CR29" i="12"/>
  <c r="CQ29" i="12"/>
  <c r="CR28" i="12"/>
  <c r="CQ28" i="12"/>
  <c r="CR27" i="12"/>
  <c r="CQ27" i="12"/>
  <c r="CR26" i="12"/>
  <c r="CQ26" i="12"/>
  <c r="CR25" i="12"/>
  <c r="CQ25" i="12"/>
  <c r="CR24" i="12"/>
  <c r="CQ24" i="12"/>
  <c r="CR23" i="12"/>
  <c r="CQ23" i="12"/>
  <c r="CR22" i="12"/>
  <c r="CQ22" i="12"/>
  <c r="CR21" i="12"/>
  <c r="CQ21" i="12"/>
  <c r="CR20" i="12"/>
  <c r="CQ20" i="12"/>
  <c r="CR19" i="12"/>
  <c r="CQ19" i="12"/>
  <c r="CR18" i="12"/>
  <c r="CQ18" i="12"/>
  <c r="CR17" i="12"/>
  <c r="CQ17" i="12"/>
  <c r="CR16" i="12"/>
  <c r="CQ16" i="12"/>
  <c r="CR15" i="12"/>
  <c r="CQ15" i="12"/>
  <c r="CR14" i="12"/>
  <c r="CQ14" i="12"/>
  <c r="CR13" i="12"/>
  <c r="CQ13" i="12"/>
  <c r="CR12" i="12"/>
  <c r="CQ12" i="12"/>
  <c r="CR11" i="12"/>
  <c r="CQ11" i="12"/>
  <c r="CR10" i="12"/>
  <c r="CQ10" i="12"/>
  <c r="CR9" i="12"/>
  <c r="CQ9" i="12"/>
  <c r="CR8" i="12"/>
  <c r="CQ8" i="12"/>
  <c r="CR7" i="12"/>
  <c r="CQ7" i="12"/>
  <c r="CR6" i="12"/>
  <c r="CQ6" i="12"/>
  <c r="CR5" i="12"/>
  <c r="CQ5" i="12"/>
  <c r="CR4" i="12"/>
  <c r="CQ4" i="12"/>
  <c r="CR3" i="12"/>
  <c r="CQ3" i="12"/>
  <c r="CH61" i="12"/>
  <c r="CG61" i="12"/>
  <c r="F61" i="12"/>
  <c r="E61" i="12"/>
  <c r="D61" i="12"/>
  <c r="CN61" i="12" s="1"/>
  <c r="CP58" i="12"/>
  <c r="CO58" i="12"/>
  <c r="CN58" i="12"/>
  <c r="CP57" i="12"/>
  <c r="CO57" i="12"/>
  <c r="CN57" i="12"/>
  <c r="CP56" i="12"/>
  <c r="CO56" i="12"/>
  <c r="CN56" i="12"/>
  <c r="CP55" i="12"/>
  <c r="CO55" i="12"/>
  <c r="CN55" i="12"/>
  <c r="CP54" i="12"/>
  <c r="CO54" i="12"/>
  <c r="CN54" i="12"/>
  <c r="CP51" i="12"/>
  <c r="CO51" i="12"/>
  <c r="CN51" i="12"/>
  <c r="CP50" i="12"/>
  <c r="CO50" i="12"/>
  <c r="CN50" i="12"/>
  <c r="CP49" i="12"/>
  <c r="CO49" i="12"/>
  <c r="CN49" i="12"/>
  <c r="CP48" i="12"/>
  <c r="CO48" i="12"/>
  <c r="CN48" i="12"/>
  <c r="CP47" i="12"/>
  <c r="CO47" i="12"/>
  <c r="CN47" i="12"/>
  <c r="CP46" i="12"/>
  <c r="CO46" i="12"/>
  <c r="CN46" i="12"/>
  <c r="CP45" i="12"/>
  <c r="CO45" i="12"/>
  <c r="CN45" i="12"/>
  <c r="CP44" i="12"/>
  <c r="CO44" i="12"/>
  <c r="CN44" i="12"/>
  <c r="CP43" i="12"/>
  <c r="CO43" i="12"/>
  <c r="CN43" i="12"/>
  <c r="CP42" i="12"/>
  <c r="CO42" i="12"/>
  <c r="CN42" i="12"/>
  <c r="CP41" i="12"/>
  <c r="CO41" i="12"/>
  <c r="CN41" i="12"/>
  <c r="CP40" i="12"/>
  <c r="CO40" i="12"/>
  <c r="CN40" i="12"/>
  <c r="CP39" i="12"/>
  <c r="CO39" i="12"/>
  <c r="CN39" i="12"/>
  <c r="CP38" i="12"/>
  <c r="CO38" i="12"/>
  <c r="CN38" i="12"/>
  <c r="CP37" i="12"/>
  <c r="CO37" i="12"/>
  <c r="CN37" i="12"/>
  <c r="CP36" i="12"/>
  <c r="CO36" i="12"/>
  <c r="CN36" i="12"/>
  <c r="CP35" i="12"/>
  <c r="CO35" i="12"/>
  <c r="CN35" i="12"/>
  <c r="CP34" i="12"/>
  <c r="CO34" i="12"/>
  <c r="CN34" i="12"/>
  <c r="CP33" i="12"/>
  <c r="CO33" i="12"/>
  <c r="CN33" i="12"/>
  <c r="CP32" i="12"/>
  <c r="CO32" i="12"/>
  <c r="CN32" i="12"/>
  <c r="CP31" i="12"/>
  <c r="CO31" i="12"/>
  <c r="CN31" i="12"/>
  <c r="CP30" i="12"/>
  <c r="CO30" i="12"/>
  <c r="CN30" i="12"/>
  <c r="CP29" i="12"/>
  <c r="CO29" i="12"/>
  <c r="CN29" i="12"/>
  <c r="CP28" i="12"/>
  <c r="CO28" i="12"/>
  <c r="CN28" i="12"/>
  <c r="CP27" i="12"/>
  <c r="CO27" i="12"/>
  <c r="CN27" i="12"/>
  <c r="CP26" i="12"/>
  <c r="CO26" i="12"/>
  <c r="CN26" i="12"/>
  <c r="CP25" i="12"/>
  <c r="CO25" i="12"/>
  <c r="CN25" i="12"/>
  <c r="CP24" i="12"/>
  <c r="CO24" i="12"/>
  <c r="CN24" i="12"/>
  <c r="CP23" i="12"/>
  <c r="CO23" i="12"/>
  <c r="CN23" i="12"/>
  <c r="CP22" i="12"/>
  <c r="CO22" i="12"/>
  <c r="CN22" i="12"/>
  <c r="CP21" i="12"/>
  <c r="CO21" i="12"/>
  <c r="CN21" i="12"/>
  <c r="CP20" i="12"/>
  <c r="CO20" i="12"/>
  <c r="CN20" i="12"/>
  <c r="CP19" i="12"/>
  <c r="CO19" i="12"/>
  <c r="CN19" i="12"/>
  <c r="CP18" i="12"/>
  <c r="CO18" i="12"/>
  <c r="CN18" i="12"/>
  <c r="CP17" i="12"/>
  <c r="CO17" i="12"/>
  <c r="CN17" i="12"/>
  <c r="CP16" i="12"/>
  <c r="CO16" i="12"/>
  <c r="CN16" i="12"/>
  <c r="CP15" i="12"/>
  <c r="CO15" i="12"/>
  <c r="CN15" i="12"/>
  <c r="CP14" i="12"/>
  <c r="CO14" i="12"/>
  <c r="CN14" i="12"/>
  <c r="CP13" i="12"/>
  <c r="CO13" i="12"/>
  <c r="CN13" i="12"/>
  <c r="CP12" i="12"/>
  <c r="CO12" i="12"/>
  <c r="CN12" i="12"/>
  <c r="CP11" i="12"/>
  <c r="CO11" i="12"/>
  <c r="CN11" i="12"/>
  <c r="CP10" i="12"/>
  <c r="CO10" i="12"/>
  <c r="CN10" i="12"/>
  <c r="CP9" i="12"/>
  <c r="CO9" i="12"/>
  <c r="CN9" i="12"/>
  <c r="CP8" i="12"/>
  <c r="CO8" i="12"/>
  <c r="CN8" i="12"/>
  <c r="CP7" i="12"/>
  <c r="CO7" i="12"/>
  <c r="CN7" i="12"/>
  <c r="CP6" i="12"/>
  <c r="CO6" i="12"/>
  <c r="CN6" i="12"/>
  <c r="CP5" i="12"/>
  <c r="CO5" i="12"/>
  <c r="CN5" i="12"/>
  <c r="CP4" i="12"/>
  <c r="CO4" i="12"/>
  <c r="CN4" i="12"/>
  <c r="CP3" i="12"/>
  <c r="CO3" i="12"/>
  <c r="CN3" i="12"/>
  <c r="C61" i="12"/>
  <c r="B61" i="12"/>
  <c r="CL61" i="12" s="1"/>
  <c r="CM58" i="12"/>
  <c r="CL58" i="12"/>
  <c r="CM57" i="12"/>
  <c r="CL57" i="12"/>
  <c r="CM56" i="12"/>
  <c r="CL56" i="12"/>
  <c r="CM55" i="12"/>
  <c r="CL55" i="12"/>
  <c r="CM54" i="12"/>
  <c r="CL54" i="12"/>
  <c r="CM51" i="12"/>
  <c r="CL51" i="12"/>
  <c r="CM50" i="12"/>
  <c r="CL50" i="12"/>
  <c r="CM49" i="12"/>
  <c r="CL49" i="12"/>
  <c r="CM48" i="12"/>
  <c r="CL48" i="12"/>
  <c r="CM47" i="12"/>
  <c r="CL47" i="12"/>
  <c r="CM46" i="12"/>
  <c r="CL46" i="12"/>
  <c r="CM45" i="12"/>
  <c r="CL45" i="12"/>
  <c r="CM44" i="12"/>
  <c r="CL44" i="12"/>
  <c r="CM43" i="12"/>
  <c r="CL43" i="12"/>
  <c r="CM42" i="12"/>
  <c r="CL42" i="12"/>
  <c r="CM41" i="12"/>
  <c r="CL41" i="12"/>
  <c r="CM40" i="12"/>
  <c r="CL40" i="12"/>
  <c r="CM39" i="12"/>
  <c r="CL39" i="12"/>
  <c r="CM38" i="12"/>
  <c r="CL38" i="12"/>
  <c r="CM37" i="12"/>
  <c r="CL37" i="12"/>
  <c r="CM36" i="12"/>
  <c r="CL36" i="12"/>
  <c r="CM35" i="12"/>
  <c r="CL35" i="12"/>
  <c r="CM34" i="12"/>
  <c r="CL34" i="12"/>
  <c r="CM33" i="12"/>
  <c r="CL33" i="12"/>
  <c r="CM32" i="12"/>
  <c r="CL32" i="12"/>
  <c r="CM31" i="12"/>
  <c r="CL31" i="12"/>
  <c r="CM30" i="12"/>
  <c r="CL30" i="12"/>
  <c r="CM29" i="12"/>
  <c r="CL29" i="12"/>
  <c r="CM28" i="12"/>
  <c r="CL28" i="12"/>
  <c r="CM27" i="12"/>
  <c r="CL27" i="12"/>
  <c r="CM26" i="12"/>
  <c r="CL26" i="12"/>
  <c r="CM25" i="12"/>
  <c r="CL25" i="12"/>
  <c r="CM24" i="12"/>
  <c r="CL24" i="12"/>
  <c r="CM23" i="12"/>
  <c r="CL23" i="12"/>
  <c r="CM22" i="12"/>
  <c r="CL22" i="12"/>
  <c r="CM21" i="12"/>
  <c r="CL21" i="12"/>
  <c r="CM20" i="12"/>
  <c r="CL20" i="12"/>
  <c r="CM19" i="12"/>
  <c r="CL19" i="12"/>
  <c r="CM18" i="12"/>
  <c r="CL18" i="12"/>
  <c r="CM17" i="12"/>
  <c r="CL17" i="12"/>
  <c r="CM16" i="12"/>
  <c r="CL16" i="12"/>
  <c r="CM15" i="12"/>
  <c r="CL15" i="12"/>
  <c r="CM14" i="12"/>
  <c r="CL14" i="12"/>
  <c r="CM13" i="12"/>
  <c r="CL13" i="12"/>
  <c r="CM12" i="12"/>
  <c r="CL12" i="12"/>
  <c r="CM11" i="12"/>
  <c r="CL11" i="12"/>
  <c r="CM10" i="12"/>
  <c r="CL10" i="12"/>
  <c r="CM9" i="12"/>
  <c r="CL9" i="12"/>
  <c r="CM8" i="12"/>
  <c r="CL8" i="12"/>
  <c r="CM7" i="12"/>
  <c r="CL7" i="12"/>
  <c r="CM6" i="12"/>
  <c r="CL6" i="12"/>
  <c r="CM5" i="12"/>
  <c r="CL5" i="12"/>
  <c r="CM4" i="12"/>
  <c r="CL4" i="12"/>
  <c r="CM3" i="12"/>
  <c r="CL3" i="12"/>
  <c r="CK51" i="12"/>
  <c r="CK50" i="12"/>
  <c r="CK49" i="12"/>
  <c r="CK48" i="12"/>
  <c r="CK47" i="12"/>
  <c r="CK46" i="12"/>
  <c r="CK45" i="12"/>
  <c r="CK44" i="12"/>
  <c r="CK43" i="12"/>
  <c r="CK42" i="12"/>
  <c r="CK41" i="12"/>
  <c r="CK40" i="12"/>
  <c r="CK39" i="12"/>
  <c r="CK38" i="12"/>
  <c r="CK37" i="12"/>
  <c r="CK36" i="12"/>
  <c r="CK35" i="12"/>
  <c r="CK34" i="12"/>
  <c r="CK33" i="12"/>
  <c r="CK32" i="12"/>
  <c r="CK31" i="12"/>
  <c r="CK30" i="12"/>
  <c r="CK29" i="12"/>
  <c r="CK28" i="12"/>
  <c r="CK27" i="12"/>
  <c r="CK26" i="12"/>
  <c r="CK25" i="12"/>
  <c r="CK24" i="12"/>
  <c r="CK23" i="12"/>
  <c r="CK22" i="12"/>
  <c r="CK21" i="12"/>
  <c r="CK20" i="12"/>
  <c r="CK19" i="12"/>
  <c r="CK18" i="12"/>
  <c r="CK17" i="12"/>
  <c r="CK16" i="12"/>
  <c r="CK15" i="12"/>
  <c r="CK14" i="12"/>
  <c r="CK13" i="12"/>
  <c r="CK12" i="12"/>
  <c r="CK11" i="12"/>
  <c r="CK10" i="12"/>
  <c r="CK9" i="12"/>
  <c r="CK8" i="12"/>
  <c r="CK7" i="12"/>
  <c r="CK6" i="12"/>
  <c r="CK5" i="12"/>
  <c r="CK4" i="12"/>
  <c r="CK3" i="12"/>
  <c r="CF54" i="11"/>
  <c r="CF53" i="11"/>
  <c r="CF52" i="11"/>
  <c r="CF51" i="11"/>
  <c r="CF50" i="11"/>
  <c r="CF49" i="11"/>
  <c r="CF48" i="11"/>
  <c r="CF47" i="11"/>
  <c r="CF46" i="11"/>
  <c r="CF45" i="11"/>
  <c r="CF44" i="11"/>
  <c r="CF43" i="11"/>
  <c r="CF42" i="11"/>
  <c r="CF41" i="11"/>
  <c r="CF40" i="11"/>
  <c r="CF39" i="11"/>
  <c r="CF38" i="11"/>
  <c r="CF37" i="11"/>
  <c r="CF36" i="11"/>
  <c r="CF35" i="11"/>
  <c r="CF34" i="11"/>
  <c r="CF33" i="11"/>
  <c r="CF32" i="11"/>
  <c r="CF31" i="11"/>
  <c r="CF30" i="11"/>
  <c r="CF29" i="11"/>
  <c r="CF28" i="11"/>
  <c r="CF27" i="11"/>
  <c r="CF26" i="11"/>
  <c r="CF25" i="11"/>
  <c r="CF24" i="11"/>
  <c r="CF23" i="11"/>
  <c r="CF22" i="11"/>
  <c r="CF21" i="11"/>
  <c r="CF20" i="11"/>
  <c r="CF19" i="11"/>
  <c r="CF18" i="11"/>
  <c r="CF17" i="11"/>
  <c r="CF16" i="11"/>
  <c r="CF15" i="11"/>
  <c r="CF14" i="11"/>
  <c r="CF13" i="11"/>
  <c r="CF12" i="11"/>
  <c r="CF11" i="11"/>
  <c r="CF10" i="11"/>
  <c r="CF9" i="11"/>
  <c r="CF8" i="11"/>
  <c r="CF7" i="11"/>
  <c r="CF6" i="11"/>
  <c r="CF5" i="11"/>
  <c r="CF4" i="11"/>
  <c r="CF3" i="11"/>
  <c r="CE60" i="11"/>
  <c r="CD60" i="11"/>
  <c r="CE59" i="11"/>
  <c r="CD59" i="11"/>
  <c r="CE58" i="11"/>
  <c r="CD58" i="11"/>
  <c r="CE57" i="11"/>
  <c r="CD57" i="11"/>
  <c r="CE56" i="11"/>
  <c r="CD56" i="11"/>
  <c r="CE55" i="11"/>
  <c r="CD55" i="11"/>
  <c r="CE54" i="11"/>
  <c r="CD54" i="11"/>
  <c r="CE53" i="11"/>
  <c r="CD53" i="11"/>
  <c r="CE52" i="11"/>
  <c r="CD52" i="11"/>
  <c r="CE51" i="11"/>
  <c r="CD51" i="11"/>
  <c r="CE50" i="11"/>
  <c r="CD50" i="11"/>
  <c r="CE49" i="11"/>
  <c r="CD49" i="11"/>
  <c r="CE48" i="11"/>
  <c r="CD48" i="11"/>
  <c r="CE47" i="11"/>
  <c r="CD47" i="11"/>
  <c r="CE46" i="11"/>
  <c r="CD46" i="11"/>
  <c r="CE45" i="11"/>
  <c r="CD45" i="11"/>
  <c r="CE44" i="11"/>
  <c r="CD44" i="11"/>
  <c r="CE43" i="11"/>
  <c r="CD43" i="11"/>
  <c r="CE42" i="11"/>
  <c r="CD42" i="11"/>
  <c r="CE41" i="11"/>
  <c r="CD41" i="11"/>
  <c r="CE40" i="11"/>
  <c r="CD40" i="11"/>
  <c r="CE39" i="11"/>
  <c r="CD39" i="11"/>
  <c r="CE38" i="11"/>
  <c r="CD38" i="11"/>
  <c r="CE37" i="11"/>
  <c r="CD37" i="11"/>
  <c r="CE36" i="11"/>
  <c r="CD36" i="11"/>
  <c r="CE35" i="11"/>
  <c r="CD35" i="11"/>
  <c r="CE34" i="11"/>
  <c r="CD34" i="11"/>
  <c r="CE33" i="11"/>
  <c r="CD33" i="11"/>
  <c r="CE32" i="11"/>
  <c r="CD32" i="11"/>
  <c r="CE31" i="11"/>
  <c r="CD31" i="11"/>
  <c r="CE30" i="11"/>
  <c r="CD30" i="11"/>
  <c r="CE29" i="11"/>
  <c r="CD29" i="11"/>
  <c r="CE28" i="11"/>
  <c r="CD28" i="11"/>
  <c r="CE27" i="11"/>
  <c r="CD27" i="11"/>
  <c r="CE26" i="11"/>
  <c r="CD26" i="11"/>
  <c r="CE25" i="11"/>
  <c r="CD25" i="11"/>
  <c r="CE24" i="11"/>
  <c r="CD24" i="11"/>
  <c r="CE23" i="11"/>
  <c r="CD23" i="11"/>
  <c r="CE22" i="11"/>
  <c r="CD22" i="11"/>
  <c r="CE21" i="11"/>
  <c r="CD21" i="11"/>
  <c r="CE20" i="11"/>
  <c r="CD20" i="11"/>
  <c r="CE19" i="11"/>
  <c r="CD19" i="11"/>
  <c r="CE18" i="11"/>
  <c r="CD18" i="11"/>
  <c r="CE17" i="11"/>
  <c r="CD17" i="11"/>
  <c r="CE16" i="11"/>
  <c r="CD16" i="11"/>
  <c r="CE15" i="11"/>
  <c r="CD15" i="11"/>
  <c r="CE14" i="11"/>
  <c r="CD14" i="11"/>
  <c r="CE13" i="11"/>
  <c r="CD13" i="11"/>
  <c r="CE12" i="11"/>
  <c r="CD12" i="11"/>
  <c r="CE11" i="11"/>
  <c r="CD11" i="11"/>
  <c r="CE10" i="11"/>
  <c r="CD10" i="11"/>
  <c r="CE9" i="11"/>
  <c r="CD9" i="11"/>
  <c r="CE8" i="11"/>
  <c r="CD8" i="11"/>
  <c r="CE7" i="11"/>
  <c r="CD7" i="11"/>
  <c r="CE6" i="11"/>
  <c r="CD6" i="11"/>
  <c r="CE5" i="11"/>
  <c r="CD5" i="11"/>
  <c r="CE4" i="11"/>
  <c r="CD4" i="11"/>
  <c r="CE3" i="11"/>
  <c r="CD3" i="11"/>
  <c r="CS60" i="27"/>
  <c r="CS59" i="27"/>
  <c r="CS58" i="27"/>
  <c r="CS57" i="27"/>
  <c r="CS56" i="27"/>
  <c r="CR60" i="27"/>
  <c r="CR59" i="27"/>
  <c r="CR58" i="27"/>
  <c r="CR57" i="27"/>
  <c r="CR56" i="27"/>
  <c r="CQ60" i="27"/>
  <c r="CQ59" i="27"/>
  <c r="CQ58" i="27"/>
  <c r="CQ57" i="27"/>
  <c r="CQ56" i="27"/>
  <c r="CO60" i="27"/>
  <c r="CO59" i="27"/>
  <c r="CO58" i="27"/>
  <c r="CO57" i="27"/>
  <c r="CO56" i="27"/>
  <c r="CN60" i="27"/>
  <c r="CM60" i="27"/>
  <c r="CN59" i="27"/>
  <c r="CM59" i="27"/>
  <c r="CN58" i="27"/>
  <c r="CM58" i="27"/>
  <c r="CN57" i="27"/>
  <c r="CM57" i="27"/>
  <c r="CN56" i="27"/>
  <c r="CM56" i="27"/>
  <c r="CL60" i="27"/>
  <c r="CK60" i="27"/>
  <c r="CJ60" i="27"/>
  <c r="CL59" i="27"/>
  <c r="CK59" i="27"/>
  <c r="CJ59" i="27"/>
  <c r="CL58" i="27"/>
  <c r="CK58" i="27"/>
  <c r="CJ58" i="27"/>
  <c r="CL57" i="27"/>
  <c r="CK57" i="27"/>
  <c r="CJ57" i="27"/>
  <c r="CL56" i="27"/>
  <c r="CK56" i="27"/>
  <c r="CJ56" i="27"/>
  <c r="CH60" i="27"/>
  <c r="CH59" i="27"/>
  <c r="CH58" i="27"/>
  <c r="CH57" i="27"/>
  <c r="CH56" i="27"/>
  <c r="P61" i="27"/>
  <c r="O61" i="27"/>
  <c r="N61" i="27"/>
  <c r="M61" i="27"/>
  <c r="CS61" i="27" s="1"/>
  <c r="L61" i="27"/>
  <c r="K61" i="27"/>
  <c r="CQ61" i="27" s="1"/>
  <c r="J61" i="27"/>
  <c r="I61" i="27"/>
  <c r="H61" i="27"/>
  <c r="G61" i="27"/>
  <c r="F61" i="27"/>
  <c r="E61" i="27"/>
  <c r="CK61" i="27" s="1"/>
  <c r="C61" i="27"/>
  <c r="B61" i="27"/>
  <c r="D61" i="27"/>
  <c r="CM51" i="34"/>
  <c r="CL51" i="34"/>
  <c r="CM50" i="34"/>
  <c r="CL50" i="34"/>
  <c r="CM49" i="34"/>
  <c r="CL49" i="34"/>
  <c r="CM48" i="34"/>
  <c r="CL48" i="34"/>
  <c r="CM47" i="34"/>
  <c r="CL47" i="34"/>
  <c r="CM46" i="34"/>
  <c r="CL46" i="34"/>
  <c r="CM45" i="34"/>
  <c r="CL45" i="34"/>
  <c r="CM44" i="34"/>
  <c r="CL44" i="34"/>
  <c r="CM43" i="34"/>
  <c r="CL43" i="34"/>
  <c r="CM42" i="34"/>
  <c r="CL42" i="34"/>
  <c r="CM41" i="34"/>
  <c r="CL41" i="34"/>
  <c r="CM40" i="34"/>
  <c r="CL40" i="34"/>
  <c r="CM39" i="34"/>
  <c r="CL39" i="34"/>
  <c r="CM38" i="34"/>
  <c r="CL38" i="34"/>
  <c r="CM37" i="34"/>
  <c r="CL37" i="34"/>
  <c r="CM36" i="34"/>
  <c r="CL36" i="34"/>
  <c r="CM35" i="34"/>
  <c r="CL35" i="34"/>
  <c r="CM34" i="34"/>
  <c r="CL34" i="34"/>
  <c r="CM33" i="34"/>
  <c r="CL33" i="34"/>
  <c r="CM32" i="34"/>
  <c r="CL32" i="34"/>
  <c r="CM31" i="34"/>
  <c r="CL31" i="34"/>
  <c r="CM30" i="34"/>
  <c r="CL30" i="34"/>
  <c r="CM29" i="34"/>
  <c r="CL29" i="34"/>
  <c r="CM28" i="34"/>
  <c r="CL28" i="34"/>
  <c r="CM27" i="34"/>
  <c r="CL27" i="34"/>
  <c r="CM26" i="34"/>
  <c r="CL26" i="34"/>
  <c r="CM25" i="34"/>
  <c r="CL25" i="34"/>
  <c r="CM24" i="34"/>
  <c r="CL24" i="34"/>
  <c r="CM23" i="34"/>
  <c r="CL23" i="34"/>
  <c r="CM22" i="34"/>
  <c r="CL22" i="34"/>
  <c r="CM21" i="34"/>
  <c r="CL21" i="34"/>
  <c r="CM20" i="34"/>
  <c r="CL20" i="34"/>
  <c r="CM19" i="34"/>
  <c r="CL19" i="34"/>
  <c r="CM18" i="34"/>
  <c r="CL18" i="34"/>
  <c r="CM17" i="34"/>
  <c r="CL17" i="34"/>
  <c r="CM16" i="34"/>
  <c r="CL16" i="34"/>
  <c r="CM15" i="34"/>
  <c r="CL15" i="34"/>
  <c r="CM14" i="34"/>
  <c r="CL14" i="34"/>
  <c r="CM13" i="34"/>
  <c r="CL13" i="34"/>
  <c r="CM12" i="34"/>
  <c r="CL12" i="34"/>
  <c r="CM11" i="34"/>
  <c r="CL11" i="34"/>
  <c r="CM10" i="34"/>
  <c r="CL10" i="34"/>
  <c r="CM9" i="34"/>
  <c r="CL9" i="34"/>
  <c r="CM8" i="34"/>
  <c r="CL8" i="34"/>
  <c r="CM7" i="34"/>
  <c r="CL7" i="34"/>
  <c r="CM6" i="34"/>
  <c r="CL6" i="34"/>
  <c r="CM5" i="34"/>
  <c r="CL5" i="34"/>
  <c r="CM4" i="34"/>
  <c r="CL4" i="34"/>
  <c r="CM3" i="34"/>
  <c r="CL3" i="34"/>
  <c r="CK51" i="34"/>
  <c r="CJ51" i="34"/>
  <c r="CK50" i="34"/>
  <c r="CJ50" i="34"/>
  <c r="CK49" i="34"/>
  <c r="CJ49" i="34"/>
  <c r="CK48" i="34"/>
  <c r="CJ48" i="34"/>
  <c r="CK47" i="34"/>
  <c r="CJ47" i="34"/>
  <c r="CK46" i="34"/>
  <c r="CJ46" i="34"/>
  <c r="CK45" i="34"/>
  <c r="CJ45" i="34"/>
  <c r="CK44" i="34"/>
  <c r="CJ44" i="34"/>
  <c r="CK43" i="34"/>
  <c r="CJ43" i="34"/>
  <c r="CK42" i="34"/>
  <c r="CJ42" i="34"/>
  <c r="CK41" i="34"/>
  <c r="CJ41" i="34"/>
  <c r="CK40" i="34"/>
  <c r="CJ40" i="34"/>
  <c r="CK39" i="34"/>
  <c r="CJ39" i="34"/>
  <c r="CK38" i="34"/>
  <c r="CJ38" i="34"/>
  <c r="CK37" i="34"/>
  <c r="CJ37" i="34"/>
  <c r="CK36" i="34"/>
  <c r="CJ36" i="34"/>
  <c r="CK35" i="34"/>
  <c r="CJ35" i="34"/>
  <c r="CK34" i="34"/>
  <c r="CJ34" i="34"/>
  <c r="CK33" i="34"/>
  <c r="CJ33" i="34"/>
  <c r="CK32" i="34"/>
  <c r="CJ32" i="34"/>
  <c r="CK31" i="34"/>
  <c r="CJ31" i="34"/>
  <c r="CK30" i="34"/>
  <c r="CJ30" i="34"/>
  <c r="CK29" i="34"/>
  <c r="CJ29" i="34"/>
  <c r="CK28" i="34"/>
  <c r="CJ28" i="34"/>
  <c r="CK27" i="34"/>
  <c r="CJ27" i="34"/>
  <c r="CK26" i="34"/>
  <c r="CJ26" i="34"/>
  <c r="CK25" i="34"/>
  <c r="CJ25" i="34"/>
  <c r="CK24" i="34"/>
  <c r="CJ24" i="34"/>
  <c r="CK23" i="34"/>
  <c r="CJ23" i="34"/>
  <c r="CK22" i="34"/>
  <c r="CJ22" i="34"/>
  <c r="CK21" i="34"/>
  <c r="CJ21" i="34"/>
  <c r="CK20" i="34"/>
  <c r="CJ20" i="34"/>
  <c r="CK19" i="34"/>
  <c r="CJ19" i="34"/>
  <c r="CK18" i="34"/>
  <c r="CJ18" i="34"/>
  <c r="CK17" i="34"/>
  <c r="CJ17" i="34"/>
  <c r="CK16" i="34"/>
  <c r="CJ16" i="34"/>
  <c r="CK15" i="34"/>
  <c r="CJ15" i="34"/>
  <c r="CK14" i="34"/>
  <c r="CJ14" i="34"/>
  <c r="CK13" i="34"/>
  <c r="CJ13" i="34"/>
  <c r="CK12" i="34"/>
  <c r="CJ12" i="34"/>
  <c r="CK11" i="34"/>
  <c r="CJ11" i="34"/>
  <c r="CK10" i="34"/>
  <c r="CJ10" i="34"/>
  <c r="CK9" i="34"/>
  <c r="CJ9" i="34"/>
  <c r="CK8" i="34"/>
  <c r="CJ8" i="34"/>
  <c r="CK7" i="34"/>
  <c r="CJ7" i="34"/>
  <c r="CK6" i="34"/>
  <c r="CJ6" i="34"/>
  <c r="CK5" i="34"/>
  <c r="CJ5" i="34"/>
  <c r="CK4" i="34"/>
  <c r="CJ4" i="34"/>
  <c r="CK3" i="34"/>
  <c r="CJ3" i="34"/>
  <c r="CI51" i="34"/>
  <c r="CH51" i="34"/>
  <c r="CI50" i="34"/>
  <c r="CH50" i="34"/>
  <c r="CI49" i="34"/>
  <c r="CH49" i="34"/>
  <c r="CI48" i="34"/>
  <c r="CH48" i="34"/>
  <c r="CI47" i="34"/>
  <c r="CH47" i="34"/>
  <c r="CI46" i="34"/>
  <c r="CH46" i="34"/>
  <c r="CI45" i="34"/>
  <c r="CH45" i="34"/>
  <c r="CI44" i="34"/>
  <c r="CH44" i="34"/>
  <c r="CI43" i="34"/>
  <c r="CH43" i="34"/>
  <c r="CI42" i="34"/>
  <c r="CH42" i="34"/>
  <c r="CI41" i="34"/>
  <c r="CH41" i="34"/>
  <c r="CI40" i="34"/>
  <c r="CH40" i="34"/>
  <c r="CI39" i="34"/>
  <c r="CH39" i="34"/>
  <c r="CI38" i="34"/>
  <c r="CH38" i="34"/>
  <c r="CI37" i="34"/>
  <c r="CH37" i="34"/>
  <c r="CI36" i="34"/>
  <c r="CH36" i="34"/>
  <c r="CI35" i="34"/>
  <c r="CH35" i="34"/>
  <c r="CI34" i="34"/>
  <c r="CH34" i="34"/>
  <c r="CI33" i="34"/>
  <c r="CH33" i="34"/>
  <c r="CI32" i="34"/>
  <c r="CH32" i="34"/>
  <c r="CI31" i="34"/>
  <c r="CH31" i="34"/>
  <c r="CI30" i="34"/>
  <c r="CH30" i="34"/>
  <c r="CI29" i="34"/>
  <c r="CH29" i="34"/>
  <c r="CI28" i="34"/>
  <c r="CH28" i="34"/>
  <c r="CI27" i="34"/>
  <c r="CH27" i="34"/>
  <c r="CI26" i="34"/>
  <c r="CH26" i="34"/>
  <c r="CI25" i="34"/>
  <c r="CH25" i="34"/>
  <c r="CI24" i="34"/>
  <c r="CH24" i="34"/>
  <c r="CI23" i="34"/>
  <c r="CH23" i="34"/>
  <c r="CI22" i="34"/>
  <c r="CH22" i="34"/>
  <c r="CI21" i="34"/>
  <c r="CH21" i="34"/>
  <c r="CI20" i="34"/>
  <c r="CH20" i="34"/>
  <c r="CI19" i="34"/>
  <c r="CH19" i="34"/>
  <c r="CI18" i="34"/>
  <c r="CH18" i="34"/>
  <c r="CI17" i="34"/>
  <c r="CH17" i="34"/>
  <c r="CI16" i="34"/>
  <c r="CH16" i="34"/>
  <c r="CI15" i="34"/>
  <c r="CH15" i="34"/>
  <c r="CI14" i="34"/>
  <c r="CH14" i="34"/>
  <c r="CI13" i="34"/>
  <c r="CH13" i="34"/>
  <c r="CI12" i="34"/>
  <c r="CH12" i="34"/>
  <c r="CI11" i="34"/>
  <c r="CH11" i="34"/>
  <c r="CI10" i="34"/>
  <c r="CH10" i="34"/>
  <c r="CI9" i="34"/>
  <c r="CH9" i="34"/>
  <c r="CI8" i="34"/>
  <c r="CH8" i="34"/>
  <c r="CI7" i="34"/>
  <c r="CH7" i="34"/>
  <c r="CI6" i="34"/>
  <c r="CH6" i="34"/>
  <c r="CI5" i="34"/>
  <c r="CH5" i="34"/>
  <c r="CI4" i="34"/>
  <c r="CH4" i="34"/>
  <c r="CI3" i="34"/>
  <c r="CH3" i="34"/>
  <c r="CG51" i="34"/>
  <c r="CG50" i="34"/>
  <c r="CG49" i="34"/>
  <c r="CG48" i="34"/>
  <c r="CG47" i="34"/>
  <c r="CG46" i="34"/>
  <c r="CG45" i="34"/>
  <c r="CG44" i="34"/>
  <c r="CG43" i="34"/>
  <c r="CG42" i="34"/>
  <c r="CG41" i="34"/>
  <c r="CG40" i="34"/>
  <c r="CG39" i="34"/>
  <c r="CG38" i="34"/>
  <c r="CG37" i="34"/>
  <c r="CG36" i="34"/>
  <c r="CG35" i="34"/>
  <c r="CG34" i="34"/>
  <c r="CG33" i="34"/>
  <c r="CG32" i="34"/>
  <c r="CG31" i="34"/>
  <c r="CG30" i="34"/>
  <c r="CG29" i="34"/>
  <c r="CG28" i="34"/>
  <c r="CG27" i="34"/>
  <c r="CG26" i="34"/>
  <c r="CG25" i="34"/>
  <c r="CG24" i="34"/>
  <c r="CG23" i="34"/>
  <c r="CG22" i="34"/>
  <c r="CG21" i="34"/>
  <c r="CG20" i="34"/>
  <c r="CG19" i="34"/>
  <c r="CG18" i="34"/>
  <c r="CG17" i="34"/>
  <c r="CG16" i="34"/>
  <c r="CG15" i="34"/>
  <c r="CG14" i="34"/>
  <c r="CG13" i="34"/>
  <c r="CG12" i="34"/>
  <c r="CG11" i="34"/>
  <c r="CG10" i="34"/>
  <c r="CG9" i="34"/>
  <c r="CG8" i="34"/>
  <c r="CG7" i="34"/>
  <c r="CG6" i="34"/>
  <c r="CG5" i="34"/>
  <c r="CG4" i="34"/>
  <c r="CG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N62" i="5"/>
  <c r="M62" i="5"/>
  <c r="L62" i="5"/>
  <c r="K62" i="5"/>
  <c r="J62" i="5"/>
  <c r="I62" i="5"/>
  <c r="H62" i="5"/>
  <c r="H12" i="21" s="1"/>
  <c r="G62" i="5"/>
  <c r="G12" i="21" s="1"/>
  <c r="F62" i="5"/>
  <c r="F12" i="21" s="1"/>
  <c r="E62" i="5"/>
  <c r="E12" i="21" s="1"/>
  <c r="D62" i="5"/>
  <c r="D12" i="21" s="1"/>
  <c r="C62" i="5"/>
  <c r="C12" i="21" s="1"/>
  <c r="B62" i="5"/>
  <c r="B12" i="21" s="1"/>
  <c r="N61" i="5"/>
  <c r="M61" i="5"/>
  <c r="L61" i="5"/>
  <c r="K61" i="5"/>
  <c r="J61" i="5"/>
  <c r="I61" i="5"/>
  <c r="H61" i="5"/>
  <c r="CE61" i="5" s="1"/>
  <c r="G61" i="5"/>
  <c r="F61" i="5"/>
  <c r="E61" i="5"/>
  <c r="D61" i="5"/>
  <c r="C61" i="5"/>
  <c r="B61" i="5"/>
  <c r="BY61" i="5" s="1"/>
  <c r="CF48" i="7"/>
  <c r="CE48" i="7"/>
  <c r="CF15" i="7"/>
  <c r="CE15" i="7"/>
  <c r="CF14" i="7"/>
  <c r="CE14" i="7"/>
  <c r="CF13" i="7"/>
  <c r="CE13" i="7"/>
  <c r="CF12" i="7"/>
  <c r="CE12" i="7"/>
  <c r="CF11" i="7"/>
  <c r="CE11" i="7"/>
  <c r="CF10" i="7"/>
  <c r="CE10" i="7"/>
  <c r="CF9" i="7"/>
  <c r="CE9" i="7"/>
  <c r="CF8" i="7"/>
  <c r="CE8" i="7"/>
  <c r="CF7" i="7"/>
  <c r="CE7" i="7"/>
  <c r="CF6" i="7"/>
  <c r="CE6" i="7"/>
  <c r="CF5" i="7"/>
  <c r="CE5" i="7"/>
  <c r="CF4" i="7"/>
  <c r="CE4" i="7"/>
  <c r="CF3" i="7"/>
  <c r="CE3" i="7"/>
  <c r="CD48" i="7"/>
  <c r="CC48" i="7"/>
  <c r="CD15" i="7"/>
  <c r="CC15" i="7"/>
  <c r="CD14" i="7"/>
  <c r="CC14" i="7"/>
  <c r="CD13" i="7"/>
  <c r="CC13" i="7"/>
  <c r="CD12" i="7"/>
  <c r="CC12" i="7"/>
  <c r="CD11" i="7"/>
  <c r="CC11" i="7"/>
  <c r="CD10" i="7"/>
  <c r="CC10" i="7"/>
  <c r="CD9" i="7"/>
  <c r="CC9" i="7"/>
  <c r="CD8" i="7"/>
  <c r="CC8" i="7"/>
  <c r="CD7" i="7"/>
  <c r="CC7" i="7"/>
  <c r="CD6" i="7"/>
  <c r="CC6" i="7"/>
  <c r="CD5" i="7"/>
  <c r="CC5" i="7"/>
  <c r="CD4" i="7"/>
  <c r="CC4" i="7"/>
  <c r="CD3" i="7"/>
  <c r="CC3" i="7"/>
  <c r="CB48" i="7"/>
  <c r="CA48" i="7"/>
  <c r="CB15" i="7"/>
  <c r="CA15" i="7"/>
  <c r="CB14" i="7"/>
  <c r="CA14" i="7"/>
  <c r="CB13" i="7"/>
  <c r="CA13" i="7"/>
  <c r="CB12" i="7"/>
  <c r="CA12" i="7"/>
  <c r="CB11" i="7"/>
  <c r="CA11" i="7"/>
  <c r="CB10" i="7"/>
  <c r="CA10" i="7"/>
  <c r="CB9" i="7"/>
  <c r="CA9" i="7"/>
  <c r="CB8" i="7"/>
  <c r="CA8" i="7"/>
  <c r="CB7" i="7"/>
  <c r="CA7" i="7"/>
  <c r="CB6" i="7"/>
  <c r="CA6" i="7"/>
  <c r="CB5" i="7"/>
  <c r="CA5" i="7"/>
  <c r="CB4" i="7"/>
  <c r="CA4" i="7"/>
  <c r="CB3" i="7"/>
  <c r="CA3" i="7"/>
  <c r="BZ15" i="7"/>
  <c r="BZ14" i="7"/>
  <c r="BZ13" i="7"/>
  <c r="BZ12" i="7"/>
  <c r="BZ11" i="7"/>
  <c r="BZ10" i="7"/>
  <c r="BZ9" i="7"/>
  <c r="BZ8" i="7"/>
  <c r="BZ7" i="7"/>
  <c r="BZ6" i="7"/>
  <c r="BZ5" i="7"/>
  <c r="BZ4" i="7"/>
  <c r="BZ3" i="7"/>
  <c r="BY15" i="7"/>
  <c r="BY12" i="7"/>
  <c r="BY11" i="7"/>
  <c r="BY10" i="7"/>
  <c r="BY9" i="7"/>
  <c r="BY8" i="7"/>
  <c r="BY7" i="7"/>
  <c r="BY6" i="7"/>
  <c r="BY5" i="7"/>
  <c r="BY4" i="7"/>
  <c r="BY3" i="7"/>
  <c r="CE48" i="6"/>
  <c r="CD48" i="6"/>
  <c r="CE6" i="6"/>
  <c r="CD6" i="6"/>
  <c r="CC48" i="6"/>
  <c r="CB48" i="6"/>
  <c r="CA48" i="6"/>
  <c r="CC6" i="6"/>
  <c r="CB6" i="6"/>
  <c r="CA6" i="6"/>
  <c r="BZ48" i="6"/>
  <c r="BZ6" i="6"/>
  <c r="BY6" i="6"/>
  <c r="BX47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2" i="6"/>
  <c r="BX21" i="6"/>
  <c r="BX20" i="6"/>
  <c r="BX19" i="6"/>
  <c r="BX18" i="6"/>
  <c r="BX17" i="6"/>
  <c r="BX16" i="6"/>
  <c r="BX15" i="6"/>
  <c r="BX14" i="6"/>
  <c r="BX13" i="6"/>
  <c r="BX12" i="6"/>
  <c r="BX11" i="6"/>
  <c r="BX10" i="6"/>
  <c r="BX9" i="6"/>
  <c r="BX8" i="6"/>
  <c r="BX7" i="6"/>
  <c r="BX6" i="6"/>
  <c r="BX5" i="6"/>
  <c r="BX4" i="6"/>
  <c r="BX3" i="6"/>
  <c r="CQ51" i="13"/>
  <c r="CP51" i="13"/>
  <c r="CO51" i="13"/>
  <c r="CQ50" i="13"/>
  <c r="CP50" i="13"/>
  <c r="CO50" i="13"/>
  <c r="CQ49" i="13"/>
  <c r="CP49" i="13"/>
  <c r="CO49" i="13"/>
  <c r="CQ48" i="13"/>
  <c r="CP48" i="13"/>
  <c r="CO48" i="13"/>
  <c r="CQ47" i="13"/>
  <c r="CP47" i="13"/>
  <c r="CO47" i="13"/>
  <c r="CQ46" i="13"/>
  <c r="CP46" i="13"/>
  <c r="CO46" i="13"/>
  <c r="CQ45" i="13"/>
  <c r="CP45" i="13"/>
  <c r="CO45" i="13"/>
  <c r="CQ44" i="13"/>
  <c r="CP44" i="13"/>
  <c r="CO44" i="13"/>
  <c r="CQ43" i="13"/>
  <c r="CP43" i="13"/>
  <c r="CO43" i="13"/>
  <c r="CQ42" i="13"/>
  <c r="CP42" i="13"/>
  <c r="CO42" i="13"/>
  <c r="CQ41" i="13"/>
  <c r="CP41" i="13"/>
  <c r="CO41" i="13"/>
  <c r="CQ40" i="13"/>
  <c r="CP40" i="13"/>
  <c r="CO40" i="13"/>
  <c r="CQ39" i="13"/>
  <c r="CP39" i="13"/>
  <c r="CO39" i="13"/>
  <c r="CQ38" i="13"/>
  <c r="CP38" i="13"/>
  <c r="CO38" i="13"/>
  <c r="CQ37" i="13"/>
  <c r="CP37" i="13"/>
  <c r="CO37" i="13"/>
  <c r="CQ36" i="13"/>
  <c r="CP36" i="13"/>
  <c r="CO36" i="13"/>
  <c r="CQ35" i="13"/>
  <c r="CP35" i="13"/>
  <c r="CO35" i="13"/>
  <c r="CQ34" i="13"/>
  <c r="CP34" i="13"/>
  <c r="CO34" i="13"/>
  <c r="CQ33" i="13"/>
  <c r="CP33" i="13"/>
  <c r="CO33" i="13"/>
  <c r="CQ32" i="13"/>
  <c r="CP32" i="13"/>
  <c r="CO32" i="13"/>
  <c r="CQ31" i="13"/>
  <c r="CP31" i="13"/>
  <c r="CO31" i="13"/>
  <c r="CQ30" i="13"/>
  <c r="CP30" i="13"/>
  <c r="CO30" i="13"/>
  <c r="CQ29" i="13"/>
  <c r="CP29" i="13"/>
  <c r="CO29" i="13"/>
  <c r="CQ28" i="13"/>
  <c r="CP28" i="13"/>
  <c r="CO28" i="13"/>
  <c r="CQ27" i="13"/>
  <c r="CP27" i="13"/>
  <c r="CO27" i="13"/>
  <c r="CQ26" i="13"/>
  <c r="CP26" i="13"/>
  <c r="CO26" i="13"/>
  <c r="CQ25" i="13"/>
  <c r="CP25" i="13"/>
  <c r="CO25" i="13"/>
  <c r="CQ24" i="13"/>
  <c r="CP24" i="13"/>
  <c r="CO24" i="13"/>
  <c r="CQ23" i="13"/>
  <c r="CP23" i="13"/>
  <c r="CO23" i="13"/>
  <c r="CQ22" i="13"/>
  <c r="CP22" i="13"/>
  <c r="CO22" i="13"/>
  <c r="CQ21" i="13"/>
  <c r="CP21" i="13"/>
  <c r="CO21" i="13"/>
  <c r="CQ20" i="13"/>
  <c r="CP20" i="13"/>
  <c r="CO20" i="13"/>
  <c r="CQ19" i="13"/>
  <c r="CP19" i="13"/>
  <c r="CO19" i="13"/>
  <c r="CQ18" i="13"/>
  <c r="CP18" i="13"/>
  <c r="CO18" i="13"/>
  <c r="CQ17" i="13"/>
  <c r="CP17" i="13"/>
  <c r="CO17" i="13"/>
  <c r="CQ16" i="13"/>
  <c r="CP16" i="13"/>
  <c r="CO16" i="13"/>
  <c r="CQ15" i="13"/>
  <c r="CP15" i="13"/>
  <c r="CO15" i="13"/>
  <c r="CQ14" i="13"/>
  <c r="CP14" i="13"/>
  <c r="CO14" i="13"/>
  <c r="CQ13" i="13"/>
  <c r="CP13" i="13"/>
  <c r="CO13" i="13"/>
  <c r="CQ12" i="13"/>
  <c r="CP12" i="13"/>
  <c r="CO12" i="13"/>
  <c r="CQ11" i="13"/>
  <c r="CP11" i="13"/>
  <c r="CO11" i="13"/>
  <c r="CQ10" i="13"/>
  <c r="CP10" i="13"/>
  <c r="CO10" i="13"/>
  <c r="CQ9" i="13"/>
  <c r="CP9" i="13"/>
  <c r="CO9" i="13"/>
  <c r="CQ8" i="13"/>
  <c r="CP8" i="13"/>
  <c r="CO8" i="13"/>
  <c r="CQ7" i="13"/>
  <c r="CP7" i="13"/>
  <c r="CO7" i="13"/>
  <c r="CQ6" i="13"/>
  <c r="CP6" i="13"/>
  <c r="CO6" i="13"/>
  <c r="CQ5" i="13"/>
  <c r="CP5" i="13"/>
  <c r="CO5" i="13"/>
  <c r="CQ4" i="13"/>
  <c r="CP4" i="13"/>
  <c r="CO4" i="13"/>
  <c r="CQ3" i="13"/>
  <c r="CP3" i="13"/>
  <c r="CO3" i="13"/>
  <c r="CN51" i="13"/>
  <c r="CN50" i="13"/>
  <c r="CN49" i="13"/>
  <c r="CN48" i="13"/>
  <c r="CN47" i="13"/>
  <c r="CN46" i="13"/>
  <c r="CN45" i="13"/>
  <c r="CN44" i="13"/>
  <c r="CN43" i="13"/>
  <c r="CN42" i="13"/>
  <c r="CN41" i="13"/>
  <c r="CN40" i="13"/>
  <c r="CN39" i="13"/>
  <c r="CN38" i="13"/>
  <c r="CN37" i="13"/>
  <c r="CN36" i="13"/>
  <c r="CN35" i="13"/>
  <c r="CN34" i="13"/>
  <c r="CN33" i="13"/>
  <c r="CN32" i="13"/>
  <c r="CN31" i="13"/>
  <c r="CN30" i="13"/>
  <c r="CN29" i="13"/>
  <c r="CN28" i="13"/>
  <c r="CN27" i="13"/>
  <c r="CN26" i="13"/>
  <c r="CN25" i="13"/>
  <c r="CN24" i="13"/>
  <c r="CN23" i="13"/>
  <c r="CN22" i="13"/>
  <c r="CN21" i="13"/>
  <c r="CN20" i="13"/>
  <c r="CN19" i="13"/>
  <c r="CN18" i="13"/>
  <c r="CN17" i="13"/>
  <c r="CN16" i="13"/>
  <c r="CN15" i="13"/>
  <c r="CN14" i="13"/>
  <c r="CN13" i="13"/>
  <c r="CN12" i="13"/>
  <c r="CN11" i="13"/>
  <c r="CN10" i="13"/>
  <c r="CN9" i="13"/>
  <c r="CN8" i="13"/>
  <c r="CN7" i="13"/>
  <c r="CN6" i="13"/>
  <c r="CN5" i="13"/>
  <c r="CN4" i="13"/>
  <c r="CN3" i="13"/>
  <c r="CM51" i="13"/>
  <c r="CL51" i="13"/>
  <c r="CM50" i="13"/>
  <c r="CL50" i="13"/>
  <c r="CM49" i="13"/>
  <c r="CL49" i="13"/>
  <c r="CM48" i="13"/>
  <c r="CL48" i="13"/>
  <c r="CM47" i="13"/>
  <c r="CL47" i="13"/>
  <c r="CM46" i="13"/>
  <c r="CL46" i="13"/>
  <c r="CM45" i="13"/>
  <c r="CL45" i="13"/>
  <c r="CM44" i="13"/>
  <c r="CL44" i="13"/>
  <c r="CM43" i="13"/>
  <c r="CL43" i="13"/>
  <c r="CM42" i="13"/>
  <c r="CL42" i="13"/>
  <c r="CM41" i="13"/>
  <c r="CL41" i="13"/>
  <c r="CM40" i="13"/>
  <c r="CL40" i="13"/>
  <c r="CM39" i="13"/>
  <c r="CL39" i="13"/>
  <c r="CM38" i="13"/>
  <c r="CL38" i="13"/>
  <c r="CM37" i="13"/>
  <c r="CL37" i="13"/>
  <c r="CM36" i="13"/>
  <c r="CL36" i="13"/>
  <c r="CM35" i="13"/>
  <c r="CL35" i="13"/>
  <c r="CM34" i="13"/>
  <c r="CL34" i="13"/>
  <c r="CM33" i="13"/>
  <c r="CL33" i="13"/>
  <c r="CM32" i="13"/>
  <c r="CL32" i="13"/>
  <c r="CM31" i="13"/>
  <c r="CL31" i="13"/>
  <c r="CM30" i="13"/>
  <c r="CL30" i="13"/>
  <c r="CM29" i="13"/>
  <c r="CL29" i="13"/>
  <c r="CM28" i="13"/>
  <c r="CL28" i="13"/>
  <c r="CM27" i="13"/>
  <c r="CL27" i="13"/>
  <c r="CM26" i="13"/>
  <c r="CL26" i="13"/>
  <c r="CM25" i="13"/>
  <c r="CL25" i="13"/>
  <c r="CM24" i="13"/>
  <c r="CL24" i="13"/>
  <c r="CM23" i="13"/>
  <c r="CL23" i="13"/>
  <c r="CM22" i="13"/>
  <c r="CL22" i="13"/>
  <c r="CM21" i="13"/>
  <c r="CL21" i="13"/>
  <c r="CM20" i="13"/>
  <c r="CL20" i="13"/>
  <c r="CM19" i="13"/>
  <c r="CL19" i="13"/>
  <c r="CM18" i="13"/>
  <c r="CL18" i="13"/>
  <c r="CM17" i="13"/>
  <c r="CL17" i="13"/>
  <c r="CM16" i="13"/>
  <c r="CL16" i="13"/>
  <c r="CM15" i="13"/>
  <c r="CL15" i="13"/>
  <c r="CM14" i="13"/>
  <c r="CL14" i="13"/>
  <c r="CM13" i="13"/>
  <c r="CL13" i="13"/>
  <c r="CM12" i="13"/>
  <c r="CL12" i="13"/>
  <c r="CM11" i="13"/>
  <c r="CL11" i="13"/>
  <c r="CM10" i="13"/>
  <c r="CL10" i="13"/>
  <c r="CM9" i="13"/>
  <c r="CL9" i="13"/>
  <c r="CM8" i="13"/>
  <c r="CL8" i="13"/>
  <c r="CM7" i="13"/>
  <c r="CL7" i="13"/>
  <c r="CM6" i="13"/>
  <c r="CL6" i="13"/>
  <c r="CM5" i="13"/>
  <c r="CL5" i="13"/>
  <c r="CM4" i="13"/>
  <c r="CL4" i="13"/>
  <c r="CM3" i="13"/>
  <c r="CL3" i="13"/>
  <c r="CK56" i="13"/>
  <c r="CJ56" i="13"/>
  <c r="CK55" i="13"/>
  <c r="CJ55" i="13"/>
  <c r="CK54" i="13"/>
  <c r="CJ54" i="13"/>
  <c r="CK51" i="13"/>
  <c r="CJ51" i="13"/>
  <c r="CK50" i="13"/>
  <c r="CJ50" i="13"/>
  <c r="CK49" i="13"/>
  <c r="CJ49" i="13"/>
  <c r="CK48" i="13"/>
  <c r="CJ48" i="13"/>
  <c r="CK47" i="13"/>
  <c r="CJ47" i="13"/>
  <c r="CK46" i="13"/>
  <c r="CJ46" i="13"/>
  <c r="CK45" i="13"/>
  <c r="CJ45" i="13"/>
  <c r="CK44" i="13"/>
  <c r="CJ44" i="13"/>
  <c r="CK43" i="13"/>
  <c r="CJ43" i="13"/>
  <c r="CK42" i="13"/>
  <c r="CJ42" i="13"/>
  <c r="CK41" i="13"/>
  <c r="CJ41" i="13"/>
  <c r="CK40" i="13"/>
  <c r="CJ40" i="13"/>
  <c r="CK39" i="13"/>
  <c r="CJ39" i="13"/>
  <c r="CK38" i="13"/>
  <c r="CJ38" i="13"/>
  <c r="CK37" i="13"/>
  <c r="CJ37" i="13"/>
  <c r="CK36" i="13"/>
  <c r="CJ36" i="13"/>
  <c r="CK35" i="13"/>
  <c r="CJ35" i="13"/>
  <c r="CK34" i="13"/>
  <c r="CJ34" i="13"/>
  <c r="CK33" i="13"/>
  <c r="CJ33" i="13"/>
  <c r="CK32" i="13"/>
  <c r="CJ32" i="13"/>
  <c r="CK31" i="13"/>
  <c r="CJ31" i="13"/>
  <c r="CK30" i="13"/>
  <c r="CJ30" i="13"/>
  <c r="CK29" i="13"/>
  <c r="CJ29" i="13"/>
  <c r="CK28" i="13"/>
  <c r="CJ28" i="13"/>
  <c r="CK27" i="13"/>
  <c r="CJ27" i="13"/>
  <c r="CK26" i="13"/>
  <c r="CJ26" i="13"/>
  <c r="CK25" i="13"/>
  <c r="CJ25" i="13"/>
  <c r="CK24" i="13"/>
  <c r="CJ24" i="13"/>
  <c r="CK23" i="13"/>
  <c r="CJ23" i="13"/>
  <c r="CK22" i="13"/>
  <c r="CJ22" i="13"/>
  <c r="CK21" i="13"/>
  <c r="CJ21" i="13"/>
  <c r="CK20" i="13"/>
  <c r="CJ20" i="13"/>
  <c r="CK19" i="13"/>
  <c r="CJ19" i="13"/>
  <c r="CK18" i="13"/>
  <c r="CJ18" i="13"/>
  <c r="CK17" i="13"/>
  <c r="CJ17" i="13"/>
  <c r="CK16" i="13"/>
  <c r="CJ16" i="13"/>
  <c r="CK15" i="13"/>
  <c r="CJ15" i="13"/>
  <c r="CK14" i="13"/>
  <c r="CJ14" i="13"/>
  <c r="CK13" i="13"/>
  <c r="CJ13" i="13"/>
  <c r="CK12" i="13"/>
  <c r="CJ12" i="13"/>
  <c r="CK11" i="13"/>
  <c r="CJ11" i="13"/>
  <c r="CK10" i="13"/>
  <c r="CJ10" i="13"/>
  <c r="CK9" i="13"/>
  <c r="CJ9" i="13"/>
  <c r="CK8" i="13"/>
  <c r="CJ8" i="13"/>
  <c r="CK7" i="13"/>
  <c r="CJ7" i="13"/>
  <c r="CK6" i="13"/>
  <c r="CJ6" i="13"/>
  <c r="CK5" i="13"/>
  <c r="CJ5" i="13"/>
  <c r="CK4" i="13"/>
  <c r="CJ4" i="13"/>
  <c r="CK3" i="13"/>
  <c r="CJ3" i="13"/>
  <c r="CI56" i="13"/>
  <c r="CH56" i="13"/>
  <c r="CI55" i="13"/>
  <c r="CH55" i="13"/>
  <c r="CI54" i="13"/>
  <c r="CH54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E55" i="13"/>
  <c r="CE54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CE32" i="13"/>
  <c r="CE31" i="13"/>
  <c r="CE30" i="13"/>
  <c r="CE29" i="13"/>
  <c r="CE28" i="13"/>
  <c r="CE27" i="13"/>
  <c r="CE26" i="13"/>
  <c r="CE25" i="13"/>
  <c r="CE24" i="13"/>
  <c r="CE23" i="13"/>
  <c r="CE22" i="13"/>
  <c r="CE21" i="13"/>
  <c r="CE20" i="13"/>
  <c r="CE19" i="13"/>
  <c r="CE18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4" i="13"/>
  <c r="CE3" i="13"/>
  <c r="CY55" i="25"/>
  <c r="CY54" i="25"/>
  <c r="CY52" i="25"/>
  <c r="CY51" i="25"/>
  <c r="CY50" i="25"/>
  <c r="CY49" i="25"/>
  <c r="CY48" i="25"/>
  <c r="CY47" i="25"/>
  <c r="CY46" i="25"/>
  <c r="CY45" i="25"/>
  <c r="CY44" i="25"/>
  <c r="CY43" i="25"/>
  <c r="CY42" i="25"/>
  <c r="CY41" i="25"/>
  <c r="CY40" i="25"/>
  <c r="CY39" i="25"/>
  <c r="CY38" i="25"/>
  <c r="CY37" i="25"/>
  <c r="CY36" i="25"/>
  <c r="CY35" i="25"/>
  <c r="CY34" i="25"/>
  <c r="CY33" i="25"/>
  <c r="CY32" i="25"/>
  <c r="CY31" i="25"/>
  <c r="CY30" i="25"/>
  <c r="CY29" i="25"/>
  <c r="CY28" i="25"/>
  <c r="CY27" i="25"/>
  <c r="CY26" i="25"/>
  <c r="CY25" i="25"/>
  <c r="CY24" i="25"/>
  <c r="CY23" i="25"/>
  <c r="CY22" i="25"/>
  <c r="CY21" i="25"/>
  <c r="CY20" i="25"/>
  <c r="CY19" i="25"/>
  <c r="CY18" i="25"/>
  <c r="CY17" i="25"/>
  <c r="CY16" i="25"/>
  <c r="CY15" i="25"/>
  <c r="CY14" i="25"/>
  <c r="CY13" i="25"/>
  <c r="CY12" i="25"/>
  <c r="CY11" i="25"/>
  <c r="CY10" i="25"/>
  <c r="CY9" i="25"/>
  <c r="CY8" i="25"/>
  <c r="CY7" i="25"/>
  <c r="CY6" i="25"/>
  <c r="CY5" i="25"/>
  <c r="CY4" i="25"/>
  <c r="CY3" i="25"/>
  <c r="CV55" i="25"/>
  <c r="CV54" i="25"/>
  <c r="CV52" i="25"/>
  <c r="CV51" i="25"/>
  <c r="CV50" i="25"/>
  <c r="CV49" i="25"/>
  <c r="CV48" i="25"/>
  <c r="CV47" i="25"/>
  <c r="CV46" i="25"/>
  <c r="CV45" i="25"/>
  <c r="CV44" i="25"/>
  <c r="CV43" i="25"/>
  <c r="CV42" i="25"/>
  <c r="CV41" i="25"/>
  <c r="CV40" i="25"/>
  <c r="CV39" i="25"/>
  <c r="CV38" i="25"/>
  <c r="CV37" i="25"/>
  <c r="CV36" i="25"/>
  <c r="CV35" i="25"/>
  <c r="CV34" i="25"/>
  <c r="CV33" i="25"/>
  <c r="CV32" i="25"/>
  <c r="CV31" i="25"/>
  <c r="CV30" i="25"/>
  <c r="CV29" i="25"/>
  <c r="CV28" i="25"/>
  <c r="CV27" i="25"/>
  <c r="CV26" i="25"/>
  <c r="CV25" i="25"/>
  <c r="CV24" i="25"/>
  <c r="CV23" i="25"/>
  <c r="CV22" i="25"/>
  <c r="CV21" i="25"/>
  <c r="CV20" i="25"/>
  <c r="CV19" i="25"/>
  <c r="CV18" i="25"/>
  <c r="CV17" i="25"/>
  <c r="CV16" i="25"/>
  <c r="CV15" i="25"/>
  <c r="CV14" i="25"/>
  <c r="CV13" i="25"/>
  <c r="CV12" i="25"/>
  <c r="CV11" i="25"/>
  <c r="CV10" i="25"/>
  <c r="CV9" i="25"/>
  <c r="CV8" i="25"/>
  <c r="CV7" i="25"/>
  <c r="CV6" i="25"/>
  <c r="CV5" i="25"/>
  <c r="CV4" i="25"/>
  <c r="CV3" i="25"/>
  <c r="CU55" i="25"/>
  <c r="CU54" i="25"/>
  <c r="CU52" i="25"/>
  <c r="CU51" i="25"/>
  <c r="CU50" i="25"/>
  <c r="CU49" i="25"/>
  <c r="CU48" i="25"/>
  <c r="CU47" i="25"/>
  <c r="CU46" i="25"/>
  <c r="CU45" i="25"/>
  <c r="CU44" i="25"/>
  <c r="CU43" i="25"/>
  <c r="CU42" i="25"/>
  <c r="CU41" i="25"/>
  <c r="CU40" i="25"/>
  <c r="CU39" i="25"/>
  <c r="CU38" i="25"/>
  <c r="CU37" i="25"/>
  <c r="CU36" i="25"/>
  <c r="CU35" i="25"/>
  <c r="CU34" i="25"/>
  <c r="CU33" i="25"/>
  <c r="CU32" i="25"/>
  <c r="CU31" i="25"/>
  <c r="CU30" i="25"/>
  <c r="CU29" i="25"/>
  <c r="CU28" i="25"/>
  <c r="CU27" i="25"/>
  <c r="CU26" i="25"/>
  <c r="CU25" i="25"/>
  <c r="CU24" i="25"/>
  <c r="CU23" i="25"/>
  <c r="CU22" i="25"/>
  <c r="CU21" i="25"/>
  <c r="CU20" i="25"/>
  <c r="CU19" i="25"/>
  <c r="CU18" i="25"/>
  <c r="CU17" i="25"/>
  <c r="CU16" i="25"/>
  <c r="CU15" i="25"/>
  <c r="CU14" i="25"/>
  <c r="CU13" i="25"/>
  <c r="CU12" i="25"/>
  <c r="CU11" i="25"/>
  <c r="CU10" i="25"/>
  <c r="CU9" i="25"/>
  <c r="CU8" i="25"/>
  <c r="CU7" i="25"/>
  <c r="CU6" i="25"/>
  <c r="CU5" i="25"/>
  <c r="CU4" i="25"/>
  <c r="CU3" i="25"/>
  <c r="CS3" i="25"/>
  <c r="CT55" i="25"/>
  <c r="CT54" i="25"/>
  <c r="CT52" i="25"/>
  <c r="CT51" i="25"/>
  <c r="CT50" i="25"/>
  <c r="CT49" i="25"/>
  <c r="CT48" i="25"/>
  <c r="CT47" i="25"/>
  <c r="CT46" i="25"/>
  <c r="CT45" i="25"/>
  <c r="CT44" i="25"/>
  <c r="CT43" i="25"/>
  <c r="CT42" i="25"/>
  <c r="CT41" i="25"/>
  <c r="CT40" i="25"/>
  <c r="CT39" i="25"/>
  <c r="CT38" i="25"/>
  <c r="CT37" i="25"/>
  <c r="CT36" i="25"/>
  <c r="CT35" i="25"/>
  <c r="CT34" i="25"/>
  <c r="CT33" i="25"/>
  <c r="CT32" i="25"/>
  <c r="CT31" i="25"/>
  <c r="CT30" i="25"/>
  <c r="CT29" i="25"/>
  <c r="CT28" i="25"/>
  <c r="CT27" i="25"/>
  <c r="CT26" i="25"/>
  <c r="CT25" i="25"/>
  <c r="CT24" i="25"/>
  <c r="CT23" i="25"/>
  <c r="CT22" i="25"/>
  <c r="CT21" i="25"/>
  <c r="CT20" i="25"/>
  <c r="CT19" i="25"/>
  <c r="CT18" i="25"/>
  <c r="CT17" i="25"/>
  <c r="CT16" i="25"/>
  <c r="CT15" i="25"/>
  <c r="CT14" i="25"/>
  <c r="CT13" i="25"/>
  <c r="CT12" i="25"/>
  <c r="CT11" i="25"/>
  <c r="CT10" i="25"/>
  <c r="CT9" i="25"/>
  <c r="CT8" i="25"/>
  <c r="CT7" i="25"/>
  <c r="CT6" i="25"/>
  <c r="CT5" i="25"/>
  <c r="CT4" i="25"/>
  <c r="CT3" i="25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R55" i="25"/>
  <c r="CR54" i="25"/>
  <c r="CR52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R3" i="25"/>
  <c r="CQ55" i="25"/>
  <c r="CQ54" i="25"/>
  <c r="CQ52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N55" i="25"/>
  <c r="CM55" i="25"/>
  <c r="CL55" i="25"/>
  <c r="CN54" i="25"/>
  <c r="CM54" i="25"/>
  <c r="CL54" i="25"/>
  <c r="CN52" i="25"/>
  <c r="CM52" i="25"/>
  <c r="CL52" i="25"/>
  <c r="CN51" i="25"/>
  <c r="CM51" i="25"/>
  <c r="CL51" i="25"/>
  <c r="CN50" i="25"/>
  <c r="CM50" i="25"/>
  <c r="CL50" i="25"/>
  <c r="CN49" i="25"/>
  <c r="CM49" i="25"/>
  <c r="CL49" i="25"/>
  <c r="CN48" i="25"/>
  <c r="CM48" i="25"/>
  <c r="CL48" i="25"/>
  <c r="CN47" i="25"/>
  <c r="CM47" i="25"/>
  <c r="CL47" i="25"/>
  <c r="CN46" i="25"/>
  <c r="CM46" i="25"/>
  <c r="CL46" i="25"/>
  <c r="CN45" i="25"/>
  <c r="CM45" i="25"/>
  <c r="CL45" i="25"/>
  <c r="CN44" i="25"/>
  <c r="CM44" i="25"/>
  <c r="CL44" i="25"/>
  <c r="CN43" i="25"/>
  <c r="CM43" i="25"/>
  <c r="CL43" i="25"/>
  <c r="CN42" i="25"/>
  <c r="CM42" i="25"/>
  <c r="CL42" i="25"/>
  <c r="CN41" i="25"/>
  <c r="CM41" i="25"/>
  <c r="CL41" i="25"/>
  <c r="CN40" i="25"/>
  <c r="CM40" i="25"/>
  <c r="CL40" i="25"/>
  <c r="CN39" i="25"/>
  <c r="CM39" i="25"/>
  <c r="CL39" i="25"/>
  <c r="CN38" i="25"/>
  <c r="CM38" i="25"/>
  <c r="CL38" i="25"/>
  <c r="CN37" i="25"/>
  <c r="CM37" i="25"/>
  <c r="CL37" i="25"/>
  <c r="CN36" i="25"/>
  <c r="CM36" i="25"/>
  <c r="CL36" i="25"/>
  <c r="CN35" i="25"/>
  <c r="CM35" i="25"/>
  <c r="CL35" i="25"/>
  <c r="CN34" i="25"/>
  <c r="CM34" i="25"/>
  <c r="CL34" i="25"/>
  <c r="CN33" i="25"/>
  <c r="CM33" i="25"/>
  <c r="CL33" i="25"/>
  <c r="CN32" i="25"/>
  <c r="CM32" i="25"/>
  <c r="CL32" i="25"/>
  <c r="CN31" i="25"/>
  <c r="CM31" i="25"/>
  <c r="CL31" i="25"/>
  <c r="CN30" i="25"/>
  <c r="CM30" i="25"/>
  <c r="CL30" i="25"/>
  <c r="CN29" i="25"/>
  <c r="CM29" i="25"/>
  <c r="CL29" i="25"/>
  <c r="CN28" i="25"/>
  <c r="CM28" i="25"/>
  <c r="CL28" i="25"/>
  <c r="CN27" i="25"/>
  <c r="CM27" i="25"/>
  <c r="CL27" i="25"/>
  <c r="CN26" i="25"/>
  <c r="CM26" i="25"/>
  <c r="CL26" i="25"/>
  <c r="CN25" i="25"/>
  <c r="CM25" i="25"/>
  <c r="CL25" i="25"/>
  <c r="CN24" i="25"/>
  <c r="CM24" i="25"/>
  <c r="CL24" i="25"/>
  <c r="CN23" i="25"/>
  <c r="CM23" i="25"/>
  <c r="CL23" i="25"/>
  <c r="CN22" i="25"/>
  <c r="CM22" i="25"/>
  <c r="CL22" i="25"/>
  <c r="CN21" i="25"/>
  <c r="CM21" i="25"/>
  <c r="CL21" i="25"/>
  <c r="CN20" i="25"/>
  <c r="CM20" i="25"/>
  <c r="CL20" i="25"/>
  <c r="CN19" i="25"/>
  <c r="CM19" i="25"/>
  <c r="CL19" i="25"/>
  <c r="CN18" i="25"/>
  <c r="CM18" i="25"/>
  <c r="CL18" i="25"/>
  <c r="CN17" i="25"/>
  <c r="CM17" i="25"/>
  <c r="CL17" i="25"/>
  <c r="CN16" i="25"/>
  <c r="CM16" i="25"/>
  <c r="CL16" i="25"/>
  <c r="CN15" i="25"/>
  <c r="CM15" i="25"/>
  <c r="CL15" i="25"/>
  <c r="CN14" i="25"/>
  <c r="CM14" i="25"/>
  <c r="CL14" i="25"/>
  <c r="CN13" i="25"/>
  <c r="CM13" i="25"/>
  <c r="CL13" i="25"/>
  <c r="CN12" i="25"/>
  <c r="CM12" i="25"/>
  <c r="CL12" i="25"/>
  <c r="CN11" i="25"/>
  <c r="CM11" i="25"/>
  <c r="CL11" i="25"/>
  <c r="CN10" i="25"/>
  <c r="CM10" i="25"/>
  <c r="CL10" i="25"/>
  <c r="CN9" i="25"/>
  <c r="CM9" i="25"/>
  <c r="CL9" i="25"/>
  <c r="CN8" i="25"/>
  <c r="CM8" i="25"/>
  <c r="CL8" i="25"/>
  <c r="CN7" i="25"/>
  <c r="CM7" i="25"/>
  <c r="CL7" i="25"/>
  <c r="CN6" i="25"/>
  <c r="CM6" i="25"/>
  <c r="CL6" i="25"/>
  <c r="CN5" i="25"/>
  <c r="CM5" i="25"/>
  <c r="CL5" i="25"/>
  <c r="CN4" i="25"/>
  <c r="CM4" i="25"/>
  <c r="CL4" i="25"/>
  <c r="CN3" i="25"/>
  <c r="CM3" i="25"/>
  <c r="CL3" i="25"/>
  <c r="CK55" i="25"/>
  <c r="CK54" i="25"/>
  <c r="CK52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4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L60" i="9"/>
  <c r="CL59" i="9"/>
  <c r="CL58" i="9"/>
  <c r="CL54" i="9"/>
  <c r="CL53" i="9"/>
  <c r="CL52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Y60" i="9"/>
  <c r="CY59" i="9"/>
  <c r="CY58" i="9"/>
  <c r="CY54" i="9"/>
  <c r="CY53" i="9"/>
  <c r="CY52" i="9"/>
  <c r="CY51" i="9"/>
  <c r="CY50" i="9"/>
  <c r="CY49" i="9"/>
  <c r="CY48" i="9"/>
  <c r="CY47" i="9"/>
  <c r="CY46" i="9"/>
  <c r="CY45" i="9"/>
  <c r="CY44" i="9"/>
  <c r="CY43" i="9"/>
  <c r="CY42" i="9"/>
  <c r="CY41" i="9"/>
  <c r="CY40" i="9"/>
  <c r="CY39" i="9"/>
  <c r="CY38" i="9"/>
  <c r="CY37" i="9"/>
  <c r="CY36" i="9"/>
  <c r="CY35" i="9"/>
  <c r="CY34" i="9"/>
  <c r="CY33" i="9"/>
  <c r="CY32" i="9"/>
  <c r="CY31" i="9"/>
  <c r="CY30" i="9"/>
  <c r="CY29" i="9"/>
  <c r="CY28" i="9"/>
  <c r="CY27" i="9"/>
  <c r="CY26" i="9"/>
  <c r="CY25" i="9"/>
  <c r="CY24" i="9"/>
  <c r="CY23" i="9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6" i="9"/>
  <c r="CY5" i="9"/>
  <c r="CY4" i="9"/>
  <c r="CY3" i="9"/>
  <c r="CX51" i="9"/>
  <c r="CX50" i="9"/>
  <c r="CX49" i="9"/>
  <c r="CX48" i="9"/>
  <c r="CX47" i="9"/>
  <c r="CX46" i="9"/>
  <c r="CX45" i="9"/>
  <c r="CX44" i="9"/>
  <c r="CX43" i="9"/>
  <c r="CX42" i="9"/>
  <c r="CX41" i="9"/>
  <c r="CX40" i="9"/>
  <c r="CX39" i="9"/>
  <c r="CX38" i="9"/>
  <c r="CX37" i="9"/>
  <c r="CX36" i="9"/>
  <c r="CX35" i="9"/>
  <c r="CX34" i="9"/>
  <c r="CX33" i="9"/>
  <c r="CX32" i="9"/>
  <c r="CX31" i="9"/>
  <c r="CX30" i="9"/>
  <c r="CX29" i="9"/>
  <c r="CX28" i="9"/>
  <c r="CX27" i="9"/>
  <c r="CX26" i="9"/>
  <c r="CX25" i="9"/>
  <c r="CX24" i="9"/>
  <c r="CX23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6" i="9"/>
  <c r="CX5" i="9"/>
  <c r="CX4" i="9"/>
  <c r="CX3" i="9"/>
  <c r="CW51" i="9"/>
  <c r="CW50" i="9"/>
  <c r="CW49" i="9"/>
  <c r="CW48" i="9"/>
  <c r="CW47" i="9"/>
  <c r="CW46" i="9"/>
  <c r="CW45" i="9"/>
  <c r="CW44" i="9"/>
  <c r="CW43" i="9"/>
  <c r="CW42" i="9"/>
  <c r="CW41" i="9"/>
  <c r="CW40" i="9"/>
  <c r="CW39" i="9"/>
  <c r="CW38" i="9"/>
  <c r="CW37" i="9"/>
  <c r="CW36" i="9"/>
  <c r="CW35" i="9"/>
  <c r="CW34" i="9"/>
  <c r="CW33" i="9"/>
  <c r="CW32" i="9"/>
  <c r="CW31" i="9"/>
  <c r="CW30" i="9"/>
  <c r="CW29" i="9"/>
  <c r="CW28" i="9"/>
  <c r="CW27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6" i="9"/>
  <c r="CW5" i="9"/>
  <c r="CW4" i="9"/>
  <c r="CW3" i="9"/>
  <c r="CV60" i="9"/>
  <c r="CV59" i="9"/>
  <c r="CV58" i="9"/>
  <c r="CV54" i="9"/>
  <c r="CV53" i="9"/>
  <c r="CV52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U60" i="9"/>
  <c r="CU59" i="9"/>
  <c r="CU58" i="9"/>
  <c r="CU54" i="9"/>
  <c r="CU53" i="9"/>
  <c r="CU52" i="9"/>
  <c r="CU51" i="9"/>
  <c r="CU50" i="9"/>
  <c r="CU49" i="9"/>
  <c r="CU48" i="9"/>
  <c r="CU47" i="9"/>
  <c r="CU46" i="9"/>
  <c r="CU45" i="9"/>
  <c r="CU44" i="9"/>
  <c r="CU43" i="9"/>
  <c r="CU42" i="9"/>
  <c r="CU41" i="9"/>
  <c r="CU40" i="9"/>
  <c r="CU39" i="9"/>
  <c r="CU38" i="9"/>
  <c r="CU37" i="9"/>
  <c r="CU36" i="9"/>
  <c r="CU35" i="9"/>
  <c r="CU34" i="9"/>
  <c r="CU33" i="9"/>
  <c r="CU32" i="9"/>
  <c r="CU31" i="9"/>
  <c r="CU30" i="9"/>
  <c r="CU29" i="9"/>
  <c r="CU28" i="9"/>
  <c r="CU27" i="9"/>
  <c r="CU26" i="9"/>
  <c r="CU25" i="9"/>
  <c r="CU24" i="9"/>
  <c r="CU23" i="9"/>
  <c r="CU22" i="9"/>
  <c r="CU21" i="9"/>
  <c r="CU20" i="9"/>
  <c r="CU19" i="9"/>
  <c r="CU18" i="9"/>
  <c r="CU17" i="9"/>
  <c r="CU16" i="9"/>
  <c r="CU15" i="9"/>
  <c r="CU14" i="9"/>
  <c r="CU13" i="9"/>
  <c r="CU12" i="9"/>
  <c r="CU11" i="9"/>
  <c r="CU10" i="9"/>
  <c r="CU9" i="9"/>
  <c r="CU8" i="9"/>
  <c r="CU7" i="9"/>
  <c r="CU6" i="9"/>
  <c r="CU5" i="9"/>
  <c r="CU4" i="9"/>
  <c r="CU3" i="9"/>
  <c r="CT60" i="9"/>
  <c r="CT59" i="9"/>
  <c r="CT58" i="9"/>
  <c r="CT54" i="9"/>
  <c r="CT53" i="9"/>
  <c r="CT52" i="9"/>
  <c r="CT51" i="9"/>
  <c r="CT50" i="9"/>
  <c r="CT49" i="9"/>
  <c r="CT48" i="9"/>
  <c r="CT47" i="9"/>
  <c r="CT46" i="9"/>
  <c r="CT45" i="9"/>
  <c r="CT44" i="9"/>
  <c r="CT43" i="9"/>
  <c r="CT42" i="9"/>
  <c r="CT41" i="9"/>
  <c r="CT40" i="9"/>
  <c r="CT39" i="9"/>
  <c r="CT38" i="9"/>
  <c r="CT37" i="9"/>
  <c r="CT36" i="9"/>
  <c r="CT35" i="9"/>
  <c r="CT34" i="9"/>
  <c r="CT33" i="9"/>
  <c r="CT32" i="9"/>
  <c r="CT31" i="9"/>
  <c r="CT30" i="9"/>
  <c r="CT29" i="9"/>
  <c r="CT28" i="9"/>
  <c r="CT27" i="9"/>
  <c r="CT26" i="9"/>
  <c r="CT25" i="9"/>
  <c r="CT24" i="9"/>
  <c r="CT23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6" i="9"/>
  <c r="CT5" i="9"/>
  <c r="CT4" i="9"/>
  <c r="CT3" i="9"/>
  <c r="CS60" i="9"/>
  <c r="CS59" i="9"/>
  <c r="CS58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60" i="9"/>
  <c r="CQ59" i="9"/>
  <c r="CQ58" i="9"/>
  <c r="CQ54" i="9"/>
  <c r="CQ53" i="9"/>
  <c r="CQ52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M60" i="9"/>
  <c r="CN59" i="9"/>
  <c r="CM59" i="9"/>
  <c r="CN58" i="9"/>
  <c r="CM58" i="9"/>
  <c r="CN54" i="9"/>
  <c r="CM54" i="9"/>
  <c r="CN53" i="9"/>
  <c r="CM53" i="9"/>
  <c r="CN52" i="9"/>
  <c r="CM52" i="9"/>
  <c r="CN51" i="9"/>
  <c r="CM51" i="9"/>
  <c r="CN50" i="9"/>
  <c r="CM50" i="9"/>
  <c r="CN49" i="9"/>
  <c r="CM49" i="9"/>
  <c r="CN48" i="9"/>
  <c r="CM48" i="9"/>
  <c r="CN47" i="9"/>
  <c r="CM47" i="9"/>
  <c r="CN46" i="9"/>
  <c r="CM46" i="9"/>
  <c r="CN45" i="9"/>
  <c r="CM45" i="9"/>
  <c r="CN44" i="9"/>
  <c r="CM44" i="9"/>
  <c r="CN43" i="9"/>
  <c r="CM43" i="9"/>
  <c r="CN42" i="9"/>
  <c r="CM42" i="9"/>
  <c r="CN41" i="9"/>
  <c r="CM41" i="9"/>
  <c r="CN40" i="9"/>
  <c r="CM40" i="9"/>
  <c r="CN39" i="9"/>
  <c r="CM39" i="9"/>
  <c r="CN38" i="9"/>
  <c r="CM38" i="9"/>
  <c r="CN37" i="9"/>
  <c r="CM37" i="9"/>
  <c r="CN36" i="9"/>
  <c r="CM36" i="9"/>
  <c r="CN35" i="9"/>
  <c r="CM35" i="9"/>
  <c r="CN34" i="9"/>
  <c r="CM34" i="9"/>
  <c r="CN33" i="9"/>
  <c r="CM33" i="9"/>
  <c r="CN32" i="9"/>
  <c r="CM32" i="9"/>
  <c r="CN31" i="9"/>
  <c r="CM31" i="9"/>
  <c r="CN30" i="9"/>
  <c r="CM30" i="9"/>
  <c r="CN29" i="9"/>
  <c r="CM29" i="9"/>
  <c r="CN28" i="9"/>
  <c r="CM28" i="9"/>
  <c r="CN27" i="9"/>
  <c r="CM27" i="9"/>
  <c r="CN26" i="9"/>
  <c r="CM26" i="9"/>
  <c r="CN25" i="9"/>
  <c r="CM25" i="9"/>
  <c r="CN24" i="9"/>
  <c r="CM24" i="9"/>
  <c r="CN23" i="9"/>
  <c r="CM23" i="9"/>
  <c r="CN22" i="9"/>
  <c r="CM22" i="9"/>
  <c r="CN21" i="9"/>
  <c r="CM21" i="9"/>
  <c r="CN20" i="9"/>
  <c r="CM20" i="9"/>
  <c r="CN19" i="9"/>
  <c r="CM19" i="9"/>
  <c r="CN18" i="9"/>
  <c r="CM18" i="9"/>
  <c r="CN17" i="9"/>
  <c r="CM17" i="9"/>
  <c r="CN16" i="9"/>
  <c r="CM16" i="9"/>
  <c r="CN15" i="9"/>
  <c r="CM15" i="9"/>
  <c r="CN14" i="9"/>
  <c r="CM14" i="9"/>
  <c r="CN13" i="9"/>
  <c r="CM13" i="9"/>
  <c r="CN12" i="9"/>
  <c r="CM12" i="9"/>
  <c r="CN11" i="9"/>
  <c r="CM11" i="9"/>
  <c r="CN10" i="9"/>
  <c r="CM10" i="9"/>
  <c r="CN9" i="9"/>
  <c r="CM9" i="9"/>
  <c r="CN8" i="9"/>
  <c r="CM8" i="9"/>
  <c r="CN7" i="9"/>
  <c r="CM7" i="9"/>
  <c r="CN6" i="9"/>
  <c r="CM6" i="9"/>
  <c r="CN5" i="9"/>
  <c r="CM5" i="9"/>
  <c r="CN4" i="9"/>
  <c r="CM4" i="9"/>
  <c r="CN3" i="9"/>
  <c r="CM3" i="9"/>
  <c r="CK60" i="9"/>
  <c r="CK59" i="9"/>
  <c r="CK58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K51" i="5"/>
  <c r="CK50" i="5"/>
  <c r="CK49" i="5"/>
  <c r="CK48" i="5"/>
  <c r="CK47" i="5"/>
  <c r="CK46" i="5"/>
  <c r="CK45" i="5"/>
  <c r="CK44" i="5"/>
  <c r="CK43" i="5"/>
  <c r="CK42" i="5"/>
  <c r="CK41" i="5"/>
  <c r="CK40" i="5"/>
  <c r="CK39" i="5"/>
  <c r="CK38" i="5"/>
  <c r="CK37" i="5"/>
  <c r="CK36" i="5"/>
  <c r="CK35" i="5"/>
  <c r="CK34" i="5"/>
  <c r="CK33" i="5"/>
  <c r="CK32" i="5"/>
  <c r="CK31" i="5"/>
  <c r="CK30" i="5"/>
  <c r="CK29" i="5"/>
  <c r="CK28" i="5"/>
  <c r="CK27" i="5"/>
  <c r="CK26" i="5"/>
  <c r="CK25" i="5"/>
  <c r="CK24" i="5"/>
  <c r="CK23" i="5"/>
  <c r="CK22" i="5"/>
  <c r="CK21" i="5"/>
  <c r="CK20" i="5"/>
  <c r="CK19" i="5"/>
  <c r="CK18" i="5"/>
  <c r="CK17" i="5"/>
  <c r="CK16" i="5"/>
  <c r="CK15" i="5"/>
  <c r="CK14" i="5"/>
  <c r="CK13" i="5"/>
  <c r="CK12" i="5"/>
  <c r="CK11" i="5"/>
  <c r="CK10" i="5"/>
  <c r="CK9" i="5"/>
  <c r="CK8" i="5"/>
  <c r="CK7" i="5"/>
  <c r="CK6" i="5"/>
  <c r="CK5" i="5"/>
  <c r="CK4" i="5"/>
  <c r="CK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BW51" i="5"/>
  <c r="BW50" i="5"/>
  <c r="BW49" i="5"/>
  <c r="BW48" i="5"/>
  <c r="BW47" i="5"/>
  <c r="BW46" i="5"/>
  <c r="BW45" i="5"/>
  <c r="BW44" i="5"/>
  <c r="BW43" i="5"/>
  <c r="BW42" i="5"/>
  <c r="BW41" i="5"/>
  <c r="BW40" i="5"/>
  <c r="BW39" i="5"/>
  <c r="BW38" i="5"/>
  <c r="BW37" i="5"/>
  <c r="BW36" i="5"/>
  <c r="BW35" i="5"/>
  <c r="BW34" i="5"/>
  <c r="BW33" i="5"/>
  <c r="BW32" i="5"/>
  <c r="BW31" i="5"/>
  <c r="BW30" i="5"/>
  <c r="BW29" i="5"/>
  <c r="BW28" i="5"/>
  <c r="BW27" i="5"/>
  <c r="BW26" i="5"/>
  <c r="BW25" i="5"/>
  <c r="BW24" i="5"/>
  <c r="BW23" i="5"/>
  <c r="BW22" i="5"/>
  <c r="BW21" i="5"/>
  <c r="BW20" i="5"/>
  <c r="BW19" i="5"/>
  <c r="BW18" i="5"/>
  <c r="BW17" i="5"/>
  <c r="BW16" i="5"/>
  <c r="BW15" i="5"/>
  <c r="BW14" i="5"/>
  <c r="BW13" i="5"/>
  <c r="BW12" i="5"/>
  <c r="BW11" i="5"/>
  <c r="BW10" i="5"/>
  <c r="BW9" i="5"/>
  <c r="BW8" i="5"/>
  <c r="BW7" i="5"/>
  <c r="BW6" i="5"/>
  <c r="BW5" i="5"/>
  <c r="BW4" i="5"/>
  <c r="BW3" i="5"/>
  <c r="CN51" i="33"/>
  <c r="CN50" i="33"/>
  <c r="CN49" i="33"/>
  <c r="CN48" i="33"/>
  <c r="CN47" i="33"/>
  <c r="CN46" i="33"/>
  <c r="CN45" i="33"/>
  <c r="CN44" i="33"/>
  <c r="CN43" i="33"/>
  <c r="CN42" i="33"/>
  <c r="CN41" i="33"/>
  <c r="CN40" i="33"/>
  <c r="CN39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N4" i="33"/>
  <c r="CN3" i="33"/>
  <c r="CM51" i="33"/>
  <c r="CM50" i="33"/>
  <c r="CM49" i="33"/>
  <c r="CM48" i="33"/>
  <c r="CM47" i="33"/>
  <c r="CM46" i="33"/>
  <c r="CM45" i="33"/>
  <c r="CM44" i="33"/>
  <c r="CM43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M4" i="33"/>
  <c r="CM3" i="33"/>
  <c r="CK51" i="33"/>
  <c r="CK50" i="33"/>
  <c r="CK49" i="33"/>
  <c r="CK48" i="33"/>
  <c r="CK47" i="33"/>
  <c r="CK46" i="33"/>
  <c r="CK45" i="33"/>
  <c r="CK44" i="33"/>
  <c r="CK43" i="33"/>
  <c r="CK42" i="33"/>
  <c r="CK41" i="33"/>
  <c r="CK40" i="33"/>
  <c r="CK39" i="33"/>
  <c r="CK38" i="33"/>
  <c r="CK37" i="33"/>
  <c r="CK36" i="33"/>
  <c r="CK35" i="33"/>
  <c r="CK34" i="33"/>
  <c r="CK33" i="33"/>
  <c r="CK32" i="33"/>
  <c r="CK31" i="33"/>
  <c r="CK30" i="33"/>
  <c r="CK29" i="33"/>
  <c r="CK28" i="33"/>
  <c r="CK27" i="33"/>
  <c r="CK26" i="33"/>
  <c r="CK25" i="33"/>
  <c r="CK24" i="33"/>
  <c r="CK23" i="33"/>
  <c r="CK22" i="33"/>
  <c r="CK21" i="33"/>
  <c r="CK20" i="33"/>
  <c r="CK19" i="33"/>
  <c r="CK18" i="33"/>
  <c r="CK17" i="33"/>
  <c r="CK16" i="33"/>
  <c r="CK15" i="33"/>
  <c r="CK14" i="33"/>
  <c r="CK13" i="33"/>
  <c r="CK12" i="33"/>
  <c r="CK11" i="33"/>
  <c r="CK10" i="33"/>
  <c r="CK9" i="33"/>
  <c r="CK8" i="33"/>
  <c r="CK7" i="33"/>
  <c r="CK6" i="33"/>
  <c r="CK5" i="33"/>
  <c r="CK4" i="33"/>
  <c r="CK3" i="33"/>
  <c r="CJ51" i="33"/>
  <c r="CJ50" i="33"/>
  <c r="CJ49" i="33"/>
  <c r="CJ48" i="33"/>
  <c r="CJ47" i="33"/>
  <c r="CJ46" i="33"/>
  <c r="CJ45" i="33"/>
  <c r="CJ44" i="33"/>
  <c r="CJ43" i="33"/>
  <c r="CJ42" i="33"/>
  <c r="CJ41" i="33"/>
  <c r="CJ40" i="33"/>
  <c r="CJ39" i="33"/>
  <c r="CJ38" i="33"/>
  <c r="CJ37" i="33"/>
  <c r="CJ36" i="33"/>
  <c r="CJ35" i="33"/>
  <c r="CJ34" i="33"/>
  <c r="CJ33" i="33"/>
  <c r="CJ32" i="33"/>
  <c r="CJ31" i="33"/>
  <c r="CJ30" i="33"/>
  <c r="CJ29" i="33"/>
  <c r="CJ28" i="33"/>
  <c r="CJ27" i="33"/>
  <c r="CJ26" i="33"/>
  <c r="CJ25" i="33"/>
  <c r="CJ24" i="33"/>
  <c r="CJ23" i="33"/>
  <c r="CJ22" i="33"/>
  <c r="CJ21" i="33"/>
  <c r="CJ20" i="33"/>
  <c r="CJ19" i="33"/>
  <c r="CJ18" i="33"/>
  <c r="CJ17" i="33"/>
  <c r="CJ16" i="33"/>
  <c r="CJ15" i="33"/>
  <c r="CJ14" i="33"/>
  <c r="CJ13" i="33"/>
  <c r="CJ12" i="33"/>
  <c r="CJ11" i="33"/>
  <c r="CJ10" i="33"/>
  <c r="CJ9" i="33"/>
  <c r="CJ8" i="33"/>
  <c r="CJ7" i="33"/>
  <c r="CJ6" i="33"/>
  <c r="CJ5" i="33"/>
  <c r="CJ4" i="33"/>
  <c r="CJ3" i="33"/>
  <c r="CI51" i="33"/>
  <c r="CI50" i="33"/>
  <c r="CI49" i="33"/>
  <c r="CI48" i="33"/>
  <c r="CI47" i="33"/>
  <c r="CI46" i="33"/>
  <c r="CI45" i="33"/>
  <c r="CI44" i="33"/>
  <c r="CI43" i="33"/>
  <c r="CI42" i="33"/>
  <c r="CI41" i="33"/>
  <c r="CI40" i="33"/>
  <c r="CI39" i="33"/>
  <c r="CI38" i="33"/>
  <c r="CI37" i="33"/>
  <c r="CI36" i="33"/>
  <c r="CI35" i="33"/>
  <c r="CI34" i="33"/>
  <c r="CI33" i="33"/>
  <c r="CI32" i="33"/>
  <c r="CI31" i="33"/>
  <c r="CI30" i="33"/>
  <c r="CI29" i="33"/>
  <c r="CI28" i="33"/>
  <c r="CI27" i="33"/>
  <c r="CI26" i="33"/>
  <c r="CI25" i="33"/>
  <c r="CI24" i="33"/>
  <c r="CI23" i="33"/>
  <c r="CI22" i="33"/>
  <c r="CI21" i="33"/>
  <c r="CI20" i="33"/>
  <c r="CI19" i="33"/>
  <c r="CI18" i="33"/>
  <c r="CI17" i="33"/>
  <c r="CI16" i="33"/>
  <c r="CI15" i="33"/>
  <c r="CI14" i="33"/>
  <c r="CI13" i="33"/>
  <c r="CI12" i="33"/>
  <c r="CI11" i="33"/>
  <c r="CI10" i="33"/>
  <c r="CI9" i="33"/>
  <c r="CI8" i="33"/>
  <c r="CI7" i="33"/>
  <c r="CI6" i="33"/>
  <c r="CI5" i="33"/>
  <c r="CI4" i="33"/>
  <c r="CI3" i="33"/>
  <c r="CH51" i="33"/>
  <c r="CH50" i="33"/>
  <c r="CH49" i="33"/>
  <c r="CH48" i="33"/>
  <c r="CH47" i="33"/>
  <c r="CH46" i="33"/>
  <c r="CH45" i="33"/>
  <c r="CH44" i="33"/>
  <c r="CH43" i="33"/>
  <c r="CH42" i="33"/>
  <c r="CH41" i="33"/>
  <c r="CH40" i="33"/>
  <c r="CH39" i="33"/>
  <c r="CH38" i="33"/>
  <c r="CH37" i="33"/>
  <c r="CH36" i="33"/>
  <c r="CH35" i="33"/>
  <c r="CH34" i="33"/>
  <c r="CH33" i="33"/>
  <c r="CH32" i="33"/>
  <c r="CH31" i="33"/>
  <c r="CH30" i="33"/>
  <c r="CH29" i="33"/>
  <c r="CH28" i="33"/>
  <c r="CH27" i="33"/>
  <c r="CH26" i="33"/>
  <c r="CH25" i="33"/>
  <c r="CH24" i="33"/>
  <c r="CH23" i="33"/>
  <c r="CH22" i="33"/>
  <c r="CH21" i="33"/>
  <c r="CH20" i="33"/>
  <c r="CH19" i="33"/>
  <c r="CH18" i="33"/>
  <c r="CH17" i="33"/>
  <c r="CH16" i="33"/>
  <c r="CH15" i="33"/>
  <c r="CH14" i="33"/>
  <c r="CH13" i="33"/>
  <c r="CH12" i="33"/>
  <c r="CH11" i="33"/>
  <c r="CH10" i="33"/>
  <c r="CH9" i="33"/>
  <c r="CH8" i="33"/>
  <c r="CH7" i="33"/>
  <c r="CH6" i="33"/>
  <c r="CH5" i="33"/>
  <c r="CH4" i="33"/>
  <c r="CH3" i="33"/>
  <c r="CG51" i="33"/>
  <c r="CG50" i="33"/>
  <c r="CG49" i="33"/>
  <c r="CG48" i="33"/>
  <c r="CG47" i="33"/>
  <c r="CG46" i="33"/>
  <c r="CG45" i="33"/>
  <c r="CG44" i="33"/>
  <c r="CG43" i="33"/>
  <c r="CG42" i="33"/>
  <c r="CG41" i="33"/>
  <c r="CG40" i="33"/>
  <c r="CG39" i="33"/>
  <c r="CG38" i="33"/>
  <c r="CG37" i="33"/>
  <c r="CG36" i="33"/>
  <c r="CG35" i="33"/>
  <c r="CG34" i="33"/>
  <c r="CG33" i="33"/>
  <c r="CG32" i="33"/>
  <c r="CG31" i="33"/>
  <c r="CG30" i="33"/>
  <c r="CG29" i="33"/>
  <c r="CG28" i="33"/>
  <c r="CG27" i="33"/>
  <c r="CG26" i="33"/>
  <c r="CG25" i="33"/>
  <c r="CG24" i="33"/>
  <c r="CG23" i="33"/>
  <c r="CG22" i="33"/>
  <c r="CG21" i="33"/>
  <c r="CG20" i="33"/>
  <c r="CG19" i="33"/>
  <c r="CG18" i="33"/>
  <c r="CG17" i="33"/>
  <c r="CG16" i="33"/>
  <c r="CG15" i="33"/>
  <c r="CG14" i="33"/>
  <c r="CG13" i="33"/>
  <c r="CG12" i="33"/>
  <c r="CG11" i="33"/>
  <c r="CG10" i="33"/>
  <c r="CG9" i="33"/>
  <c r="CG8" i="33"/>
  <c r="CG7" i="33"/>
  <c r="CG6" i="33"/>
  <c r="CG5" i="33"/>
  <c r="CG4" i="33"/>
  <c r="CG3" i="33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G57" i="4"/>
  <c r="CG58" i="4"/>
  <c r="CG59" i="4"/>
  <c r="CD59" i="4"/>
  <c r="J66" i="9"/>
  <c r="R17" i="20"/>
  <c r="B13" i="20"/>
  <c r="C13" i="20"/>
  <c r="E13" i="20"/>
  <c r="C14" i="21"/>
  <c r="F14" i="21"/>
  <c r="H14" i="21"/>
  <c r="CV3" i="14"/>
  <c r="CW3" i="14"/>
  <c r="CX3" i="14"/>
  <c r="CY3" i="14"/>
  <c r="CV4" i="14"/>
  <c r="CW4" i="14"/>
  <c r="CX4" i="14"/>
  <c r="CY4" i="14"/>
  <c r="CV5" i="14"/>
  <c r="CW5" i="14"/>
  <c r="CX5" i="14"/>
  <c r="CY5" i="14"/>
  <c r="CV6" i="14"/>
  <c r="CW6" i="14"/>
  <c r="CX6" i="14"/>
  <c r="CY6" i="14"/>
  <c r="CV7" i="14"/>
  <c r="CW7" i="14"/>
  <c r="CX7" i="14"/>
  <c r="CY7" i="14"/>
  <c r="CV8" i="14"/>
  <c r="CW8" i="14"/>
  <c r="CX8" i="14"/>
  <c r="CY8" i="14"/>
  <c r="CV9" i="14"/>
  <c r="CW9" i="14"/>
  <c r="CX9" i="14"/>
  <c r="CY9" i="14"/>
  <c r="CV10" i="14"/>
  <c r="CW10" i="14"/>
  <c r="CX10" i="14"/>
  <c r="CY10" i="14"/>
  <c r="CV11" i="14"/>
  <c r="CW11" i="14"/>
  <c r="CX11" i="14"/>
  <c r="CY11" i="14"/>
  <c r="CV12" i="14"/>
  <c r="CW12" i="14"/>
  <c r="CX12" i="14"/>
  <c r="CY12" i="14"/>
  <c r="CV13" i="14"/>
  <c r="CW13" i="14"/>
  <c r="CX13" i="14"/>
  <c r="CY13" i="14"/>
  <c r="CV14" i="14"/>
  <c r="CW14" i="14"/>
  <c r="CX14" i="14"/>
  <c r="CY14" i="14"/>
  <c r="CV15" i="14"/>
  <c r="CW15" i="14"/>
  <c r="CX15" i="14"/>
  <c r="CY15" i="14"/>
  <c r="CV16" i="14"/>
  <c r="CW16" i="14"/>
  <c r="CX16" i="14"/>
  <c r="CY16" i="14"/>
  <c r="CV17" i="14"/>
  <c r="CW17" i="14"/>
  <c r="CX17" i="14"/>
  <c r="CY17" i="14"/>
  <c r="CV18" i="14"/>
  <c r="CW18" i="14"/>
  <c r="CX18" i="14"/>
  <c r="CY18" i="14"/>
  <c r="CV19" i="14"/>
  <c r="CW19" i="14"/>
  <c r="CX19" i="14"/>
  <c r="CY19" i="14"/>
  <c r="CV20" i="14"/>
  <c r="CW20" i="14"/>
  <c r="CX20" i="14"/>
  <c r="CY20" i="14"/>
  <c r="CV21" i="14"/>
  <c r="CW21" i="14"/>
  <c r="CX21" i="14"/>
  <c r="CY21" i="14"/>
  <c r="CV22" i="14"/>
  <c r="CW22" i="14"/>
  <c r="CX22" i="14"/>
  <c r="CY22" i="14"/>
  <c r="CV23" i="14"/>
  <c r="CW23" i="14"/>
  <c r="CX23" i="14"/>
  <c r="CY23" i="14"/>
  <c r="CV24" i="14"/>
  <c r="CW24" i="14"/>
  <c r="CX24" i="14"/>
  <c r="CY24" i="14"/>
  <c r="CV25" i="14"/>
  <c r="CW25" i="14"/>
  <c r="CX25" i="14"/>
  <c r="CY25" i="14"/>
  <c r="CV26" i="14"/>
  <c r="CW26" i="14"/>
  <c r="CX26" i="14"/>
  <c r="CY26" i="14"/>
  <c r="CV27" i="14"/>
  <c r="CW27" i="14"/>
  <c r="CX27" i="14"/>
  <c r="CY27" i="14"/>
  <c r="CV28" i="14"/>
  <c r="CW28" i="14"/>
  <c r="CX28" i="14"/>
  <c r="CY28" i="14"/>
  <c r="CV29" i="14"/>
  <c r="CW29" i="14"/>
  <c r="CX29" i="14"/>
  <c r="CY29" i="14"/>
  <c r="CV30" i="14"/>
  <c r="CW30" i="14"/>
  <c r="CX30" i="14"/>
  <c r="CY30" i="14"/>
  <c r="CV31" i="14"/>
  <c r="CW31" i="14"/>
  <c r="CX31" i="14"/>
  <c r="CY31" i="14"/>
  <c r="CV32" i="14"/>
  <c r="CW32" i="14"/>
  <c r="CX32" i="14"/>
  <c r="CY32" i="14"/>
  <c r="CV33" i="14"/>
  <c r="CW33" i="14"/>
  <c r="CX33" i="14"/>
  <c r="CY33" i="14"/>
  <c r="CV34" i="14"/>
  <c r="CW34" i="14"/>
  <c r="CX34" i="14"/>
  <c r="CY34" i="14"/>
  <c r="CV35" i="14"/>
  <c r="CW35" i="14"/>
  <c r="CX35" i="14"/>
  <c r="CY35" i="14"/>
  <c r="CV36" i="14"/>
  <c r="CW36" i="14"/>
  <c r="CX36" i="14"/>
  <c r="CY36" i="14"/>
  <c r="CV37" i="14"/>
  <c r="CW37" i="14"/>
  <c r="CX37" i="14"/>
  <c r="CY37" i="14"/>
  <c r="CV38" i="14"/>
  <c r="CW38" i="14"/>
  <c r="CX38" i="14"/>
  <c r="CY38" i="14"/>
  <c r="CV39" i="14"/>
  <c r="CW39" i="14"/>
  <c r="CX39" i="14"/>
  <c r="CY39" i="14"/>
  <c r="CV40" i="14"/>
  <c r="CW40" i="14"/>
  <c r="CX40" i="14"/>
  <c r="CY40" i="14"/>
  <c r="CV41" i="14"/>
  <c r="CW41" i="14"/>
  <c r="CX41" i="14"/>
  <c r="CY41" i="14"/>
  <c r="CV42" i="14"/>
  <c r="CW42" i="14"/>
  <c r="CX42" i="14"/>
  <c r="CY42" i="14"/>
  <c r="CV43" i="14"/>
  <c r="CW43" i="14"/>
  <c r="CX43" i="14"/>
  <c r="CY43" i="14"/>
  <c r="CV44" i="14"/>
  <c r="CW44" i="14"/>
  <c r="CX44" i="14"/>
  <c r="CY44" i="14"/>
  <c r="CV45" i="14"/>
  <c r="CW45" i="14"/>
  <c r="CX45" i="14"/>
  <c r="CY45" i="14"/>
  <c r="CV46" i="14"/>
  <c r="CW46" i="14"/>
  <c r="CX46" i="14"/>
  <c r="CY46" i="14"/>
  <c r="CV47" i="14"/>
  <c r="CW47" i="14"/>
  <c r="CX47" i="14"/>
  <c r="CY47" i="14"/>
  <c r="CV48" i="14"/>
  <c r="CW48" i="14"/>
  <c r="CX48" i="14"/>
  <c r="CY48" i="14"/>
  <c r="CV49" i="14"/>
  <c r="CW49" i="14"/>
  <c r="CX49" i="14"/>
  <c r="CY49" i="14"/>
  <c r="CV50" i="14"/>
  <c r="CW50" i="14"/>
  <c r="CX50" i="14"/>
  <c r="CY50" i="14"/>
  <c r="CV51" i="14"/>
  <c r="CW51" i="14"/>
  <c r="CX51" i="14"/>
  <c r="CY51" i="14"/>
  <c r="CV63" i="12"/>
  <c r="R10" i="30"/>
  <c r="R13" i="30"/>
  <c r="R15" i="30"/>
  <c r="R39" i="30"/>
  <c r="R40" i="30"/>
  <c r="R47" i="30"/>
  <c r="R49" i="30"/>
  <c r="S61" i="34"/>
  <c r="C30" i="47"/>
  <c r="Q61" i="33"/>
  <c r="M62" i="33"/>
  <c r="L62" i="33"/>
  <c r="M61" i="33"/>
  <c r="L61" i="33"/>
  <c r="N62" i="27"/>
  <c r="O62" i="27"/>
  <c r="P62" i="27"/>
  <c r="Q62" i="9"/>
  <c r="P62" i="9"/>
  <c r="O62" i="9"/>
  <c r="Q61" i="9"/>
  <c r="CY61" i="9" s="1"/>
  <c r="P61" i="9"/>
  <c r="O61" i="9"/>
  <c r="CW61" i="9" s="1"/>
  <c r="CI4" i="5"/>
  <c r="CJ4" i="5"/>
  <c r="CI5" i="5"/>
  <c r="CJ5" i="5"/>
  <c r="CI6" i="5"/>
  <c r="CJ6" i="5"/>
  <c r="CI7" i="5"/>
  <c r="CJ7" i="5"/>
  <c r="CI8" i="5"/>
  <c r="CJ8" i="5"/>
  <c r="CI9" i="5"/>
  <c r="CJ9" i="5"/>
  <c r="CI10" i="5"/>
  <c r="CJ10" i="5"/>
  <c r="CI11" i="5"/>
  <c r="CJ11" i="5"/>
  <c r="CI12" i="5"/>
  <c r="CJ12" i="5"/>
  <c r="CI13" i="5"/>
  <c r="CJ13" i="5"/>
  <c r="CI14" i="5"/>
  <c r="CJ14" i="5"/>
  <c r="CI15" i="5"/>
  <c r="CJ15" i="5"/>
  <c r="CI16" i="5"/>
  <c r="CJ16" i="5"/>
  <c r="CI17" i="5"/>
  <c r="CJ17" i="5"/>
  <c r="CI18" i="5"/>
  <c r="CJ18" i="5"/>
  <c r="CI19" i="5"/>
  <c r="CJ19" i="5"/>
  <c r="CI20" i="5"/>
  <c r="CJ20" i="5"/>
  <c r="CI21" i="5"/>
  <c r="CJ21" i="5"/>
  <c r="CI22" i="5"/>
  <c r="CJ22" i="5"/>
  <c r="CI23" i="5"/>
  <c r="CJ23" i="5"/>
  <c r="CI24" i="5"/>
  <c r="CJ24" i="5"/>
  <c r="CI25" i="5"/>
  <c r="CJ25" i="5"/>
  <c r="CI26" i="5"/>
  <c r="CJ26" i="5"/>
  <c r="CI27" i="5"/>
  <c r="CJ27" i="5"/>
  <c r="CI28" i="5"/>
  <c r="CJ28" i="5"/>
  <c r="CI29" i="5"/>
  <c r="CJ29" i="5"/>
  <c r="CI30" i="5"/>
  <c r="CJ30" i="5"/>
  <c r="CI31" i="5"/>
  <c r="CJ31" i="5"/>
  <c r="CI32" i="5"/>
  <c r="CJ32" i="5"/>
  <c r="CI33" i="5"/>
  <c r="CJ33" i="5"/>
  <c r="CI34" i="5"/>
  <c r="CJ34" i="5"/>
  <c r="CI35" i="5"/>
  <c r="CJ35" i="5"/>
  <c r="CI36" i="5"/>
  <c r="CJ36" i="5"/>
  <c r="CI37" i="5"/>
  <c r="CJ37" i="5"/>
  <c r="CI38" i="5"/>
  <c r="CJ38" i="5"/>
  <c r="CI39" i="5"/>
  <c r="CJ39" i="5"/>
  <c r="CI40" i="5"/>
  <c r="CJ40" i="5"/>
  <c r="CI41" i="5"/>
  <c r="CJ41" i="5"/>
  <c r="CI42" i="5"/>
  <c r="CJ42" i="5"/>
  <c r="CI43" i="5"/>
  <c r="CJ43" i="5"/>
  <c r="CI44" i="5"/>
  <c r="CJ44" i="5"/>
  <c r="CI45" i="5"/>
  <c r="CJ45" i="5"/>
  <c r="CI46" i="5"/>
  <c r="CJ46" i="5"/>
  <c r="CI47" i="5"/>
  <c r="CJ47" i="5"/>
  <c r="CI48" i="5"/>
  <c r="CJ48" i="5"/>
  <c r="CI49" i="5"/>
  <c r="CJ49" i="5"/>
  <c r="CI50" i="5"/>
  <c r="CJ50" i="5"/>
  <c r="CI51" i="5"/>
  <c r="CJ51" i="5"/>
  <c r="CJ3" i="5"/>
  <c r="CI3" i="5"/>
  <c r="CQ4" i="3"/>
  <c r="CR4" i="3"/>
  <c r="CS4" i="3"/>
  <c r="CQ5" i="3"/>
  <c r="CR5" i="3"/>
  <c r="CS5" i="3"/>
  <c r="CQ6" i="3"/>
  <c r="CR6" i="3"/>
  <c r="CS6" i="3"/>
  <c r="CQ7" i="3"/>
  <c r="CR7" i="3"/>
  <c r="CS7" i="3"/>
  <c r="CQ8" i="3"/>
  <c r="CR8" i="3"/>
  <c r="CS8" i="3"/>
  <c r="CQ9" i="3"/>
  <c r="CR9" i="3"/>
  <c r="CS9" i="3"/>
  <c r="CQ10" i="3"/>
  <c r="CR10" i="3"/>
  <c r="CS10" i="3"/>
  <c r="CQ11" i="3"/>
  <c r="CR11" i="3"/>
  <c r="CS11" i="3"/>
  <c r="CQ12" i="3"/>
  <c r="CR12" i="3"/>
  <c r="CS12" i="3"/>
  <c r="CQ13" i="3"/>
  <c r="CR13" i="3"/>
  <c r="CS13" i="3"/>
  <c r="CQ14" i="3"/>
  <c r="CR14" i="3"/>
  <c r="CS14" i="3"/>
  <c r="CQ15" i="3"/>
  <c r="CR15" i="3"/>
  <c r="CS15" i="3"/>
  <c r="CQ16" i="3"/>
  <c r="CR16" i="3"/>
  <c r="CS16" i="3"/>
  <c r="CQ17" i="3"/>
  <c r="CR17" i="3"/>
  <c r="CS17" i="3"/>
  <c r="CQ18" i="3"/>
  <c r="CR18" i="3"/>
  <c r="CS18" i="3"/>
  <c r="CQ19" i="3"/>
  <c r="CR19" i="3"/>
  <c r="CS19" i="3"/>
  <c r="CQ20" i="3"/>
  <c r="CR20" i="3"/>
  <c r="CS20" i="3"/>
  <c r="CQ21" i="3"/>
  <c r="CR21" i="3"/>
  <c r="CS21" i="3"/>
  <c r="CQ22" i="3"/>
  <c r="CR22" i="3"/>
  <c r="CS22" i="3"/>
  <c r="CQ23" i="3"/>
  <c r="CR23" i="3"/>
  <c r="CS23" i="3"/>
  <c r="CQ24" i="3"/>
  <c r="CR24" i="3"/>
  <c r="CS24" i="3"/>
  <c r="CQ25" i="3"/>
  <c r="CR25" i="3"/>
  <c r="CS25" i="3"/>
  <c r="CQ26" i="3"/>
  <c r="CR26" i="3"/>
  <c r="CS26" i="3"/>
  <c r="CQ27" i="3"/>
  <c r="CR27" i="3"/>
  <c r="CS27" i="3"/>
  <c r="CQ28" i="3"/>
  <c r="CR28" i="3"/>
  <c r="CS28" i="3"/>
  <c r="CQ29" i="3"/>
  <c r="CR29" i="3"/>
  <c r="CS29" i="3"/>
  <c r="CQ30" i="3"/>
  <c r="CR30" i="3"/>
  <c r="CS30" i="3"/>
  <c r="CQ31" i="3"/>
  <c r="CR31" i="3"/>
  <c r="CS31" i="3"/>
  <c r="CQ32" i="3"/>
  <c r="CR32" i="3"/>
  <c r="CS32" i="3"/>
  <c r="CQ33" i="3"/>
  <c r="CR33" i="3"/>
  <c r="CS33" i="3"/>
  <c r="CQ34" i="3"/>
  <c r="CR34" i="3"/>
  <c r="CS34" i="3"/>
  <c r="CQ35" i="3"/>
  <c r="CR35" i="3"/>
  <c r="CS35" i="3"/>
  <c r="CQ36" i="3"/>
  <c r="CR36" i="3"/>
  <c r="CS36" i="3"/>
  <c r="CQ37" i="3"/>
  <c r="CR37" i="3"/>
  <c r="CS37" i="3"/>
  <c r="CQ38" i="3"/>
  <c r="CR38" i="3"/>
  <c r="CS38" i="3"/>
  <c r="CQ39" i="3"/>
  <c r="CR39" i="3"/>
  <c r="CS39" i="3"/>
  <c r="CQ40" i="3"/>
  <c r="CR40" i="3"/>
  <c r="CS40" i="3"/>
  <c r="CQ41" i="3"/>
  <c r="CR41" i="3"/>
  <c r="CS41" i="3"/>
  <c r="CQ42" i="3"/>
  <c r="CR42" i="3"/>
  <c r="CS42" i="3"/>
  <c r="CQ43" i="3"/>
  <c r="CR43" i="3"/>
  <c r="CS43" i="3"/>
  <c r="CQ44" i="3"/>
  <c r="CR44" i="3"/>
  <c r="CS44" i="3"/>
  <c r="CQ45" i="3"/>
  <c r="CR45" i="3"/>
  <c r="CS45" i="3"/>
  <c r="CQ46" i="3"/>
  <c r="CR46" i="3"/>
  <c r="CS46" i="3"/>
  <c r="CQ47" i="3"/>
  <c r="CR47" i="3"/>
  <c r="CS47" i="3"/>
  <c r="CQ48" i="3"/>
  <c r="CR48" i="3"/>
  <c r="CS48" i="3"/>
  <c r="CQ49" i="3"/>
  <c r="CR49" i="3"/>
  <c r="CS49" i="3"/>
  <c r="CQ50" i="3"/>
  <c r="CR50" i="3"/>
  <c r="CS50" i="3"/>
  <c r="CQ51" i="3"/>
  <c r="CR51" i="3"/>
  <c r="CS51" i="3"/>
  <c r="CQ52" i="3"/>
  <c r="CR52" i="3"/>
  <c r="CS52" i="3"/>
  <c r="CQ53" i="3"/>
  <c r="CR53" i="3"/>
  <c r="CS53" i="3"/>
  <c r="CQ54" i="3"/>
  <c r="CR54" i="3"/>
  <c r="CS54" i="3"/>
  <c r="CQ55" i="3"/>
  <c r="CR55" i="3"/>
  <c r="CS55" i="3"/>
  <c r="CQ56" i="3"/>
  <c r="CR56" i="3"/>
  <c r="CS56" i="3"/>
  <c r="CQ57" i="3"/>
  <c r="CR57" i="3"/>
  <c r="CS57" i="3"/>
  <c r="CQ58" i="3"/>
  <c r="CR58" i="3"/>
  <c r="CS58" i="3"/>
  <c r="CS3" i="3"/>
  <c r="CR3" i="3"/>
  <c r="CQ3" i="3"/>
  <c r="BA13" i="32"/>
  <c r="K69" i="12"/>
  <c r="G69" i="12"/>
  <c r="C69" i="12"/>
  <c r="D69" i="12"/>
  <c r="E69" i="12"/>
  <c r="F69" i="12"/>
  <c r="H69" i="12"/>
  <c r="I69" i="12"/>
  <c r="J69" i="12"/>
  <c r="L69" i="12"/>
  <c r="B69" i="12"/>
  <c r="H62" i="34"/>
  <c r="G62" i="34"/>
  <c r="F62" i="34"/>
  <c r="E62" i="34"/>
  <c r="D62" i="34"/>
  <c r="C62" i="34"/>
  <c r="B62" i="34"/>
  <c r="H61" i="34"/>
  <c r="G61" i="34"/>
  <c r="F61" i="34"/>
  <c r="E61" i="34"/>
  <c r="D61" i="34"/>
  <c r="C61" i="34"/>
  <c r="B61" i="34"/>
  <c r="K62" i="33"/>
  <c r="J62" i="33"/>
  <c r="I62" i="33"/>
  <c r="H62" i="33"/>
  <c r="H16" i="21"/>
  <c r="G62" i="33"/>
  <c r="G16" i="21"/>
  <c r="F62" i="33"/>
  <c r="F16" i="21"/>
  <c r="E62" i="33"/>
  <c r="E16" i="21"/>
  <c r="D62" i="33"/>
  <c r="D16" i="21"/>
  <c r="C62" i="33"/>
  <c r="C16" i="21"/>
  <c r="B62" i="33"/>
  <c r="B16" i="21"/>
  <c r="CA61" i="33"/>
  <c r="BY61" i="33"/>
  <c r="BX61" i="33"/>
  <c r="BW61" i="33"/>
  <c r="K61" i="33"/>
  <c r="J61" i="33"/>
  <c r="I61" i="33"/>
  <c r="H61" i="33"/>
  <c r="G61" i="33"/>
  <c r="F61" i="33"/>
  <c r="E61" i="33"/>
  <c r="D61" i="33"/>
  <c r="C61" i="33"/>
  <c r="B61" i="33"/>
  <c r="CN60" i="33"/>
  <c r="CN59" i="33"/>
  <c r="CN58" i="33"/>
  <c r="CN57" i="33"/>
  <c r="CN56" i="33"/>
  <c r="CN55" i="33"/>
  <c r="CN54" i="33"/>
  <c r="CN53" i="33"/>
  <c r="CN52" i="33"/>
  <c r="CF60" i="11"/>
  <c r="CF59" i="11"/>
  <c r="CF58" i="11"/>
  <c r="CF57" i="11"/>
  <c r="CF56" i="11"/>
  <c r="CF55" i="11"/>
  <c r="AY18" i="32"/>
  <c r="S15" i="20"/>
  <c r="AX18" i="32"/>
  <c r="R15" i="20"/>
  <c r="AW18" i="32"/>
  <c r="Q15" i="20"/>
  <c r="AV18" i="32"/>
  <c r="AU18" i="32"/>
  <c r="AT18" i="32"/>
  <c r="AS18" i="32"/>
  <c r="AR18" i="32"/>
  <c r="AQ18" i="32"/>
  <c r="AP18" i="32"/>
  <c r="AO18" i="32"/>
  <c r="AN18" i="32"/>
  <c r="P15" i="20"/>
  <c r="AM18" i="32"/>
  <c r="AL18" i="32"/>
  <c r="AK18" i="32"/>
  <c r="O15" i="20"/>
  <c r="AJ18" i="32"/>
  <c r="N15" i="20"/>
  <c r="AI18" i="32"/>
  <c r="M15" i="20"/>
  <c r="AH18" i="32"/>
  <c r="AG18" i="32"/>
  <c r="C18" i="32"/>
  <c r="B18" i="32"/>
  <c r="CG48" i="8"/>
  <c r="CF48" i="8"/>
  <c r="CE48" i="8"/>
  <c r="CD48" i="8"/>
  <c r="CC48" i="8"/>
  <c r="CB48" i="8"/>
  <c r="CA48" i="8"/>
  <c r="CG47" i="8"/>
  <c r="CF47" i="8"/>
  <c r="CE47" i="8"/>
  <c r="CD47" i="8"/>
  <c r="CC47" i="8"/>
  <c r="CB47" i="8"/>
  <c r="CA47" i="8"/>
  <c r="BZ47" i="8"/>
  <c r="CG46" i="8"/>
  <c r="CF46" i="8"/>
  <c r="CE46" i="8"/>
  <c r="CD46" i="8"/>
  <c r="CC46" i="8"/>
  <c r="CB46" i="8"/>
  <c r="CA46" i="8"/>
  <c r="BZ46" i="8"/>
  <c r="CG45" i="8"/>
  <c r="CF45" i="8"/>
  <c r="CE45" i="8"/>
  <c r="CD45" i="8"/>
  <c r="CC45" i="8"/>
  <c r="CB45" i="8"/>
  <c r="CA45" i="8"/>
  <c r="BZ45" i="8"/>
  <c r="CG44" i="8"/>
  <c r="CF44" i="8"/>
  <c r="CE44" i="8"/>
  <c r="CD44" i="8"/>
  <c r="CC44" i="8"/>
  <c r="CB44" i="8"/>
  <c r="CA44" i="8"/>
  <c r="BZ44" i="8"/>
  <c r="CG43" i="8"/>
  <c r="CF43" i="8"/>
  <c r="CE43" i="8"/>
  <c r="CD43" i="8"/>
  <c r="CC43" i="8"/>
  <c r="CB43" i="8"/>
  <c r="CA43" i="8"/>
  <c r="BZ43" i="8"/>
  <c r="CG42" i="8"/>
  <c r="CF42" i="8"/>
  <c r="CE42" i="8"/>
  <c r="CD42" i="8"/>
  <c r="CC42" i="8"/>
  <c r="CB42" i="8"/>
  <c r="CA42" i="8"/>
  <c r="BZ42" i="8"/>
  <c r="CG41" i="8"/>
  <c r="CF41" i="8"/>
  <c r="CE41" i="8"/>
  <c r="CD41" i="8"/>
  <c r="CC41" i="8"/>
  <c r="CB41" i="8"/>
  <c r="CA41" i="8"/>
  <c r="BZ41" i="8"/>
  <c r="CG40" i="8"/>
  <c r="CF40" i="8"/>
  <c r="CE40" i="8"/>
  <c r="CD40" i="8"/>
  <c r="CC40" i="8"/>
  <c r="CB40" i="8"/>
  <c r="CA40" i="8"/>
  <c r="BZ40" i="8"/>
  <c r="CG39" i="8"/>
  <c r="CF39" i="8"/>
  <c r="CE39" i="8"/>
  <c r="CD39" i="8"/>
  <c r="CC39" i="8"/>
  <c r="CB39" i="8"/>
  <c r="CA39" i="8"/>
  <c r="BZ39" i="8"/>
  <c r="CG38" i="8"/>
  <c r="CF38" i="8"/>
  <c r="CE38" i="8"/>
  <c r="CD38" i="8"/>
  <c r="CC38" i="8"/>
  <c r="CB38" i="8"/>
  <c r="CA38" i="8"/>
  <c r="BZ38" i="8"/>
  <c r="CG37" i="8"/>
  <c r="CF37" i="8"/>
  <c r="CE37" i="8"/>
  <c r="CD37" i="8"/>
  <c r="CC37" i="8"/>
  <c r="CB37" i="8"/>
  <c r="CA37" i="8"/>
  <c r="BZ37" i="8"/>
  <c r="CG36" i="8"/>
  <c r="CF36" i="8"/>
  <c r="CE36" i="8"/>
  <c r="CD36" i="8"/>
  <c r="CC36" i="8"/>
  <c r="CB36" i="8"/>
  <c r="CA36" i="8"/>
  <c r="BZ36" i="8"/>
  <c r="CG35" i="8"/>
  <c r="CF35" i="8"/>
  <c r="CE35" i="8"/>
  <c r="CD35" i="8"/>
  <c r="CC35" i="8"/>
  <c r="CB35" i="8"/>
  <c r="CA35" i="8"/>
  <c r="BZ35" i="8"/>
  <c r="CG34" i="8"/>
  <c r="CF34" i="8"/>
  <c r="CE34" i="8"/>
  <c r="CD34" i="8"/>
  <c r="CC34" i="8"/>
  <c r="CB34" i="8"/>
  <c r="CA34" i="8"/>
  <c r="BZ34" i="8"/>
  <c r="CG33" i="8"/>
  <c r="CF33" i="8"/>
  <c r="CE33" i="8"/>
  <c r="CD33" i="8"/>
  <c r="CC33" i="8"/>
  <c r="CB33" i="8"/>
  <c r="CA33" i="8"/>
  <c r="BZ33" i="8"/>
  <c r="CG32" i="8"/>
  <c r="CF32" i="8"/>
  <c r="CE32" i="8"/>
  <c r="CD32" i="8"/>
  <c r="CC32" i="8"/>
  <c r="CB32" i="8"/>
  <c r="CA32" i="8"/>
  <c r="BZ32" i="8"/>
  <c r="CG31" i="8"/>
  <c r="CF31" i="8"/>
  <c r="CE31" i="8"/>
  <c r="CD31" i="8"/>
  <c r="CC31" i="8"/>
  <c r="CB31" i="8"/>
  <c r="CA31" i="8"/>
  <c r="BZ31" i="8"/>
  <c r="CG30" i="8"/>
  <c r="CF30" i="8"/>
  <c r="CE30" i="8"/>
  <c r="CD30" i="8"/>
  <c r="CC30" i="8"/>
  <c r="CB30" i="8"/>
  <c r="CA30" i="8"/>
  <c r="BZ30" i="8"/>
  <c r="CG29" i="8"/>
  <c r="CF29" i="8"/>
  <c r="CE29" i="8"/>
  <c r="CD29" i="8"/>
  <c r="CC29" i="8"/>
  <c r="CB29" i="8"/>
  <c r="CA29" i="8"/>
  <c r="BZ29" i="8"/>
  <c r="CG28" i="8"/>
  <c r="CF28" i="8"/>
  <c r="CE28" i="8"/>
  <c r="CD28" i="8"/>
  <c r="CC28" i="8"/>
  <c r="CB28" i="8"/>
  <c r="CA28" i="8"/>
  <c r="BZ28" i="8"/>
  <c r="CG27" i="8"/>
  <c r="CF27" i="8"/>
  <c r="CE27" i="8"/>
  <c r="CD27" i="8"/>
  <c r="CC27" i="8"/>
  <c r="CB27" i="8"/>
  <c r="CA27" i="8"/>
  <c r="BZ27" i="8"/>
  <c r="CG26" i="8"/>
  <c r="CF26" i="8"/>
  <c r="CE26" i="8"/>
  <c r="CD26" i="8"/>
  <c r="CC26" i="8"/>
  <c r="CB26" i="8"/>
  <c r="CA26" i="8"/>
  <c r="BZ26" i="8"/>
  <c r="CG25" i="8"/>
  <c r="CF25" i="8"/>
  <c r="CE25" i="8"/>
  <c r="CD25" i="8"/>
  <c r="CC25" i="8"/>
  <c r="CB25" i="8"/>
  <c r="CA25" i="8"/>
  <c r="BZ25" i="8"/>
  <c r="CG24" i="8"/>
  <c r="CF24" i="8"/>
  <c r="CE24" i="8"/>
  <c r="CD24" i="8"/>
  <c r="CC24" i="8"/>
  <c r="CB24" i="8"/>
  <c r="CA24" i="8"/>
  <c r="BZ24" i="8"/>
  <c r="CG23" i="8"/>
  <c r="CF23" i="8"/>
  <c r="CE23" i="8"/>
  <c r="CD23" i="8"/>
  <c r="CC23" i="8"/>
  <c r="CB23" i="8"/>
  <c r="CA23" i="8"/>
  <c r="BZ23" i="8"/>
  <c r="CG22" i="8"/>
  <c r="CF22" i="8"/>
  <c r="CE22" i="8"/>
  <c r="CD22" i="8"/>
  <c r="CC22" i="8"/>
  <c r="CB22" i="8"/>
  <c r="CA22" i="8"/>
  <c r="BZ22" i="8"/>
  <c r="CG21" i="8"/>
  <c r="CF21" i="8"/>
  <c r="CE21" i="8"/>
  <c r="CD21" i="8"/>
  <c r="CC21" i="8"/>
  <c r="CB21" i="8"/>
  <c r="CA21" i="8"/>
  <c r="BZ21" i="8"/>
  <c r="CG20" i="8"/>
  <c r="CF20" i="8"/>
  <c r="CE20" i="8"/>
  <c r="CD20" i="8"/>
  <c r="CC20" i="8"/>
  <c r="CB20" i="8"/>
  <c r="CA20" i="8"/>
  <c r="BZ20" i="8"/>
  <c r="CG19" i="8"/>
  <c r="CF19" i="8"/>
  <c r="CE19" i="8"/>
  <c r="CD19" i="8"/>
  <c r="CC19" i="8"/>
  <c r="CB19" i="8"/>
  <c r="CA19" i="8"/>
  <c r="BZ19" i="8"/>
  <c r="CG18" i="8"/>
  <c r="CF18" i="8"/>
  <c r="CE18" i="8"/>
  <c r="CD18" i="8"/>
  <c r="CC18" i="8"/>
  <c r="CB18" i="8"/>
  <c r="CA18" i="8"/>
  <c r="BZ18" i="8"/>
  <c r="CG17" i="8"/>
  <c r="CF17" i="8"/>
  <c r="CE17" i="8"/>
  <c r="CD17" i="8"/>
  <c r="CC17" i="8"/>
  <c r="CB17" i="8"/>
  <c r="CA17" i="8"/>
  <c r="BZ17" i="8"/>
  <c r="CG16" i="8"/>
  <c r="CF16" i="8"/>
  <c r="CE16" i="8"/>
  <c r="CD16" i="8"/>
  <c r="CC16" i="8"/>
  <c r="CB16" i="8"/>
  <c r="CA16" i="8"/>
  <c r="BZ16" i="8"/>
  <c r="CG15" i="8"/>
  <c r="CF15" i="8"/>
  <c r="CE15" i="8"/>
  <c r="CD15" i="8"/>
  <c r="CC15" i="8"/>
  <c r="CB15" i="8"/>
  <c r="CA15" i="8"/>
  <c r="BZ15" i="8"/>
  <c r="CG14" i="8"/>
  <c r="CF14" i="8"/>
  <c r="CE14" i="8"/>
  <c r="CD14" i="8"/>
  <c r="CC14" i="8"/>
  <c r="CB14" i="8"/>
  <c r="CA14" i="8"/>
  <c r="BZ14" i="8"/>
  <c r="CG13" i="8"/>
  <c r="CF13" i="8"/>
  <c r="CE13" i="8"/>
  <c r="CD13" i="8"/>
  <c r="CC13" i="8"/>
  <c r="CB13" i="8"/>
  <c r="CA13" i="8"/>
  <c r="BZ13" i="8"/>
  <c r="CG12" i="8"/>
  <c r="CF12" i="8"/>
  <c r="CE12" i="8"/>
  <c r="CD12" i="8"/>
  <c r="CC12" i="8"/>
  <c r="CB12" i="8"/>
  <c r="CA12" i="8"/>
  <c r="BZ12" i="8"/>
  <c r="CG11" i="8"/>
  <c r="CF11" i="8"/>
  <c r="CE11" i="8"/>
  <c r="CD11" i="8"/>
  <c r="CC11" i="8"/>
  <c r="CB11" i="8"/>
  <c r="CA11" i="8"/>
  <c r="BZ11" i="8"/>
  <c r="CG10" i="8"/>
  <c r="CF10" i="8"/>
  <c r="CE10" i="8"/>
  <c r="CD10" i="8"/>
  <c r="CC10" i="8"/>
  <c r="CB10" i="8"/>
  <c r="CA10" i="8"/>
  <c r="BZ10" i="8"/>
  <c r="CG9" i="8"/>
  <c r="CF9" i="8"/>
  <c r="CE9" i="8"/>
  <c r="CD9" i="8"/>
  <c r="CC9" i="8"/>
  <c r="CB9" i="8"/>
  <c r="CA9" i="8"/>
  <c r="BZ9" i="8"/>
  <c r="CG8" i="8"/>
  <c r="CF8" i="8"/>
  <c r="CE8" i="8"/>
  <c r="CD8" i="8"/>
  <c r="CC8" i="8"/>
  <c r="CB8" i="8"/>
  <c r="CA8" i="8"/>
  <c r="BZ8" i="8"/>
  <c r="CG7" i="8"/>
  <c r="CF7" i="8"/>
  <c r="CE7" i="8"/>
  <c r="CD7" i="8"/>
  <c r="CC7" i="8"/>
  <c r="CB7" i="8"/>
  <c r="CA7" i="8"/>
  <c r="BZ7" i="8"/>
  <c r="CG6" i="8"/>
  <c r="CF6" i="8"/>
  <c r="CE6" i="8"/>
  <c r="CD6" i="8"/>
  <c r="CC6" i="8"/>
  <c r="CB6" i="8"/>
  <c r="CA6" i="8"/>
  <c r="BZ6" i="8"/>
  <c r="CG5" i="8"/>
  <c r="CF5" i="8"/>
  <c r="CE5" i="8"/>
  <c r="CD5" i="8"/>
  <c r="CC5" i="8"/>
  <c r="CB5" i="8"/>
  <c r="CA5" i="8"/>
  <c r="BZ5" i="8"/>
  <c r="CG4" i="8"/>
  <c r="CF4" i="8"/>
  <c r="CE4" i="8"/>
  <c r="CD4" i="8"/>
  <c r="CC4" i="8"/>
  <c r="CB4" i="8"/>
  <c r="CA4" i="8"/>
  <c r="BZ4" i="8"/>
  <c r="CG3" i="8"/>
  <c r="CF3" i="8"/>
  <c r="CE3" i="8"/>
  <c r="CD3" i="8"/>
  <c r="CC3" i="8"/>
  <c r="CB3" i="8"/>
  <c r="CA3" i="8"/>
  <c r="BZ3" i="8"/>
  <c r="CM56" i="13"/>
  <c r="CL56" i="13"/>
  <c r="CM55" i="13"/>
  <c r="CL55" i="13"/>
  <c r="CM54" i="13"/>
  <c r="CL54" i="13"/>
  <c r="CJ60" i="9"/>
  <c r="CJ59" i="9"/>
  <c r="CJ58" i="9"/>
  <c r="CJ54" i="9"/>
  <c r="CD51" i="4"/>
  <c r="CD50" i="4"/>
  <c r="CD49" i="4"/>
  <c r="CD48" i="4"/>
  <c r="CD47" i="4"/>
  <c r="CD46" i="4"/>
  <c r="CD45" i="4"/>
  <c r="CD44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2" i="4"/>
  <c r="CD21" i="4"/>
  <c r="CD20" i="4"/>
  <c r="CD19" i="4"/>
  <c r="CD18" i="4"/>
  <c r="CD17" i="4"/>
  <c r="CD16" i="4"/>
  <c r="CD15" i="4"/>
  <c r="CD14" i="4"/>
  <c r="CD13" i="4"/>
  <c r="CD12" i="4"/>
  <c r="CD11" i="4"/>
  <c r="CD10" i="4"/>
  <c r="CD9" i="4"/>
  <c r="CD8" i="4"/>
  <c r="CD7" i="4"/>
  <c r="CD6" i="4"/>
  <c r="CD5" i="4"/>
  <c r="CD4" i="4"/>
  <c r="CG4" i="4"/>
  <c r="CG5" i="4"/>
  <c r="CG6" i="4"/>
  <c r="CG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3" i="4"/>
  <c r="CH51" i="5"/>
  <c r="CG51" i="5"/>
  <c r="CH50" i="5"/>
  <c r="CG50" i="5"/>
  <c r="CH49" i="5"/>
  <c r="CG49" i="5"/>
  <c r="CH48" i="5"/>
  <c r="CG48" i="5"/>
  <c r="CH47" i="5"/>
  <c r="CG47" i="5"/>
  <c r="CH46" i="5"/>
  <c r="CG46" i="5"/>
  <c r="CH45" i="5"/>
  <c r="CG45" i="5"/>
  <c r="CH44" i="5"/>
  <c r="CG44" i="5"/>
  <c r="CH43" i="5"/>
  <c r="CG43" i="5"/>
  <c r="CH42" i="5"/>
  <c r="CG42" i="5"/>
  <c r="CH41" i="5"/>
  <c r="CG41" i="5"/>
  <c r="CH40" i="5"/>
  <c r="CG40" i="5"/>
  <c r="CH39" i="5"/>
  <c r="CG39" i="5"/>
  <c r="CH38" i="5"/>
  <c r="CG38" i="5"/>
  <c r="CH37" i="5"/>
  <c r="CG37" i="5"/>
  <c r="CH36" i="5"/>
  <c r="CG36" i="5"/>
  <c r="CH35" i="5"/>
  <c r="CG35" i="5"/>
  <c r="CH34" i="5"/>
  <c r="CG34" i="5"/>
  <c r="CH33" i="5"/>
  <c r="CG33" i="5"/>
  <c r="CH32" i="5"/>
  <c r="CG32" i="5"/>
  <c r="CH31" i="5"/>
  <c r="CG31" i="5"/>
  <c r="CH30" i="5"/>
  <c r="CG30" i="5"/>
  <c r="CH29" i="5"/>
  <c r="CG29" i="5"/>
  <c r="CH28" i="5"/>
  <c r="CG28" i="5"/>
  <c r="CH27" i="5"/>
  <c r="CG27" i="5"/>
  <c r="CH26" i="5"/>
  <c r="CG26" i="5"/>
  <c r="CH25" i="5"/>
  <c r="CG25" i="5"/>
  <c r="CH24" i="5"/>
  <c r="CG24" i="5"/>
  <c r="CH23" i="5"/>
  <c r="CG23" i="5"/>
  <c r="CH22" i="5"/>
  <c r="CG22" i="5"/>
  <c r="CH21" i="5"/>
  <c r="CG21" i="5"/>
  <c r="CH20" i="5"/>
  <c r="CG20" i="5"/>
  <c r="CH19" i="5"/>
  <c r="CG19" i="5"/>
  <c r="CH18" i="5"/>
  <c r="CG18" i="5"/>
  <c r="CH17" i="5"/>
  <c r="CG17" i="5"/>
  <c r="CH16" i="5"/>
  <c r="CG16" i="5"/>
  <c r="CH15" i="5"/>
  <c r="CG15" i="5"/>
  <c r="CH14" i="5"/>
  <c r="CG14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5" i="5"/>
  <c r="CG5" i="5"/>
  <c r="CH4" i="5"/>
  <c r="CG4" i="5"/>
  <c r="CH3" i="5"/>
  <c r="CG3" i="5"/>
  <c r="CL60" i="4"/>
  <c r="CK60" i="4"/>
  <c r="CJ60" i="4"/>
  <c r="CI60" i="4"/>
  <c r="CH60" i="4"/>
  <c r="CF60" i="4"/>
  <c r="CL59" i="4"/>
  <c r="CK59" i="4"/>
  <c r="CJ59" i="4"/>
  <c r="CI59" i="4"/>
  <c r="CH59" i="4"/>
  <c r="CF59" i="4"/>
  <c r="CL58" i="4"/>
  <c r="CK58" i="4"/>
  <c r="CJ58" i="4"/>
  <c r="CI58" i="4"/>
  <c r="CH58" i="4"/>
  <c r="CF58" i="4"/>
  <c r="CL57" i="4"/>
  <c r="CK57" i="4"/>
  <c r="CJ57" i="4"/>
  <c r="CI57" i="4"/>
  <c r="CH57" i="4"/>
  <c r="CF57" i="4"/>
  <c r="CL56" i="4"/>
  <c r="CK56" i="4"/>
  <c r="CJ56" i="4"/>
  <c r="CI56" i="4"/>
  <c r="CH56" i="4"/>
  <c r="CF56" i="4"/>
  <c r="CL55" i="4"/>
  <c r="CK55" i="4"/>
  <c r="CJ55" i="4"/>
  <c r="CI55" i="4"/>
  <c r="CH55" i="4"/>
  <c r="CF55" i="4"/>
  <c r="CL54" i="4"/>
  <c r="CK54" i="4"/>
  <c r="CJ54" i="4"/>
  <c r="CI54" i="4"/>
  <c r="CH54" i="4"/>
  <c r="CF54" i="4"/>
  <c r="CL53" i="4"/>
  <c r="CK53" i="4"/>
  <c r="CJ53" i="4"/>
  <c r="CI53" i="4"/>
  <c r="CH53" i="4"/>
  <c r="CF53" i="4"/>
  <c r="CL52" i="4"/>
  <c r="CK52" i="4"/>
  <c r="CJ52" i="4"/>
  <c r="CI52" i="4"/>
  <c r="CH52" i="4"/>
  <c r="CF52" i="4"/>
  <c r="CL51" i="4"/>
  <c r="CK51" i="4"/>
  <c r="CJ51" i="4"/>
  <c r="CI51" i="4"/>
  <c r="CH51" i="4"/>
  <c r="CF51" i="4"/>
  <c r="CL50" i="4"/>
  <c r="CK50" i="4"/>
  <c r="CJ50" i="4"/>
  <c r="CI50" i="4"/>
  <c r="CH50" i="4"/>
  <c r="CF50" i="4"/>
  <c r="CL49" i="4"/>
  <c r="CK49" i="4"/>
  <c r="CJ49" i="4"/>
  <c r="CI49" i="4"/>
  <c r="CH49" i="4"/>
  <c r="CF49" i="4"/>
  <c r="CL48" i="4"/>
  <c r="CK48" i="4"/>
  <c r="CJ48" i="4"/>
  <c r="CI48" i="4"/>
  <c r="CH48" i="4"/>
  <c r="CF48" i="4"/>
  <c r="CL47" i="4"/>
  <c r="CK47" i="4"/>
  <c r="CJ47" i="4"/>
  <c r="CI47" i="4"/>
  <c r="CH47" i="4"/>
  <c r="CF47" i="4"/>
  <c r="CL46" i="4"/>
  <c r="CK46" i="4"/>
  <c r="CJ46" i="4"/>
  <c r="CI46" i="4"/>
  <c r="CH46" i="4"/>
  <c r="CF46" i="4"/>
  <c r="CL45" i="4"/>
  <c r="CK45" i="4"/>
  <c r="CJ45" i="4"/>
  <c r="CI45" i="4"/>
  <c r="CH45" i="4"/>
  <c r="CF45" i="4"/>
  <c r="CL44" i="4"/>
  <c r="CK44" i="4"/>
  <c r="CJ44" i="4"/>
  <c r="CI44" i="4"/>
  <c r="CH44" i="4"/>
  <c r="CF44" i="4"/>
  <c r="CL43" i="4"/>
  <c r="CK43" i="4"/>
  <c r="CJ43" i="4"/>
  <c r="CI43" i="4"/>
  <c r="CH43" i="4"/>
  <c r="CF43" i="4"/>
  <c r="CL42" i="4"/>
  <c r="CK42" i="4"/>
  <c r="CJ42" i="4"/>
  <c r="CI42" i="4"/>
  <c r="CH42" i="4"/>
  <c r="CF42" i="4"/>
  <c r="CL41" i="4"/>
  <c r="CK41" i="4"/>
  <c r="CJ41" i="4"/>
  <c r="CI41" i="4"/>
  <c r="CH41" i="4"/>
  <c r="CF41" i="4"/>
  <c r="CL40" i="4"/>
  <c r="CK40" i="4"/>
  <c r="CJ40" i="4"/>
  <c r="CI40" i="4"/>
  <c r="CH40" i="4"/>
  <c r="CF40" i="4"/>
  <c r="CL39" i="4"/>
  <c r="CK39" i="4"/>
  <c r="CJ39" i="4"/>
  <c r="CI39" i="4"/>
  <c r="CH39" i="4"/>
  <c r="CF39" i="4"/>
  <c r="CL38" i="4"/>
  <c r="CK38" i="4"/>
  <c r="CJ38" i="4"/>
  <c r="CI38" i="4"/>
  <c r="CH38" i="4"/>
  <c r="CF38" i="4"/>
  <c r="CL37" i="4"/>
  <c r="CK37" i="4"/>
  <c r="CJ37" i="4"/>
  <c r="CI37" i="4"/>
  <c r="CH37" i="4"/>
  <c r="CF37" i="4"/>
  <c r="CL36" i="4"/>
  <c r="CK36" i="4"/>
  <c r="CJ36" i="4"/>
  <c r="CI36" i="4"/>
  <c r="CH36" i="4"/>
  <c r="CF36" i="4"/>
  <c r="CL35" i="4"/>
  <c r="CK35" i="4"/>
  <c r="CJ35" i="4"/>
  <c r="CI35" i="4"/>
  <c r="CH35" i="4"/>
  <c r="CF35" i="4"/>
  <c r="CL34" i="4"/>
  <c r="CK34" i="4"/>
  <c r="CJ34" i="4"/>
  <c r="CI34" i="4"/>
  <c r="CH34" i="4"/>
  <c r="CF34" i="4"/>
  <c r="CL33" i="4"/>
  <c r="CK33" i="4"/>
  <c r="CJ33" i="4"/>
  <c r="CI33" i="4"/>
  <c r="CH33" i="4"/>
  <c r="CF33" i="4"/>
  <c r="CL32" i="4"/>
  <c r="CK32" i="4"/>
  <c r="CJ32" i="4"/>
  <c r="CI32" i="4"/>
  <c r="CH32" i="4"/>
  <c r="CF32" i="4"/>
  <c r="CL31" i="4"/>
  <c r="CK31" i="4"/>
  <c r="CJ31" i="4"/>
  <c r="CI31" i="4"/>
  <c r="CH31" i="4"/>
  <c r="CF31" i="4"/>
  <c r="CL30" i="4"/>
  <c r="CK30" i="4"/>
  <c r="CJ30" i="4"/>
  <c r="CI30" i="4"/>
  <c r="CH30" i="4"/>
  <c r="CF30" i="4"/>
  <c r="CL29" i="4"/>
  <c r="CK29" i="4"/>
  <c r="CJ29" i="4"/>
  <c r="CI29" i="4"/>
  <c r="CH29" i="4"/>
  <c r="CF29" i="4"/>
  <c r="CL28" i="4"/>
  <c r="CK28" i="4"/>
  <c r="CJ28" i="4"/>
  <c r="CI28" i="4"/>
  <c r="CH28" i="4"/>
  <c r="CF28" i="4"/>
  <c r="CL27" i="4"/>
  <c r="CK27" i="4"/>
  <c r="CJ27" i="4"/>
  <c r="CI27" i="4"/>
  <c r="CH27" i="4"/>
  <c r="CF27" i="4"/>
  <c r="CL26" i="4"/>
  <c r="CK26" i="4"/>
  <c r="CJ26" i="4"/>
  <c r="CI26" i="4"/>
  <c r="CH26" i="4"/>
  <c r="CF26" i="4"/>
  <c r="CL25" i="4"/>
  <c r="CK25" i="4"/>
  <c r="CJ25" i="4"/>
  <c r="CI25" i="4"/>
  <c r="CH25" i="4"/>
  <c r="CF25" i="4"/>
  <c r="CL24" i="4"/>
  <c r="CK24" i="4"/>
  <c r="CJ24" i="4"/>
  <c r="CI24" i="4"/>
  <c r="CH24" i="4"/>
  <c r="CF24" i="4"/>
  <c r="CL23" i="4"/>
  <c r="CK23" i="4"/>
  <c r="CJ23" i="4"/>
  <c r="CI23" i="4"/>
  <c r="CH23" i="4"/>
  <c r="CF23" i="4"/>
  <c r="CL22" i="4"/>
  <c r="CK22" i="4"/>
  <c r="CJ22" i="4"/>
  <c r="CI22" i="4"/>
  <c r="CH22" i="4"/>
  <c r="CF22" i="4"/>
  <c r="CL21" i="4"/>
  <c r="CK21" i="4"/>
  <c r="CJ21" i="4"/>
  <c r="CI21" i="4"/>
  <c r="CH21" i="4"/>
  <c r="CF21" i="4"/>
  <c r="CL20" i="4"/>
  <c r="CK20" i="4"/>
  <c r="CJ20" i="4"/>
  <c r="CI20" i="4"/>
  <c r="CH20" i="4"/>
  <c r="CF20" i="4"/>
  <c r="CL19" i="4"/>
  <c r="CK19" i="4"/>
  <c r="CJ19" i="4"/>
  <c r="CI19" i="4"/>
  <c r="CH19" i="4"/>
  <c r="CF19" i="4"/>
  <c r="CL18" i="4"/>
  <c r="CK18" i="4"/>
  <c r="CJ18" i="4"/>
  <c r="CI18" i="4"/>
  <c r="CH18" i="4"/>
  <c r="CF18" i="4"/>
  <c r="CL17" i="4"/>
  <c r="CK17" i="4"/>
  <c r="CJ17" i="4"/>
  <c r="CI17" i="4"/>
  <c r="CH17" i="4"/>
  <c r="CF17" i="4"/>
  <c r="CL16" i="4"/>
  <c r="CK16" i="4"/>
  <c r="CJ16" i="4"/>
  <c r="CI16" i="4"/>
  <c r="CH16" i="4"/>
  <c r="CF16" i="4"/>
  <c r="CL15" i="4"/>
  <c r="CK15" i="4"/>
  <c r="CJ15" i="4"/>
  <c r="CI15" i="4"/>
  <c r="CH15" i="4"/>
  <c r="CF15" i="4"/>
  <c r="CL14" i="4"/>
  <c r="CK14" i="4"/>
  <c r="CJ14" i="4"/>
  <c r="CI14" i="4"/>
  <c r="CH14" i="4"/>
  <c r="CF14" i="4"/>
  <c r="CL13" i="4"/>
  <c r="CK13" i="4"/>
  <c r="CJ13" i="4"/>
  <c r="CI13" i="4"/>
  <c r="CH13" i="4"/>
  <c r="CF13" i="4"/>
  <c r="CL12" i="4"/>
  <c r="CK12" i="4"/>
  <c r="CJ12" i="4"/>
  <c r="CI12" i="4"/>
  <c r="CH12" i="4"/>
  <c r="CF12" i="4"/>
  <c r="CL11" i="4"/>
  <c r="CK11" i="4"/>
  <c r="CJ11" i="4"/>
  <c r="CI11" i="4"/>
  <c r="CH11" i="4"/>
  <c r="CF11" i="4"/>
  <c r="CL10" i="4"/>
  <c r="CK10" i="4"/>
  <c r="CJ10" i="4"/>
  <c r="CI10" i="4"/>
  <c r="CH10" i="4"/>
  <c r="CF10" i="4"/>
  <c r="CL9" i="4"/>
  <c r="CK9" i="4"/>
  <c r="CJ9" i="4"/>
  <c r="CI9" i="4"/>
  <c r="CH9" i="4"/>
  <c r="CF9" i="4"/>
  <c r="CL8" i="4"/>
  <c r="CK8" i="4"/>
  <c r="CJ8" i="4"/>
  <c r="CI8" i="4"/>
  <c r="CH8" i="4"/>
  <c r="CF8" i="4"/>
  <c r="CL7" i="4"/>
  <c r="CK7" i="4"/>
  <c r="CJ7" i="4"/>
  <c r="CI7" i="4"/>
  <c r="CH7" i="4"/>
  <c r="CF7" i="4"/>
  <c r="CL6" i="4"/>
  <c r="CK6" i="4"/>
  <c r="CJ6" i="4"/>
  <c r="CI6" i="4"/>
  <c r="CH6" i="4"/>
  <c r="CF6" i="4"/>
  <c r="CL5" i="4"/>
  <c r="CK5" i="4"/>
  <c r="CJ5" i="4"/>
  <c r="CI5" i="4"/>
  <c r="CH5" i="4"/>
  <c r="CF5" i="4"/>
  <c r="CL4" i="4"/>
  <c r="CK4" i="4"/>
  <c r="CJ4" i="4"/>
  <c r="CI4" i="4"/>
  <c r="CH4" i="4"/>
  <c r="CF4" i="4"/>
  <c r="CL3" i="4"/>
  <c r="CK3" i="4"/>
  <c r="CJ3" i="4"/>
  <c r="CI3" i="4"/>
  <c r="CH3" i="4"/>
  <c r="CF3" i="4"/>
  <c r="CM59" i="3"/>
  <c r="CL59" i="3"/>
  <c r="CK59" i="3"/>
  <c r="CJ59" i="3"/>
  <c r="CI59" i="3"/>
  <c r="CH59" i="3"/>
  <c r="CG59" i="3"/>
  <c r="CM58" i="3"/>
  <c r="CL58" i="3"/>
  <c r="CK58" i="3"/>
  <c r="CJ58" i="3"/>
  <c r="CI58" i="3"/>
  <c r="CH58" i="3"/>
  <c r="CG58" i="3"/>
  <c r="CP57" i="3"/>
  <c r="CO57" i="3"/>
  <c r="CN57" i="3"/>
  <c r="CM57" i="3"/>
  <c r="CL57" i="3"/>
  <c r="CK57" i="3"/>
  <c r="CJ57" i="3"/>
  <c r="CI57" i="3"/>
  <c r="CH57" i="3"/>
  <c r="CG57" i="3"/>
  <c r="CP56" i="3"/>
  <c r="CO56" i="3"/>
  <c r="CN56" i="3"/>
  <c r="CM56" i="3"/>
  <c r="CL56" i="3"/>
  <c r="CK56" i="3"/>
  <c r="CJ56" i="3"/>
  <c r="CI56" i="3"/>
  <c r="CH56" i="3"/>
  <c r="CG56" i="3"/>
  <c r="CP55" i="3"/>
  <c r="CO55" i="3"/>
  <c r="CN55" i="3"/>
  <c r="CM55" i="3"/>
  <c r="CL55" i="3"/>
  <c r="CK55" i="3"/>
  <c r="CJ55" i="3"/>
  <c r="CI55" i="3"/>
  <c r="CH55" i="3"/>
  <c r="CG55" i="3"/>
  <c r="CP54" i="3"/>
  <c r="CO54" i="3"/>
  <c r="CN54" i="3"/>
  <c r="CM54" i="3"/>
  <c r="CL54" i="3"/>
  <c r="CK54" i="3"/>
  <c r="CJ54" i="3"/>
  <c r="CI54" i="3"/>
  <c r="CH54" i="3"/>
  <c r="CG54" i="3"/>
  <c r="CM53" i="3"/>
  <c r="CL53" i="3"/>
  <c r="CK53" i="3"/>
  <c r="CJ53" i="3"/>
  <c r="CI53" i="3"/>
  <c r="CH53" i="3"/>
  <c r="CG53" i="3"/>
  <c r="CM52" i="3"/>
  <c r="CL52" i="3"/>
  <c r="CK52" i="3"/>
  <c r="CJ52" i="3"/>
  <c r="CI52" i="3"/>
  <c r="CH52" i="3"/>
  <c r="CG52" i="3"/>
  <c r="CP51" i="3"/>
  <c r="CO51" i="3"/>
  <c r="CN51" i="3"/>
  <c r="CM51" i="3"/>
  <c r="CL51" i="3"/>
  <c r="CK51" i="3"/>
  <c r="CJ51" i="3"/>
  <c r="CI51" i="3"/>
  <c r="CH51" i="3"/>
  <c r="CG51" i="3"/>
  <c r="CP50" i="3"/>
  <c r="CO50" i="3"/>
  <c r="CN50" i="3"/>
  <c r="CM50" i="3"/>
  <c r="CL50" i="3"/>
  <c r="CK50" i="3"/>
  <c r="CJ50" i="3"/>
  <c r="CI50" i="3"/>
  <c r="CH50" i="3"/>
  <c r="CG50" i="3"/>
  <c r="CP49" i="3"/>
  <c r="CO49" i="3"/>
  <c r="CN49" i="3"/>
  <c r="CM49" i="3"/>
  <c r="CL49" i="3"/>
  <c r="CK49" i="3"/>
  <c r="CJ49" i="3"/>
  <c r="CI49" i="3"/>
  <c r="CH49" i="3"/>
  <c r="CG49" i="3"/>
  <c r="CP48" i="3"/>
  <c r="CO48" i="3"/>
  <c r="CN48" i="3"/>
  <c r="CM48" i="3"/>
  <c r="CL48" i="3"/>
  <c r="CK48" i="3"/>
  <c r="CJ48" i="3"/>
  <c r="CI48" i="3"/>
  <c r="CH48" i="3"/>
  <c r="CG48" i="3"/>
  <c r="CP47" i="3"/>
  <c r="CO47" i="3"/>
  <c r="CN47" i="3"/>
  <c r="CM47" i="3"/>
  <c r="CL47" i="3"/>
  <c r="CK47" i="3"/>
  <c r="CJ47" i="3"/>
  <c r="CI47" i="3"/>
  <c r="CH47" i="3"/>
  <c r="CG47" i="3"/>
  <c r="CP46" i="3"/>
  <c r="CO46" i="3"/>
  <c r="CN46" i="3"/>
  <c r="CM46" i="3"/>
  <c r="CL46" i="3"/>
  <c r="CK46" i="3"/>
  <c r="CJ46" i="3"/>
  <c r="CI46" i="3"/>
  <c r="CH46" i="3"/>
  <c r="CG46" i="3"/>
  <c r="CP45" i="3"/>
  <c r="CO45" i="3"/>
  <c r="CN45" i="3"/>
  <c r="CM45" i="3"/>
  <c r="CL45" i="3"/>
  <c r="CK45" i="3"/>
  <c r="CJ45" i="3"/>
  <c r="CI45" i="3"/>
  <c r="CH45" i="3"/>
  <c r="CG45" i="3"/>
  <c r="CP44" i="3"/>
  <c r="CO44" i="3"/>
  <c r="CN44" i="3"/>
  <c r="CM44" i="3"/>
  <c r="CL44" i="3"/>
  <c r="CK44" i="3"/>
  <c r="CJ44" i="3"/>
  <c r="CI44" i="3"/>
  <c r="CH44" i="3"/>
  <c r="CG44" i="3"/>
  <c r="CP43" i="3"/>
  <c r="CO43" i="3"/>
  <c r="CN43" i="3"/>
  <c r="CM43" i="3"/>
  <c r="CL43" i="3"/>
  <c r="CK43" i="3"/>
  <c r="CJ43" i="3"/>
  <c r="CI43" i="3"/>
  <c r="CH43" i="3"/>
  <c r="CG43" i="3"/>
  <c r="CP42" i="3"/>
  <c r="CO42" i="3"/>
  <c r="CN42" i="3"/>
  <c r="CM42" i="3"/>
  <c r="CL42" i="3"/>
  <c r="CK42" i="3"/>
  <c r="CJ42" i="3"/>
  <c r="CI42" i="3"/>
  <c r="CH42" i="3"/>
  <c r="CG42" i="3"/>
  <c r="CP41" i="3"/>
  <c r="CO41" i="3"/>
  <c r="CN41" i="3"/>
  <c r="CM41" i="3"/>
  <c r="CL41" i="3"/>
  <c r="CK41" i="3"/>
  <c r="CJ41" i="3"/>
  <c r="CI41" i="3"/>
  <c r="CH41" i="3"/>
  <c r="CG41" i="3"/>
  <c r="CP40" i="3"/>
  <c r="CO40" i="3"/>
  <c r="CN40" i="3"/>
  <c r="CM40" i="3"/>
  <c r="CL40" i="3"/>
  <c r="CK40" i="3"/>
  <c r="CJ40" i="3"/>
  <c r="CI40" i="3"/>
  <c r="CH40" i="3"/>
  <c r="CG40" i="3"/>
  <c r="CP39" i="3"/>
  <c r="CO39" i="3"/>
  <c r="CN39" i="3"/>
  <c r="CM39" i="3"/>
  <c r="CL39" i="3"/>
  <c r="CK39" i="3"/>
  <c r="CJ39" i="3"/>
  <c r="CI39" i="3"/>
  <c r="CH39" i="3"/>
  <c r="CG39" i="3"/>
  <c r="CP38" i="3"/>
  <c r="CO38" i="3"/>
  <c r="CN38" i="3"/>
  <c r="CM38" i="3"/>
  <c r="CL38" i="3"/>
  <c r="CK38" i="3"/>
  <c r="CJ38" i="3"/>
  <c r="CI38" i="3"/>
  <c r="CH38" i="3"/>
  <c r="CG38" i="3"/>
  <c r="CP37" i="3"/>
  <c r="CO37" i="3"/>
  <c r="CN37" i="3"/>
  <c r="CM37" i="3"/>
  <c r="CL37" i="3"/>
  <c r="CK37" i="3"/>
  <c r="CJ37" i="3"/>
  <c r="CI37" i="3"/>
  <c r="CH37" i="3"/>
  <c r="CG37" i="3"/>
  <c r="CP36" i="3"/>
  <c r="CO36" i="3"/>
  <c r="CN36" i="3"/>
  <c r="CM36" i="3"/>
  <c r="CL36" i="3"/>
  <c r="CK36" i="3"/>
  <c r="CJ36" i="3"/>
  <c r="CI36" i="3"/>
  <c r="CH36" i="3"/>
  <c r="CG36" i="3"/>
  <c r="CP35" i="3"/>
  <c r="CO35" i="3"/>
  <c r="CN35" i="3"/>
  <c r="CM35" i="3"/>
  <c r="CL35" i="3"/>
  <c r="CK35" i="3"/>
  <c r="CJ35" i="3"/>
  <c r="CI35" i="3"/>
  <c r="CH35" i="3"/>
  <c r="CG35" i="3"/>
  <c r="CP34" i="3"/>
  <c r="CO34" i="3"/>
  <c r="CN34" i="3"/>
  <c r="CM34" i="3"/>
  <c r="CL34" i="3"/>
  <c r="CK34" i="3"/>
  <c r="CJ34" i="3"/>
  <c r="CI34" i="3"/>
  <c r="CH34" i="3"/>
  <c r="CG34" i="3"/>
  <c r="CP33" i="3"/>
  <c r="CO33" i="3"/>
  <c r="CN33" i="3"/>
  <c r="CM33" i="3"/>
  <c r="CL33" i="3"/>
  <c r="CK33" i="3"/>
  <c r="CJ33" i="3"/>
  <c r="CI33" i="3"/>
  <c r="CH33" i="3"/>
  <c r="CG33" i="3"/>
  <c r="CP32" i="3"/>
  <c r="CO32" i="3"/>
  <c r="CN32" i="3"/>
  <c r="CM32" i="3"/>
  <c r="CL32" i="3"/>
  <c r="CK32" i="3"/>
  <c r="CJ32" i="3"/>
  <c r="CI32" i="3"/>
  <c r="CH32" i="3"/>
  <c r="CG32" i="3"/>
  <c r="CP31" i="3"/>
  <c r="CO31" i="3"/>
  <c r="CN31" i="3"/>
  <c r="CM31" i="3"/>
  <c r="CL31" i="3"/>
  <c r="CK31" i="3"/>
  <c r="CJ31" i="3"/>
  <c r="CI31" i="3"/>
  <c r="CH31" i="3"/>
  <c r="CG31" i="3"/>
  <c r="CP30" i="3"/>
  <c r="CO30" i="3"/>
  <c r="CN30" i="3"/>
  <c r="CM30" i="3"/>
  <c r="CL30" i="3"/>
  <c r="CK30" i="3"/>
  <c r="CJ30" i="3"/>
  <c r="CI30" i="3"/>
  <c r="CH30" i="3"/>
  <c r="CG30" i="3"/>
  <c r="CP29" i="3"/>
  <c r="CO29" i="3"/>
  <c r="CN29" i="3"/>
  <c r="CM29" i="3"/>
  <c r="CL29" i="3"/>
  <c r="CK29" i="3"/>
  <c r="CJ29" i="3"/>
  <c r="CI29" i="3"/>
  <c r="CH29" i="3"/>
  <c r="CG29" i="3"/>
  <c r="CP28" i="3"/>
  <c r="CO28" i="3"/>
  <c r="CN28" i="3"/>
  <c r="CM28" i="3"/>
  <c r="CL28" i="3"/>
  <c r="CK28" i="3"/>
  <c r="CJ28" i="3"/>
  <c r="CI28" i="3"/>
  <c r="CH28" i="3"/>
  <c r="CG28" i="3"/>
  <c r="CP27" i="3"/>
  <c r="CO27" i="3"/>
  <c r="CN27" i="3"/>
  <c r="CM27" i="3"/>
  <c r="CL27" i="3"/>
  <c r="CK27" i="3"/>
  <c r="CJ27" i="3"/>
  <c r="CI27" i="3"/>
  <c r="CH27" i="3"/>
  <c r="CG27" i="3"/>
  <c r="CP26" i="3"/>
  <c r="CO26" i="3"/>
  <c r="CN26" i="3"/>
  <c r="CM26" i="3"/>
  <c r="CL26" i="3"/>
  <c r="CK26" i="3"/>
  <c r="CJ26" i="3"/>
  <c r="CI26" i="3"/>
  <c r="CH26" i="3"/>
  <c r="CG26" i="3"/>
  <c r="CP25" i="3"/>
  <c r="CO25" i="3"/>
  <c r="CN25" i="3"/>
  <c r="CM25" i="3"/>
  <c r="CL25" i="3"/>
  <c r="CK25" i="3"/>
  <c r="CJ25" i="3"/>
  <c r="CI25" i="3"/>
  <c r="CH25" i="3"/>
  <c r="CG25" i="3"/>
  <c r="CP24" i="3"/>
  <c r="CO24" i="3"/>
  <c r="CN24" i="3"/>
  <c r="CM24" i="3"/>
  <c r="CL24" i="3"/>
  <c r="CK24" i="3"/>
  <c r="CJ24" i="3"/>
  <c r="CI24" i="3"/>
  <c r="CH24" i="3"/>
  <c r="CG24" i="3"/>
  <c r="CP23" i="3"/>
  <c r="CO23" i="3"/>
  <c r="CN23" i="3"/>
  <c r="CM23" i="3"/>
  <c r="CL23" i="3"/>
  <c r="CK23" i="3"/>
  <c r="CJ23" i="3"/>
  <c r="CI23" i="3"/>
  <c r="CH23" i="3"/>
  <c r="CG23" i="3"/>
  <c r="CP22" i="3"/>
  <c r="CO22" i="3"/>
  <c r="CN22" i="3"/>
  <c r="CM22" i="3"/>
  <c r="CL22" i="3"/>
  <c r="CK22" i="3"/>
  <c r="CJ22" i="3"/>
  <c r="CI22" i="3"/>
  <c r="CH22" i="3"/>
  <c r="CG22" i="3"/>
  <c r="CP21" i="3"/>
  <c r="CO21" i="3"/>
  <c r="CN21" i="3"/>
  <c r="CM21" i="3"/>
  <c r="CL21" i="3"/>
  <c r="CK21" i="3"/>
  <c r="CJ21" i="3"/>
  <c r="CI21" i="3"/>
  <c r="CH21" i="3"/>
  <c r="CG21" i="3"/>
  <c r="CP20" i="3"/>
  <c r="CO20" i="3"/>
  <c r="CN20" i="3"/>
  <c r="CM20" i="3"/>
  <c r="CL20" i="3"/>
  <c r="CK20" i="3"/>
  <c r="CJ20" i="3"/>
  <c r="CI20" i="3"/>
  <c r="CH20" i="3"/>
  <c r="CG20" i="3"/>
  <c r="CP19" i="3"/>
  <c r="CO19" i="3"/>
  <c r="CN19" i="3"/>
  <c r="CM19" i="3"/>
  <c r="CL19" i="3"/>
  <c r="CK19" i="3"/>
  <c r="CJ19" i="3"/>
  <c r="CI19" i="3"/>
  <c r="CH19" i="3"/>
  <c r="CG19" i="3"/>
  <c r="CP18" i="3"/>
  <c r="CO18" i="3"/>
  <c r="CN18" i="3"/>
  <c r="CM18" i="3"/>
  <c r="CL18" i="3"/>
  <c r="CK18" i="3"/>
  <c r="CJ18" i="3"/>
  <c r="CI18" i="3"/>
  <c r="CH18" i="3"/>
  <c r="CG18" i="3"/>
  <c r="CP17" i="3"/>
  <c r="CO17" i="3"/>
  <c r="CN17" i="3"/>
  <c r="CM17" i="3"/>
  <c r="CL17" i="3"/>
  <c r="CK17" i="3"/>
  <c r="CJ17" i="3"/>
  <c r="CI17" i="3"/>
  <c r="CH17" i="3"/>
  <c r="CG17" i="3"/>
  <c r="CP16" i="3"/>
  <c r="CO16" i="3"/>
  <c r="CN16" i="3"/>
  <c r="CM16" i="3"/>
  <c r="CL16" i="3"/>
  <c r="CK16" i="3"/>
  <c r="CJ16" i="3"/>
  <c r="CI16" i="3"/>
  <c r="CH16" i="3"/>
  <c r="CG16" i="3"/>
  <c r="CP15" i="3"/>
  <c r="CO15" i="3"/>
  <c r="CN15" i="3"/>
  <c r="CM15" i="3"/>
  <c r="CL15" i="3"/>
  <c r="CK15" i="3"/>
  <c r="CJ15" i="3"/>
  <c r="CI15" i="3"/>
  <c r="CH15" i="3"/>
  <c r="CG15" i="3"/>
  <c r="CP14" i="3"/>
  <c r="CO14" i="3"/>
  <c r="CN14" i="3"/>
  <c r="CM14" i="3"/>
  <c r="CL14" i="3"/>
  <c r="CK14" i="3"/>
  <c r="CJ14" i="3"/>
  <c r="CI14" i="3"/>
  <c r="CH14" i="3"/>
  <c r="CG14" i="3"/>
  <c r="CP13" i="3"/>
  <c r="CO13" i="3"/>
  <c r="CN13" i="3"/>
  <c r="CM13" i="3"/>
  <c r="CL13" i="3"/>
  <c r="CK13" i="3"/>
  <c r="CJ13" i="3"/>
  <c r="CI13" i="3"/>
  <c r="CH13" i="3"/>
  <c r="CG13" i="3"/>
  <c r="CP12" i="3"/>
  <c r="CO12" i="3"/>
  <c r="CN12" i="3"/>
  <c r="CM12" i="3"/>
  <c r="CL12" i="3"/>
  <c r="CK12" i="3"/>
  <c r="CJ12" i="3"/>
  <c r="CI12" i="3"/>
  <c r="CH12" i="3"/>
  <c r="CG12" i="3"/>
  <c r="CP11" i="3"/>
  <c r="CO11" i="3"/>
  <c r="CN11" i="3"/>
  <c r="CM11" i="3"/>
  <c r="CL11" i="3"/>
  <c r="CK11" i="3"/>
  <c r="CJ11" i="3"/>
  <c r="CI11" i="3"/>
  <c r="CH11" i="3"/>
  <c r="CG11" i="3"/>
  <c r="CP10" i="3"/>
  <c r="CO10" i="3"/>
  <c r="CN10" i="3"/>
  <c r="CM10" i="3"/>
  <c r="CL10" i="3"/>
  <c r="CK10" i="3"/>
  <c r="CJ10" i="3"/>
  <c r="CI10" i="3"/>
  <c r="CH10" i="3"/>
  <c r="CG10" i="3"/>
  <c r="CP9" i="3"/>
  <c r="CO9" i="3"/>
  <c r="CN9" i="3"/>
  <c r="CM9" i="3"/>
  <c r="CL9" i="3"/>
  <c r="CK9" i="3"/>
  <c r="CJ9" i="3"/>
  <c r="CI9" i="3"/>
  <c r="CH9" i="3"/>
  <c r="CG9" i="3"/>
  <c r="CP8" i="3"/>
  <c r="CO8" i="3"/>
  <c r="CN8" i="3"/>
  <c r="CM8" i="3"/>
  <c r="CL8" i="3"/>
  <c r="CK8" i="3"/>
  <c r="CJ8" i="3"/>
  <c r="CI8" i="3"/>
  <c r="CH8" i="3"/>
  <c r="CG8" i="3"/>
  <c r="CP7" i="3"/>
  <c r="CO7" i="3"/>
  <c r="CN7" i="3"/>
  <c r="CM7" i="3"/>
  <c r="CL7" i="3"/>
  <c r="CK7" i="3"/>
  <c r="CJ7" i="3"/>
  <c r="CI7" i="3"/>
  <c r="CH7" i="3"/>
  <c r="CG7" i="3"/>
  <c r="CP6" i="3"/>
  <c r="CO6" i="3"/>
  <c r="CN6" i="3"/>
  <c r="CM6" i="3"/>
  <c r="CL6" i="3"/>
  <c r="CK6" i="3"/>
  <c r="CJ6" i="3"/>
  <c r="CI6" i="3"/>
  <c r="CH6" i="3"/>
  <c r="CG6" i="3"/>
  <c r="CP5" i="3"/>
  <c r="CO5" i="3"/>
  <c r="CN5" i="3"/>
  <c r="CM5" i="3"/>
  <c r="CL5" i="3"/>
  <c r="CK5" i="3"/>
  <c r="CJ5" i="3"/>
  <c r="CI5" i="3"/>
  <c r="CH5" i="3"/>
  <c r="CG5" i="3"/>
  <c r="CP4" i="3"/>
  <c r="CO4" i="3"/>
  <c r="CN4" i="3"/>
  <c r="CM4" i="3"/>
  <c r="CL4" i="3"/>
  <c r="CK4" i="3"/>
  <c r="CJ4" i="3"/>
  <c r="CI4" i="3"/>
  <c r="CH4" i="3"/>
  <c r="CG4" i="3"/>
  <c r="CP3" i="3"/>
  <c r="CO3" i="3"/>
  <c r="CN3" i="3"/>
  <c r="CM3" i="3"/>
  <c r="CL3" i="3"/>
  <c r="CK3" i="3"/>
  <c r="CJ3" i="3"/>
  <c r="CI3" i="3"/>
  <c r="CH3" i="3"/>
  <c r="CG3" i="3"/>
  <c r="CO63" i="27"/>
  <c r="CM63" i="27"/>
  <c r="CK63" i="27"/>
  <c r="CJ63" i="27"/>
  <c r="G22" i="21"/>
  <c r="E22" i="21"/>
  <c r="C22" i="21"/>
  <c r="M62" i="27"/>
  <c r="L62" i="27"/>
  <c r="K62" i="27"/>
  <c r="J62" i="27"/>
  <c r="I62" i="27"/>
  <c r="H62" i="27"/>
  <c r="H13" i="21" s="1"/>
  <c r="G62" i="27"/>
  <c r="G13" i="21" s="1"/>
  <c r="F62" i="27"/>
  <c r="F13" i="21" s="1"/>
  <c r="E62" i="27"/>
  <c r="E13" i="21" s="1"/>
  <c r="D62" i="27"/>
  <c r="D13" i="21" s="1"/>
  <c r="C62" i="27"/>
  <c r="C13" i="21" s="1"/>
  <c r="B62" i="27"/>
  <c r="B13" i="21" s="1"/>
  <c r="N62" i="9"/>
  <c r="M62" i="9"/>
  <c r="L62" i="9"/>
  <c r="K62" i="9"/>
  <c r="J62" i="9"/>
  <c r="I62" i="9"/>
  <c r="H62" i="9"/>
  <c r="H11" i="21" s="1"/>
  <c r="G62" i="9"/>
  <c r="G11" i="21" s="1"/>
  <c r="F62" i="9"/>
  <c r="F11" i="21" s="1"/>
  <c r="E62" i="9"/>
  <c r="E11" i="21" s="1"/>
  <c r="D62" i="9"/>
  <c r="D11" i="21" s="1"/>
  <c r="C62" i="9"/>
  <c r="C11" i="21" s="1"/>
  <c r="B62" i="9"/>
  <c r="B11" i="21" s="1"/>
  <c r="H7" i="21"/>
  <c r="G7" i="21"/>
  <c r="F7" i="21"/>
  <c r="E7" i="21"/>
  <c r="D7" i="21"/>
  <c r="B7" i="21"/>
  <c r="J61" i="12"/>
  <c r="I61" i="12"/>
  <c r="N61" i="9"/>
  <c r="CV61" i="9" s="1"/>
  <c r="M61" i="9"/>
  <c r="L61" i="9"/>
  <c r="CT61" i="9" s="1"/>
  <c r="K61" i="9"/>
  <c r="CS61" i="9" s="1"/>
  <c r="J61" i="9"/>
  <c r="CR61" i="9" s="1"/>
  <c r="I61" i="9"/>
  <c r="H61" i="9"/>
  <c r="G61" i="9"/>
  <c r="F61" i="9"/>
  <c r="CN61" i="9" s="1"/>
  <c r="E61" i="9"/>
  <c r="D61" i="9"/>
  <c r="C61" i="9"/>
  <c r="B61" i="9"/>
  <c r="CJ61" i="9" s="1"/>
  <c r="CE4" i="3"/>
  <c r="CE5" i="3"/>
  <c r="CE6" i="3"/>
  <c r="CE7" i="3"/>
  <c r="CE8" i="3"/>
  <c r="CE9" i="3"/>
  <c r="CE10" i="3"/>
  <c r="CE11" i="3"/>
  <c r="CE12" i="3"/>
  <c r="CE13" i="3"/>
  <c r="CE14" i="3"/>
  <c r="CE15" i="3"/>
  <c r="CE16" i="3"/>
  <c r="CE17" i="3"/>
  <c r="CE18" i="3"/>
  <c r="CE19" i="3"/>
  <c r="CE20" i="3"/>
  <c r="CE21" i="3"/>
  <c r="CE22" i="3"/>
  <c r="CE23" i="3"/>
  <c r="CE24" i="3"/>
  <c r="CE25" i="3"/>
  <c r="CE26" i="3"/>
  <c r="CE27" i="3"/>
  <c r="CE28" i="3"/>
  <c r="CE29" i="3"/>
  <c r="CE30" i="3"/>
  <c r="CE31" i="3"/>
  <c r="CE32" i="3"/>
  <c r="CE33" i="3"/>
  <c r="CE34" i="3"/>
  <c r="CE35" i="3"/>
  <c r="CE36" i="3"/>
  <c r="CE37" i="3"/>
  <c r="CE38" i="3"/>
  <c r="CE39" i="3"/>
  <c r="CE40" i="3"/>
  <c r="CE41" i="3"/>
  <c r="CE42" i="3"/>
  <c r="CE43" i="3"/>
  <c r="CE44" i="3"/>
  <c r="CE45" i="3"/>
  <c r="CE46" i="3"/>
  <c r="CE47" i="3"/>
  <c r="CE48" i="3"/>
  <c r="CE49" i="3"/>
  <c r="CE50" i="3"/>
  <c r="CE51" i="3"/>
  <c r="CE3" i="3"/>
  <c r="S3" i="20"/>
  <c r="R3" i="20"/>
  <c r="Q3" i="20"/>
  <c r="P3" i="20"/>
  <c r="O3" i="20"/>
  <c r="N3" i="20"/>
  <c r="M3" i="20"/>
  <c r="L51" i="6"/>
  <c r="L50" i="6"/>
  <c r="V17" i="20"/>
  <c r="P17" i="20"/>
  <c r="K17" i="20"/>
  <c r="H17" i="20"/>
  <c r="E17" i="20"/>
  <c r="C17" i="20"/>
  <c r="B17" i="20"/>
  <c r="L49" i="6"/>
  <c r="B61" i="11"/>
  <c r="CG49" i="8"/>
  <c r="CF51" i="7"/>
  <c r="CE51" i="7"/>
  <c r="CC51" i="7"/>
  <c r="CD51" i="7"/>
  <c r="CB51" i="7"/>
  <c r="CA51" i="7"/>
  <c r="CC51" i="6"/>
  <c r="CD50" i="6"/>
  <c r="CD49" i="6"/>
  <c r="CL51" i="7"/>
  <c r="CL49" i="7"/>
  <c r="CJ51" i="7"/>
  <c r="CJ49" i="7"/>
  <c r="CN61" i="33"/>
  <c r="CO61" i="13"/>
  <c r="CU61" i="9"/>
  <c r="CJ38" i="37"/>
  <c r="CI61" i="5"/>
  <c r="V11" i="47"/>
  <c r="B30" i="47"/>
  <c r="B27" i="47"/>
  <c r="B41" i="47" s="1"/>
  <c r="E27" i="47"/>
  <c r="E41" i="47" s="1"/>
  <c r="H27" i="47"/>
  <c r="H41" i="47" s="1"/>
  <c r="I27" i="47"/>
  <c r="I41" i="47" s="1"/>
  <c r="L27" i="47"/>
  <c r="L41" i="47" s="1"/>
  <c r="N27" i="47"/>
  <c r="N41" i="47" s="1"/>
  <c r="R27" i="47"/>
  <c r="R41" i="47" s="1"/>
  <c r="Q14" i="20"/>
  <c r="S11" i="47"/>
  <c r="P11" i="47"/>
  <c r="G11" i="47"/>
  <c r="B11" i="47"/>
  <c r="Q12" i="47"/>
  <c r="N12" i="47"/>
  <c r="H12" i="47"/>
  <c r="U7" i="20"/>
  <c r="U40" i="20" s="1"/>
  <c r="U7" i="47"/>
  <c r="U39" i="47" s="1"/>
  <c r="Q7" i="20"/>
  <c r="Q40" i="20" s="1"/>
  <c r="Q7" i="47"/>
  <c r="Q39" i="47" s="1"/>
  <c r="N7" i="20"/>
  <c r="N40" i="20" s="1"/>
  <c r="N7" i="47"/>
  <c r="N39" i="47" s="1"/>
  <c r="L7" i="20"/>
  <c r="L40" i="20" s="1"/>
  <c r="L7" i="47"/>
  <c r="L39" i="47" s="1"/>
  <c r="I7" i="20"/>
  <c r="I40" i="20" s="1"/>
  <c r="I7" i="47"/>
  <c r="I39" i="47" s="1"/>
  <c r="U30" i="47"/>
  <c r="Q30" i="47"/>
  <c r="N30" i="47"/>
  <c r="L30" i="47"/>
  <c r="S14" i="20"/>
  <c r="S14" i="47"/>
  <c r="O14" i="47"/>
  <c r="F14" i="47"/>
  <c r="R14" i="47"/>
  <c r="L14" i="20"/>
  <c r="L14" i="47"/>
  <c r="J27" i="47"/>
  <c r="J41" i="47" s="1"/>
  <c r="O27" i="47"/>
  <c r="O41" i="47" s="1"/>
  <c r="S27" i="47"/>
  <c r="S41" i="47" s="1"/>
  <c r="C14" i="47"/>
  <c r="Q27" i="47"/>
  <c r="Q41" i="47" s="1"/>
  <c r="R11" i="47"/>
  <c r="O11" i="47"/>
  <c r="J11" i="47"/>
  <c r="F11" i="47"/>
  <c r="F12" i="47"/>
  <c r="M7" i="20"/>
  <c r="M40" i="20" s="1"/>
  <c r="M7" i="47"/>
  <c r="M39" i="47" s="1"/>
  <c r="K7" i="20"/>
  <c r="K40" i="20" s="1"/>
  <c r="K7" i="47"/>
  <c r="K39" i="47" s="1"/>
  <c r="H7" i="20"/>
  <c r="H40" i="20" s="1"/>
  <c r="H7" i="47"/>
  <c r="H39" i="47" s="1"/>
  <c r="T30" i="47"/>
  <c r="V14" i="47"/>
  <c r="M14" i="20"/>
  <c r="M14" i="47"/>
  <c r="E14" i="20"/>
  <c r="B14" i="47"/>
  <c r="F27" i="47"/>
  <c r="F41" i="47" s="1"/>
  <c r="P27" i="47"/>
  <c r="P41" i="47" s="1"/>
  <c r="T27" i="47"/>
  <c r="T41" i="47" s="1"/>
  <c r="V7" i="20"/>
  <c r="V40" i="20"/>
  <c r="V7" i="47"/>
  <c r="V39" i="47"/>
  <c r="C27" i="47"/>
  <c r="C41" i="47" s="1"/>
  <c r="U11" i="47"/>
  <c r="Q11" i="47"/>
  <c r="N11" i="47"/>
  <c r="L11" i="47"/>
  <c r="I11" i="47"/>
  <c r="S12" i="47"/>
  <c r="C12" i="47"/>
  <c r="S7" i="20"/>
  <c r="S40" i="20" s="1"/>
  <c r="S7" i="47"/>
  <c r="S39" i="47" s="1"/>
  <c r="P7" i="20"/>
  <c r="P40" i="20" s="1"/>
  <c r="P7" i="47"/>
  <c r="P39" i="47" s="1"/>
  <c r="F7" i="20"/>
  <c r="F40" i="20" s="1"/>
  <c r="F7" i="47"/>
  <c r="F39" i="47" s="1"/>
  <c r="C7" i="20"/>
  <c r="C40" i="20"/>
  <c r="C7" i="47"/>
  <c r="C39" i="47" s="1"/>
  <c r="S30" i="47"/>
  <c r="P30" i="47"/>
  <c r="J14" i="47"/>
  <c r="P14" i="47"/>
  <c r="H14" i="47"/>
  <c r="D14" i="47"/>
  <c r="D27" i="47"/>
  <c r="D41" i="47" s="1"/>
  <c r="G27" i="47"/>
  <c r="G41" i="47" s="1"/>
  <c r="K27" i="47"/>
  <c r="K41" i="47" s="1"/>
  <c r="M27" i="47"/>
  <c r="M41" i="47" s="1"/>
  <c r="V27" i="47"/>
  <c r="V41" i="47" s="1"/>
  <c r="V12" i="47"/>
  <c r="T11" i="47"/>
  <c r="M11" i="47"/>
  <c r="K11" i="47"/>
  <c r="H11" i="47"/>
  <c r="E11" i="47"/>
  <c r="C11" i="47"/>
  <c r="L12" i="47"/>
  <c r="E12" i="47"/>
  <c r="R7" i="20"/>
  <c r="R40" i="20" s="1"/>
  <c r="R7" i="47"/>
  <c r="R39" i="47"/>
  <c r="O7" i="20"/>
  <c r="O40" i="20" s="1"/>
  <c r="O7" i="47"/>
  <c r="O39" i="47"/>
  <c r="B7" i="20"/>
  <c r="B40" i="20" s="1"/>
  <c r="B7" i="47"/>
  <c r="B39" i="47"/>
  <c r="V30" i="47"/>
  <c r="J30" i="47"/>
  <c r="U14" i="47"/>
  <c r="T28" i="20"/>
  <c r="T43" i="20" s="1"/>
  <c r="T28" i="47"/>
  <c r="T42" i="47" s="1"/>
  <c r="B28" i="20"/>
  <c r="B43" i="20" s="1"/>
  <c r="B28" i="47"/>
  <c r="B42" i="47" s="1"/>
  <c r="U28" i="20"/>
  <c r="U43" i="20" s="1"/>
  <c r="U28" i="47"/>
  <c r="U42" i="47" s="1"/>
  <c r="Q28" i="20"/>
  <c r="Q43" i="20" s="1"/>
  <c r="Q28" i="47"/>
  <c r="Q42" i="47" s="1"/>
  <c r="N28" i="20"/>
  <c r="N43" i="20" s="1"/>
  <c r="N28" i="47"/>
  <c r="N42" i="47" s="1"/>
  <c r="L28" i="20"/>
  <c r="L43" i="20" s="1"/>
  <c r="L28" i="47"/>
  <c r="L42" i="47" s="1"/>
  <c r="I28" i="20"/>
  <c r="I43" i="20" s="1"/>
  <c r="I28" i="47"/>
  <c r="I42" i="47" s="1"/>
  <c r="C28" i="20"/>
  <c r="C43" i="20" s="1"/>
  <c r="C28" i="47"/>
  <c r="C42" i="47" s="1"/>
  <c r="M28" i="20"/>
  <c r="M43" i="20" s="1"/>
  <c r="M28" i="47"/>
  <c r="M42" i="47" s="1"/>
  <c r="H28" i="20"/>
  <c r="H43" i="20" s="1"/>
  <c r="H28" i="47"/>
  <c r="H42" i="47" s="1"/>
  <c r="E28" i="20"/>
  <c r="E43" i="20" s="1"/>
  <c r="E28" i="47"/>
  <c r="E42" i="47" s="1"/>
  <c r="S28" i="20"/>
  <c r="S43" i="20" s="1"/>
  <c r="S28" i="47"/>
  <c r="S42" i="47" s="1"/>
  <c r="P28" i="20"/>
  <c r="P43" i="20" s="1"/>
  <c r="P28" i="47"/>
  <c r="P42" i="47" s="1"/>
  <c r="G28" i="20"/>
  <c r="G43" i="20" s="1"/>
  <c r="G28" i="47"/>
  <c r="G42" i="47" s="1"/>
  <c r="D28" i="20"/>
  <c r="D43" i="20" s="1"/>
  <c r="D28" i="47"/>
  <c r="D42" i="47" s="1"/>
  <c r="K28" i="20"/>
  <c r="K43" i="20" s="1"/>
  <c r="K28" i="47"/>
  <c r="K42" i="47" s="1"/>
  <c r="V28" i="20"/>
  <c r="V43" i="20" s="1"/>
  <c r="V28" i="47"/>
  <c r="V42" i="47" s="1"/>
  <c r="R28" i="20"/>
  <c r="R43" i="20" s="1"/>
  <c r="R28" i="47"/>
  <c r="R42" i="47" s="1"/>
  <c r="O28" i="20"/>
  <c r="O43" i="20" s="1"/>
  <c r="O28" i="47"/>
  <c r="O42" i="47" s="1"/>
  <c r="J28" i="20"/>
  <c r="J43" i="20" s="1"/>
  <c r="J28" i="47"/>
  <c r="J42" i="47" s="1"/>
  <c r="F28" i="20"/>
  <c r="F43" i="20" s="1"/>
  <c r="F28" i="47"/>
  <c r="F42" i="47" s="1"/>
  <c r="CH61" i="5"/>
  <c r="BZ61" i="5"/>
  <c r="CB61" i="5"/>
  <c r="CD61" i="5"/>
  <c r="CE50" i="6"/>
  <c r="CP61" i="9"/>
  <c r="T14" i="20"/>
  <c r="CK61" i="25"/>
  <c r="CE49" i="8"/>
  <c r="CL63" i="27"/>
  <c r="CY62" i="25"/>
  <c r="BY50" i="6"/>
  <c r="CM61" i="13"/>
  <c r="CJ62" i="27"/>
  <c r="CL61" i="9"/>
  <c r="CQ61" i="9"/>
  <c r="CI61" i="33"/>
  <c r="CG61" i="33"/>
  <c r="CI61" i="13"/>
  <c r="CM38" i="37"/>
  <c r="CK38" i="37"/>
  <c r="CM61" i="9"/>
  <c r="CX61" i="9"/>
  <c r="CH61" i="33"/>
  <c r="CE61" i="33"/>
  <c r="CC36" i="37"/>
  <c r="CF38" i="37"/>
  <c r="CH38" i="37"/>
  <c r="E19" i="20"/>
  <c r="CD38" i="37"/>
  <c r="CG38" i="37"/>
  <c r="AZ13" i="32"/>
  <c r="BC13" i="32" s="1"/>
  <c r="BD13" i="32"/>
  <c r="CO61" i="9"/>
  <c r="CJ61" i="33"/>
  <c r="T7" i="20"/>
  <c r="T40" i="20"/>
  <c r="CF61" i="33"/>
  <c r="CK61" i="33"/>
  <c r="J7" i="20"/>
  <c r="J40" i="20"/>
  <c r="E7" i="20"/>
  <c r="E40" i="20"/>
  <c r="CU62" i="12"/>
  <c r="CQ61" i="25"/>
  <c r="CO61" i="25"/>
  <c r="CM61" i="25"/>
  <c r="CU61" i="25"/>
  <c r="CY61" i="25"/>
  <c r="CS61" i="25"/>
  <c r="CL61" i="25"/>
  <c r="F15" i="21"/>
  <c r="CO62" i="25"/>
  <c r="CO61" i="12"/>
  <c r="CP63" i="12"/>
  <c r="CR61" i="12"/>
  <c r="CT63" i="12"/>
  <c r="CL62" i="12"/>
  <c r="CM61" i="12"/>
  <c r="CT62" i="12"/>
  <c r="CR62" i="12"/>
  <c r="CA49" i="6"/>
  <c r="CC49" i="6"/>
  <c r="BZ51" i="6"/>
  <c r="CB49" i="6"/>
  <c r="CC50" i="6"/>
  <c r="CA51" i="6"/>
  <c r="CD51" i="6"/>
  <c r="BZ49" i="6"/>
  <c r="CB50" i="6"/>
  <c r="BZ50" i="6"/>
  <c r="CA50" i="7"/>
  <c r="CF50" i="7"/>
  <c r="CE49" i="7"/>
  <c r="CB50" i="7"/>
  <c r="CD50" i="7"/>
  <c r="BZ51" i="7"/>
  <c r="CD49" i="7"/>
  <c r="BZ50" i="7"/>
  <c r="CC50" i="7"/>
  <c r="CC49" i="7"/>
  <c r="CE50" i="7"/>
  <c r="BZ49" i="7"/>
  <c r="CA49" i="7"/>
  <c r="CB49" i="7"/>
  <c r="CF49" i="7"/>
  <c r="G14" i="21"/>
  <c r="D14" i="21"/>
  <c r="BD6" i="32"/>
  <c r="BA18" i="32"/>
  <c r="CD60" i="36"/>
  <c r="BZ60" i="36"/>
  <c r="CB60" i="36"/>
  <c r="BY59" i="36"/>
  <c r="BZ61" i="36"/>
  <c r="CB61" i="36"/>
  <c r="BY61" i="36"/>
  <c r="CC60" i="36"/>
  <c r="CD61" i="36"/>
  <c r="CA61" i="36"/>
  <c r="CD59" i="36"/>
  <c r="CC61" i="36"/>
  <c r="BY60" i="36"/>
  <c r="CC61" i="11"/>
  <c r="CC50" i="8"/>
  <c r="CB49" i="8"/>
  <c r="CD49" i="8"/>
  <c r="CD50" i="8"/>
  <c r="CG51" i="8"/>
  <c r="CF50" i="8"/>
  <c r="CB50" i="8"/>
  <c r="CG50" i="8"/>
  <c r="CD51" i="8"/>
  <c r="CB51" i="8"/>
  <c r="CK61" i="9"/>
  <c r="O53" i="30"/>
  <c r="CJ61" i="27"/>
  <c r="B14" i="20"/>
  <c r="K14" i="20"/>
  <c r="D14" i="20"/>
  <c r="U14" i="20"/>
  <c r="J14" i="20"/>
  <c r="O14" i="20"/>
  <c r="H14" i="20"/>
  <c r="P14" i="20"/>
  <c r="CH62" i="27"/>
  <c r="CN61" i="27"/>
  <c r="Q16" i="30"/>
  <c r="Q9" i="30"/>
  <c r="Q39" i="30"/>
  <c r="Q42" i="30"/>
  <c r="Q43" i="30"/>
  <c r="Q15" i="30"/>
  <c r="E15" i="21" l="1"/>
  <c r="H15" i="21"/>
  <c r="CM62" i="25"/>
  <c r="CP62" i="25"/>
  <c r="B15" i="21"/>
  <c r="B15" i="63"/>
  <c r="C15" i="21"/>
  <c r="C15" i="63"/>
  <c r="G15" i="21"/>
  <c r="G15" i="63"/>
  <c r="D15" i="21"/>
  <c r="D15" i="63"/>
  <c r="CN62" i="25"/>
  <c r="F15" i="63"/>
  <c r="G20" i="21"/>
  <c r="G20" i="63"/>
  <c r="G25" i="63" s="1"/>
  <c r="G28" i="63" s="1"/>
  <c r="D20" i="21"/>
  <c r="D20" i="63"/>
  <c r="D25" i="63" s="1"/>
  <c r="D28" i="63" s="1"/>
  <c r="F20" i="21"/>
  <c r="F20" i="63"/>
  <c r="F25" i="63" s="1"/>
  <c r="F28" i="63" s="1"/>
  <c r="B20" i="21"/>
  <c r="B20" i="63"/>
  <c r="B25" i="63" s="1"/>
  <c r="B28" i="63" s="1"/>
  <c r="H20" i="21"/>
  <c r="H20" i="63"/>
  <c r="H25" i="63" s="1"/>
  <c r="H28" i="63" s="1"/>
  <c r="E20" i="21"/>
  <c r="E20" i="63"/>
  <c r="E25" i="63" s="1"/>
  <c r="E28" i="63" s="1"/>
  <c r="C20" i="21"/>
  <c r="C20" i="63"/>
  <c r="C25" i="63" s="1"/>
  <c r="C28" i="63" s="1"/>
  <c r="U23" i="47"/>
  <c r="U40" i="47" s="1"/>
  <c r="U46" i="47" s="1"/>
  <c r="U23" i="20"/>
  <c r="U36" i="20" s="1"/>
  <c r="S23" i="47"/>
  <c r="S23" i="20"/>
  <c r="S41" i="20" s="1"/>
  <c r="S47" i="20" s="1"/>
  <c r="Q23" i="47"/>
  <c r="Q40" i="47" s="1"/>
  <c r="Q46" i="47" s="1"/>
  <c r="Q23" i="20"/>
  <c r="Q36" i="20" s="1"/>
  <c r="P23" i="47"/>
  <c r="P23" i="20"/>
  <c r="P41" i="20" s="1"/>
  <c r="P47" i="20" s="1"/>
  <c r="N23" i="47"/>
  <c r="N40" i="47" s="1"/>
  <c r="N46" i="47" s="1"/>
  <c r="N23" i="20"/>
  <c r="N41" i="20" s="1"/>
  <c r="N47" i="20" s="1"/>
  <c r="L23" i="47"/>
  <c r="L40" i="47" s="1"/>
  <c r="L46" i="47" s="1"/>
  <c r="L23" i="20"/>
  <c r="L41" i="20" s="1"/>
  <c r="L47" i="20" s="1"/>
  <c r="J23" i="47"/>
  <c r="J40" i="47" s="1"/>
  <c r="J46" i="47" s="1"/>
  <c r="J23" i="20"/>
  <c r="J41" i="20" s="1"/>
  <c r="J47" i="20" s="1"/>
  <c r="G23" i="47"/>
  <c r="G23" i="20"/>
  <c r="G41" i="20" s="1"/>
  <c r="G47" i="20" s="1"/>
  <c r="E23" i="47"/>
  <c r="E40" i="47" s="1"/>
  <c r="E46" i="47" s="1"/>
  <c r="E23" i="20"/>
  <c r="E41" i="20" s="1"/>
  <c r="E47" i="20" s="1"/>
  <c r="C23" i="47"/>
  <c r="C40" i="47" s="1"/>
  <c r="C46" i="47" s="1"/>
  <c r="C23" i="20"/>
  <c r="V23" i="47"/>
  <c r="V40" i="47" s="1"/>
  <c r="V46" i="47" s="1"/>
  <c r="V23" i="20"/>
  <c r="V41" i="20" s="1"/>
  <c r="V47" i="20" s="1"/>
  <c r="T23" i="47"/>
  <c r="T40" i="47" s="1"/>
  <c r="T23" i="20"/>
  <c r="T41" i="20" s="1"/>
  <c r="R23" i="47"/>
  <c r="R40" i="47" s="1"/>
  <c r="R46" i="47" s="1"/>
  <c r="R23" i="20"/>
  <c r="R41" i="20" s="1"/>
  <c r="R47" i="20" s="1"/>
  <c r="O23" i="47"/>
  <c r="O40" i="47" s="1"/>
  <c r="O23" i="20"/>
  <c r="O41" i="20" s="1"/>
  <c r="O47" i="20" s="1"/>
  <c r="M23" i="47"/>
  <c r="M40" i="47" s="1"/>
  <c r="M46" i="47" s="1"/>
  <c r="M23" i="20"/>
  <c r="M41" i="20" s="1"/>
  <c r="M47" i="20" s="1"/>
  <c r="K23" i="47"/>
  <c r="K40" i="47" s="1"/>
  <c r="K23" i="20"/>
  <c r="K41" i="20" s="1"/>
  <c r="K47" i="20" s="1"/>
  <c r="I23" i="47"/>
  <c r="I40" i="47" s="1"/>
  <c r="I46" i="47" s="1"/>
  <c r="I23" i="20"/>
  <c r="I41" i="20" s="1"/>
  <c r="I47" i="20" s="1"/>
  <c r="H23" i="47"/>
  <c r="H40" i="47" s="1"/>
  <c r="H46" i="47" s="1"/>
  <c r="H23" i="20"/>
  <c r="H41" i="20" s="1"/>
  <c r="H47" i="20" s="1"/>
  <c r="F23" i="47"/>
  <c r="F40" i="47" s="1"/>
  <c r="F46" i="47" s="1"/>
  <c r="F23" i="20"/>
  <c r="F41" i="20" s="1"/>
  <c r="F47" i="20" s="1"/>
  <c r="B23" i="47"/>
  <c r="B40" i="47" s="1"/>
  <c r="B23" i="20"/>
  <c r="B41" i="20" s="1"/>
  <c r="B47" i="20" s="1"/>
  <c r="Q53" i="30"/>
  <c r="G40" i="47"/>
  <c r="G46" i="47" s="1"/>
  <c r="Y53" i="30"/>
  <c r="U41" i="20"/>
  <c r="U47" i="20" s="1"/>
  <c r="S40" i="47"/>
  <c r="C41" i="20"/>
  <c r="C47" i="20" s="1"/>
  <c r="P40" i="47"/>
  <c r="P46" i="47" s="1"/>
  <c r="D25" i="21"/>
  <c r="D28" i="21" s="1"/>
  <c r="BY61" i="11"/>
  <c r="C25" i="21"/>
  <c r="CF61" i="11"/>
  <c r="CB61" i="11"/>
  <c r="BZ61" i="11"/>
  <c r="T37" i="30"/>
  <c r="H25" i="21"/>
  <c r="H28" i="21" s="1"/>
  <c r="O6" i="30"/>
  <c r="G25" i="21"/>
  <c r="G28" i="21" s="1"/>
  <c r="F25" i="21"/>
  <c r="T5" i="30"/>
  <c r="E25" i="21"/>
  <c r="B25" i="21"/>
  <c r="B28" i="21" s="1"/>
  <c r="CA51" i="8"/>
  <c r="CE51" i="8"/>
  <c r="CA49" i="8"/>
  <c r="T20" i="20"/>
  <c r="T44" i="20" s="1"/>
  <c r="CC51" i="8"/>
  <c r="CF49" i="43"/>
  <c r="CC49" i="43"/>
  <c r="CA49" i="43"/>
  <c r="CF50" i="43"/>
  <c r="CA51" i="43"/>
  <c r="CB49" i="43"/>
  <c r="CB51" i="6"/>
  <c r="O24" i="30"/>
  <c r="S26" i="30"/>
  <c r="T21" i="30"/>
  <c r="S39" i="30"/>
  <c r="O28" i="30"/>
  <c r="S49" i="30"/>
  <c r="T4" i="30"/>
  <c r="T29" i="30"/>
  <c r="T13" i="30"/>
  <c r="O32" i="30"/>
  <c r="O48" i="30"/>
  <c r="O34" i="30"/>
  <c r="O20" i="30"/>
  <c r="O42" i="30"/>
  <c r="O14" i="30"/>
  <c r="T33" i="30"/>
  <c r="T25" i="30"/>
  <c r="O40" i="30"/>
  <c r="O44" i="30"/>
  <c r="O52" i="30"/>
  <c r="S47" i="30"/>
  <c r="S35" i="30"/>
  <c r="CV62" i="14"/>
  <c r="AZ18" i="32"/>
  <c r="BC4" i="32"/>
  <c r="G35" i="47"/>
  <c r="E45" i="20"/>
  <c r="K45" i="20"/>
  <c r="T45" i="20"/>
  <c r="O45" i="20"/>
  <c r="P45" i="20"/>
  <c r="I45" i="20"/>
  <c r="N45" i="20"/>
  <c r="U45" i="20"/>
  <c r="V45" i="20"/>
  <c r="S45" i="20"/>
  <c r="J45" i="20"/>
  <c r="Q45" i="20"/>
  <c r="C45" i="20"/>
  <c r="F45" i="20"/>
  <c r="BZ49" i="41"/>
  <c r="BC3" i="45"/>
  <c r="AZ18" i="45"/>
  <c r="S9" i="30"/>
  <c r="S20" i="30"/>
  <c r="S33" i="30"/>
  <c r="S34" i="30"/>
  <c r="D35" i="47"/>
  <c r="CX62" i="25"/>
  <c r="CW61" i="25"/>
  <c r="S46" i="47"/>
  <c r="B46" i="47"/>
  <c r="D47" i="20"/>
  <c r="K46" i="47"/>
  <c r="D46" i="47"/>
  <c r="D48" i="47" s="1"/>
  <c r="T46" i="47"/>
  <c r="O46" i="47"/>
  <c r="D36" i="20"/>
  <c r="CP61" i="12"/>
  <c r="CS61" i="12"/>
  <c r="CW61" i="12"/>
  <c r="CY61" i="12"/>
  <c r="CX62" i="12"/>
  <c r="D35" i="20"/>
  <c r="D49" i="20" s="1"/>
  <c r="CX61" i="12"/>
  <c r="CY62" i="12"/>
  <c r="CW62" i="12"/>
  <c r="CS62" i="12"/>
  <c r="CX63" i="12"/>
  <c r="CJ62" i="25"/>
  <c r="CL62" i="25"/>
  <c r="S6" i="30"/>
  <c r="S14" i="30"/>
  <c r="R5" i="30"/>
  <c r="CQ62" i="12"/>
  <c r="S53" i="30"/>
  <c r="AA53" i="30"/>
  <c r="N53" i="30"/>
  <c r="T53" i="30"/>
  <c r="CO63" i="12"/>
  <c r="CN62" i="12"/>
  <c r="CM63" i="12"/>
  <c r="Q48" i="30"/>
  <c r="O36" i="30"/>
  <c r="O8" i="30"/>
  <c r="CO62" i="12"/>
  <c r="S24" i="30"/>
  <c r="O12" i="30"/>
  <c r="S36" i="30"/>
  <c r="O26" i="30"/>
  <c r="R7" i="30"/>
  <c r="O30" i="30"/>
  <c r="O50" i="30"/>
  <c r="CM62" i="12"/>
  <c r="CR63" i="12"/>
  <c r="CN63" i="12"/>
  <c r="BG57" i="1"/>
  <c r="BE57" i="1"/>
  <c r="BD55" i="1"/>
  <c r="BG55" i="1"/>
  <c r="BH55" i="1"/>
  <c r="BG20" i="1"/>
  <c r="Q21" i="30"/>
  <c r="BG48" i="1"/>
  <c r="BG34" i="1"/>
  <c r="BD34" i="1"/>
  <c r="BE48" i="1"/>
  <c r="BE36" i="1"/>
  <c r="BE24" i="1"/>
  <c r="BE12" i="1"/>
  <c r="BD42" i="1"/>
  <c r="BH9" i="1"/>
  <c r="BH7" i="1"/>
  <c r="BH5" i="1"/>
  <c r="BH3" i="1"/>
  <c r="BA9" i="1"/>
  <c r="BA7" i="1"/>
  <c r="BA5" i="1"/>
  <c r="BD5" i="1" s="1"/>
  <c r="BA3" i="1"/>
  <c r="BH50" i="1"/>
  <c r="BH34" i="1"/>
  <c r="BH10" i="1"/>
  <c r="BH20" i="1"/>
  <c r="BB63" i="1"/>
  <c r="BG47" i="1"/>
  <c r="BG12" i="1"/>
  <c r="BG22" i="1"/>
  <c r="BD22" i="1"/>
  <c r="Q23" i="30"/>
  <c r="BG24" i="1"/>
  <c r="Q25" i="30"/>
  <c r="BG26" i="1"/>
  <c r="Q27" i="30"/>
  <c r="BD26" i="1"/>
  <c r="BG36" i="1"/>
  <c r="BG50" i="1"/>
  <c r="BD50" i="1"/>
  <c r="Q51" i="30"/>
  <c r="BG18" i="1"/>
  <c r="BD18" i="1"/>
  <c r="BG30" i="1"/>
  <c r="BD30" i="1"/>
  <c r="BG32" i="1"/>
  <c r="R36" i="30"/>
  <c r="BG44" i="1"/>
  <c r="Q7" i="30"/>
  <c r="Q26" i="30"/>
  <c r="R32" i="30"/>
  <c r="R24" i="30"/>
  <c r="R18" i="30"/>
  <c r="BG5" i="1"/>
  <c r="BD10" i="1"/>
  <c r="BG7" i="1"/>
  <c r="BE50" i="1"/>
  <c r="BE30" i="1"/>
  <c r="BE26" i="1"/>
  <c r="BE22" i="1"/>
  <c r="BE18" i="1"/>
  <c r="BD46" i="1"/>
  <c r="BD38" i="1"/>
  <c r="BD14" i="1"/>
  <c r="BG4" i="1"/>
  <c r="BH23" i="1"/>
  <c r="BE23" i="1"/>
  <c r="BH30" i="1"/>
  <c r="BH22" i="1"/>
  <c r="BH32" i="1"/>
  <c r="BH24" i="1"/>
  <c r="BG23" i="1"/>
  <c r="BG31" i="1"/>
  <c r="BD48" i="1"/>
  <c r="BD44" i="1"/>
  <c r="BD40" i="1"/>
  <c r="BD36" i="1"/>
  <c r="BD32" i="1"/>
  <c r="BD28" i="1"/>
  <c r="BD24" i="1"/>
  <c r="BD20" i="1"/>
  <c r="BD16" i="1"/>
  <c r="BD12" i="1"/>
  <c r="BA11" i="1"/>
  <c r="BB64" i="1"/>
  <c r="BB62" i="1"/>
  <c r="F5" i="21" s="1"/>
  <c r="F28" i="21" s="1"/>
  <c r="BE11" i="1"/>
  <c r="BH11" i="1"/>
  <c r="BA13" i="1"/>
  <c r="BE13" i="1"/>
  <c r="BA17" i="1"/>
  <c r="BH17" i="1"/>
  <c r="BA19" i="1"/>
  <c r="BE19" i="1"/>
  <c r="BH19" i="1"/>
  <c r="BA21" i="1"/>
  <c r="BH21" i="1"/>
  <c r="BE21" i="1"/>
  <c r="BA27" i="1"/>
  <c r="BE27" i="1"/>
  <c r="BH27" i="1"/>
  <c r="BA29" i="1"/>
  <c r="BE29" i="1"/>
  <c r="BA33" i="1"/>
  <c r="BH33" i="1"/>
  <c r="BA35" i="1"/>
  <c r="BE35" i="1"/>
  <c r="BH35" i="1"/>
  <c r="BA37" i="1"/>
  <c r="BH37" i="1"/>
  <c r="BE37" i="1"/>
  <c r="BA43" i="1"/>
  <c r="BE43" i="1"/>
  <c r="BH43" i="1"/>
  <c r="BA45" i="1"/>
  <c r="BE45" i="1"/>
  <c r="BA49" i="1"/>
  <c r="BH49" i="1"/>
  <c r="BA51" i="1"/>
  <c r="BE51" i="1"/>
  <c r="BH51" i="1"/>
  <c r="D51" i="20"/>
  <c r="C14" i="20"/>
  <c r="N14" i="20"/>
  <c r="CM61" i="27"/>
  <c r="CH61" i="27"/>
  <c r="I14" i="20"/>
  <c r="F14" i="20"/>
  <c r="CO61" i="27"/>
  <c r="I14" i="47"/>
  <c r="T14" i="47"/>
  <c r="K14" i="47"/>
  <c r="N14" i="47"/>
  <c r="N35" i="47" s="1"/>
  <c r="R14" i="20"/>
  <c r="CR61" i="27"/>
  <c r="Q14" i="47"/>
  <c r="CQ62" i="27"/>
  <c r="CS62" i="27"/>
  <c r="Q40" i="30"/>
  <c r="R22" i="30"/>
  <c r="R48" i="30"/>
  <c r="S37" i="30"/>
  <c r="S30" i="30"/>
  <c r="S46" i="30"/>
  <c r="O7" i="30"/>
  <c r="S42" i="30"/>
  <c r="S17" i="30"/>
  <c r="S29" i="30"/>
  <c r="CL62" i="27"/>
  <c r="R20" i="30"/>
  <c r="R30" i="30"/>
  <c r="S12" i="30"/>
  <c r="R14" i="30"/>
  <c r="CN62" i="27"/>
  <c r="CK62" i="27"/>
  <c r="I30" i="47"/>
  <c r="CE61" i="13"/>
  <c r="Q33" i="30"/>
  <c r="Q24" i="30"/>
  <c r="D55" i="30"/>
  <c r="R38" i="30"/>
  <c r="S31" i="30"/>
  <c r="O37" i="30"/>
  <c r="O13" i="30"/>
  <c r="R8" i="30"/>
  <c r="R44" i="30"/>
  <c r="S27" i="30"/>
  <c r="R28" i="30"/>
  <c r="R6" i="30"/>
  <c r="R34" i="30"/>
  <c r="R16" i="30"/>
  <c r="S48" i="30"/>
  <c r="G55" i="30"/>
  <c r="B55" i="30"/>
  <c r="S15" i="30"/>
  <c r="O49" i="30"/>
  <c r="R21" i="30"/>
  <c r="O45" i="30"/>
  <c r="R9" i="30"/>
  <c r="S44" i="30"/>
  <c r="O9" i="30"/>
  <c r="S23" i="30"/>
  <c r="O11" i="30"/>
  <c r="R27" i="30"/>
  <c r="S52" i="30"/>
  <c r="S7" i="30"/>
  <c r="Q31" i="30"/>
  <c r="R46" i="30"/>
  <c r="R41" i="30"/>
  <c r="R43" i="30"/>
  <c r="R45" i="30"/>
  <c r="R37" i="30"/>
  <c r="R42" i="30"/>
  <c r="R52" i="30"/>
  <c r="CK61" i="5"/>
  <c r="BW61" i="5"/>
  <c r="CA61" i="5"/>
  <c r="CC61" i="5"/>
  <c r="J35" i="47"/>
  <c r="E35" i="47"/>
  <c r="Q6" i="30"/>
  <c r="R17" i="30"/>
  <c r="R29" i="30"/>
  <c r="R25" i="30"/>
  <c r="P51" i="30"/>
  <c r="P6" i="30"/>
  <c r="O27" i="30"/>
  <c r="O5" i="30"/>
  <c r="T8" i="30"/>
  <c r="O29" i="30"/>
  <c r="R11" i="30"/>
  <c r="C55" i="30"/>
  <c r="H55" i="30"/>
  <c r="O33" i="30"/>
  <c r="R19" i="30"/>
  <c r="R31" i="30"/>
  <c r="O23" i="30"/>
  <c r="O43" i="30"/>
  <c r="R51" i="30"/>
  <c r="R23" i="30"/>
  <c r="R4" i="30"/>
  <c r="R33" i="30"/>
  <c r="R35" i="30"/>
  <c r="O35" i="30"/>
  <c r="O15" i="30"/>
  <c r="O19" i="30"/>
  <c r="S51" i="30"/>
  <c r="P50" i="30"/>
  <c r="P48" i="30"/>
  <c r="P47" i="30"/>
  <c r="P45" i="30"/>
  <c r="P41" i="30"/>
  <c r="P38" i="30"/>
  <c r="T36" i="30"/>
  <c r="P35" i="30"/>
  <c r="P34" i="30"/>
  <c r="P32" i="30"/>
  <c r="P30" i="30"/>
  <c r="P28" i="30"/>
  <c r="P25" i="30"/>
  <c r="P22" i="30"/>
  <c r="P21" i="30"/>
  <c r="P19" i="30"/>
  <c r="P17" i="30"/>
  <c r="P16" i="30"/>
  <c r="P14" i="30"/>
  <c r="P13" i="30"/>
  <c r="P11" i="30"/>
  <c r="S10" i="30"/>
  <c r="N10" i="30"/>
  <c r="N9" i="30"/>
  <c r="C28" i="21"/>
  <c r="BW36" i="37"/>
  <c r="U19" i="20" s="1"/>
  <c r="CI38" i="37"/>
  <c r="CC38" i="37"/>
  <c r="BX36" i="37"/>
  <c r="CK36" i="37"/>
  <c r="CO36" i="37"/>
  <c r="CD36" i="37"/>
  <c r="CL36" i="37"/>
  <c r="BW38" i="37"/>
  <c r="S36" i="20"/>
  <c r="E36" i="20"/>
  <c r="CE38" i="37"/>
  <c r="CH36" i="37"/>
  <c r="CH36" i="42"/>
  <c r="CK36" i="42"/>
  <c r="BX36" i="42"/>
  <c r="BW38" i="42"/>
  <c r="CJ36" i="42"/>
  <c r="CL36" i="42"/>
  <c r="CO36" i="42"/>
  <c r="BW36" i="42"/>
  <c r="U19" i="47" s="1"/>
  <c r="BX38" i="42"/>
  <c r="F35" i="47"/>
  <c r="O35" i="47"/>
  <c r="B35" i="47"/>
  <c r="Q35" i="47"/>
  <c r="S35" i="47"/>
  <c r="U35" i="47"/>
  <c r="CD36" i="42"/>
  <c r="CG38" i="42"/>
  <c r="I35" i="47"/>
  <c r="R35" i="47"/>
  <c r="H35" i="47"/>
  <c r="T6" i="20"/>
  <c r="CK62" i="52"/>
  <c r="CQ61" i="52"/>
  <c r="CN62" i="52"/>
  <c r="CH62" i="52"/>
  <c r="CF62" i="52"/>
  <c r="CI63" i="52"/>
  <c r="CK63" i="52"/>
  <c r="V36" i="20" l="1"/>
  <c r="O35" i="20"/>
  <c r="F36" i="20"/>
  <c r="R36" i="20"/>
  <c r="B50" i="47"/>
  <c r="M35" i="20"/>
  <c r="I35" i="20"/>
  <c r="K36" i="20"/>
  <c r="H35" i="20"/>
  <c r="H49" i="20" s="1"/>
  <c r="M36" i="20"/>
  <c r="B36" i="20"/>
  <c r="G36" i="20"/>
  <c r="Q41" i="20"/>
  <c r="Q47" i="20" s="1"/>
  <c r="G50" i="47"/>
  <c r="G48" i="47"/>
  <c r="G35" i="20"/>
  <c r="G51" i="20" s="1"/>
  <c r="V35" i="20"/>
  <c r="V49" i="20" s="1"/>
  <c r="R35" i="20"/>
  <c r="R49" i="20" s="1"/>
  <c r="I36" i="20"/>
  <c r="B35" i="20"/>
  <c r="B49" i="20" s="1"/>
  <c r="N36" i="20"/>
  <c r="F35" i="20"/>
  <c r="F51" i="20" s="1"/>
  <c r="K35" i="20"/>
  <c r="K51" i="20" s="1"/>
  <c r="O36" i="20"/>
  <c r="H36" i="20"/>
  <c r="U35" i="20"/>
  <c r="U51" i="20" s="1"/>
  <c r="E35" i="20"/>
  <c r="E51" i="20" s="1"/>
  <c r="T47" i="20"/>
  <c r="N35" i="20"/>
  <c r="N51" i="20" s="1"/>
  <c r="M35" i="47"/>
  <c r="M50" i="47" s="1"/>
  <c r="V35" i="47"/>
  <c r="V50" i="47" s="1"/>
  <c r="K35" i="47"/>
  <c r="K48" i="47" s="1"/>
  <c r="C35" i="47"/>
  <c r="C48" i="47" s="1"/>
  <c r="L35" i="47"/>
  <c r="L50" i="47" s="1"/>
  <c r="P35" i="20"/>
  <c r="P51" i="20" s="1"/>
  <c r="S35" i="20"/>
  <c r="S49" i="20" s="1"/>
  <c r="P36" i="20"/>
  <c r="T35" i="47"/>
  <c r="T50" i="47" s="1"/>
  <c r="Q48" i="47"/>
  <c r="N50" i="47"/>
  <c r="L36" i="20"/>
  <c r="F49" i="20"/>
  <c r="J35" i="20"/>
  <c r="J51" i="20" s="1"/>
  <c r="G49" i="20"/>
  <c r="P35" i="47"/>
  <c r="P50" i="47" s="1"/>
  <c r="C35" i="20"/>
  <c r="C51" i="20" s="1"/>
  <c r="Q35" i="20"/>
  <c r="Q49" i="20" s="1"/>
  <c r="C36" i="20"/>
  <c r="L35" i="20"/>
  <c r="L49" i="20" s="1"/>
  <c r="J36" i="20"/>
  <c r="D50" i="47"/>
  <c r="I51" i="20"/>
  <c r="O51" i="20"/>
  <c r="E48" i="47"/>
  <c r="J50" i="47"/>
  <c r="U50" i="47"/>
  <c r="O48" i="47"/>
  <c r="Q49" i="30"/>
  <c r="R48" i="47"/>
  <c r="I48" i="47"/>
  <c r="C50" i="47"/>
  <c r="S50" i="47"/>
  <c r="F48" i="47"/>
  <c r="E50" i="47"/>
  <c r="N55" i="30"/>
  <c r="R50" i="30"/>
  <c r="R26" i="30"/>
  <c r="Q41" i="30"/>
  <c r="Q17" i="30"/>
  <c r="Q32" i="30"/>
  <c r="R12" i="30"/>
  <c r="Q45" i="30"/>
  <c r="BD9" i="1"/>
  <c r="BG9" i="1"/>
  <c r="BG3" i="1"/>
  <c r="BD3" i="1"/>
  <c r="BD7" i="1"/>
  <c r="Q29" i="30"/>
  <c r="Q5" i="30"/>
  <c r="Q11" i="30"/>
  <c r="Q19" i="30"/>
  <c r="F55" i="30"/>
  <c r="Q37" i="30"/>
  <c r="Q13" i="30"/>
  <c r="Q47" i="30"/>
  <c r="Q35" i="30"/>
  <c r="Q50" i="47"/>
  <c r="BD51" i="1"/>
  <c r="BG51" i="1"/>
  <c r="BG49" i="1"/>
  <c r="BD49" i="1"/>
  <c r="BD45" i="1"/>
  <c r="BG45" i="1"/>
  <c r="BD37" i="1"/>
  <c r="BG37" i="1"/>
  <c r="BD27" i="1"/>
  <c r="BG27" i="1"/>
  <c r="BD19" i="1"/>
  <c r="BG19" i="1"/>
  <c r="BD17" i="1"/>
  <c r="BG17" i="1"/>
  <c r="BD13" i="1"/>
  <c r="BG13" i="1"/>
  <c r="BD43" i="1"/>
  <c r="BG43" i="1"/>
  <c r="BD35" i="1"/>
  <c r="BG35" i="1"/>
  <c r="BD33" i="1"/>
  <c r="BG33" i="1"/>
  <c r="BD29" i="1"/>
  <c r="BG29" i="1"/>
  <c r="BD21" i="1"/>
  <c r="BG21" i="1"/>
  <c r="BD11" i="1"/>
  <c r="BA64" i="1"/>
  <c r="BG11" i="1"/>
  <c r="BA61" i="1"/>
  <c r="BA63" i="1"/>
  <c r="BA62" i="1"/>
  <c r="E5" i="21" s="1"/>
  <c r="E28" i="21" s="1"/>
  <c r="E49" i="20"/>
  <c r="J48" i="47"/>
  <c r="I50" i="47"/>
  <c r="S55" i="30"/>
  <c r="R50" i="47"/>
  <c r="B48" i="47"/>
  <c r="O50" i="47"/>
  <c r="U48" i="47"/>
  <c r="H51" i="20"/>
  <c r="O49" i="20"/>
  <c r="T55" i="30"/>
  <c r="P55" i="30"/>
  <c r="AB55" i="30"/>
  <c r="AC55" i="30"/>
  <c r="X55" i="30"/>
  <c r="W55" i="30"/>
  <c r="Y55" i="30"/>
  <c r="O55" i="30"/>
  <c r="Q51" i="20"/>
  <c r="M51" i="20"/>
  <c r="M49" i="20"/>
  <c r="K49" i="20"/>
  <c r="I49" i="20"/>
  <c r="N48" i="47"/>
  <c r="F50" i="47"/>
  <c r="V48" i="47"/>
  <c r="S48" i="47"/>
  <c r="H50" i="47"/>
  <c r="H48" i="47"/>
  <c r="N49" i="20"/>
  <c r="V51" i="20"/>
  <c r="T35" i="20"/>
  <c r="T36" i="20"/>
  <c r="P49" i="20" l="1"/>
  <c r="K50" i="47"/>
  <c r="P48" i="47"/>
  <c r="L48" i="47"/>
  <c r="S51" i="20"/>
  <c r="R51" i="20"/>
  <c r="B51" i="20"/>
  <c r="U49" i="20"/>
  <c r="L51" i="20"/>
  <c r="T48" i="47"/>
  <c r="M48" i="47"/>
  <c r="J49" i="20"/>
  <c r="C49" i="20"/>
  <c r="R55" i="30"/>
  <c r="AA55" i="30"/>
  <c r="Q8" i="30"/>
  <c r="Q4" i="30"/>
  <c r="Q10" i="30"/>
  <c r="Q22" i="30"/>
  <c r="Q30" i="30"/>
  <c r="Q34" i="30"/>
  <c r="Q36" i="30"/>
  <c r="Q44" i="30"/>
  <c r="Q18" i="30"/>
  <c r="Q12" i="30"/>
  <c r="E55" i="30"/>
  <c r="Q14" i="30"/>
  <c r="Q20" i="30"/>
  <c r="Q28" i="30"/>
  <c r="Q38" i="30"/>
  <c r="Q46" i="30"/>
  <c r="Q50" i="30"/>
  <c r="Q52" i="30"/>
  <c r="T49" i="20"/>
  <c r="T51" i="20"/>
  <c r="Z55" i="30" l="1"/>
  <c r="Q55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B522CB2-9B89-4209-AD01-D64F3E4AC269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73D029E6-6A5F-4C9B-8E4D-20BCEE0C2CD4}" name="annual_2011ea_v6_11f_c3marine_12US2_cbo5_soa_state1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E54D52D6-F63D-448B-881E-5B1DEDF1690A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D1ACC220-6C43-4F67-B681-F41E29150300}" name="annual_2011ea_v6_11f_othpt_12US2_cmaq_cb05_soa_state1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F8B78AE0-BB08-48DF-A92F-0A29770779A1}" name="annual_2011ea_v6_11f_othpt_12US2_cmaq_cb05_soa_state12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AF334BC4-64D3-4C0D-96A0-C0E381A30579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2DAA8FF4-6CE5-4563-B632-8C0097251D42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7B9739AB-7A06-4737-AA3B-0B3B22351932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<sst xmlns="http://schemas.openxmlformats.org/spreadsheetml/2006/main" count="7781" uniqueCount="537">
  <si>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</si>
  <si>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</si>
  <si>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</si>
  <si>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</si>
  <si>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</si>
  <si>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</si>
  <si>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</si>
  <si>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</si>
  <si>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</si>
  <si>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</si>
  <si>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</si>
  <si>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</si>
  <si>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</si>
  <si>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</si>
  <si>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</si>
  <si>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</si>
  <si>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</si>
  <si>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</si>
  <si>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</si>
  <si>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</si>
  <si>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</si>
  <si>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</si>
  <si>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</si>
  <si>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</si>
  <si>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</si>
  <si>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</si>
  <si>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</si>
  <si>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</si>
  <si>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</si>
  <si>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</si>
  <si>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</si>
  <si>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</si>
  <si>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</si>
  <si>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</si>
  <si>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</si>
  <si>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</si>
  <si>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</si>
  <si>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</si>
  <si>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</si>
  <si>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</si>
  <si>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</si>
  <si>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</si>
  <si>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</si>
  <si>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</si>
  <si>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</si>
  <si>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</si>
  <si>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</si>
  <si>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</si>
  <si>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</si>
  <si>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</si>
  <si>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</si>
  <si>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</si>
  <si>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</si>
  <si>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</si>
  <si>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</si>
  <si>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</si>
  <si>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</si>
  <si>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</si>
  <si>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</si>
  <si>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</si>
  <si>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</si>
  <si>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</si>
  <si>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</si>
  <si>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</si>
  <si>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</si>
  <si>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</si>
  <si>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</si>
  <si>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</si>
  <si>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</si>
  <si>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</si>
  <si>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</si>
  <si>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</si>
  <si>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</si>
  <si>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</si>
  <si>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</si>
  <si>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</si>
  <si>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</si>
  <si>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</si>
  <si>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</si>
  <si>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</si>
  <si>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</si>
  <si>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</si>
  <si>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</si>
  <si>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</si>
  <si>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</si>
  <si>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</si>
  <si>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</si>
  <si>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</si>
  <si>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</si>
  <si>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</si>
  <si>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</si>
  <si>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</si>
  <si>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</si>
  <si>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</si>
  <si>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</si>
  <si>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</si>
  <si>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</si>
  <si>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</si>
  <si>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</si>
  <si>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</si>
  <si>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</si>
  <si>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</si>
  <si>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</si>
  <si>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</si>
  <si>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</si>
  <si>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</si>
  <si>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</si>
  <si>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</si>
  <si>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</si>
  <si>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</si>
  <si>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</si>
  <si>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</si>
  <si>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</si>
  <si>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</si>
  <si>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</si>
  <si>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</si>
  <si>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</si>
  <si>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</si>
  <si>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</si>
  <si>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</si>
  <si>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</si>
  <si>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</si>
  <si>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</si>
  <si>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</si>
  <si>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</si>
  <si>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</si>
  <si>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</si>
  <si>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</si>
  <si>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</si>
  <si>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</si>
  <si>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</si>
  <si>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</si>
  <si>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</si>
  <si>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</si>
  <si>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</si>
  <si>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</si>
  <si>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</si>
  <si>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</si>
  <si>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</si>
  <si>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</si>
  <si>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</si>
  <si>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</si>
  <si>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</si>
  <si>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</si>
  <si>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</si>
  <si>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</si>
  <si>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</si>
  <si>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</si>
  <si>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</si>
  <si>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</si>
  <si>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</si>
  <si>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</si>
  <si>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</si>
  <si>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</si>
  <si>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</si>
  <si>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</si>
  <si>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</si>
  <si>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</si>
  <si>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</si>
  <si>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</si>
  <si>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</si>
  <si>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</si>
  <si>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</si>
  <si>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</si>
  <si>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</si>
  <si>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</si>
  <si>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</si>
  <si>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</si>
  <si>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</si>
  <si>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</si>
  <si>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</si>
  <si>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</si>
  <si>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</si>
  <si>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</si>
  <si>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</si>
  <si>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</si>
  <si>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</si>
  <si>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</si>
  <si>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</si>
  <si>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</si>
  <si>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</si>
  <si>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</si>
  <si>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</si>
  <si>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</si>
  <si>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</si>
  <si>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</si>
  <si>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</si>
  <si>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</si>
  <si>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</si>
  <si>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</si>
  <si>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</si>
  <si>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</si>
  <si>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</si>
  <si>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</si>
  <si>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</si>
  <si>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</si>
  <si>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</si>
  <si>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</si>
  <si>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</si>
  <si>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</si>
  <si>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</si>
  <si>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</si>
  <si>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</si>
  <si>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</si>
  <si>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</si>
  <si>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</si>
  <si>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</si>
  <si>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</si>
  <si>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</si>
  <si>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</si>
  <si>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</si>
  <si>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</si>
  <si>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</si>
  <si>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</si>
  <si>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</si>
  <si>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</si>
  <si>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</si>
  <si>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</si>
  <si>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</si>
  <si>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</si>
  <si>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</si>
  <si>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</si>
  <si>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</si>
  <si>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</si>
  <si>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</si>
  <si>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</si>
  <si>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</si>
  <si>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</si>
  <si>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</si>
  <si>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</si>
  <si>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</si>
  <si>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</si>
  <si>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</si>
  <si>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</si>
  <si>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</si>
  <si>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</si>
  <si>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</si>
  <si>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</si>
  <si>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</si>
  <si>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Esatern States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</si>
  <si>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</si>
  <si>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</si>
  <si>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</si>
  <si>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</si>
  <si>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</si>
  <si>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</si>
  <si>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</si>
  <si>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</si>
  <si>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</si>
  <si>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</si>
  <si>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</si>
  <si>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</si>
  <si>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</si>
  <si>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</si>
  <si>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</si>
  <si>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</si>
  <si>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</si>
  <si>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</si>
  <si>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</si>
  <si>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</si>
  <si>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</si>
  <si>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</si>
  <si>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</si>
  <si>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</si>
  <si>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</si>
  <si>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</si>
  <si>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</si>
  <si>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</si>
  <si>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</si>
  <si>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</si>
  <si>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</si>
  <si>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</si>
  <si>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</si>
  <si>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</si>
  <si>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</si>
  <si>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</si>
  <si>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</si>
  <si>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</si>
  <si>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</si>
  <si>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</si>
  <si>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</si>
  <si>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</si>
  <si>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</si>
  <si>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</si>
  <si>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</si>
  <si>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</si>
  <si>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</si>
  <si>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</si>
  <si>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</si>
  <si>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</si>
  <si>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</si>
  <si>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</si>
  <si>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</si>
  <si>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</si>
  <si>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</si>
  <si>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</si>
  <si>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</si>
  <si>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</si>
  <si>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</si>
  <si>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</si>
  <si>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</si>
  <si>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</si>
  <si>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</si>
  <si>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</si>
  <si>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</si>
  <si>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</si>
  <si>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</si>
  <si>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</si>
  <si>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</si>
  <si>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</si>
  <si>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</si>
  <si>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</si>
  <si>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</si>
  <si>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</si>
  <si>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</si>
  <si>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</si>
  <si>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</si>
  <si>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</si>
  <si>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</si>
  <si>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</si>
  <si>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</si>
  <si>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</si>
  <si>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</si>
  <si>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</si>
  <si>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</si>
  <si>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</si>
  <si>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</si>
  <si>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</si>
  <si>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</si>
  <si>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</si>
  <si>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</si>
  <si>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</si>
  <si>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</si>
  <si>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adj/unadj</t>
  </si>
  <si>
    <t>APIN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</si>
  <si>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</si>
  <si>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</si>
  <si>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</si>
  <si>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</si>
  <si>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</si>
  <si>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</si>
  <si>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</si>
  <si>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</si>
  <si>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</si>
  <si>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</si>
  <si>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</si>
  <si>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</si>
  <si>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</si>
  <si>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</si>
  <si>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</si>
  <si>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</si>
  <si>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</si>
  <si>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</si>
  <si>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</si>
  <si>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</si>
  <si>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</si>
  <si>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</si>
  <si>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</si>
  <si>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</si>
  <si>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</si>
  <si>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</si>
  <si>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</si>
  <si>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</si>
  <si>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</si>
  <si>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</si>
  <si>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</si>
  <si>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</si>
  <si>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</si>
  <si>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</si>
  <si>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</si>
  <si>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</si>
  <si>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</si>
  <si>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</si>
  <si>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</si>
  <si>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</si>
  <si>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</si>
  <si>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</si>
  <si>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</si>
  <si>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</si>
  <si>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</si>
  <si>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</si>
  <si>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</si>
  <si>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</si>
  <si>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</si>
  <si>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</si>
  <si>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</si>
  <si>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</si>
  <si>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</si>
  <si>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</si>
  <si>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onroad_can - Canada onroad sources</t>
  </si>
  <si>
    <t>onroad_mex - Mexico onroad sources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</si>
  <si>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</si>
  <si>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</si>
  <si>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</si>
  <si>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</si>
  <si>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</si>
  <si>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</si>
  <si>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</si>
  <si>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</si>
  <si>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</si>
  <si>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</si>
  <si>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</si>
  <si>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</si>
  <si>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</si>
  <si>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</si>
  <si>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</si>
  <si>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ocean_cl2 12US1 leap yr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</si>
  <si>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</si>
  <si>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</si>
  <si>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</si>
  <si>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</si>
  <si>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</si>
  <si>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</si>
  <si>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</si>
  <si>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</si>
  <si>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</si>
  <si>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</si>
  <si>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</si>
  <si>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</si>
  <si>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</si>
  <si>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</si>
  <si>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</si>
  <si>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</si>
  <si>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</si>
  <si>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</si>
  <si>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</si>
  <si>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</si>
  <si>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</si>
  <si>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</si>
  <si>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</si>
  <si>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</si>
  <si>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</si>
  <si>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</si>
  <si>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</si>
  <si>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</si>
  <si>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Unknown</t>
  </si>
  <si>
    <t>Emissions are computed for each modeling sector and summarized for the 12US2 and 36US3 grids</t>
  </si>
  <si>
    <t>voc sum</t>
  </si>
  <si>
    <t>36US3 Total</t>
  </si>
  <si>
    <t>onroad 36US3</t>
  </si>
  <si>
    <t>othptdust 36US3</t>
  </si>
  <si>
    <t>othptdust 12US1</t>
  </si>
  <si>
    <t>ptagfire elevated</t>
  </si>
  <si>
    <t>ptfire_othna 36US3</t>
  </si>
  <si>
    <t>ptfire elevated (inc. othna)</t>
  </si>
  <si>
    <t>Canada othptdust</t>
  </si>
  <si>
    <t>Canada ptfire_othna</t>
  </si>
  <si>
    <t>Mexico ptfire_othna</t>
  </si>
  <si>
    <t>ptfire_othna 12US1</t>
  </si>
  <si>
    <t>cmv_c3 36US3</t>
  </si>
  <si>
    <t>Inventory (2016fh)</t>
  </si>
  <si>
    <t>airports</t>
  </si>
  <si>
    <t>Non-US CMV FIPS 98</t>
  </si>
  <si>
    <t>Overall Total</t>
  </si>
  <si>
    <t>Mexico total</t>
  </si>
  <si>
    <t>36US3 total</t>
  </si>
  <si>
    <t>NH3/PM2.5</t>
  </si>
  <si>
    <t>cmv_c1c2 elevated</t>
  </si>
  <si>
    <t>Overall total</t>
  </si>
  <si>
    <t>NOX abs</t>
  </si>
  <si>
    <t>SO2 abs</t>
  </si>
  <si>
    <t>Canada CMV</t>
  </si>
  <si>
    <t>Mexico CMV</t>
  </si>
  <si>
    <t>CMV - Offshore ECA</t>
  </si>
  <si>
    <t>CMV - outside ECA</t>
  </si>
  <si>
    <t>Offshore pt_oilgas</t>
  </si>
  <si>
    <t>AACD</t>
  </si>
  <si>
    <t>FACD</t>
  </si>
  <si>
    <t>IVOC</t>
  </si>
  <si>
    <t>NMOG</t>
  </si>
  <si>
    <t>SMOKE (2016fj 12US1)</t>
  </si>
  <si>
    <t>adj/unadj 2016fh</t>
  </si>
  <si>
    <t>Inventory (EQUATES 2016)</t>
  </si>
  <si>
    <t>2016fj 12US1</t>
  </si>
  <si>
    <t>2016fj 36US3</t>
  </si>
  <si>
    <t>Inventory (2016fj)</t>
  </si>
  <si>
    <t>ptfire-wild</t>
  </si>
  <si>
    <t>ptfire-rx</t>
  </si>
  <si>
    <t>Inventory (2016ff + EQUATES Other.N.A.)</t>
  </si>
  <si>
    <t>Cuba (301)</t>
  </si>
  <si>
    <t>Haiti (303)</t>
  </si>
  <si>
    <t>Dominican Rep (304)</t>
  </si>
  <si>
    <t>Jamiaca (305)</t>
  </si>
  <si>
    <t>Belize (308)</t>
  </si>
  <si>
    <t>Colombia (309)</t>
  </si>
  <si>
    <t>Guatemala (310)</t>
  </si>
  <si>
    <t>Honduras (311)</t>
  </si>
  <si>
    <t>SMOKE (2016fj 36US3)</t>
  </si>
  <si>
    <t>adj/unadj from 2016fh</t>
  </si>
  <si>
    <t>SMOKE unadjusted (2016fj 12US1)</t>
  </si>
  <si>
    <t>SMOKE adjusted (2016fj 12US1)</t>
  </si>
  <si>
    <t>SMOKE unadjusted (2016fj 36US3)</t>
  </si>
  <si>
    <t>SMOKE adjusted (2016fj 36US3)</t>
  </si>
  <si>
    <t>vcp</t>
  </si>
  <si>
    <t>beis 12US1 2016fj</t>
  </si>
  <si>
    <t>beis 36US3 2016fj</t>
  </si>
  <si>
    <t>livestock</t>
  </si>
  <si>
    <t>fertilizer</t>
  </si>
  <si>
    <t>solvents</t>
  </si>
  <si>
    <t>Inventory (2023fh)</t>
  </si>
  <si>
    <t>SMOKE (2023fj)</t>
  </si>
  <si>
    <t>Inventory (2023fh jan2020)</t>
  </si>
  <si>
    <t>Inventory (2023fh jan2020 + nonCONUS)</t>
  </si>
  <si>
    <t>Inventory (2023fj)</t>
  </si>
  <si>
    <t>SMOKE (2023fj 36US3)</t>
  </si>
  <si>
    <t>SMOKE (2023fj 12US1)</t>
  </si>
  <si>
    <t>SMOKE unadjusted (2023fj 12US1 + nonCONUS 36US3)</t>
  </si>
  <si>
    <t>SMOKE adjusted (2023fj 12US1 + Alaska 36US3)</t>
  </si>
  <si>
    <t>SMOKE unadjusted (2023fj 36US3)</t>
  </si>
  <si>
    <t>SMOKE adjusted (2023fj 36US3)</t>
  </si>
  <si>
    <t>canada_ag 36US3</t>
  </si>
  <si>
    <t>canada_og2D 36US3</t>
  </si>
  <si>
    <t>canada_ag 12US1</t>
  </si>
  <si>
    <t>canada_og2D 12US1</t>
  </si>
  <si>
    <r>
      <rPr>
        <b/>
        <sz val="11"/>
        <color theme="1"/>
        <rFont val="Calibri"/>
        <family val="2"/>
        <scheme val="minor"/>
      </rPr>
      <t>2023fj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</si>
  <si>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SMOKE unadjusted (2023fj 12US1)</t>
  </si>
  <si>
    <t>SMOKE adjusted (2023fj 12US1)</t>
  </si>
  <si>
    <t>SMOKE (2023fj 12US1 + 36US3 nonCONUS)</t>
  </si>
  <si>
    <t>cmv_c1c2 36US3</t>
  </si>
  <si>
    <t>ptegu all</t>
  </si>
  <si>
    <t>Canada ag</t>
  </si>
  <si>
    <t>Canada oil and gas 2D</t>
  </si>
  <si>
    <t>Canada/Mexico/offshore (36US3)</t>
  </si>
  <si>
    <r>
      <rPr>
        <b/>
        <sz val="11"/>
        <color theme="1"/>
        <rFont val="Calibri"/>
        <family val="2"/>
        <scheme val="minor"/>
      </rPr>
      <t xml:space="preserve">2023fj 36US3 </t>
    </r>
    <r>
      <rPr>
        <sz val="11"/>
        <color theme="1"/>
        <rFont val="Calibri"/>
        <family val="2"/>
        <scheme val="minor"/>
      </rPr>
      <t>case CAPs by sector from EMF/inventory summaries - CONUS Totals</t>
    </r>
  </si>
  <si>
    <r>
      <rPr>
        <b/>
        <sz val="11"/>
        <color theme="1"/>
        <rFont val="Calibri"/>
        <family val="2"/>
        <scheme val="minor"/>
      </rPr>
      <t>2023fj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</si>
  <si>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t>biogenics (beis) - emissions from natural sources</t>
  </si>
  <si>
    <t>fertilizer - nonpoint agricultural fertilizer emissions</t>
  </si>
  <si>
    <t>livestock - nonpoint agricultural livestock emissions</t>
  </si>
  <si>
    <t>onroad (plus RPD/RPV/RPP/RPH and onroad_ca_adj) - mobile source emissions on roads; RPD, RPV, RPP, and RPH are specific subcategories based on the type of activity data used</t>
  </si>
  <si>
    <t>ptfire-wild - Point source wildland fire emissions in the US</t>
  </si>
  <si>
    <t>ptfire-rx - Point source prescribed fire emissions in the US</t>
  </si>
  <si>
    <t>solvents - nonpoint solvent emissions</t>
  </si>
  <si>
    <t>CMAQ emission species</t>
  </si>
  <si>
    <t>canada_ag - agricultural source in Canada (provided as point but put into 2D gridded)</t>
  </si>
  <si>
    <t>canada_og2D - low-level oil and gas sources in Canada (provided as point and moved into 2D gridded)</t>
  </si>
  <si>
    <t>othptdust - Non-US point source dust sources</t>
  </si>
  <si>
    <t>ptfire_othna - Point source wild and prescribed fire emissions in Canada, Mexico, and Carribbean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</si>
</sst>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6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0" fontId="30" fillId="0" borderId="0" xfId="0" applyFo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29" fillId="0" borderId="0" xfId="0" applyFont="1" applyFill="1"/>
    <xf numFmtId="164" fontId="29" fillId="0" borderId="0" xfId="0" applyNumberFormat="1" applyFont="1" applyFill="1"/>
    <xf numFmtId="0" fontId="33" fillId="34" borderId="0" xfId="0" applyFont="1" applyFill="1"/>
    <xf numFmtId="164" fontId="22" fillId="0" borderId="0" xfId="74" applyNumberFormat="1" applyFont="1" applyFill="1"/>
    <xf numFmtId="3" fontId="34" fillId="0" borderId="0" xfId="0" applyNumberFormat="1" applyFont="1"/>
    <xf numFmtId="0" fontId="0" fillId="34" borderId="0" xfId="0" applyFill="1"/>
    <xf numFmtId="3" fontId="0" fillId="0" borderId="0" xfId="0" applyNumberFormat="1" applyFill="1"/>
    <xf numFmtId="0" fontId="18" fillId="0" borderId="0" xfId="42"/>
    <xf numFmtId="0" fontId="18" fillId="34" borderId="0" xfId="42" applyFill="1"/>
    <xf numFmtId="0" fontId="18" fillId="35" borderId="0" xfId="42" applyFill="1"/>
    <xf numFmtId="3" fontId="18" fillId="34" borderId="0" xfId="42" applyNumberFormat="1" applyFill="1"/>
    <xf numFmtId="3" fontId="18" fillId="0" borderId="0" xfId="42" applyNumberFormat="1"/>
    <xf numFmtId="0" fontId="20" fillId="0" borderId="0" xfId="42" applyFont="1"/>
    <xf numFmtId="0" fontId="24" fillId="0" borderId="0" xfId="42" applyFont="1"/>
    <xf numFmtId="3" fontId="18" fillId="0" borderId="10" xfId="42" applyNumberFormat="1" applyBorder="1"/>
    <xf numFmtId="0" fontId="33" fillId="0" borderId="0" xfId="0" applyFont="1" applyFill="1"/>
    <xf numFmtId="0" fontId="0" fillId="0" borderId="0" xfId="0" quotePrefix="1"/>
    <xf numFmtId="0" fontId="0" fillId="0" borderId="0" xfId="0" applyAlignment="1">
      <alignment wrapText="1"/>
    </xf>
    <xf numFmtId="0" fontId="35" fillId="0" borderId="0" xfId="0" applyFont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6fj_state_sector_tota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State Totals 12"/>
      <sheetName val="All Sectors 12"/>
      <sheetName val="All Sectors 36"/>
      <sheetName val="Model Species 36"/>
      <sheetName val="Model Species 12"/>
      <sheetName val="airports"/>
      <sheetName val="afdust"/>
      <sheetName val="fertilizer"/>
      <sheetName val="livestock"/>
      <sheetName val="biogenics 36"/>
      <sheetName val="biogenics 12"/>
      <sheetName val="rail"/>
      <sheetName val="cmv_c1c2 36"/>
      <sheetName val="cmv_c1c2 12"/>
      <sheetName val="cmv_c3 36"/>
      <sheetName val="cmv_c3 12"/>
      <sheetName val="nonpt"/>
      <sheetName val="ptagfire"/>
      <sheetName val="nonroad"/>
      <sheetName val="onroad all"/>
      <sheetName val="othar 12US1"/>
      <sheetName val="othar 36US3"/>
      <sheetName val="onroad_can 12US1"/>
      <sheetName val="onroad_can 36US3"/>
      <sheetName val="onroad_mex 12US1"/>
      <sheetName val="onroad_mex 36US3"/>
      <sheetName val="othpt 12US1"/>
      <sheetName val="othpt 36US3"/>
      <sheetName val="canada_og2D 12US1"/>
      <sheetName val="canada_og2D 36US3"/>
      <sheetName val="canada_ag 12US1"/>
      <sheetName val="canada_ag 36US3"/>
      <sheetName val="othafdust 12US1"/>
      <sheetName val="othafdust 36US3"/>
      <sheetName val="othptdust 12US1"/>
      <sheetName val="othptdust 36US3"/>
      <sheetName val="ptfire-rx"/>
      <sheetName val="ptfire-wild"/>
      <sheetName val="ptfire_othna 12US1"/>
      <sheetName val="ptfire_othna 36US3"/>
      <sheetName val="ptegu"/>
      <sheetName val="ptnonipm"/>
      <sheetName val="pt_oilgas"/>
      <sheetName val="np_oilgas"/>
      <sheetName val="rwc"/>
      <sheetName val="sol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>
            <v>339746.09000999999</v>
          </cell>
          <cell r="C3">
            <v>5621.3748619999997</v>
          </cell>
          <cell r="D3">
            <v>6966.0066230000002</v>
          </cell>
          <cell r="E3">
            <v>36643.028840999999</v>
          </cell>
          <cell r="F3">
            <v>31053.413247</v>
          </cell>
          <cell r="G3">
            <v>3265.746036</v>
          </cell>
          <cell r="H3">
            <v>80807.256210000007</v>
          </cell>
        </row>
        <row r="4">
          <cell r="B4">
            <v>67273.643763999993</v>
          </cell>
          <cell r="C4">
            <v>1100.9649199999999</v>
          </cell>
          <cell r="D4">
            <v>754.77765699999998</v>
          </cell>
          <cell r="E4">
            <v>6697.9686019999999</v>
          </cell>
          <cell r="F4">
            <v>5676.2444310000001</v>
          </cell>
          <cell r="G4">
            <v>455.669015</v>
          </cell>
          <cell r="H4">
            <v>15826.375190999999</v>
          </cell>
        </row>
        <row r="5">
          <cell r="B5">
            <v>641467.37662999996</v>
          </cell>
          <cell r="C5">
            <v>10570.701483000001</v>
          </cell>
          <cell r="D5">
            <v>10943.91581</v>
          </cell>
          <cell r="E5">
            <v>67212.666509999995</v>
          </cell>
          <cell r="F5">
            <v>56959.886084999998</v>
          </cell>
          <cell r="G5">
            <v>5490.6635900000001</v>
          </cell>
          <cell r="H5">
            <v>151953.81635000001</v>
          </cell>
        </row>
        <row r="6">
          <cell r="B6">
            <v>190286.93713000001</v>
          </cell>
          <cell r="C6">
            <v>3117.7162831999999</v>
          </cell>
          <cell r="D6">
            <v>2319.2555358</v>
          </cell>
          <cell r="E6">
            <v>19110.160656</v>
          </cell>
          <cell r="F6">
            <v>16195.052164000001</v>
          </cell>
          <cell r="G6">
            <v>1345.2468882000001</v>
          </cell>
          <cell r="H6">
            <v>44817.178368000001</v>
          </cell>
        </row>
        <row r="7">
          <cell r="B7">
            <v>87069.774416</v>
          </cell>
          <cell r="C7">
            <v>1426.498378</v>
          </cell>
          <cell r="D7">
            <v>1057.188662</v>
          </cell>
          <cell r="E7">
            <v>8740.6502120000005</v>
          </cell>
          <cell r="F7">
            <v>7407.3315549999998</v>
          </cell>
          <cell r="G7">
            <v>614.31250699999998</v>
          </cell>
          <cell r="H7">
            <v>20505.913</v>
          </cell>
        </row>
        <row r="8">
          <cell r="B8">
            <v>966.95218399999999</v>
          </cell>
          <cell r="C8">
            <v>15.956910000000001</v>
          </cell>
          <cell r="D8">
            <v>17.658196</v>
          </cell>
          <cell r="E8">
            <v>102.353888</v>
          </cell>
          <cell r="F8">
            <v>86.740561999999997</v>
          </cell>
          <cell r="G8">
            <v>8.6317640000000004</v>
          </cell>
          <cell r="H8">
            <v>229.380436</v>
          </cell>
        </row>
        <row r="9">
          <cell r="B9">
            <v>1226.7573978999999</v>
          </cell>
          <cell r="C9">
            <v>20.13465536</v>
          </cell>
          <cell r="D9">
            <v>16.759346050000001</v>
          </cell>
          <cell r="E9">
            <v>124.81503677000001</v>
          </cell>
          <cell r="F9">
            <v>105.77547015</v>
          </cell>
          <cell r="G9">
            <v>9.2253465699999992</v>
          </cell>
          <cell r="H9">
            <v>289.43571439999999</v>
          </cell>
        </row>
        <row r="11">
          <cell r="B11">
            <v>301981.16450000001</v>
          </cell>
          <cell r="C11">
            <v>4994.0778658999998</v>
          </cell>
          <cell r="D11">
            <v>6065.7103570999998</v>
          </cell>
          <cell r="E11">
            <v>32457.418968000002</v>
          </cell>
          <cell r="F11">
            <v>27506.286493</v>
          </cell>
          <cell r="G11">
            <v>2864.2116114</v>
          </cell>
          <cell r="H11">
            <v>71789.844782999993</v>
          </cell>
        </row>
        <row r="12">
          <cell r="B12">
            <v>423707.01095999999</v>
          </cell>
          <cell r="C12">
            <v>3053.9514254999999</v>
          </cell>
          <cell r="D12">
            <v>14564.999449999999</v>
          </cell>
          <cell r="E12">
            <v>59115.545011000002</v>
          </cell>
          <cell r="F12">
            <v>52151.367993</v>
          </cell>
          <cell r="G12">
            <v>3993.6288688</v>
          </cell>
          <cell r="H12">
            <v>28661.026911000001</v>
          </cell>
        </row>
        <row r="13">
          <cell r="B13">
            <v>199572.3008</v>
          </cell>
          <cell r="C13">
            <v>3270.672579</v>
          </cell>
          <cell r="D13">
            <v>2474.6032100000002</v>
          </cell>
          <cell r="E13">
            <v>20080.337779000001</v>
          </cell>
          <cell r="F13">
            <v>17017.234940999999</v>
          </cell>
          <cell r="G13">
            <v>1423.790542</v>
          </cell>
          <cell r="H13">
            <v>47015.880187000002</v>
          </cell>
        </row>
        <row r="14">
          <cell r="B14">
            <v>82900.957584000003</v>
          </cell>
          <cell r="C14">
            <v>1364.1589581000001</v>
          </cell>
          <cell r="D14">
            <v>1313.3891791999999</v>
          </cell>
          <cell r="E14">
            <v>8596.1598608999993</v>
          </cell>
          <cell r="F14">
            <v>7284.8819384999997</v>
          </cell>
          <cell r="G14">
            <v>678.72039658000006</v>
          </cell>
          <cell r="H14">
            <v>19609.778308000001</v>
          </cell>
        </row>
        <row r="15">
          <cell r="B15">
            <v>35808.541788000002</v>
          </cell>
          <cell r="C15">
            <v>588.97092099999998</v>
          </cell>
          <cell r="D15">
            <v>553.48200099999997</v>
          </cell>
          <cell r="E15">
            <v>3700.7073329999998</v>
          </cell>
          <cell r="F15">
            <v>3136.1929340000002</v>
          </cell>
          <cell r="G15">
            <v>288.94046600000001</v>
          </cell>
          <cell r="H15">
            <v>8466.4584059999997</v>
          </cell>
        </row>
        <row r="16">
          <cell r="B16">
            <v>90812.646571000005</v>
          </cell>
          <cell r="C16">
            <v>1492.9293872999999</v>
          </cell>
          <cell r="D16">
            <v>1365.6531987000001</v>
          </cell>
          <cell r="E16">
            <v>9351.2744136000001</v>
          </cell>
          <cell r="F16">
            <v>7924.8112130999998</v>
          </cell>
          <cell r="G16">
            <v>721.14751974000001</v>
          </cell>
          <cell r="H16">
            <v>21460.841576999999</v>
          </cell>
        </row>
        <row r="17">
          <cell r="B17">
            <v>601657.48471999995</v>
          </cell>
          <cell r="C17">
            <v>27873.651932000001</v>
          </cell>
          <cell r="D17">
            <v>13933.368696</v>
          </cell>
          <cell r="E17">
            <v>87925.665911999997</v>
          </cell>
          <cell r="F17">
            <v>67759.813540000003</v>
          </cell>
          <cell r="G17">
            <v>4146.5430035999998</v>
          </cell>
          <cell r="H17">
            <v>81809.104015999998</v>
          </cell>
        </row>
        <row r="18">
          <cell r="B18">
            <v>90843.285025000005</v>
          </cell>
          <cell r="C18">
            <v>1500.358735</v>
          </cell>
          <cell r="D18">
            <v>1722.749466</v>
          </cell>
          <cell r="E18">
            <v>9672.9208259999996</v>
          </cell>
          <cell r="F18">
            <v>8197.3910520000009</v>
          </cell>
          <cell r="G18">
            <v>830.44520599999998</v>
          </cell>
          <cell r="H18">
            <v>21567.660433000001</v>
          </cell>
        </row>
        <row r="19">
          <cell r="B19">
            <v>423100.88990000001</v>
          </cell>
          <cell r="C19">
            <v>6936.2307718000002</v>
          </cell>
          <cell r="D19">
            <v>5363.8502643000002</v>
          </cell>
          <cell r="E19">
            <v>42676.101324000003</v>
          </cell>
          <cell r="F19">
            <v>36166.188446</v>
          </cell>
          <cell r="G19">
            <v>3054.4485973000001</v>
          </cell>
          <cell r="H19">
            <v>99708.304082000002</v>
          </cell>
        </row>
        <row r="20">
          <cell r="B20">
            <v>4931.3175875999996</v>
          </cell>
          <cell r="C20">
            <v>80.783074010000007</v>
          </cell>
          <cell r="D20">
            <v>59.429768039999999</v>
          </cell>
          <cell r="E20">
            <v>494.64095444999998</v>
          </cell>
          <cell r="F20">
            <v>419.18724606000001</v>
          </cell>
          <cell r="G20">
            <v>34.656278530000002</v>
          </cell>
          <cell r="H20">
            <v>1161.2563777</v>
          </cell>
        </row>
        <row r="21">
          <cell r="B21">
            <v>5327.4879571000001</v>
          </cell>
          <cell r="C21">
            <v>87.58987922</v>
          </cell>
          <cell r="D21">
            <v>80.52048671</v>
          </cell>
          <cell r="E21">
            <v>548.95046300000001</v>
          </cell>
          <cell r="F21">
            <v>465.21228318999999</v>
          </cell>
          <cell r="G21">
            <v>42.429768809999999</v>
          </cell>
          <cell r="H21">
            <v>1259.1048304999999</v>
          </cell>
        </row>
        <row r="22">
          <cell r="B22">
            <v>2439.3883919999998</v>
          </cell>
          <cell r="C22">
            <v>40.250920000000001</v>
          </cell>
          <cell r="D22">
            <v>44.314579000000002</v>
          </cell>
          <cell r="E22">
            <v>258.00636400000002</v>
          </cell>
          <cell r="F22">
            <v>218.649461</v>
          </cell>
          <cell r="G22">
            <v>21.704667000000001</v>
          </cell>
          <cell r="H22">
            <v>578.60678700000005</v>
          </cell>
        </row>
        <row r="23">
          <cell r="B23">
            <v>18469.749145000002</v>
          </cell>
          <cell r="C23">
            <v>303.04164556000001</v>
          </cell>
          <cell r="D23">
            <v>247.14160215000001</v>
          </cell>
          <cell r="E23">
            <v>1874.5551232</v>
          </cell>
          <cell r="F23">
            <v>1588.6059895999999</v>
          </cell>
          <cell r="G23">
            <v>137.30937352000001</v>
          </cell>
          <cell r="H23">
            <v>4356.2239595999999</v>
          </cell>
        </row>
        <row r="24">
          <cell r="B24">
            <v>177448.86721</v>
          </cell>
          <cell r="C24">
            <v>2899.9014007000001</v>
          </cell>
          <cell r="D24">
            <v>1778.0434161000001</v>
          </cell>
          <cell r="E24">
            <v>17477.266380000001</v>
          </cell>
          <cell r="F24">
            <v>14811.243544999999</v>
          </cell>
          <cell r="G24">
            <v>1136.8404533999999</v>
          </cell>
          <cell r="H24">
            <v>41686.076889000004</v>
          </cell>
        </row>
        <row r="25">
          <cell r="B25">
            <v>200578.01564999999</v>
          </cell>
          <cell r="C25">
            <v>3317.8985364999999</v>
          </cell>
          <cell r="D25">
            <v>4069.7851386000002</v>
          </cell>
          <cell r="E25">
            <v>21594.968862999998</v>
          </cell>
          <cell r="F25">
            <v>18300.822184000001</v>
          </cell>
          <cell r="G25">
            <v>1914.9378211000001</v>
          </cell>
          <cell r="H25">
            <v>47694.740527000002</v>
          </cell>
        </row>
        <row r="26">
          <cell r="B26">
            <v>583463.34516999999</v>
          </cell>
          <cell r="C26">
            <v>9626.9195154999998</v>
          </cell>
          <cell r="D26">
            <v>10575.404556</v>
          </cell>
          <cell r="E26">
            <v>61689.684418999997</v>
          </cell>
          <cell r="F26">
            <v>52279.394053999997</v>
          </cell>
          <cell r="G26">
            <v>5184.0908032999996</v>
          </cell>
          <cell r="H26">
            <v>138386.95467000001</v>
          </cell>
        </row>
        <row r="27">
          <cell r="B27">
            <v>95540.007752999998</v>
          </cell>
          <cell r="C27">
            <v>1565.9475030000001</v>
          </cell>
          <cell r="D27">
            <v>1194.9604098</v>
          </cell>
          <cell r="E27">
            <v>9622.1414359999999</v>
          </cell>
          <cell r="F27">
            <v>8154.3577407000002</v>
          </cell>
          <cell r="G27">
            <v>684.75409138999999</v>
          </cell>
          <cell r="H27">
            <v>22510.498226</v>
          </cell>
        </row>
        <row r="28">
          <cell r="B28">
            <v>54611.123753</v>
          </cell>
          <cell r="C28">
            <v>903.10886300000004</v>
          </cell>
          <cell r="D28">
            <v>1095.166655</v>
          </cell>
          <cell r="E28">
            <v>5868.107927</v>
          </cell>
          <cell r="F28">
            <v>4972.9730890000001</v>
          </cell>
          <cell r="G28">
            <v>517.42836699999998</v>
          </cell>
          <cell r="H28">
            <v>12982.182296999999</v>
          </cell>
        </row>
        <row r="29">
          <cell r="B29">
            <v>2048.713808</v>
          </cell>
          <cell r="C29">
            <v>33.871367999999997</v>
          </cell>
          <cell r="D29">
            <v>40.653768999999997</v>
          </cell>
          <cell r="E29">
            <v>219.754671</v>
          </cell>
          <cell r="F29">
            <v>186.23287400000001</v>
          </cell>
          <cell r="G29">
            <v>19.279333999999999</v>
          </cell>
          <cell r="H29">
            <v>486.90081400000003</v>
          </cell>
        </row>
        <row r="30">
          <cell r="B30">
            <v>390.50287625999999</v>
          </cell>
          <cell r="C30">
            <v>6.4422390099999998</v>
          </cell>
          <cell r="D30">
            <v>7.0319284</v>
          </cell>
          <cell r="E30">
            <v>41.24681683</v>
          </cell>
          <cell r="F30">
            <v>34.954933990000001</v>
          </cell>
          <cell r="G30">
            <v>3.4555824300000002</v>
          </cell>
          <cell r="H30">
            <v>92.60738087</v>
          </cell>
        </row>
        <row r="31">
          <cell r="B31">
            <v>20847.764777</v>
          </cell>
          <cell r="C31">
            <v>343.20318536000002</v>
          </cell>
          <cell r="D31">
            <v>337.88269694000002</v>
          </cell>
          <cell r="E31">
            <v>2168.5267969000001</v>
          </cell>
          <cell r="F31">
            <v>1837.7347523000001</v>
          </cell>
          <cell r="G31">
            <v>173.00528772999999</v>
          </cell>
          <cell r="H31">
            <v>4933.5477398000003</v>
          </cell>
        </row>
        <row r="32">
          <cell r="B32">
            <v>34210.806022999997</v>
          </cell>
          <cell r="C32">
            <v>560.96940900000004</v>
          </cell>
          <cell r="D32">
            <v>440.11131499999999</v>
          </cell>
          <cell r="E32">
            <v>3456.3951440000001</v>
          </cell>
          <cell r="F32">
            <v>2929.148537</v>
          </cell>
          <cell r="G32">
            <v>248.93270000000001</v>
          </cell>
          <cell r="H32">
            <v>8063.9352070000004</v>
          </cell>
        </row>
        <row r="33">
          <cell r="B33">
            <v>11695.255873</v>
          </cell>
          <cell r="C33">
            <v>192.59040450000001</v>
          </cell>
          <cell r="D33">
            <v>192.57909491999999</v>
          </cell>
          <cell r="E33">
            <v>1219.2164276999999</v>
          </cell>
          <cell r="F33">
            <v>1033.2341839000001</v>
          </cell>
          <cell r="G33">
            <v>97.980525420000006</v>
          </cell>
          <cell r="H33">
            <v>2768.4864877</v>
          </cell>
        </row>
        <row r="34">
          <cell r="B34">
            <v>82868.340360999995</v>
          </cell>
          <cell r="C34">
            <v>1364.0938189999999</v>
          </cell>
          <cell r="D34">
            <v>1337.1647951</v>
          </cell>
          <cell r="E34">
            <v>8614.4723654000009</v>
          </cell>
          <cell r="F34">
            <v>7300.4002948999996</v>
          </cell>
          <cell r="G34">
            <v>685.88153821000003</v>
          </cell>
          <cell r="H34">
            <v>19608.846061</v>
          </cell>
        </row>
        <row r="35">
          <cell r="B35">
            <v>91202.729909000001</v>
          </cell>
          <cell r="C35">
            <v>1499.537088</v>
          </cell>
          <cell r="D35">
            <v>1381.6397179999999</v>
          </cell>
          <cell r="E35">
            <v>9400.4806150000004</v>
          </cell>
          <cell r="F35">
            <v>7966.5112179999996</v>
          </cell>
          <cell r="G35">
            <v>727.33876799999996</v>
          </cell>
          <cell r="H35">
            <v>21555.852556999998</v>
          </cell>
        </row>
        <row r="36">
          <cell r="B36">
            <v>25397.656133</v>
          </cell>
          <cell r="C36">
            <v>417.95578297999998</v>
          </cell>
          <cell r="D36">
            <v>403.93039319000002</v>
          </cell>
          <cell r="E36">
            <v>2634.9234535999999</v>
          </cell>
          <cell r="F36">
            <v>2232.9862216000001</v>
          </cell>
          <cell r="G36">
            <v>208.41033411000001</v>
          </cell>
          <cell r="H36">
            <v>6008.1151301999998</v>
          </cell>
        </row>
        <row r="37">
          <cell r="B37">
            <v>430411.61460999999</v>
          </cell>
          <cell r="C37">
            <v>7130.0991377</v>
          </cell>
          <cell r="D37">
            <v>9266.9595817000009</v>
          </cell>
          <cell r="E37">
            <v>46816.391594000001</v>
          </cell>
          <cell r="F37">
            <v>39674.914626999998</v>
          </cell>
          <cell r="G37">
            <v>4272.3997658999997</v>
          </cell>
          <cell r="H37">
            <v>102495.09682000001</v>
          </cell>
        </row>
        <row r="38">
          <cell r="B38">
            <v>527002.49147999997</v>
          </cell>
          <cell r="C38">
            <v>8611.9863834999996</v>
          </cell>
          <cell r="D38">
            <v>5260.8934953999997</v>
          </cell>
          <cell r="E38">
            <v>51887.863690999999</v>
          </cell>
          <cell r="F38">
            <v>43972.765557999999</v>
          </cell>
          <cell r="G38">
            <v>3370.2617461</v>
          </cell>
          <cell r="H38">
            <v>123797.29867</v>
          </cell>
        </row>
        <row r="39">
          <cell r="B39">
            <v>31221.900653000001</v>
          </cell>
          <cell r="C39">
            <v>513.71370300000001</v>
          </cell>
          <cell r="D39">
            <v>492.007608</v>
          </cell>
          <cell r="E39">
            <v>3235.1039420000002</v>
          </cell>
          <cell r="F39">
            <v>2741.61366</v>
          </cell>
          <cell r="G39">
            <v>254.81123500000001</v>
          </cell>
          <cell r="H39">
            <v>7384.6374539999997</v>
          </cell>
        </row>
        <row r="40">
          <cell r="B40">
            <v>36.772793</v>
          </cell>
          <cell r="C40">
            <v>0.61021800000000004</v>
          </cell>
          <cell r="D40">
            <v>0.84556100000000001</v>
          </cell>
          <cell r="E40">
            <v>4.0478909999999999</v>
          </cell>
          <cell r="F40">
            <v>3.4304209999999999</v>
          </cell>
          <cell r="G40">
            <v>0.38148300000000002</v>
          </cell>
          <cell r="H40">
            <v>8.7718349999999994</v>
          </cell>
        </row>
        <row r="41">
          <cell r="B41">
            <v>157792.486</v>
          </cell>
          <cell r="C41">
            <v>2599.6720997000002</v>
          </cell>
          <cell r="D41">
            <v>2662.0691984999999</v>
          </cell>
          <cell r="E41">
            <v>16506.642306999998</v>
          </cell>
          <cell r="F41">
            <v>13988.68165</v>
          </cell>
          <cell r="G41">
            <v>1341.4613032</v>
          </cell>
          <cell r="H41">
            <v>37370.256255</v>
          </cell>
        </row>
        <row r="42">
          <cell r="B42">
            <v>67307.7114</v>
          </cell>
          <cell r="C42">
            <v>1108.0938650000001</v>
          </cell>
          <cell r="D42">
            <v>1093.4810299999999</v>
          </cell>
          <cell r="E42">
            <v>7003.4980649999998</v>
          </cell>
          <cell r="F42">
            <v>5935.168275</v>
          </cell>
          <cell r="G42">
            <v>559.35342800000001</v>
          </cell>
          <cell r="H42">
            <v>15928.856110000001</v>
          </cell>
        </row>
        <row r="43">
          <cell r="B43">
            <v>120991.55689000001</v>
          </cell>
          <cell r="C43">
            <v>2003.1679474</v>
          </cell>
          <cell r="D43">
            <v>2545.8269939000002</v>
          </cell>
          <cell r="E43">
            <v>13107.551766</v>
          </cell>
          <cell r="F43">
            <v>11108.094456999999</v>
          </cell>
          <cell r="G43">
            <v>1182.9051528</v>
          </cell>
          <cell r="H43">
            <v>28795.528079</v>
          </cell>
        </row>
        <row r="44">
          <cell r="B44">
            <v>364230.88574</v>
          </cell>
          <cell r="C44">
            <v>6034.8336465000002</v>
          </cell>
          <cell r="D44">
            <v>7897.1813696999998</v>
          </cell>
          <cell r="E44">
            <v>39667.081023999999</v>
          </cell>
          <cell r="F44">
            <v>33616.168332000001</v>
          </cell>
          <cell r="G44">
            <v>3632.3318291999999</v>
          </cell>
          <cell r="H44">
            <v>86750.695328000002</v>
          </cell>
        </row>
        <row r="45">
          <cell r="B45">
            <v>29496.288751</v>
          </cell>
          <cell r="C45">
            <v>484.62392399999999</v>
          </cell>
          <cell r="D45">
            <v>428.91585099999998</v>
          </cell>
          <cell r="E45">
            <v>3024.2425159999998</v>
          </cell>
          <cell r="F45">
            <v>2562.9175110000001</v>
          </cell>
          <cell r="G45">
            <v>229.75054399999999</v>
          </cell>
          <cell r="H45">
            <v>6966.4701510000004</v>
          </cell>
        </row>
        <row r="46">
          <cell r="B46">
            <v>1977.2579962</v>
          </cell>
          <cell r="C46">
            <v>32.456998859999999</v>
          </cell>
          <cell r="D46">
            <v>27.240414090000002</v>
          </cell>
          <cell r="E46">
            <v>201.37762348000001</v>
          </cell>
          <cell r="F46">
            <v>170.65897537000001</v>
          </cell>
          <cell r="G46">
            <v>14.93893542</v>
          </cell>
          <cell r="H46">
            <v>466.56920213000001</v>
          </cell>
        </row>
        <row r="47">
          <cell r="B47">
            <v>65734.450444000002</v>
          </cell>
          <cell r="C47">
            <v>1084.5887726999999</v>
          </cell>
          <cell r="D47">
            <v>1191.2588965</v>
          </cell>
          <cell r="E47">
            <v>6949.9429853000001</v>
          </cell>
          <cell r="F47">
            <v>5889.7825911</v>
          </cell>
          <cell r="G47">
            <v>583.99476905999995</v>
          </cell>
          <cell r="H47">
            <v>15590.970589</v>
          </cell>
        </row>
        <row r="48">
          <cell r="B48">
            <v>176592.88746</v>
          </cell>
          <cell r="C48">
            <v>2887.6285475</v>
          </cell>
          <cell r="D48">
            <v>1857.8283398999999</v>
          </cell>
          <cell r="E48">
            <v>17471.870577999998</v>
          </cell>
          <cell r="F48">
            <v>14806.669716</v>
          </cell>
          <cell r="G48">
            <v>1158.3767634000001</v>
          </cell>
          <cell r="H48">
            <v>41509.660710999997</v>
          </cell>
        </row>
        <row r="49">
          <cell r="B49">
            <v>57219.826636999998</v>
          </cell>
          <cell r="C49">
            <v>942.07166299999994</v>
          </cell>
          <cell r="D49">
            <v>932.45615499999997</v>
          </cell>
          <cell r="E49">
            <v>5956.3892530000003</v>
          </cell>
          <cell r="F49">
            <v>5047.7879000000003</v>
          </cell>
          <cell r="G49">
            <v>476.394902</v>
          </cell>
          <cell r="H49">
            <v>13542.284736</v>
          </cell>
        </row>
        <row r="50">
          <cell r="B50">
            <v>46442.325621999997</v>
          </cell>
          <cell r="C50">
            <v>763.19939554999996</v>
          </cell>
          <cell r="D50">
            <v>683.16518528999995</v>
          </cell>
          <cell r="E50">
            <v>4768.7071171999996</v>
          </cell>
          <cell r="F50">
            <v>4041.2772819000002</v>
          </cell>
          <cell r="G50">
            <v>364.14014543000002</v>
          </cell>
          <cell r="H50">
            <v>10970.992625000001</v>
          </cell>
        </row>
        <row r="51">
          <cell r="B51">
            <v>27981.910874000001</v>
          </cell>
          <cell r="C51">
            <v>459.80782299999998</v>
          </cell>
          <cell r="D51">
            <v>410.25894299999999</v>
          </cell>
          <cell r="E51">
            <v>2871.9782009999999</v>
          </cell>
          <cell r="F51">
            <v>2433.8801290000001</v>
          </cell>
          <cell r="G51">
            <v>218.98357300000001</v>
          </cell>
          <cell r="H51">
            <v>6609.7417329999998</v>
          </cell>
        </row>
      </sheetData>
      <sheetData sheetId="38">
        <row r="3">
          <cell r="B3">
            <v>82049.136891999995</v>
          </cell>
          <cell r="C3">
            <v>1358.0473280000001</v>
          </cell>
          <cell r="D3">
            <v>1706.9757400000001</v>
          </cell>
          <cell r="E3">
            <v>8871.3808150000004</v>
          </cell>
          <cell r="F3">
            <v>7518.1171759999997</v>
          </cell>
          <cell r="G3">
            <v>796.22072700000001</v>
          </cell>
          <cell r="H3">
            <v>19521.950476000002</v>
          </cell>
        </row>
        <row r="4">
          <cell r="B4">
            <v>316378.60440000001</v>
          </cell>
          <cell r="C4">
            <v>5193.8670789999996</v>
          </cell>
          <cell r="D4">
            <v>4382.7739110000002</v>
          </cell>
          <cell r="E4">
            <v>32243.669763999998</v>
          </cell>
          <cell r="F4">
            <v>27325.143871</v>
          </cell>
          <cell r="G4">
            <v>2397.711213</v>
          </cell>
          <cell r="H4">
            <v>74661.881613000005</v>
          </cell>
        </row>
        <row r="5">
          <cell r="B5">
            <v>124471.15687999999</v>
          </cell>
          <cell r="C5">
            <v>2048.8517000000002</v>
          </cell>
          <cell r="D5">
            <v>2005.18408</v>
          </cell>
          <cell r="E5">
            <v>12936.307597999999</v>
          </cell>
          <cell r="F5">
            <v>10962.971148000001</v>
          </cell>
          <cell r="G5">
            <v>1029.2128990000001</v>
          </cell>
          <cell r="H5">
            <v>29452.25936</v>
          </cell>
        </row>
        <row r="6">
          <cell r="B6">
            <v>998515.17599999998</v>
          </cell>
          <cell r="C6">
            <v>16407.533817</v>
          </cell>
          <cell r="D6">
            <v>14619.579100999999</v>
          </cell>
          <cell r="E6">
            <v>102466.51323</v>
          </cell>
          <cell r="F6">
            <v>86836.027749000001</v>
          </cell>
          <cell r="G6">
            <v>7808.0850909999999</v>
          </cell>
          <cell r="H6">
            <v>235858.43301000001</v>
          </cell>
        </row>
        <row r="7">
          <cell r="B7">
            <v>289095.62423999998</v>
          </cell>
          <cell r="C7">
            <v>4737.0038029999996</v>
          </cell>
          <cell r="D7">
            <v>3543.1277359999999</v>
          </cell>
          <cell r="E7">
            <v>29050.811756999999</v>
          </cell>
          <cell r="F7">
            <v>24619.334020999999</v>
          </cell>
          <cell r="G7">
            <v>2049.76422</v>
          </cell>
          <cell r="H7">
            <v>68094.480286000005</v>
          </cell>
        </row>
        <row r="8">
          <cell r="B8">
            <v>1700.773052</v>
          </cell>
          <cell r="C8">
            <v>28.007961000000002</v>
          </cell>
          <cell r="D8">
            <v>28.090926</v>
          </cell>
          <cell r="E8">
            <v>177.38257100000001</v>
          </cell>
          <cell r="F8">
            <v>150.323824</v>
          </cell>
          <cell r="G8">
            <v>14.271841999999999</v>
          </cell>
          <cell r="H8">
            <v>402.62827299999998</v>
          </cell>
        </row>
        <row r="9">
          <cell r="B9">
            <v>65.273365999999996</v>
          </cell>
          <cell r="C9">
            <v>1.0753140000000001</v>
          </cell>
          <cell r="D9">
            <v>1.0976220000000001</v>
          </cell>
          <cell r="E9">
            <v>6.8250299999999999</v>
          </cell>
          <cell r="F9">
            <v>5.7839099999999997</v>
          </cell>
          <cell r="G9">
            <v>0.55378400000000005</v>
          </cell>
          <cell r="H9">
            <v>15.457762000000001</v>
          </cell>
        </row>
        <row r="11">
          <cell r="B11">
            <v>107746.54700000001</v>
          </cell>
          <cell r="C11">
            <v>1772.0143740000001</v>
          </cell>
          <cell r="D11">
            <v>1656.7752009999999</v>
          </cell>
          <cell r="E11">
            <v>11127.590389000001</v>
          </cell>
          <cell r="F11">
            <v>9430.1549450000002</v>
          </cell>
          <cell r="G11">
            <v>866.76594699999998</v>
          </cell>
          <cell r="H11">
            <v>25472.842903000001</v>
          </cell>
        </row>
        <row r="12">
          <cell r="B12">
            <v>16118.607005</v>
          </cell>
          <cell r="C12">
            <v>142.56660242000001</v>
          </cell>
          <cell r="D12">
            <v>679.93304903000001</v>
          </cell>
          <cell r="E12">
            <v>2634.2005442999998</v>
          </cell>
          <cell r="F12">
            <v>2271.6672385000002</v>
          </cell>
          <cell r="G12">
            <v>186.43324817999999</v>
          </cell>
          <cell r="H12">
            <v>1302.538953</v>
          </cell>
        </row>
        <row r="13">
          <cell r="B13">
            <v>838548.27347000001</v>
          </cell>
          <cell r="C13">
            <v>13732.9804</v>
          </cell>
          <cell r="D13">
            <v>9909.5582630000008</v>
          </cell>
          <cell r="E13">
            <v>83936.239539999995</v>
          </cell>
          <cell r="F13">
            <v>71132.406457999998</v>
          </cell>
          <cell r="G13">
            <v>5833.131112</v>
          </cell>
          <cell r="H13">
            <v>197411.62065999999</v>
          </cell>
        </row>
        <row r="14">
          <cell r="B14">
            <v>4203.0376999999999</v>
          </cell>
          <cell r="C14">
            <v>69.350560000000002</v>
          </cell>
          <cell r="D14">
            <v>76.293034000000006</v>
          </cell>
          <cell r="E14">
            <v>444.48806100000002</v>
          </cell>
          <cell r="F14">
            <v>376.68481500000001</v>
          </cell>
          <cell r="G14">
            <v>37.378300000000003</v>
          </cell>
          <cell r="H14">
            <v>996.91593499999999</v>
          </cell>
        </row>
        <row r="15">
          <cell r="B15">
            <v>7967.6845160000003</v>
          </cell>
          <cell r="C15">
            <v>131.44697500000001</v>
          </cell>
          <cell r="D15">
            <v>143.55870300000001</v>
          </cell>
          <cell r="E15">
            <v>841.65879399999994</v>
          </cell>
          <cell r="F15">
            <v>713.27036799999996</v>
          </cell>
          <cell r="G15">
            <v>70.530810000000002</v>
          </cell>
          <cell r="H15">
            <v>1889.551115</v>
          </cell>
        </row>
        <row r="16">
          <cell r="B16">
            <v>3507.4859019999999</v>
          </cell>
          <cell r="C16">
            <v>57.642291</v>
          </cell>
          <cell r="D16">
            <v>51.755803</v>
          </cell>
          <cell r="E16">
            <v>360.29289899999998</v>
          </cell>
          <cell r="F16">
            <v>305.33288900000002</v>
          </cell>
          <cell r="G16">
            <v>27.550360000000001</v>
          </cell>
          <cell r="H16">
            <v>828.61254599999995</v>
          </cell>
        </row>
        <row r="17">
          <cell r="B17">
            <v>267114.58776999998</v>
          </cell>
          <cell r="C17">
            <v>4451.9014630000001</v>
          </cell>
          <cell r="D17">
            <v>7138.3696849999997</v>
          </cell>
          <cell r="E17">
            <v>30293.281056</v>
          </cell>
          <cell r="F17">
            <v>25672.272432999998</v>
          </cell>
          <cell r="G17">
            <v>3075.6682099999998</v>
          </cell>
          <cell r="H17">
            <v>63996.081371</v>
          </cell>
        </row>
        <row r="18">
          <cell r="B18">
            <v>259070.9399</v>
          </cell>
          <cell r="C18">
            <v>4278.5602490000001</v>
          </cell>
          <cell r="D18">
            <v>4901.0854380000001</v>
          </cell>
          <cell r="E18">
            <v>27575.019527</v>
          </cell>
          <cell r="F18">
            <v>23368.659844999998</v>
          </cell>
          <cell r="G18">
            <v>2364.652595</v>
          </cell>
          <cell r="H18">
            <v>61504.289263999999</v>
          </cell>
        </row>
        <row r="19">
          <cell r="B19">
            <v>50093.174301999999</v>
          </cell>
          <cell r="C19">
            <v>819.25627999999995</v>
          </cell>
          <cell r="D19">
            <v>534.14230199999997</v>
          </cell>
          <cell r="E19">
            <v>4962.5334720000001</v>
          </cell>
          <cell r="F19">
            <v>4205.5365869999996</v>
          </cell>
          <cell r="G19">
            <v>330.77301799999998</v>
          </cell>
          <cell r="H19">
            <v>11776.821835999999</v>
          </cell>
        </row>
        <row r="20">
          <cell r="B20">
            <v>3085.8102140000001</v>
          </cell>
          <cell r="C20">
            <v>50.557197000000002</v>
          </cell>
          <cell r="D20">
            <v>37.563586000000001</v>
          </cell>
          <cell r="E20">
            <v>309.862369</v>
          </cell>
          <cell r="F20">
            <v>262.59387900000002</v>
          </cell>
          <cell r="G20">
            <v>21.798725000000001</v>
          </cell>
          <cell r="H20">
            <v>726.77037399999995</v>
          </cell>
        </row>
        <row r="21">
          <cell r="B21">
            <v>327.51192900000001</v>
          </cell>
          <cell r="C21">
            <v>5.4083329999999998</v>
          </cell>
          <cell r="D21">
            <v>6.1755760000000004</v>
          </cell>
          <cell r="E21">
            <v>34.841875000000002</v>
          </cell>
          <cell r="F21">
            <v>29.527010000000001</v>
          </cell>
          <cell r="G21">
            <v>2.9828960000000002</v>
          </cell>
          <cell r="H21">
            <v>77.746879000000007</v>
          </cell>
        </row>
        <row r="22">
          <cell r="B22">
            <v>5358.9668979999997</v>
          </cell>
          <cell r="C22">
            <v>88.103134999999995</v>
          </cell>
          <cell r="D22">
            <v>80.984415999999996</v>
          </cell>
          <cell r="E22">
            <v>552.18679999999995</v>
          </cell>
          <cell r="F22">
            <v>467.95678099999998</v>
          </cell>
          <cell r="G22">
            <v>42.669423000000002</v>
          </cell>
          <cell r="H22">
            <v>1266.542668</v>
          </cell>
        </row>
        <row r="23">
          <cell r="B23">
            <v>18482.777026</v>
          </cell>
          <cell r="C23">
            <v>302.08602200000001</v>
          </cell>
          <cell r="D23">
            <v>187.623321</v>
          </cell>
          <cell r="E23">
            <v>1822.565746</v>
          </cell>
          <cell r="F23">
            <v>1544.5450169999999</v>
          </cell>
          <cell r="G23">
            <v>119.151758</v>
          </cell>
          <cell r="H23">
            <v>4342.632165</v>
          </cell>
        </row>
        <row r="24">
          <cell r="B24">
            <v>124911.81418</v>
          </cell>
          <cell r="C24">
            <v>2033.1219209999999</v>
          </cell>
          <cell r="D24">
            <v>829.11247100000003</v>
          </cell>
          <cell r="E24">
            <v>11925.476026</v>
          </cell>
          <cell r="F24">
            <v>10106.334241</v>
          </cell>
          <cell r="G24">
            <v>671.059572</v>
          </cell>
          <cell r="H24">
            <v>29226.162270000001</v>
          </cell>
        </row>
        <row r="25">
          <cell r="B25">
            <v>56495.808876000003</v>
          </cell>
          <cell r="C25">
            <v>932.95815100000004</v>
          </cell>
          <cell r="D25">
            <v>1065.189437</v>
          </cell>
          <cell r="E25">
            <v>6010.0985989999999</v>
          </cell>
          <cell r="F25">
            <v>5093.3009549999997</v>
          </cell>
          <cell r="G25">
            <v>514.56023500000003</v>
          </cell>
          <cell r="H25">
            <v>13411.288191</v>
          </cell>
        </row>
        <row r="26">
          <cell r="B26">
            <v>122807.40488</v>
          </cell>
          <cell r="C26">
            <v>2016.93533</v>
          </cell>
          <cell r="D26">
            <v>1745.08808</v>
          </cell>
          <cell r="E26">
            <v>12555.049623999999</v>
          </cell>
          <cell r="F26">
            <v>10639.872791</v>
          </cell>
          <cell r="G26">
            <v>944.11796300000003</v>
          </cell>
          <cell r="H26">
            <v>28993.441991</v>
          </cell>
        </row>
        <row r="27">
          <cell r="B27">
            <v>240925.21316000001</v>
          </cell>
          <cell r="C27">
            <v>3948.2320070000001</v>
          </cell>
          <cell r="D27">
            <v>2979.9365299999999</v>
          </cell>
          <cell r="E27">
            <v>24234.509228999999</v>
          </cell>
          <cell r="F27">
            <v>20537.718488999999</v>
          </cell>
          <cell r="G27">
            <v>1716.536302</v>
          </cell>
          <cell r="H27">
            <v>56755.862265999996</v>
          </cell>
        </row>
        <row r="28">
          <cell r="B28">
            <v>17060.459266999998</v>
          </cell>
          <cell r="C28">
            <v>281.64619699999997</v>
          </cell>
          <cell r="D28">
            <v>317.25873300000001</v>
          </cell>
          <cell r="E28">
            <v>1810.980227</v>
          </cell>
          <cell r="F28">
            <v>1534.7287369999999</v>
          </cell>
          <cell r="G28">
            <v>154.03904700000001</v>
          </cell>
          <cell r="H28">
            <v>4048.6758159999999</v>
          </cell>
        </row>
        <row r="29">
          <cell r="B29">
            <v>96607.290995999996</v>
          </cell>
          <cell r="C29">
            <v>1593.210176</v>
          </cell>
          <cell r="D29">
            <v>1711.3130269999999</v>
          </cell>
          <cell r="E29">
            <v>10178.838471999999</v>
          </cell>
          <cell r="F29">
            <v>8626.1340810000002</v>
          </cell>
          <cell r="G29">
            <v>846.21313299999997</v>
          </cell>
          <cell r="H29">
            <v>22902.414680000002</v>
          </cell>
        </row>
        <row r="30">
          <cell r="B30">
            <v>4082.4949270000002</v>
          </cell>
          <cell r="C30">
            <v>67.127117999999996</v>
          </cell>
          <cell r="D30">
            <v>62.044476000000003</v>
          </cell>
          <cell r="E30">
            <v>420.97013399999997</v>
          </cell>
          <cell r="F30">
            <v>356.75408700000003</v>
          </cell>
          <cell r="G30">
            <v>32.61806</v>
          </cell>
          <cell r="H30">
            <v>964.95684500000004</v>
          </cell>
        </row>
        <row r="31">
          <cell r="B31">
            <v>15174.262476</v>
          </cell>
          <cell r="C31">
            <v>247.65085099999999</v>
          </cell>
          <cell r="D31">
            <v>135.18405300000001</v>
          </cell>
          <cell r="E31">
            <v>1479.4838400000001</v>
          </cell>
          <cell r="F31">
            <v>1253.799137</v>
          </cell>
          <cell r="G31">
            <v>92.055172999999996</v>
          </cell>
          <cell r="H31">
            <v>3560.0136299999999</v>
          </cell>
        </row>
        <row r="32">
          <cell r="B32">
            <v>141267.63316999999</v>
          </cell>
          <cell r="C32">
            <v>2323.6604609999999</v>
          </cell>
          <cell r="D32">
            <v>2189.8937820000001</v>
          </cell>
          <cell r="E32">
            <v>14605.277244999999</v>
          </cell>
          <cell r="F32">
            <v>12377.354358000001</v>
          </cell>
          <cell r="G32">
            <v>1141.836429</v>
          </cell>
          <cell r="H32">
            <v>33402.647847</v>
          </cell>
        </row>
        <row r="33">
          <cell r="B33">
            <v>16264.29322</v>
          </cell>
          <cell r="C33">
            <v>266.76455299999998</v>
          </cell>
          <cell r="D33">
            <v>213.00606400000001</v>
          </cell>
          <cell r="E33">
            <v>1646.5871770000001</v>
          </cell>
          <cell r="F33">
            <v>1395.4127940000001</v>
          </cell>
          <cell r="G33">
            <v>119.496551</v>
          </cell>
          <cell r="H33">
            <v>3834.759364</v>
          </cell>
        </row>
        <row r="34">
          <cell r="B34">
            <v>218211.84977999999</v>
          </cell>
          <cell r="C34">
            <v>3600.0820189999999</v>
          </cell>
          <cell r="D34">
            <v>3938.8852179999999</v>
          </cell>
          <cell r="E34">
            <v>23057.072402000002</v>
          </cell>
          <cell r="F34">
            <v>19539.889761999999</v>
          </cell>
          <cell r="G34">
            <v>1933.837043</v>
          </cell>
          <cell r="H34">
            <v>51751.372751000003</v>
          </cell>
        </row>
        <row r="35">
          <cell r="B35">
            <v>16624.781918000001</v>
          </cell>
          <cell r="C35">
            <v>273.20860199999998</v>
          </cell>
          <cell r="D35">
            <v>245.062681</v>
          </cell>
          <cell r="E35">
            <v>1707.4930420000001</v>
          </cell>
          <cell r="F35">
            <v>1447.0276160000001</v>
          </cell>
          <cell r="G35">
            <v>130.50592900000001</v>
          </cell>
          <cell r="H35">
            <v>3927.3878110000001</v>
          </cell>
        </row>
        <row r="36">
          <cell r="B36">
            <v>2866.1654899999999</v>
          </cell>
          <cell r="C36">
            <v>47.357332999999997</v>
          </cell>
          <cell r="D36">
            <v>55.375317000000003</v>
          </cell>
          <cell r="E36">
            <v>306.09966200000002</v>
          </cell>
          <cell r="F36">
            <v>259.40650299999999</v>
          </cell>
          <cell r="G36">
            <v>26.513180999999999</v>
          </cell>
          <cell r="H36">
            <v>680.75885800000003</v>
          </cell>
        </row>
        <row r="37">
          <cell r="B37">
            <v>373514.03058000002</v>
          </cell>
          <cell r="C37">
            <v>6176.2721069999998</v>
          </cell>
          <cell r="D37">
            <v>7461.7424559999999</v>
          </cell>
          <cell r="E37">
            <v>40109.444251000001</v>
          </cell>
          <cell r="F37">
            <v>33991.053333999997</v>
          </cell>
          <cell r="G37">
            <v>3530.2019839999998</v>
          </cell>
          <cell r="H37">
            <v>88783.920966000005</v>
          </cell>
        </row>
        <row r="38">
          <cell r="B38">
            <v>317452.56874000002</v>
          </cell>
          <cell r="C38">
            <v>5192.4686160000001</v>
          </cell>
          <cell r="D38">
            <v>3417.977519</v>
          </cell>
          <cell r="E38">
            <v>31478.224655999999</v>
          </cell>
          <cell r="F38">
            <v>26676.462269</v>
          </cell>
          <cell r="G38">
            <v>2106.283011</v>
          </cell>
          <cell r="H38">
            <v>74641.779152999996</v>
          </cell>
        </row>
        <row r="39">
          <cell r="B39">
            <v>35510.287966000004</v>
          </cell>
          <cell r="C39">
            <v>582.42171399999995</v>
          </cell>
          <cell r="D39">
            <v>464.303293</v>
          </cell>
          <cell r="E39">
            <v>3594.360396</v>
          </cell>
          <cell r="F39">
            <v>3046.0689590000002</v>
          </cell>
          <cell r="G39">
            <v>260.67259999999999</v>
          </cell>
          <cell r="H39">
            <v>8372.3262479999994</v>
          </cell>
        </row>
        <row r="40">
          <cell r="B40">
            <v>184.45245499999999</v>
          </cell>
          <cell r="C40">
            <v>3.0376449999999999</v>
          </cell>
          <cell r="D40">
            <v>3.0514260000000002</v>
          </cell>
          <cell r="E40">
            <v>19.241796999999998</v>
          </cell>
          <cell r="F40">
            <v>16.306622999999998</v>
          </cell>
          <cell r="G40">
            <v>1.549329</v>
          </cell>
          <cell r="H40">
            <v>43.667239000000002</v>
          </cell>
        </row>
        <row r="41">
          <cell r="B41">
            <v>13831.886549999999</v>
          </cell>
          <cell r="C41">
            <v>228.48863499999999</v>
          </cell>
          <cell r="D41">
            <v>264.65479900000003</v>
          </cell>
          <cell r="E41">
            <v>1474.9080429999999</v>
          </cell>
          <cell r="F41">
            <v>1249.9202849999999</v>
          </cell>
          <cell r="G41">
            <v>127.15901700000001</v>
          </cell>
          <cell r="H41">
            <v>3284.5700339999999</v>
          </cell>
        </row>
        <row r="42">
          <cell r="B42">
            <v>23804.809337999999</v>
          </cell>
          <cell r="C42">
            <v>391.10932700000001</v>
          </cell>
          <cell r="D42">
            <v>345.99291599999998</v>
          </cell>
          <cell r="E42">
            <v>2440.5546610000001</v>
          </cell>
          <cell r="F42">
            <v>2068.2658809999998</v>
          </cell>
          <cell r="G42">
            <v>185.369022</v>
          </cell>
          <cell r="H42">
            <v>5622.2048199999999</v>
          </cell>
        </row>
        <row r="43">
          <cell r="B43">
            <v>228254.92329999999</v>
          </cell>
          <cell r="C43">
            <v>3773.890758</v>
          </cell>
          <cell r="D43">
            <v>4537.3231379999997</v>
          </cell>
          <cell r="E43">
            <v>24490.789390000002</v>
          </cell>
          <cell r="F43">
            <v>20754.906322999999</v>
          </cell>
          <cell r="G43">
            <v>2150.412491</v>
          </cell>
          <cell r="H43">
            <v>54249.674014999997</v>
          </cell>
        </row>
        <row r="44">
          <cell r="B44">
            <v>106664.81838</v>
          </cell>
          <cell r="C44">
            <v>1760.5423229999999</v>
          </cell>
          <cell r="D44">
            <v>1965.3122060000001</v>
          </cell>
          <cell r="E44">
            <v>11306.26922</v>
          </cell>
          <cell r="F44">
            <v>9581.5802409999997</v>
          </cell>
          <cell r="G44">
            <v>957.48898399999996</v>
          </cell>
          <cell r="H44">
            <v>25307.897813</v>
          </cell>
        </row>
        <row r="45">
          <cell r="B45">
            <v>111623.83816</v>
          </cell>
          <cell r="C45">
            <v>1830.3357370000001</v>
          </cell>
          <cell r="D45">
            <v>1435.672321</v>
          </cell>
          <cell r="E45">
            <v>11277.313995</v>
          </cell>
          <cell r="F45">
            <v>9557.0450060000003</v>
          </cell>
          <cell r="G45">
            <v>812.11730399999999</v>
          </cell>
          <cell r="H45">
            <v>26311.106573000001</v>
          </cell>
        </row>
        <row r="46">
          <cell r="B46">
            <v>878.47748799999999</v>
          </cell>
          <cell r="C46">
            <v>14.427761</v>
          </cell>
          <cell r="D46">
            <v>12.491512</v>
          </cell>
          <cell r="E46">
            <v>89.817561999999995</v>
          </cell>
          <cell r="F46">
            <v>76.116524999999996</v>
          </cell>
          <cell r="G46">
            <v>6.7559509999999996</v>
          </cell>
          <cell r="H46">
            <v>207.400904</v>
          </cell>
        </row>
        <row r="47">
          <cell r="B47">
            <v>97617.749893999993</v>
          </cell>
          <cell r="C47">
            <v>1608.7664199999999</v>
          </cell>
          <cell r="D47">
            <v>1672.1119409999999</v>
          </cell>
          <cell r="E47">
            <v>10234.309542000001</v>
          </cell>
          <cell r="F47">
            <v>8673.1437069999993</v>
          </cell>
          <cell r="G47">
            <v>837.60477800000001</v>
          </cell>
          <cell r="H47">
            <v>23126.017716999999</v>
          </cell>
        </row>
        <row r="48">
          <cell r="B48">
            <v>216764.89512999999</v>
          </cell>
          <cell r="C48">
            <v>3560.3729429999999</v>
          </cell>
          <cell r="D48">
            <v>3096.8344910000001</v>
          </cell>
          <cell r="E48">
            <v>22175.506728</v>
          </cell>
          <cell r="F48">
            <v>18792.801536999999</v>
          </cell>
          <cell r="G48">
            <v>1671.5252250000001</v>
          </cell>
          <cell r="H48">
            <v>51180.385102</v>
          </cell>
        </row>
        <row r="49">
          <cell r="B49">
            <v>63007.105357</v>
          </cell>
          <cell r="C49">
            <v>1040.2838019999999</v>
          </cell>
          <cell r="D49">
            <v>1177.602637</v>
          </cell>
          <cell r="E49">
            <v>6693.5335219999997</v>
          </cell>
          <cell r="F49">
            <v>5672.4856170000003</v>
          </cell>
          <cell r="G49">
            <v>570.70091200000002</v>
          </cell>
          <cell r="H49">
            <v>14954.083715000001</v>
          </cell>
        </row>
        <row r="50">
          <cell r="B50">
            <v>1832.99623</v>
          </cell>
          <cell r="C50">
            <v>30.090669999999999</v>
          </cell>
          <cell r="D50">
            <v>25.408303</v>
          </cell>
          <cell r="E50">
            <v>186.82544300000001</v>
          </cell>
          <cell r="F50">
            <v>158.32633799999999</v>
          </cell>
          <cell r="G50">
            <v>13.894102999999999</v>
          </cell>
          <cell r="H50">
            <v>432.57111900000001</v>
          </cell>
        </row>
        <row r="51">
          <cell r="B51">
            <v>585366.86106999998</v>
          </cell>
          <cell r="C51">
            <v>9587.6557290000001</v>
          </cell>
          <cell r="D51">
            <v>6971.6581390000001</v>
          </cell>
          <cell r="E51">
            <v>58641.807822000002</v>
          </cell>
          <cell r="F51">
            <v>49696.447373000003</v>
          </cell>
          <cell r="G51">
            <v>4088.479022</v>
          </cell>
          <cell r="H51">
            <v>137822.57482000001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9" xr16:uid="{3C35AE91-33B3-469C-9771-23B249A2A2EE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3" xr16:uid="{CC90BD1F-135B-43E2-8C2B-0AAA766B569F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2" xr16:uid="{AF1A5A94-0C03-4688-96BF-D2ECD0CDBC0F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5" xr16:uid="{00000000-0016-0000-0C00-000006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6" xr16:uid="{00000000-0016-0000-0D00-000007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7" xr16:uid="{00000000-0016-0000-0E00-000008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8" xr16:uid="{00000000-0016-0000-1000-000009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1" xr16:uid="{00000000-0016-0000-1100-00000A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2" xr16:uid="{00000000-0016-0000-1200-00000B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3" xr16:uid="{00000000-0016-0000-1300-00000C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4" xr16:uid="{00000000-0016-0000-1400-00000D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5" xr16:uid="{00000000-0016-0000-1500-00000E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6" xr16:uid="{00000000-0016-0000-1600-00000F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7" xr16:uid="{00000000-0016-0000-1700-000010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0" xr16:uid="{9A33520B-C2E3-4C6E-8BD0-F6141E0ED1F1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1" xr16:uid="{30997704-102B-4792-BFFF-0673C0552255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8" xr16:uid="{1A4C9798-F4EF-40C8-8E9D-8CB4E2B52C17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9" xr16:uid="{1D5B31BF-F5F2-4777-ACE3-6E77EF1F536E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E30CF770-7F8D-4EF7-898A-B3C750BCA2CF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9" xr16:uid="{00000000-0016-0000-1D00-000012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0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0" xr16:uid="{00000000-0016-0000-1E00-000013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2" xr16:uid="{00000000-0016-0000-1F00-000014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4" xr16:uid="{090484DF-5307-4594-91B9-C2ECA1FAABEA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6" xr16:uid="{A30155FE-5843-40FE-99D4-B7257EE33CB8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3" xr16:uid="{0A0BE815-8D9F-4BDA-ACD2-0F679B2B217F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7" xr16:uid="{00000000-0016-0000-2000-000015000000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8" xr16:uid="{00000000-0016-0000-2100-000016000000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40" xr16:uid="{00000000-0016-0000-2300-000017000000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5" xr16:uid="{A2D0DEEA-CC79-45D4-95FE-898D5F99A99D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328E5D3-E918-406B-93AE-2B727B3656B8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600-000002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900-000003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4" xr16:uid="{758EAA26-31D8-4F31-80AC-1E420355FA16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A00-000004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B00-000005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8"/>
  <sheetViews>
    <sheetView tabSelected="1" topLeftCell="A5" workbookViewId="0">
      <selection activeCell="A36" sqref="A36"/>
    </sheetView>
  </sheetViews>
  <sheetFormatPr defaultColWidth="9.140625" defaultRowHeight="15" x14ac:dyDescent="0.25"/>
  <cols>
    <col min="1" max="1" width="16" style="32" customWidth="1"/>
    <col min="2" max="16384" width="9.140625" style="32"/>
  </cols>
  <sheetData>
    <row r="1" spans="1:1" x14ac:dyDescent="0.25">
      <c r="A1" s="32" t="s">
        <v>249</v>
      </c>
    </row>
    <row r="2" spans="1:1" x14ac:dyDescent="0.25">
      <c r="A2" s="32" t="s">
        <v>243</v>
      </c>
    </row>
    <row r="3" spans="1:1" x14ac:dyDescent="0.25">
      <c r="A3" s="32" t="s">
        <v>436</v>
      </c>
    </row>
    <row r="5" spans="1:1" x14ac:dyDescent="0.25">
      <c r="A5" s="2" t="s">
        <v>250</v>
      </c>
    </row>
    <row r="6" spans="1:1" x14ac:dyDescent="0.25">
      <c r="A6" s="90" t="s">
        <v>386</v>
      </c>
    </row>
    <row r="7" spans="1:1" x14ac:dyDescent="0.25">
      <c r="A7" s="113" t="s">
        <v>402</v>
      </c>
    </row>
    <row r="8" spans="1:1" x14ac:dyDescent="0.25">
      <c r="A8" s="90" t="s">
        <v>385</v>
      </c>
    </row>
    <row r="9" spans="1:1" x14ac:dyDescent="0.25">
      <c r="A9" s="90" t="s">
        <v>525</v>
      </c>
    </row>
    <row r="10" spans="1:1" x14ac:dyDescent="0.25">
      <c r="A10" s="90" t="s">
        <v>533</v>
      </c>
    </row>
    <row r="11" spans="1:1" x14ac:dyDescent="0.25">
      <c r="A11" s="90" t="s">
        <v>534</v>
      </c>
    </row>
    <row r="12" spans="1:1" x14ac:dyDescent="0.25">
      <c r="A12" s="90" t="s">
        <v>387</v>
      </c>
    </row>
    <row r="13" spans="1:1" x14ac:dyDescent="0.25">
      <c r="A13" s="90" t="s">
        <v>388</v>
      </c>
    </row>
    <row r="14" spans="1:1" x14ac:dyDescent="0.25">
      <c r="A14" s="90" t="s">
        <v>526</v>
      </c>
    </row>
    <row r="15" spans="1:1" x14ac:dyDescent="0.25">
      <c r="A15" s="90" t="s">
        <v>527</v>
      </c>
    </row>
    <row r="16" spans="1:1" x14ac:dyDescent="0.25">
      <c r="A16" s="90" t="s">
        <v>244</v>
      </c>
    </row>
    <row r="17" spans="1:1" x14ac:dyDescent="0.25">
      <c r="A17" s="90" t="s">
        <v>245</v>
      </c>
    </row>
    <row r="18" spans="1:1" x14ac:dyDescent="0.25">
      <c r="A18" s="90" t="s">
        <v>528</v>
      </c>
    </row>
    <row r="19" spans="1:1" x14ac:dyDescent="0.25">
      <c r="A19" s="90" t="s">
        <v>391</v>
      </c>
    </row>
    <row r="20" spans="1:1" x14ac:dyDescent="0.25">
      <c r="A20" s="90" t="s">
        <v>392</v>
      </c>
    </row>
    <row r="21" spans="1:1" x14ac:dyDescent="0.25">
      <c r="A21" s="90" t="s">
        <v>246</v>
      </c>
    </row>
    <row r="22" spans="1:1" x14ac:dyDescent="0.25">
      <c r="A22" s="90" t="s">
        <v>389</v>
      </c>
    </row>
    <row r="23" spans="1:1" x14ac:dyDescent="0.25">
      <c r="A23" s="90" t="s">
        <v>390</v>
      </c>
    </row>
    <row r="24" spans="1:1" x14ac:dyDescent="0.25">
      <c r="A24" s="90" t="s">
        <v>393</v>
      </c>
    </row>
    <row r="25" spans="1:1" ht="15.75" x14ac:dyDescent="0.25">
      <c r="A25" s="115" t="s">
        <v>535</v>
      </c>
    </row>
    <row r="26" spans="1:1" x14ac:dyDescent="0.25">
      <c r="A26" s="90" t="s">
        <v>403</v>
      </c>
    </row>
    <row r="27" spans="1:1" x14ac:dyDescent="0.25">
      <c r="A27" s="90" t="s">
        <v>529</v>
      </c>
    </row>
    <row r="28" spans="1:1" x14ac:dyDescent="0.25">
      <c r="A28" s="90" t="s">
        <v>530</v>
      </c>
    </row>
    <row r="29" spans="1:1" x14ac:dyDescent="0.25">
      <c r="A29" s="90" t="s">
        <v>536</v>
      </c>
    </row>
    <row r="30" spans="1:1" x14ac:dyDescent="0.25">
      <c r="A30" s="90" t="s">
        <v>404</v>
      </c>
    </row>
    <row r="31" spans="1:1" x14ac:dyDescent="0.25">
      <c r="A31" s="90" t="s">
        <v>394</v>
      </c>
    </row>
    <row r="32" spans="1:1" x14ac:dyDescent="0.25">
      <c r="A32" s="90" t="s">
        <v>247</v>
      </c>
    </row>
    <row r="33" spans="1:2" x14ac:dyDescent="0.25">
      <c r="A33" s="90" t="s">
        <v>364</v>
      </c>
    </row>
    <row r="34" spans="1:2" x14ac:dyDescent="0.25">
      <c r="A34" s="90" t="s">
        <v>248</v>
      </c>
    </row>
    <row r="35" spans="1:2" x14ac:dyDescent="0.25">
      <c r="A35" s="90" t="s">
        <v>531</v>
      </c>
    </row>
    <row r="36" spans="1:2" x14ac:dyDescent="0.25">
      <c r="A36" s="90"/>
    </row>
    <row r="37" spans="1:2" x14ac:dyDescent="0.25">
      <c r="A37" s="2" t="s">
        <v>532</v>
      </c>
    </row>
    <row r="38" spans="1:2" x14ac:dyDescent="0.25">
      <c r="A38" s="63" t="s">
        <v>359</v>
      </c>
      <c r="B38" s="32" t="s">
        <v>395</v>
      </c>
    </row>
    <row r="39" spans="1:2" x14ac:dyDescent="0.25">
      <c r="A39" s="63" t="s">
        <v>178</v>
      </c>
      <c r="B39" s="63" t="s">
        <v>302</v>
      </c>
    </row>
    <row r="40" spans="1:2" x14ac:dyDescent="0.25">
      <c r="A40" s="32" t="s">
        <v>131</v>
      </c>
      <c r="B40" s="70" t="s">
        <v>279</v>
      </c>
    </row>
    <row r="41" spans="1:2" x14ac:dyDescent="0.25">
      <c r="A41" s="32" t="s">
        <v>132</v>
      </c>
      <c r="B41" s="32" t="s">
        <v>301</v>
      </c>
    </row>
    <row r="42" spans="1:2" x14ac:dyDescent="0.25">
      <c r="A42" s="32" t="s">
        <v>133</v>
      </c>
      <c r="B42" s="32" t="s">
        <v>278</v>
      </c>
    </row>
    <row r="43" spans="1:2" x14ac:dyDescent="0.25">
      <c r="A43" s="32" t="s">
        <v>360</v>
      </c>
      <c r="B43" s="32" t="s">
        <v>269</v>
      </c>
    </row>
    <row r="44" spans="1:2" x14ac:dyDescent="0.25">
      <c r="A44" s="32" t="s">
        <v>179</v>
      </c>
      <c r="B44" s="32" t="s">
        <v>293</v>
      </c>
    </row>
    <row r="45" spans="1:2" x14ac:dyDescent="0.25">
      <c r="A45" s="32" t="s">
        <v>134</v>
      </c>
      <c r="B45" s="32" t="s">
        <v>294</v>
      </c>
    </row>
    <row r="46" spans="1:2" x14ac:dyDescent="0.25">
      <c r="A46" s="32" t="s">
        <v>135</v>
      </c>
      <c r="B46" s="32" t="s">
        <v>295</v>
      </c>
    </row>
    <row r="47" spans="1:2" x14ac:dyDescent="0.25">
      <c r="A47" s="32" t="s">
        <v>59</v>
      </c>
      <c r="B47" s="32" t="s">
        <v>270</v>
      </c>
    </row>
    <row r="48" spans="1:2" x14ac:dyDescent="0.25">
      <c r="A48" s="32" t="s">
        <v>136</v>
      </c>
      <c r="B48" s="70" t="s">
        <v>401</v>
      </c>
    </row>
    <row r="49" spans="1:2" x14ac:dyDescent="0.25">
      <c r="A49" s="32" t="s">
        <v>137</v>
      </c>
      <c r="B49" s="32" t="s">
        <v>281</v>
      </c>
    </row>
    <row r="50" spans="1:2" x14ac:dyDescent="0.25">
      <c r="A50" s="32" t="s">
        <v>361</v>
      </c>
      <c r="B50" s="32" t="s">
        <v>397</v>
      </c>
    </row>
    <row r="51" spans="1:2" x14ac:dyDescent="0.25">
      <c r="A51" s="32" t="s">
        <v>138</v>
      </c>
      <c r="B51" s="32" t="s">
        <v>276</v>
      </c>
    </row>
    <row r="52" spans="1:2" x14ac:dyDescent="0.25">
      <c r="A52" s="32" t="s">
        <v>139</v>
      </c>
      <c r="B52" s="70" t="s">
        <v>282</v>
      </c>
    </row>
    <row r="53" spans="1:2" x14ac:dyDescent="0.25">
      <c r="A53" s="32" t="s">
        <v>140</v>
      </c>
      <c r="B53" s="70" t="s">
        <v>283</v>
      </c>
    </row>
    <row r="54" spans="1:2" x14ac:dyDescent="0.25">
      <c r="A54" s="32" t="s">
        <v>67</v>
      </c>
      <c r="B54" s="70" t="s">
        <v>300</v>
      </c>
    </row>
    <row r="55" spans="1:2" x14ac:dyDescent="0.25">
      <c r="A55" s="32" t="s">
        <v>141</v>
      </c>
      <c r="B55" s="32" t="s">
        <v>275</v>
      </c>
    </row>
    <row r="56" spans="1:2" x14ac:dyDescent="0.25">
      <c r="A56" s="32" t="s">
        <v>142</v>
      </c>
      <c r="B56" s="32" t="s">
        <v>280</v>
      </c>
    </row>
    <row r="57" spans="1:2" x14ac:dyDescent="0.25">
      <c r="A57" s="32" t="s">
        <v>143</v>
      </c>
      <c r="B57" s="70" t="s">
        <v>284</v>
      </c>
    </row>
    <row r="58" spans="1:2" x14ac:dyDescent="0.25">
      <c r="A58" s="32" t="s">
        <v>362</v>
      </c>
      <c r="B58" s="70" t="s">
        <v>396</v>
      </c>
    </row>
    <row r="59" spans="1:2" x14ac:dyDescent="0.25">
      <c r="A59" s="32" t="s">
        <v>144</v>
      </c>
      <c r="B59" s="70" t="s">
        <v>285</v>
      </c>
    </row>
    <row r="60" spans="1:2" x14ac:dyDescent="0.25">
      <c r="A60" s="32" t="s">
        <v>367</v>
      </c>
      <c r="B60" s="32" t="s">
        <v>292</v>
      </c>
    </row>
    <row r="61" spans="1:2" x14ac:dyDescent="0.25">
      <c r="A61" s="32" t="s">
        <v>57</v>
      </c>
      <c r="B61" s="32" t="s">
        <v>271</v>
      </c>
    </row>
    <row r="62" spans="1:2" x14ac:dyDescent="0.25">
      <c r="A62" s="32" t="s">
        <v>128</v>
      </c>
      <c r="B62" s="32" t="s">
        <v>272</v>
      </c>
    </row>
    <row r="63" spans="1:2" x14ac:dyDescent="0.25">
      <c r="A63" s="32" t="s">
        <v>145</v>
      </c>
      <c r="B63" s="70" t="s">
        <v>286</v>
      </c>
    </row>
    <row r="64" spans="1:2" x14ac:dyDescent="0.25">
      <c r="A64" s="32" t="s">
        <v>146</v>
      </c>
      <c r="B64" s="70" t="s">
        <v>287</v>
      </c>
    </row>
    <row r="65" spans="1:2" x14ac:dyDescent="0.25">
      <c r="A65" s="32" t="s">
        <v>234</v>
      </c>
      <c r="B65" s="32" t="s">
        <v>296</v>
      </c>
    </row>
    <row r="66" spans="1:2" x14ac:dyDescent="0.25">
      <c r="A66" s="32" t="s">
        <v>147</v>
      </c>
      <c r="B66" s="32" t="s">
        <v>297</v>
      </c>
    </row>
    <row r="67" spans="1:2" x14ac:dyDescent="0.25">
      <c r="A67" s="32" t="s">
        <v>148</v>
      </c>
      <c r="B67" s="70" t="s">
        <v>288</v>
      </c>
    </row>
    <row r="68" spans="1:2" x14ac:dyDescent="0.25">
      <c r="A68" s="32" t="s">
        <v>149</v>
      </c>
      <c r="B68" s="70" t="s">
        <v>258</v>
      </c>
    </row>
    <row r="69" spans="1:2" x14ac:dyDescent="0.25">
      <c r="A69" s="32" t="s">
        <v>150</v>
      </c>
      <c r="B69" s="70" t="s">
        <v>289</v>
      </c>
    </row>
    <row r="70" spans="1:2" x14ac:dyDescent="0.25">
      <c r="A70" s="32" t="s">
        <v>151</v>
      </c>
      <c r="B70" s="70" t="s">
        <v>259</v>
      </c>
    </row>
    <row r="71" spans="1:2" x14ac:dyDescent="0.25">
      <c r="A71" s="32" t="s">
        <v>152</v>
      </c>
      <c r="B71" s="70" t="s">
        <v>256</v>
      </c>
    </row>
    <row r="72" spans="1:2" x14ac:dyDescent="0.25">
      <c r="A72" s="32" t="s">
        <v>153</v>
      </c>
      <c r="B72" s="70" t="s">
        <v>251</v>
      </c>
    </row>
    <row r="73" spans="1:2" x14ac:dyDescent="0.25">
      <c r="A73" s="32" t="s">
        <v>154</v>
      </c>
      <c r="B73" s="70" t="s">
        <v>260</v>
      </c>
    </row>
    <row r="74" spans="1:2" x14ac:dyDescent="0.25">
      <c r="A74" s="32" t="s">
        <v>155</v>
      </c>
      <c r="B74" s="70" t="s">
        <v>266</v>
      </c>
    </row>
    <row r="75" spans="1:2" x14ac:dyDescent="0.25">
      <c r="A75" s="32" t="s">
        <v>156</v>
      </c>
      <c r="B75" s="70" t="s">
        <v>264</v>
      </c>
    </row>
    <row r="76" spans="1:2" x14ac:dyDescent="0.25">
      <c r="A76" s="32" t="s">
        <v>157</v>
      </c>
      <c r="B76" s="70" t="s">
        <v>290</v>
      </c>
    </row>
    <row r="77" spans="1:2" x14ac:dyDescent="0.25">
      <c r="A77" s="32" t="s">
        <v>158</v>
      </c>
      <c r="B77" s="70" t="s">
        <v>263</v>
      </c>
    </row>
    <row r="78" spans="1:2" x14ac:dyDescent="0.25">
      <c r="A78" s="32" t="s">
        <v>159</v>
      </c>
      <c r="B78" s="70" t="s">
        <v>265</v>
      </c>
    </row>
    <row r="79" spans="1:2" x14ac:dyDescent="0.25">
      <c r="A79" s="32" t="s">
        <v>160</v>
      </c>
      <c r="B79" s="70" t="s">
        <v>255</v>
      </c>
    </row>
    <row r="80" spans="1:2" x14ac:dyDescent="0.25">
      <c r="A80" s="32" t="s">
        <v>161</v>
      </c>
      <c r="B80" s="70" t="s">
        <v>267</v>
      </c>
    </row>
    <row r="81" spans="1:2" x14ac:dyDescent="0.25">
      <c r="A81" s="32" t="s">
        <v>162</v>
      </c>
      <c r="B81" s="70" t="s">
        <v>268</v>
      </c>
    </row>
    <row r="82" spans="1:2" x14ac:dyDescent="0.25">
      <c r="A82" s="32" t="s">
        <v>163</v>
      </c>
      <c r="B82" s="70" t="s">
        <v>257</v>
      </c>
    </row>
    <row r="83" spans="1:2" x14ac:dyDescent="0.25">
      <c r="A83" s="32" t="s">
        <v>164</v>
      </c>
      <c r="B83" s="70" t="s">
        <v>253</v>
      </c>
    </row>
    <row r="84" spans="1:2" x14ac:dyDescent="0.25">
      <c r="A84" s="32" t="s">
        <v>165</v>
      </c>
      <c r="B84" s="70" t="s">
        <v>254</v>
      </c>
    </row>
    <row r="85" spans="1:2" x14ac:dyDescent="0.25">
      <c r="A85" s="32" t="s">
        <v>363</v>
      </c>
      <c r="B85" s="70" t="s">
        <v>400</v>
      </c>
    </row>
    <row r="86" spans="1:2" x14ac:dyDescent="0.25">
      <c r="A86" s="32" t="s">
        <v>166</v>
      </c>
      <c r="B86" s="70" t="s">
        <v>261</v>
      </c>
    </row>
    <row r="87" spans="1:2" x14ac:dyDescent="0.25">
      <c r="A87" s="32" t="s">
        <v>167</v>
      </c>
      <c r="B87" s="70" t="s">
        <v>252</v>
      </c>
    </row>
    <row r="88" spans="1:2" x14ac:dyDescent="0.25">
      <c r="A88" s="32" t="s">
        <v>168</v>
      </c>
      <c r="B88" s="70" t="s">
        <v>262</v>
      </c>
    </row>
    <row r="89" spans="1:2" x14ac:dyDescent="0.25">
      <c r="A89" s="32" t="s">
        <v>233</v>
      </c>
      <c r="B89" s="70" t="s">
        <v>303</v>
      </c>
    </row>
    <row r="90" spans="1:2" x14ac:dyDescent="0.25">
      <c r="A90" s="32" t="s">
        <v>61</v>
      </c>
      <c r="B90" s="32" t="s">
        <v>273</v>
      </c>
    </row>
    <row r="91" spans="1:2" x14ac:dyDescent="0.25">
      <c r="A91" s="32" t="s">
        <v>368</v>
      </c>
      <c r="B91" s="70" t="s">
        <v>398</v>
      </c>
    </row>
    <row r="92" spans="1:2" x14ac:dyDescent="0.25">
      <c r="A92" s="32" t="s">
        <v>169</v>
      </c>
      <c r="B92" s="70" t="s">
        <v>291</v>
      </c>
    </row>
    <row r="93" spans="1:2" x14ac:dyDescent="0.25">
      <c r="A93" s="32" t="s">
        <v>170</v>
      </c>
      <c r="B93" s="32" t="s">
        <v>277</v>
      </c>
    </row>
    <row r="94" spans="1:2" x14ac:dyDescent="0.25">
      <c r="A94" s="32" t="s">
        <v>171</v>
      </c>
      <c r="B94" s="32" t="s">
        <v>274</v>
      </c>
    </row>
    <row r="95" spans="1:2" x14ac:dyDescent="0.25">
      <c r="A95" s="32" t="s">
        <v>172</v>
      </c>
      <c r="B95" s="32" t="s">
        <v>298</v>
      </c>
    </row>
    <row r="96" spans="1:2" x14ac:dyDescent="0.25">
      <c r="A96" s="32" t="s">
        <v>173</v>
      </c>
      <c r="B96" s="32" t="s">
        <v>299</v>
      </c>
    </row>
    <row r="97" spans="1:2" x14ac:dyDescent="0.25">
      <c r="A97" s="32" t="s">
        <v>174</v>
      </c>
      <c r="B97" s="32" t="s">
        <v>399</v>
      </c>
    </row>
    <row r="98" spans="1:2" x14ac:dyDescent="0.25">
      <c r="A98" s="32" t="s">
        <v>369</v>
      </c>
      <c r="B98" s="32" t="s">
        <v>405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8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21.28515625" style="27" customWidth="1"/>
    <col min="2" max="7" width="9.140625" style="27"/>
    <col min="8" max="8" width="16.5703125" style="27" bestFit="1" customWidth="1"/>
    <col min="9" max="9" width="6" style="91" bestFit="1" customWidth="1"/>
    <col min="10" max="10" width="5.7109375" style="27" bestFit="1" customWidth="1"/>
    <col min="11" max="11" width="5.7109375" style="25" bestFit="1" customWidth="1"/>
    <col min="12" max="12" width="14.5703125" style="25" bestFit="1" customWidth="1"/>
    <col min="13" max="13" width="5.7109375" style="25" bestFit="1" customWidth="1"/>
    <col min="14" max="14" width="5.42578125" style="91" bestFit="1" customWidth="1"/>
    <col min="15" max="15" width="5.7109375" style="25" bestFit="1" customWidth="1"/>
    <col min="16" max="16" width="9.28515625" style="25" bestFit="1" customWidth="1"/>
    <col min="17" max="17" width="4.5703125" style="25" bestFit="1" customWidth="1"/>
    <col min="18" max="18" width="7.7109375" style="25" bestFit="1" customWidth="1"/>
    <col min="19" max="19" width="5.5703125" style="25" bestFit="1" customWidth="1"/>
    <col min="20" max="20" width="7.7109375" style="25" bestFit="1" customWidth="1"/>
    <col min="21" max="21" width="5.7109375" style="91" bestFit="1" customWidth="1"/>
    <col min="22" max="22" width="6.42578125" style="25" bestFit="1" customWidth="1"/>
    <col min="23" max="23" width="15.42578125" style="25" bestFit="1" customWidth="1"/>
    <col min="24" max="24" width="5" style="25" bestFit="1" customWidth="1"/>
    <col min="25" max="25" width="5.140625" style="25" bestFit="1" customWidth="1"/>
    <col min="26" max="26" width="6.7109375" style="91" bestFit="1" customWidth="1"/>
    <col min="27" max="27" width="5.7109375" style="25" bestFit="1" customWidth="1"/>
    <col min="28" max="28" width="6.7109375" style="25" bestFit="1" customWidth="1"/>
    <col min="29" max="29" width="6.140625" style="25" bestFit="1" customWidth="1"/>
    <col min="30" max="30" width="9.28515625" style="25" bestFit="1" customWidth="1"/>
    <col min="31" max="31" width="10" style="25" bestFit="1" customWidth="1"/>
    <col min="32" max="32" width="7.7109375" style="91" bestFit="1" customWidth="1"/>
    <col min="33" max="33" width="6" style="25" customWidth="1"/>
    <col min="34" max="34" width="5.7109375" style="25" bestFit="1" customWidth="1"/>
    <col min="35" max="35" width="6.7109375" style="25" bestFit="1" customWidth="1"/>
    <col min="36" max="36" width="5.7109375" style="25" customWidth="1"/>
    <col min="37" max="37" width="8" style="25" bestFit="1" customWidth="1"/>
    <col min="38" max="39" width="5.7109375" style="25" bestFit="1" customWidth="1"/>
    <col min="40" max="40" width="4.85546875" style="91" bestFit="1" customWidth="1"/>
    <col min="41" max="41" width="5.7109375" style="25" bestFit="1" customWidth="1"/>
    <col min="42" max="42" width="9.140625" style="25" bestFit="1" customWidth="1"/>
    <col min="43" max="43" width="7.140625" style="25" bestFit="1" customWidth="1"/>
    <col min="44" max="16384" width="9.140625" style="27"/>
  </cols>
  <sheetData>
    <row r="1" spans="1:54" x14ac:dyDescent="0.25">
      <c r="B1" s="27" t="s">
        <v>503</v>
      </c>
      <c r="H1" s="27" t="s">
        <v>504</v>
      </c>
    </row>
    <row r="2" spans="1:54" x14ac:dyDescent="0.25">
      <c r="A2" s="27" t="s">
        <v>52</v>
      </c>
      <c r="B2" s="27" t="s">
        <v>57</v>
      </c>
      <c r="C2" s="27" t="s">
        <v>62</v>
      </c>
      <c r="D2" s="27" t="s">
        <v>63</v>
      </c>
      <c r="E2" s="27" t="s">
        <v>64</v>
      </c>
      <c r="F2" s="27" t="s">
        <v>68</v>
      </c>
      <c r="H2" s="27" t="s">
        <v>226</v>
      </c>
      <c r="I2" s="91" t="s">
        <v>466</v>
      </c>
      <c r="J2" s="27" t="s">
        <v>359</v>
      </c>
      <c r="K2" s="25" t="s">
        <v>131</v>
      </c>
      <c r="L2" s="25" t="s">
        <v>132</v>
      </c>
      <c r="M2" s="25" t="s">
        <v>133</v>
      </c>
      <c r="N2" s="91" t="s">
        <v>334</v>
      </c>
      <c r="O2" s="25" t="s">
        <v>360</v>
      </c>
      <c r="P2" s="25" t="s">
        <v>134</v>
      </c>
      <c r="Q2" s="25" t="s">
        <v>136</v>
      </c>
      <c r="R2" s="25" t="s">
        <v>137</v>
      </c>
      <c r="S2" s="25" t="s">
        <v>361</v>
      </c>
      <c r="T2" s="25" t="s">
        <v>138</v>
      </c>
      <c r="U2" s="91" t="s">
        <v>467</v>
      </c>
      <c r="V2" s="25" t="s">
        <v>139</v>
      </c>
      <c r="W2" s="25" t="s">
        <v>140</v>
      </c>
      <c r="X2" s="25" t="s">
        <v>142</v>
      </c>
      <c r="Y2" s="25" t="s">
        <v>143</v>
      </c>
      <c r="Z2" s="91" t="s">
        <v>468</v>
      </c>
      <c r="AA2" s="25" t="s">
        <v>362</v>
      </c>
      <c r="AB2" s="25" t="s">
        <v>144</v>
      </c>
      <c r="AC2" s="25" t="s">
        <v>367</v>
      </c>
      <c r="AD2" s="25" t="s">
        <v>57</v>
      </c>
      <c r="AE2" s="25" t="s">
        <v>128</v>
      </c>
      <c r="AF2" s="91" t="s">
        <v>469</v>
      </c>
      <c r="AG2" s="25" t="s">
        <v>147</v>
      </c>
      <c r="AH2" s="25" t="s">
        <v>148</v>
      </c>
      <c r="AI2" s="25" t="s">
        <v>150</v>
      </c>
      <c r="AJ2" s="25" t="s">
        <v>363</v>
      </c>
      <c r="AK2" s="25" t="s">
        <v>368</v>
      </c>
      <c r="AL2" s="25" t="s">
        <v>170</v>
      </c>
      <c r="AM2" s="25" t="s">
        <v>171</v>
      </c>
      <c r="AN2" s="91" t="s">
        <v>172</v>
      </c>
      <c r="AO2" s="25" t="s">
        <v>173</v>
      </c>
      <c r="AP2" s="25" t="s">
        <v>174</v>
      </c>
      <c r="AQ2" s="25" t="s">
        <v>369</v>
      </c>
      <c r="AU2" s="27" t="s">
        <v>57</v>
      </c>
      <c r="AV2" s="27" t="s">
        <v>62</v>
      </c>
      <c r="AW2" s="27" t="s">
        <v>63</v>
      </c>
      <c r="AX2" s="27" t="s">
        <v>64</v>
      </c>
      <c r="AY2" s="27" t="s">
        <v>68</v>
      </c>
    </row>
    <row r="3" spans="1:54" x14ac:dyDescent="0.25">
      <c r="A3" s="25" t="s">
        <v>0</v>
      </c>
      <c r="B3" s="25">
        <v>49983.641253000002</v>
      </c>
      <c r="C3" s="25">
        <v>3998.6913534999999</v>
      </c>
      <c r="D3" s="25">
        <v>2.3225878925000001</v>
      </c>
      <c r="E3" s="25">
        <v>17.752228338999998</v>
      </c>
      <c r="F3" s="25">
        <v>226.59876362</v>
      </c>
      <c r="G3" s="25"/>
      <c r="H3" s="27" t="s">
        <v>0</v>
      </c>
      <c r="I3" s="91">
        <v>918.99015989438101</v>
      </c>
      <c r="J3" s="25">
        <v>121.148524380271</v>
      </c>
      <c r="K3" s="25">
        <v>2.3343887386126299</v>
      </c>
      <c r="L3" s="25">
        <v>2.3343887386126299</v>
      </c>
      <c r="M3" s="25">
        <v>15.9490831560045</v>
      </c>
      <c r="N3" s="91">
        <v>2.6410849818945801</v>
      </c>
      <c r="O3" s="25">
        <v>17.8679001141175</v>
      </c>
      <c r="P3" s="25">
        <v>35455.052555476897</v>
      </c>
      <c r="Q3" s="25">
        <v>0</v>
      </c>
      <c r="R3" s="25">
        <v>8157.9842687844903</v>
      </c>
      <c r="S3" s="25">
        <v>0</v>
      </c>
      <c r="T3" s="25">
        <v>710.30638706969705</v>
      </c>
      <c r="U3" s="91">
        <v>0</v>
      </c>
      <c r="V3" s="25">
        <v>0</v>
      </c>
      <c r="W3" s="25">
        <v>0</v>
      </c>
      <c r="X3" s="25">
        <v>0.63089611955687097</v>
      </c>
      <c r="Y3" s="25">
        <v>4.8937114943236102</v>
      </c>
      <c r="Z3" s="91">
        <v>235.74210447416701</v>
      </c>
      <c r="AA3" s="25">
        <v>686.94102588819396</v>
      </c>
      <c r="AB3" s="25">
        <v>228.04971509759099</v>
      </c>
      <c r="AC3" s="25">
        <v>0</v>
      </c>
      <c r="AD3" s="25">
        <v>50302.134303036299</v>
      </c>
      <c r="AE3" s="25">
        <v>0</v>
      </c>
      <c r="AF3" s="91">
        <v>12303.257375617901</v>
      </c>
      <c r="AG3" s="25">
        <v>0</v>
      </c>
      <c r="AH3" s="25">
        <v>29.562718638370299</v>
      </c>
      <c r="AI3" s="25">
        <v>863.49425662579995</v>
      </c>
      <c r="AJ3" s="25">
        <v>0</v>
      </c>
      <c r="AK3" s="25">
        <v>346.00868845875601</v>
      </c>
      <c r="AL3" s="25">
        <v>13.970395139440599</v>
      </c>
      <c r="AM3" s="25">
        <v>19.109554568710099</v>
      </c>
      <c r="AN3" s="91">
        <v>0</v>
      </c>
      <c r="AO3" s="25">
        <v>138.95290719073401</v>
      </c>
      <c r="AP3" s="25">
        <v>4024.1708401263199</v>
      </c>
      <c r="AQ3" s="25">
        <v>2.6151182340126802</v>
      </c>
      <c r="AS3" s="34"/>
      <c r="AU3" s="22">
        <f t="shared" ref="AU3:AU34" si="0">IF(B3=0,"",(AD3-B3)/B3)</f>
        <v>6.3719457416916625E-3</v>
      </c>
      <c r="AV3" s="22">
        <f t="shared" ref="AV3:AV34" si="1">IF(C3=0,"",(AP3-C3)/C3)</f>
        <v>6.3719563161628422E-3</v>
      </c>
      <c r="AW3" s="22">
        <f t="shared" ref="AW3:AW34" si="2">IF(D3=0,"",(L3-D3)/D3)</f>
        <v>5.0809039996878268E-3</v>
      </c>
      <c r="AX3" s="22">
        <f t="shared" ref="AX3:AX34" si="3">IF(E3=0,"",(O3-E3)/E3)</f>
        <v>6.5159017171597233E-3</v>
      </c>
      <c r="AY3" s="22">
        <f t="shared" ref="AY3:AY34" si="4">IF(F3=0,"",(AB3-F3)/F3)</f>
        <v>6.403174732339657E-3</v>
      </c>
      <c r="AZ3" s="22"/>
      <c r="BA3" s="22"/>
      <c r="BB3" s="22"/>
    </row>
    <row r="4" spans="1:54" x14ac:dyDescent="0.25">
      <c r="A4" s="25" t="s">
        <v>2</v>
      </c>
      <c r="B4" s="25">
        <v>36514.233302000001</v>
      </c>
      <c r="C4" s="25">
        <v>2921.1386848000002</v>
      </c>
      <c r="D4" s="25">
        <v>27.242227386</v>
      </c>
      <c r="E4" s="25">
        <v>1.6468479425</v>
      </c>
      <c r="F4" s="25">
        <v>618.21283533999997</v>
      </c>
      <c r="G4" s="25"/>
      <c r="H4" s="27" t="s">
        <v>2</v>
      </c>
      <c r="I4" s="91">
        <v>162.52322157887701</v>
      </c>
      <c r="J4" s="25">
        <v>212.72918015652499</v>
      </c>
      <c r="K4" s="25">
        <v>27.300330809030999</v>
      </c>
      <c r="L4" s="25">
        <v>27.300330809030999</v>
      </c>
      <c r="M4" s="25">
        <v>28.433605044064802</v>
      </c>
      <c r="N4" s="91">
        <v>5.0145813931221896</v>
      </c>
      <c r="O4" s="25">
        <v>1.6516708299063401</v>
      </c>
      <c r="P4" s="25">
        <v>187968.37449108201</v>
      </c>
      <c r="Q4" s="25">
        <v>0</v>
      </c>
      <c r="R4" s="25">
        <v>2430.0382440717199</v>
      </c>
      <c r="S4" s="25">
        <v>0</v>
      </c>
      <c r="T4" s="25">
        <v>1465.67775545922</v>
      </c>
      <c r="U4" s="91">
        <v>0</v>
      </c>
      <c r="V4" s="25">
        <v>0</v>
      </c>
      <c r="W4" s="25">
        <v>0</v>
      </c>
      <c r="X4" s="25">
        <v>1.06006194216967</v>
      </c>
      <c r="Y4" s="25">
        <v>13.029079236946</v>
      </c>
      <c r="Z4" s="91">
        <v>131.18190581892199</v>
      </c>
      <c r="AA4" s="25">
        <v>37.229363250812099</v>
      </c>
      <c r="AB4" s="25">
        <v>619.46408021623495</v>
      </c>
      <c r="AC4" s="25">
        <v>0</v>
      </c>
      <c r="AD4" s="25">
        <v>36608.974514790199</v>
      </c>
      <c r="AE4" s="25">
        <v>0</v>
      </c>
      <c r="AF4" s="91">
        <v>5571.2787177918499</v>
      </c>
      <c r="AG4" s="25">
        <v>0</v>
      </c>
      <c r="AH4" s="25">
        <v>8.9717829894233194</v>
      </c>
      <c r="AI4" s="25">
        <v>242.37985182073101</v>
      </c>
      <c r="AJ4" s="25">
        <v>0</v>
      </c>
      <c r="AK4" s="25">
        <v>344.43583061828298</v>
      </c>
      <c r="AL4" s="25">
        <v>7.2338021914968804</v>
      </c>
      <c r="AM4" s="25">
        <v>16.764190364484602</v>
      </c>
      <c r="AN4" s="91">
        <v>0</v>
      </c>
      <c r="AO4" s="25">
        <v>17.1023341071181</v>
      </c>
      <c r="AP4" s="25">
        <v>2928.7180440593702</v>
      </c>
      <c r="AQ4" s="25">
        <v>12.7637725165644</v>
      </c>
      <c r="AS4" s="34"/>
      <c r="AU4" s="22">
        <f t="shared" si="0"/>
        <v>2.5946378774166852E-3</v>
      </c>
      <c r="AV4" s="22">
        <f t="shared" si="1"/>
        <v>2.5946591645267694E-3</v>
      </c>
      <c r="AW4" s="22">
        <f t="shared" si="2"/>
        <v>2.1328440662256344E-3</v>
      </c>
      <c r="AX4" s="22">
        <f t="shared" si="3"/>
        <v>2.928556597046039E-3</v>
      </c>
      <c r="AY4" s="22">
        <f t="shared" si="4"/>
        <v>2.0239710415375436E-3</v>
      </c>
      <c r="AZ4" s="22"/>
      <c r="BA4" s="22"/>
      <c r="BB4" s="22"/>
    </row>
    <row r="5" spans="1:54" x14ac:dyDescent="0.25">
      <c r="A5" s="25" t="s">
        <v>3</v>
      </c>
      <c r="B5" s="25">
        <v>59960.218593999998</v>
      </c>
      <c r="C5" s="25">
        <v>4796.8174713999997</v>
      </c>
      <c r="D5" s="25">
        <v>3.4627285084000001</v>
      </c>
      <c r="E5" s="25">
        <v>21.536271893999999</v>
      </c>
      <c r="F5" s="25">
        <v>259.10648035999998</v>
      </c>
      <c r="G5" s="25"/>
      <c r="H5" s="27" t="s">
        <v>3</v>
      </c>
      <c r="I5" s="91">
        <v>1098.3823942300301</v>
      </c>
      <c r="J5" s="25">
        <v>140.86420092050901</v>
      </c>
      <c r="K5" s="25">
        <v>3.4783423251530299</v>
      </c>
      <c r="L5" s="25">
        <v>3.4783423251530299</v>
      </c>
      <c r="M5" s="25">
        <v>21.007360814057702</v>
      </c>
      <c r="N5" s="91">
        <v>4.0536208959267999</v>
      </c>
      <c r="O5" s="25">
        <v>21.665016635667101</v>
      </c>
      <c r="P5" s="25">
        <v>39061.258465680803</v>
      </c>
      <c r="Q5" s="25">
        <v>0</v>
      </c>
      <c r="R5" s="25">
        <v>9850.4604440290095</v>
      </c>
      <c r="S5" s="25">
        <v>0</v>
      </c>
      <c r="T5" s="25">
        <v>847.36467395006696</v>
      </c>
      <c r="U5" s="91">
        <v>0</v>
      </c>
      <c r="V5" s="25">
        <v>0</v>
      </c>
      <c r="W5" s="25">
        <v>0</v>
      </c>
      <c r="X5" s="25">
        <v>0.70950911470507005</v>
      </c>
      <c r="Y5" s="25">
        <v>5.6909216759802597</v>
      </c>
      <c r="Z5" s="91">
        <v>296.62116838051298</v>
      </c>
      <c r="AA5" s="25">
        <v>822.79331743076</v>
      </c>
      <c r="AB5" s="25">
        <v>260.660224557665</v>
      </c>
      <c r="AC5" s="25">
        <v>0</v>
      </c>
      <c r="AD5" s="25">
        <v>60303.229401981902</v>
      </c>
      <c r="AE5" s="25">
        <v>0</v>
      </c>
      <c r="AF5" s="91">
        <v>14815.467391436099</v>
      </c>
      <c r="AG5" s="25">
        <v>0</v>
      </c>
      <c r="AH5" s="25">
        <v>35.160393481310301</v>
      </c>
      <c r="AI5" s="25">
        <v>1038.0621520498</v>
      </c>
      <c r="AJ5" s="25">
        <v>0</v>
      </c>
      <c r="AK5" s="25">
        <v>409.18422449313601</v>
      </c>
      <c r="AL5" s="25">
        <v>18.7871958125525</v>
      </c>
      <c r="AM5" s="25">
        <v>23.4795394476584</v>
      </c>
      <c r="AN5" s="91">
        <v>0</v>
      </c>
      <c r="AO5" s="25">
        <v>166.16112331861299</v>
      </c>
      <c r="AP5" s="25">
        <v>4824.2583305940798</v>
      </c>
      <c r="AQ5" s="25">
        <v>3.33605057331153</v>
      </c>
      <c r="AS5" s="34"/>
      <c r="AU5" s="22">
        <f t="shared" si="0"/>
        <v>5.7206397178850114E-3</v>
      </c>
      <c r="AV5" s="22">
        <f t="shared" si="1"/>
        <v>5.7206386020919788E-3</v>
      </c>
      <c r="AW5" s="22">
        <f t="shared" si="2"/>
        <v>4.509107980932737E-3</v>
      </c>
      <c r="AX5" s="22">
        <f t="shared" si="3"/>
        <v>5.9780421746518904E-3</v>
      </c>
      <c r="AY5" s="22">
        <f t="shared" si="4"/>
        <v>5.9965470392954624E-3</v>
      </c>
      <c r="AZ5" s="22"/>
      <c r="BA5" s="22"/>
      <c r="BB5" s="22"/>
    </row>
    <row r="6" spans="1:54" x14ac:dyDescent="0.25">
      <c r="A6" s="25" t="s">
        <v>4</v>
      </c>
      <c r="B6" s="25">
        <v>278431.62758999999</v>
      </c>
      <c r="C6" s="25">
        <v>45953.939170999998</v>
      </c>
      <c r="D6" s="25">
        <v>165.18502923</v>
      </c>
      <c r="E6" s="25">
        <v>37.915582422</v>
      </c>
      <c r="F6" s="25">
        <v>4364.3050991</v>
      </c>
      <c r="G6" s="25"/>
      <c r="H6" s="27" t="s">
        <v>4</v>
      </c>
      <c r="I6" s="91">
        <v>2539.9057289937</v>
      </c>
      <c r="J6" s="25">
        <v>1574.18198289215</v>
      </c>
      <c r="K6" s="25">
        <v>165.80286877047999</v>
      </c>
      <c r="L6" s="25">
        <v>165.80286877047999</v>
      </c>
      <c r="M6" s="25">
        <v>718.09125125468302</v>
      </c>
      <c r="N6" s="91">
        <v>87.154417730113906</v>
      </c>
      <c r="O6" s="25">
        <v>38.143073321469203</v>
      </c>
      <c r="P6" s="25">
        <v>1420083.79086547</v>
      </c>
      <c r="Q6" s="25">
        <v>0</v>
      </c>
      <c r="R6" s="25">
        <v>70363.608506010904</v>
      </c>
      <c r="S6" s="25">
        <v>0</v>
      </c>
      <c r="T6" s="25">
        <v>27883.551259054901</v>
      </c>
      <c r="U6" s="91">
        <v>0</v>
      </c>
      <c r="V6" s="25">
        <v>0</v>
      </c>
      <c r="W6" s="25">
        <v>0</v>
      </c>
      <c r="X6" s="25">
        <v>35.115790124985502</v>
      </c>
      <c r="Y6" s="25">
        <v>104.07539505562001</v>
      </c>
      <c r="Z6" s="91">
        <v>1517.87714347062</v>
      </c>
      <c r="AA6" s="25">
        <v>1416.3346936906501</v>
      </c>
      <c r="AB6" s="25">
        <v>4381.6106858261101</v>
      </c>
      <c r="AC6" s="25">
        <v>0</v>
      </c>
      <c r="AD6" s="25">
        <v>279723.567861902</v>
      </c>
      <c r="AE6" s="25">
        <v>0</v>
      </c>
      <c r="AF6" s="91">
        <v>118131.72737931</v>
      </c>
      <c r="AG6" s="25">
        <v>0</v>
      </c>
      <c r="AH6" s="25">
        <v>297.985830494987</v>
      </c>
      <c r="AI6" s="25">
        <v>4678.5162225640897</v>
      </c>
      <c r="AJ6" s="25">
        <v>0</v>
      </c>
      <c r="AK6" s="25">
        <v>2881.1143956368701</v>
      </c>
      <c r="AL6" s="25">
        <v>75.563853320881194</v>
      </c>
      <c r="AM6" s="25">
        <v>379.15586327632099</v>
      </c>
      <c r="AN6" s="91">
        <v>0</v>
      </c>
      <c r="AO6" s="25">
        <v>411.59278862407098</v>
      </c>
      <c r="AP6" s="25">
        <v>46196.592724526898</v>
      </c>
      <c r="AQ6" s="25">
        <v>153.289779426168</v>
      </c>
      <c r="AS6" s="34"/>
      <c r="AU6" s="22">
        <f t="shared" si="0"/>
        <v>4.6400629234708939E-3</v>
      </c>
      <c r="AV6" s="22">
        <f t="shared" si="1"/>
        <v>5.280364597775985E-3</v>
      </c>
      <c r="AW6" s="22">
        <f t="shared" si="2"/>
        <v>3.7402877449609871E-3</v>
      </c>
      <c r="AX6" s="22">
        <f t="shared" si="3"/>
        <v>5.9999315568262023E-3</v>
      </c>
      <c r="AY6" s="22">
        <f t="shared" si="4"/>
        <v>3.9652559418173541E-3</v>
      </c>
      <c r="AZ6" s="22"/>
      <c r="BA6" s="22"/>
      <c r="BB6" s="22"/>
    </row>
    <row r="7" spans="1:54" x14ac:dyDescent="0.25">
      <c r="A7" s="25" t="s">
        <v>5</v>
      </c>
      <c r="B7" s="25">
        <v>50428.220203999997</v>
      </c>
      <c r="C7" s="25">
        <v>4034.2577019999999</v>
      </c>
      <c r="D7" s="25">
        <v>16.213923587</v>
      </c>
      <c r="E7" s="25">
        <v>2.7138033251999998</v>
      </c>
      <c r="F7" s="25">
        <v>205.13630671999999</v>
      </c>
      <c r="G7" s="25"/>
      <c r="H7" s="27" t="s">
        <v>5</v>
      </c>
      <c r="I7" s="91">
        <v>67.125565549044694</v>
      </c>
      <c r="J7" s="25">
        <v>71.242059420780393</v>
      </c>
      <c r="K7" s="25">
        <v>16.241539845395099</v>
      </c>
      <c r="L7" s="25">
        <v>16.241539845395099</v>
      </c>
      <c r="M7" s="25">
        <v>91.086149230686701</v>
      </c>
      <c r="N7" s="91">
        <v>15.2604077757208</v>
      </c>
      <c r="O7" s="25">
        <v>2.7184756926944198</v>
      </c>
      <c r="P7" s="25">
        <v>83028.347831245002</v>
      </c>
      <c r="Q7" s="25">
        <v>0</v>
      </c>
      <c r="R7" s="25">
        <v>6969.0201813432004</v>
      </c>
      <c r="S7" s="25">
        <v>0</v>
      </c>
      <c r="T7" s="25">
        <v>2829.6724367331199</v>
      </c>
      <c r="U7" s="91">
        <v>0</v>
      </c>
      <c r="V7" s="25">
        <v>0</v>
      </c>
      <c r="W7" s="25">
        <v>0</v>
      </c>
      <c r="X7" s="25">
        <v>3.56568203084543</v>
      </c>
      <c r="Y7" s="25">
        <v>6.4677322459643003</v>
      </c>
      <c r="Z7" s="91">
        <v>205.24070629568999</v>
      </c>
      <c r="AA7" s="25">
        <v>30.811197617684002</v>
      </c>
      <c r="AB7" s="25">
        <v>205.523596878386</v>
      </c>
      <c r="AC7" s="25">
        <v>0</v>
      </c>
      <c r="AD7" s="25">
        <v>50534.124364864903</v>
      </c>
      <c r="AE7" s="25">
        <v>0</v>
      </c>
      <c r="AF7" s="91">
        <v>11082.2787255697</v>
      </c>
      <c r="AG7" s="25">
        <v>0</v>
      </c>
      <c r="AH7" s="25">
        <v>26.614143542710199</v>
      </c>
      <c r="AI7" s="25">
        <v>363.53975738371298</v>
      </c>
      <c r="AJ7" s="25">
        <v>0</v>
      </c>
      <c r="AK7" s="25">
        <v>139.58687937718801</v>
      </c>
      <c r="AL7" s="25">
        <v>19.459114605222801</v>
      </c>
      <c r="AM7" s="25">
        <v>42.382863726859</v>
      </c>
      <c r="AN7" s="91">
        <v>0</v>
      </c>
      <c r="AO7" s="25">
        <v>16.668588217602501</v>
      </c>
      <c r="AP7" s="25">
        <v>4042.73010015818</v>
      </c>
      <c r="AQ7" s="25">
        <v>15.8937443803229</v>
      </c>
      <c r="AS7" s="34"/>
      <c r="AU7" s="22">
        <f t="shared" si="0"/>
        <v>2.1000971368112151E-3</v>
      </c>
      <c r="AV7" s="22">
        <f t="shared" si="1"/>
        <v>2.1001132758524292E-3</v>
      </c>
      <c r="AW7" s="22">
        <f t="shared" si="2"/>
        <v>1.7032434035424556E-3</v>
      </c>
      <c r="AX7" s="22">
        <f t="shared" si="3"/>
        <v>1.7217045358567666E-3</v>
      </c>
      <c r="AY7" s="22">
        <f t="shared" si="4"/>
        <v>1.8879649564649647E-3</v>
      </c>
      <c r="AZ7" s="22"/>
      <c r="BA7" s="22"/>
      <c r="BB7" s="22"/>
    </row>
    <row r="8" spans="1:54" x14ac:dyDescent="0.25">
      <c r="A8" s="25" t="s">
        <v>6</v>
      </c>
      <c r="B8" s="25">
        <v>2343.1219344000001</v>
      </c>
      <c r="C8" s="25">
        <v>187.44975986</v>
      </c>
      <c r="D8" s="25">
        <v>0.96360925529999997</v>
      </c>
      <c r="E8" s="25">
        <v>0.34778369999999997</v>
      </c>
      <c r="F8" s="25">
        <v>27.283481430999998</v>
      </c>
      <c r="G8" s="25"/>
      <c r="H8" s="27" t="s">
        <v>6</v>
      </c>
      <c r="I8" s="91">
        <v>22.012297631254899</v>
      </c>
      <c r="J8" s="25">
        <v>10.1343068653005</v>
      </c>
      <c r="K8" s="25">
        <v>0.96621925332522596</v>
      </c>
      <c r="L8" s="25">
        <v>0.96621925332522596</v>
      </c>
      <c r="M8" s="25">
        <v>1.4607251780452699</v>
      </c>
      <c r="N8" s="91">
        <v>0.18794621826744001</v>
      </c>
      <c r="O8" s="25">
        <v>0.34855020385333302</v>
      </c>
      <c r="P8" s="25">
        <v>7772.2459864469001</v>
      </c>
      <c r="Q8" s="25">
        <v>0</v>
      </c>
      <c r="R8" s="25">
        <v>248.06891877812399</v>
      </c>
      <c r="S8" s="25">
        <v>0</v>
      </c>
      <c r="T8" s="25">
        <v>75.941576407070698</v>
      </c>
      <c r="U8" s="91">
        <v>0</v>
      </c>
      <c r="V8" s="25">
        <v>0</v>
      </c>
      <c r="W8" s="25">
        <v>0</v>
      </c>
      <c r="X8" s="25">
        <v>6.9179659681795805E-2</v>
      </c>
      <c r="Y8" s="25">
        <v>0.57690855883469205</v>
      </c>
      <c r="Z8" s="91">
        <v>7.89728430362144</v>
      </c>
      <c r="AA8" s="25">
        <v>13.304741593483101</v>
      </c>
      <c r="AB8" s="25">
        <v>27.355401146489999</v>
      </c>
      <c r="AC8" s="25">
        <v>0</v>
      </c>
      <c r="AD8" s="25">
        <v>2348.4575622833199</v>
      </c>
      <c r="AE8" s="25">
        <v>0</v>
      </c>
      <c r="AF8" s="91">
        <v>446.07645276321801</v>
      </c>
      <c r="AG8" s="25">
        <v>0</v>
      </c>
      <c r="AH8" s="25">
        <v>0.97178592741833203</v>
      </c>
      <c r="AI8" s="25">
        <v>24.4816386107243</v>
      </c>
      <c r="AJ8" s="25">
        <v>0</v>
      </c>
      <c r="AK8" s="25">
        <v>18.936172021779001</v>
      </c>
      <c r="AL8" s="25">
        <v>0.34756383509119299</v>
      </c>
      <c r="AM8" s="25">
        <v>1.03538327057261</v>
      </c>
      <c r="AN8" s="91">
        <v>0</v>
      </c>
      <c r="AO8" s="25">
        <v>3.0966315311959498</v>
      </c>
      <c r="AP8" s="25">
        <v>187.87661414154701</v>
      </c>
      <c r="AQ8" s="25">
        <v>0.53115186300467898</v>
      </c>
      <c r="AS8" s="34"/>
      <c r="AU8" s="22">
        <f t="shared" si="0"/>
        <v>2.2771447806390482E-3</v>
      </c>
      <c r="AV8" s="22">
        <f t="shared" si="1"/>
        <v>2.2771663290783182E-3</v>
      </c>
      <c r="AW8" s="22">
        <f t="shared" si="2"/>
        <v>2.7085647121699976E-3</v>
      </c>
      <c r="AX8" s="22">
        <f t="shared" si="3"/>
        <v>2.2039671592804519E-3</v>
      </c>
      <c r="AY8" s="22">
        <f t="shared" si="4"/>
        <v>2.6360168027634609E-3</v>
      </c>
      <c r="AZ8" s="22"/>
      <c r="BA8" s="22"/>
      <c r="BB8" s="22"/>
    </row>
    <row r="9" spans="1:54" x14ac:dyDescent="0.25">
      <c r="A9" s="25" t="s">
        <v>7</v>
      </c>
      <c r="B9" s="25">
        <v>6499.4495078999998</v>
      </c>
      <c r="C9" s="25">
        <v>516.64135621000003</v>
      </c>
      <c r="D9" s="25">
        <v>0.32308806579999999</v>
      </c>
      <c r="E9" s="25">
        <v>2.4257369314999999</v>
      </c>
      <c r="F9" s="25">
        <v>35.062674340999997</v>
      </c>
      <c r="G9" s="25"/>
      <c r="H9" s="27" t="s">
        <v>7</v>
      </c>
      <c r="I9" s="91">
        <v>128.73204114362099</v>
      </c>
      <c r="J9" s="25">
        <v>18.036486750783599</v>
      </c>
      <c r="K9" s="25">
        <v>0.32387678141375997</v>
      </c>
      <c r="L9" s="25">
        <v>0.32387678141375997</v>
      </c>
      <c r="M9" s="25">
        <v>0.80303587547743804</v>
      </c>
      <c r="N9" s="91">
        <v>0.12617332967901801</v>
      </c>
      <c r="O9" s="25">
        <v>2.43209240072188</v>
      </c>
      <c r="P9" s="25">
        <v>5573.05990269415</v>
      </c>
      <c r="Q9" s="25">
        <v>0</v>
      </c>
      <c r="R9" s="25">
        <v>1032.28067151493</v>
      </c>
      <c r="S9" s="25">
        <v>0</v>
      </c>
      <c r="T9" s="25">
        <v>62.348292186731904</v>
      </c>
      <c r="U9" s="91">
        <v>0</v>
      </c>
      <c r="V9" s="25">
        <v>0</v>
      </c>
      <c r="W9" s="25">
        <v>0</v>
      </c>
      <c r="X9" s="25">
        <v>3.3203545014963802E-2</v>
      </c>
      <c r="Y9" s="25">
        <v>0.71160989798968199</v>
      </c>
      <c r="Z9" s="91">
        <v>30.312523374257701</v>
      </c>
      <c r="AA9" s="25">
        <v>95.603273686668004</v>
      </c>
      <c r="AB9" s="25">
        <v>35.153215340552997</v>
      </c>
      <c r="AC9" s="25">
        <v>0</v>
      </c>
      <c r="AD9" s="25">
        <v>6516.83302843411</v>
      </c>
      <c r="AE9" s="25">
        <v>0</v>
      </c>
      <c r="AF9" s="91">
        <v>1568.3414121706101</v>
      </c>
      <c r="AG9" s="25">
        <v>0</v>
      </c>
      <c r="AH9" s="25">
        <v>3.7234169039391101</v>
      </c>
      <c r="AI9" s="25">
        <v>116.229146706195</v>
      </c>
      <c r="AJ9" s="25">
        <v>0</v>
      </c>
      <c r="AK9" s="25">
        <v>49.614409574133497</v>
      </c>
      <c r="AL9" s="25">
        <v>1.6373867606416299</v>
      </c>
      <c r="AM9" s="25">
        <v>2.0472023272465898</v>
      </c>
      <c r="AN9" s="91">
        <v>0</v>
      </c>
      <c r="AO9" s="25">
        <v>19.254225654332899</v>
      </c>
      <c r="AP9" s="25">
        <v>518.01963987499698</v>
      </c>
      <c r="AQ9" s="25">
        <v>0.20797763815748699</v>
      </c>
      <c r="AS9" s="34"/>
      <c r="AU9" s="22">
        <f t="shared" si="0"/>
        <v>2.6746142904842513E-3</v>
      </c>
      <c r="AV9" s="22">
        <f t="shared" si="1"/>
        <v>2.6677764922030819E-3</v>
      </c>
      <c r="AW9" s="22">
        <f t="shared" si="2"/>
        <v>2.4411784192865187E-3</v>
      </c>
      <c r="AX9" s="22">
        <f t="shared" si="3"/>
        <v>2.6200158555322421E-3</v>
      </c>
      <c r="AY9" s="22">
        <f t="shared" si="4"/>
        <v>2.5822616572953937E-3</v>
      </c>
      <c r="AZ9" s="22"/>
      <c r="BA9" s="22"/>
      <c r="BB9" s="22"/>
    </row>
    <row r="10" spans="1:54" x14ac:dyDescent="0.25">
      <c r="A10" s="25" t="s">
        <v>8</v>
      </c>
      <c r="B10" s="25"/>
      <c r="C10" s="25"/>
      <c r="D10" s="25"/>
      <c r="E10" s="25"/>
      <c r="F10" s="25"/>
      <c r="G10" s="25"/>
      <c r="J10" s="25"/>
      <c r="AS10" s="34"/>
      <c r="AU10" s="22" t="str">
        <f t="shared" si="0"/>
        <v/>
      </c>
      <c r="AV10" s="22" t="str">
        <f t="shared" si="1"/>
        <v/>
      </c>
      <c r="AW10" s="22" t="str">
        <f t="shared" si="2"/>
        <v/>
      </c>
      <c r="AX10" s="22" t="str">
        <f t="shared" si="3"/>
        <v/>
      </c>
      <c r="AY10" s="22" t="str">
        <f t="shared" si="4"/>
        <v/>
      </c>
      <c r="AZ10" s="22"/>
      <c r="BA10" s="22"/>
      <c r="BB10" s="22"/>
    </row>
    <row r="11" spans="1:54" x14ac:dyDescent="0.25">
      <c r="A11" s="25" t="s">
        <v>9</v>
      </c>
      <c r="B11" s="25">
        <v>31028.538027999999</v>
      </c>
      <c r="C11" s="25">
        <v>2482.2829419999998</v>
      </c>
      <c r="D11" s="25">
        <v>15.865773782</v>
      </c>
      <c r="E11" s="25">
        <v>2.9794438520000002</v>
      </c>
      <c r="F11" s="25">
        <v>419.90272749000002</v>
      </c>
      <c r="G11" s="25"/>
      <c r="H11" s="27" t="s">
        <v>9</v>
      </c>
      <c r="I11" s="91">
        <v>221.56755565833399</v>
      </c>
      <c r="J11" s="25">
        <v>150.292838279504</v>
      </c>
      <c r="K11" s="25">
        <v>15.9208026481594</v>
      </c>
      <c r="L11" s="25">
        <v>15.9208026481594</v>
      </c>
      <c r="M11" s="25">
        <v>21.792544765043999</v>
      </c>
      <c r="N11" s="91">
        <v>2.7782033610449699</v>
      </c>
      <c r="O11" s="25">
        <v>3.0031230184123801</v>
      </c>
      <c r="P11" s="25">
        <v>124394.295960105</v>
      </c>
      <c r="Q11" s="25">
        <v>0</v>
      </c>
      <c r="R11" s="25">
        <v>2832.3207312089298</v>
      </c>
      <c r="S11" s="25">
        <v>0</v>
      </c>
      <c r="T11" s="25">
        <v>1148.9454837338101</v>
      </c>
      <c r="U11" s="91">
        <v>0</v>
      </c>
      <c r="V11" s="25">
        <v>0</v>
      </c>
      <c r="W11" s="25">
        <v>0</v>
      </c>
      <c r="X11" s="25">
        <v>1.0375339204962299</v>
      </c>
      <c r="Y11" s="25">
        <v>8.8763353885332599</v>
      </c>
      <c r="Z11" s="91">
        <v>95.790478473254296</v>
      </c>
      <c r="AA11" s="25">
        <v>112.856113616992</v>
      </c>
      <c r="AB11" s="25">
        <v>421.50883965748301</v>
      </c>
      <c r="AC11" s="25">
        <v>0</v>
      </c>
      <c r="AD11" s="25">
        <v>31171.899413320301</v>
      </c>
      <c r="AE11" s="25">
        <v>0</v>
      </c>
      <c r="AF11" s="91">
        <v>5476.3070576453501</v>
      </c>
      <c r="AG11" s="25">
        <v>0</v>
      </c>
      <c r="AH11" s="25">
        <v>11.4096083653378</v>
      </c>
      <c r="AI11" s="25">
        <v>271.36428897110397</v>
      </c>
      <c r="AJ11" s="25">
        <v>0</v>
      </c>
      <c r="AK11" s="25">
        <v>261.76302316363098</v>
      </c>
      <c r="AL11" s="25">
        <v>3.77197477343582</v>
      </c>
      <c r="AM11" s="25">
        <v>14.203504178155301</v>
      </c>
      <c r="AN11" s="91">
        <v>0</v>
      </c>
      <c r="AO11" s="25">
        <v>29.567754248765301</v>
      </c>
      <c r="AP11" s="25">
        <v>2493.7518838450801</v>
      </c>
      <c r="AQ11" s="25">
        <v>8.4718427318830098</v>
      </c>
      <c r="AS11" s="34"/>
      <c r="AU11" s="22">
        <f t="shared" si="0"/>
        <v>4.6203074470003635E-3</v>
      </c>
      <c r="AV11" s="22">
        <f t="shared" si="1"/>
        <v>4.6203201299202584E-3</v>
      </c>
      <c r="AW11" s="22">
        <f t="shared" si="2"/>
        <v>3.4684010320272874E-3</v>
      </c>
      <c r="AX11" s="22">
        <f t="shared" si="3"/>
        <v>7.9475122165785592E-3</v>
      </c>
      <c r="AY11" s="22">
        <f t="shared" si="4"/>
        <v>3.8249624551944359E-3</v>
      </c>
      <c r="AZ11" s="22"/>
      <c r="BA11" s="22"/>
      <c r="BB11" s="22"/>
    </row>
    <row r="12" spans="1:54" x14ac:dyDescent="0.25">
      <c r="A12" s="25" t="s">
        <v>10</v>
      </c>
      <c r="B12" s="25">
        <v>67230.375335000004</v>
      </c>
      <c r="C12" s="25">
        <v>5378.4300156999998</v>
      </c>
      <c r="D12" s="25">
        <v>9.2064629083000007</v>
      </c>
      <c r="E12" s="25">
        <v>23.107727185000002</v>
      </c>
      <c r="F12" s="25">
        <v>448.71896597</v>
      </c>
      <c r="G12" s="25"/>
      <c r="H12" s="27" t="s">
        <v>10</v>
      </c>
      <c r="I12" s="91">
        <v>1227.28693682734</v>
      </c>
      <c r="J12" s="25">
        <v>210.41847969470999</v>
      </c>
      <c r="K12" s="25">
        <v>9.2620168346220293</v>
      </c>
      <c r="L12" s="25">
        <v>9.2620168346220293</v>
      </c>
      <c r="M12" s="25">
        <v>14.208041949686599</v>
      </c>
      <c r="N12" s="91">
        <v>2.7197849261739302</v>
      </c>
      <c r="O12" s="25">
        <v>23.276031935935901</v>
      </c>
      <c r="P12" s="25">
        <v>89888.512964614798</v>
      </c>
      <c r="Q12" s="25">
        <v>0</v>
      </c>
      <c r="R12" s="25">
        <v>10103.743403996101</v>
      </c>
      <c r="S12" s="25">
        <v>0</v>
      </c>
      <c r="T12" s="25">
        <v>875.42164339969997</v>
      </c>
      <c r="U12" s="91">
        <v>0</v>
      </c>
      <c r="V12" s="25">
        <v>0</v>
      </c>
      <c r="W12" s="25">
        <v>0</v>
      </c>
      <c r="X12" s="25">
        <v>0.484478420953179</v>
      </c>
      <c r="Y12" s="25">
        <v>9.2840498679224908</v>
      </c>
      <c r="Z12" s="91">
        <v>317.29149954909002</v>
      </c>
      <c r="AA12" s="25">
        <v>894.50565462755503</v>
      </c>
      <c r="AB12" s="25">
        <v>451.75281701121099</v>
      </c>
      <c r="AC12" s="25">
        <v>0</v>
      </c>
      <c r="AD12" s="25">
        <v>67708.453866608193</v>
      </c>
      <c r="AE12" s="25">
        <v>0</v>
      </c>
      <c r="AF12" s="91">
        <v>15730.818897909399</v>
      </c>
      <c r="AG12" s="25">
        <v>0</v>
      </c>
      <c r="AH12" s="25">
        <v>36.139816620140301</v>
      </c>
      <c r="AI12" s="25">
        <v>1130.5474980814499</v>
      </c>
      <c r="AJ12" s="25">
        <v>0</v>
      </c>
      <c r="AK12" s="25">
        <v>530.83910782691396</v>
      </c>
      <c r="AL12" s="25">
        <v>17.926644262500801</v>
      </c>
      <c r="AM12" s="25">
        <v>22.713938109775299</v>
      </c>
      <c r="AN12" s="91">
        <v>0</v>
      </c>
      <c r="AO12" s="25">
        <v>181.99715709327</v>
      </c>
      <c r="AP12" s="25">
        <v>5416.6763203977098</v>
      </c>
      <c r="AQ12" s="25">
        <v>4.7267161480436002</v>
      </c>
      <c r="AS12" s="34"/>
      <c r="AU12" s="22">
        <f t="shared" si="0"/>
        <v>7.1110495698705773E-3</v>
      </c>
      <c r="AV12" s="22">
        <f t="shared" si="1"/>
        <v>7.111053706391356E-3</v>
      </c>
      <c r="AW12" s="22">
        <f t="shared" si="2"/>
        <v>6.0342312650762406E-3</v>
      </c>
      <c r="AX12" s="22">
        <f t="shared" si="3"/>
        <v>7.2834835545899767E-3</v>
      </c>
      <c r="AY12" s="22">
        <f t="shared" si="4"/>
        <v>6.7611384213562041E-3</v>
      </c>
      <c r="AZ12" s="22"/>
      <c r="BA12" s="22"/>
      <c r="BB12" s="22"/>
    </row>
    <row r="13" spans="1:54" x14ac:dyDescent="0.25">
      <c r="A13" s="25" t="s">
        <v>12</v>
      </c>
      <c r="B13" s="25">
        <v>46852.836966000003</v>
      </c>
      <c r="C13" s="25">
        <v>3761.9785907999999</v>
      </c>
      <c r="D13" s="25">
        <v>1.88482528</v>
      </c>
      <c r="E13" s="25">
        <v>0.29507755000000002</v>
      </c>
      <c r="F13" s="25">
        <v>41.796054466000001</v>
      </c>
      <c r="G13" s="25"/>
      <c r="H13" s="27" t="s">
        <v>12</v>
      </c>
      <c r="I13" s="91">
        <v>301.395421462885</v>
      </c>
      <c r="J13" s="25">
        <v>523.69130969350294</v>
      </c>
      <c r="K13" s="25">
        <v>1.8901184195558201</v>
      </c>
      <c r="L13" s="25">
        <v>1.8901184195558201</v>
      </c>
      <c r="M13" s="25">
        <v>24.306447485270901</v>
      </c>
      <c r="N13" s="91">
        <v>2.97262895407072</v>
      </c>
      <c r="O13" s="25">
        <v>0.29593781531127999</v>
      </c>
      <c r="P13" s="25">
        <v>460095.36704368901</v>
      </c>
      <c r="Q13" s="25">
        <v>0</v>
      </c>
      <c r="R13" s="25">
        <v>1975.7442782119999</v>
      </c>
      <c r="S13" s="25">
        <v>0</v>
      </c>
      <c r="T13" s="25">
        <v>2449.5706787366298</v>
      </c>
      <c r="U13" s="91">
        <v>0</v>
      </c>
      <c r="V13" s="25">
        <v>0</v>
      </c>
      <c r="W13" s="25">
        <v>0</v>
      </c>
      <c r="X13" s="25">
        <v>1.1838556687083599</v>
      </c>
      <c r="Y13" s="25">
        <v>31.091644099976602</v>
      </c>
      <c r="Z13" s="91">
        <v>178.050797550543</v>
      </c>
      <c r="AA13" s="25">
        <v>8.2739044035586993</v>
      </c>
      <c r="AB13" s="25">
        <v>41.923151721063803</v>
      </c>
      <c r="AC13" s="25">
        <v>0</v>
      </c>
      <c r="AD13" s="25">
        <v>46978.646886879702</v>
      </c>
      <c r="AE13" s="25">
        <v>0</v>
      </c>
      <c r="AF13" s="91">
        <v>6271.4854283304903</v>
      </c>
      <c r="AG13" s="25">
        <v>0</v>
      </c>
      <c r="AH13" s="25">
        <v>8.6086255459007806</v>
      </c>
      <c r="AI13" s="25">
        <v>359.14733355513698</v>
      </c>
      <c r="AJ13" s="25">
        <v>0</v>
      </c>
      <c r="AK13" s="25">
        <v>815.29208362310703</v>
      </c>
      <c r="AL13" s="25">
        <v>2.0031772435917699</v>
      </c>
      <c r="AM13" s="25">
        <v>20.200795631144501</v>
      </c>
      <c r="AN13" s="91">
        <v>0</v>
      </c>
      <c r="AO13" s="25">
        <v>22.701715268933398</v>
      </c>
      <c r="AP13" s="25">
        <v>3772.08032010229</v>
      </c>
      <c r="AQ13" s="25">
        <v>25.088287032055401</v>
      </c>
      <c r="AS13" s="34"/>
      <c r="AU13" s="22">
        <f t="shared" si="0"/>
        <v>2.6852145788097449E-3</v>
      </c>
      <c r="AV13" s="22">
        <f t="shared" si="1"/>
        <v>2.6852171160660228E-3</v>
      </c>
      <c r="AW13" s="22">
        <f t="shared" si="2"/>
        <v>2.8082918942067686E-3</v>
      </c>
      <c r="AX13" s="22">
        <f t="shared" si="3"/>
        <v>2.9153871966199154E-3</v>
      </c>
      <c r="AY13" s="22">
        <f t="shared" si="4"/>
        <v>3.0408912201794645E-3</v>
      </c>
      <c r="AZ13" s="22"/>
      <c r="BA13" s="22"/>
      <c r="BB13" s="22"/>
    </row>
    <row r="14" spans="1:54" x14ac:dyDescent="0.25">
      <c r="A14" s="25" t="s">
        <v>13</v>
      </c>
      <c r="B14" s="25">
        <v>54272.656885999997</v>
      </c>
      <c r="C14" s="25">
        <v>6333.4410733000004</v>
      </c>
      <c r="D14" s="25">
        <v>83.527958596000005</v>
      </c>
      <c r="E14" s="25">
        <v>18.513142561999999</v>
      </c>
      <c r="F14" s="25">
        <v>136.79361041999999</v>
      </c>
      <c r="G14" s="25"/>
      <c r="H14" s="27" t="s">
        <v>13</v>
      </c>
      <c r="I14" s="91">
        <v>62.796718584892801</v>
      </c>
      <c r="J14" s="25">
        <v>48.466539661353501</v>
      </c>
      <c r="K14" s="25">
        <v>83.802152912472806</v>
      </c>
      <c r="L14" s="25">
        <v>83.802152912472806</v>
      </c>
      <c r="M14" s="25">
        <v>207.85172850771801</v>
      </c>
      <c r="N14" s="91">
        <v>68.721412365686902</v>
      </c>
      <c r="O14" s="25">
        <v>18.574597694819001</v>
      </c>
      <c r="P14" s="25">
        <v>79893.842101088099</v>
      </c>
      <c r="Q14" s="25">
        <v>0</v>
      </c>
      <c r="R14" s="25">
        <v>11995.115185655201</v>
      </c>
      <c r="S14" s="25">
        <v>0</v>
      </c>
      <c r="T14" s="25">
        <v>3463.9741292570402</v>
      </c>
      <c r="U14" s="91">
        <v>0</v>
      </c>
      <c r="V14" s="25">
        <v>0</v>
      </c>
      <c r="W14" s="25">
        <v>0</v>
      </c>
      <c r="X14" s="25">
        <v>0.97401007043108601</v>
      </c>
      <c r="Y14" s="25">
        <v>9.7734970850361798</v>
      </c>
      <c r="Z14" s="91">
        <v>1126.2702414344301</v>
      </c>
      <c r="AA14" s="25">
        <v>36.274866928847402</v>
      </c>
      <c r="AB14" s="25">
        <v>137.23442026618301</v>
      </c>
      <c r="AC14" s="25">
        <v>0</v>
      </c>
      <c r="AD14" s="25">
        <v>54459.458144678298</v>
      </c>
      <c r="AE14" s="25">
        <v>0</v>
      </c>
      <c r="AF14" s="91">
        <v>18394.048875224998</v>
      </c>
      <c r="AG14" s="25">
        <v>0</v>
      </c>
      <c r="AH14" s="25">
        <v>13.103463668897099</v>
      </c>
      <c r="AI14" s="25">
        <v>725.92954788401505</v>
      </c>
      <c r="AJ14" s="25">
        <v>0</v>
      </c>
      <c r="AK14" s="25">
        <v>183.85480104994201</v>
      </c>
      <c r="AL14" s="25">
        <v>142.22028548053501</v>
      </c>
      <c r="AM14" s="25">
        <v>83.075966297165607</v>
      </c>
      <c r="AN14" s="91">
        <v>0</v>
      </c>
      <c r="AO14" s="25">
        <v>9.9665291499248898</v>
      </c>
      <c r="AP14" s="25">
        <v>6354.9520646516403</v>
      </c>
      <c r="AQ14" s="25">
        <v>38.044636538409399</v>
      </c>
      <c r="AS14" s="34"/>
      <c r="AU14" s="22">
        <f t="shared" si="0"/>
        <v>3.4419037024606644E-3</v>
      </c>
      <c r="AV14" s="22">
        <f t="shared" si="1"/>
        <v>3.3964145403237627E-3</v>
      </c>
      <c r="AW14" s="22">
        <f t="shared" si="2"/>
        <v>3.2826651229320475E-3</v>
      </c>
      <c r="AX14" s="22">
        <f t="shared" si="3"/>
        <v>3.3195408404159896E-3</v>
      </c>
      <c r="AY14" s="22">
        <f t="shared" si="4"/>
        <v>3.2224447094391928E-3</v>
      </c>
      <c r="AZ14" s="22"/>
      <c r="BA14" s="22"/>
      <c r="BB14" s="22"/>
    </row>
    <row r="15" spans="1:54" x14ac:dyDescent="0.25">
      <c r="A15" s="25" t="s">
        <v>14</v>
      </c>
      <c r="B15" s="25">
        <v>76248.897641000003</v>
      </c>
      <c r="C15" s="25">
        <v>6099.9118804</v>
      </c>
      <c r="D15" s="25">
        <v>67.329374490000006</v>
      </c>
      <c r="E15" s="25">
        <v>20.040095443999999</v>
      </c>
      <c r="F15" s="25">
        <v>314.96420047999999</v>
      </c>
      <c r="G15" s="25"/>
      <c r="H15" s="27" t="s">
        <v>14</v>
      </c>
      <c r="I15" s="91">
        <v>407.485155677693</v>
      </c>
      <c r="J15" s="25">
        <v>124.78777454095599</v>
      </c>
      <c r="K15" s="25">
        <v>67.616514176375006</v>
      </c>
      <c r="L15" s="25">
        <v>67.616514176375006</v>
      </c>
      <c r="M15" s="25">
        <v>148.78899290468499</v>
      </c>
      <c r="N15" s="91">
        <v>50.292138587184098</v>
      </c>
      <c r="O15" s="25">
        <v>20.129296724193502</v>
      </c>
      <c r="P15" s="25">
        <v>107853.890025025</v>
      </c>
      <c r="Q15" s="25">
        <v>0</v>
      </c>
      <c r="R15" s="25">
        <v>11022.7257710058</v>
      </c>
      <c r="S15" s="25">
        <v>0</v>
      </c>
      <c r="T15" s="25">
        <v>2632.1463375584199</v>
      </c>
      <c r="U15" s="91">
        <v>0</v>
      </c>
      <c r="V15" s="25">
        <v>0</v>
      </c>
      <c r="W15" s="25">
        <v>0</v>
      </c>
      <c r="X15" s="25">
        <v>0.46513733274466501</v>
      </c>
      <c r="Y15" s="25">
        <v>11.3510690625994</v>
      </c>
      <c r="Z15" s="91">
        <v>917.13878523294704</v>
      </c>
      <c r="AA15" s="25">
        <v>276.740543942648</v>
      </c>
      <c r="AB15" s="25">
        <v>316.24986093589803</v>
      </c>
      <c r="AC15" s="25">
        <v>0</v>
      </c>
      <c r="AD15" s="25">
        <v>76582.203771391694</v>
      </c>
      <c r="AE15" s="25">
        <v>0</v>
      </c>
      <c r="AF15" s="91">
        <v>17270.833148619</v>
      </c>
      <c r="AG15" s="25">
        <v>0</v>
      </c>
      <c r="AH15" s="25">
        <v>17.024146329387001</v>
      </c>
      <c r="AI15" s="25">
        <v>839.70740468167401</v>
      </c>
      <c r="AJ15" s="25">
        <v>0</v>
      </c>
      <c r="AK15" s="25">
        <v>328.94955420424299</v>
      </c>
      <c r="AL15" s="25">
        <v>108.91396086665399</v>
      </c>
      <c r="AM15" s="25">
        <v>64.249211355549207</v>
      </c>
      <c r="AN15" s="91">
        <v>0</v>
      </c>
      <c r="AO15" s="25">
        <v>58.371021170830801</v>
      </c>
      <c r="AP15" s="25">
        <v>6126.5763637516002</v>
      </c>
      <c r="AQ15" s="25">
        <v>29.468622818718401</v>
      </c>
      <c r="AS15" s="34"/>
      <c r="AU15" s="22">
        <f t="shared" si="0"/>
        <v>4.3712911360500534E-3</v>
      </c>
      <c r="AV15" s="22">
        <f t="shared" si="1"/>
        <v>4.3712899258885191E-3</v>
      </c>
      <c r="AW15" s="22">
        <f t="shared" si="2"/>
        <v>4.2647015296072045E-3</v>
      </c>
      <c r="AX15" s="22">
        <f t="shared" si="3"/>
        <v>4.4511404869685888E-3</v>
      </c>
      <c r="AY15" s="22">
        <f t="shared" si="4"/>
        <v>4.0819256726279214E-3</v>
      </c>
      <c r="AZ15" s="22"/>
      <c r="BA15" s="22"/>
      <c r="BB15" s="22"/>
    </row>
    <row r="16" spans="1:54" x14ac:dyDescent="0.25">
      <c r="A16" s="25" t="s">
        <v>15</v>
      </c>
      <c r="B16" s="25">
        <v>314257.31365000003</v>
      </c>
      <c r="C16" s="25">
        <v>25140.585302</v>
      </c>
      <c r="D16" s="25">
        <v>317.42974199000002</v>
      </c>
      <c r="E16" s="25">
        <v>76.868142098000007</v>
      </c>
      <c r="F16" s="25">
        <v>430.24916660000002</v>
      </c>
      <c r="G16" s="25"/>
      <c r="H16" s="27" t="s">
        <v>15</v>
      </c>
      <c r="I16" s="91">
        <v>481.70351978181202</v>
      </c>
      <c r="J16" s="25">
        <v>166.84501559114199</v>
      </c>
      <c r="K16" s="25">
        <v>319.387108068663</v>
      </c>
      <c r="L16" s="25">
        <v>319.387108068663</v>
      </c>
      <c r="M16" s="25">
        <v>809.55947193900397</v>
      </c>
      <c r="N16" s="91">
        <v>267.34533469888402</v>
      </c>
      <c r="O16" s="25">
        <v>77.356400007819005</v>
      </c>
      <c r="P16" s="25">
        <v>270680.75952880201</v>
      </c>
      <c r="Q16" s="25">
        <v>0</v>
      </c>
      <c r="R16" s="25">
        <v>48798.624859815398</v>
      </c>
      <c r="S16" s="25">
        <v>0</v>
      </c>
      <c r="T16" s="25">
        <v>13406.999051692699</v>
      </c>
      <c r="U16" s="91">
        <v>0</v>
      </c>
      <c r="V16" s="25">
        <v>0</v>
      </c>
      <c r="W16" s="25">
        <v>0</v>
      </c>
      <c r="X16" s="25">
        <v>3.8606381384293198</v>
      </c>
      <c r="Y16" s="25">
        <v>36.015675810273798</v>
      </c>
      <c r="Z16" s="91">
        <v>4423.6754035127997</v>
      </c>
      <c r="AA16" s="25">
        <v>342.34378954574601</v>
      </c>
      <c r="AB16" s="25">
        <v>432.35951116250499</v>
      </c>
      <c r="AC16" s="25">
        <v>0</v>
      </c>
      <c r="AD16" s="25">
        <v>316226.01126171602</v>
      </c>
      <c r="AE16" s="25">
        <v>0</v>
      </c>
      <c r="AF16" s="91">
        <v>74246.122876921407</v>
      </c>
      <c r="AG16" s="25">
        <v>0</v>
      </c>
      <c r="AH16" s="25">
        <v>58.804108616428799</v>
      </c>
      <c r="AI16" s="25">
        <v>3035.4258362927499</v>
      </c>
      <c r="AJ16" s="25">
        <v>0</v>
      </c>
      <c r="AK16" s="25">
        <v>727.11201925119894</v>
      </c>
      <c r="AL16" s="25">
        <v>556.15517386061902</v>
      </c>
      <c r="AM16" s="25">
        <v>326.209651428597</v>
      </c>
      <c r="AN16" s="91">
        <v>0</v>
      </c>
      <c r="AO16" s="25">
        <v>77.216612104218001</v>
      </c>
      <c r="AP16" s="25">
        <v>25298.081291379302</v>
      </c>
      <c r="AQ16" s="25">
        <v>145.821004103696</v>
      </c>
      <c r="AS16" s="34"/>
      <c r="AU16" s="22">
        <f t="shared" si="0"/>
        <v>6.2646039605258165E-3</v>
      </c>
      <c r="AV16" s="22">
        <f t="shared" si="1"/>
        <v>6.2646110855172823E-3</v>
      </c>
      <c r="AW16" s="22">
        <f t="shared" si="2"/>
        <v>6.1662970406995907E-3</v>
      </c>
      <c r="AX16" s="22">
        <f t="shared" si="3"/>
        <v>6.3518890465247965E-3</v>
      </c>
      <c r="AY16" s="22">
        <f t="shared" si="4"/>
        <v>4.9049358518965759E-3</v>
      </c>
      <c r="AZ16" s="22"/>
      <c r="BA16" s="22"/>
      <c r="BB16" s="22"/>
    </row>
    <row r="17" spans="1:54" x14ac:dyDescent="0.25">
      <c r="A17" s="25" t="s">
        <v>16</v>
      </c>
      <c r="B17" s="25">
        <v>111559.51635999999</v>
      </c>
      <c r="C17" s="25">
        <v>8924.7614501999997</v>
      </c>
      <c r="D17" s="25">
        <v>47.510906458000001</v>
      </c>
      <c r="E17" s="25">
        <v>9.3579971986999997</v>
      </c>
      <c r="F17" s="25">
        <v>268.00410148999998</v>
      </c>
      <c r="G17" s="25"/>
      <c r="H17" s="27" t="s">
        <v>16</v>
      </c>
      <c r="I17" s="91">
        <v>72.516706724116602</v>
      </c>
      <c r="J17" s="25">
        <v>92.263131533126</v>
      </c>
      <c r="K17" s="25">
        <v>47.579412503963098</v>
      </c>
      <c r="L17" s="25">
        <v>47.579412503963098</v>
      </c>
      <c r="M17" s="25">
        <v>232.33243502946399</v>
      </c>
      <c r="N17" s="91">
        <v>47.939419986269101</v>
      </c>
      <c r="O17" s="25">
        <v>9.3722069640707399</v>
      </c>
      <c r="P17" s="25">
        <v>134989.44470131601</v>
      </c>
      <c r="Q17" s="25">
        <v>0</v>
      </c>
      <c r="R17" s="25">
        <v>16397.2333965168</v>
      </c>
      <c r="S17" s="25">
        <v>0</v>
      </c>
      <c r="T17" s="25">
        <v>6239.7466027063701</v>
      </c>
      <c r="U17" s="91">
        <v>0</v>
      </c>
      <c r="V17" s="25">
        <v>0</v>
      </c>
      <c r="W17" s="25">
        <v>0</v>
      </c>
      <c r="X17" s="25">
        <v>7.1901378110798397</v>
      </c>
      <c r="Y17" s="25">
        <v>11.851986000094501</v>
      </c>
      <c r="Z17" s="91">
        <v>673.10687424884202</v>
      </c>
      <c r="AA17" s="25">
        <v>36.1836173048099</v>
      </c>
      <c r="AB17" s="25">
        <v>268.34176374002197</v>
      </c>
      <c r="AC17" s="25">
        <v>0</v>
      </c>
      <c r="AD17" s="25">
        <v>111742.651092335</v>
      </c>
      <c r="AE17" s="25">
        <v>0</v>
      </c>
      <c r="AF17" s="91">
        <v>25426.33509185</v>
      </c>
      <c r="AG17" s="25">
        <v>0</v>
      </c>
      <c r="AH17" s="25">
        <v>54.001620450679802</v>
      </c>
      <c r="AI17" s="25">
        <v>832.66281880864403</v>
      </c>
      <c r="AJ17" s="25">
        <v>0</v>
      </c>
      <c r="AK17" s="25">
        <v>221.39296670630401</v>
      </c>
      <c r="AL17" s="25">
        <v>75.125819715768898</v>
      </c>
      <c r="AM17" s="25">
        <v>102.99825854293999</v>
      </c>
      <c r="AN17" s="91">
        <v>0</v>
      </c>
      <c r="AO17" s="25">
        <v>26.5106264647385</v>
      </c>
      <c r="AP17" s="25">
        <v>8939.4121793239501</v>
      </c>
      <c r="AQ17" s="25">
        <v>38.776563688230901</v>
      </c>
      <c r="AS17" s="34"/>
      <c r="AU17" s="22">
        <f t="shared" si="0"/>
        <v>1.6415877220553195E-3</v>
      </c>
      <c r="AV17" s="22">
        <f t="shared" si="1"/>
        <v>1.6415821538425686E-3</v>
      </c>
      <c r="AW17" s="22">
        <f t="shared" si="2"/>
        <v>1.441901472110564E-3</v>
      </c>
      <c r="AX17" s="22">
        <f t="shared" si="3"/>
        <v>1.5184622381287161E-3</v>
      </c>
      <c r="AY17" s="22">
        <f t="shared" si="4"/>
        <v>1.2599144869228486E-3</v>
      </c>
      <c r="AZ17" s="22"/>
      <c r="BA17" s="22"/>
      <c r="BB17" s="22"/>
    </row>
    <row r="18" spans="1:54" x14ac:dyDescent="0.25">
      <c r="A18" s="25" t="s">
        <v>17</v>
      </c>
      <c r="B18" s="25">
        <v>28911.892582</v>
      </c>
      <c r="C18" s="25">
        <v>2312.9514113</v>
      </c>
      <c r="D18" s="25">
        <v>11.461433212999999</v>
      </c>
      <c r="E18" s="25">
        <v>5.7743382487000003</v>
      </c>
      <c r="F18" s="25">
        <v>165.61979249999999</v>
      </c>
      <c r="G18" s="25"/>
      <c r="H18" s="27" t="s">
        <v>17</v>
      </c>
      <c r="I18" s="91">
        <v>241.27302249703001</v>
      </c>
      <c r="J18" s="25">
        <v>66.995750580736896</v>
      </c>
      <c r="K18" s="25">
        <v>11.5070139063978</v>
      </c>
      <c r="L18" s="25">
        <v>11.5070139063978</v>
      </c>
      <c r="M18" s="25">
        <v>35.0742337817153</v>
      </c>
      <c r="N18" s="91">
        <v>7.9370124465021599</v>
      </c>
      <c r="O18" s="25">
        <v>5.8049380977181304</v>
      </c>
      <c r="P18" s="25">
        <v>48745.962806230396</v>
      </c>
      <c r="Q18" s="25">
        <v>0</v>
      </c>
      <c r="R18" s="25">
        <v>4042.16490225293</v>
      </c>
      <c r="S18" s="25">
        <v>0</v>
      </c>
      <c r="T18" s="25">
        <v>1025.04638716103</v>
      </c>
      <c r="U18" s="91">
        <v>0</v>
      </c>
      <c r="V18" s="25">
        <v>0</v>
      </c>
      <c r="W18" s="25">
        <v>0</v>
      </c>
      <c r="X18" s="25">
        <v>0.93759793142599901</v>
      </c>
      <c r="Y18" s="25">
        <v>4.3057730851674503</v>
      </c>
      <c r="Z18" s="91">
        <v>171.379782758641</v>
      </c>
      <c r="AA18" s="25">
        <v>166.67433793468501</v>
      </c>
      <c r="AB18" s="25">
        <v>166.39176857303599</v>
      </c>
      <c r="AC18" s="25">
        <v>0</v>
      </c>
      <c r="AD18" s="25">
        <v>29045.767856002902</v>
      </c>
      <c r="AE18" s="25">
        <v>0</v>
      </c>
      <c r="AF18" s="91">
        <v>6432.4021149710297</v>
      </c>
      <c r="AG18" s="25">
        <v>0</v>
      </c>
      <c r="AH18" s="25">
        <v>13.0751737987621</v>
      </c>
      <c r="AI18" s="25">
        <v>328.93958695089202</v>
      </c>
      <c r="AJ18" s="25">
        <v>0</v>
      </c>
      <c r="AK18" s="25">
        <v>152.78175678648799</v>
      </c>
      <c r="AL18" s="25">
        <v>15.8916033914703</v>
      </c>
      <c r="AM18" s="25">
        <v>18.542170909452501</v>
      </c>
      <c r="AN18" s="91">
        <v>0</v>
      </c>
      <c r="AO18" s="25">
        <v>36.773438130248003</v>
      </c>
      <c r="AP18" s="25">
        <v>2323.66143832845</v>
      </c>
      <c r="AQ18" s="25">
        <v>7.0870129882954904</v>
      </c>
      <c r="AS18" s="34"/>
      <c r="AU18" s="22">
        <f t="shared" si="0"/>
        <v>4.6304569520381209E-3</v>
      </c>
      <c r="AV18" s="22">
        <f t="shared" si="1"/>
        <v>4.630459151076757E-3</v>
      </c>
      <c r="AW18" s="22">
        <f t="shared" si="2"/>
        <v>3.9768755399718515E-3</v>
      </c>
      <c r="AX18" s="22">
        <f t="shared" si="3"/>
        <v>5.2992823939642143E-3</v>
      </c>
      <c r="AY18" s="22">
        <f t="shared" si="4"/>
        <v>4.6611341638771878E-3</v>
      </c>
      <c r="AZ18" s="22"/>
      <c r="BA18" s="22"/>
      <c r="BB18" s="22"/>
    </row>
    <row r="19" spans="1:54" x14ac:dyDescent="0.25">
      <c r="A19" s="25" t="s">
        <v>18</v>
      </c>
      <c r="B19" s="25">
        <v>12490.969445000001</v>
      </c>
      <c r="C19" s="25">
        <v>999.27764888000002</v>
      </c>
      <c r="D19" s="25">
        <v>1.3674468674</v>
      </c>
      <c r="E19" s="25">
        <v>2.9276215601</v>
      </c>
      <c r="F19" s="25">
        <v>63.654376075000002</v>
      </c>
      <c r="G19" s="25"/>
      <c r="H19" s="27" t="s">
        <v>18</v>
      </c>
      <c r="I19" s="91">
        <v>156.11453804160899</v>
      </c>
      <c r="J19" s="25">
        <v>28.961893989167201</v>
      </c>
      <c r="K19" s="25">
        <v>1.37725932393017</v>
      </c>
      <c r="L19" s="25">
        <v>1.37725932393017</v>
      </c>
      <c r="M19" s="25">
        <v>9.3490809282097906</v>
      </c>
      <c r="N19" s="91">
        <v>1.1744434806334001</v>
      </c>
      <c r="O19" s="25">
        <v>2.9487067860640099</v>
      </c>
      <c r="P19" s="25">
        <v>15566.0075029047</v>
      </c>
      <c r="Q19" s="25">
        <v>0</v>
      </c>
      <c r="R19" s="25">
        <v>1881.16882832033</v>
      </c>
      <c r="S19" s="25">
        <v>0</v>
      </c>
      <c r="T19" s="25">
        <v>368.19310529322598</v>
      </c>
      <c r="U19" s="91">
        <v>0</v>
      </c>
      <c r="V19" s="25">
        <v>0</v>
      </c>
      <c r="W19" s="25">
        <v>0</v>
      </c>
      <c r="X19" s="25">
        <v>0.44878561835171399</v>
      </c>
      <c r="Y19" s="25">
        <v>1.49087185124824</v>
      </c>
      <c r="Z19" s="91">
        <v>46.6545192249379</v>
      </c>
      <c r="AA19" s="25">
        <v>113.70209515078</v>
      </c>
      <c r="AB19" s="25">
        <v>64.1118322360457</v>
      </c>
      <c r="AC19" s="25">
        <v>0</v>
      </c>
      <c r="AD19" s="25">
        <v>12585.033476786901</v>
      </c>
      <c r="AE19" s="25">
        <v>0</v>
      </c>
      <c r="AF19" s="91">
        <v>2916.9083495207601</v>
      </c>
      <c r="AG19" s="25">
        <v>0</v>
      </c>
      <c r="AH19" s="25">
        <v>7.2999922878134003</v>
      </c>
      <c r="AI19" s="25">
        <v>169.21039742651399</v>
      </c>
      <c r="AJ19" s="25">
        <v>0</v>
      </c>
      <c r="AK19" s="25">
        <v>72.135759916438005</v>
      </c>
      <c r="AL19" s="25">
        <v>2.5881387402164702</v>
      </c>
      <c r="AM19" s="25">
        <v>6.4419274215524602</v>
      </c>
      <c r="AN19" s="91">
        <v>0</v>
      </c>
      <c r="AO19" s="25">
        <v>24.1145267079151</v>
      </c>
      <c r="AP19" s="25">
        <v>1006.8027782051</v>
      </c>
      <c r="AQ19" s="25">
        <v>1.7000407708647101</v>
      </c>
      <c r="AS19" s="34"/>
      <c r="AU19" s="22">
        <f t="shared" si="0"/>
        <v>7.5305629559884136E-3</v>
      </c>
      <c r="AV19" s="22">
        <f t="shared" si="1"/>
        <v>7.5305690400803496E-3</v>
      </c>
      <c r="AW19" s="22">
        <f t="shared" si="2"/>
        <v>7.1757497597160708E-3</v>
      </c>
      <c r="AX19" s="22">
        <f t="shared" si="3"/>
        <v>7.2021692459765026E-3</v>
      </c>
      <c r="AY19" s="22">
        <f t="shared" si="4"/>
        <v>7.1865626411404294E-3</v>
      </c>
      <c r="AZ19" s="22"/>
      <c r="BA19" s="22"/>
      <c r="BB19" s="22"/>
    </row>
    <row r="20" spans="1:54" x14ac:dyDescent="0.25">
      <c r="A20" s="25" t="s">
        <v>19</v>
      </c>
      <c r="B20" s="25">
        <v>2187.4033691999998</v>
      </c>
      <c r="C20" s="25">
        <v>174.99228385000001</v>
      </c>
      <c r="D20" s="25">
        <v>1.208887917</v>
      </c>
      <c r="E20" s="25">
        <v>0.37162823420000002</v>
      </c>
      <c r="F20" s="25">
        <v>33.559224839000002</v>
      </c>
      <c r="G20" s="25"/>
      <c r="H20" s="27" t="s">
        <v>19</v>
      </c>
      <c r="I20" s="91">
        <v>24.511510626680099</v>
      </c>
      <c r="J20" s="25">
        <v>12.338881574948401</v>
      </c>
      <c r="K20" s="25">
        <v>1.2122440648241699</v>
      </c>
      <c r="L20" s="25">
        <v>1.2122440648241699</v>
      </c>
      <c r="M20" s="25">
        <v>0.60593544984540104</v>
      </c>
      <c r="N20" s="91">
        <v>9.3291412209378297E-2</v>
      </c>
      <c r="O20" s="25">
        <v>0.37264548907724199</v>
      </c>
      <c r="P20" s="25">
        <v>9334.0785846112994</v>
      </c>
      <c r="Q20" s="25">
        <v>0</v>
      </c>
      <c r="R20" s="25">
        <v>189.77633469828501</v>
      </c>
      <c r="S20" s="25">
        <v>0</v>
      </c>
      <c r="T20" s="25">
        <v>54.534835505381103</v>
      </c>
      <c r="U20" s="91">
        <v>0</v>
      </c>
      <c r="V20" s="25">
        <v>0</v>
      </c>
      <c r="W20" s="25">
        <v>0</v>
      </c>
      <c r="X20" s="25">
        <v>2.5458253550608701E-2</v>
      </c>
      <c r="Y20" s="25">
        <v>0.68134998382771295</v>
      </c>
      <c r="Z20" s="91">
        <v>8.1014659065247603</v>
      </c>
      <c r="AA20" s="25">
        <v>14.215534285099</v>
      </c>
      <c r="AB20" s="25">
        <v>33.6516247211907</v>
      </c>
      <c r="AC20" s="25">
        <v>0</v>
      </c>
      <c r="AD20" s="25">
        <v>2193.3600978852101</v>
      </c>
      <c r="AE20" s="25">
        <v>0</v>
      </c>
      <c r="AF20" s="91">
        <v>377.58362469617498</v>
      </c>
      <c r="AG20" s="25">
        <v>0</v>
      </c>
      <c r="AH20" s="25">
        <v>0.69935415777586596</v>
      </c>
      <c r="AI20" s="25">
        <v>23.859141647986899</v>
      </c>
      <c r="AJ20" s="25">
        <v>0</v>
      </c>
      <c r="AK20" s="25">
        <v>22.4059139456106</v>
      </c>
      <c r="AL20" s="25">
        <v>0.32457776562391499</v>
      </c>
      <c r="AM20" s="25">
        <v>0.68744244686976497</v>
      </c>
      <c r="AN20" s="91">
        <v>0</v>
      </c>
      <c r="AO20" s="25">
        <v>3.2485847173524598</v>
      </c>
      <c r="AP20" s="25">
        <v>175.468822687764</v>
      </c>
      <c r="AQ20" s="25">
        <v>0.50260531960022403</v>
      </c>
      <c r="AS20" s="34"/>
      <c r="AU20" s="22">
        <f t="shared" si="0"/>
        <v>2.7231962650714919E-3</v>
      </c>
      <c r="AV20" s="22">
        <f t="shared" si="1"/>
        <v>2.7231991450118818E-3</v>
      </c>
      <c r="AW20" s="22">
        <f t="shared" si="2"/>
        <v>2.7762274541535768E-3</v>
      </c>
      <c r="AX20" s="22">
        <f t="shared" si="3"/>
        <v>2.7372916899917523E-3</v>
      </c>
      <c r="AY20" s="22">
        <f t="shared" si="4"/>
        <v>2.7533377971030353E-3</v>
      </c>
      <c r="AZ20" s="22"/>
      <c r="BA20" s="22"/>
      <c r="BB20" s="22"/>
    </row>
    <row r="21" spans="1:54" x14ac:dyDescent="0.25">
      <c r="A21" s="25" t="s">
        <v>20</v>
      </c>
      <c r="B21" s="25">
        <v>529.15259390000006</v>
      </c>
      <c r="C21" s="25">
        <v>42.332208919000003</v>
      </c>
      <c r="D21" s="25">
        <v>0.1055019457</v>
      </c>
      <c r="E21" s="25">
        <v>2.8598578699999998E-2</v>
      </c>
      <c r="F21" s="25">
        <v>2.9496621828</v>
      </c>
      <c r="G21" s="25"/>
      <c r="H21" s="27" t="s">
        <v>20</v>
      </c>
      <c r="I21" s="91">
        <v>1.8518466469177199</v>
      </c>
      <c r="J21" s="25">
        <v>1.0699030694743401</v>
      </c>
      <c r="K21" s="25">
        <v>0.105833140946864</v>
      </c>
      <c r="L21" s="25">
        <v>0.105833140946864</v>
      </c>
      <c r="M21" s="25">
        <v>0.75299901662907798</v>
      </c>
      <c r="N21" s="91">
        <v>8.7104149556355301E-2</v>
      </c>
      <c r="O21" s="25">
        <v>2.8711904506335002E-2</v>
      </c>
      <c r="P21" s="25">
        <v>1029.2809357174399</v>
      </c>
      <c r="Q21" s="25">
        <v>0</v>
      </c>
      <c r="R21" s="25">
        <v>70.278214221178899</v>
      </c>
      <c r="S21" s="25">
        <v>0</v>
      </c>
      <c r="T21" s="25">
        <v>27.7972374471269</v>
      </c>
      <c r="U21" s="91">
        <v>0</v>
      </c>
      <c r="V21" s="25">
        <v>0</v>
      </c>
      <c r="W21" s="25">
        <v>0</v>
      </c>
      <c r="X21" s="25">
        <v>3.7728791870564403E-2</v>
      </c>
      <c r="Y21" s="25">
        <v>7.6554731408919899E-2</v>
      </c>
      <c r="Z21" s="91">
        <v>1.2388139611304101</v>
      </c>
      <c r="AA21" s="25">
        <v>1.09634315731446</v>
      </c>
      <c r="AB21" s="25">
        <v>2.9592042433522998</v>
      </c>
      <c r="AC21" s="25">
        <v>0</v>
      </c>
      <c r="AD21" s="25">
        <v>530.87866502642805</v>
      </c>
      <c r="AE21" s="25">
        <v>0</v>
      </c>
      <c r="AF21" s="91">
        <v>113.816196555278</v>
      </c>
      <c r="AG21" s="25">
        <v>0</v>
      </c>
      <c r="AH21" s="25">
        <v>0.30415483483727102</v>
      </c>
      <c r="AI21" s="25">
        <v>4.1813757133153597</v>
      </c>
      <c r="AJ21" s="25">
        <v>0</v>
      </c>
      <c r="AK21" s="25">
        <v>2.0300062592280801</v>
      </c>
      <c r="AL21" s="25">
        <v>6.0720927929837402E-2</v>
      </c>
      <c r="AM21" s="25">
        <v>0.38357859815453699</v>
      </c>
      <c r="AN21" s="91">
        <v>0</v>
      </c>
      <c r="AO21" s="25">
        <v>0.33803687523437798</v>
      </c>
      <c r="AP21" s="25">
        <v>42.470295058890898</v>
      </c>
      <c r="AQ21" s="25">
        <v>0.13839619441239101</v>
      </c>
      <c r="AS21" s="34"/>
      <c r="AU21" s="22">
        <f t="shared" si="0"/>
        <v>3.2619534446696702E-3</v>
      </c>
      <c r="AV21" s="22">
        <f t="shared" si="1"/>
        <v>3.261963961179391E-3</v>
      </c>
      <c r="AW21" s="22">
        <f t="shared" si="2"/>
        <v>3.1392335436709762E-3</v>
      </c>
      <c r="AX21" s="22">
        <f t="shared" si="3"/>
        <v>3.962637707411773E-3</v>
      </c>
      <c r="AY21" s="22">
        <f t="shared" si="4"/>
        <v>3.234967247416066E-3</v>
      </c>
      <c r="AZ21" s="22"/>
      <c r="BA21" s="22"/>
      <c r="BB21" s="22"/>
    </row>
    <row r="22" spans="1:54" x14ac:dyDescent="0.25">
      <c r="A22" s="25" t="s">
        <v>129</v>
      </c>
      <c r="B22" s="25">
        <v>945.43637435000005</v>
      </c>
      <c r="C22" s="25">
        <v>75.634911574</v>
      </c>
      <c r="D22" s="25">
        <v>0.64582520030000001</v>
      </c>
      <c r="E22" s="25">
        <v>3.5523227999999997E-2</v>
      </c>
      <c r="F22" s="25">
        <v>14.461602600000001</v>
      </c>
      <c r="G22" s="25"/>
      <c r="H22" s="27" t="s">
        <v>129</v>
      </c>
      <c r="I22" s="91">
        <v>3.5472081120490899</v>
      </c>
      <c r="J22" s="25">
        <v>4.97365488230046</v>
      </c>
      <c r="K22" s="25">
        <v>0.64853038548776398</v>
      </c>
      <c r="L22" s="25">
        <v>0.64853038548776398</v>
      </c>
      <c r="M22" s="25">
        <v>0.87589351348038103</v>
      </c>
      <c r="N22" s="91">
        <v>0.14543140804503901</v>
      </c>
      <c r="O22" s="25">
        <v>3.5697355327166697E-2</v>
      </c>
      <c r="P22" s="25">
        <v>4474.1016351813796</v>
      </c>
      <c r="Q22" s="25">
        <v>0</v>
      </c>
      <c r="R22" s="25">
        <v>71.164927207823695</v>
      </c>
      <c r="S22" s="25">
        <v>0</v>
      </c>
      <c r="T22" s="25">
        <v>40.907505042095202</v>
      </c>
      <c r="U22" s="91">
        <v>0</v>
      </c>
      <c r="V22" s="25">
        <v>0</v>
      </c>
      <c r="W22" s="25">
        <v>0</v>
      </c>
      <c r="X22" s="25">
        <v>3.45656363266632E-2</v>
      </c>
      <c r="Y22" s="25">
        <v>0.31061141294086297</v>
      </c>
      <c r="Z22" s="91">
        <v>3.2845713821630902</v>
      </c>
      <c r="AA22" s="25">
        <v>0.69060490756564896</v>
      </c>
      <c r="AB22" s="25">
        <v>14.5201962779905</v>
      </c>
      <c r="AC22" s="25">
        <v>0</v>
      </c>
      <c r="AD22" s="25">
        <v>949.54302433693204</v>
      </c>
      <c r="AE22" s="25">
        <v>0</v>
      </c>
      <c r="AF22" s="91">
        <v>152.096448486692</v>
      </c>
      <c r="AG22" s="25">
        <v>0</v>
      </c>
      <c r="AH22" s="25">
        <v>0.272105535788915</v>
      </c>
      <c r="AI22" s="25">
        <v>6.1512923844944503</v>
      </c>
      <c r="AJ22" s="25">
        <v>0</v>
      </c>
      <c r="AK22" s="25">
        <v>8.0543253896150695</v>
      </c>
      <c r="AL22" s="25">
        <v>0.189472178704193</v>
      </c>
      <c r="AM22" s="25">
        <v>0.48613976554698102</v>
      </c>
      <c r="AN22" s="91">
        <v>0</v>
      </c>
      <c r="AO22" s="25">
        <v>0.387668783255609</v>
      </c>
      <c r="AP22" s="25">
        <v>75.9634405320855</v>
      </c>
      <c r="AQ22" s="25">
        <v>0.32876519101867602</v>
      </c>
      <c r="AS22" s="34"/>
      <c r="AU22" s="22">
        <f t="shared" si="0"/>
        <v>4.3436555841796969E-3</v>
      </c>
      <c r="AV22" s="22">
        <f t="shared" si="1"/>
        <v>4.3436152862302456E-3</v>
      </c>
      <c r="AW22" s="22">
        <f t="shared" si="2"/>
        <v>4.1887265881036416E-3</v>
      </c>
      <c r="AX22" s="22">
        <f t="shared" si="3"/>
        <v>4.9017878433429418E-3</v>
      </c>
      <c r="AY22" s="22">
        <f t="shared" si="4"/>
        <v>4.0516725297443457E-3</v>
      </c>
      <c r="AZ22" s="22"/>
      <c r="BA22" s="22"/>
      <c r="BB22" s="22"/>
    </row>
    <row r="23" spans="1:54" x14ac:dyDescent="0.25">
      <c r="A23" s="25" t="s">
        <v>22</v>
      </c>
      <c r="B23" s="25">
        <v>33868.407251999997</v>
      </c>
      <c r="C23" s="25">
        <v>2709.4725091999999</v>
      </c>
      <c r="D23" s="25">
        <v>28.907772215000001</v>
      </c>
      <c r="E23" s="25">
        <v>5.0127583605000003</v>
      </c>
      <c r="F23" s="25">
        <v>431.83630099999999</v>
      </c>
      <c r="G23" s="25"/>
      <c r="H23" s="27" t="s">
        <v>22</v>
      </c>
      <c r="I23" s="91">
        <v>189.380412048446</v>
      </c>
      <c r="J23" s="25">
        <v>152.88779529579301</v>
      </c>
      <c r="K23" s="25">
        <v>29.0720899623017</v>
      </c>
      <c r="L23" s="25">
        <v>29.0720899623017</v>
      </c>
      <c r="M23" s="25">
        <v>39.031845285451098</v>
      </c>
      <c r="N23" s="91">
        <v>11.7700445121119</v>
      </c>
      <c r="O23" s="25">
        <v>5.0447365817214997</v>
      </c>
      <c r="P23" s="25">
        <v>131700.114237737</v>
      </c>
      <c r="Q23" s="25">
        <v>0</v>
      </c>
      <c r="R23" s="25">
        <v>3168.63048954025</v>
      </c>
      <c r="S23" s="25">
        <v>0</v>
      </c>
      <c r="T23" s="25">
        <v>1181.74798895502</v>
      </c>
      <c r="U23" s="91">
        <v>0</v>
      </c>
      <c r="V23" s="25">
        <v>0</v>
      </c>
      <c r="W23" s="25">
        <v>0</v>
      </c>
      <c r="X23" s="25">
        <v>0.42271455807399899</v>
      </c>
      <c r="Y23" s="25">
        <v>9.8691118728124998</v>
      </c>
      <c r="Z23" s="91">
        <v>249.08971271405699</v>
      </c>
      <c r="AA23" s="25">
        <v>85.131197424763997</v>
      </c>
      <c r="AB23" s="25">
        <v>434.220890137477</v>
      </c>
      <c r="AC23" s="25">
        <v>0</v>
      </c>
      <c r="AD23" s="25">
        <v>34065.354548724899</v>
      </c>
      <c r="AE23" s="25">
        <v>0</v>
      </c>
      <c r="AF23" s="91">
        <v>6046.0403206402198</v>
      </c>
      <c r="AG23" s="25">
        <v>0</v>
      </c>
      <c r="AH23" s="25">
        <v>6.8704985001835297</v>
      </c>
      <c r="AI23" s="25">
        <v>296.598300546031</v>
      </c>
      <c r="AJ23" s="25">
        <v>0</v>
      </c>
      <c r="AK23" s="25">
        <v>272.663389905278</v>
      </c>
      <c r="AL23" s="25">
        <v>24.638556779849399</v>
      </c>
      <c r="AM23" s="25">
        <v>19.536390431194398</v>
      </c>
      <c r="AN23" s="91">
        <v>0</v>
      </c>
      <c r="AO23" s="25">
        <v>22.6857610595526</v>
      </c>
      <c r="AP23" s="25">
        <v>2725.2283091772902</v>
      </c>
      <c r="AQ23" s="25">
        <v>12.391537532003801</v>
      </c>
      <c r="AS23" s="34"/>
      <c r="AU23" s="22">
        <f t="shared" si="0"/>
        <v>5.8150740676850693E-3</v>
      </c>
      <c r="AV23" s="22">
        <f t="shared" si="1"/>
        <v>5.8150802135070734E-3</v>
      </c>
      <c r="AW23" s="22">
        <f t="shared" si="2"/>
        <v>5.6842065199488199E-3</v>
      </c>
      <c r="AX23" s="22">
        <f t="shared" si="3"/>
        <v>6.3793661935680696E-3</v>
      </c>
      <c r="AY23" s="22">
        <f t="shared" si="4"/>
        <v>5.5219747204091757E-3</v>
      </c>
      <c r="AZ23" s="22"/>
      <c r="BA23" s="22"/>
      <c r="BB23" s="22"/>
    </row>
    <row r="24" spans="1:54" x14ac:dyDescent="0.25">
      <c r="A24" s="25" t="s">
        <v>23</v>
      </c>
      <c r="B24" s="25">
        <v>137182.02179999999</v>
      </c>
      <c r="C24" s="25">
        <v>10974.561857999999</v>
      </c>
      <c r="D24" s="25">
        <v>130.48483121000001</v>
      </c>
      <c r="E24" s="25">
        <v>33.731070965000001</v>
      </c>
      <c r="F24" s="25">
        <v>506.33854790999999</v>
      </c>
      <c r="G24" s="25"/>
      <c r="H24" s="27" t="s">
        <v>23</v>
      </c>
      <c r="I24" s="91">
        <v>494.75334649371399</v>
      </c>
      <c r="J24" s="25">
        <v>192.773382494213</v>
      </c>
      <c r="K24" s="25">
        <v>131.14725329183</v>
      </c>
      <c r="L24" s="25">
        <v>131.14725329183</v>
      </c>
      <c r="M24" s="25">
        <v>297.88337572544998</v>
      </c>
      <c r="N24" s="91">
        <v>99.526803345948295</v>
      </c>
      <c r="O24" s="25">
        <v>33.914290642613402</v>
      </c>
      <c r="P24" s="25">
        <v>191943.344991919</v>
      </c>
      <c r="Q24" s="25">
        <v>0</v>
      </c>
      <c r="R24" s="25">
        <v>19826.3523603299</v>
      </c>
      <c r="S24" s="25">
        <v>0</v>
      </c>
      <c r="T24" s="25">
        <v>5223.7277567130404</v>
      </c>
      <c r="U24" s="91">
        <v>0</v>
      </c>
      <c r="V24" s="25">
        <v>0</v>
      </c>
      <c r="W24" s="25">
        <v>0</v>
      </c>
      <c r="X24" s="25">
        <v>1.1764650708353901</v>
      </c>
      <c r="Y24" s="25">
        <v>20.2236402185302</v>
      </c>
      <c r="Z24" s="91">
        <v>1738.1018155002801</v>
      </c>
      <c r="AA24" s="25">
        <v>321.74011730746298</v>
      </c>
      <c r="AB24" s="25">
        <v>508.87643762647599</v>
      </c>
      <c r="AC24" s="25">
        <v>0</v>
      </c>
      <c r="AD24" s="25">
        <v>137891.78404374101</v>
      </c>
      <c r="AE24" s="25">
        <v>0</v>
      </c>
      <c r="AF24" s="91">
        <v>31044.0004639627</v>
      </c>
      <c r="AG24" s="25">
        <v>0</v>
      </c>
      <c r="AH24" s="25">
        <v>27.197680930647</v>
      </c>
      <c r="AI24" s="25">
        <v>1398.3760944632299</v>
      </c>
      <c r="AJ24" s="25">
        <v>0</v>
      </c>
      <c r="AK24" s="25">
        <v>516.34277849854595</v>
      </c>
      <c r="AL24" s="25">
        <v>211.05287263406299</v>
      </c>
      <c r="AM24" s="25">
        <v>124.695617998548</v>
      </c>
      <c r="AN24" s="91">
        <v>0</v>
      </c>
      <c r="AO24" s="25">
        <v>70.396262945629104</v>
      </c>
      <c r="AP24" s="25">
        <v>11031.342829352299</v>
      </c>
      <c r="AQ24" s="25">
        <v>58.002282927895898</v>
      </c>
      <c r="AS24" s="34"/>
      <c r="AU24" s="22">
        <f t="shared" si="0"/>
        <v>5.1738721621685368E-3</v>
      </c>
      <c r="AV24" s="22">
        <f t="shared" si="1"/>
        <v>5.1738713660727347E-3</v>
      </c>
      <c r="AW24" s="22">
        <f t="shared" si="2"/>
        <v>5.0766213642403921E-3</v>
      </c>
      <c r="AX24" s="22">
        <f t="shared" si="3"/>
        <v>5.431777656971325E-3</v>
      </c>
      <c r="AY24" s="22">
        <f t="shared" si="4"/>
        <v>5.0122388013940098E-3</v>
      </c>
      <c r="AZ24" s="22"/>
      <c r="BA24" s="22"/>
      <c r="BB24" s="22"/>
    </row>
    <row r="25" spans="1:54" x14ac:dyDescent="0.25">
      <c r="A25" s="25" t="s">
        <v>24</v>
      </c>
      <c r="B25" s="25">
        <v>45780.382869000001</v>
      </c>
      <c r="C25" s="25">
        <v>3662.4305500999999</v>
      </c>
      <c r="D25" s="25">
        <v>15.945165143000001</v>
      </c>
      <c r="E25" s="25">
        <v>14.994785736000001</v>
      </c>
      <c r="F25" s="25">
        <v>163.25904523</v>
      </c>
      <c r="G25" s="25"/>
      <c r="H25" s="27" t="s">
        <v>24</v>
      </c>
      <c r="I25" s="91">
        <v>617.10328888159802</v>
      </c>
      <c r="J25" s="25">
        <v>85.161360033477195</v>
      </c>
      <c r="K25" s="25">
        <v>16.024901939450402</v>
      </c>
      <c r="L25" s="25">
        <v>16.024901939450402</v>
      </c>
      <c r="M25" s="25">
        <v>45.707143352095699</v>
      </c>
      <c r="N25" s="91">
        <v>13.759087228384599</v>
      </c>
      <c r="O25" s="25">
        <v>15.116574424429601</v>
      </c>
      <c r="P25" s="25">
        <v>34034.832625863703</v>
      </c>
      <c r="Q25" s="25">
        <v>0</v>
      </c>
      <c r="R25" s="25">
        <v>7386.0350879318903</v>
      </c>
      <c r="S25" s="25">
        <v>0</v>
      </c>
      <c r="T25" s="25">
        <v>1015.4359660657</v>
      </c>
      <c r="U25" s="91">
        <v>0</v>
      </c>
      <c r="V25" s="25">
        <v>0</v>
      </c>
      <c r="W25" s="25">
        <v>0</v>
      </c>
      <c r="X25" s="25">
        <v>0.50005907931335203</v>
      </c>
      <c r="Y25" s="25">
        <v>4.7222650148472303</v>
      </c>
      <c r="Z25" s="91">
        <v>353.57008848065402</v>
      </c>
      <c r="AA25" s="25">
        <v>460.68611831550601</v>
      </c>
      <c r="AB25" s="25">
        <v>164.66860216824099</v>
      </c>
      <c r="AC25" s="25">
        <v>0</v>
      </c>
      <c r="AD25" s="25">
        <v>46129.523298555403</v>
      </c>
      <c r="AE25" s="25">
        <v>0</v>
      </c>
      <c r="AF25" s="91">
        <v>11160.736974817701</v>
      </c>
      <c r="AG25" s="25">
        <v>0</v>
      </c>
      <c r="AH25" s="25">
        <v>21.245957427130602</v>
      </c>
      <c r="AI25" s="25">
        <v>692.40789533052703</v>
      </c>
      <c r="AJ25" s="25">
        <v>0</v>
      </c>
      <c r="AK25" s="25">
        <v>255.671568497404</v>
      </c>
      <c r="AL25" s="25">
        <v>34.425563419861597</v>
      </c>
      <c r="AM25" s="25">
        <v>26.512619230384701</v>
      </c>
      <c r="AN25" s="91">
        <v>0</v>
      </c>
      <c r="AO25" s="25">
        <v>93.318754484365201</v>
      </c>
      <c r="AP25" s="25">
        <v>3690.3617954783199</v>
      </c>
      <c r="AQ25" s="25">
        <v>8.1036324129291</v>
      </c>
      <c r="AS25" s="34"/>
      <c r="AU25" s="22">
        <f t="shared" si="0"/>
        <v>7.6264200444645276E-3</v>
      </c>
      <c r="AV25" s="22">
        <f t="shared" si="1"/>
        <v>7.6264232171057433E-3</v>
      </c>
      <c r="AW25" s="22">
        <f t="shared" si="2"/>
        <v>5.0006880289606799E-3</v>
      </c>
      <c r="AX25" s="22">
        <f t="shared" si="3"/>
        <v>8.1220692695331744E-3</v>
      </c>
      <c r="AY25" s="22">
        <f t="shared" si="4"/>
        <v>8.6338673379793857E-3</v>
      </c>
      <c r="AZ25" s="22"/>
      <c r="BA25" s="22"/>
      <c r="BB25" s="22"/>
    </row>
    <row r="26" spans="1:54" x14ac:dyDescent="0.25">
      <c r="A26" s="25" t="s">
        <v>25</v>
      </c>
      <c r="B26" s="25">
        <v>98143.853170999995</v>
      </c>
      <c r="C26" s="25">
        <v>7851.5083211000001</v>
      </c>
      <c r="D26" s="25">
        <v>75.645355008999999</v>
      </c>
      <c r="E26" s="25">
        <v>22.840756259999999</v>
      </c>
      <c r="F26" s="25">
        <v>267.69558318000003</v>
      </c>
      <c r="G26" s="25"/>
      <c r="H26" s="27" t="s">
        <v>25</v>
      </c>
      <c r="I26" s="91">
        <v>414.93712941028201</v>
      </c>
      <c r="J26" s="25">
        <v>109.309696859539</v>
      </c>
      <c r="K26" s="25">
        <v>75.8266340859346</v>
      </c>
      <c r="L26" s="25">
        <v>75.8266340859346</v>
      </c>
      <c r="M26" s="25">
        <v>202.56531258218999</v>
      </c>
      <c r="N26" s="91">
        <v>62.347232601318602</v>
      </c>
      <c r="O26" s="25">
        <v>22.8980996910173</v>
      </c>
      <c r="P26" s="25">
        <v>105817.304468847</v>
      </c>
      <c r="Q26" s="25">
        <v>0</v>
      </c>
      <c r="R26" s="25">
        <v>14806.948870767499</v>
      </c>
      <c r="S26" s="25">
        <v>0</v>
      </c>
      <c r="T26" s="25">
        <v>3882.6821845091399</v>
      </c>
      <c r="U26" s="91">
        <v>0</v>
      </c>
      <c r="V26" s="25">
        <v>0</v>
      </c>
      <c r="W26" s="25">
        <v>0</v>
      </c>
      <c r="X26" s="25">
        <v>1.9267659153786501</v>
      </c>
      <c r="Y26" s="25">
        <v>11.9577151120662</v>
      </c>
      <c r="Z26" s="91">
        <v>1084.2532498092801</v>
      </c>
      <c r="AA26" s="25">
        <v>293.92431999745901</v>
      </c>
      <c r="AB26" s="25">
        <v>268.27250958671198</v>
      </c>
      <c r="AC26" s="25">
        <v>0</v>
      </c>
      <c r="AD26" s="25">
        <v>98374.456442511699</v>
      </c>
      <c r="AE26" s="25">
        <v>0</v>
      </c>
      <c r="AF26" s="91">
        <v>22782.270086685701</v>
      </c>
      <c r="AG26" s="25">
        <v>0</v>
      </c>
      <c r="AH26" s="25">
        <v>28.5326050069208</v>
      </c>
      <c r="AI26" s="25">
        <v>1022.72912761576</v>
      </c>
      <c r="AJ26" s="25">
        <v>0</v>
      </c>
      <c r="AK26" s="25">
        <v>326.673802656769</v>
      </c>
      <c r="AL26" s="25">
        <v>129.22250971188799</v>
      </c>
      <c r="AM26" s="25">
        <v>87.276978284247093</v>
      </c>
      <c r="AN26" s="91">
        <v>0</v>
      </c>
      <c r="AO26" s="25">
        <v>64.431619814019399</v>
      </c>
      <c r="AP26" s="25">
        <v>7869.9566036916403</v>
      </c>
      <c r="AQ26" s="25">
        <v>37.025083909166803</v>
      </c>
      <c r="AS26" s="34"/>
      <c r="AU26" s="22">
        <f t="shared" si="0"/>
        <v>2.3496455871761437E-3</v>
      </c>
      <c r="AV26" s="22">
        <f t="shared" si="1"/>
        <v>2.3496482251776588E-3</v>
      </c>
      <c r="AW26" s="22">
        <f t="shared" si="2"/>
        <v>2.3964336860212102E-3</v>
      </c>
      <c r="AX26" s="22">
        <f t="shared" si="3"/>
        <v>2.510574972411239E-3</v>
      </c>
      <c r="AY26" s="22">
        <f t="shared" si="4"/>
        <v>2.1551584821032305E-3</v>
      </c>
      <c r="AZ26" s="22"/>
      <c r="BA26" s="22"/>
      <c r="BB26" s="22"/>
    </row>
    <row r="27" spans="1:54" x14ac:dyDescent="0.25">
      <c r="A27" s="25" t="s">
        <v>26</v>
      </c>
      <c r="B27" s="25">
        <v>11682.632551999999</v>
      </c>
      <c r="C27" s="25">
        <v>934.61058433999995</v>
      </c>
      <c r="D27" s="25">
        <v>3.2345626060999999</v>
      </c>
      <c r="E27" s="25">
        <v>0.50551443009999997</v>
      </c>
      <c r="F27" s="25">
        <v>43.672476912</v>
      </c>
      <c r="G27" s="25"/>
      <c r="H27" s="27" t="s">
        <v>26</v>
      </c>
      <c r="I27" s="91">
        <v>12.891743650247101</v>
      </c>
      <c r="J27" s="25">
        <v>15.1665746043579</v>
      </c>
      <c r="K27" s="25">
        <v>3.2647697434697101</v>
      </c>
      <c r="L27" s="25">
        <v>3.2647697434697101</v>
      </c>
      <c r="M27" s="25">
        <v>21.3246675989847</v>
      </c>
      <c r="N27" s="91">
        <v>3.3505331520474302</v>
      </c>
      <c r="O27" s="25">
        <v>0.51125366567642205</v>
      </c>
      <c r="P27" s="25">
        <v>18382.926155864901</v>
      </c>
      <c r="Q27" s="25">
        <v>0</v>
      </c>
      <c r="R27" s="25">
        <v>1639.5928136720499</v>
      </c>
      <c r="S27" s="25">
        <v>0</v>
      </c>
      <c r="T27" s="25">
        <v>675.22082569259601</v>
      </c>
      <c r="U27" s="91">
        <v>0</v>
      </c>
      <c r="V27" s="25">
        <v>0</v>
      </c>
      <c r="W27" s="25">
        <v>0</v>
      </c>
      <c r="X27" s="25">
        <v>0.88172420095420401</v>
      </c>
      <c r="Y27" s="25">
        <v>1.42165265769135</v>
      </c>
      <c r="Z27" s="91">
        <v>42.656143758259901</v>
      </c>
      <c r="AA27" s="25">
        <v>5.7093101576313501</v>
      </c>
      <c r="AB27" s="25">
        <v>43.964543327004897</v>
      </c>
      <c r="AC27" s="25">
        <v>0</v>
      </c>
      <c r="AD27" s="25">
        <v>11754.8904617801</v>
      </c>
      <c r="AE27" s="25">
        <v>0</v>
      </c>
      <c r="AF27" s="91">
        <v>2594.9988342950901</v>
      </c>
      <c r="AG27" s="25">
        <v>0</v>
      </c>
      <c r="AH27" s="25">
        <v>6.4799286994174201</v>
      </c>
      <c r="AI27" s="25">
        <v>82.732914139390502</v>
      </c>
      <c r="AJ27" s="25">
        <v>0</v>
      </c>
      <c r="AK27" s="25">
        <v>29.681091038054198</v>
      </c>
      <c r="AL27" s="25">
        <v>3.8876138622295602</v>
      </c>
      <c r="AM27" s="25">
        <v>9.9487443966355702</v>
      </c>
      <c r="AN27" s="91">
        <v>0</v>
      </c>
      <c r="AO27" s="25">
        <v>3.6721331407867099</v>
      </c>
      <c r="AP27" s="25">
        <v>940.39121156103704</v>
      </c>
      <c r="AQ27" s="25">
        <v>3.6269526380305099</v>
      </c>
      <c r="AS27" s="34"/>
      <c r="AU27" s="22">
        <f t="shared" si="0"/>
        <v>6.185070827014129E-3</v>
      </c>
      <c r="AV27" s="22">
        <f t="shared" si="1"/>
        <v>6.1850650077103896E-3</v>
      </c>
      <c r="AW27" s="22">
        <f t="shared" si="2"/>
        <v>9.3388631009160509E-3</v>
      </c>
      <c r="AX27" s="22">
        <f t="shared" si="3"/>
        <v>1.1353257661283301E-2</v>
      </c>
      <c r="AY27" s="22">
        <f t="shared" si="4"/>
        <v>6.6876540021627339E-3</v>
      </c>
      <c r="AZ27" s="22"/>
      <c r="BA27" s="22"/>
      <c r="BB27" s="22"/>
    </row>
    <row r="28" spans="1:54" x14ac:dyDescent="0.25">
      <c r="A28" s="25" t="s">
        <v>27</v>
      </c>
      <c r="B28" s="25">
        <v>121327.23080999999</v>
      </c>
      <c r="C28" s="25">
        <v>9706.1786537000007</v>
      </c>
      <c r="D28" s="25">
        <v>53.415445069</v>
      </c>
      <c r="E28" s="25">
        <v>12.779816471</v>
      </c>
      <c r="F28" s="25">
        <v>81.210642875999994</v>
      </c>
      <c r="G28" s="25"/>
      <c r="H28" s="27" t="s">
        <v>27</v>
      </c>
      <c r="I28" s="91">
        <v>53.664576062921199</v>
      </c>
      <c r="J28" s="25">
        <v>29.6131838643579</v>
      </c>
      <c r="K28" s="25">
        <v>53.651432898758102</v>
      </c>
      <c r="L28" s="25">
        <v>53.651432898758102</v>
      </c>
      <c r="M28" s="25">
        <v>275.12720592056701</v>
      </c>
      <c r="N28" s="91">
        <v>60.649440570792798</v>
      </c>
      <c r="O28" s="25">
        <v>12.8352700527825</v>
      </c>
      <c r="P28" s="25">
        <v>88243.105033945496</v>
      </c>
      <c r="Q28" s="25">
        <v>0</v>
      </c>
      <c r="R28" s="25">
        <v>19098.1232474139</v>
      </c>
      <c r="S28" s="25">
        <v>0</v>
      </c>
      <c r="T28" s="25">
        <v>6831.76162529056</v>
      </c>
      <c r="U28" s="91">
        <v>0</v>
      </c>
      <c r="V28" s="25">
        <v>0</v>
      </c>
      <c r="W28" s="25">
        <v>0</v>
      </c>
      <c r="X28" s="25">
        <v>7.6947525632509297</v>
      </c>
      <c r="Y28" s="25">
        <v>9.5361099542781602</v>
      </c>
      <c r="Z28" s="91">
        <v>856.25110141433004</v>
      </c>
      <c r="AA28" s="25">
        <v>51.516139085963701</v>
      </c>
      <c r="AB28" s="25">
        <v>81.542563117632398</v>
      </c>
      <c r="AC28" s="25">
        <v>0</v>
      </c>
      <c r="AD28" s="25">
        <v>121861.07471526699</v>
      </c>
      <c r="AE28" s="25">
        <v>0</v>
      </c>
      <c r="AF28" s="91">
        <v>28873.2217812243</v>
      </c>
      <c r="AG28" s="25">
        <v>0</v>
      </c>
      <c r="AH28" s="25">
        <v>58.955601795581899</v>
      </c>
      <c r="AI28" s="25">
        <v>953.33180062242002</v>
      </c>
      <c r="AJ28" s="25">
        <v>0</v>
      </c>
      <c r="AK28" s="25">
        <v>146.73210812662199</v>
      </c>
      <c r="AL28" s="25">
        <v>100.355429505559</v>
      </c>
      <c r="AM28" s="25">
        <v>119.46570938762</v>
      </c>
      <c r="AN28" s="91">
        <v>0</v>
      </c>
      <c r="AO28" s="25">
        <v>28.285965318646099</v>
      </c>
      <c r="AP28" s="25">
        <v>9748.8861697448701</v>
      </c>
      <c r="AQ28" s="25">
        <v>43.258351449182499</v>
      </c>
      <c r="AS28" s="34"/>
      <c r="AU28" s="22">
        <f t="shared" si="0"/>
        <v>4.4000337080387711E-3</v>
      </c>
      <c r="AV28" s="22">
        <f t="shared" si="1"/>
        <v>4.4000339957259368E-3</v>
      </c>
      <c r="AW28" s="22">
        <f t="shared" si="2"/>
        <v>4.4179699233669592E-3</v>
      </c>
      <c r="AX28" s="22">
        <f t="shared" si="3"/>
        <v>4.3391532193232133E-3</v>
      </c>
      <c r="AY28" s="22">
        <f t="shared" si="4"/>
        <v>4.0871520022222954E-3</v>
      </c>
      <c r="AZ28" s="22"/>
      <c r="BA28" s="22"/>
      <c r="BB28" s="22"/>
    </row>
    <row r="29" spans="1:54" x14ac:dyDescent="0.25">
      <c r="A29" s="25" t="s">
        <v>28</v>
      </c>
      <c r="B29" s="25">
        <v>17339.473342000001</v>
      </c>
      <c r="C29" s="25">
        <v>1387.1578709999999</v>
      </c>
      <c r="D29" s="25">
        <v>1.7155655001000001</v>
      </c>
      <c r="E29" s="25">
        <v>0.13393052359999999</v>
      </c>
      <c r="F29" s="25">
        <v>42.964248695999999</v>
      </c>
      <c r="G29" s="25"/>
      <c r="H29" s="27" t="s">
        <v>28</v>
      </c>
      <c r="I29" s="91">
        <v>8.5408811041174104</v>
      </c>
      <c r="J29" s="25">
        <v>14.686066349253</v>
      </c>
      <c r="K29" s="25">
        <v>1.7236463353810401</v>
      </c>
      <c r="L29" s="25">
        <v>1.7236463353810401</v>
      </c>
      <c r="M29" s="25">
        <v>31.819982639180498</v>
      </c>
      <c r="N29" s="91">
        <v>3.6853157907318601</v>
      </c>
      <c r="O29" s="25">
        <v>0.13429960339855099</v>
      </c>
      <c r="P29" s="25">
        <v>21583.923809944699</v>
      </c>
      <c r="Q29" s="25">
        <v>0</v>
      </c>
      <c r="R29" s="25">
        <v>2538.69950864252</v>
      </c>
      <c r="S29" s="25">
        <v>0</v>
      </c>
      <c r="T29" s="25">
        <v>1085.2992001467801</v>
      </c>
      <c r="U29" s="91">
        <v>0</v>
      </c>
      <c r="V29" s="25">
        <v>0</v>
      </c>
      <c r="W29" s="25">
        <v>0</v>
      </c>
      <c r="X29" s="25">
        <v>1.59337378637047</v>
      </c>
      <c r="Y29" s="25">
        <v>1.61570739588993</v>
      </c>
      <c r="Z29" s="91">
        <v>33.118665616422398</v>
      </c>
      <c r="AA29" s="25">
        <v>4.0061292088678702</v>
      </c>
      <c r="AB29" s="25">
        <v>43.166568757500997</v>
      </c>
      <c r="AC29" s="25">
        <v>0</v>
      </c>
      <c r="AD29" s="25">
        <v>17388.9722749824</v>
      </c>
      <c r="AE29" s="25">
        <v>0</v>
      </c>
      <c r="AF29" s="91">
        <v>3944.3784173018698</v>
      </c>
      <c r="AG29" s="25">
        <v>0</v>
      </c>
      <c r="AH29" s="25">
        <v>11.3029110828993</v>
      </c>
      <c r="AI29" s="25">
        <v>114.68979686203799</v>
      </c>
      <c r="AJ29" s="25">
        <v>0</v>
      </c>
      <c r="AK29" s="25">
        <v>29.087491511083002</v>
      </c>
      <c r="AL29" s="25">
        <v>1.9174644177875699</v>
      </c>
      <c r="AM29" s="25">
        <v>15.080748007078601</v>
      </c>
      <c r="AN29" s="91">
        <v>0</v>
      </c>
      <c r="AO29" s="25">
        <v>5.0030210480742001</v>
      </c>
      <c r="AP29" s="25">
        <v>1391.1177922474401</v>
      </c>
      <c r="AQ29" s="25">
        <v>4.8673936611155897</v>
      </c>
      <c r="AS29" s="34"/>
      <c r="AU29" s="22">
        <f t="shared" si="0"/>
        <v>2.8546964493149367E-3</v>
      </c>
      <c r="AV29" s="22">
        <f t="shared" si="1"/>
        <v>2.8547012061327279E-3</v>
      </c>
      <c r="AW29" s="22">
        <f t="shared" si="2"/>
        <v>4.7103041420271897E-3</v>
      </c>
      <c r="AX29" s="22">
        <f t="shared" si="3"/>
        <v>2.7557556606983766E-3</v>
      </c>
      <c r="AY29" s="22">
        <f t="shared" si="4"/>
        <v>4.7090329201970775E-3</v>
      </c>
      <c r="AZ29" s="22"/>
      <c r="BA29" s="22"/>
      <c r="BB29" s="22"/>
    </row>
    <row r="30" spans="1:54" x14ac:dyDescent="0.25">
      <c r="A30" s="25" t="s">
        <v>29</v>
      </c>
      <c r="B30" s="25">
        <v>603.56565669999998</v>
      </c>
      <c r="C30" s="25">
        <v>48.285251057000004</v>
      </c>
      <c r="D30" s="25">
        <v>0.42468414659999998</v>
      </c>
      <c r="E30" s="25">
        <v>3.9500827799999999E-2</v>
      </c>
      <c r="F30" s="25">
        <v>10.430789819999999</v>
      </c>
      <c r="G30" s="25"/>
      <c r="H30" s="27" t="s">
        <v>29</v>
      </c>
      <c r="I30" s="91">
        <v>3.6448514165858499</v>
      </c>
      <c r="J30" s="25">
        <v>3.6413778885325399</v>
      </c>
      <c r="K30" s="25">
        <v>0.42640246698241702</v>
      </c>
      <c r="L30" s="25">
        <v>0.42640246698241702</v>
      </c>
      <c r="M30" s="25">
        <v>0.36216672019047902</v>
      </c>
      <c r="N30" s="91">
        <v>5.5971829896866401E-2</v>
      </c>
      <c r="O30" s="25">
        <v>3.96375844110054E-2</v>
      </c>
      <c r="P30" s="25">
        <v>3113.9305236065602</v>
      </c>
      <c r="Q30" s="25">
        <v>0</v>
      </c>
      <c r="R30" s="25">
        <v>40.422490671500803</v>
      </c>
      <c r="S30" s="25">
        <v>0</v>
      </c>
      <c r="T30" s="25">
        <v>22.086740000015801</v>
      </c>
      <c r="U30" s="91">
        <v>0</v>
      </c>
      <c r="V30" s="25">
        <v>0</v>
      </c>
      <c r="W30" s="25">
        <v>0</v>
      </c>
      <c r="X30" s="25">
        <v>1.51715530477741E-2</v>
      </c>
      <c r="Y30" s="25">
        <v>0.21670302495485999</v>
      </c>
      <c r="Z30" s="91">
        <v>1.98797958712401</v>
      </c>
      <c r="AA30" s="25">
        <v>1.32341035522148</v>
      </c>
      <c r="AB30" s="25">
        <v>10.472613711817299</v>
      </c>
      <c r="AC30" s="25">
        <v>0</v>
      </c>
      <c r="AD30" s="25">
        <v>605.85281530999703</v>
      </c>
      <c r="AE30" s="25">
        <v>0</v>
      </c>
      <c r="AF30" s="91">
        <v>92.530541719715302</v>
      </c>
      <c r="AG30" s="25">
        <v>0</v>
      </c>
      <c r="AH30" s="25">
        <v>0.156062699955411</v>
      </c>
      <c r="AI30" s="25">
        <v>4.4987445301774098</v>
      </c>
      <c r="AJ30" s="25">
        <v>0</v>
      </c>
      <c r="AK30" s="25">
        <v>6.0066710296295902</v>
      </c>
      <c r="AL30" s="25">
        <v>8.2492023755079705E-2</v>
      </c>
      <c r="AM30" s="25">
        <v>0.24415027820819701</v>
      </c>
      <c r="AN30" s="91">
        <v>0</v>
      </c>
      <c r="AO30" s="25">
        <v>0.41928220133467797</v>
      </c>
      <c r="AP30" s="25">
        <v>48.468221477427399</v>
      </c>
      <c r="AQ30" s="25">
        <v>0.19412445632283901</v>
      </c>
      <c r="AS30" s="34"/>
      <c r="AU30" s="22">
        <f t="shared" si="0"/>
        <v>3.7894114494554047E-3</v>
      </c>
      <c r="AV30" s="22">
        <f t="shared" si="1"/>
        <v>3.7893645869501932E-3</v>
      </c>
      <c r="AW30" s="22">
        <f t="shared" si="2"/>
        <v>4.0461137910935098E-3</v>
      </c>
      <c r="AX30" s="22">
        <f t="shared" si="3"/>
        <v>3.4621201281609805E-3</v>
      </c>
      <c r="AY30" s="22">
        <f t="shared" si="4"/>
        <v>4.0096572300888289E-3</v>
      </c>
      <c r="AZ30" s="22"/>
      <c r="BA30" s="22"/>
      <c r="BB30" s="22"/>
    </row>
    <row r="31" spans="1:54" x14ac:dyDescent="0.25">
      <c r="A31" s="25" t="s">
        <v>30</v>
      </c>
      <c r="B31" s="25">
        <v>1390.3269594000001</v>
      </c>
      <c r="C31" s="25">
        <v>111.22613634</v>
      </c>
      <c r="D31" s="25">
        <v>0.62686107189999996</v>
      </c>
      <c r="E31" s="25">
        <v>0.26585720950000002</v>
      </c>
      <c r="F31" s="25">
        <v>14.012729846999999</v>
      </c>
      <c r="G31" s="25"/>
      <c r="H31" s="27" t="s">
        <v>30</v>
      </c>
      <c r="I31" s="91">
        <v>13.941704603315999</v>
      </c>
      <c r="J31" s="25">
        <v>5.3373926057339398</v>
      </c>
      <c r="K31" s="25">
        <v>0.62863280452074</v>
      </c>
      <c r="L31" s="25">
        <v>0.62863280452074</v>
      </c>
      <c r="M31" s="25">
        <v>1.0394080997012101</v>
      </c>
      <c r="N31" s="91">
        <v>0.219012603019623</v>
      </c>
      <c r="O31" s="25">
        <v>0.26676755352905002</v>
      </c>
      <c r="P31" s="25">
        <v>3931.4179639593199</v>
      </c>
      <c r="Q31" s="25">
        <v>0</v>
      </c>
      <c r="R31" s="25">
        <v>161.75887921584501</v>
      </c>
      <c r="S31" s="25">
        <v>0</v>
      </c>
      <c r="T31" s="25">
        <v>41.544498704904903</v>
      </c>
      <c r="U31" s="91">
        <v>0</v>
      </c>
      <c r="V31" s="25">
        <v>0</v>
      </c>
      <c r="W31" s="25">
        <v>0</v>
      </c>
      <c r="X31" s="25">
        <v>3.12077203710136E-2</v>
      </c>
      <c r="Y31" s="25">
        <v>0.30730688413353802</v>
      </c>
      <c r="Z31" s="91">
        <v>6.69549403260201</v>
      </c>
      <c r="AA31" s="25">
        <v>8.8971535625343297</v>
      </c>
      <c r="AB31" s="25">
        <v>14.0527590037617</v>
      </c>
      <c r="AC31" s="25">
        <v>0</v>
      </c>
      <c r="AD31" s="25">
        <v>1394.6431918691301</v>
      </c>
      <c r="AE31" s="25">
        <v>0</v>
      </c>
      <c r="AF31" s="91">
        <v>278.65775924667997</v>
      </c>
      <c r="AG31" s="25">
        <v>0</v>
      </c>
      <c r="AH31" s="25">
        <v>0.55400833926795501</v>
      </c>
      <c r="AI31" s="25">
        <v>15.807896883266499</v>
      </c>
      <c r="AJ31" s="25">
        <v>0</v>
      </c>
      <c r="AK31" s="25">
        <v>10.5749973346815</v>
      </c>
      <c r="AL31" s="25">
        <v>0.48581018950160898</v>
      </c>
      <c r="AM31" s="25">
        <v>0.66863374781687601</v>
      </c>
      <c r="AN31" s="91">
        <v>0</v>
      </c>
      <c r="AO31" s="25">
        <v>1.98329266262258</v>
      </c>
      <c r="AP31" s="25">
        <v>111.571442588997</v>
      </c>
      <c r="AQ31" s="25">
        <v>0.31956614984152998</v>
      </c>
      <c r="AS31" s="34"/>
      <c r="AU31" s="22">
        <f t="shared" si="0"/>
        <v>3.1044729730283615E-3</v>
      </c>
      <c r="AV31" s="22">
        <f t="shared" si="1"/>
        <v>3.1045423347392086E-3</v>
      </c>
      <c r="AW31" s="22">
        <f t="shared" si="2"/>
        <v>2.8263561100866645E-3</v>
      </c>
      <c r="AX31" s="22">
        <f t="shared" si="3"/>
        <v>3.4241840977797216E-3</v>
      </c>
      <c r="AY31" s="22">
        <f t="shared" si="4"/>
        <v>2.8566280231450357E-3</v>
      </c>
      <c r="AZ31" s="22"/>
      <c r="BA31" s="22"/>
      <c r="BB31" s="22"/>
    </row>
    <row r="32" spans="1:54" x14ac:dyDescent="0.25">
      <c r="A32" s="25" t="s">
        <v>31</v>
      </c>
      <c r="B32" s="25">
        <v>20932.449376</v>
      </c>
      <c r="C32" s="25">
        <v>1674.5958402000001</v>
      </c>
      <c r="D32" s="25">
        <v>17.807192487999998</v>
      </c>
      <c r="E32" s="25">
        <v>6.16873176E-2</v>
      </c>
      <c r="F32" s="25">
        <v>446.78036206000002</v>
      </c>
      <c r="G32" s="25"/>
      <c r="H32" s="27" t="s">
        <v>31</v>
      </c>
      <c r="I32" s="91">
        <v>86.729038233472593</v>
      </c>
      <c r="J32" s="25">
        <v>152.908591611123</v>
      </c>
      <c r="K32" s="25">
        <v>17.926383670956302</v>
      </c>
      <c r="L32" s="25">
        <v>17.926383670956302</v>
      </c>
      <c r="M32" s="25">
        <v>10.383491129350601</v>
      </c>
      <c r="N32" s="91">
        <v>1.21732760428512</v>
      </c>
      <c r="O32" s="25">
        <v>6.1982277548263597E-2</v>
      </c>
      <c r="P32" s="25">
        <v>135378.88869092599</v>
      </c>
      <c r="Q32" s="25">
        <v>0</v>
      </c>
      <c r="R32" s="25">
        <v>831.82257806093401</v>
      </c>
      <c r="S32" s="25">
        <v>0</v>
      </c>
      <c r="T32" s="25">
        <v>825.12313987054495</v>
      </c>
      <c r="U32" s="91">
        <v>0</v>
      </c>
      <c r="V32" s="25">
        <v>0</v>
      </c>
      <c r="W32" s="25">
        <v>0</v>
      </c>
      <c r="X32" s="25">
        <v>0.51683627427426504</v>
      </c>
      <c r="Y32" s="25">
        <v>9.1591800209386296</v>
      </c>
      <c r="Z32" s="91">
        <v>54.067708427557903</v>
      </c>
      <c r="AA32" s="25">
        <v>1.7929486771738199</v>
      </c>
      <c r="AB32" s="25">
        <v>449.77355436379798</v>
      </c>
      <c r="AC32" s="25">
        <v>0</v>
      </c>
      <c r="AD32" s="25">
        <v>21065.026853828</v>
      </c>
      <c r="AE32" s="25">
        <v>0</v>
      </c>
      <c r="AF32" s="91">
        <v>2669.9271969002998</v>
      </c>
      <c r="AG32" s="25">
        <v>0</v>
      </c>
      <c r="AH32" s="25">
        <v>3.68592064410401</v>
      </c>
      <c r="AI32" s="25">
        <v>114.799165902233</v>
      </c>
      <c r="AJ32" s="25">
        <v>0</v>
      </c>
      <c r="AK32" s="25">
        <v>238.43287568430301</v>
      </c>
      <c r="AL32" s="25">
        <v>0.67605087391309304</v>
      </c>
      <c r="AM32" s="25">
        <v>7.4256080507018698</v>
      </c>
      <c r="AN32" s="91">
        <v>0</v>
      </c>
      <c r="AO32" s="25">
        <v>6.9071042021230502</v>
      </c>
      <c r="AP32" s="25">
        <v>1685.2020573091399</v>
      </c>
      <c r="AQ32" s="25">
        <v>7.7661079089696399</v>
      </c>
      <c r="AS32" s="34"/>
      <c r="AU32" s="22">
        <f t="shared" si="0"/>
        <v>6.3335864545314658E-3</v>
      </c>
      <c r="AV32" s="22">
        <f t="shared" si="1"/>
        <v>6.3335981462088872E-3</v>
      </c>
      <c r="AW32" s="22">
        <f t="shared" si="2"/>
        <v>6.6934292442014333E-3</v>
      </c>
      <c r="AX32" s="22">
        <f t="shared" si="3"/>
        <v>4.7815330563765182E-3</v>
      </c>
      <c r="AY32" s="22">
        <f t="shared" si="4"/>
        <v>6.6994715031722905E-3</v>
      </c>
      <c r="AZ32" s="22"/>
      <c r="BA32" s="22"/>
      <c r="BB32" s="22"/>
    </row>
    <row r="33" spans="1:54" x14ac:dyDescent="0.25">
      <c r="A33" s="25" t="s">
        <v>32</v>
      </c>
      <c r="B33" s="25">
        <v>29121.843430000001</v>
      </c>
      <c r="C33" s="25">
        <v>2329.7475037999998</v>
      </c>
      <c r="D33" s="25">
        <v>28.588801065999998</v>
      </c>
      <c r="E33" s="25">
        <v>0.76575509239999995</v>
      </c>
      <c r="F33" s="25">
        <v>711.17328201999999</v>
      </c>
      <c r="G33" s="25"/>
      <c r="H33" s="27" t="s">
        <v>32</v>
      </c>
      <c r="I33" s="91">
        <v>167.48957664550301</v>
      </c>
      <c r="J33" s="25">
        <v>244.02866651576201</v>
      </c>
      <c r="K33" s="25">
        <v>28.678763193749798</v>
      </c>
      <c r="L33" s="25">
        <v>28.678763193749798</v>
      </c>
      <c r="M33" s="25">
        <v>6.0570760332757096</v>
      </c>
      <c r="N33" s="91">
        <v>1.0234575232727401</v>
      </c>
      <c r="O33" s="25">
        <v>0.768198125345115</v>
      </c>
      <c r="P33" s="25">
        <v>210486.60801305901</v>
      </c>
      <c r="Q33" s="25">
        <v>0</v>
      </c>
      <c r="R33" s="25">
        <v>695.22254272837802</v>
      </c>
      <c r="S33" s="25">
        <v>0</v>
      </c>
      <c r="T33" s="25">
        <v>945.88090866973005</v>
      </c>
      <c r="U33" s="91">
        <v>0</v>
      </c>
      <c r="V33" s="25">
        <v>0</v>
      </c>
      <c r="W33" s="25">
        <v>0</v>
      </c>
      <c r="X33" s="25">
        <v>0.23528106778093999</v>
      </c>
      <c r="Y33" s="25">
        <v>14.291523741074201</v>
      </c>
      <c r="Z33" s="91">
        <v>88.702888276142104</v>
      </c>
      <c r="AA33" s="25">
        <v>24.9200356222103</v>
      </c>
      <c r="AB33" s="25">
        <v>713.41141741940999</v>
      </c>
      <c r="AC33" s="25">
        <v>0</v>
      </c>
      <c r="AD33" s="25">
        <v>29212.101325249299</v>
      </c>
      <c r="AE33" s="25">
        <v>0</v>
      </c>
      <c r="AF33" s="91">
        <v>3276.2275386147198</v>
      </c>
      <c r="AG33" s="25">
        <v>0</v>
      </c>
      <c r="AH33" s="25">
        <v>2.5921890928607798</v>
      </c>
      <c r="AI33" s="25">
        <v>173.27246516272999</v>
      </c>
      <c r="AJ33" s="25">
        <v>0</v>
      </c>
      <c r="AK33" s="25">
        <v>384.11111162037901</v>
      </c>
      <c r="AL33" s="25">
        <v>1.6766338335562501</v>
      </c>
      <c r="AM33" s="25">
        <v>7.1884490008956101</v>
      </c>
      <c r="AN33" s="91">
        <v>0</v>
      </c>
      <c r="AO33" s="25">
        <v>13.922070177220499</v>
      </c>
      <c r="AP33" s="25">
        <v>2336.9681344764199</v>
      </c>
      <c r="AQ33" s="25">
        <v>10.8825330707355</v>
      </c>
      <c r="AS33" s="34"/>
      <c r="AU33" s="22">
        <f t="shared" si="0"/>
        <v>3.0993194323790303E-3</v>
      </c>
      <c r="AV33" s="22">
        <f t="shared" si="1"/>
        <v>3.0993189882777866E-3</v>
      </c>
      <c r="AW33" s="22">
        <f t="shared" si="2"/>
        <v>3.1467611230745116E-3</v>
      </c>
      <c r="AX33" s="22">
        <f t="shared" si="3"/>
        <v>3.1903580784010122E-3</v>
      </c>
      <c r="AY33" s="22">
        <f t="shared" si="4"/>
        <v>3.147102761021689E-3</v>
      </c>
      <c r="AZ33" s="22"/>
      <c r="BA33" s="22"/>
      <c r="BB33" s="22"/>
    </row>
    <row r="34" spans="1:54" x14ac:dyDescent="0.25">
      <c r="A34" s="25" t="s">
        <v>33</v>
      </c>
      <c r="B34" s="25">
        <v>187068.60845</v>
      </c>
      <c r="C34" s="25">
        <v>14965.488146</v>
      </c>
      <c r="D34" s="25">
        <v>169.99411667000001</v>
      </c>
      <c r="E34" s="25">
        <v>56.832812480999998</v>
      </c>
      <c r="F34" s="25">
        <v>317.26442803999998</v>
      </c>
      <c r="G34" s="25"/>
      <c r="H34" s="27" t="s">
        <v>33</v>
      </c>
      <c r="I34" s="91">
        <v>1027.9053685823301</v>
      </c>
      <c r="J34" s="25">
        <v>156.46988915255099</v>
      </c>
      <c r="K34" s="25">
        <v>170.539855888083</v>
      </c>
      <c r="L34" s="25">
        <v>170.539855888083</v>
      </c>
      <c r="M34" s="25">
        <v>406.44425474783901</v>
      </c>
      <c r="N34" s="91">
        <v>141.76597371297299</v>
      </c>
      <c r="O34" s="25">
        <v>57.037694101166601</v>
      </c>
      <c r="P34" s="25">
        <v>131488.581718959</v>
      </c>
      <c r="Q34" s="25">
        <v>0</v>
      </c>
      <c r="R34" s="25">
        <v>29784.891657611701</v>
      </c>
      <c r="S34" s="25">
        <v>0</v>
      </c>
      <c r="T34" s="25">
        <v>6258.7478596603596</v>
      </c>
      <c r="U34" s="91">
        <v>0</v>
      </c>
      <c r="V34" s="25">
        <v>0</v>
      </c>
      <c r="W34" s="25">
        <v>0</v>
      </c>
      <c r="X34" s="25">
        <v>0.34429608013576501</v>
      </c>
      <c r="Y34" s="25">
        <v>20.407659429760301</v>
      </c>
      <c r="Z34" s="91">
        <v>2545.7313098401301</v>
      </c>
      <c r="AA34" s="25">
        <v>769.22523854413498</v>
      </c>
      <c r="AB34" s="25">
        <v>318.53393287038699</v>
      </c>
      <c r="AC34" s="25">
        <v>0</v>
      </c>
      <c r="AD34" s="25">
        <v>187724.14829219799</v>
      </c>
      <c r="AE34" s="25">
        <v>0</v>
      </c>
      <c r="AF34" s="91">
        <v>44949.961995998601</v>
      </c>
      <c r="AG34" s="25">
        <v>0</v>
      </c>
      <c r="AH34" s="25">
        <v>40.9891455210822</v>
      </c>
      <c r="AI34" s="25">
        <v>2211.6516464326301</v>
      </c>
      <c r="AJ34" s="25">
        <v>0</v>
      </c>
      <c r="AK34" s="25">
        <v>623.06992526304805</v>
      </c>
      <c r="AL34" s="25">
        <v>310.44448255620301</v>
      </c>
      <c r="AM34" s="25">
        <v>171.133318866747</v>
      </c>
      <c r="AN34" s="91">
        <v>0</v>
      </c>
      <c r="AO34" s="25">
        <v>153.30429883119601</v>
      </c>
      <c r="AP34" s="25">
        <v>15017.931399876499</v>
      </c>
      <c r="AQ34" s="25">
        <v>73.530157768130394</v>
      </c>
      <c r="AS34" s="34"/>
      <c r="AU34" s="22">
        <f t="shared" si="0"/>
        <v>3.5042749696467938E-3</v>
      </c>
      <c r="AV34" s="22">
        <f t="shared" si="1"/>
        <v>3.5042795373511843E-3</v>
      </c>
      <c r="AW34" s="22">
        <f t="shared" si="2"/>
        <v>3.2103417975481966E-3</v>
      </c>
      <c r="AX34" s="22">
        <f t="shared" si="3"/>
        <v>3.6049882316680636E-3</v>
      </c>
      <c r="AY34" s="22">
        <f t="shared" si="4"/>
        <v>4.0014092920210723E-3</v>
      </c>
      <c r="AZ34" s="22"/>
      <c r="BA34" s="22"/>
      <c r="BB34" s="22"/>
    </row>
    <row r="35" spans="1:54" x14ac:dyDescent="0.25">
      <c r="A35" s="25" t="s">
        <v>34</v>
      </c>
      <c r="B35" s="25">
        <v>7937.8029723</v>
      </c>
      <c r="C35" s="25">
        <v>635.02420970000003</v>
      </c>
      <c r="D35" s="25">
        <v>2.1196094524000002</v>
      </c>
      <c r="E35" s="25">
        <v>0.50625532620000002</v>
      </c>
      <c r="F35" s="25">
        <v>20.438850695999999</v>
      </c>
      <c r="G35" s="25"/>
      <c r="H35" s="27" t="s">
        <v>34</v>
      </c>
      <c r="I35" s="91">
        <v>11.4497582190216</v>
      </c>
      <c r="J35" s="25">
        <v>7.3566938522304204</v>
      </c>
      <c r="K35" s="25">
        <v>2.1330474253088099</v>
      </c>
      <c r="L35" s="25">
        <v>2.1330474253088099</v>
      </c>
      <c r="M35" s="25">
        <v>15.0081263739152</v>
      </c>
      <c r="N35" s="91">
        <v>2.5227409325024901</v>
      </c>
      <c r="O35" s="25">
        <v>0.50980456897442294</v>
      </c>
      <c r="P35" s="25">
        <v>9631.6650650258907</v>
      </c>
      <c r="Q35" s="25">
        <v>0</v>
      </c>
      <c r="R35" s="25">
        <v>1170.7673176997</v>
      </c>
      <c r="S35" s="25">
        <v>0</v>
      </c>
      <c r="T35" s="25">
        <v>451.17402270781503</v>
      </c>
      <c r="U35" s="91">
        <v>0</v>
      </c>
      <c r="V35" s="25">
        <v>0</v>
      </c>
      <c r="W35" s="25">
        <v>0</v>
      </c>
      <c r="X35" s="25">
        <v>0.58575651988861299</v>
      </c>
      <c r="Y35" s="25">
        <v>0.80199517825753297</v>
      </c>
      <c r="Z35" s="91">
        <v>33.290834517029602</v>
      </c>
      <c r="AA35" s="25">
        <v>7.3731141219062604</v>
      </c>
      <c r="AB35" s="25">
        <v>20.541289546306</v>
      </c>
      <c r="AC35" s="25">
        <v>0</v>
      </c>
      <c r="AD35" s="25">
        <v>7967.5396133611102</v>
      </c>
      <c r="AE35" s="25">
        <v>0</v>
      </c>
      <c r="AF35" s="91">
        <v>1815.4085432673501</v>
      </c>
      <c r="AG35" s="25">
        <v>0</v>
      </c>
      <c r="AH35" s="25">
        <v>4.4575684615838496</v>
      </c>
      <c r="AI35" s="25">
        <v>60.1297083568478</v>
      </c>
      <c r="AJ35" s="25">
        <v>0</v>
      </c>
      <c r="AK35" s="25">
        <v>16.760642949551102</v>
      </c>
      <c r="AL35" s="25">
        <v>3.2662459112654401</v>
      </c>
      <c r="AM35" s="25">
        <v>6.9397468090504297</v>
      </c>
      <c r="AN35" s="91">
        <v>0</v>
      </c>
      <c r="AO35" s="25">
        <v>3.03417520446733</v>
      </c>
      <c r="AP35" s="25">
        <v>637.403149137166</v>
      </c>
      <c r="AQ35" s="25">
        <v>2.4217356566291102</v>
      </c>
      <c r="AS35" s="34"/>
      <c r="AU35" s="22">
        <f t="shared" ref="AU35:AU58" si="5">IF(B35=0,"",(AD35-B35)/B35)</f>
        <v>3.7462054884557059E-3</v>
      </c>
      <c r="AV35" s="22">
        <f t="shared" ref="AV35:AV58" si="6">IF(C35=0,"",(AP35-C35)/C35)</f>
        <v>3.7462184918742448E-3</v>
      </c>
      <c r="AW35" s="22">
        <f t="shared" ref="AW35:AW51" si="7">IF(D35=0,"",(L35-D35)/D35)</f>
        <v>6.3398343943003536E-3</v>
      </c>
      <c r="AX35" s="22">
        <f t="shared" ref="AX35:AX51" si="8">IF(E35=0,"",(O35-E35)/E35)</f>
        <v>7.0107761651889613E-3</v>
      </c>
      <c r="AY35" s="22">
        <f t="shared" ref="AY35:AY54" si="9">IF(F35=0,"",(AB35-F35)/F35)</f>
        <v>5.0119672495111895E-3</v>
      </c>
      <c r="AZ35" s="22"/>
      <c r="BA35" s="22"/>
      <c r="BB35" s="22"/>
    </row>
    <row r="36" spans="1:54" x14ac:dyDescent="0.25">
      <c r="A36" s="25" t="s">
        <v>35</v>
      </c>
      <c r="B36" s="25">
        <v>69391.881368000002</v>
      </c>
      <c r="C36" s="25">
        <v>5551.3505138999999</v>
      </c>
      <c r="D36" s="25">
        <v>57.96864781</v>
      </c>
      <c r="E36" s="25">
        <v>15.645703084000001</v>
      </c>
      <c r="F36" s="25">
        <v>437.21049113999999</v>
      </c>
      <c r="G36" s="25"/>
      <c r="H36" s="27" t="s">
        <v>35</v>
      </c>
      <c r="I36" s="91">
        <v>375.98788664768699</v>
      </c>
      <c r="J36" s="25">
        <v>163.72030544880701</v>
      </c>
      <c r="K36" s="25">
        <v>58.213158943201897</v>
      </c>
      <c r="L36" s="25">
        <v>58.213158943201897</v>
      </c>
      <c r="M36" s="25">
        <v>119.1745216365</v>
      </c>
      <c r="N36" s="91">
        <v>38.465029510171703</v>
      </c>
      <c r="O36" s="25">
        <v>15.713194306956201</v>
      </c>
      <c r="P36" s="25">
        <v>141169.40172647801</v>
      </c>
      <c r="Q36" s="25">
        <v>0</v>
      </c>
      <c r="R36" s="25">
        <v>9139.2860933270495</v>
      </c>
      <c r="S36" s="25">
        <v>0</v>
      </c>
      <c r="T36" s="25">
        <v>2450.5511663544398</v>
      </c>
      <c r="U36" s="91">
        <v>0</v>
      </c>
      <c r="V36" s="25">
        <v>0</v>
      </c>
      <c r="W36" s="25">
        <v>0</v>
      </c>
      <c r="X36" s="25">
        <v>0.75651021562891796</v>
      </c>
      <c r="Y36" s="25">
        <v>12.6819570697392</v>
      </c>
      <c r="Z36" s="91">
        <v>718.46142460258795</v>
      </c>
      <c r="AA36" s="25">
        <v>233.411954479126</v>
      </c>
      <c r="AB36" s="25">
        <v>438.85299927037403</v>
      </c>
      <c r="AC36" s="25">
        <v>0</v>
      </c>
      <c r="AD36" s="25">
        <v>69688.148711277099</v>
      </c>
      <c r="AE36" s="25">
        <v>0</v>
      </c>
      <c r="AF36" s="91">
        <v>14875.6177641715</v>
      </c>
      <c r="AG36" s="25">
        <v>0</v>
      </c>
      <c r="AH36" s="25">
        <v>16.550976826264701</v>
      </c>
      <c r="AI36" s="25">
        <v>718.8729571691</v>
      </c>
      <c r="AJ36" s="25">
        <v>0</v>
      </c>
      <c r="AK36" s="25">
        <v>361.998038993786</v>
      </c>
      <c r="AL36" s="25">
        <v>82.147769800769098</v>
      </c>
      <c r="AM36" s="25">
        <v>53.309718321137801</v>
      </c>
      <c r="AN36" s="91">
        <v>0</v>
      </c>
      <c r="AO36" s="25">
        <v>52.203115340762899</v>
      </c>
      <c r="AP36" s="25">
        <v>5575.0519720674401</v>
      </c>
      <c r="AQ36" s="25">
        <v>25.844564724003501</v>
      </c>
      <c r="AS36" s="34"/>
      <c r="AU36" s="22">
        <f t="shared" si="5"/>
        <v>4.2694813490634148E-3</v>
      </c>
      <c r="AV36" s="22">
        <f t="shared" si="6"/>
        <v>4.2694940822227464E-3</v>
      </c>
      <c r="AW36" s="22">
        <f t="shared" si="7"/>
        <v>4.2179892483142738E-3</v>
      </c>
      <c r="AX36" s="22">
        <f t="shared" si="8"/>
        <v>4.3137225980735411E-3</v>
      </c>
      <c r="AY36" s="22">
        <f t="shared" si="9"/>
        <v>3.7567902958853959E-3</v>
      </c>
      <c r="AZ36" s="22"/>
      <c r="BA36" s="22"/>
      <c r="BB36" s="22"/>
    </row>
    <row r="37" spans="1:54" x14ac:dyDescent="0.25">
      <c r="A37" s="25" t="s">
        <v>36</v>
      </c>
      <c r="B37" s="25">
        <v>76840.639846999999</v>
      </c>
      <c r="C37" s="25">
        <v>6147.2510238000004</v>
      </c>
      <c r="D37" s="25">
        <v>48.850881731000001</v>
      </c>
      <c r="E37" s="25">
        <v>13.866690373999999</v>
      </c>
      <c r="F37" s="25">
        <v>113.15682259</v>
      </c>
      <c r="G37" s="25"/>
      <c r="H37" s="27" t="s">
        <v>36</v>
      </c>
      <c r="I37" s="91">
        <v>186.26842945120001</v>
      </c>
      <c r="J37" s="25">
        <v>46.8098248459724</v>
      </c>
      <c r="K37" s="25">
        <v>48.9491796299192</v>
      </c>
      <c r="L37" s="25">
        <v>48.9491796299192</v>
      </c>
      <c r="M37" s="25">
        <v>169.15962348969001</v>
      </c>
      <c r="N37" s="91">
        <v>45.665310499758498</v>
      </c>
      <c r="O37" s="25">
        <v>13.9031244860091</v>
      </c>
      <c r="P37" s="25">
        <v>63970.556750630603</v>
      </c>
      <c r="Q37" s="25">
        <v>0</v>
      </c>
      <c r="R37" s="25">
        <v>11954.136490525199</v>
      </c>
      <c r="S37" s="25">
        <v>0</v>
      </c>
      <c r="T37" s="25">
        <v>3619.2244766802201</v>
      </c>
      <c r="U37" s="91">
        <v>0</v>
      </c>
      <c r="V37" s="25">
        <v>0</v>
      </c>
      <c r="W37" s="25">
        <v>0</v>
      </c>
      <c r="X37" s="25">
        <v>2.9613309716919902</v>
      </c>
      <c r="Y37" s="25">
        <v>7.5051621381442599</v>
      </c>
      <c r="Z37" s="91">
        <v>734.13752747962894</v>
      </c>
      <c r="AA37" s="25">
        <v>138.976399632712</v>
      </c>
      <c r="AB37" s="25">
        <v>113.588143241637</v>
      </c>
      <c r="AC37" s="25">
        <v>0</v>
      </c>
      <c r="AD37" s="25">
        <v>77076.226832454195</v>
      </c>
      <c r="AE37" s="25">
        <v>0</v>
      </c>
      <c r="AF37" s="91">
        <v>18164.250430728</v>
      </c>
      <c r="AG37" s="25">
        <v>0</v>
      </c>
      <c r="AH37" s="25">
        <v>28.701233331966399</v>
      </c>
      <c r="AI37" s="25">
        <v>716.22811631223999</v>
      </c>
      <c r="AJ37" s="25">
        <v>0</v>
      </c>
      <c r="AK37" s="25">
        <v>170.779188845021</v>
      </c>
      <c r="AL37" s="25">
        <v>87.679585011902901</v>
      </c>
      <c r="AM37" s="25">
        <v>72.713197429396004</v>
      </c>
      <c r="AN37" s="91">
        <v>0</v>
      </c>
      <c r="AO37" s="25">
        <v>34.891819627176297</v>
      </c>
      <c r="AP37" s="25">
        <v>6166.0979823299504</v>
      </c>
      <c r="AQ37" s="25">
        <v>28.607846852027802</v>
      </c>
      <c r="AS37" s="34"/>
      <c r="AU37" s="22">
        <f t="shared" si="5"/>
        <v>3.0659164983956582E-3</v>
      </c>
      <c r="AV37" s="22">
        <f t="shared" si="6"/>
        <v>3.0659165303289389E-3</v>
      </c>
      <c r="AW37" s="22">
        <f t="shared" si="7"/>
        <v>2.0122031667817544E-3</v>
      </c>
      <c r="AX37" s="22">
        <f t="shared" si="8"/>
        <v>2.6274555085916075E-3</v>
      </c>
      <c r="AY37" s="22">
        <f t="shared" si="9"/>
        <v>3.8117069900397817E-3</v>
      </c>
      <c r="AZ37" s="22"/>
      <c r="BA37" s="22"/>
      <c r="BB37" s="22"/>
    </row>
    <row r="38" spans="1:54" x14ac:dyDescent="0.25">
      <c r="A38" s="25" t="s">
        <v>37</v>
      </c>
      <c r="B38" s="25">
        <v>12502.225079</v>
      </c>
      <c r="C38" s="25">
        <v>1000.177953</v>
      </c>
      <c r="D38" s="25">
        <v>5.5756455994999996</v>
      </c>
      <c r="E38" s="25">
        <v>0.60848050009999999</v>
      </c>
      <c r="F38" s="25">
        <v>143.90451913999999</v>
      </c>
      <c r="G38" s="25"/>
      <c r="H38" s="27" t="s">
        <v>37</v>
      </c>
      <c r="I38" s="91">
        <v>54.990783322591902</v>
      </c>
      <c r="J38" s="25">
        <v>50.881603556994001</v>
      </c>
      <c r="K38" s="25">
        <v>5.6464876707520801</v>
      </c>
      <c r="L38" s="25">
        <v>5.6464876707520801</v>
      </c>
      <c r="M38" s="25">
        <v>12.9515527242679</v>
      </c>
      <c r="N38" s="91">
        <v>1.5538218523698999</v>
      </c>
      <c r="O38" s="25">
        <v>0.61511990497818503</v>
      </c>
      <c r="P38" s="25">
        <v>45415.407260622203</v>
      </c>
      <c r="Q38" s="25">
        <v>0</v>
      </c>
      <c r="R38" s="25">
        <v>1242.5998867224801</v>
      </c>
      <c r="S38" s="25">
        <v>0</v>
      </c>
      <c r="T38" s="25">
        <v>576.56513211333095</v>
      </c>
      <c r="U38" s="91">
        <v>0</v>
      </c>
      <c r="V38" s="25">
        <v>0</v>
      </c>
      <c r="W38" s="25">
        <v>0</v>
      </c>
      <c r="X38" s="25">
        <v>0.63717651148267396</v>
      </c>
      <c r="Y38" s="25">
        <v>3.1976432264720498</v>
      </c>
      <c r="Z38" s="91">
        <v>32.815305077553397</v>
      </c>
      <c r="AA38" s="25">
        <v>22.755269345723899</v>
      </c>
      <c r="AB38" s="25">
        <v>145.722786414322</v>
      </c>
      <c r="AC38" s="25">
        <v>0</v>
      </c>
      <c r="AD38" s="25">
        <v>12638.8978220098</v>
      </c>
      <c r="AE38" s="25">
        <v>0</v>
      </c>
      <c r="AF38" s="91">
        <v>2304.5502718849998</v>
      </c>
      <c r="AG38" s="25">
        <v>0</v>
      </c>
      <c r="AH38" s="25">
        <v>5.2975040201722798</v>
      </c>
      <c r="AI38" s="25">
        <v>93.010987384047297</v>
      </c>
      <c r="AJ38" s="25">
        <v>0</v>
      </c>
      <c r="AK38" s="25">
        <v>86.050246431988299</v>
      </c>
      <c r="AL38" s="25">
        <v>1.26674617713132</v>
      </c>
      <c r="AM38" s="25">
        <v>7.1841288959587501</v>
      </c>
      <c r="AN38" s="91">
        <v>0</v>
      </c>
      <c r="AO38" s="25">
        <v>7.6793713409593396</v>
      </c>
      <c r="AP38" s="25">
        <v>1011.11178757364</v>
      </c>
      <c r="AQ38" s="25">
        <v>3.7187111099643402</v>
      </c>
      <c r="AS38" s="34"/>
      <c r="AU38" s="22">
        <f t="shared" si="5"/>
        <v>1.0931873498211869E-2</v>
      </c>
      <c r="AV38" s="22">
        <f t="shared" si="6"/>
        <v>1.0931889211159163E-2</v>
      </c>
      <c r="AW38" s="22">
        <f t="shared" si="7"/>
        <v>1.2705626637825285E-2</v>
      </c>
      <c r="AX38" s="22">
        <f t="shared" si="8"/>
        <v>1.0911450534723619E-2</v>
      </c>
      <c r="AY38" s="22">
        <f t="shared" si="9"/>
        <v>1.2635234009246633E-2</v>
      </c>
      <c r="AZ38" s="22"/>
      <c r="BA38" s="22"/>
      <c r="BB38" s="22"/>
    </row>
    <row r="39" spans="1:54" x14ac:dyDescent="0.25">
      <c r="A39" s="25" t="s">
        <v>130</v>
      </c>
      <c r="B39" s="25">
        <v>51470.826542000003</v>
      </c>
      <c r="C39" s="25">
        <v>4117.6662690000003</v>
      </c>
      <c r="D39" s="25">
        <v>41.014018884999999</v>
      </c>
      <c r="E39" s="25">
        <v>8.2796516662999995</v>
      </c>
      <c r="F39" s="25">
        <v>702.41267019999998</v>
      </c>
      <c r="G39" s="25"/>
      <c r="H39" s="27" t="s">
        <v>130</v>
      </c>
      <c r="I39" s="91">
        <v>375.20046245672802</v>
      </c>
      <c r="J39" s="25">
        <v>251.48133470719</v>
      </c>
      <c r="K39" s="25">
        <v>41.142423950047998</v>
      </c>
      <c r="L39" s="25">
        <v>41.142423950047998</v>
      </c>
      <c r="M39" s="25">
        <v>46.417257807466598</v>
      </c>
      <c r="N39" s="91">
        <v>14.074630556072799</v>
      </c>
      <c r="O39" s="25">
        <v>8.3077311815094497</v>
      </c>
      <c r="P39" s="25">
        <v>207380.87832840899</v>
      </c>
      <c r="Q39" s="25">
        <v>0</v>
      </c>
      <c r="R39" s="25">
        <v>4667.7574887191004</v>
      </c>
      <c r="S39" s="25">
        <v>0</v>
      </c>
      <c r="T39" s="25">
        <v>1603.87801534905</v>
      </c>
      <c r="U39" s="91">
        <v>0</v>
      </c>
      <c r="V39" s="25">
        <v>0</v>
      </c>
      <c r="W39" s="25">
        <v>0</v>
      </c>
      <c r="X39" s="25">
        <v>0.48632040858217801</v>
      </c>
      <c r="Y39" s="25">
        <v>15.4638922553921</v>
      </c>
      <c r="Z39" s="91">
        <v>340.091696996878</v>
      </c>
      <c r="AA39" s="25">
        <v>190.453316997293</v>
      </c>
      <c r="AB39" s="25">
        <v>704.62815185918896</v>
      </c>
      <c r="AC39" s="25">
        <v>0</v>
      </c>
      <c r="AD39" s="25">
        <v>51639.395314752699</v>
      </c>
      <c r="AE39" s="25">
        <v>0</v>
      </c>
      <c r="AF39" s="91">
        <v>9049.5670661772401</v>
      </c>
      <c r="AG39" s="25">
        <v>0</v>
      </c>
      <c r="AH39" s="25">
        <v>11.3186223153134</v>
      </c>
      <c r="AI39" s="25">
        <v>486.16365314598698</v>
      </c>
      <c r="AJ39" s="25">
        <v>0</v>
      </c>
      <c r="AK39" s="25">
        <v>452.10988896677799</v>
      </c>
      <c r="AL39" s="25">
        <v>30.919905987068901</v>
      </c>
      <c r="AM39" s="25">
        <v>25.672578872102001</v>
      </c>
      <c r="AN39" s="91">
        <v>0</v>
      </c>
      <c r="AO39" s="25">
        <v>46.684859916926897</v>
      </c>
      <c r="AP39" s="25">
        <v>4131.1517468156899</v>
      </c>
      <c r="AQ39" s="25">
        <v>17.041956039468399</v>
      </c>
      <c r="AS39" s="34"/>
      <c r="AU39" s="22">
        <f t="shared" si="5"/>
        <v>3.275035278773793E-3</v>
      </c>
      <c r="AV39" s="22">
        <f t="shared" si="6"/>
        <v>3.275029333293837E-3</v>
      </c>
      <c r="AW39" s="22">
        <f t="shared" si="7"/>
        <v>3.1307603726432468E-3</v>
      </c>
      <c r="AX39" s="22">
        <f t="shared" si="8"/>
        <v>3.3913884715392039E-3</v>
      </c>
      <c r="AY39" s="22">
        <f t="shared" si="9"/>
        <v>3.1541026424796136E-3</v>
      </c>
      <c r="AZ39" s="22"/>
      <c r="BA39" s="22"/>
      <c r="BB39" s="22"/>
    </row>
    <row r="40" spans="1:54" x14ac:dyDescent="0.25">
      <c r="A40" s="25" t="s">
        <v>39</v>
      </c>
      <c r="B40" s="25">
        <v>135.47834750999999</v>
      </c>
      <c r="C40" s="25">
        <v>10.838268697</v>
      </c>
      <c r="D40" s="25">
        <v>7.8087073000000007E-2</v>
      </c>
      <c r="E40" s="25">
        <v>1.8056348999999999E-2</v>
      </c>
      <c r="F40" s="25">
        <v>1.4864335911</v>
      </c>
      <c r="G40" s="25"/>
      <c r="H40" s="27" t="s">
        <v>39</v>
      </c>
      <c r="I40" s="91">
        <v>0.89826134424572701</v>
      </c>
      <c r="J40" s="25">
        <v>0.53845718723610903</v>
      </c>
      <c r="K40" s="25">
        <v>7.8482527318202294E-2</v>
      </c>
      <c r="L40" s="25">
        <v>7.8482527318202294E-2</v>
      </c>
      <c r="M40" s="25">
        <v>0.13746128452818299</v>
      </c>
      <c r="N40" s="91">
        <v>2.9923151676101101E-2</v>
      </c>
      <c r="O40" s="25">
        <v>1.8133610814546501E-2</v>
      </c>
      <c r="P40" s="25">
        <v>448.19597638907101</v>
      </c>
      <c r="Q40" s="25">
        <v>0</v>
      </c>
      <c r="R40" s="25">
        <v>14.3107730097852</v>
      </c>
      <c r="S40" s="25">
        <v>0</v>
      </c>
      <c r="T40" s="25">
        <v>5.0208870683564601</v>
      </c>
      <c r="U40" s="91">
        <v>0</v>
      </c>
      <c r="V40" s="25">
        <v>0</v>
      </c>
      <c r="W40" s="25">
        <v>0</v>
      </c>
      <c r="X40" s="25">
        <v>3.9245769060875096E-3</v>
      </c>
      <c r="Y40" s="25">
        <v>3.3515769354373101E-2</v>
      </c>
      <c r="Z40" s="91">
        <v>0.686694871298556</v>
      </c>
      <c r="AA40" s="25">
        <v>0.49052391950122598</v>
      </c>
      <c r="AB40" s="25">
        <v>1.49438862988188</v>
      </c>
      <c r="AC40" s="25">
        <v>0</v>
      </c>
      <c r="AD40" s="25">
        <v>136.06956280031</v>
      </c>
      <c r="AE40" s="25">
        <v>0</v>
      </c>
      <c r="AF40" s="91">
        <v>25.7333129505007</v>
      </c>
      <c r="AG40" s="25">
        <v>0</v>
      </c>
      <c r="AH40" s="25">
        <v>4.69279956102669E-2</v>
      </c>
      <c r="AI40" s="25">
        <v>1.25508322317498</v>
      </c>
      <c r="AJ40" s="25">
        <v>0</v>
      </c>
      <c r="AK40" s="25">
        <v>0.98655221888658795</v>
      </c>
      <c r="AL40" s="25">
        <v>5.63057780048579E-2</v>
      </c>
      <c r="AM40" s="25">
        <v>7.5372660481372603E-2</v>
      </c>
      <c r="AN40" s="91">
        <v>0</v>
      </c>
      <c r="AO40" s="25">
        <v>0.122832165027464</v>
      </c>
      <c r="AP40" s="25">
        <v>10.885569137496701</v>
      </c>
      <c r="AQ40" s="25">
        <v>4.0184202700601301E-2</v>
      </c>
      <c r="AS40" s="34"/>
      <c r="AU40" s="22">
        <f t="shared" si="5"/>
        <v>4.3639098141964316E-3</v>
      </c>
      <c r="AV40" s="22">
        <f t="shared" si="6"/>
        <v>4.3642062970622756E-3</v>
      </c>
      <c r="AW40" s="22">
        <f t="shared" si="7"/>
        <v>5.0642738037099608E-3</v>
      </c>
      <c r="AX40" s="22">
        <f t="shared" si="8"/>
        <v>4.2789278467369992E-3</v>
      </c>
      <c r="AY40" s="22">
        <f t="shared" si="9"/>
        <v>5.3517619821771842E-3</v>
      </c>
      <c r="AZ40" s="22"/>
      <c r="BA40" s="22"/>
      <c r="BB40" s="22"/>
    </row>
    <row r="41" spans="1:54" x14ac:dyDescent="0.25">
      <c r="A41" s="25" t="s">
        <v>40</v>
      </c>
      <c r="B41" s="25">
        <v>24414.845728</v>
      </c>
      <c r="C41" s="25">
        <v>1953.1875955999999</v>
      </c>
      <c r="D41" s="25">
        <v>6.7924091487</v>
      </c>
      <c r="E41" s="25">
        <v>8.0300294759999993</v>
      </c>
      <c r="F41" s="25">
        <v>125.29764231999999</v>
      </c>
      <c r="G41" s="25"/>
      <c r="H41" s="27" t="s">
        <v>40</v>
      </c>
      <c r="I41" s="91">
        <v>370.145177161535</v>
      </c>
      <c r="J41" s="25">
        <v>60.047789475563199</v>
      </c>
      <c r="K41" s="25">
        <v>6.8191555320867998</v>
      </c>
      <c r="L41" s="25">
        <v>6.8191555320867998</v>
      </c>
      <c r="M41" s="25">
        <v>16.579933702607502</v>
      </c>
      <c r="N41" s="91">
        <v>4.7725418392774897</v>
      </c>
      <c r="O41" s="25">
        <v>8.0720270333851296</v>
      </c>
      <c r="P41" s="25">
        <v>26450.348746868</v>
      </c>
      <c r="Q41" s="25">
        <v>0</v>
      </c>
      <c r="R41" s="25">
        <v>3767.5836756295998</v>
      </c>
      <c r="S41" s="25">
        <v>0</v>
      </c>
      <c r="T41" s="25">
        <v>457.68912218793702</v>
      </c>
      <c r="U41" s="91">
        <v>0</v>
      </c>
      <c r="V41" s="25">
        <v>0</v>
      </c>
      <c r="W41" s="25">
        <v>0</v>
      </c>
      <c r="X41" s="25">
        <v>0.22755281204267</v>
      </c>
      <c r="Y41" s="25">
        <v>3.0073664900781898</v>
      </c>
      <c r="Z41" s="91">
        <v>158.14710830573</v>
      </c>
      <c r="AA41" s="25">
        <v>271.82247811195799</v>
      </c>
      <c r="AB41" s="25">
        <v>125.91372806326299</v>
      </c>
      <c r="AC41" s="25">
        <v>0</v>
      </c>
      <c r="AD41" s="25">
        <v>24537.720696836899</v>
      </c>
      <c r="AE41" s="25">
        <v>0</v>
      </c>
      <c r="AF41" s="91">
        <v>5790.38447053246</v>
      </c>
      <c r="AG41" s="25">
        <v>0</v>
      </c>
      <c r="AH41" s="25">
        <v>11.8252478596978</v>
      </c>
      <c r="AI41" s="25">
        <v>380.562667002681</v>
      </c>
      <c r="AJ41" s="25">
        <v>0</v>
      </c>
      <c r="AK41" s="25">
        <v>161.08517305264101</v>
      </c>
      <c r="AL41" s="25">
        <v>13.4905211435936</v>
      </c>
      <c r="AM41" s="25">
        <v>11.6942677577896</v>
      </c>
      <c r="AN41" s="91">
        <v>0</v>
      </c>
      <c r="AO41" s="25">
        <v>55.297379171707803</v>
      </c>
      <c r="AP41" s="25">
        <v>1963.0176243324099</v>
      </c>
      <c r="AQ41" s="25">
        <v>3.3937441754268902</v>
      </c>
      <c r="AS41" s="34"/>
      <c r="AU41" s="22">
        <f t="shared" si="5"/>
        <v>5.0327972662952605E-3</v>
      </c>
      <c r="AV41" s="22">
        <f t="shared" si="6"/>
        <v>5.0328134146225417E-3</v>
      </c>
      <c r="AW41" s="22">
        <f t="shared" si="7"/>
        <v>3.9376873214298043E-3</v>
      </c>
      <c r="AX41" s="22">
        <f t="shared" si="8"/>
        <v>5.2300626679705024E-3</v>
      </c>
      <c r="AY41" s="22">
        <f t="shared" si="9"/>
        <v>4.9169779403316037E-3</v>
      </c>
      <c r="AZ41" s="22"/>
      <c r="BA41" s="22"/>
      <c r="BB41" s="22"/>
    </row>
    <row r="42" spans="1:54" x14ac:dyDescent="0.25">
      <c r="A42" s="25" t="s">
        <v>41</v>
      </c>
      <c r="B42" s="25">
        <v>42058.27087</v>
      </c>
      <c r="C42" s="25">
        <v>3364.6615458000001</v>
      </c>
      <c r="D42" s="25">
        <v>23.504160875</v>
      </c>
      <c r="E42" s="25">
        <v>5.3998733653000004</v>
      </c>
      <c r="F42" s="25">
        <v>122.49270669000001</v>
      </c>
      <c r="G42" s="25"/>
      <c r="H42" s="27" t="s">
        <v>41</v>
      </c>
      <c r="I42" s="91">
        <v>70.567350958532899</v>
      </c>
      <c r="J42" s="25">
        <v>44.281238671684498</v>
      </c>
      <c r="K42" s="25">
        <v>23.680396756642502</v>
      </c>
      <c r="L42" s="25">
        <v>23.680396756642502</v>
      </c>
      <c r="M42" s="25">
        <v>87.319180051108603</v>
      </c>
      <c r="N42" s="91">
        <v>21.006548331020099</v>
      </c>
      <c r="O42" s="25">
        <v>5.4405661808944998</v>
      </c>
      <c r="P42" s="25">
        <v>54636.164097651803</v>
      </c>
      <c r="Q42" s="25">
        <v>0</v>
      </c>
      <c r="R42" s="25">
        <v>6147.7271082679299</v>
      </c>
      <c r="S42" s="25">
        <v>0</v>
      </c>
      <c r="T42" s="25">
        <v>2137.5255640954301</v>
      </c>
      <c r="U42" s="91">
        <v>0</v>
      </c>
      <c r="V42" s="25">
        <v>0</v>
      </c>
      <c r="W42" s="25">
        <v>0</v>
      </c>
      <c r="X42" s="25">
        <v>2.07072711517021</v>
      </c>
      <c r="Y42" s="25">
        <v>5.0388780709572396</v>
      </c>
      <c r="Z42" s="91">
        <v>324.715425403197</v>
      </c>
      <c r="AA42" s="25">
        <v>42.993614070920898</v>
      </c>
      <c r="AB42" s="25">
        <v>123.392792309147</v>
      </c>
      <c r="AC42" s="25">
        <v>0</v>
      </c>
      <c r="AD42" s="25">
        <v>42308.421409977003</v>
      </c>
      <c r="AE42" s="25">
        <v>0</v>
      </c>
      <c r="AF42" s="91">
        <v>9575.4640205691194</v>
      </c>
      <c r="AG42" s="25">
        <v>0</v>
      </c>
      <c r="AH42" s="25">
        <v>17.277684307131398</v>
      </c>
      <c r="AI42" s="25">
        <v>349.34833341393499</v>
      </c>
      <c r="AJ42" s="25">
        <v>0</v>
      </c>
      <c r="AK42" s="25">
        <v>109.020978534329</v>
      </c>
      <c r="AL42" s="25">
        <v>37.3668070754604</v>
      </c>
      <c r="AM42" s="25">
        <v>38.308018729802598</v>
      </c>
      <c r="AN42" s="91">
        <v>0</v>
      </c>
      <c r="AO42" s="25">
        <v>14.4616941281277</v>
      </c>
      <c r="AP42" s="25">
        <v>3384.6735836350899</v>
      </c>
      <c r="AQ42" s="25">
        <v>15.3274957636645</v>
      </c>
      <c r="AS42" s="34"/>
      <c r="AU42" s="22">
        <f t="shared" si="5"/>
        <v>5.9477133701051526E-3</v>
      </c>
      <c r="AV42" s="22">
        <f t="shared" si="6"/>
        <v>5.9477119950059176E-3</v>
      </c>
      <c r="AW42" s="22">
        <f t="shared" si="7"/>
        <v>7.4980716214358943E-3</v>
      </c>
      <c r="AX42" s="22">
        <f t="shared" si="8"/>
        <v>7.5358833145967074E-3</v>
      </c>
      <c r="AY42" s="22">
        <f t="shared" si="9"/>
        <v>7.3480751913246184E-3</v>
      </c>
      <c r="AZ42" s="22"/>
      <c r="BA42" s="22"/>
      <c r="BB42" s="22"/>
    </row>
    <row r="43" spans="1:54" x14ac:dyDescent="0.25">
      <c r="A43" s="25" t="s">
        <v>42</v>
      </c>
      <c r="B43" s="25">
        <v>17647.127274999999</v>
      </c>
      <c r="C43" s="25">
        <v>1411.7701560999999</v>
      </c>
      <c r="D43" s="25">
        <v>6.9930147187999996</v>
      </c>
      <c r="E43" s="25">
        <v>3.0651277967000001</v>
      </c>
      <c r="F43" s="25">
        <v>108.92644285</v>
      </c>
      <c r="G43" s="25"/>
      <c r="H43" s="27" t="s">
        <v>42</v>
      </c>
      <c r="I43" s="91">
        <v>130.67451362217901</v>
      </c>
      <c r="J43" s="25">
        <v>42.658826611987699</v>
      </c>
      <c r="K43" s="25">
        <v>7.0264920802848101</v>
      </c>
      <c r="L43" s="25">
        <v>7.0264920802848101</v>
      </c>
      <c r="M43" s="25">
        <v>21.9159939856313</v>
      </c>
      <c r="N43" s="91">
        <v>4.6318415497442897</v>
      </c>
      <c r="O43" s="25">
        <v>3.0801039617899999</v>
      </c>
      <c r="P43" s="25">
        <v>33053.115519535</v>
      </c>
      <c r="Q43" s="25">
        <v>0</v>
      </c>
      <c r="R43" s="25">
        <v>2393.14137199782</v>
      </c>
      <c r="S43" s="25">
        <v>0</v>
      </c>
      <c r="T43" s="25">
        <v>671.73738362823997</v>
      </c>
      <c r="U43" s="91">
        <v>0</v>
      </c>
      <c r="V43" s="25">
        <v>0</v>
      </c>
      <c r="W43" s="25">
        <v>0</v>
      </c>
      <c r="X43" s="25">
        <v>0.65506817437382303</v>
      </c>
      <c r="Y43" s="25">
        <v>2.7839688870031898</v>
      </c>
      <c r="Z43" s="91">
        <v>96.487819865968106</v>
      </c>
      <c r="AA43" s="25">
        <v>87.7320801958587</v>
      </c>
      <c r="AB43" s="25">
        <v>109.411796244672</v>
      </c>
      <c r="AC43" s="25">
        <v>0</v>
      </c>
      <c r="AD43" s="25">
        <v>17723.440863391701</v>
      </c>
      <c r="AE43" s="25">
        <v>0</v>
      </c>
      <c r="AF43" s="91">
        <v>3853.4390934043199</v>
      </c>
      <c r="AG43" s="25">
        <v>0</v>
      </c>
      <c r="AH43" s="25">
        <v>8.0195020794507208</v>
      </c>
      <c r="AI43" s="25">
        <v>188.11607000619699</v>
      </c>
      <c r="AJ43" s="25">
        <v>0</v>
      </c>
      <c r="AK43" s="25">
        <v>92.517508641887801</v>
      </c>
      <c r="AL43" s="25">
        <v>8.7228815523354406</v>
      </c>
      <c r="AM43" s="25">
        <v>11.4708482969982</v>
      </c>
      <c r="AN43" s="91">
        <v>0</v>
      </c>
      <c r="AO43" s="25">
        <v>19.990400427255</v>
      </c>
      <c r="AP43" s="25">
        <v>1417.87524522892</v>
      </c>
      <c r="AQ43" s="25">
        <v>4.5137127405761799</v>
      </c>
      <c r="AS43" s="34"/>
      <c r="AU43" s="22">
        <f t="shared" si="5"/>
        <v>4.324419901465355E-3</v>
      </c>
      <c r="AV43" s="22">
        <f t="shared" si="6"/>
        <v>4.3244214382497951E-3</v>
      </c>
      <c r="AW43" s="22">
        <f t="shared" si="7"/>
        <v>4.7872574034214556E-3</v>
      </c>
      <c r="AX43" s="22">
        <f t="shared" si="8"/>
        <v>4.8859839077912241E-3</v>
      </c>
      <c r="AY43" s="22">
        <f t="shared" si="9"/>
        <v>4.4557903661682228E-3</v>
      </c>
      <c r="AZ43" s="22"/>
      <c r="BA43" s="22"/>
      <c r="BB43" s="22"/>
    </row>
    <row r="44" spans="1:54" x14ac:dyDescent="0.25">
      <c r="A44" s="25" t="s">
        <v>43</v>
      </c>
      <c r="B44" s="25">
        <v>252650.53768000001</v>
      </c>
      <c r="C44" s="25">
        <v>20212.043564</v>
      </c>
      <c r="D44" s="25">
        <v>77.498025764000005</v>
      </c>
      <c r="E44" s="25">
        <v>22.450536531000001</v>
      </c>
      <c r="F44" s="25">
        <v>1429.4945478</v>
      </c>
      <c r="G44" s="25"/>
      <c r="H44" s="27" t="s">
        <v>43</v>
      </c>
      <c r="I44" s="91">
        <v>1033.2728616859099</v>
      </c>
      <c r="J44" s="25">
        <v>527.75823835395499</v>
      </c>
      <c r="K44" s="25">
        <v>78.117913970474504</v>
      </c>
      <c r="L44" s="25">
        <v>78.117913970474504</v>
      </c>
      <c r="M44" s="25">
        <v>371.21915703898799</v>
      </c>
      <c r="N44" s="91">
        <v>58.7157203781722</v>
      </c>
      <c r="O44" s="25">
        <v>22.633841940569798</v>
      </c>
      <c r="P44" s="25">
        <v>491264.15199270297</v>
      </c>
      <c r="Q44" s="25">
        <v>0</v>
      </c>
      <c r="R44" s="25">
        <v>33912.5341890333</v>
      </c>
      <c r="S44" s="25">
        <v>0</v>
      </c>
      <c r="T44" s="25">
        <v>12460.1407719327</v>
      </c>
      <c r="U44" s="91">
        <v>0</v>
      </c>
      <c r="V44" s="25">
        <v>0</v>
      </c>
      <c r="W44" s="25">
        <v>0</v>
      </c>
      <c r="X44" s="25">
        <v>15.266664044726101</v>
      </c>
      <c r="Y44" s="25">
        <v>38.131266126645102</v>
      </c>
      <c r="Z44" s="91">
        <v>958.76807966791296</v>
      </c>
      <c r="AA44" s="25">
        <v>631.25166898950101</v>
      </c>
      <c r="AB44" s="25">
        <v>1441.62869624584</v>
      </c>
      <c r="AC44" s="25">
        <v>0</v>
      </c>
      <c r="AD44" s="25">
        <v>255281.79509872801</v>
      </c>
      <c r="AE44" s="25">
        <v>0</v>
      </c>
      <c r="AF44" s="91">
        <v>54860.346818124199</v>
      </c>
      <c r="AG44" s="25">
        <v>0</v>
      </c>
      <c r="AH44" s="25">
        <v>131.669411415615</v>
      </c>
      <c r="AI44" s="25">
        <v>2157.1352412452902</v>
      </c>
      <c r="AJ44" s="25">
        <v>0</v>
      </c>
      <c r="AK44" s="25">
        <v>1044.6475507258899</v>
      </c>
      <c r="AL44" s="25">
        <v>77.119626263502695</v>
      </c>
      <c r="AM44" s="25">
        <v>185.19470432592701</v>
      </c>
      <c r="AN44" s="91">
        <v>0</v>
      </c>
      <c r="AO44" s="25">
        <v>176.136571608232</v>
      </c>
      <c r="AP44" s="25">
        <v>20422.544162601898</v>
      </c>
      <c r="AQ44" s="25">
        <v>70.5476227437848</v>
      </c>
      <c r="AS44" s="34"/>
      <c r="AU44" s="22">
        <f t="shared" si="5"/>
        <v>1.0414612384718819E-2</v>
      </c>
      <c r="AV44" s="22">
        <f t="shared" si="6"/>
        <v>1.0414612354033549E-2</v>
      </c>
      <c r="AW44" s="22">
        <f t="shared" si="7"/>
        <v>7.9987612634443983E-3</v>
      </c>
      <c r="AX44" s="22">
        <f t="shared" si="8"/>
        <v>8.1648565198736752E-3</v>
      </c>
      <c r="AY44" s="22">
        <f t="shared" si="9"/>
        <v>8.4884188362345306E-3</v>
      </c>
      <c r="AZ44" s="22"/>
      <c r="BA44" s="22"/>
      <c r="BB44" s="22"/>
    </row>
    <row r="45" spans="1:54" x14ac:dyDescent="0.25">
      <c r="A45" s="25" t="s">
        <v>44</v>
      </c>
      <c r="B45" s="25">
        <v>16170.807500999999</v>
      </c>
      <c r="C45" s="25">
        <v>1293.664638</v>
      </c>
      <c r="D45" s="25">
        <v>11.551026956999999</v>
      </c>
      <c r="E45" s="25">
        <v>2.7959837637999998</v>
      </c>
      <c r="F45" s="25">
        <v>145.22720723</v>
      </c>
      <c r="G45" s="25"/>
      <c r="H45" s="27" t="s">
        <v>44</v>
      </c>
      <c r="I45" s="91">
        <v>94.626826696534195</v>
      </c>
      <c r="J45" s="25">
        <v>52.919018213774699</v>
      </c>
      <c r="K45" s="25">
        <v>11.604937642887201</v>
      </c>
      <c r="L45" s="25">
        <v>11.604937642887201</v>
      </c>
      <c r="M45" s="25">
        <v>21.9152269993386</v>
      </c>
      <c r="N45" s="91">
        <v>6.1792475523141599</v>
      </c>
      <c r="O45" s="25">
        <v>2.8092270204981702</v>
      </c>
      <c r="P45" s="25">
        <v>44979.6204660531</v>
      </c>
      <c r="Q45" s="25">
        <v>0</v>
      </c>
      <c r="R45" s="25">
        <v>1881.7418194269701</v>
      </c>
      <c r="S45" s="25">
        <v>0</v>
      </c>
      <c r="T45" s="25">
        <v>590.82571108876903</v>
      </c>
      <c r="U45" s="91">
        <v>0</v>
      </c>
      <c r="V45" s="25">
        <v>0</v>
      </c>
      <c r="W45" s="25">
        <v>0</v>
      </c>
      <c r="X45" s="25">
        <v>0.32805005534992299</v>
      </c>
      <c r="Y45" s="25">
        <v>3.5814641677217001</v>
      </c>
      <c r="Z45" s="91">
        <v>122.880719459305</v>
      </c>
      <c r="AA45" s="25">
        <v>53.4546501145931</v>
      </c>
      <c r="AB45" s="25">
        <v>145.90920039042501</v>
      </c>
      <c r="AC45" s="25">
        <v>0</v>
      </c>
      <c r="AD45" s="25">
        <v>16243.753776043401</v>
      </c>
      <c r="AE45" s="25">
        <v>0</v>
      </c>
      <c r="AF45" s="91">
        <v>3233.7893059408998</v>
      </c>
      <c r="AG45" s="25">
        <v>0</v>
      </c>
      <c r="AH45" s="25">
        <v>4.6513344395426497</v>
      </c>
      <c r="AI45" s="25">
        <v>155.71218329368801</v>
      </c>
      <c r="AJ45" s="25">
        <v>0</v>
      </c>
      <c r="AK45" s="25">
        <v>102.884792503599</v>
      </c>
      <c r="AL45" s="25">
        <v>12.676739577248499</v>
      </c>
      <c r="AM45" s="25">
        <v>10.636646924015301</v>
      </c>
      <c r="AN45" s="91">
        <v>0</v>
      </c>
      <c r="AO45" s="25">
        <v>12.902693750044801</v>
      </c>
      <c r="AP45" s="25">
        <v>1299.5003473822801</v>
      </c>
      <c r="AQ45" s="25">
        <v>5.4654019607575099</v>
      </c>
      <c r="AS45" s="34"/>
      <c r="AU45" s="22">
        <f t="shared" si="5"/>
        <v>4.5109853072513757E-3</v>
      </c>
      <c r="AV45" s="22">
        <f t="shared" si="6"/>
        <v>4.5109908788278476E-3</v>
      </c>
      <c r="AW45" s="22">
        <f t="shared" si="7"/>
        <v>4.6671768742199277E-3</v>
      </c>
      <c r="AX45" s="22">
        <f t="shared" si="8"/>
        <v>4.736528469740319E-3</v>
      </c>
      <c r="AY45" s="22">
        <f t="shared" si="9"/>
        <v>4.6960426591755554E-3</v>
      </c>
      <c r="AZ45" s="22"/>
      <c r="BA45" s="22"/>
      <c r="BB45" s="22"/>
    </row>
    <row r="46" spans="1:54" x14ac:dyDescent="0.25">
      <c r="A46" s="25" t="s">
        <v>45</v>
      </c>
      <c r="B46" s="25">
        <v>5008.5464155999998</v>
      </c>
      <c r="C46" s="25">
        <v>400.68369819999998</v>
      </c>
      <c r="D46" s="25">
        <v>5.3057867039</v>
      </c>
      <c r="E46" s="25">
        <v>2.8526794599999999E-2</v>
      </c>
      <c r="F46" s="25">
        <v>132.50613842000001</v>
      </c>
      <c r="G46" s="25"/>
      <c r="H46" s="27" t="s">
        <v>45</v>
      </c>
      <c r="I46" s="91">
        <v>26.302788914835599</v>
      </c>
      <c r="J46" s="25">
        <v>45.228260432609702</v>
      </c>
      <c r="K46" s="25">
        <v>5.3231199917833099</v>
      </c>
      <c r="L46" s="25">
        <v>5.3231199917833099</v>
      </c>
      <c r="M46" s="25">
        <v>0.62858381322012502</v>
      </c>
      <c r="N46" s="91">
        <v>9.5032566231148405E-2</v>
      </c>
      <c r="O46" s="25">
        <v>2.8630389488904399E-2</v>
      </c>
      <c r="P46" s="25">
        <v>39298.629000101901</v>
      </c>
      <c r="Q46" s="25">
        <v>0</v>
      </c>
      <c r="R46" s="25">
        <v>54.7056224816167</v>
      </c>
      <c r="S46" s="25">
        <v>0</v>
      </c>
      <c r="T46" s="25">
        <v>162.84479358470199</v>
      </c>
      <c r="U46" s="91">
        <v>0</v>
      </c>
      <c r="V46" s="25">
        <v>0</v>
      </c>
      <c r="W46" s="25">
        <v>0</v>
      </c>
      <c r="X46" s="25">
        <v>2.6778780182920299E-2</v>
      </c>
      <c r="Y46" s="25">
        <v>2.6496346567190598</v>
      </c>
      <c r="Z46" s="91">
        <v>14.2771741228033</v>
      </c>
      <c r="AA46" s="25">
        <v>0.75638452476581897</v>
      </c>
      <c r="AB46" s="25">
        <v>132.93876349581001</v>
      </c>
      <c r="AC46" s="25">
        <v>0</v>
      </c>
      <c r="AD46" s="25">
        <v>5024.6368347690895</v>
      </c>
      <c r="AE46" s="25">
        <v>0</v>
      </c>
      <c r="AF46" s="91">
        <v>501.91116894569399</v>
      </c>
      <c r="AG46" s="25">
        <v>0</v>
      </c>
      <c r="AH46" s="25">
        <v>0.21756452486003899</v>
      </c>
      <c r="AI46" s="25">
        <v>26.3147823673076</v>
      </c>
      <c r="AJ46" s="25">
        <v>0</v>
      </c>
      <c r="AK46" s="25">
        <v>70.1801568515627</v>
      </c>
      <c r="AL46" s="25">
        <v>0.112962722822747</v>
      </c>
      <c r="AM46" s="25">
        <v>1.05952972257025</v>
      </c>
      <c r="AN46" s="91">
        <v>0</v>
      </c>
      <c r="AO46" s="25">
        <v>1.7927473461379899</v>
      </c>
      <c r="AP46" s="25">
        <v>401.97092430981502</v>
      </c>
      <c r="AQ46" s="25">
        <v>1.9701280015299101</v>
      </c>
      <c r="AS46" s="34"/>
      <c r="AU46" s="22">
        <f t="shared" si="5"/>
        <v>3.2125926035093304E-3</v>
      </c>
      <c r="AV46" s="22">
        <f t="shared" si="6"/>
        <v>3.2125741965487267E-3</v>
      </c>
      <c r="AW46" s="22">
        <f t="shared" si="7"/>
        <v>3.2668648120681384E-3</v>
      </c>
      <c r="AX46" s="22">
        <f t="shared" si="8"/>
        <v>3.6314941919342036E-3</v>
      </c>
      <c r="AY46" s="22">
        <f t="shared" si="9"/>
        <v>3.2649436544495633E-3</v>
      </c>
      <c r="AZ46" s="22"/>
      <c r="BA46" s="22"/>
      <c r="BB46" s="22"/>
    </row>
    <row r="47" spans="1:54" x14ac:dyDescent="0.25">
      <c r="A47" s="25" t="s">
        <v>46</v>
      </c>
      <c r="B47" s="25">
        <v>30735.005140000001</v>
      </c>
      <c r="C47" s="25">
        <v>2458.8004077000001</v>
      </c>
      <c r="D47" s="25">
        <v>10.731935235</v>
      </c>
      <c r="E47" s="25">
        <v>7.4458508012999998</v>
      </c>
      <c r="F47" s="25">
        <v>234.48962736999999</v>
      </c>
      <c r="G47" s="25"/>
      <c r="H47" s="27" t="s">
        <v>46</v>
      </c>
      <c r="I47" s="91">
        <v>367.02634612613701</v>
      </c>
      <c r="J47" s="25">
        <v>96.063725342752306</v>
      </c>
      <c r="K47" s="25">
        <v>10.766516326973401</v>
      </c>
      <c r="L47" s="25">
        <v>10.766516326973401</v>
      </c>
      <c r="M47" s="25">
        <v>22.943344535144401</v>
      </c>
      <c r="N47" s="91">
        <v>5.1479679651896797</v>
      </c>
      <c r="O47" s="25">
        <v>7.4790872569891897</v>
      </c>
      <c r="P47" s="25">
        <v>61609.498892252399</v>
      </c>
      <c r="Q47" s="25">
        <v>0</v>
      </c>
      <c r="R47" s="25">
        <v>4122.5849326848702</v>
      </c>
      <c r="S47" s="25">
        <v>0</v>
      </c>
      <c r="T47" s="25">
        <v>811.991853804529</v>
      </c>
      <c r="U47" s="91">
        <v>0</v>
      </c>
      <c r="V47" s="25">
        <v>0</v>
      </c>
      <c r="W47" s="25">
        <v>0</v>
      </c>
      <c r="X47" s="25">
        <v>0.62259787112287102</v>
      </c>
      <c r="Y47" s="25">
        <v>5.3128406736524498</v>
      </c>
      <c r="Z47" s="91">
        <v>162.22972948663599</v>
      </c>
      <c r="AA47" s="25">
        <v>253.882777558333</v>
      </c>
      <c r="AB47" s="25">
        <v>235.40603344222399</v>
      </c>
      <c r="AC47" s="25">
        <v>0</v>
      </c>
      <c r="AD47" s="25">
        <v>30861.036600072701</v>
      </c>
      <c r="AE47" s="25">
        <v>0</v>
      </c>
      <c r="AF47" s="91">
        <v>6687.2830584268904</v>
      </c>
      <c r="AG47" s="25">
        <v>0</v>
      </c>
      <c r="AH47" s="25">
        <v>13.896819548329701</v>
      </c>
      <c r="AI47" s="25">
        <v>400.295907615928</v>
      </c>
      <c r="AJ47" s="25">
        <v>0</v>
      </c>
      <c r="AK47" s="25">
        <v>213.24982309035701</v>
      </c>
      <c r="AL47" s="25">
        <v>12.5320321541189</v>
      </c>
      <c r="AM47" s="25">
        <v>15.118029091576799</v>
      </c>
      <c r="AN47" s="91">
        <v>0</v>
      </c>
      <c r="AO47" s="25">
        <v>54.007384269767002</v>
      </c>
      <c r="AP47" s="25">
        <v>2468.8830014341002</v>
      </c>
      <c r="AQ47" s="25">
        <v>5.8088570589943398</v>
      </c>
      <c r="AS47" s="34"/>
      <c r="AU47" s="22">
        <f t="shared" si="5"/>
        <v>4.1005836666894308E-3</v>
      </c>
      <c r="AV47" s="22">
        <f t="shared" si="6"/>
        <v>4.1006149594433796E-3</v>
      </c>
      <c r="AW47" s="22">
        <f t="shared" si="7"/>
        <v>3.2222605910462005E-3</v>
      </c>
      <c r="AX47" s="22">
        <f t="shared" si="8"/>
        <v>4.4637552613043365E-3</v>
      </c>
      <c r="AY47" s="22">
        <f t="shared" si="9"/>
        <v>3.9080878864547804E-3</v>
      </c>
      <c r="AZ47" s="22"/>
      <c r="BA47" s="22"/>
      <c r="BB47" s="22"/>
    </row>
    <row r="48" spans="1:54" x14ac:dyDescent="0.25">
      <c r="A48" s="25" t="s">
        <v>47</v>
      </c>
      <c r="B48" s="25">
        <v>20826.291998000001</v>
      </c>
      <c r="C48" s="25">
        <v>1666.1033784000001</v>
      </c>
      <c r="D48" s="25">
        <v>15.157557195000001</v>
      </c>
      <c r="E48" s="25">
        <v>1.8661375470999999</v>
      </c>
      <c r="F48" s="25">
        <v>388.75101618000002</v>
      </c>
      <c r="G48" s="25"/>
      <c r="H48" s="27" t="s">
        <v>47</v>
      </c>
      <c r="I48" s="91">
        <v>162.29323442219399</v>
      </c>
      <c r="J48" s="25">
        <v>137.49098500331999</v>
      </c>
      <c r="K48" s="25">
        <v>15.270051015964199</v>
      </c>
      <c r="L48" s="25">
        <v>15.270051015964199</v>
      </c>
      <c r="M48" s="25">
        <v>7.7780256630565896</v>
      </c>
      <c r="N48" s="91">
        <v>1.17822947843391</v>
      </c>
      <c r="O48" s="25">
        <v>1.88422087305617</v>
      </c>
      <c r="P48" s="25">
        <v>113889.37130342</v>
      </c>
      <c r="Q48" s="25">
        <v>0</v>
      </c>
      <c r="R48" s="25">
        <v>1285.9122392842</v>
      </c>
      <c r="S48" s="25">
        <v>0</v>
      </c>
      <c r="T48" s="25">
        <v>657.18360019489899</v>
      </c>
      <c r="U48" s="91">
        <v>0</v>
      </c>
      <c r="V48" s="25">
        <v>0</v>
      </c>
      <c r="W48" s="25">
        <v>0</v>
      </c>
      <c r="X48" s="25">
        <v>0.33086880512413602</v>
      </c>
      <c r="Y48" s="25">
        <v>7.9545325759634302</v>
      </c>
      <c r="Z48" s="91">
        <v>69.470607014551206</v>
      </c>
      <c r="AA48" s="25">
        <v>69.237394062518902</v>
      </c>
      <c r="AB48" s="25">
        <v>391.70151306978403</v>
      </c>
      <c r="AC48" s="25">
        <v>0</v>
      </c>
      <c r="AD48" s="25">
        <v>20988.727046379699</v>
      </c>
      <c r="AE48" s="25">
        <v>0</v>
      </c>
      <c r="AF48" s="91">
        <v>3102.4823098706402</v>
      </c>
      <c r="AG48" s="25">
        <v>0</v>
      </c>
      <c r="AH48" s="25">
        <v>4.8730758706669501</v>
      </c>
      <c r="AI48" s="25">
        <v>171.90434068390601</v>
      </c>
      <c r="AJ48" s="25">
        <v>0</v>
      </c>
      <c r="AK48" s="25">
        <v>229.760450958364</v>
      </c>
      <c r="AL48" s="25">
        <v>2.3404290852285299</v>
      </c>
      <c r="AM48" s="25">
        <v>6.8423798151230404</v>
      </c>
      <c r="AN48" s="91">
        <v>0</v>
      </c>
      <c r="AO48" s="25">
        <v>19.0112370925623</v>
      </c>
      <c r="AP48" s="25">
        <v>1679.0982648522599</v>
      </c>
      <c r="AQ48" s="25">
        <v>6.3565439506680503</v>
      </c>
      <c r="AS48" s="34"/>
      <c r="AU48" s="22">
        <f t="shared" si="5"/>
        <v>7.7995184354131735E-3</v>
      </c>
      <c r="AV48" s="22">
        <f t="shared" si="6"/>
        <v>7.7995679144106543E-3</v>
      </c>
      <c r="AW48" s="22">
        <f t="shared" si="7"/>
        <v>7.4216326230526599E-3</v>
      </c>
      <c r="AX48" s="22">
        <f t="shared" si="8"/>
        <v>9.6902428142404788E-3</v>
      </c>
      <c r="AY48" s="22">
        <f t="shared" si="9"/>
        <v>7.5896827711901408E-3</v>
      </c>
      <c r="AZ48" s="22"/>
      <c r="BA48" s="22"/>
      <c r="BB48" s="22"/>
    </row>
    <row r="49" spans="1:54" x14ac:dyDescent="0.25">
      <c r="A49" s="25" t="s">
        <v>48</v>
      </c>
      <c r="B49" s="25">
        <v>5680.4749454000003</v>
      </c>
      <c r="C49" s="25">
        <v>454.43798120000002</v>
      </c>
      <c r="D49" s="25">
        <v>0.64806600790000002</v>
      </c>
      <c r="E49" s="25">
        <v>1.5752123257999999</v>
      </c>
      <c r="F49" s="25">
        <v>32.818704177999997</v>
      </c>
      <c r="G49" s="25"/>
      <c r="H49" s="27" t="s">
        <v>48</v>
      </c>
      <c r="I49" s="91">
        <v>84.114066925882298</v>
      </c>
      <c r="J49" s="25">
        <v>15.076496847152301</v>
      </c>
      <c r="K49" s="25">
        <v>0.65066839903492502</v>
      </c>
      <c r="L49" s="25">
        <v>0.65066839903492502</v>
      </c>
      <c r="M49" s="25">
        <v>2.9395445065730001</v>
      </c>
      <c r="N49" s="91">
        <v>0.375983685606601</v>
      </c>
      <c r="O49" s="25">
        <v>1.5811159418277101</v>
      </c>
      <c r="P49" s="25">
        <v>7323.4413370008997</v>
      </c>
      <c r="Q49" s="25">
        <v>0</v>
      </c>
      <c r="R49" s="25">
        <v>850.30045135339606</v>
      </c>
      <c r="S49" s="25">
        <v>0</v>
      </c>
      <c r="T49" s="25">
        <v>129.26264872650799</v>
      </c>
      <c r="U49" s="91">
        <v>0</v>
      </c>
      <c r="V49" s="25">
        <v>0</v>
      </c>
      <c r="W49" s="25">
        <v>0</v>
      </c>
      <c r="X49" s="25">
        <v>0.139688532490158</v>
      </c>
      <c r="Y49" s="25">
        <v>0.72080637228628297</v>
      </c>
      <c r="Z49" s="91">
        <v>22.8598133482033</v>
      </c>
      <c r="AA49" s="25">
        <v>61.2576919109014</v>
      </c>
      <c r="AB49" s="25">
        <v>32.944679756592897</v>
      </c>
      <c r="AC49" s="25">
        <v>0</v>
      </c>
      <c r="AD49" s="25">
        <v>5700.7933477429597</v>
      </c>
      <c r="AE49" s="25">
        <v>0</v>
      </c>
      <c r="AF49" s="91">
        <v>1321.43546826391</v>
      </c>
      <c r="AG49" s="25">
        <v>0</v>
      </c>
      <c r="AH49" s="25">
        <v>3.2164926900173598</v>
      </c>
      <c r="AI49" s="25">
        <v>84.123498075386806</v>
      </c>
      <c r="AJ49" s="25">
        <v>0</v>
      </c>
      <c r="AK49" s="25">
        <v>37.667169970887102</v>
      </c>
      <c r="AL49" s="25">
        <v>1.2319445935586799</v>
      </c>
      <c r="AM49" s="25">
        <v>2.4924666519545</v>
      </c>
      <c r="AN49" s="91">
        <v>0</v>
      </c>
      <c r="AO49" s="25">
        <v>12.7358907885975</v>
      </c>
      <c r="AP49" s="25">
        <v>456.06345317140301</v>
      </c>
      <c r="AQ49" s="25">
        <v>0.60909176531513898</v>
      </c>
      <c r="AS49" s="34"/>
      <c r="AU49" s="22">
        <f t="shared" si="5"/>
        <v>3.5768844222106963E-3</v>
      </c>
      <c r="AV49" s="22">
        <f t="shared" si="6"/>
        <v>3.5768840604183797E-3</v>
      </c>
      <c r="AW49" s="22">
        <f t="shared" si="7"/>
        <v>4.0156266540777429E-3</v>
      </c>
      <c r="AX49" s="22">
        <f t="shared" si="8"/>
        <v>3.7478223925856537E-3</v>
      </c>
      <c r="AY49" s="22">
        <f t="shared" si="9"/>
        <v>3.8385299404157425E-3</v>
      </c>
      <c r="AZ49" s="22"/>
      <c r="BA49" s="22"/>
      <c r="BB49" s="22"/>
    </row>
    <row r="50" spans="1:54" x14ac:dyDescent="0.25">
      <c r="A50" s="25" t="s">
        <v>49</v>
      </c>
      <c r="B50" s="25">
        <v>49612.620792000002</v>
      </c>
      <c r="C50" s="25">
        <v>3969.0097863000001</v>
      </c>
      <c r="D50" s="25">
        <v>45.478351508999999</v>
      </c>
      <c r="E50" s="25">
        <v>2.8278353104999998</v>
      </c>
      <c r="F50" s="25">
        <v>1092.3328397</v>
      </c>
      <c r="G50" s="25"/>
      <c r="H50" s="27" t="s">
        <v>49</v>
      </c>
      <c r="I50" s="91">
        <v>316.33375069833897</v>
      </c>
      <c r="J50" s="25">
        <v>378.20981272610601</v>
      </c>
      <c r="K50" s="25">
        <v>45.678722434514199</v>
      </c>
      <c r="L50" s="25">
        <v>45.678722434514199</v>
      </c>
      <c r="M50" s="25">
        <v>16.1271741473033</v>
      </c>
      <c r="N50" s="91">
        <v>3.56676337372802</v>
      </c>
      <c r="O50" s="25">
        <v>2.8421214064185101</v>
      </c>
      <c r="P50" s="25">
        <v>322730.73139775102</v>
      </c>
      <c r="Q50" s="25">
        <v>0</v>
      </c>
      <c r="R50" s="25">
        <v>1949.0797115917901</v>
      </c>
      <c r="S50" s="25">
        <v>0</v>
      </c>
      <c r="T50" s="25">
        <v>1583.7282760293799</v>
      </c>
      <c r="U50" s="91">
        <v>0</v>
      </c>
      <c r="V50" s="25">
        <v>0</v>
      </c>
      <c r="W50" s="25">
        <v>0</v>
      </c>
      <c r="X50" s="25">
        <v>0.448579415300071</v>
      </c>
      <c r="Y50" s="25">
        <v>22.194587581388699</v>
      </c>
      <c r="Z50" s="91">
        <v>179.55972204333199</v>
      </c>
      <c r="AA50" s="25">
        <v>84.676736065186702</v>
      </c>
      <c r="AB50" s="25">
        <v>1097.12302986091</v>
      </c>
      <c r="AC50" s="25">
        <v>0</v>
      </c>
      <c r="AD50" s="25">
        <v>49837.051833236801</v>
      </c>
      <c r="AE50" s="25">
        <v>0</v>
      </c>
      <c r="AF50" s="91">
        <v>6314.1461330048396</v>
      </c>
      <c r="AG50" s="25">
        <v>0</v>
      </c>
      <c r="AH50" s="25">
        <v>6.4183808854720299</v>
      </c>
      <c r="AI50" s="25">
        <v>340.27821562023502</v>
      </c>
      <c r="AJ50" s="25">
        <v>0</v>
      </c>
      <c r="AK50" s="25">
        <v>608.61415000699606</v>
      </c>
      <c r="AL50" s="25">
        <v>7.1927554956596298</v>
      </c>
      <c r="AM50" s="25">
        <v>14.538330445272001</v>
      </c>
      <c r="AN50" s="91">
        <v>0</v>
      </c>
      <c r="AO50" s="25">
        <v>30.678840200912699</v>
      </c>
      <c r="AP50" s="25">
        <v>3986.9642746914901</v>
      </c>
      <c r="AQ50" s="25">
        <v>17.6792033614811</v>
      </c>
      <c r="AS50" s="34"/>
      <c r="AU50" s="22">
        <f t="shared" si="5"/>
        <v>4.5236683258020674E-3</v>
      </c>
      <c r="AV50" s="22">
        <f t="shared" si="6"/>
        <v>4.5236694687587576E-3</v>
      </c>
      <c r="AW50" s="22">
        <f t="shared" si="7"/>
        <v>4.4058528698989281E-3</v>
      </c>
      <c r="AX50" s="22">
        <f t="shared" si="8"/>
        <v>5.0519547108930788E-3</v>
      </c>
      <c r="AY50" s="22">
        <f t="shared" si="9"/>
        <v>4.3852843994195033E-3</v>
      </c>
      <c r="AZ50" s="22"/>
      <c r="BA50" s="22"/>
      <c r="BB50" s="22"/>
    </row>
    <row r="51" spans="1:54" x14ac:dyDescent="0.25">
      <c r="A51" s="25" t="s">
        <v>50</v>
      </c>
      <c r="B51" s="25">
        <v>8071.5174930000003</v>
      </c>
      <c r="C51" s="25">
        <v>645.72141904</v>
      </c>
      <c r="D51" s="25">
        <v>2.5418978907000001</v>
      </c>
      <c r="E51" s="25">
        <v>0.2292672171</v>
      </c>
      <c r="F51" s="25">
        <v>43.992850019000002</v>
      </c>
      <c r="G51" s="25"/>
      <c r="H51" s="27" t="s">
        <v>50</v>
      </c>
      <c r="I51" s="91">
        <v>8.6052949141156407</v>
      </c>
      <c r="J51" s="25">
        <v>15.0011888308976</v>
      </c>
      <c r="K51" s="25">
        <v>2.5485587218882499</v>
      </c>
      <c r="L51" s="25">
        <v>2.5485587218882499</v>
      </c>
      <c r="M51" s="25">
        <v>13.7043117542618</v>
      </c>
      <c r="N51" s="91">
        <v>2.0362379707374698</v>
      </c>
      <c r="O51" s="25">
        <v>0.22978871974766499</v>
      </c>
      <c r="P51" s="25">
        <v>16641.503723399499</v>
      </c>
      <c r="Q51" s="25">
        <v>0</v>
      </c>
      <c r="R51" s="25">
        <v>1044.82800981386</v>
      </c>
      <c r="S51" s="25">
        <v>0</v>
      </c>
      <c r="T51" s="25">
        <v>460.18830870315099</v>
      </c>
      <c r="U51" s="91">
        <v>0</v>
      </c>
      <c r="V51" s="25">
        <v>0</v>
      </c>
      <c r="W51" s="25">
        <v>0</v>
      </c>
      <c r="X51" s="25">
        <v>0.59135888218278498</v>
      </c>
      <c r="Y51" s="25">
        <v>1.22242170289241</v>
      </c>
      <c r="Z51" s="91">
        <v>26.003605951661299</v>
      </c>
      <c r="AA51" s="25">
        <v>1.59062512615662</v>
      </c>
      <c r="AB51" s="25">
        <v>44.110712829785101</v>
      </c>
      <c r="AC51" s="25">
        <v>0</v>
      </c>
      <c r="AD51" s="25">
        <v>8085.6413235117398</v>
      </c>
      <c r="AE51" s="25">
        <v>0</v>
      </c>
      <c r="AF51" s="91">
        <v>1706.59417627055</v>
      </c>
      <c r="AG51" s="25">
        <v>0</v>
      </c>
      <c r="AH51" s="25">
        <v>4.2485966710588201</v>
      </c>
      <c r="AI51" s="25">
        <v>53.652480924300903</v>
      </c>
      <c r="AJ51" s="25">
        <v>0</v>
      </c>
      <c r="AK51" s="25">
        <v>26.552685061752999</v>
      </c>
      <c r="AL51" s="25">
        <v>2.1264855651401402</v>
      </c>
      <c r="AM51" s="25">
        <v>6.49103722946428</v>
      </c>
      <c r="AN51" s="91">
        <v>0</v>
      </c>
      <c r="AO51" s="25">
        <v>2.2010336881661399</v>
      </c>
      <c r="AP51" s="25">
        <v>646.85132334639502</v>
      </c>
      <c r="AQ51" s="25">
        <v>2.5426126911196101</v>
      </c>
      <c r="AS51" s="34"/>
      <c r="AU51" s="22">
        <f t="shared" si="5"/>
        <v>1.7498358300020189E-3</v>
      </c>
      <c r="AV51" s="22">
        <f t="shared" si="6"/>
        <v>1.7498324712146897E-3</v>
      </c>
      <c r="AW51" s="22">
        <f t="shared" si="7"/>
        <v>2.6204165055645104E-3</v>
      </c>
      <c r="AX51" s="22">
        <f t="shared" si="8"/>
        <v>2.2746498791299903E-3</v>
      </c>
      <c r="AY51" s="22">
        <f t="shared" si="9"/>
        <v>2.6791356034945387E-3</v>
      </c>
      <c r="AZ51" s="22"/>
      <c r="BA51" s="22"/>
      <c r="BB51" s="22"/>
    </row>
    <row r="52" spans="1:54" x14ac:dyDescent="0.25">
      <c r="A52" s="25"/>
      <c r="B52" s="25"/>
      <c r="C52" s="25"/>
      <c r="D52" s="25"/>
      <c r="E52" s="25"/>
      <c r="F52" s="25"/>
      <c r="G52" s="25"/>
      <c r="J52" s="25"/>
      <c r="AS52" s="34"/>
      <c r="AU52" s="22" t="str">
        <f t="shared" si="5"/>
        <v/>
      </c>
      <c r="AV52" s="22" t="str">
        <f t="shared" si="6"/>
        <v/>
      </c>
      <c r="AY52" s="22" t="str">
        <f t="shared" si="9"/>
        <v/>
      </c>
      <c r="AZ52" s="22"/>
      <c r="BA52" s="22"/>
      <c r="BB52" s="22"/>
    </row>
    <row r="53" spans="1:54" x14ac:dyDescent="0.25">
      <c r="B53" s="25"/>
      <c r="C53" s="25"/>
      <c r="D53" s="25"/>
      <c r="E53" s="25"/>
      <c r="F53" s="25"/>
      <c r="J53" s="25"/>
      <c r="AU53" s="22" t="str">
        <f t="shared" si="5"/>
        <v/>
      </c>
      <c r="AV53" s="22" t="str">
        <f t="shared" si="6"/>
        <v/>
      </c>
      <c r="AY53" s="22" t="str">
        <f t="shared" si="9"/>
        <v/>
      </c>
      <c r="AZ53" s="22"/>
      <c r="BA53" s="22"/>
      <c r="BB53" s="22"/>
    </row>
    <row r="54" spans="1:54" x14ac:dyDescent="0.25">
      <c r="A54" s="25" t="s">
        <v>229</v>
      </c>
      <c r="B54" s="25">
        <v>268.99166000000002</v>
      </c>
      <c r="C54" s="25">
        <v>15.216301255999999</v>
      </c>
      <c r="D54" s="25">
        <v>9.8465541E-3</v>
      </c>
      <c r="E54" s="25">
        <v>4.0740702E-3</v>
      </c>
      <c r="F54" s="25">
        <v>5.04286927E-2</v>
      </c>
      <c r="G54" s="25"/>
      <c r="H54" s="27" t="s">
        <v>51</v>
      </c>
      <c r="I54" s="91">
        <v>0</v>
      </c>
      <c r="J54" s="25">
        <v>0</v>
      </c>
      <c r="K54" s="25">
        <v>0</v>
      </c>
      <c r="L54" s="25">
        <v>0</v>
      </c>
      <c r="M54" s="25">
        <v>0</v>
      </c>
      <c r="N54" s="91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91">
        <v>0</v>
      </c>
      <c r="V54" s="25">
        <v>0</v>
      </c>
      <c r="W54" s="25">
        <v>0</v>
      </c>
      <c r="X54" s="25">
        <v>0</v>
      </c>
      <c r="Y54" s="25">
        <v>0</v>
      </c>
      <c r="Z54" s="91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91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91">
        <v>0</v>
      </c>
      <c r="AO54" s="25">
        <v>0</v>
      </c>
      <c r="AP54" s="25">
        <v>0</v>
      </c>
      <c r="AQ54" s="25">
        <v>0</v>
      </c>
      <c r="AS54" s="34"/>
      <c r="AU54" s="22">
        <f t="shared" si="5"/>
        <v>-1</v>
      </c>
      <c r="AV54" s="22">
        <f t="shared" si="6"/>
        <v>-1</v>
      </c>
      <c r="AW54" s="22">
        <f>IF(D54=0,"",(L54-D54)/D54)</f>
        <v>-1</v>
      </c>
      <c r="AX54" s="22">
        <f>IF(E54=0,"",(O54-E54)/E54)</f>
        <v>-1</v>
      </c>
      <c r="AY54" s="22">
        <f t="shared" si="9"/>
        <v>-1</v>
      </c>
      <c r="AZ54" s="22"/>
      <c r="BA54" s="22"/>
      <c r="BB54" s="22"/>
    </row>
    <row r="55" spans="1:54" x14ac:dyDescent="0.25">
      <c r="A55" s="25" t="s">
        <v>1</v>
      </c>
      <c r="B55" s="25">
        <v>120.8105212</v>
      </c>
      <c r="C55" s="25">
        <v>9.6648418130000007</v>
      </c>
      <c r="D55" s="25">
        <v>4.2091225599999997E-2</v>
      </c>
      <c r="E55" s="25">
        <v>8.8751782999999997E-3</v>
      </c>
      <c r="F55" s="25">
        <v>0.49073039219999998</v>
      </c>
      <c r="G55" s="25"/>
      <c r="H55" s="27" t="s">
        <v>1</v>
      </c>
      <c r="I55" s="91">
        <v>9.7767453442109305E-3</v>
      </c>
      <c r="J55" s="25">
        <v>1.11479207335414E-2</v>
      </c>
      <c r="K55" s="25">
        <v>1.25103634535624E-3</v>
      </c>
      <c r="L55" s="25">
        <v>1.25103634535624E-3</v>
      </c>
      <c r="M55" s="25">
        <v>4.8852254716513202E-4</v>
      </c>
      <c r="N55" s="91">
        <v>5.6514647987786402E-5</v>
      </c>
      <c r="O55" s="25">
        <v>7.4036388074880005E-5</v>
      </c>
      <c r="P55" s="25">
        <v>9.4961174599595601</v>
      </c>
      <c r="Q55" s="25">
        <v>0</v>
      </c>
      <c r="R55" s="25">
        <v>6.7671896277418403E-2</v>
      </c>
      <c r="S55" s="25">
        <v>0</v>
      </c>
      <c r="T55" s="25">
        <v>5.0935085337112398E-2</v>
      </c>
      <c r="U55" s="91">
        <v>0</v>
      </c>
      <c r="V55" s="25">
        <v>0</v>
      </c>
      <c r="W55" s="25">
        <v>0</v>
      </c>
      <c r="X55" s="25">
        <v>2.44785530470631E-5</v>
      </c>
      <c r="Y55" s="25">
        <v>6.5078184392934504E-4</v>
      </c>
      <c r="Z55" s="91">
        <v>4.3657447649106196E-3</v>
      </c>
      <c r="AA55" s="25">
        <v>2.8813447090284701E-3</v>
      </c>
      <c r="AB55" s="25">
        <v>3.2269730367059997E-2</v>
      </c>
      <c r="AC55" s="25">
        <v>0</v>
      </c>
      <c r="AD55" s="25">
        <v>1.52582344582416</v>
      </c>
      <c r="AE55" s="25">
        <v>0</v>
      </c>
      <c r="AF55" s="91">
        <v>0.20088843885205299</v>
      </c>
      <c r="AG55" s="25">
        <v>0</v>
      </c>
      <c r="AH55" s="25">
        <v>2.76483571873433E-4</v>
      </c>
      <c r="AI55" s="25">
        <v>1.05034682937879E-2</v>
      </c>
      <c r="AJ55" s="25">
        <v>0</v>
      </c>
      <c r="AK55" s="25">
        <v>1.7955693928757399E-2</v>
      </c>
      <c r="AL55" s="25">
        <v>7.33098048508252E-5</v>
      </c>
      <c r="AM55" s="25">
        <v>4.5681508412193599E-4</v>
      </c>
      <c r="AN55" s="91">
        <v>0</v>
      </c>
      <c r="AO55" s="25">
        <v>1.006420050563E-3</v>
      </c>
      <c r="AP55" s="25">
        <v>0.122066054994295</v>
      </c>
      <c r="AQ55" s="25">
        <v>5.1089099799930696E-4</v>
      </c>
      <c r="AS55" s="34"/>
      <c r="AU55" s="22">
        <f t="shared" si="5"/>
        <v>-0.9873701112231924</v>
      </c>
      <c r="AV55" s="22">
        <f t="shared" si="6"/>
        <v>-0.98737009282137378</v>
      </c>
      <c r="AW55" s="22">
        <f>IF(D55=0,"",(L55-D55)/D55)</f>
        <v>-0.97027797771333513</v>
      </c>
      <c r="AX55" s="22">
        <f>IF(E55=0,"",(O55-E55)/E55)</f>
        <v>-0.99165803935737484</v>
      </c>
      <c r="AY55" s="22">
        <f>IF(F55=0,"",(W55-F55)/F55)</f>
        <v>-1</v>
      </c>
      <c r="AZ55" s="22"/>
      <c r="BA55" s="22"/>
      <c r="BB55" s="22"/>
    </row>
    <row r="56" spans="1:54" x14ac:dyDescent="0.25">
      <c r="A56" s="25" t="s">
        <v>11</v>
      </c>
      <c r="B56" s="25">
        <v>1534.7164912999999</v>
      </c>
      <c r="C56" s="25">
        <v>122.77732419</v>
      </c>
      <c r="D56" s="25">
        <v>0.67868560420000001</v>
      </c>
      <c r="E56" s="25">
        <v>0.1087555746</v>
      </c>
      <c r="F56" s="25">
        <v>14.071074934</v>
      </c>
      <c r="G56" s="25"/>
      <c r="H56" s="27" t="s">
        <v>11</v>
      </c>
      <c r="I56" s="91">
        <v>0</v>
      </c>
      <c r="J56" s="25">
        <v>0</v>
      </c>
      <c r="K56" s="25">
        <v>0</v>
      </c>
      <c r="L56" s="25">
        <v>0</v>
      </c>
      <c r="M56" s="25">
        <v>0</v>
      </c>
      <c r="N56" s="91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91">
        <v>0</v>
      </c>
      <c r="V56" s="25">
        <v>0</v>
      </c>
      <c r="W56" s="25">
        <v>0</v>
      </c>
      <c r="X56" s="25">
        <v>0</v>
      </c>
      <c r="Y56" s="25">
        <v>0</v>
      </c>
      <c r="Z56" s="91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91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91">
        <v>0</v>
      </c>
      <c r="AO56" s="25">
        <v>0</v>
      </c>
      <c r="AP56" s="25">
        <v>0</v>
      </c>
      <c r="AQ56" s="25">
        <v>0</v>
      </c>
      <c r="AS56" s="34"/>
      <c r="AU56" s="22">
        <f t="shared" si="5"/>
        <v>-1</v>
      </c>
      <c r="AV56" s="22">
        <f t="shared" si="6"/>
        <v>-1</v>
      </c>
      <c r="AW56" s="22">
        <f>IF(D56=0,"",(L56-D56)/D56)</f>
        <v>-1</v>
      </c>
      <c r="AX56" s="22">
        <f>IF(E56=0,"",(O56-E56)/E56)</f>
        <v>-1</v>
      </c>
      <c r="AY56" s="22">
        <f>IF(F56=0,"",(W56-F56)/F56)</f>
        <v>-1</v>
      </c>
      <c r="AZ56" s="22"/>
      <c r="BA56" s="22"/>
      <c r="BB56" s="22"/>
    </row>
    <row r="57" spans="1:54" x14ac:dyDescent="0.25">
      <c r="A57" s="25" t="s">
        <v>58</v>
      </c>
      <c r="B57" s="25"/>
      <c r="C57" s="25"/>
      <c r="D57" s="25"/>
      <c r="E57" s="25"/>
      <c r="F57" s="25"/>
      <c r="G57" s="25"/>
      <c r="J57" s="25"/>
      <c r="AS57" s="34"/>
      <c r="AU57" s="22" t="str">
        <f t="shared" si="5"/>
        <v/>
      </c>
      <c r="AV57" s="22" t="str">
        <f t="shared" si="6"/>
        <v/>
      </c>
      <c r="AW57" s="22" t="str">
        <f>IF(D57=0,"",(L57-D57)/D57)</f>
        <v/>
      </c>
      <c r="AX57" s="22" t="str">
        <f>IF(E57=0,"",(O57-E57)/E57)</f>
        <v/>
      </c>
      <c r="AY57" s="22" t="str">
        <f>IF(F57=0,"",(W57-F57)/F57)</f>
        <v/>
      </c>
      <c r="AZ57" s="22"/>
      <c r="BA57" s="22"/>
      <c r="BB57" s="22"/>
    </row>
    <row r="58" spans="1:54" x14ac:dyDescent="0.25">
      <c r="A58" s="25" t="s">
        <v>176</v>
      </c>
      <c r="B58" s="25"/>
      <c r="C58" s="25"/>
      <c r="D58" s="25"/>
      <c r="E58" s="25"/>
      <c r="F58" s="25"/>
      <c r="G58" s="25"/>
      <c r="J58" s="25"/>
      <c r="AS58" s="34"/>
      <c r="AU58" s="22" t="str">
        <f t="shared" si="5"/>
        <v/>
      </c>
      <c r="AV58" s="22" t="str">
        <f t="shared" si="6"/>
        <v/>
      </c>
      <c r="AZ58" s="22"/>
      <c r="BA58" s="22"/>
      <c r="BB58" s="22"/>
    </row>
    <row r="59" spans="1:54" x14ac:dyDescent="0.25">
      <c r="A59" s="25"/>
      <c r="B59" s="25"/>
      <c r="C59" s="25"/>
      <c r="D59" s="25"/>
      <c r="E59" s="25"/>
      <c r="F59" s="25"/>
      <c r="G59" s="25"/>
      <c r="J59" s="25"/>
      <c r="AS59" s="34"/>
      <c r="AU59" s="22"/>
      <c r="AV59" s="22"/>
      <c r="AZ59" s="22"/>
      <c r="BA59" s="22"/>
      <c r="BB59" s="22"/>
    </row>
    <row r="60" spans="1:54" x14ac:dyDescent="0.25">
      <c r="A60" s="25"/>
      <c r="B60" s="25"/>
      <c r="C60" s="25"/>
      <c r="D60" s="25"/>
      <c r="E60" s="25"/>
      <c r="F60" s="25"/>
      <c r="G60" s="25"/>
      <c r="J60" s="25"/>
      <c r="AS60" s="34"/>
      <c r="AU60" s="22" t="str">
        <f>IF(B60=0,"",(AD60-B60)/B60)</f>
        <v/>
      </c>
      <c r="AV60" s="22" t="str">
        <f>IF(C60=0,"",(AP60-C60)/C60)</f>
        <v/>
      </c>
    </row>
    <row r="61" spans="1:54" x14ac:dyDescent="0.25">
      <c r="A61" s="1" t="s">
        <v>55</v>
      </c>
      <c r="B61" s="74">
        <f>SUM(B3:B59)</f>
        <v>2628195.7159501594</v>
      </c>
      <c r="C61" s="74">
        <f>SUM(C3:C59)</f>
        <v>235930.82931822602</v>
      </c>
      <c r="D61" s="74">
        <f>SUM(D3:D59)</f>
        <v>1662.5874307072004</v>
      </c>
      <c r="E61" s="74">
        <f>SUM(E3:E59)</f>
        <v>487.36275901999988</v>
      </c>
      <c r="F61" s="74">
        <f>SUM(F3:F59)</f>
        <v>16402.569307748796</v>
      </c>
      <c r="G61" s="1"/>
      <c r="H61" s="1"/>
      <c r="I61" s="1"/>
      <c r="J61" s="74">
        <f t="shared" ref="J61:Y61" si="10">SUM(J3:J59)</f>
        <v>6676.9608397809034</v>
      </c>
      <c r="K61" s="74">
        <f t="shared" si="10"/>
        <v>1669.317903245654</v>
      </c>
      <c r="L61" s="74">
        <f t="shared" si="10"/>
        <v>1669.317903245654</v>
      </c>
      <c r="M61" s="74">
        <f t="shared" si="10"/>
        <v>4665.9944536941948</v>
      </c>
      <c r="N61" s="74"/>
      <c r="O61" s="74">
        <f t="shared" si="10"/>
        <v>489.80179011561967</v>
      </c>
      <c r="P61" s="74">
        <f t="shared" si="10"/>
        <v>5881894.8298237612</v>
      </c>
      <c r="Q61" s="74">
        <f t="shared" si="10"/>
        <v>0</v>
      </c>
      <c r="R61" s="74">
        <f t="shared" si="10"/>
        <v>394009.08744769444</v>
      </c>
      <c r="S61" s="74">
        <f t="shared" si="10"/>
        <v>0</v>
      </c>
      <c r="T61" s="74">
        <f t="shared" si="10"/>
        <v>122426.9867420075</v>
      </c>
      <c r="U61" s="74"/>
      <c r="V61" s="74">
        <f t="shared" si="10"/>
        <v>0</v>
      </c>
      <c r="W61" s="74">
        <f t="shared" si="10"/>
        <v>0</v>
      </c>
      <c r="X61" s="74">
        <f t="shared" si="10"/>
        <v>99.341876171913498</v>
      </c>
      <c r="Y61" s="74">
        <f t="shared" si="10"/>
        <v>496.56593559617636</v>
      </c>
      <c r="Z61" s="74">
        <f t="shared" ref="Z61:AQ61" si="11">SUM(Z3:Z59)</f>
        <v>21435.969880768975</v>
      </c>
      <c r="AA61" s="74">
        <f t="shared" si="11"/>
        <v>9287.5666977944475</v>
      </c>
      <c r="AB61" s="74">
        <f t="shared" si="11"/>
        <v>16465.119276099758</v>
      </c>
      <c r="AC61" s="74">
        <f t="shared" si="11"/>
        <v>0</v>
      </c>
      <c r="AD61" s="74">
        <f t="shared" si="11"/>
        <v>2639719.8793690684</v>
      </c>
      <c r="AE61" s="74">
        <f t="shared" si="11"/>
        <v>0</v>
      </c>
      <c r="AF61" s="74">
        <f t="shared" si="11"/>
        <v>637622.74177776929</v>
      </c>
      <c r="AG61" s="74">
        <f t="shared" si="11"/>
        <v>0</v>
      </c>
      <c r="AH61" s="74">
        <f t="shared" si="11"/>
        <v>1104.9819716562838</v>
      </c>
      <c r="AI61" s="74">
        <f t="shared" si="11"/>
        <v>28517.840125957999</v>
      </c>
      <c r="AJ61" s="74">
        <f t="shared" si="11"/>
        <v>0</v>
      </c>
      <c r="AK61" s="74">
        <f t="shared" si="11"/>
        <v>14139.422682966864</v>
      </c>
      <c r="AL61" s="74">
        <f t="shared" si="11"/>
        <v>2261.2861578851603</v>
      </c>
      <c r="AM61" s="74">
        <f t="shared" si="11"/>
        <v>2203.0856081405377</v>
      </c>
      <c r="AN61" s="74">
        <f t="shared" si="11"/>
        <v>0</v>
      </c>
      <c r="AO61" s="74">
        <f t="shared" si="11"/>
        <v>2252.1848877308057</v>
      </c>
      <c r="AP61" s="74">
        <f t="shared" si="11"/>
        <v>237004.95593682909</v>
      </c>
      <c r="AQ61" s="74">
        <f t="shared" si="11"/>
        <v>960.64973573020382</v>
      </c>
      <c r="AU61" s="22"/>
      <c r="AV61" s="22"/>
      <c r="AW61" s="22"/>
      <c r="AX61" s="22"/>
      <c r="AY61" s="22"/>
    </row>
    <row r="62" spans="1:54" x14ac:dyDescent="0.25">
      <c r="A62" s="25" t="s">
        <v>56</v>
      </c>
      <c r="B62" s="25">
        <f>SUM(B3:B51)</f>
        <v>2626271.1972776596</v>
      </c>
      <c r="C62" s="25">
        <f>SUM(C3:C51)</f>
        <v>235783.170850967</v>
      </c>
      <c r="D62" s="25">
        <f>SUM(D3:D51)</f>
        <v>1661.8568073233005</v>
      </c>
      <c r="E62" s="25">
        <f>SUM(E3:E51)</f>
        <v>487.24105419689988</v>
      </c>
      <c r="F62" s="25">
        <f>SUM(F3:F51)</f>
        <v>16387.957073729896</v>
      </c>
      <c r="J62" s="25">
        <f t="shared" ref="J62:Y62" si="12">SUM(J3:J51)</f>
        <v>6676.9496918601699</v>
      </c>
      <c r="K62" s="25">
        <f t="shared" si="12"/>
        <v>1669.3166522093086</v>
      </c>
      <c r="L62" s="25">
        <f t="shared" si="12"/>
        <v>1669.3166522093086</v>
      </c>
      <c r="M62" s="25">
        <f t="shared" si="12"/>
        <v>4665.9939651716477</v>
      </c>
      <c r="O62" s="25">
        <f t="shared" si="12"/>
        <v>489.8017160792316</v>
      </c>
      <c r="P62" s="25">
        <f t="shared" si="12"/>
        <v>5881885.3337063016</v>
      </c>
      <c r="Q62" s="25">
        <f t="shared" si="12"/>
        <v>0</v>
      </c>
      <c r="R62" s="25">
        <f t="shared" si="12"/>
        <v>394009.0197757982</v>
      </c>
      <c r="S62" s="25">
        <f t="shared" si="12"/>
        <v>0</v>
      </c>
      <c r="T62" s="25">
        <f t="shared" si="12"/>
        <v>122426.93580692216</v>
      </c>
      <c r="V62" s="25">
        <f t="shared" si="12"/>
        <v>0</v>
      </c>
      <c r="W62" s="25">
        <f t="shared" si="12"/>
        <v>0</v>
      </c>
      <c r="X62" s="25">
        <f t="shared" si="12"/>
        <v>99.341851693360454</v>
      </c>
      <c r="Y62" s="25">
        <f t="shared" si="12"/>
        <v>496.56528481433241</v>
      </c>
      <c r="Z62" s="91">
        <f t="shared" ref="Z62:AQ62" si="13">SUM(Z3:Z51)</f>
        <v>21435.965515024211</v>
      </c>
      <c r="AA62" s="91">
        <f t="shared" si="13"/>
        <v>9287.5638164497377</v>
      </c>
      <c r="AB62" s="91">
        <f t="shared" si="13"/>
        <v>16465.087006369391</v>
      </c>
      <c r="AC62" s="91">
        <f t="shared" si="13"/>
        <v>0</v>
      </c>
      <c r="AD62" s="91">
        <f t="shared" si="13"/>
        <v>2639718.3535456224</v>
      </c>
      <c r="AE62" s="91">
        <f t="shared" si="13"/>
        <v>0</v>
      </c>
      <c r="AF62" s="91">
        <f t="shared" si="13"/>
        <v>637622.54088933044</v>
      </c>
      <c r="AG62" s="91">
        <f t="shared" si="13"/>
        <v>0</v>
      </c>
      <c r="AH62" s="91">
        <f t="shared" si="13"/>
        <v>1104.9816951727119</v>
      </c>
      <c r="AI62" s="91">
        <f t="shared" si="13"/>
        <v>28517.829622489706</v>
      </c>
      <c r="AJ62" s="91">
        <f t="shared" si="13"/>
        <v>0</v>
      </c>
      <c r="AK62" s="91">
        <f t="shared" si="13"/>
        <v>14139.404727272935</v>
      </c>
      <c r="AL62" s="91">
        <f t="shared" si="13"/>
        <v>2261.2860845753553</v>
      </c>
      <c r="AM62" s="91">
        <f t="shared" si="13"/>
        <v>2203.0851513254538</v>
      </c>
      <c r="AN62" s="91">
        <f t="shared" si="13"/>
        <v>0</v>
      </c>
      <c r="AO62" s="91">
        <f t="shared" si="13"/>
        <v>2252.1838813107552</v>
      </c>
      <c r="AP62" s="91">
        <f t="shared" si="13"/>
        <v>237004.83387077411</v>
      </c>
      <c r="AQ62" s="91">
        <f t="shared" si="13"/>
        <v>960.64922483920577</v>
      </c>
    </row>
    <row r="63" spans="1:54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2106518.8818746596</v>
      </c>
      <c r="C63" s="25">
        <f>+C3+C5+C8+C9+C11+C12+C14+C15+C16+C17+C18+C19+C20+C21+C22+C23+C24+C25+C26+C28+C30+C31+C33+C34+C35+C36+C37+C39+C40+C41+C42+C43+C44+C46+C47+C49+C50+C10</f>
        <v>170509.82501838706</v>
      </c>
      <c r="D63" s="25">
        <f>+D3+D5+D8+D9+D11+D12+D14+D15+D16+D17+D18+D19+D20+D21+D22+D23+D24+D25+D26+D28+D30+D31+D33+D34+D35+D36+D37+D39+D40+D41+D42+D43+D44+D46+D47+D49+D50+D10</f>
        <v>1393.7473536039001</v>
      </c>
      <c r="E63" s="25">
        <f>+E3+E5+E8+E9+E11+E12+E14+E15+E16+E17+E18+E19+E20+E21+E22+E23+E24+E25+E26+E28+E30+E31+E33+E34+E35+E36+E37+E39+E40+E41+E42+E43+E44+E46+E47+E49+E50+E10</f>
        <v>438.46874165779997</v>
      </c>
      <c r="F63" s="25">
        <f>+F3+F5+F8+F9+F11+F12+F14+F15+F16+F17+F18+F19+F20+F21+F22+F23+F24+F25+F26+F28+F30+F31+F33+F34+F35+F36+F37+F39+F40+F41+F42+F43+F44+F46+F47+F49+F50+F10</f>
        <v>9903.2140978668995</v>
      </c>
      <c r="J63" s="25">
        <f t="shared" ref="J63:Y63" si="14">+J3+J5+J8+J9+J11+J12+J14+J15+J16+J17+J18+J19+J20+J21+J22+J23+J24+J25+J26+J28+J30+J31+J33+J34+J35+J36+J37+J39+J40+J41+J42+J43+J44+J46+J47+J49+J50+J10</f>
        <v>3856.0511315274885</v>
      </c>
      <c r="K63" s="25">
        <f t="shared" si="14"/>
        <v>1400.0969595635479</v>
      </c>
      <c r="L63" s="25">
        <f t="shared" si="14"/>
        <v>1400.0969595635479</v>
      </c>
      <c r="M63" s="25">
        <f t="shared" si="14"/>
        <v>3684.1992536485022</v>
      </c>
      <c r="O63" s="25">
        <f t="shared" si="14"/>
        <v>440.74666635494691</v>
      </c>
      <c r="P63" s="25">
        <f t="shared" si="14"/>
        <v>3334437.8120645862</v>
      </c>
      <c r="Q63" s="25">
        <f t="shared" si="14"/>
        <v>0</v>
      </c>
      <c r="R63" s="25">
        <f t="shared" si="14"/>
        <v>301805.41171053733</v>
      </c>
      <c r="S63" s="25">
        <f t="shared" si="14"/>
        <v>0</v>
      </c>
      <c r="T63" s="25">
        <f t="shared" si="14"/>
        <v>82928.05775912822</v>
      </c>
      <c r="V63" s="25">
        <f t="shared" si="14"/>
        <v>0</v>
      </c>
      <c r="W63" s="25">
        <f t="shared" si="14"/>
        <v>0</v>
      </c>
      <c r="X63" s="25">
        <f t="shared" si="14"/>
        <v>53.537073410912996</v>
      </c>
      <c r="Y63" s="25">
        <f t="shared" si="14"/>
        <v>313.74883242825598</v>
      </c>
      <c r="Z63" s="91">
        <f t="shared" ref="Z63:AQ63" si="15">+Z3+Z5+Z8+Z9+Z11+Z12+Z14+Z15+Z16+Z17+Z18+Z19+Z20+Z21+Z22+Z23+Z24+Z25+Z26+Z28+Z30+Z31+Z33+Z34+Z35+Z36+Z37+Z39+Z40+Z41+Z42+Z43+Z44+Z46+Z47+Z49+Z50+Z10</f>
        <v>19022.602206583124</v>
      </c>
      <c r="AA63" s="91">
        <f t="shared" si="15"/>
        <v>7636.3683307943666</v>
      </c>
      <c r="AB63" s="91">
        <f t="shared" si="15"/>
        <v>9952.2166125749754</v>
      </c>
      <c r="AC63" s="91">
        <f t="shared" si="15"/>
        <v>0</v>
      </c>
      <c r="AD63" s="91">
        <f t="shared" si="15"/>
        <v>2117707.1303586499</v>
      </c>
      <c r="AE63" s="91">
        <f t="shared" si="15"/>
        <v>0</v>
      </c>
      <c r="AF63" s="91">
        <f t="shared" si="15"/>
        <v>477009.05012586439</v>
      </c>
      <c r="AG63" s="91">
        <f t="shared" si="15"/>
        <v>0</v>
      </c>
      <c r="AH63" s="91">
        <f t="shared" si="15"/>
        <v>722.26204117182931</v>
      </c>
      <c r="AI63" s="91">
        <f t="shared" si="15"/>
        <v>22087.744587976435</v>
      </c>
      <c r="AJ63" s="91">
        <f t="shared" si="15"/>
        <v>0</v>
      </c>
      <c r="AK63" s="91">
        <f t="shared" si="15"/>
        <v>9216.5259048283478</v>
      </c>
      <c r="AL63" s="91">
        <f t="shared" si="15"/>
        <v>2132.1346076554846</v>
      </c>
      <c r="AM63" s="91">
        <f t="shared" si="15"/>
        <v>1680.9721450076668</v>
      </c>
      <c r="AN63" s="91">
        <f t="shared" si="15"/>
        <v>0</v>
      </c>
      <c r="AO63" s="91">
        <f t="shared" si="15"/>
        <v>1726.7418608303137</v>
      </c>
      <c r="AP63" s="91">
        <f t="shared" si="15"/>
        <v>171411.43989765516</v>
      </c>
      <c r="AQ63" s="91">
        <f t="shared" si="15"/>
        <v>719.2699175634699</v>
      </c>
    </row>
    <row r="64" spans="1:54" x14ac:dyDescent="0.25">
      <c r="J64" s="25"/>
    </row>
    <row r="65" spans="2:10" x14ac:dyDescent="0.25">
      <c r="J65" s="25"/>
    </row>
    <row r="66" spans="2:10" x14ac:dyDescent="0.25">
      <c r="B66" s="25"/>
      <c r="C66" s="25"/>
      <c r="J66" s="25"/>
    </row>
    <row r="67" spans="2:10" x14ac:dyDescent="0.25">
      <c r="B67" s="25"/>
      <c r="C67" s="25"/>
    </row>
    <row r="68" spans="2:10" x14ac:dyDescent="0.25">
      <c r="B68" s="25"/>
      <c r="C68" s="2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55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L36" sqref="L36"/>
    </sheetView>
  </sheetViews>
  <sheetFormatPr defaultColWidth="9.140625" defaultRowHeight="12.75" x14ac:dyDescent="0.2"/>
  <cols>
    <col min="1" max="1" width="13.42578125" style="58" customWidth="1"/>
    <col min="2" max="2" width="10.85546875" style="58" customWidth="1"/>
    <col min="3" max="4" width="9.5703125" style="58" bestFit="1" customWidth="1"/>
    <col min="5" max="6" width="9.5703125" style="58" customWidth="1"/>
    <col min="7" max="8" width="9.5703125" style="58" bestFit="1" customWidth="1"/>
    <col min="9" max="9" width="10" style="58" bestFit="1" customWidth="1"/>
    <col min="10" max="10" width="10.140625" style="58" bestFit="1" customWidth="1"/>
    <col min="11" max="12" width="10.7109375" style="58" customWidth="1"/>
    <col min="13" max="13" width="9.85546875" style="58" bestFit="1" customWidth="1"/>
    <col min="14" max="16" width="9.5703125" style="58" bestFit="1" customWidth="1"/>
    <col min="17" max="18" width="9.5703125" style="58" customWidth="1"/>
    <col min="19" max="23" width="9.28515625" style="58" bestFit="1" customWidth="1"/>
    <col min="24" max="24" width="9.85546875" style="58" bestFit="1" customWidth="1"/>
    <col min="25" max="25" width="9.140625" style="43"/>
    <col min="26" max="26" width="9.85546875" style="43" bestFit="1" customWidth="1"/>
    <col min="27" max="16384" width="9.140625" style="58"/>
  </cols>
  <sheetData>
    <row r="1" spans="1:26" x14ac:dyDescent="0.2">
      <c r="B1" s="58" t="s">
        <v>474</v>
      </c>
    </row>
    <row r="2" spans="1:26" x14ac:dyDescent="0.2">
      <c r="A2" s="43" t="s">
        <v>226</v>
      </c>
      <c r="B2" s="43" t="s">
        <v>466</v>
      </c>
      <c r="C2" s="43" t="s">
        <v>359</v>
      </c>
      <c r="D2" s="43" t="s">
        <v>131</v>
      </c>
      <c r="E2" s="43" t="s">
        <v>132</v>
      </c>
      <c r="F2" s="43" t="s">
        <v>133</v>
      </c>
      <c r="G2" s="43" t="s">
        <v>334</v>
      </c>
      <c r="H2" s="43" t="s">
        <v>59</v>
      </c>
      <c r="I2" s="43" t="s">
        <v>136</v>
      </c>
      <c r="J2" s="43" t="s">
        <v>137</v>
      </c>
      <c r="K2" s="43" t="s">
        <v>138</v>
      </c>
      <c r="L2" s="43" t="s">
        <v>467</v>
      </c>
      <c r="M2" s="43" t="s">
        <v>139</v>
      </c>
      <c r="N2" s="43" t="s">
        <v>140</v>
      </c>
      <c r="O2" s="43" t="s">
        <v>142</v>
      </c>
      <c r="P2" s="43" t="s">
        <v>143</v>
      </c>
      <c r="Q2" s="43" t="s">
        <v>362</v>
      </c>
      <c r="R2" s="43" t="s">
        <v>144</v>
      </c>
      <c r="S2" s="43" t="s">
        <v>145</v>
      </c>
      <c r="T2" s="43" t="s">
        <v>60</v>
      </c>
      <c r="U2" s="43" t="s">
        <v>234</v>
      </c>
      <c r="V2" s="43" t="s">
        <v>148</v>
      </c>
      <c r="W2" s="43" t="s">
        <v>150</v>
      </c>
      <c r="X2" s="58" t="s">
        <v>233</v>
      </c>
      <c r="Y2" s="43" t="s">
        <v>170</v>
      </c>
      <c r="Z2" s="43" t="s">
        <v>357</v>
      </c>
    </row>
    <row r="3" spans="1:26" x14ac:dyDescent="0.2">
      <c r="A3" s="43" t="s">
        <v>0</v>
      </c>
      <c r="B3" s="43">
        <v>9945.8063699999893</v>
      </c>
      <c r="C3" s="43">
        <v>28615.114130000002</v>
      </c>
      <c r="D3" s="43">
        <v>14418.698628</v>
      </c>
      <c r="E3" s="43">
        <v>14418.698628</v>
      </c>
      <c r="F3" s="43">
        <v>3568.2975620000002</v>
      </c>
      <c r="G3" s="43">
        <v>153410.79478</v>
      </c>
      <c r="H3" s="43">
        <v>137740.64866000001</v>
      </c>
      <c r="I3" s="43">
        <v>20722.019479999999</v>
      </c>
      <c r="J3" s="43">
        <v>4972.8941539999996</v>
      </c>
      <c r="K3" s="43">
        <v>34042.948909999999</v>
      </c>
      <c r="L3" s="43">
        <v>15250.091420000001</v>
      </c>
      <c r="M3" s="43">
        <v>19662.2202</v>
      </c>
      <c r="N3" s="43">
        <v>19662.2202</v>
      </c>
      <c r="O3" s="43">
        <v>52395.886419999901</v>
      </c>
      <c r="P3" s="43">
        <v>787385.49770699895</v>
      </c>
      <c r="Q3" s="43">
        <v>1453.6784479</v>
      </c>
      <c r="R3" s="43">
        <v>81601.780422999902</v>
      </c>
      <c r="S3" s="43">
        <v>22181.440499999899</v>
      </c>
      <c r="T3" s="43">
        <v>22181.440499999899</v>
      </c>
      <c r="U3" s="43">
        <v>5816.8695929999903</v>
      </c>
      <c r="V3" s="43">
        <v>31749.296679999901</v>
      </c>
      <c r="W3" s="43">
        <v>73443.553610000003</v>
      </c>
      <c r="X3" s="43">
        <v>24751.330117000001</v>
      </c>
      <c r="Y3" s="43">
        <v>147079.06693999999</v>
      </c>
      <c r="Z3" s="43">
        <v>1484239.8308999999</v>
      </c>
    </row>
    <row r="4" spans="1:26" x14ac:dyDescent="0.2">
      <c r="A4" s="43" t="s">
        <v>2</v>
      </c>
      <c r="B4" s="43">
        <v>11486.106019999899</v>
      </c>
      <c r="C4" s="43">
        <v>33441.831899999903</v>
      </c>
      <c r="D4" s="43">
        <v>16845.755420000001</v>
      </c>
      <c r="E4" s="43">
        <v>16845.755420000001</v>
      </c>
      <c r="F4" s="43">
        <v>4168.9367499999898</v>
      </c>
      <c r="G4" s="43">
        <v>61789.168400000002</v>
      </c>
      <c r="H4" s="43">
        <v>160801.0589</v>
      </c>
      <c r="I4" s="43">
        <v>24217.368299999998</v>
      </c>
      <c r="J4" s="43">
        <v>5743.0576099999898</v>
      </c>
      <c r="K4" s="43">
        <v>39785.220799999901</v>
      </c>
      <c r="L4" s="43">
        <v>17611.8828299999</v>
      </c>
      <c r="M4" s="43">
        <v>22971.900349999902</v>
      </c>
      <c r="N4" s="43">
        <v>22971.900349999902</v>
      </c>
      <c r="O4" s="43">
        <v>61215.501299999902</v>
      </c>
      <c r="P4" s="43">
        <v>161072.21408999999</v>
      </c>
      <c r="Q4" s="43">
        <v>1678.8106540000001</v>
      </c>
      <c r="R4" s="43">
        <v>100027.24398</v>
      </c>
      <c r="S4" s="43">
        <v>12583.2879999999</v>
      </c>
      <c r="T4" s="43">
        <v>12583.2879999999</v>
      </c>
      <c r="U4" s="43">
        <v>6796.00640999999</v>
      </c>
      <c r="V4" s="43">
        <v>33940.038299999898</v>
      </c>
      <c r="W4" s="43">
        <v>83942.074399999998</v>
      </c>
      <c r="X4" s="43">
        <v>23914.879292000001</v>
      </c>
      <c r="Y4" s="43">
        <v>94066.411699999895</v>
      </c>
      <c r="Z4" s="43">
        <v>774556.34069999994</v>
      </c>
    </row>
    <row r="5" spans="1:26" x14ac:dyDescent="0.2">
      <c r="A5" s="43" t="s">
        <v>3</v>
      </c>
      <c r="B5" s="43">
        <v>8646.741935</v>
      </c>
      <c r="C5" s="43">
        <v>24777.717683999999</v>
      </c>
      <c r="D5" s="43">
        <v>12484.020194000001</v>
      </c>
      <c r="E5" s="43">
        <v>12484.020194000001</v>
      </c>
      <c r="F5" s="43">
        <v>3089.5092774999898</v>
      </c>
      <c r="G5" s="43">
        <v>108440.14804299999</v>
      </c>
      <c r="H5" s="43">
        <v>119291.805639999</v>
      </c>
      <c r="I5" s="43">
        <v>17943.122123000001</v>
      </c>
      <c r="J5" s="43">
        <v>4323.3812009999901</v>
      </c>
      <c r="K5" s="43">
        <v>29477.656429999999</v>
      </c>
      <c r="L5" s="43">
        <v>13258.229628999999</v>
      </c>
      <c r="M5" s="43">
        <v>17023.970563999999</v>
      </c>
      <c r="N5" s="43">
        <v>17023.970563999999</v>
      </c>
      <c r="O5" s="43">
        <v>45365.452290000001</v>
      </c>
      <c r="P5" s="43">
        <v>694759.86595209897</v>
      </c>
      <c r="Q5" s="43">
        <v>1263.8074260999999</v>
      </c>
      <c r="R5" s="43">
        <v>66182.929213199997</v>
      </c>
      <c r="S5" s="43">
        <v>25452.059837000001</v>
      </c>
      <c r="T5" s="43">
        <v>25452.059837000001</v>
      </c>
      <c r="U5" s="43">
        <v>5036.3671409999997</v>
      </c>
      <c r="V5" s="43">
        <v>21680.253742999899</v>
      </c>
      <c r="W5" s="43">
        <v>55379.172919999997</v>
      </c>
      <c r="X5" s="43">
        <v>18912.781499600002</v>
      </c>
      <c r="Y5" s="43">
        <v>101934.17696</v>
      </c>
      <c r="Z5" s="43">
        <v>1227355.7420900001</v>
      </c>
    </row>
    <row r="6" spans="1:26" x14ac:dyDescent="0.2">
      <c r="A6" s="43" t="s">
        <v>4</v>
      </c>
      <c r="B6" s="43">
        <v>18484.170289999998</v>
      </c>
      <c r="C6" s="43">
        <v>53794.110589999902</v>
      </c>
      <c r="D6" s="43">
        <v>27056.568029999999</v>
      </c>
      <c r="E6" s="43">
        <v>27056.568029999999</v>
      </c>
      <c r="F6" s="43">
        <v>6695.8827190000002</v>
      </c>
      <c r="G6" s="43">
        <v>134678.13750000001</v>
      </c>
      <c r="H6" s="43">
        <v>258301.91439999899</v>
      </c>
      <c r="I6" s="43">
        <v>38955.73691</v>
      </c>
      <c r="J6" s="43">
        <v>9242.0848399999995</v>
      </c>
      <c r="K6" s="43">
        <v>63997.99727</v>
      </c>
      <c r="L6" s="43">
        <v>28342.133949999999</v>
      </c>
      <c r="M6" s="43">
        <v>36895.994079999997</v>
      </c>
      <c r="N6" s="43">
        <v>36895.994079999997</v>
      </c>
      <c r="O6" s="43">
        <v>98320.400399999999</v>
      </c>
      <c r="P6" s="43">
        <v>534182.26037999894</v>
      </c>
      <c r="Q6" s="43">
        <v>2701.6458859999898</v>
      </c>
      <c r="R6" s="43">
        <v>141090.01605400001</v>
      </c>
      <c r="S6" s="43">
        <v>40448.6149926</v>
      </c>
      <c r="T6" s="43">
        <v>40448.6149926</v>
      </c>
      <c r="U6" s="43">
        <v>10915.308349999999</v>
      </c>
      <c r="V6" s="43">
        <v>83571.395120000001</v>
      </c>
      <c r="W6" s="43">
        <v>178260.50539999901</v>
      </c>
      <c r="X6" s="43">
        <v>27574.855125999999</v>
      </c>
      <c r="Y6" s="43">
        <v>190258.1868</v>
      </c>
      <c r="Z6" s="43">
        <v>1636506.1303999899</v>
      </c>
    </row>
    <row r="7" spans="1:26" x14ac:dyDescent="0.2">
      <c r="A7" s="43" t="s">
        <v>5</v>
      </c>
      <c r="B7" s="43">
        <v>5481.5528589999903</v>
      </c>
      <c r="C7" s="43">
        <v>15917.234311</v>
      </c>
      <c r="D7" s="43">
        <v>8038.7630009999903</v>
      </c>
      <c r="E7" s="43">
        <v>8038.7630009999903</v>
      </c>
      <c r="F7" s="43">
        <v>1989.4080715999901</v>
      </c>
      <c r="G7" s="43">
        <v>25139.291211999898</v>
      </c>
      <c r="H7" s="43">
        <v>76734.370880000002</v>
      </c>
      <c r="I7" s="43">
        <v>11526.687329999901</v>
      </c>
      <c r="J7" s="43">
        <v>2740.7838269999902</v>
      </c>
      <c r="K7" s="43">
        <v>18936.472684</v>
      </c>
      <c r="L7" s="43">
        <v>8404.9819519999892</v>
      </c>
      <c r="M7" s="43">
        <v>10962.149271999901</v>
      </c>
      <c r="N7" s="43">
        <v>10962.149271999901</v>
      </c>
      <c r="O7" s="43">
        <v>29211.9146899999</v>
      </c>
      <c r="P7" s="43">
        <v>64881.420500339998</v>
      </c>
      <c r="Q7" s="43">
        <v>801.18265180000003</v>
      </c>
      <c r="R7" s="43">
        <v>46277.676259300002</v>
      </c>
      <c r="S7" s="43">
        <v>18544.351614089999</v>
      </c>
      <c r="T7" s="43">
        <v>18544.351614089999</v>
      </c>
      <c r="U7" s="43">
        <v>3243.0395749999998</v>
      </c>
      <c r="V7" s="43">
        <v>24327.902754999901</v>
      </c>
      <c r="W7" s="43">
        <v>52280.943489999998</v>
      </c>
      <c r="X7" s="43">
        <v>6811.8146813999901</v>
      </c>
      <c r="Y7" s="43">
        <v>43739.219996999898</v>
      </c>
      <c r="Z7" s="43">
        <v>366320.06543999998</v>
      </c>
    </row>
    <row r="8" spans="1:26" x14ac:dyDescent="0.2">
      <c r="A8" s="43" t="s">
        <v>6</v>
      </c>
      <c r="B8" s="43">
        <v>534.59054300000003</v>
      </c>
      <c r="C8" s="43">
        <v>1508.470583</v>
      </c>
      <c r="D8" s="43">
        <v>758.04712399999903</v>
      </c>
      <c r="E8" s="43">
        <v>758.04712399999903</v>
      </c>
      <c r="F8" s="43">
        <v>187.59865619999999</v>
      </c>
      <c r="G8" s="43">
        <v>1936.816693</v>
      </c>
      <c r="H8" s="43">
        <v>7252.4725900000003</v>
      </c>
      <c r="I8" s="43">
        <v>1092.3781959999999</v>
      </c>
      <c r="J8" s="43">
        <v>267.295076899999</v>
      </c>
      <c r="K8" s="43">
        <v>1794.6031660000001</v>
      </c>
      <c r="L8" s="43">
        <v>819.69933700000001</v>
      </c>
      <c r="M8" s="43">
        <v>1033.719071</v>
      </c>
      <c r="N8" s="43">
        <v>1033.719071</v>
      </c>
      <c r="O8" s="43">
        <v>2754.6522279999899</v>
      </c>
      <c r="P8" s="43">
        <v>54585.772317000003</v>
      </c>
      <c r="Q8" s="43">
        <v>78.135883000000007</v>
      </c>
      <c r="R8" s="43">
        <v>3373.3215024999899</v>
      </c>
      <c r="S8" s="43">
        <v>595.404951199999</v>
      </c>
      <c r="T8" s="43">
        <v>595.404951199999</v>
      </c>
      <c r="U8" s="43">
        <v>305.81632150000002</v>
      </c>
      <c r="V8" s="43">
        <v>1345.3274329999999</v>
      </c>
      <c r="W8" s="43">
        <v>3494.3687850000001</v>
      </c>
      <c r="X8" s="43">
        <v>676.099267249999</v>
      </c>
      <c r="Y8" s="43">
        <v>4594.8846100000001</v>
      </c>
      <c r="Z8" s="43">
        <v>79748.43664</v>
      </c>
    </row>
    <row r="9" spans="1:26" x14ac:dyDescent="0.2">
      <c r="A9" s="43" t="s">
        <v>7</v>
      </c>
      <c r="B9" s="43">
        <v>157.05798200000001</v>
      </c>
      <c r="C9" s="43">
        <v>455.61743999999902</v>
      </c>
      <c r="D9" s="43">
        <v>228.85130099999901</v>
      </c>
      <c r="E9" s="43">
        <v>228.85130099999901</v>
      </c>
      <c r="F9" s="43">
        <v>56.6354743999999</v>
      </c>
      <c r="G9" s="43">
        <v>812.84846000000005</v>
      </c>
      <c r="H9" s="43">
        <v>2185.4529499999999</v>
      </c>
      <c r="I9" s="43">
        <v>329.94189599999999</v>
      </c>
      <c r="J9" s="43">
        <v>78.528565999999998</v>
      </c>
      <c r="K9" s="43">
        <v>542.04143599999998</v>
      </c>
      <c r="L9" s="43">
        <v>240.81882999999999</v>
      </c>
      <c r="M9" s="43">
        <v>312.07556799999998</v>
      </c>
      <c r="N9" s="43">
        <v>312.07556799999998</v>
      </c>
      <c r="O9" s="43">
        <v>831.62018999999998</v>
      </c>
      <c r="P9" s="43">
        <v>6389.8994149999899</v>
      </c>
      <c r="Q9" s="43">
        <v>22.955506400000001</v>
      </c>
      <c r="R9" s="43">
        <v>1165.5975221000001</v>
      </c>
      <c r="S9" s="43">
        <v>984.83309999999994</v>
      </c>
      <c r="T9" s="43">
        <v>984.83309999999994</v>
      </c>
      <c r="U9" s="43">
        <v>92.324836000000005</v>
      </c>
      <c r="V9" s="43">
        <v>417.38949599999899</v>
      </c>
      <c r="W9" s="43">
        <v>1066.35673</v>
      </c>
      <c r="X9" s="43">
        <v>253.2587589</v>
      </c>
      <c r="Y9" s="43">
        <v>970.81178999999895</v>
      </c>
      <c r="Z9" s="43">
        <v>14012.86586</v>
      </c>
    </row>
    <row r="10" spans="1:26" x14ac:dyDescent="0.2">
      <c r="A10" s="43" t="s">
        <v>8</v>
      </c>
      <c r="B10" s="43">
        <v>15.4244479999999</v>
      </c>
      <c r="C10" s="43">
        <v>44.505776999999902</v>
      </c>
      <c r="D10" s="43">
        <v>22.317378999999999</v>
      </c>
      <c r="E10" s="43">
        <v>22.317378999999999</v>
      </c>
      <c r="F10" s="43">
        <v>5.5230792999999903</v>
      </c>
      <c r="G10" s="43">
        <v>66.361306999999996</v>
      </c>
      <c r="H10" s="43">
        <v>213.22308000000001</v>
      </c>
      <c r="I10" s="43">
        <v>32.2292839999999</v>
      </c>
      <c r="J10" s="43">
        <v>7.7121821999999902</v>
      </c>
      <c r="K10" s="43">
        <v>52.948217</v>
      </c>
      <c r="L10" s="43">
        <v>23.650654999999901</v>
      </c>
      <c r="M10" s="43">
        <v>30.4330549999999</v>
      </c>
      <c r="N10" s="43">
        <v>30.4330549999999</v>
      </c>
      <c r="O10" s="43">
        <v>81.098794999999996</v>
      </c>
      <c r="P10" s="43">
        <v>1241.4753879999901</v>
      </c>
      <c r="Q10" s="43">
        <v>2.2544082999999899</v>
      </c>
      <c r="R10" s="43">
        <v>113.0012153</v>
      </c>
      <c r="S10" s="43">
        <v>45.535656000000003</v>
      </c>
      <c r="T10" s="43">
        <v>45.535656000000003</v>
      </c>
      <c r="U10" s="43">
        <v>9.0033593999999901</v>
      </c>
      <c r="V10" s="43">
        <v>41.5195089999999</v>
      </c>
      <c r="W10" s="43">
        <v>105.539141999999</v>
      </c>
      <c r="X10" s="43">
        <v>23.369969000000001</v>
      </c>
      <c r="Y10" s="43">
        <v>104.658057999999</v>
      </c>
      <c r="Z10" s="43">
        <v>1982.65283</v>
      </c>
    </row>
    <row r="11" spans="1:26" x14ac:dyDescent="0.2">
      <c r="A11" s="43" t="s">
        <v>9</v>
      </c>
      <c r="B11" s="43">
        <v>12153.40423</v>
      </c>
      <c r="C11" s="43">
        <v>35159.405209999903</v>
      </c>
      <c r="D11" s="43">
        <v>17724.69987</v>
      </c>
      <c r="E11" s="43">
        <v>17724.69987</v>
      </c>
      <c r="F11" s="43">
        <v>4386.45651</v>
      </c>
      <c r="G11" s="43">
        <v>133742.7757</v>
      </c>
      <c r="H11" s="43">
        <v>169254.6531</v>
      </c>
      <c r="I11" s="43">
        <v>25461.1628099999</v>
      </c>
      <c r="J11" s="43">
        <v>6076.7006799999999</v>
      </c>
      <c r="K11" s="43">
        <v>41828.589189999999</v>
      </c>
      <c r="L11" s="43">
        <v>18635.049340000001</v>
      </c>
      <c r="M11" s="43">
        <v>24170.48962</v>
      </c>
      <c r="N11" s="43">
        <v>24170.48962</v>
      </c>
      <c r="O11" s="43">
        <v>64409.544799999901</v>
      </c>
      <c r="P11" s="43">
        <v>654891.79945000005</v>
      </c>
      <c r="Q11" s="43">
        <v>1776.3457679999899</v>
      </c>
      <c r="R11" s="43">
        <v>92811.204859000005</v>
      </c>
      <c r="S11" s="43">
        <v>32708.9084999999</v>
      </c>
      <c r="T11" s="43">
        <v>32708.9084999999</v>
      </c>
      <c r="U11" s="43">
        <v>7150.6006199999902</v>
      </c>
      <c r="V11" s="43">
        <v>39790.885479999997</v>
      </c>
      <c r="W11" s="43">
        <v>93965.81</v>
      </c>
      <c r="X11" s="43">
        <v>23721.517833000002</v>
      </c>
      <c r="Y11" s="43">
        <v>147005.4118</v>
      </c>
      <c r="Z11" s="43">
        <v>1412991.8</v>
      </c>
    </row>
    <row r="12" spans="1:26" x14ac:dyDescent="0.2">
      <c r="A12" s="43" t="s">
        <v>10</v>
      </c>
      <c r="B12" s="43">
        <v>11553.455481000001</v>
      </c>
      <c r="C12" s="43">
        <v>33314.802829999899</v>
      </c>
      <c r="D12" s="43">
        <v>16793.288067000001</v>
      </c>
      <c r="E12" s="43">
        <v>16793.288067000001</v>
      </c>
      <c r="F12" s="43">
        <v>4155.9580610000003</v>
      </c>
      <c r="G12" s="43">
        <v>166705.63287</v>
      </c>
      <c r="H12" s="43">
        <v>160396.58088999899</v>
      </c>
      <c r="I12" s="43">
        <v>24125.376703000002</v>
      </c>
      <c r="J12" s="43">
        <v>5776.7144589999998</v>
      </c>
      <c r="K12" s="43">
        <v>39634.098989999999</v>
      </c>
      <c r="L12" s="43">
        <v>17715.127419999899</v>
      </c>
      <c r="M12" s="43">
        <v>22900.347340999899</v>
      </c>
      <c r="N12" s="43">
        <v>22900.347340999899</v>
      </c>
      <c r="O12" s="43">
        <v>61024.867100000003</v>
      </c>
      <c r="P12" s="43">
        <v>812209.45204799995</v>
      </c>
      <c r="Q12" s="43">
        <v>1688.6500535999901</v>
      </c>
      <c r="R12" s="43">
        <v>94595.044917199994</v>
      </c>
      <c r="S12" s="43">
        <v>30305.651273999902</v>
      </c>
      <c r="T12" s="43">
        <v>30305.651273999902</v>
      </c>
      <c r="U12" s="43">
        <v>6774.8404979999896</v>
      </c>
      <c r="V12" s="43">
        <v>33221.463349999904</v>
      </c>
      <c r="W12" s="43">
        <v>80534.480269999898</v>
      </c>
      <c r="X12" s="43">
        <v>27247.286828299901</v>
      </c>
      <c r="Y12" s="43">
        <v>167597.627689999</v>
      </c>
      <c r="Z12" s="43">
        <v>1597294.4009999901</v>
      </c>
    </row>
    <row r="13" spans="1:26" x14ac:dyDescent="0.2">
      <c r="A13" s="43" t="s">
        <v>12</v>
      </c>
      <c r="B13" s="43">
        <v>6204.7262179999898</v>
      </c>
      <c r="C13" s="43">
        <v>18030.112129000001</v>
      </c>
      <c r="D13" s="43">
        <v>9096.9347329999891</v>
      </c>
      <c r="E13" s="43">
        <v>9096.9347329999891</v>
      </c>
      <c r="F13" s="43">
        <v>2251.2843469999998</v>
      </c>
      <c r="G13" s="43">
        <v>53659.903555999903</v>
      </c>
      <c r="H13" s="43">
        <v>86836.697469999999</v>
      </c>
      <c r="I13" s="43">
        <v>13056.753123999901</v>
      </c>
      <c r="J13" s="43">
        <v>3102.369017</v>
      </c>
      <c r="K13" s="43">
        <v>21450.144349999999</v>
      </c>
      <c r="L13" s="43">
        <v>9513.8373100000008</v>
      </c>
      <c r="M13" s="43">
        <v>12405.129526000001</v>
      </c>
      <c r="N13" s="43">
        <v>12405.129526000001</v>
      </c>
      <c r="O13" s="43">
        <v>33057.191119999901</v>
      </c>
      <c r="P13" s="43">
        <v>96430.096920299999</v>
      </c>
      <c r="Q13" s="43">
        <v>906.88379519999899</v>
      </c>
      <c r="R13" s="43">
        <v>41776.4782137</v>
      </c>
      <c r="S13" s="43">
        <v>15037.62931201</v>
      </c>
      <c r="T13" s="43">
        <v>15037.62931201</v>
      </c>
      <c r="U13" s="43">
        <v>3669.935868</v>
      </c>
      <c r="V13" s="43">
        <v>34958.772663999996</v>
      </c>
      <c r="W13" s="43">
        <v>70257.888079999902</v>
      </c>
      <c r="X13" s="43">
        <v>6189.6062451999996</v>
      </c>
      <c r="Y13" s="43">
        <v>85914.862519999995</v>
      </c>
      <c r="Z13" s="43">
        <v>505642.8395</v>
      </c>
    </row>
    <row r="14" spans="1:26" x14ac:dyDescent="0.2">
      <c r="A14" s="43" t="s">
        <v>13</v>
      </c>
      <c r="B14" s="43">
        <v>4055.441523</v>
      </c>
      <c r="C14" s="43">
        <v>11767.1385283</v>
      </c>
      <c r="D14" s="43">
        <v>5932.2916161999901</v>
      </c>
      <c r="E14" s="43">
        <v>5932.2916161999901</v>
      </c>
      <c r="F14" s="43">
        <v>1468.1071322600001</v>
      </c>
      <c r="G14" s="43">
        <v>5388.9645443999998</v>
      </c>
      <c r="H14" s="43">
        <v>56636.553677000004</v>
      </c>
      <c r="I14" s="43">
        <v>8521.3306144999897</v>
      </c>
      <c r="J14" s="43">
        <v>2027.72196739999</v>
      </c>
      <c r="K14" s="43">
        <v>13999.174964</v>
      </c>
      <c r="L14" s="43">
        <v>6218.2885355999997</v>
      </c>
      <c r="M14" s="43">
        <v>8089.6339191999996</v>
      </c>
      <c r="N14" s="43">
        <v>8089.6339191999996</v>
      </c>
      <c r="O14" s="43">
        <v>21557.257791</v>
      </c>
      <c r="P14" s="43">
        <v>73636.190702028995</v>
      </c>
      <c r="Q14" s="43">
        <v>592.74297291000005</v>
      </c>
      <c r="R14" s="43">
        <v>30509.71308935</v>
      </c>
      <c r="S14" s="43">
        <v>44241.987669289498</v>
      </c>
      <c r="T14" s="43">
        <v>44241.987669289498</v>
      </c>
      <c r="U14" s="43">
        <v>2393.2377348999999</v>
      </c>
      <c r="V14" s="43">
        <v>10381.843292699999</v>
      </c>
      <c r="W14" s="43">
        <v>27209.830435</v>
      </c>
      <c r="X14" s="43">
        <v>5439.4994403199898</v>
      </c>
      <c r="Y14" s="43">
        <v>8726.5074867000003</v>
      </c>
      <c r="Z14" s="43">
        <v>237273.07702599899</v>
      </c>
    </row>
    <row r="15" spans="1:26" x14ac:dyDescent="0.2">
      <c r="A15" s="43" t="s">
        <v>14</v>
      </c>
      <c r="B15" s="43">
        <v>2693.2100848</v>
      </c>
      <c r="C15" s="43">
        <v>7786.4355239999904</v>
      </c>
      <c r="D15" s="43">
        <v>3921.2382803999999</v>
      </c>
      <c r="E15" s="43">
        <v>3921.2382803999999</v>
      </c>
      <c r="F15" s="43">
        <v>970.41759824999997</v>
      </c>
      <c r="G15" s="43">
        <v>4465.8623966999903</v>
      </c>
      <c r="H15" s="43">
        <v>37448.426376000003</v>
      </c>
      <c r="I15" s="43">
        <v>5638.6519066000001</v>
      </c>
      <c r="J15" s="43">
        <v>1346.6031031</v>
      </c>
      <c r="K15" s="43">
        <v>9263.4007431999999</v>
      </c>
      <c r="L15" s="43">
        <v>4129.5406002999998</v>
      </c>
      <c r="M15" s="43">
        <v>5347.2404231999899</v>
      </c>
      <c r="N15" s="43">
        <v>5347.2404231999899</v>
      </c>
      <c r="O15" s="43">
        <v>14249.329377</v>
      </c>
      <c r="P15" s="43">
        <v>79237.828437999895</v>
      </c>
      <c r="Q15" s="43">
        <v>393.638553169999</v>
      </c>
      <c r="R15" s="43">
        <v>19855.485908319901</v>
      </c>
      <c r="S15" s="43">
        <v>24936.6817655835</v>
      </c>
      <c r="T15" s="43">
        <v>24936.6817655835</v>
      </c>
      <c r="U15" s="43">
        <v>1581.9265478</v>
      </c>
      <c r="V15" s="43">
        <v>6870.2130584999904</v>
      </c>
      <c r="W15" s="43">
        <v>17986.051181999999</v>
      </c>
      <c r="X15" s="43">
        <v>3513.0098785099999</v>
      </c>
      <c r="Y15" s="43">
        <v>8336.1514432000004</v>
      </c>
      <c r="Z15" s="43">
        <v>190526.504856999</v>
      </c>
    </row>
    <row r="16" spans="1:26" x14ac:dyDescent="0.2">
      <c r="A16" s="43" t="s">
        <v>15</v>
      </c>
      <c r="B16" s="43">
        <v>3344.1146694999902</v>
      </c>
      <c r="C16" s="43">
        <v>9710.4125607000005</v>
      </c>
      <c r="D16" s="43">
        <v>4903.1848486999997</v>
      </c>
      <c r="E16" s="43">
        <v>4903.1848486999997</v>
      </c>
      <c r="F16" s="43">
        <v>1213.42697608</v>
      </c>
      <c r="G16" s="43">
        <v>3324.4644575999901</v>
      </c>
      <c r="H16" s="43">
        <v>46804.213744999899</v>
      </c>
      <c r="I16" s="43">
        <v>7031.9299225000004</v>
      </c>
      <c r="J16" s="43">
        <v>1672.0571875799999</v>
      </c>
      <c r="K16" s="43">
        <v>11552.3279313</v>
      </c>
      <c r="L16" s="43">
        <v>5127.5942385999997</v>
      </c>
      <c r="M16" s="43">
        <v>6686.2796097</v>
      </c>
      <c r="N16" s="43">
        <v>6686.2796097</v>
      </c>
      <c r="O16" s="43">
        <v>17817.606636799999</v>
      </c>
      <c r="P16" s="43">
        <v>17210.949396283999</v>
      </c>
      <c r="Q16" s="43">
        <v>488.77664392999901</v>
      </c>
      <c r="R16" s="43">
        <v>23782.92644264</v>
      </c>
      <c r="S16" s="43">
        <v>43024.946874182097</v>
      </c>
      <c r="T16" s="43">
        <v>43024.946874182097</v>
      </c>
      <c r="U16" s="43">
        <v>1978.07340756999</v>
      </c>
      <c r="V16" s="43">
        <v>8438.5660674999999</v>
      </c>
      <c r="W16" s="43">
        <v>22295.232634100001</v>
      </c>
      <c r="X16" s="43">
        <v>4055.502693381</v>
      </c>
      <c r="Y16" s="43">
        <v>5003.0629290999896</v>
      </c>
      <c r="Z16" s="43">
        <v>146856.64588099901</v>
      </c>
    </row>
    <row r="17" spans="1:26" x14ac:dyDescent="0.2">
      <c r="A17" s="43" t="s">
        <v>16</v>
      </c>
      <c r="B17" s="43">
        <v>6244.0863880999896</v>
      </c>
      <c r="C17" s="43">
        <v>18114.599210999899</v>
      </c>
      <c r="D17" s="43">
        <v>9157.3812669999897</v>
      </c>
      <c r="E17" s="43">
        <v>9157.3812669999897</v>
      </c>
      <c r="F17" s="43">
        <v>2266.2410877999901</v>
      </c>
      <c r="G17" s="43">
        <v>6237.6523529999904</v>
      </c>
      <c r="H17" s="43">
        <v>87411.996410000007</v>
      </c>
      <c r="I17" s="43">
        <v>13117.934136</v>
      </c>
      <c r="J17" s="43">
        <v>3122.0464010999999</v>
      </c>
      <c r="K17" s="43">
        <v>21550.650719000001</v>
      </c>
      <c r="L17" s="43">
        <v>9574.1912069999998</v>
      </c>
      <c r="M17" s="43">
        <v>12487.56632</v>
      </c>
      <c r="N17" s="43">
        <v>12487.56632</v>
      </c>
      <c r="O17" s="43">
        <v>33276.861263999999</v>
      </c>
      <c r="P17" s="43">
        <v>15652.3825560899</v>
      </c>
      <c r="Q17" s="43">
        <v>912.63600069999904</v>
      </c>
      <c r="R17" s="43">
        <v>51446.577335249996</v>
      </c>
      <c r="S17" s="43">
        <v>39513.6742276</v>
      </c>
      <c r="T17" s="43">
        <v>39513.6742276</v>
      </c>
      <c r="U17" s="43">
        <v>3694.3111604999999</v>
      </c>
      <c r="V17" s="43">
        <v>15879.5642789999</v>
      </c>
      <c r="W17" s="43">
        <v>41846.966908000002</v>
      </c>
      <c r="X17" s="43">
        <v>10206.312880879999</v>
      </c>
      <c r="Y17" s="43">
        <v>9356.9475610000009</v>
      </c>
      <c r="Z17" s="43">
        <v>267750.36783</v>
      </c>
    </row>
    <row r="18" spans="1:26" x14ac:dyDescent="0.2">
      <c r="A18" s="43" t="s">
        <v>17</v>
      </c>
      <c r="B18" s="43">
        <v>4433.7969177999903</v>
      </c>
      <c r="C18" s="43">
        <v>12611.846191000001</v>
      </c>
      <c r="D18" s="43">
        <v>6337.2318044999902</v>
      </c>
      <c r="E18" s="43">
        <v>6337.2318044999902</v>
      </c>
      <c r="F18" s="43">
        <v>1568.3245738000001</v>
      </c>
      <c r="G18" s="43">
        <v>13021.201213999901</v>
      </c>
      <c r="H18" s="43">
        <v>60597.400290999998</v>
      </c>
      <c r="I18" s="43">
        <v>9133.0416249999998</v>
      </c>
      <c r="J18" s="43">
        <v>2216.8973986000001</v>
      </c>
      <c r="K18" s="43">
        <v>15004.103172999899</v>
      </c>
      <c r="L18" s="43">
        <v>6798.4263899999896</v>
      </c>
      <c r="M18" s="43">
        <v>8641.8378499999908</v>
      </c>
      <c r="N18" s="43">
        <v>8641.8378499999908</v>
      </c>
      <c r="O18" s="43">
        <v>23028.789775000001</v>
      </c>
      <c r="P18" s="43">
        <v>364244.94335690001</v>
      </c>
      <c r="Q18" s="43">
        <v>648.04335989999902</v>
      </c>
      <c r="R18" s="43">
        <v>33759.2551228999</v>
      </c>
      <c r="S18" s="43">
        <v>19895.027018389999</v>
      </c>
      <c r="T18" s="43">
        <v>19895.027018389999</v>
      </c>
      <c r="U18" s="43">
        <v>2556.6007837000002</v>
      </c>
      <c r="V18" s="43">
        <v>11165.156435000001</v>
      </c>
      <c r="W18" s="43">
        <v>29106.403519999902</v>
      </c>
      <c r="X18" s="43">
        <v>6053.08484141999</v>
      </c>
      <c r="Y18" s="43">
        <v>27028.557585999901</v>
      </c>
      <c r="Z18" s="43">
        <v>565782.76393999998</v>
      </c>
    </row>
    <row r="19" spans="1:26" x14ac:dyDescent="0.2">
      <c r="A19" s="43" t="s">
        <v>18</v>
      </c>
      <c r="B19" s="43">
        <v>9571.5377609999996</v>
      </c>
      <c r="C19" s="43">
        <v>27570.162954999902</v>
      </c>
      <c r="D19" s="43">
        <v>13900.8162119999</v>
      </c>
      <c r="E19" s="43">
        <v>13900.8162119999</v>
      </c>
      <c r="F19" s="43">
        <v>3440.1298889999998</v>
      </c>
      <c r="G19" s="43">
        <v>137583.61397000001</v>
      </c>
      <c r="H19" s="43">
        <v>132777.44362000001</v>
      </c>
      <c r="I19" s="43">
        <v>19965.322419</v>
      </c>
      <c r="J19" s="43">
        <v>4785.7712680000004</v>
      </c>
      <c r="K19" s="43">
        <v>32799.799009999901</v>
      </c>
      <c r="L19" s="43">
        <v>14676.236068</v>
      </c>
      <c r="M19" s="43">
        <v>18956.005015999999</v>
      </c>
      <c r="N19" s="43">
        <v>18956.005015999999</v>
      </c>
      <c r="O19" s="43">
        <v>50513.956109999999</v>
      </c>
      <c r="P19" s="43">
        <v>591062.95634699997</v>
      </c>
      <c r="Q19" s="43">
        <v>1398.9792609000001</v>
      </c>
      <c r="R19" s="43">
        <v>71322.597442599901</v>
      </c>
      <c r="S19" s="43">
        <v>21674.029450000002</v>
      </c>
      <c r="T19" s="43">
        <v>21674.029450000002</v>
      </c>
      <c r="U19" s="43">
        <v>5607.9459449999904</v>
      </c>
      <c r="V19" s="43">
        <v>27564.895415999999</v>
      </c>
      <c r="W19" s="43">
        <v>66613.339899999904</v>
      </c>
      <c r="X19" s="43">
        <v>24585.834340699999</v>
      </c>
      <c r="Y19" s="43">
        <v>125730.17617999999</v>
      </c>
      <c r="Z19" s="43">
        <v>1222574.1322000001</v>
      </c>
    </row>
    <row r="20" spans="1:26" x14ac:dyDescent="0.2">
      <c r="A20" s="43" t="s">
        <v>19</v>
      </c>
      <c r="B20" s="43">
        <v>3835.0696130000001</v>
      </c>
      <c r="C20" s="43">
        <v>11034.40971</v>
      </c>
      <c r="D20" s="43">
        <v>5555.2863259999904</v>
      </c>
      <c r="E20" s="43">
        <v>5555.2863259999904</v>
      </c>
      <c r="F20" s="43">
        <v>1374.8086189999899</v>
      </c>
      <c r="G20" s="43">
        <v>22537.148289999899</v>
      </c>
      <c r="H20" s="43">
        <v>53072.101479999998</v>
      </c>
      <c r="I20" s="43">
        <v>7990.7168899999997</v>
      </c>
      <c r="J20" s="43">
        <v>1917.534187</v>
      </c>
      <c r="K20" s="43">
        <v>13127.4735799999</v>
      </c>
      <c r="L20" s="43">
        <v>5880.3853429999999</v>
      </c>
      <c r="M20" s="43">
        <v>7575.5323600000002</v>
      </c>
      <c r="N20" s="43">
        <v>7575.5323600000002</v>
      </c>
      <c r="O20" s="43">
        <v>20187.2667</v>
      </c>
      <c r="P20" s="43">
        <v>93358.786059999999</v>
      </c>
      <c r="Q20" s="43">
        <v>560.53313760000003</v>
      </c>
      <c r="R20" s="43">
        <v>18579.995461499999</v>
      </c>
      <c r="S20" s="43">
        <v>2557.8812885739899</v>
      </c>
      <c r="T20" s="43">
        <v>2557.8812885739899</v>
      </c>
      <c r="U20" s="43">
        <v>2241.1447370000001</v>
      </c>
      <c r="V20" s="43">
        <v>9931.5689500000008</v>
      </c>
      <c r="W20" s="43">
        <v>25732.661230000002</v>
      </c>
      <c r="X20" s="43">
        <v>3526.2378183999899</v>
      </c>
      <c r="Y20" s="43">
        <v>64651.7601</v>
      </c>
      <c r="Z20" s="43">
        <v>309556.94089999999</v>
      </c>
    </row>
    <row r="21" spans="1:26" x14ac:dyDescent="0.2">
      <c r="A21" s="43" t="s">
        <v>20</v>
      </c>
      <c r="B21" s="43">
        <v>1234.3259829999899</v>
      </c>
      <c r="C21" s="43">
        <v>3552.7538939999999</v>
      </c>
      <c r="D21" s="43">
        <v>1784.496067</v>
      </c>
      <c r="E21" s="43">
        <v>1784.496067</v>
      </c>
      <c r="F21" s="43">
        <v>441.62227410000003</v>
      </c>
      <c r="G21" s="43">
        <v>8557.1679540000005</v>
      </c>
      <c r="H21" s="43">
        <v>17050.324839999899</v>
      </c>
      <c r="I21" s="43">
        <v>2572.7771349999998</v>
      </c>
      <c r="J21" s="43">
        <v>617.16617629999905</v>
      </c>
      <c r="K21" s="43">
        <v>4226.6547489999903</v>
      </c>
      <c r="L21" s="43">
        <v>1892.6231419999999</v>
      </c>
      <c r="M21" s="43">
        <v>2433.44520499999</v>
      </c>
      <c r="N21" s="43">
        <v>2433.44520499999</v>
      </c>
      <c r="O21" s="43">
        <v>6484.6476069999899</v>
      </c>
      <c r="P21" s="43">
        <v>75923.482781999905</v>
      </c>
      <c r="Q21" s="43">
        <v>180.40906709999999</v>
      </c>
      <c r="R21" s="43">
        <v>8367.9364741000009</v>
      </c>
      <c r="S21" s="43">
        <v>4426.4412648400003</v>
      </c>
      <c r="T21" s="43">
        <v>4426.4412648400003</v>
      </c>
      <c r="U21" s="43">
        <v>719.9099205</v>
      </c>
      <c r="V21" s="43">
        <v>3294.5425100000002</v>
      </c>
      <c r="W21" s="43">
        <v>8342.0086539999993</v>
      </c>
      <c r="X21" s="43">
        <v>2495.9437748</v>
      </c>
      <c r="Y21" s="43">
        <v>11001.237375999999</v>
      </c>
      <c r="Z21" s="43">
        <v>140892.68338999999</v>
      </c>
    </row>
    <row r="22" spans="1:26" x14ac:dyDescent="0.2">
      <c r="A22" s="43" t="s">
        <v>129</v>
      </c>
      <c r="B22" s="43">
        <v>977.65261799999905</v>
      </c>
      <c r="C22" s="43">
        <v>2794.9070590000001</v>
      </c>
      <c r="D22" s="43">
        <v>1404.711147</v>
      </c>
      <c r="E22" s="43">
        <v>1404.711147</v>
      </c>
      <c r="F22" s="43">
        <v>347.63469489999898</v>
      </c>
      <c r="G22" s="43">
        <v>6103.29133</v>
      </c>
      <c r="H22" s="43">
        <v>13427.20795</v>
      </c>
      <c r="I22" s="43">
        <v>2023.9667219999999</v>
      </c>
      <c r="J22" s="43">
        <v>488.827972899999</v>
      </c>
      <c r="K22" s="43">
        <v>3325.0509050000001</v>
      </c>
      <c r="L22" s="43">
        <v>1499.055134</v>
      </c>
      <c r="M22" s="43">
        <v>1915.549051</v>
      </c>
      <c r="N22" s="43">
        <v>1915.549051</v>
      </c>
      <c r="O22" s="43">
        <v>5104.5549069999997</v>
      </c>
      <c r="P22" s="43">
        <v>61493.022579999903</v>
      </c>
      <c r="Q22" s="43">
        <v>142.8937512</v>
      </c>
      <c r="R22" s="43">
        <v>5883.9062649999996</v>
      </c>
      <c r="S22" s="43">
        <v>915.01476766999997</v>
      </c>
      <c r="T22" s="43">
        <v>915.01476766999997</v>
      </c>
      <c r="U22" s="43">
        <v>566.69549649999999</v>
      </c>
      <c r="V22" s="43">
        <v>2532.2367809999901</v>
      </c>
      <c r="W22" s="43">
        <v>6533.8486210000001</v>
      </c>
      <c r="X22" s="43">
        <v>1241.6762283</v>
      </c>
      <c r="Y22" s="43">
        <v>13715.494269999999</v>
      </c>
      <c r="Z22" s="43">
        <v>115539.79599</v>
      </c>
    </row>
    <row r="23" spans="1:26" x14ac:dyDescent="0.2">
      <c r="A23" s="43" t="s">
        <v>22</v>
      </c>
      <c r="B23" s="43">
        <v>5332.3669419999997</v>
      </c>
      <c r="C23" s="43">
        <v>15359.305548999901</v>
      </c>
      <c r="D23" s="43">
        <v>7721.8423929999999</v>
      </c>
      <c r="E23" s="43">
        <v>7721.8423929999999</v>
      </c>
      <c r="F23" s="43">
        <v>1910.9838635999999</v>
      </c>
      <c r="G23" s="43">
        <v>20614.622991999899</v>
      </c>
      <c r="H23" s="43">
        <v>73771.697309999901</v>
      </c>
      <c r="I23" s="43">
        <v>11122.638009</v>
      </c>
      <c r="J23" s="43">
        <v>2666.18704909999</v>
      </c>
      <c r="K23" s="43">
        <v>18272.706458000001</v>
      </c>
      <c r="L23" s="43">
        <v>8176.2267140000004</v>
      </c>
      <c r="M23" s="43">
        <v>10529.986112999901</v>
      </c>
      <c r="N23" s="43">
        <v>10529.986112999901</v>
      </c>
      <c r="O23" s="43">
        <v>28060.296780000001</v>
      </c>
      <c r="P23" s="43">
        <v>183813.28253289999</v>
      </c>
      <c r="Q23" s="43">
        <v>779.38037129999998</v>
      </c>
      <c r="R23" s="43">
        <v>30779.6815811999</v>
      </c>
      <c r="S23" s="43">
        <v>18164.843614767</v>
      </c>
      <c r="T23" s="43">
        <v>18164.843614767</v>
      </c>
      <c r="U23" s="43">
        <v>3115.1856288999902</v>
      </c>
      <c r="V23" s="43">
        <v>15382.4309189999</v>
      </c>
      <c r="W23" s="43">
        <v>38139.390423999997</v>
      </c>
      <c r="X23" s="43">
        <v>6162.4144701100004</v>
      </c>
      <c r="Y23" s="43">
        <v>55421.088458999999</v>
      </c>
      <c r="Z23" s="43">
        <v>449398.9535</v>
      </c>
    </row>
    <row r="24" spans="1:26" x14ac:dyDescent="0.2">
      <c r="A24" s="43" t="s">
        <v>23</v>
      </c>
      <c r="B24" s="43">
        <v>5336.6788436999996</v>
      </c>
      <c r="C24" s="43">
        <v>15483.646975599901</v>
      </c>
      <c r="D24" s="43">
        <v>7785.5463747999902</v>
      </c>
      <c r="E24" s="43">
        <v>7785.5463747999902</v>
      </c>
      <c r="F24" s="43">
        <v>1926.7462952400001</v>
      </c>
      <c r="G24" s="43">
        <v>14816.554183299901</v>
      </c>
      <c r="H24" s="43">
        <v>74343.269356000004</v>
      </c>
      <c r="I24" s="43">
        <v>11212.6917497999</v>
      </c>
      <c r="J24" s="43">
        <v>2668.34025359</v>
      </c>
      <c r="K24" s="43">
        <v>18420.641417700001</v>
      </c>
      <c r="L24" s="43">
        <v>8182.8375018999895</v>
      </c>
      <c r="M24" s="43">
        <v>10616.847553199999</v>
      </c>
      <c r="N24" s="43">
        <v>10616.847553199999</v>
      </c>
      <c r="O24" s="43">
        <v>28291.787741799999</v>
      </c>
      <c r="P24" s="43">
        <v>158578.36269461</v>
      </c>
      <c r="Q24" s="43">
        <v>780.00826623</v>
      </c>
      <c r="R24" s="43">
        <v>31750.1046609599</v>
      </c>
      <c r="S24" s="43">
        <v>36379.8963531599</v>
      </c>
      <c r="T24" s="43">
        <v>36379.8963531599</v>
      </c>
      <c r="U24" s="43">
        <v>3140.8921241899902</v>
      </c>
      <c r="V24" s="43">
        <v>15465.5032464999</v>
      </c>
      <c r="W24" s="43">
        <v>38412.742239200001</v>
      </c>
      <c r="X24" s="43">
        <v>5440.3966285819997</v>
      </c>
      <c r="Y24" s="43">
        <v>30425.298764700001</v>
      </c>
      <c r="Z24" s="43">
        <v>394740.16129199998</v>
      </c>
    </row>
    <row r="25" spans="1:26" x14ac:dyDescent="0.2">
      <c r="A25" s="43" t="s">
        <v>24</v>
      </c>
      <c r="B25" s="43">
        <v>9041.285871</v>
      </c>
      <c r="C25" s="43">
        <v>25997.807227000001</v>
      </c>
      <c r="D25" s="43">
        <v>13105.4836499999</v>
      </c>
      <c r="E25" s="43">
        <v>13105.4836499999</v>
      </c>
      <c r="F25" s="43">
        <v>3243.3096622999901</v>
      </c>
      <c r="G25" s="43">
        <v>127466.951665</v>
      </c>
      <c r="H25" s="43">
        <v>125196.85168000001</v>
      </c>
      <c r="I25" s="43">
        <v>18826.670618999899</v>
      </c>
      <c r="J25" s="43">
        <v>4520.6434150999903</v>
      </c>
      <c r="K25" s="43">
        <v>30929.177657</v>
      </c>
      <c r="L25" s="43">
        <v>13863.190704999901</v>
      </c>
      <c r="M25" s="43">
        <v>17871.442961000001</v>
      </c>
      <c r="N25" s="43">
        <v>17871.442961000001</v>
      </c>
      <c r="O25" s="43">
        <v>47623.832737999997</v>
      </c>
      <c r="P25" s="43">
        <v>718573.47699439898</v>
      </c>
      <c r="Q25" s="43">
        <v>1321.47469319999</v>
      </c>
      <c r="R25" s="43">
        <v>73372.710351600006</v>
      </c>
      <c r="S25" s="43">
        <v>25287.693019999999</v>
      </c>
      <c r="T25" s="43">
        <v>25287.693019999999</v>
      </c>
      <c r="U25" s="43">
        <v>5287.0878034999996</v>
      </c>
      <c r="V25" s="43">
        <v>26912.805655</v>
      </c>
      <c r="W25" s="43">
        <v>64091.687790999902</v>
      </c>
      <c r="X25" s="43">
        <v>21371.704710900001</v>
      </c>
      <c r="Y25" s="43">
        <v>120349.34133</v>
      </c>
      <c r="Z25" s="43">
        <v>1320093.71681999</v>
      </c>
    </row>
    <row r="26" spans="1:26" x14ac:dyDescent="0.2">
      <c r="A26" s="43" t="s">
        <v>25</v>
      </c>
      <c r="B26" s="43">
        <v>6771.9768617999998</v>
      </c>
      <c r="C26" s="43">
        <v>19482.4137129999</v>
      </c>
      <c r="D26" s="43">
        <v>9800.0621282999891</v>
      </c>
      <c r="E26" s="43">
        <v>9800.0621282999891</v>
      </c>
      <c r="F26" s="43">
        <v>2425.2927577999999</v>
      </c>
      <c r="G26" s="43">
        <v>16715.246073999999</v>
      </c>
      <c r="H26" s="43">
        <v>93630.427655000007</v>
      </c>
      <c r="I26" s="43">
        <v>14108.450210999999</v>
      </c>
      <c r="J26" s="43">
        <v>3385.9917933000002</v>
      </c>
      <c r="K26" s="43">
        <v>23177.916867</v>
      </c>
      <c r="L26" s="43">
        <v>10383.618860299999</v>
      </c>
      <c r="M26" s="43">
        <v>13363.958739</v>
      </c>
      <c r="N26" s="43">
        <v>13363.958739</v>
      </c>
      <c r="O26" s="43">
        <v>35612.3024459999</v>
      </c>
      <c r="P26" s="43">
        <v>479186.44585825002</v>
      </c>
      <c r="Q26" s="43">
        <v>989.79337122999902</v>
      </c>
      <c r="R26" s="43">
        <v>50539.778470630001</v>
      </c>
      <c r="S26" s="43">
        <v>41411.317097409003</v>
      </c>
      <c r="T26" s="43">
        <v>41411.317097409003</v>
      </c>
      <c r="U26" s="43">
        <v>3953.5938178000001</v>
      </c>
      <c r="V26" s="43">
        <v>17280.099903999999</v>
      </c>
      <c r="W26" s="43">
        <v>45084.370178999998</v>
      </c>
      <c r="X26" s="43">
        <v>9353.7687795799993</v>
      </c>
      <c r="Y26" s="43">
        <v>29084.7802459999</v>
      </c>
      <c r="Z26" s="43">
        <v>772972.394789999</v>
      </c>
    </row>
    <row r="27" spans="1:26" x14ac:dyDescent="0.2">
      <c r="A27" s="43" t="s">
        <v>26</v>
      </c>
      <c r="B27" s="43">
        <v>8346.1268299999992</v>
      </c>
      <c r="C27" s="43">
        <v>24238.968377000001</v>
      </c>
      <c r="D27" s="43">
        <v>12238.025884999999</v>
      </c>
      <c r="E27" s="43">
        <v>12238.025884999999</v>
      </c>
      <c r="F27" s="43">
        <v>3028.6329435999901</v>
      </c>
      <c r="G27" s="43">
        <v>56818.596113999898</v>
      </c>
      <c r="H27" s="43">
        <v>116819.73164</v>
      </c>
      <c r="I27" s="43">
        <v>17552.982573000001</v>
      </c>
      <c r="J27" s="43">
        <v>4173.0583939999997</v>
      </c>
      <c r="K27" s="43">
        <v>28836.702713999999</v>
      </c>
      <c r="L27" s="43">
        <v>12797.286588999999</v>
      </c>
      <c r="M27" s="43">
        <v>16688.517054</v>
      </c>
      <c r="N27" s="43">
        <v>16688.517054</v>
      </c>
      <c r="O27" s="43">
        <v>44471.579299999998</v>
      </c>
      <c r="P27" s="43">
        <v>95308.175392150006</v>
      </c>
      <c r="Q27" s="43">
        <v>1219.8682707</v>
      </c>
      <c r="R27" s="43">
        <v>56930.504636700003</v>
      </c>
      <c r="S27" s="43">
        <v>23001.573300075001</v>
      </c>
      <c r="T27" s="43">
        <v>23001.573300075001</v>
      </c>
      <c r="U27" s="43">
        <v>4937.1309289999999</v>
      </c>
      <c r="V27" s="43">
        <v>49534.835285000001</v>
      </c>
      <c r="W27" s="43">
        <v>98310.201449999993</v>
      </c>
      <c r="X27" s="43">
        <v>8603.4628231200004</v>
      </c>
      <c r="Y27" s="43">
        <v>101822.12837200001</v>
      </c>
      <c r="Z27" s="43">
        <v>623943.80566999898</v>
      </c>
    </row>
    <row r="28" spans="1:26" x14ac:dyDescent="0.2">
      <c r="A28" s="43" t="s">
        <v>27</v>
      </c>
      <c r="B28" s="43">
        <v>4551.5169151</v>
      </c>
      <c r="C28" s="43">
        <v>13200.5581770999</v>
      </c>
      <c r="D28" s="43">
        <v>6675.2157408000003</v>
      </c>
      <c r="E28" s="43">
        <v>6675.2157408000003</v>
      </c>
      <c r="F28" s="43">
        <v>1651.9593989</v>
      </c>
      <c r="G28" s="43">
        <v>3965.2462792000001</v>
      </c>
      <c r="H28" s="43">
        <v>63718.3490639999</v>
      </c>
      <c r="I28" s="43">
        <v>9559.3570990999997</v>
      </c>
      <c r="J28" s="43">
        <v>2275.7534304999899</v>
      </c>
      <c r="K28" s="43">
        <v>15704.4969529999</v>
      </c>
      <c r="L28" s="43">
        <v>6978.9195155999996</v>
      </c>
      <c r="M28" s="43">
        <v>9102.7256730000008</v>
      </c>
      <c r="N28" s="43">
        <v>9102.7256730000008</v>
      </c>
      <c r="O28" s="43">
        <v>24256.953839999998</v>
      </c>
      <c r="P28" s="43">
        <v>6061.9680543069899</v>
      </c>
      <c r="Q28" s="43">
        <v>665.24885446999895</v>
      </c>
      <c r="R28" s="43">
        <v>36881.537148260002</v>
      </c>
      <c r="S28" s="43">
        <v>36064.67218722</v>
      </c>
      <c r="T28" s="43">
        <v>36064.67218722</v>
      </c>
      <c r="U28" s="43">
        <v>2692.9565123000002</v>
      </c>
      <c r="V28" s="43">
        <v>11567.966779799999</v>
      </c>
      <c r="W28" s="43">
        <v>30495.135517999901</v>
      </c>
      <c r="X28" s="43">
        <v>6471.0073873399997</v>
      </c>
      <c r="Y28" s="43">
        <v>5891.6875410000002</v>
      </c>
      <c r="Z28" s="43">
        <v>186699.69234999901</v>
      </c>
    </row>
    <row r="29" spans="1:26" x14ac:dyDescent="0.2">
      <c r="A29" s="43" t="s">
        <v>28</v>
      </c>
      <c r="B29" s="43">
        <v>6221.3721649999998</v>
      </c>
      <c r="C29" s="43">
        <v>18107.496459999998</v>
      </c>
      <c r="D29" s="43">
        <v>9124.4353399999909</v>
      </c>
      <c r="E29" s="43">
        <v>9124.4353399999909</v>
      </c>
      <c r="F29" s="43">
        <v>2258.0897259999902</v>
      </c>
      <c r="G29" s="43">
        <v>19723.492329999899</v>
      </c>
      <c r="H29" s="43">
        <v>87097.248899999904</v>
      </c>
      <c r="I29" s="43">
        <v>13112.7889599999</v>
      </c>
      <c r="J29" s="43">
        <v>3110.6910429999998</v>
      </c>
      <c r="K29" s="43">
        <v>21542.178209999998</v>
      </c>
      <c r="L29" s="43">
        <v>9539.3516999999902</v>
      </c>
      <c r="M29" s="43">
        <v>12442.63833</v>
      </c>
      <c r="N29" s="43">
        <v>12442.63833</v>
      </c>
      <c r="O29" s="43">
        <v>33157.126769999901</v>
      </c>
      <c r="P29" s="43">
        <v>57110.767838999898</v>
      </c>
      <c r="Q29" s="43">
        <v>909.31663200000003</v>
      </c>
      <c r="R29" s="43">
        <v>56655.397945999997</v>
      </c>
      <c r="S29" s="43">
        <v>14191.3887635999</v>
      </c>
      <c r="T29" s="43">
        <v>14191.3887635999</v>
      </c>
      <c r="U29" s="43">
        <v>3681.0281169999998</v>
      </c>
      <c r="V29" s="43">
        <v>16709.214589999901</v>
      </c>
      <c r="W29" s="43">
        <v>42985.055540000001</v>
      </c>
      <c r="X29" s="43">
        <v>10360.662849599999</v>
      </c>
      <c r="Y29" s="43">
        <v>29424.644319999999</v>
      </c>
      <c r="Z29" s="43">
        <v>349840.868599999</v>
      </c>
    </row>
    <row r="30" spans="1:26" x14ac:dyDescent="0.2">
      <c r="A30" s="43" t="s">
        <v>29</v>
      </c>
      <c r="B30" s="43">
        <v>1038.60659099999</v>
      </c>
      <c r="C30" s="43">
        <v>2968.32627</v>
      </c>
      <c r="D30" s="43">
        <v>1493.9532369999899</v>
      </c>
      <c r="E30" s="43">
        <v>1493.9532369999899</v>
      </c>
      <c r="F30" s="43">
        <v>369.71705899999898</v>
      </c>
      <c r="G30" s="43">
        <v>5717.6547700000001</v>
      </c>
      <c r="H30" s="43">
        <v>14279.150229999999</v>
      </c>
      <c r="I30" s="43">
        <v>2149.55608999999</v>
      </c>
      <c r="J30" s="43">
        <v>519.30506600000001</v>
      </c>
      <c r="K30" s="43">
        <v>3531.37110999999</v>
      </c>
      <c r="L30" s="43">
        <v>1592.520434</v>
      </c>
      <c r="M30" s="43">
        <v>2037.24215999999</v>
      </c>
      <c r="N30" s="43">
        <v>2037.24215999999</v>
      </c>
      <c r="O30" s="43">
        <v>5428.8493099999996</v>
      </c>
      <c r="P30" s="43">
        <v>38679.171905999901</v>
      </c>
      <c r="Q30" s="43">
        <v>151.80210989999901</v>
      </c>
      <c r="R30" s="43">
        <v>6065.3679591999999</v>
      </c>
      <c r="S30" s="43">
        <v>634.87247000039997</v>
      </c>
      <c r="T30" s="43">
        <v>634.87247000039997</v>
      </c>
      <c r="U30" s="43">
        <v>602.69730600000003</v>
      </c>
      <c r="V30" s="43">
        <v>2631.34781999999</v>
      </c>
      <c r="W30" s="43">
        <v>6858.1592300000002</v>
      </c>
      <c r="X30" s="43">
        <v>1067.9917685</v>
      </c>
      <c r="Y30" s="43">
        <v>17837.043900000001</v>
      </c>
      <c r="Z30" s="43">
        <v>98025.4908</v>
      </c>
    </row>
    <row r="31" spans="1:26" x14ac:dyDescent="0.2">
      <c r="A31" s="43" t="s">
        <v>30</v>
      </c>
      <c r="B31" s="43">
        <v>911.87853729999995</v>
      </c>
      <c r="C31" s="43">
        <v>2623.5901369999901</v>
      </c>
      <c r="D31" s="43">
        <v>1317.3256914000001</v>
      </c>
      <c r="E31" s="43">
        <v>1317.3256914000001</v>
      </c>
      <c r="F31" s="43">
        <v>326.00668530000002</v>
      </c>
      <c r="G31" s="43">
        <v>7215.4250920000004</v>
      </c>
      <c r="H31" s="43">
        <v>12587.307132</v>
      </c>
      <c r="I31" s="43">
        <v>1899.90642199999</v>
      </c>
      <c r="J31" s="43">
        <v>455.93723989999899</v>
      </c>
      <c r="K31" s="43">
        <v>3121.2428019999902</v>
      </c>
      <c r="L31" s="43">
        <v>1398.1977509000001</v>
      </c>
      <c r="M31" s="43">
        <v>1796.389615</v>
      </c>
      <c r="N31" s="43">
        <v>1796.389615</v>
      </c>
      <c r="O31" s="43">
        <v>4787.012796</v>
      </c>
      <c r="P31" s="43">
        <v>63526.255703099901</v>
      </c>
      <c r="Q31" s="43">
        <v>133.28037332</v>
      </c>
      <c r="R31" s="43">
        <v>5994.4299086999999</v>
      </c>
      <c r="S31" s="43">
        <v>1977.2247132359901</v>
      </c>
      <c r="T31" s="43">
        <v>1977.2247132359901</v>
      </c>
      <c r="U31" s="43">
        <v>531.44233429999997</v>
      </c>
      <c r="V31" s="43">
        <v>2478.0937520000002</v>
      </c>
      <c r="W31" s="43">
        <v>6277.2611129999996</v>
      </c>
      <c r="X31" s="43">
        <v>1378.3216496099999</v>
      </c>
      <c r="Y31" s="43">
        <v>8013.8323659999896</v>
      </c>
      <c r="Z31" s="43">
        <v>111799.66915</v>
      </c>
    </row>
    <row r="32" spans="1:26" x14ac:dyDescent="0.2">
      <c r="A32" s="43" t="s">
        <v>31</v>
      </c>
      <c r="B32" s="43">
        <v>8336.4703100000006</v>
      </c>
      <c r="C32" s="43">
        <v>24194.999849999898</v>
      </c>
      <c r="D32" s="43">
        <v>12226.5154699999</v>
      </c>
      <c r="E32" s="43">
        <v>12226.5154699999</v>
      </c>
      <c r="F32" s="43">
        <v>3025.7825149999999</v>
      </c>
      <c r="G32" s="43">
        <v>37041.142659999998</v>
      </c>
      <c r="H32" s="43">
        <v>116708.191499999</v>
      </c>
      <c r="I32" s="43">
        <v>17521.141999999902</v>
      </c>
      <c r="J32" s="43">
        <v>4168.2418469999902</v>
      </c>
      <c r="K32" s="43">
        <v>28784.406779999899</v>
      </c>
      <c r="L32" s="43">
        <v>12782.486849999999</v>
      </c>
      <c r="M32" s="43">
        <v>16672.824229999998</v>
      </c>
      <c r="N32" s="43">
        <v>16672.824229999998</v>
      </c>
      <c r="O32" s="43">
        <v>44429.727919999998</v>
      </c>
      <c r="P32" s="43">
        <v>90997.992601899998</v>
      </c>
      <c r="Q32" s="43">
        <v>1218.456723</v>
      </c>
      <c r="R32" s="43">
        <v>77801.523052000004</v>
      </c>
      <c r="S32" s="43">
        <v>15952.593493999901</v>
      </c>
      <c r="T32" s="43">
        <v>15952.593493999901</v>
      </c>
      <c r="U32" s="43">
        <v>4932.4840510000004</v>
      </c>
      <c r="V32" s="43">
        <v>25377.190330000001</v>
      </c>
      <c r="W32" s="43">
        <v>62081.674689999898</v>
      </c>
      <c r="X32" s="43">
        <v>13010.749965000001</v>
      </c>
      <c r="Y32" s="43">
        <v>56621.807009999997</v>
      </c>
      <c r="Z32" s="43">
        <v>519336.98909999902</v>
      </c>
    </row>
    <row r="33" spans="1:26" x14ac:dyDescent="0.2">
      <c r="A33" s="43" t="s">
        <v>32</v>
      </c>
      <c r="B33" s="43">
        <v>4267.5527920999903</v>
      </c>
      <c r="C33" s="43">
        <v>12147.821723999999</v>
      </c>
      <c r="D33" s="43">
        <v>6103.4277912999996</v>
      </c>
      <c r="E33" s="43">
        <v>6103.4277912999996</v>
      </c>
      <c r="F33" s="43">
        <v>1510.46068899999</v>
      </c>
      <c r="G33" s="43">
        <v>15698.4202999999</v>
      </c>
      <c r="H33" s="43">
        <v>58359.175625000003</v>
      </c>
      <c r="I33" s="43">
        <v>8797.0158090000004</v>
      </c>
      <c r="J33" s="43">
        <v>2133.7703578000001</v>
      </c>
      <c r="K33" s="43">
        <v>14452.0721649999</v>
      </c>
      <c r="L33" s="43">
        <v>6543.5080972999904</v>
      </c>
      <c r="M33" s="43">
        <v>8323.0010399999992</v>
      </c>
      <c r="N33" s="43">
        <v>8323.0010399999992</v>
      </c>
      <c r="O33" s="43">
        <v>22179.139865999899</v>
      </c>
      <c r="P33" s="43">
        <v>191376.96557209999</v>
      </c>
      <c r="Q33" s="43">
        <v>623.74590556999897</v>
      </c>
      <c r="R33" s="43">
        <v>26995.284947099899</v>
      </c>
      <c r="S33" s="43">
        <v>11993.8828890199</v>
      </c>
      <c r="T33" s="43">
        <v>11993.8828890199</v>
      </c>
      <c r="U33" s="43">
        <v>2462.2803839999901</v>
      </c>
      <c r="V33" s="43">
        <v>10883.178115999999</v>
      </c>
      <c r="W33" s="43">
        <v>28221.152585</v>
      </c>
      <c r="X33" s="43">
        <v>4816.0085225799903</v>
      </c>
      <c r="Y33" s="43">
        <v>39206.3668809999</v>
      </c>
      <c r="Z33" s="43">
        <v>395598.88397000002</v>
      </c>
    </row>
    <row r="34" spans="1:26" x14ac:dyDescent="0.2">
      <c r="A34" s="43" t="s">
        <v>33</v>
      </c>
      <c r="B34" s="43">
        <v>7593.8350289999998</v>
      </c>
      <c r="C34" s="43">
        <v>21824.383216999999</v>
      </c>
      <c r="D34" s="43">
        <v>10985.90582</v>
      </c>
      <c r="E34" s="43">
        <v>10985.90582</v>
      </c>
      <c r="F34" s="43">
        <v>2718.7605253000002</v>
      </c>
      <c r="G34" s="43">
        <v>90982.70422</v>
      </c>
      <c r="H34" s="43">
        <v>104962.30723000001</v>
      </c>
      <c r="I34" s="43">
        <v>15804.426719999899</v>
      </c>
      <c r="J34" s="43">
        <v>3796.9182390000001</v>
      </c>
      <c r="K34" s="43">
        <v>25964.1333669999</v>
      </c>
      <c r="L34" s="43">
        <v>11643.7851499999</v>
      </c>
      <c r="M34" s="43">
        <v>14981.052471999899</v>
      </c>
      <c r="N34" s="43">
        <v>14981.052471999899</v>
      </c>
      <c r="O34" s="43">
        <v>39921.507889999899</v>
      </c>
      <c r="P34" s="43">
        <v>490295.413318999</v>
      </c>
      <c r="Q34" s="43">
        <v>1109.91538379999</v>
      </c>
      <c r="R34" s="43">
        <v>56988.067262899996</v>
      </c>
      <c r="S34" s="43">
        <v>21961.184714859999</v>
      </c>
      <c r="T34" s="43">
        <v>21961.184714859999</v>
      </c>
      <c r="U34" s="43">
        <v>4431.9961869999997</v>
      </c>
      <c r="V34" s="43">
        <v>21788.914642999898</v>
      </c>
      <c r="W34" s="43">
        <v>52837.4888499999</v>
      </c>
      <c r="X34" s="43">
        <v>16403.2992801</v>
      </c>
      <c r="Y34" s="43">
        <v>103281.35578</v>
      </c>
      <c r="Z34" s="43">
        <v>973476.24479999905</v>
      </c>
    </row>
    <row r="35" spans="1:26" x14ac:dyDescent="0.2">
      <c r="A35" s="43" t="s">
        <v>34</v>
      </c>
      <c r="B35" s="43">
        <v>3239.6608514999998</v>
      </c>
      <c r="C35" s="43">
        <v>9390.7971049999996</v>
      </c>
      <c r="D35" s="43">
        <v>4748.0669068999996</v>
      </c>
      <c r="E35" s="43">
        <v>4748.0669068999996</v>
      </c>
      <c r="F35" s="43">
        <v>1175.0378212999999</v>
      </c>
      <c r="G35" s="43">
        <v>3431.4483396000001</v>
      </c>
      <c r="H35" s="43">
        <v>45324.7603849999</v>
      </c>
      <c r="I35" s="43">
        <v>6800.4762920000003</v>
      </c>
      <c r="J35" s="43">
        <v>1619.8317878</v>
      </c>
      <c r="K35" s="43">
        <v>11172.0824889999</v>
      </c>
      <c r="L35" s="43">
        <v>4967.4340069999898</v>
      </c>
      <c r="M35" s="43">
        <v>6474.7601430000004</v>
      </c>
      <c r="N35" s="43">
        <v>6474.7601430000004</v>
      </c>
      <c r="O35" s="43">
        <v>17253.92297</v>
      </c>
      <c r="P35" s="43">
        <v>12669.497767061899</v>
      </c>
      <c r="Q35" s="43">
        <v>473.50855135</v>
      </c>
      <c r="R35" s="43">
        <v>23437.473458320001</v>
      </c>
      <c r="S35" s="43">
        <v>33457.8829824399</v>
      </c>
      <c r="T35" s="43">
        <v>33457.8829824399</v>
      </c>
      <c r="U35" s="43">
        <v>1915.4897768999999</v>
      </c>
      <c r="V35" s="43">
        <v>8151.6261489999997</v>
      </c>
      <c r="W35" s="43">
        <v>21571.6792639999</v>
      </c>
      <c r="X35" s="43">
        <v>3687.12318081999</v>
      </c>
      <c r="Y35" s="43">
        <v>5179.9961131999999</v>
      </c>
      <c r="Z35" s="43">
        <v>138855.13325000001</v>
      </c>
    </row>
    <row r="36" spans="1:26" x14ac:dyDescent="0.2">
      <c r="A36" s="43" t="s">
        <v>35</v>
      </c>
      <c r="B36" s="43">
        <v>3225.6154013999899</v>
      </c>
      <c r="C36" s="43">
        <v>9274.8272918000002</v>
      </c>
      <c r="D36" s="43">
        <v>4665.4521711999996</v>
      </c>
      <c r="E36" s="43">
        <v>4665.4521711999996</v>
      </c>
      <c r="F36" s="43">
        <v>1154.5913287000001</v>
      </c>
      <c r="G36" s="43">
        <v>6848.4371456999997</v>
      </c>
      <c r="H36" s="43">
        <v>44575.594878999902</v>
      </c>
      <c r="I36" s="43">
        <v>6716.4936556000002</v>
      </c>
      <c r="J36" s="43">
        <v>1612.8048844</v>
      </c>
      <c r="K36" s="43">
        <v>11034.1228519999</v>
      </c>
      <c r="L36" s="43">
        <v>4945.8922778999904</v>
      </c>
      <c r="M36" s="43">
        <v>6362.0931574999904</v>
      </c>
      <c r="N36" s="43">
        <v>6362.0931574999904</v>
      </c>
      <c r="O36" s="43">
        <v>16953.700471</v>
      </c>
      <c r="P36" s="43">
        <v>145470.01715701001</v>
      </c>
      <c r="Q36" s="43">
        <v>471.45543974999902</v>
      </c>
      <c r="R36" s="43">
        <v>23526.778248119899</v>
      </c>
      <c r="S36" s="43">
        <v>21790.069107605399</v>
      </c>
      <c r="T36" s="43">
        <v>21790.069107605399</v>
      </c>
      <c r="U36" s="43">
        <v>1882.1590093999901</v>
      </c>
      <c r="V36" s="43">
        <v>8196.0591997999909</v>
      </c>
      <c r="W36" s="43">
        <v>21416.0268829999</v>
      </c>
      <c r="X36" s="43">
        <v>4233.4607221899996</v>
      </c>
      <c r="Y36" s="43">
        <v>14056.710837299899</v>
      </c>
      <c r="Z36" s="43">
        <v>283603.80696999998</v>
      </c>
    </row>
    <row r="37" spans="1:26" x14ac:dyDescent="0.2">
      <c r="A37" s="43" t="s">
        <v>36</v>
      </c>
      <c r="B37" s="43">
        <v>6716.7857960000001</v>
      </c>
      <c r="C37" s="43">
        <v>19441.580853999902</v>
      </c>
      <c r="D37" s="43">
        <v>9823.6040279999997</v>
      </c>
      <c r="E37" s="43">
        <v>9823.6040279999997</v>
      </c>
      <c r="F37" s="43">
        <v>2431.11431699999</v>
      </c>
      <c r="G37" s="43">
        <v>20889.643588999999</v>
      </c>
      <c r="H37" s="43">
        <v>93788.573249999899</v>
      </c>
      <c r="I37" s="43">
        <v>14078.889053999999</v>
      </c>
      <c r="J37" s="43">
        <v>3358.3915919999899</v>
      </c>
      <c r="K37" s="43">
        <v>23129.3488699999</v>
      </c>
      <c r="L37" s="43">
        <v>10298.976183999999</v>
      </c>
      <c r="M37" s="43">
        <v>13396.060949000001</v>
      </c>
      <c r="N37" s="43">
        <v>13396.060949000001</v>
      </c>
      <c r="O37" s="43">
        <v>35697.817369999902</v>
      </c>
      <c r="P37" s="43">
        <v>207081.300813979</v>
      </c>
      <c r="Q37" s="43">
        <v>981.72679409999898</v>
      </c>
      <c r="R37" s="43">
        <v>55683.626453399898</v>
      </c>
      <c r="S37" s="43">
        <v>26236.0557989999</v>
      </c>
      <c r="T37" s="43">
        <v>26236.0557989999</v>
      </c>
      <c r="U37" s="43">
        <v>3963.0853860000002</v>
      </c>
      <c r="V37" s="43">
        <v>17135.005173000001</v>
      </c>
      <c r="W37" s="43">
        <v>44896.298809999898</v>
      </c>
      <c r="X37" s="43">
        <v>11978.0189936999</v>
      </c>
      <c r="Y37" s="43">
        <v>25422.277307999899</v>
      </c>
      <c r="Z37" s="43">
        <v>508778.70069999999</v>
      </c>
    </row>
    <row r="38" spans="1:26" x14ac:dyDescent="0.2">
      <c r="A38" s="43" t="s">
        <v>37</v>
      </c>
      <c r="B38" s="43">
        <v>10382.438474999901</v>
      </c>
      <c r="C38" s="43">
        <v>30152.776330000001</v>
      </c>
      <c r="D38" s="43">
        <v>15211.677299999999</v>
      </c>
      <c r="E38" s="43">
        <v>15211.677299999999</v>
      </c>
      <c r="F38" s="43">
        <v>3764.5462859999998</v>
      </c>
      <c r="G38" s="43">
        <v>90806.259549999901</v>
      </c>
      <c r="H38" s="43">
        <v>145212.90520000001</v>
      </c>
      <c r="I38" s="43">
        <v>21835.549169999998</v>
      </c>
      <c r="J38" s="43">
        <v>5191.21882799999</v>
      </c>
      <c r="K38" s="43">
        <v>35872.269449999898</v>
      </c>
      <c r="L38" s="43">
        <v>15919.593129999899</v>
      </c>
      <c r="M38" s="43">
        <v>20743.572749999901</v>
      </c>
      <c r="N38" s="43">
        <v>20743.572749999901</v>
      </c>
      <c r="O38" s="43">
        <v>55277.48128</v>
      </c>
      <c r="P38" s="43">
        <v>156139.59004999901</v>
      </c>
      <c r="Q38" s="43">
        <v>1517.498243</v>
      </c>
      <c r="R38" s="43">
        <v>60157.6088850999</v>
      </c>
      <c r="S38" s="43">
        <v>14142.72441144</v>
      </c>
      <c r="T38" s="43">
        <v>14142.72441144</v>
      </c>
      <c r="U38" s="43">
        <v>6136.77759899999</v>
      </c>
      <c r="V38" s="43">
        <v>51965.537729999996</v>
      </c>
      <c r="W38" s="43">
        <v>107712.45598</v>
      </c>
      <c r="X38" s="43">
        <v>9648.1920422000003</v>
      </c>
      <c r="Y38" s="43">
        <v>143346.78959</v>
      </c>
      <c r="Z38" s="43">
        <v>814527.61359999899</v>
      </c>
    </row>
    <row r="39" spans="1:26" x14ac:dyDescent="0.2">
      <c r="A39" s="43" t="s">
        <v>130</v>
      </c>
      <c r="B39" s="43">
        <v>3883.0306369999898</v>
      </c>
      <c r="C39" s="43">
        <v>10995.318246999999</v>
      </c>
      <c r="D39" s="43">
        <v>5523.9371449999899</v>
      </c>
      <c r="E39" s="43">
        <v>5523.9371449999899</v>
      </c>
      <c r="F39" s="43">
        <v>1367.0468180999901</v>
      </c>
      <c r="G39" s="43">
        <v>11140.951147</v>
      </c>
      <c r="H39" s="43">
        <v>52837.537429999997</v>
      </c>
      <c r="I39" s="43">
        <v>7962.4158669999997</v>
      </c>
      <c r="J39" s="43">
        <v>1941.51434039999</v>
      </c>
      <c r="K39" s="43">
        <v>13080.956758</v>
      </c>
      <c r="L39" s="43">
        <v>5953.9321529999997</v>
      </c>
      <c r="M39" s="43">
        <v>7532.7784169999904</v>
      </c>
      <c r="N39" s="43">
        <v>7532.7784169999904</v>
      </c>
      <c r="O39" s="43">
        <v>20073.3352439999</v>
      </c>
      <c r="P39" s="43">
        <v>297405.74140519998</v>
      </c>
      <c r="Q39" s="43">
        <v>567.54379729999903</v>
      </c>
      <c r="R39" s="43">
        <v>25776.69213236</v>
      </c>
      <c r="S39" s="43">
        <v>12053.423888375901</v>
      </c>
      <c r="T39" s="43">
        <v>12053.423888375901</v>
      </c>
      <c r="U39" s="43">
        <v>2228.4944991999901</v>
      </c>
      <c r="V39" s="43">
        <v>9692.1756050000004</v>
      </c>
      <c r="W39" s="43">
        <v>25304.353251999899</v>
      </c>
      <c r="X39" s="43">
        <v>4415.7975516299903</v>
      </c>
      <c r="Y39" s="43">
        <v>26072.586590999999</v>
      </c>
      <c r="Z39" s="43">
        <v>470792.22564999998</v>
      </c>
    </row>
    <row r="40" spans="1:26" x14ac:dyDescent="0.2">
      <c r="A40" s="43" t="s">
        <v>39</v>
      </c>
      <c r="B40" s="43">
        <v>158.899416</v>
      </c>
      <c r="C40" s="43">
        <v>451.40793300000001</v>
      </c>
      <c r="D40" s="43">
        <v>226.752082</v>
      </c>
      <c r="E40" s="43">
        <v>226.752082</v>
      </c>
      <c r="F40" s="43">
        <v>56.115883799999999</v>
      </c>
      <c r="G40" s="43">
        <v>858.70528000000002</v>
      </c>
      <c r="H40" s="43">
        <v>2168.4672300000002</v>
      </c>
      <c r="I40" s="43">
        <v>326.89379499999899</v>
      </c>
      <c r="J40" s="43">
        <v>79.450212500000006</v>
      </c>
      <c r="K40" s="43">
        <v>537.03277300000002</v>
      </c>
      <c r="L40" s="43">
        <v>243.64305299999899</v>
      </c>
      <c r="M40" s="43">
        <v>309.21303499999999</v>
      </c>
      <c r="N40" s="43">
        <v>309.21303499999999</v>
      </c>
      <c r="O40" s="43">
        <v>823.99099799999999</v>
      </c>
      <c r="P40" s="43">
        <v>15551.767357000001</v>
      </c>
      <c r="Q40" s="43">
        <v>23.224605399999898</v>
      </c>
      <c r="R40" s="43">
        <v>1003.7039507</v>
      </c>
      <c r="S40" s="43">
        <v>193.27595199999899</v>
      </c>
      <c r="T40" s="43">
        <v>193.27595199999899</v>
      </c>
      <c r="U40" s="43">
        <v>91.4780046999999</v>
      </c>
      <c r="V40" s="43">
        <v>414.70682199999902</v>
      </c>
      <c r="W40" s="43">
        <v>1063.4842430000001</v>
      </c>
      <c r="X40" s="43">
        <v>192.12134854999999</v>
      </c>
      <c r="Y40" s="43">
        <v>1774.23531</v>
      </c>
      <c r="Z40" s="43">
        <v>23772.150900000001</v>
      </c>
    </row>
    <row r="41" spans="1:26" x14ac:dyDescent="0.2">
      <c r="A41" s="43" t="s">
        <v>40</v>
      </c>
      <c r="B41" s="43">
        <v>6024.9609600000003</v>
      </c>
      <c r="C41" s="43">
        <v>17361.429119999899</v>
      </c>
      <c r="D41" s="43">
        <v>8748.8640599999999</v>
      </c>
      <c r="E41" s="43">
        <v>8748.8640599999999</v>
      </c>
      <c r="F41" s="43">
        <v>2165.148839</v>
      </c>
      <c r="G41" s="43">
        <v>100598.8371</v>
      </c>
      <c r="H41" s="43">
        <v>83567.928099999903</v>
      </c>
      <c r="I41" s="43">
        <v>12572.517760000001</v>
      </c>
      <c r="J41" s="43">
        <v>3012.478083</v>
      </c>
      <c r="K41" s="43">
        <v>20654.623749999901</v>
      </c>
      <c r="L41" s="43">
        <v>9238.1927399999895</v>
      </c>
      <c r="M41" s="43">
        <v>11930.487709999999</v>
      </c>
      <c r="N41" s="43">
        <v>11930.487709999999</v>
      </c>
      <c r="O41" s="43">
        <v>31792.36436</v>
      </c>
      <c r="P41" s="43">
        <v>422686.13385699899</v>
      </c>
      <c r="Q41" s="43">
        <v>880.60599499999898</v>
      </c>
      <c r="R41" s="43">
        <v>47273.804471999902</v>
      </c>
      <c r="S41" s="43">
        <v>12529.713669999999</v>
      </c>
      <c r="T41" s="43">
        <v>12529.713669999999</v>
      </c>
      <c r="U41" s="43">
        <v>3529.5173599999998</v>
      </c>
      <c r="V41" s="43">
        <v>18728.754729999899</v>
      </c>
      <c r="W41" s="43">
        <v>43540.330470000001</v>
      </c>
      <c r="X41" s="43">
        <v>16541.841252999999</v>
      </c>
      <c r="Y41" s="43">
        <v>94623.129100000006</v>
      </c>
      <c r="Z41" s="43">
        <v>856119.95790000004</v>
      </c>
    </row>
    <row r="42" spans="1:26" x14ac:dyDescent="0.2">
      <c r="A42" s="43" t="s">
        <v>41</v>
      </c>
      <c r="B42" s="43">
        <v>4250.8549810000004</v>
      </c>
      <c r="C42" s="43">
        <v>12330.2656959</v>
      </c>
      <c r="D42" s="43">
        <v>6234.0304426999901</v>
      </c>
      <c r="E42" s="43">
        <v>6234.0304426999901</v>
      </c>
      <c r="F42" s="43">
        <v>1542.7785994999999</v>
      </c>
      <c r="G42" s="43">
        <v>6364.1825607999999</v>
      </c>
      <c r="H42" s="43">
        <v>59507.097856999899</v>
      </c>
      <c r="I42" s="43">
        <v>8929.1282534999991</v>
      </c>
      <c r="J42" s="43">
        <v>2125.4270225999999</v>
      </c>
      <c r="K42" s="43">
        <v>14669.1187999999</v>
      </c>
      <c r="L42" s="43">
        <v>6517.9073232999999</v>
      </c>
      <c r="M42" s="43">
        <v>8501.0958326</v>
      </c>
      <c r="N42" s="43">
        <v>8501.0958326</v>
      </c>
      <c r="O42" s="43">
        <v>22653.727053999999</v>
      </c>
      <c r="P42" s="43">
        <v>10811.2502371589</v>
      </c>
      <c r="Q42" s="43">
        <v>621.30462636000004</v>
      </c>
      <c r="R42" s="43">
        <v>34111.314757870001</v>
      </c>
      <c r="S42" s="43">
        <v>29594.689545179899</v>
      </c>
      <c r="T42" s="43">
        <v>29594.689545179899</v>
      </c>
      <c r="U42" s="43">
        <v>2514.9646339000001</v>
      </c>
      <c r="V42" s="43">
        <v>14306.6859547</v>
      </c>
      <c r="W42" s="43">
        <v>33731.357417999898</v>
      </c>
      <c r="X42" s="43">
        <v>6000.6990063599997</v>
      </c>
      <c r="Y42" s="43">
        <v>11357.646597000001</v>
      </c>
      <c r="Z42" s="43">
        <v>196412.6979</v>
      </c>
    </row>
    <row r="43" spans="1:26" x14ac:dyDescent="0.2">
      <c r="A43" s="43" t="s">
        <v>42</v>
      </c>
      <c r="B43" s="43">
        <v>5397.0890829999898</v>
      </c>
      <c r="C43" s="43">
        <v>15367.415025999901</v>
      </c>
      <c r="D43" s="43">
        <v>7721.5499149999896</v>
      </c>
      <c r="E43" s="43">
        <v>7721.5499149999896</v>
      </c>
      <c r="F43" s="43">
        <v>1910.9066826000001</v>
      </c>
      <c r="G43" s="43">
        <v>21378.379761999899</v>
      </c>
      <c r="H43" s="43">
        <v>73829.441989999905</v>
      </c>
      <c r="I43" s="43">
        <v>11128.531623999899</v>
      </c>
      <c r="J43" s="43">
        <v>2698.5441345999898</v>
      </c>
      <c r="K43" s="43">
        <v>18282.366548999998</v>
      </c>
      <c r="L43" s="43">
        <v>8275.4559749999898</v>
      </c>
      <c r="M43" s="43">
        <v>10529.56985</v>
      </c>
      <c r="N43" s="43">
        <v>10529.56985</v>
      </c>
      <c r="O43" s="43">
        <v>28059.207981</v>
      </c>
      <c r="P43" s="43">
        <v>508721.5616519</v>
      </c>
      <c r="Q43" s="43">
        <v>788.83865630000003</v>
      </c>
      <c r="R43" s="43">
        <v>41768.177427900002</v>
      </c>
      <c r="S43" s="43">
        <v>19629.931921859999</v>
      </c>
      <c r="T43" s="43">
        <v>19629.931921859999</v>
      </c>
      <c r="U43" s="43">
        <v>3115.07173869999</v>
      </c>
      <c r="V43" s="43">
        <v>13719.169250999999</v>
      </c>
      <c r="W43" s="43">
        <v>35593.838134999904</v>
      </c>
      <c r="X43" s="43">
        <v>7761.3211370999998</v>
      </c>
      <c r="Y43" s="43">
        <v>39231.443275999998</v>
      </c>
      <c r="Z43" s="43">
        <v>767355.87264999899</v>
      </c>
    </row>
    <row r="44" spans="1:26" x14ac:dyDescent="0.2">
      <c r="A44" s="43" t="s">
        <v>43</v>
      </c>
      <c r="B44" s="43">
        <v>33775.772566999898</v>
      </c>
      <c r="C44" s="43">
        <v>97946.532609999995</v>
      </c>
      <c r="D44" s="43">
        <v>49489.5244419999</v>
      </c>
      <c r="E44" s="43">
        <v>49489.5244419999</v>
      </c>
      <c r="F44" s="43">
        <v>12247.532533</v>
      </c>
      <c r="G44" s="43">
        <v>143098.670362</v>
      </c>
      <c r="H44" s="43">
        <v>472431.84389000002</v>
      </c>
      <c r="I44" s="43">
        <v>70929.327478999898</v>
      </c>
      <c r="J44" s="43">
        <v>16887.882088999901</v>
      </c>
      <c r="K44" s="43">
        <v>116525.44395</v>
      </c>
      <c r="L44" s="43">
        <v>51789.076698999903</v>
      </c>
      <c r="M44" s="43">
        <v>67486.928446000005</v>
      </c>
      <c r="N44" s="43">
        <v>67486.928446000005</v>
      </c>
      <c r="O44" s="43">
        <v>179839.11676999999</v>
      </c>
      <c r="P44" s="43">
        <v>717593.93376469996</v>
      </c>
      <c r="Q44" s="43">
        <v>4936.6666319999904</v>
      </c>
      <c r="R44" s="43">
        <v>285214.02550689998</v>
      </c>
      <c r="S44" s="43">
        <v>106880.79002499901</v>
      </c>
      <c r="T44" s="43">
        <v>106880.79002499901</v>
      </c>
      <c r="U44" s="43">
        <v>19965.3199949999</v>
      </c>
      <c r="V44" s="43">
        <v>87791.614109999893</v>
      </c>
      <c r="W44" s="43">
        <v>227601.50151</v>
      </c>
      <c r="X44" s="43">
        <v>68461.956780299894</v>
      </c>
      <c r="Y44" s="43">
        <v>167080.53047099899</v>
      </c>
      <c r="Z44" s="43">
        <v>2329997.3147999998</v>
      </c>
    </row>
    <row r="45" spans="1:26" x14ac:dyDescent="0.2">
      <c r="A45" s="43" t="s">
        <v>44</v>
      </c>
      <c r="B45" s="43">
        <v>4811.4620519999999</v>
      </c>
      <c r="C45" s="43">
        <v>14027.2350939999</v>
      </c>
      <c r="D45" s="43">
        <v>7055.9407039999896</v>
      </c>
      <c r="E45" s="43">
        <v>7055.9407039999896</v>
      </c>
      <c r="F45" s="43">
        <v>1746.1855049999899</v>
      </c>
      <c r="G45" s="43">
        <v>16549.434744999999</v>
      </c>
      <c r="H45" s="43">
        <v>67352.882629999905</v>
      </c>
      <c r="I45" s="43">
        <v>10158.016954999999</v>
      </c>
      <c r="J45" s="43">
        <v>2405.7349819999999</v>
      </c>
      <c r="K45" s="43">
        <v>16687.974770000001</v>
      </c>
      <c r="L45" s="43">
        <v>7377.5105899999999</v>
      </c>
      <c r="M45" s="43">
        <v>9621.9068580000003</v>
      </c>
      <c r="N45" s="43">
        <v>9621.9068580000003</v>
      </c>
      <c r="O45" s="43">
        <v>25640.4729999999</v>
      </c>
      <c r="P45" s="43">
        <v>53687.189887099899</v>
      </c>
      <c r="Q45" s="43">
        <v>703.24673849999897</v>
      </c>
      <c r="R45" s="43">
        <v>43204.044338899897</v>
      </c>
      <c r="S45" s="43">
        <v>12107.9745512226</v>
      </c>
      <c r="T45" s="43">
        <v>12107.9745512226</v>
      </c>
      <c r="U45" s="43">
        <v>2846.54879999999</v>
      </c>
      <c r="V45" s="43">
        <v>15017.874741</v>
      </c>
      <c r="W45" s="43">
        <v>36374.475350000001</v>
      </c>
      <c r="X45" s="43">
        <v>7417.3330575999998</v>
      </c>
      <c r="Y45" s="43">
        <v>26053.189409999999</v>
      </c>
      <c r="Z45" s="43">
        <v>288752.96359999903</v>
      </c>
    </row>
    <row r="46" spans="1:26" x14ac:dyDescent="0.2">
      <c r="A46" s="43" t="s">
        <v>45</v>
      </c>
      <c r="B46" s="43">
        <v>967.90303999999901</v>
      </c>
      <c r="C46" s="43">
        <v>2744.9910129999998</v>
      </c>
      <c r="D46" s="43">
        <v>1380.775965</v>
      </c>
      <c r="E46" s="43">
        <v>1380.775965</v>
      </c>
      <c r="F46" s="43">
        <v>341.71170299999898</v>
      </c>
      <c r="G46" s="43">
        <v>4103.7040360000001</v>
      </c>
      <c r="H46" s="43">
        <v>13204.86139</v>
      </c>
      <c r="I46" s="43">
        <v>1987.822727</v>
      </c>
      <c r="J46" s="43">
        <v>483.94930210000001</v>
      </c>
      <c r="K46" s="43">
        <v>3265.669625</v>
      </c>
      <c r="L46" s="43">
        <v>1484.10219999999</v>
      </c>
      <c r="M46" s="43">
        <v>1882.9090489999901</v>
      </c>
      <c r="N46" s="43">
        <v>1882.9090489999901</v>
      </c>
      <c r="O46" s="43">
        <v>5017.5734459999903</v>
      </c>
      <c r="P46" s="43">
        <v>29808.9337898999</v>
      </c>
      <c r="Q46" s="43">
        <v>141.46838879999899</v>
      </c>
      <c r="R46" s="43">
        <v>5593.9273832999897</v>
      </c>
      <c r="S46" s="43">
        <v>1467.8844937409899</v>
      </c>
      <c r="T46" s="43">
        <v>1467.8844937409899</v>
      </c>
      <c r="U46" s="43">
        <v>557.03986429999998</v>
      </c>
      <c r="V46" s="43">
        <v>2415.142969</v>
      </c>
      <c r="W46" s="43">
        <v>6313.2040999999899</v>
      </c>
      <c r="X46" s="43">
        <v>942.85711185000002</v>
      </c>
      <c r="Y46" s="43">
        <v>12631.63292</v>
      </c>
      <c r="Z46" s="43">
        <v>79539.616320000001</v>
      </c>
    </row>
    <row r="47" spans="1:26" x14ac:dyDescent="0.2">
      <c r="A47" s="43" t="s">
        <v>46</v>
      </c>
      <c r="B47" s="43">
        <v>5370.4720951999998</v>
      </c>
      <c r="C47" s="43">
        <v>15271.0185329999</v>
      </c>
      <c r="D47" s="43">
        <v>7675.4895579999902</v>
      </c>
      <c r="E47" s="43">
        <v>7675.4895579999902</v>
      </c>
      <c r="F47" s="43">
        <v>1899.5048311999999</v>
      </c>
      <c r="G47" s="43">
        <v>46134.533821999998</v>
      </c>
      <c r="H47" s="43">
        <v>73394.195289999901</v>
      </c>
      <c r="I47" s="43">
        <v>11058.724357999999</v>
      </c>
      <c r="J47" s="43">
        <v>2685.2350584999899</v>
      </c>
      <c r="K47" s="43">
        <v>18167.699738999901</v>
      </c>
      <c r="L47" s="43">
        <v>8234.6631849999994</v>
      </c>
      <c r="M47" s="43">
        <v>10466.757646</v>
      </c>
      <c r="N47" s="43">
        <v>10466.757646</v>
      </c>
      <c r="O47" s="43">
        <v>27891.811011999998</v>
      </c>
      <c r="P47" s="43">
        <v>503011.20743900002</v>
      </c>
      <c r="Q47" s="43">
        <v>784.94876999999997</v>
      </c>
      <c r="R47" s="43">
        <v>39112.089813209997</v>
      </c>
      <c r="S47" s="43">
        <v>11516.7002858696</v>
      </c>
      <c r="T47" s="43">
        <v>11516.7002858696</v>
      </c>
      <c r="U47" s="43">
        <v>3096.4883316</v>
      </c>
      <c r="V47" s="43">
        <v>13570.6315289999</v>
      </c>
      <c r="W47" s="43">
        <v>34710.174497</v>
      </c>
      <c r="X47" s="43">
        <v>9636.1614608100008</v>
      </c>
      <c r="Y47" s="43">
        <v>56277.959911999998</v>
      </c>
      <c r="Z47" s="43">
        <v>801035.62973000004</v>
      </c>
    </row>
    <row r="48" spans="1:26" x14ac:dyDescent="0.2">
      <c r="A48" s="43" t="s">
        <v>47</v>
      </c>
      <c r="B48" s="43">
        <v>9732.1749660000005</v>
      </c>
      <c r="C48" s="43">
        <v>28261.451069999999</v>
      </c>
      <c r="D48" s="43">
        <v>14257.594435999899</v>
      </c>
      <c r="E48" s="43">
        <v>14257.594435999899</v>
      </c>
      <c r="F48" s="43">
        <v>3528.4294059999902</v>
      </c>
      <c r="G48" s="43">
        <v>80450.780241999993</v>
      </c>
      <c r="H48" s="43">
        <v>136105.96388</v>
      </c>
      <c r="I48" s="43">
        <v>20465.914809999998</v>
      </c>
      <c r="J48" s="43">
        <v>4866.0786159999998</v>
      </c>
      <c r="K48" s="43">
        <v>33622.206700000002</v>
      </c>
      <c r="L48" s="43">
        <v>14922.524665000001</v>
      </c>
      <c r="M48" s="43">
        <v>19442.5235499999</v>
      </c>
      <c r="N48" s="43">
        <v>19442.5235499999</v>
      </c>
      <c r="O48" s="43">
        <v>51810.45607</v>
      </c>
      <c r="P48" s="43">
        <v>119305.2389441</v>
      </c>
      <c r="Q48" s="43">
        <v>1422.4534986000001</v>
      </c>
      <c r="R48" s="43">
        <v>45310.374586699902</v>
      </c>
      <c r="S48" s="43">
        <v>11741.5165340242</v>
      </c>
      <c r="T48" s="43">
        <v>11741.5165340242</v>
      </c>
      <c r="U48" s="43">
        <v>5751.8762239999996</v>
      </c>
      <c r="V48" s="43">
        <v>39377.148339999898</v>
      </c>
      <c r="W48" s="43">
        <v>86948.81538</v>
      </c>
      <c r="X48" s="43">
        <v>8374.1185404999997</v>
      </c>
      <c r="Y48" s="43">
        <v>147229.970509999</v>
      </c>
      <c r="Z48" s="43">
        <v>709533.38589999999</v>
      </c>
    </row>
    <row r="49" spans="1:26" x14ac:dyDescent="0.2">
      <c r="A49" s="43" t="s">
        <v>48</v>
      </c>
      <c r="B49" s="43">
        <v>2815.7531199</v>
      </c>
      <c r="C49" s="43">
        <v>7860.8948899999896</v>
      </c>
      <c r="D49" s="43">
        <v>3951.7953879000002</v>
      </c>
      <c r="E49" s="43">
        <v>3951.7953879000002</v>
      </c>
      <c r="F49" s="43">
        <v>977.98058979999996</v>
      </c>
      <c r="G49" s="43">
        <v>8639.213538</v>
      </c>
      <c r="H49" s="43">
        <v>37835.007237999998</v>
      </c>
      <c r="I49" s="43">
        <v>5692.5783189999902</v>
      </c>
      <c r="J49" s="43">
        <v>1407.875108</v>
      </c>
      <c r="K49" s="43">
        <v>9351.9843440000004</v>
      </c>
      <c r="L49" s="43">
        <v>4317.4515709999996</v>
      </c>
      <c r="M49" s="43">
        <v>5388.9100909999997</v>
      </c>
      <c r="N49" s="43">
        <v>5388.9100909999997</v>
      </c>
      <c r="O49" s="43">
        <v>14360.354520999899</v>
      </c>
      <c r="P49" s="43">
        <v>328654.70812409901</v>
      </c>
      <c r="Q49" s="43">
        <v>411.55035650999997</v>
      </c>
      <c r="R49" s="43">
        <v>18786.327546799901</v>
      </c>
      <c r="S49" s="43">
        <v>3298.1360745859902</v>
      </c>
      <c r="T49" s="43">
        <v>3298.1360745859902</v>
      </c>
      <c r="U49" s="43">
        <v>1594.25321499999</v>
      </c>
      <c r="V49" s="43">
        <v>6809.335583</v>
      </c>
      <c r="W49" s="43">
        <v>17908.201707</v>
      </c>
      <c r="X49" s="43">
        <v>3263.5330650199899</v>
      </c>
      <c r="Y49" s="43">
        <v>21006.208689999901</v>
      </c>
      <c r="Z49" s="43">
        <v>455877.52334000001</v>
      </c>
    </row>
    <row r="50" spans="1:26" x14ac:dyDescent="0.2">
      <c r="A50" s="43" t="s">
        <v>49</v>
      </c>
      <c r="B50" s="43">
        <v>3980.1944689000002</v>
      </c>
      <c r="C50" s="43">
        <v>11477.7603859999</v>
      </c>
      <c r="D50" s="43">
        <v>5765.7579462000003</v>
      </c>
      <c r="E50" s="43">
        <v>5765.7579462000003</v>
      </c>
      <c r="F50" s="43">
        <v>1426.8941608</v>
      </c>
      <c r="G50" s="43">
        <v>12166.126883999999</v>
      </c>
      <c r="H50" s="43">
        <v>55082.655569999901</v>
      </c>
      <c r="I50" s="43">
        <v>8311.7740359999898</v>
      </c>
      <c r="J50" s="43">
        <v>1990.0961059000001</v>
      </c>
      <c r="K50" s="43">
        <v>13654.905798</v>
      </c>
      <c r="L50" s="43">
        <v>6102.9134015</v>
      </c>
      <c r="M50" s="43">
        <v>7862.5426149999903</v>
      </c>
      <c r="N50" s="43">
        <v>7862.5426149999903</v>
      </c>
      <c r="O50" s="43">
        <v>20952.0942829999</v>
      </c>
      <c r="P50" s="43">
        <v>141839.61609</v>
      </c>
      <c r="Q50" s="43">
        <v>581.74552451999898</v>
      </c>
      <c r="R50" s="43">
        <v>23919.927328029898</v>
      </c>
      <c r="S50" s="43">
        <v>20752.200940957999</v>
      </c>
      <c r="T50" s="43">
        <v>20752.200940957999</v>
      </c>
      <c r="U50" s="43">
        <v>2326.0491353000002</v>
      </c>
      <c r="V50" s="43">
        <v>10676.479846</v>
      </c>
      <c r="W50" s="43">
        <v>27265.6333239999</v>
      </c>
      <c r="X50" s="43">
        <v>4214.4448573500003</v>
      </c>
      <c r="Y50" s="43">
        <v>30283.842639999901</v>
      </c>
      <c r="Z50" s="43">
        <v>324377.16920999897</v>
      </c>
    </row>
    <row r="51" spans="1:26" x14ac:dyDescent="0.2">
      <c r="A51" s="43" t="s">
        <v>50</v>
      </c>
      <c r="B51" s="43">
        <v>3857.4300450000001</v>
      </c>
      <c r="C51" s="43">
        <v>11194.091769999901</v>
      </c>
      <c r="D51" s="43">
        <v>5657.1060749999997</v>
      </c>
      <c r="E51" s="43">
        <v>5657.1060749999997</v>
      </c>
      <c r="F51" s="43">
        <v>1400.0051509999901</v>
      </c>
      <c r="G51" s="43">
        <v>12527.1481039999</v>
      </c>
      <c r="H51" s="43">
        <v>54000.053440000003</v>
      </c>
      <c r="I51" s="43">
        <v>8106.3530700000001</v>
      </c>
      <c r="J51" s="43">
        <v>1928.7153069999899</v>
      </c>
      <c r="K51" s="43">
        <v>13317.427019999899</v>
      </c>
      <c r="L51" s="43">
        <v>5914.6710499999899</v>
      </c>
      <c r="M51" s="43">
        <v>7714.3705099999997</v>
      </c>
      <c r="N51" s="43">
        <v>7714.3705099999997</v>
      </c>
      <c r="O51" s="43">
        <v>20557.257959999999</v>
      </c>
      <c r="P51" s="43">
        <v>23651.707362199999</v>
      </c>
      <c r="Q51" s="43">
        <v>563.80030209999995</v>
      </c>
      <c r="R51" s="43">
        <v>32507.578355699901</v>
      </c>
      <c r="S51" s="43">
        <v>13306.709678467099</v>
      </c>
      <c r="T51" s="43">
        <v>13306.709678467099</v>
      </c>
      <c r="U51" s="43">
        <v>2282.2202259999999</v>
      </c>
      <c r="V51" s="43">
        <v>17550.031439999999</v>
      </c>
      <c r="W51" s="43">
        <v>37449.816119999901</v>
      </c>
      <c r="X51" s="43">
        <v>4476.449764</v>
      </c>
      <c r="Y51" s="43">
        <v>23453.283812999998</v>
      </c>
      <c r="Z51" s="43">
        <v>223981.329499999</v>
      </c>
    </row>
    <row r="52" spans="1:26" x14ac:dyDescent="0.2">
      <c r="A52" s="43" t="s">
        <v>1</v>
      </c>
      <c r="B52" s="43">
        <v>3084.7492899999902</v>
      </c>
      <c r="C52" s="43">
        <v>9026.4008099999992</v>
      </c>
      <c r="D52" s="43">
        <v>4523.5949799999999</v>
      </c>
      <c r="E52" s="43">
        <v>4523.5949799999999</v>
      </c>
      <c r="F52" s="43">
        <v>1119.48977299999</v>
      </c>
      <c r="G52" s="43">
        <v>55745.8322999999</v>
      </c>
      <c r="H52" s="43">
        <v>43180.336900000002</v>
      </c>
      <c r="I52" s="43">
        <v>6536.5897699999996</v>
      </c>
      <c r="J52" s="43">
        <v>1542.3759499999901</v>
      </c>
      <c r="K52" s="43">
        <v>10738.56079</v>
      </c>
      <c r="L52" s="43">
        <v>4729.9079299999903</v>
      </c>
      <c r="M52" s="43">
        <v>6168.6494599999996</v>
      </c>
      <c r="N52" s="43">
        <v>6168.6494599999996</v>
      </c>
      <c r="O52" s="43">
        <v>16438.221799999999</v>
      </c>
      <c r="P52" s="43">
        <v>65481.516636</v>
      </c>
      <c r="Q52" s="43">
        <v>450.86632300000002</v>
      </c>
      <c r="R52" s="43">
        <v>6943.6686247999996</v>
      </c>
      <c r="S52" s="43">
        <v>932.48878230000003</v>
      </c>
      <c r="T52" s="43">
        <v>932.48878230000003</v>
      </c>
      <c r="U52" s="43">
        <v>1824.9351899999899</v>
      </c>
      <c r="V52" s="43">
        <v>10316.219870000001</v>
      </c>
      <c r="W52" s="43">
        <v>24265.770699999899</v>
      </c>
      <c r="X52" s="58">
        <v>2188.9373249999999</v>
      </c>
      <c r="Y52" s="43">
        <v>86560.512600000002</v>
      </c>
      <c r="Z52" s="43">
        <v>309587.64010000002</v>
      </c>
    </row>
    <row r="53" spans="1:26" x14ac:dyDescent="0.2">
      <c r="A53" s="43" t="s">
        <v>56</v>
      </c>
      <c r="B53" s="43">
        <f>SUM(B3:B51)</f>
        <v>297392.4375770996</v>
      </c>
      <c r="C53" s="43">
        <f t="shared" ref="C53:K53" si="0">SUM(C3:C51)</f>
        <v>859180.69886239839</v>
      </c>
      <c r="D53" s="43">
        <f t="shared" si="0"/>
        <v>433080.2394022994</v>
      </c>
      <c r="E53" s="43">
        <f t="shared" si="0"/>
        <v>433080.2394022994</v>
      </c>
      <c r="F53" s="43">
        <f t="shared" si="0"/>
        <v>107177.47593002988</v>
      </c>
      <c r="G53" s="43">
        <f t="shared" si="0"/>
        <v>2050363.7579172982</v>
      </c>
      <c r="H53" s="43">
        <f t="shared" si="0"/>
        <v>4135928.0239199949</v>
      </c>
      <c r="I53" s="43">
        <f t="shared" si="0"/>
        <v>622187.48101359885</v>
      </c>
      <c r="J53" s="43">
        <f t="shared" si="0"/>
        <v>148696.21285716974</v>
      </c>
      <c r="K53" s="43">
        <f t="shared" si="0"/>
        <v>1022153.6379551984</v>
      </c>
      <c r="L53" s="43">
        <f t="shared" ref="L53:R53" si="1">SUM(L3:L51)</f>
        <v>455997.71340419922</v>
      </c>
      <c r="M53" s="43">
        <f t="shared" si="1"/>
        <v>590574.62495039927</v>
      </c>
      <c r="N53" s="43">
        <f t="shared" si="1"/>
        <v>590574.62495039927</v>
      </c>
      <c r="O53" s="43">
        <f t="shared" si="1"/>
        <v>1573763.2016885984</v>
      </c>
      <c r="P53" s="43">
        <f t="shared" si="1"/>
        <v>11507447.970551157</v>
      </c>
      <c r="Q53" s="43">
        <f t="shared" si="1"/>
        <v>43466.881102019935</v>
      </c>
      <c r="R53" s="43">
        <f t="shared" si="1"/>
        <v>2249664.5502715185</v>
      </c>
      <c r="S53" s="43">
        <f t="shared" ref="S53:Z53" si="2">SUM(S3:S51)</f>
        <v>997794.22454214422</v>
      </c>
      <c r="T53" s="43">
        <f t="shared" si="2"/>
        <v>997794.22454214422</v>
      </c>
      <c r="U53" s="43">
        <f t="shared" si="2"/>
        <v>174715.5672993598</v>
      </c>
      <c r="V53" s="43">
        <f t="shared" si="2"/>
        <v>952632.39153249864</v>
      </c>
      <c r="W53" s="43">
        <f t="shared" si="2"/>
        <v>2261593.0019632983</v>
      </c>
      <c r="X53" s="43">
        <f t="shared" si="2"/>
        <v>496879.12022236281</v>
      </c>
      <c r="Y53" s="43">
        <f t="shared" si="2"/>
        <v>2699276.021855196</v>
      </c>
      <c r="Z53" s="43">
        <f t="shared" si="2"/>
        <v>27766643.980135955</v>
      </c>
    </row>
    <row r="54" spans="1:26" x14ac:dyDescent="0.2">
      <c r="A54" s="43" t="s">
        <v>346</v>
      </c>
      <c r="B54" s="43">
        <f>SUM(B3:B51)-B4-B6-B7-B13-B27-B29-B32-B38-B45-B48-B51</f>
        <v>204048.40734709988</v>
      </c>
      <c r="C54" s="43">
        <f t="shared" ref="C54:W54" si="3">SUM(C3:C51)-C4-C6-C7-C13-C27-C29-C32-C38-C45-C48-C51</f>
        <v>587820.39098139887</v>
      </c>
      <c r="D54" s="43">
        <f t="shared" si="3"/>
        <v>296270.92300829955</v>
      </c>
      <c r="E54" s="43">
        <f t="shared" si="3"/>
        <v>296270.92300829955</v>
      </c>
      <c r="F54" s="43">
        <f t="shared" si="3"/>
        <v>73320.292509829946</v>
      </c>
      <c r="G54" s="43">
        <f t="shared" si="3"/>
        <v>1461180.403504299</v>
      </c>
      <c r="H54" s="43">
        <f t="shared" si="3"/>
        <v>2829957.0050799972</v>
      </c>
      <c r="I54" s="43">
        <f t="shared" si="3"/>
        <v>425678.18781159929</v>
      </c>
      <c r="J54" s="43">
        <f t="shared" si="3"/>
        <v>102024.1785461698</v>
      </c>
      <c r="K54" s="43">
        <f t="shared" si="3"/>
        <v>699320.63720719877</v>
      </c>
      <c r="L54" s="43">
        <f t="shared" ref="L54:R54" si="4">SUM(L3:L51)-L4-L6-L7-L13-L27-L29-L32-L38-L45-L48-L51</f>
        <v>312871.45278819947</v>
      </c>
      <c r="M54" s="43">
        <f t="shared" si="4"/>
        <v>404013.09844039974</v>
      </c>
      <c r="N54" s="43">
        <f t="shared" si="4"/>
        <v>404013.09844039974</v>
      </c>
      <c r="O54" s="43">
        <f t="shared" si="4"/>
        <v>1076614.0918785986</v>
      </c>
      <c r="P54" s="43">
        <f t="shared" si="4"/>
        <v>10054681.316584069</v>
      </c>
      <c r="Q54" s="43">
        <f t="shared" si="4"/>
        <v>29823.717707119944</v>
      </c>
      <c r="R54" s="43">
        <f t="shared" si="4"/>
        <v>1547926.1039634189</v>
      </c>
      <c r="S54" s="43">
        <f t="shared" si="3"/>
        <v>806735.85989061545</v>
      </c>
      <c r="T54" s="43">
        <f t="shared" si="3"/>
        <v>806735.85989061545</v>
      </c>
      <c r="U54" s="43">
        <f t="shared" si="3"/>
        <v>119523.21115035977</v>
      </c>
      <c r="V54" s="43">
        <f t="shared" si="3"/>
        <v>560302.45023749885</v>
      </c>
      <c r="W54" s="43">
        <f t="shared" si="3"/>
        <v>1404989.0960832995</v>
      </c>
      <c r="X54" s="43">
        <f>SUM(X3:X51)-X4-X6-X7-X13-X27-X29-X32-X38-X45-X48-X51</f>
        <v>370496.99583574274</v>
      </c>
      <c r="Y54" s="43">
        <f>SUM(Y3:Y51)-Y4-Y6-Y7-Y13-Y27-Y29-Y32-Y38-Y45-Y48-Y51</f>
        <v>1757345.5278131971</v>
      </c>
      <c r="Z54" s="43">
        <f>SUM(Z3:Z51)-Z4-Z6-Z7-Z13-Z27-Z29-Z32-Z38-Z45-Z48-Z51</f>
        <v>20953701.648125973</v>
      </c>
    </row>
    <row r="55" spans="1:26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55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T53" sqref="T53"/>
    </sheetView>
  </sheetViews>
  <sheetFormatPr defaultColWidth="9.140625" defaultRowHeight="12.75" x14ac:dyDescent="0.2"/>
  <cols>
    <col min="1" max="1" width="17" style="58" bestFit="1" customWidth="1"/>
    <col min="2" max="2" width="10.85546875" style="58" customWidth="1"/>
    <col min="3" max="4" width="9.5703125" style="58" bestFit="1" customWidth="1"/>
    <col min="5" max="6" width="9.5703125" style="58" customWidth="1"/>
    <col min="7" max="9" width="9.5703125" style="58" bestFit="1" customWidth="1"/>
    <col min="10" max="10" width="10" style="58" bestFit="1" customWidth="1"/>
    <col min="11" max="11" width="10.140625" style="58" bestFit="1" customWidth="1"/>
    <col min="12" max="13" width="10.7109375" style="58" customWidth="1"/>
    <col min="14" max="14" width="9.85546875" style="58" bestFit="1" customWidth="1"/>
    <col min="15" max="17" width="9.5703125" style="58" bestFit="1" customWidth="1"/>
    <col min="18" max="18" width="9.5703125" style="58" customWidth="1"/>
    <col min="19" max="23" width="9.28515625" style="58" bestFit="1" customWidth="1"/>
    <col min="24" max="24" width="9.85546875" style="58" bestFit="1" customWidth="1"/>
    <col min="25" max="25" width="9.140625" style="43"/>
    <col min="26" max="26" width="9.85546875" style="43" bestFit="1" customWidth="1"/>
    <col min="27" max="16384" width="9.140625" style="58"/>
  </cols>
  <sheetData>
    <row r="1" spans="1:26" x14ac:dyDescent="0.2">
      <c r="B1" s="58" t="s">
        <v>473</v>
      </c>
    </row>
    <row r="2" spans="1:26" x14ac:dyDescent="0.2">
      <c r="A2" s="43" t="s">
        <v>226</v>
      </c>
      <c r="B2" s="43" t="s">
        <v>466</v>
      </c>
      <c r="C2" s="43" t="s">
        <v>359</v>
      </c>
      <c r="D2" s="43" t="s">
        <v>131</v>
      </c>
      <c r="E2" s="43" t="s">
        <v>132</v>
      </c>
      <c r="F2" s="43" t="s">
        <v>133</v>
      </c>
      <c r="G2" s="43" t="s">
        <v>334</v>
      </c>
      <c r="H2" s="43" t="s">
        <v>59</v>
      </c>
      <c r="I2" s="43" t="s">
        <v>136</v>
      </c>
      <c r="J2" s="43" t="s">
        <v>137</v>
      </c>
      <c r="K2" s="43" t="s">
        <v>138</v>
      </c>
      <c r="L2" s="43" t="s">
        <v>467</v>
      </c>
      <c r="M2" s="43" t="s">
        <v>139</v>
      </c>
      <c r="N2" s="43" t="s">
        <v>140</v>
      </c>
      <c r="O2" s="43" t="s">
        <v>142</v>
      </c>
      <c r="P2" s="43" t="s">
        <v>143</v>
      </c>
      <c r="Q2" s="43" t="s">
        <v>362</v>
      </c>
      <c r="R2" s="43" t="s">
        <v>144</v>
      </c>
      <c r="S2" s="43" t="s">
        <v>145</v>
      </c>
      <c r="T2" s="43" t="s">
        <v>60</v>
      </c>
      <c r="U2" s="43" t="s">
        <v>234</v>
      </c>
      <c r="V2" s="43" t="s">
        <v>148</v>
      </c>
      <c r="W2" s="43" t="s">
        <v>150</v>
      </c>
      <c r="X2" s="58" t="s">
        <v>233</v>
      </c>
      <c r="Y2" s="43" t="s">
        <v>170</v>
      </c>
      <c r="Z2" s="43" t="s">
        <v>357</v>
      </c>
    </row>
    <row r="3" spans="1:26" x14ac:dyDescent="0.2">
      <c r="A3" s="43" t="s">
        <v>0</v>
      </c>
      <c r="B3" s="43">
        <v>9957.2378509999999</v>
      </c>
      <c r="C3" s="43">
        <v>28643.6062199999</v>
      </c>
      <c r="D3" s="43">
        <v>14433.1051419999</v>
      </c>
      <c r="E3" s="43">
        <v>14433.1051419999</v>
      </c>
      <c r="F3" s="43">
        <v>3571.8650210000001</v>
      </c>
      <c r="G3" s="43">
        <v>154504.42641999901</v>
      </c>
      <c r="H3" s="43">
        <v>137879.66626</v>
      </c>
      <c r="I3" s="43">
        <v>20742.662319999999</v>
      </c>
      <c r="J3" s="43">
        <v>4978.61387499999</v>
      </c>
      <c r="K3" s="43">
        <v>34076.839359999998</v>
      </c>
      <c r="L3" s="43">
        <v>15267.619693000001</v>
      </c>
      <c r="M3" s="43">
        <v>19681.873109999899</v>
      </c>
      <c r="N3" s="43">
        <v>19681.873109999899</v>
      </c>
      <c r="O3" s="43">
        <v>52448.258339999898</v>
      </c>
      <c r="P3" s="43">
        <v>804221.20374699996</v>
      </c>
      <c r="Q3" s="43">
        <v>1455.3466020999999</v>
      </c>
      <c r="R3" s="43">
        <v>81794.6769949999</v>
      </c>
      <c r="S3" s="43">
        <v>22232.107</v>
      </c>
      <c r="T3" s="43">
        <v>22232.107</v>
      </c>
      <c r="U3" s="43">
        <v>5822.6861859999999</v>
      </c>
      <c r="V3" s="43">
        <v>32013.626419999899</v>
      </c>
      <c r="W3" s="43">
        <v>73840.990579999896</v>
      </c>
      <c r="X3" s="43">
        <v>24393.509286999899</v>
      </c>
      <c r="Y3" s="43">
        <v>147945.09591</v>
      </c>
      <c r="Z3" s="43">
        <v>1503718.0654</v>
      </c>
    </row>
    <row r="4" spans="1:26" x14ac:dyDescent="0.2">
      <c r="A4" s="43" t="s">
        <v>2</v>
      </c>
      <c r="B4" s="43">
        <v>10832.30939</v>
      </c>
      <c r="C4" s="43">
        <v>31518.440699999999</v>
      </c>
      <c r="D4" s="43">
        <v>15886.8868699999</v>
      </c>
      <c r="E4" s="43">
        <v>15886.8868699999</v>
      </c>
      <c r="F4" s="43">
        <v>3931.6396599999998</v>
      </c>
      <c r="G4" s="43">
        <v>58596.449099999903</v>
      </c>
      <c r="H4" s="43">
        <v>151648.26180000001</v>
      </c>
      <c r="I4" s="43">
        <v>22824.516149999999</v>
      </c>
      <c r="J4" s="43">
        <v>5416.1553999999996</v>
      </c>
      <c r="K4" s="43">
        <v>37497.004000000001</v>
      </c>
      <c r="L4" s="43">
        <v>16609.39532</v>
      </c>
      <c r="M4" s="43">
        <v>21664.338559999898</v>
      </c>
      <c r="N4" s="43">
        <v>21664.338559999898</v>
      </c>
      <c r="O4" s="43">
        <v>57731.071400000001</v>
      </c>
      <c r="P4" s="43">
        <v>142708.73746999999</v>
      </c>
      <c r="Q4" s="43">
        <v>1583.250863</v>
      </c>
      <c r="R4" s="43">
        <v>93017.119070000001</v>
      </c>
      <c r="S4" s="43">
        <v>12129.6958</v>
      </c>
      <c r="T4" s="43">
        <v>12129.6958</v>
      </c>
      <c r="U4" s="43">
        <v>6409.1796100000001</v>
      </c>
      <c r="V4" s="43">
        <v>31317.986560000001</v>
      </c>
      <c r="W4" s="43">
        <v>78133.56</v>
      </c>
      <c r="X4" s="43">
        <v>22111.977868999998</v>
      </c>
      <c r="Y4" s="43">
        <v>89185.255900000004</v>
      </c>
      <c r="Z4" s="43">
        <v>718533.73580000002</v>
      </c>
    </row>
    <row r="5" spans="1:26" x14ac:dyDescent="0.2">
      <c r="A5" s="43" t="s">
        <v>3</v>
      </c>
      <c r="B5" s="43">
        <v>8582.5214249999899</v>
      </c>
      <c r="C5" s="43">
        <v>24591.458572</v>
      </c>
      <c r="D5" s="43">
        <v>12390.131265</v>
      </c>
      <c r="E5" s="43">
        <v>12390.131265</v>
      </c>
      <c r="F5" s="43">
        <v>3066.2739188999999</v>
      </c>
      <c r="G5" s="43">
        <v>108041.663759</v>
      </c>
      <c r="H5" s="43">
        <v>118395.46886999899</v>
      </c>
      <c r="I5" s="43">
        <v>17808.245473999901</v>
      </c>
      <c r="J5" s="43">
        <v>4291.2603949999902</v>
      </c>
      <c r="K5" s="43">
        <v>29256.072531999998</v>
      </c>
      <c r="L5" s="43">
        <v>13159.752316</v>
      </c>
      <c r="M5" s="43">
        <v>16895.949869</v>
      </c>
      <c r="N5" s="43">
        <v>16895.949869</v>
      </c>
      <c r="O5" s="43">
        <v>45024.301379999997</v>
      </c>
      <c r="P5" s="43">
        <v>698472.34517640003</v>
      </c>
      <c r="Q5" s="43">
        <v>1254.4201364</v>
      </c>
      <c r="R5" s="43">
        <v>65165.8373937</v>
      </c>
      <c r="S5" s="43">
        <v>24910.583010999901</v>
      </c>
      <c r="T5" s="43">
        <v>24910.583010999901</v>
      </c>
      <c r="U5" s="43">
        <v>4998.4939939999904</v>
      </c>
      <c r="V5" s="43">
        <v>21553.191443999898</v>
      </c>
      <c r="W5" s="43">
        <v>55004.4096299999</v>
      </c>
      <c r="X5" s="43">
        <v>18728.530975599999</v>
      </c>
      <c r="Y5" s="43">
        <v>101402.082618</v>
      </c>
      <c r="Z5" s="43">
        <v>1227231.78266</v>
      </c>
    </row>
    <row r="6" spans="1:26" x14ac:dyDescent="0.2">
      <c r="A6" s="43" t="s">
        <v>4</v>
      </c>
      <c r="B6" s="43">
        <v>18156.83239</v>
      </c>
      <c r="C6" s="43">
        <v>52852.390490999998</v>
      </c>
      <c r="D6" s="43">
        <v>26580.321351999999</v>
      </c>
      <c r="E6" s="43">
        <v>26580.321351999999</v>
      </c>
      <c r="F6" s="43">
        <v>6578.0205660000001</v>
      </c>
      <c r="G6" s="43">
        <v>134946.362503999</v>
      </c>
      <c r="H6" s="43">
        <v>253753.55611</v>
      </c>
      <c r="I6" s="43">
        <v>38273.769780000002</v>
      </c>
      <c r="J6" s="43">
        <v>9078.4125189999995</v>
      </c>
      <c r="K6" s="43">
        <v>62877.637131999902</v>
      </c>
      <c r="L6" s="43">
        <v>27840.221627999999</v>
      </c>
      <c r="M6" s="43">
        <v>36246.532765000004</v>
      </c>
      <c r="N6" s="43">
        <v>36246.532765000004</v>
      </c>
      <c r="O6" s="43">
        <v>96589.805340000006</v>
      </c>
      <c r="P6" s="43">
        <v>514992.65749799903</v>
      </c>
      <c r="Q6" s="43">
        <v>2653.8013480999998</v>
      </c>
      <c r="R6" s="43">
        <v>137628.60556120001</v>
      </c>
      <c r="S6" s="43">
        <v>40462.243858000002</v>
      </c>
      <c r="T6" s="43">
        <v>40462.243858000002</v>
      </c>
      <c r="U6" s="43">
        <v>10723.182398000001</v>
      </c>
      <c r="V6" s="43">
        <v>81325.243520999997</v>
      </c>
      <c r="W6" s="43">
        <v>173958.28627999901</v>
      </c>
      <c r="X6" s="43">
        <v>27385.977406999998</v>
      </c>
      <c r="Y6" s="43">
        <v>190525.50198</v>
      </c>
      <c r="Z6" s="43">
        <v>1601560.3015999999</v>
      </c>
    </row>
    <row r="7" spans="1:26" x14ac:dyDescent="0.2">
      <c r="A7" s="43" t="s">
        <v>5</v>
      </c>
      <c r="B7" s="43">
        <v>5513.7085144000002</v>
      </c>
      <c r="C7" s="43">
        <v>16010.58772</v>
      </c>
      <c r="D7" s="43">
        <v>8085.8834720000004</v>
      </c>
      <c r="E7" s="43">
        <v>8085.8834720000004</v>
      </c>
      <c r="F7" s="43">
        <v>2001.0692549</v>
      </c>
      <c r="G7" s="43">
        <v>24812.018429999898</v>
      </c>
      <c r="H7" s="43">
        <v>77184.171069999895</v>
      </c>
      <c r="I7" s="43">
        <v>11594.287467</v>
      </c>
      <c r="J7" s="43">
        <v>2756.85554829999</v>
      </c>
      <c r="K7" s="43">
        <v>19047.543390999999</v>
      </c>
      <c r="L7" s="43">
        <v>8454.2866319999903</v>
      </c>
      <c r="M7" s="43">
        <v>11026.400479</v>
      </c>
      <c r="N7" s="43">
        <v>11026.400479</v>
      </c>
      <c r="O7" s="43">
        <v>29383.163288999898</v>
      </c>
      <c r="P7" s="43">
        <v>64338.283587949998</v>
      </c>
      <c r="Q7" s="43">
        <v>805.88355449999995</v>
      </c>
      <c r="R7" s="43">
        <v>45191.027966430003</v>
      </c>
      <c r="S7" s="43">
        <v>19050.4450719001</v>
      </c>
      <c r="T7" s="43">
        <v>19050.4450719001</v>
      </c>
      <c r="U7" s="43">
        <v>3262.0471020999998</v>
      </c>
      <c r="V7" s="43">
        <v>23523.05359</v>
      </c>
      <c r="W7" s="43">
        <v>51166.412963000002</v>
      </c>
      <c r="X7" s="43">
        <v>6676.3326256199998</v>
      </c>
      <c r="Y7" s="43">
        <v>43202.714862000001</v>
      </c>
      <c r="Z7" s="43">
        <v>362374.91747999901</v>
      </c>
    </row>
    <row r="8" spans="1:26" x14ac:dyDescent="0.2">
      <c r="A8" s="43" t="s">
        <v>6</v>
      </c>
      <c r="B8" s="43">
        <v>510.10277239999903</v>
      </c>
      <c r="C8" s="43">
        <v>1437.929699</v>
      </c>
      <c r="D8" s="43">
        <v>722.64961200000005</v>
      </c>
      <c r="E8" s="43">
        <v>722.64961200000005</v>
      </c>
      <c r="F8" s="43">
        <v>178.83840069999999</v>
      </c>
      <c r="G8" s="43">
        <v>1760.619735</v>
      </c>
      <c r="H8" s="43">
        <v>6914.2738900000004</v>
      </c>
      <c r="I8" s="43">
        <v>1041.299855</v>
      </c>
      <c r="J8" s="43">
        <v>255.04974189999999</v>
      </c>
      <c r="K8" s="43">
        <v>1710.683681</v>
      </c>
      <c r="L8" s="43">
        <v>782.14684999999997</v>
      </c>
      <c r="M8" s="43">
        <v>985.45158500000002</v>
      </c>
      <c r="N8" s="43">
        <v>985.45158500000002</v>
      </c>
      <c r="O8" s="43">
        <v>2626.02958299999</v>
      </c>
      <c r="P8" s="43">
        <v>52003.681618000002</v>
      </c>
      <c r="Q8" s="43">
        <v>74.556075399999898</v>
      </c>
      <c r="R8" s="43">
        <v>3154.9201997</v>
      </c>
      <c r="S8" s="43">
        <v>604.14751697700001</v>
      </c>
      <c r="T8" s="43">
        <v>604.14751697700001</v>
      </c>
      <c r="U8" s="43">
        <v>291.53463449999998</v>
      </c>
      <c r="V8" s="43">
        <v>1280.517642</v>
      </c>
      <c r="W8" s="43">
        <v>3328.26962</v>
      </c>
      <c r="X8" s="43">
        <v>593.44530562</v>
      </c>
      <c r="Y8" s="43">
        <v>4301.4705089999898</v>
      </c>
      <c r="Z8" s="43">
        <v>75710.144589999996</v>
      </c>
    </row>
    <row r="9" spans="1:26" x14ac:dyDescent="0.2">
      <c r="A9" s="43" t="s">
        <v>7</v>
      </c>
      <c r="B9" s="43">
        <v>159.086814</v>
      </c>
      <c r="C9" s="43">
        <v>462.03199299999898</v>
      </c>
      <c r="D9" s="43">
        <v>232.05668499999899</v>
      </c>
      <c r="E9" s="43">
        <v>232.05668499999899</v>
      </c>
      <c r="F9" s="43">
        <v>57.429258999999902</v>
      </c>
      <c r="G9" s="43">
        <v>725.96736099999998</v>
      </c>
      <c r="H9" s="43">
        <v>2215.9019699999999</v>
      </c>
      <c r="I9" s="43">
        <v>334.586254</v>
      </c>
      <c r="J9" s="43">
        <v>79.543829500000001</v>
      </c>
      <c r="K9" s="43">
        <v>549.67288399999904</v>
      </c>
      <c r="L9" s="43">
        <v>243.93118099999899</v>
      </c>
      <c r="M9" s="43">
        <v>316.44644199999999</v>
      </c>
      <c r="N9" s="43">
        <v>316.44644199999999</v>
      </c>
      <c r="O9" s="43">
        <v>843.26705000000004</v>
      </c>
      <c r="P9" s="43">
        <v>6460.8293659999999</v>
      </c>
      <c r="Q9" s="43">
        <v>23.252282699999999</v>
      </c>
      <c r="R9" s="43">
        <v>1201.3232900999999</v>
      </c>
      <c r="S9" s="43">
        <v>1093.00587</v>
      </c>
      <c r="T9" s="43">
        <v>1093.00587</v>
      </c>
      <c r="U9" s="43">
        <v>93.617718999999994</v>
      </c>
      <c r="V9" s="43">
        <v>422.63921199999999</v>
      </c>
      <c r="W9" s="43">
        <v>1080.8787500000001</v>
      </c>
      <c r="X9" s="43">
        <v>242.32262969999999</v>
      </c>
      <c r="Y9" s="43">
        <v>860.16940599999998</v>
      </c>
      <c r="Z9" s="43">
        <v>13971.86745</v>
      </c>
    </row>
    <row r="10" spans="1:26" x14ac:dyDescent="0.2">
      <c r="A10" s="43" t="s">
        <v>8</v>
      </c>
      <c r="B10" s="43">
        <v>10.799429099999999</v>
      </c>
      <c r="C10" s="43">
        <v>31.429388999999901</v>
      </c>
      <c r="D10" s="43">
        <v>15.755143</v>
      </c>
      <c r="E10" s="43">
        <v>15.755143</v>
      </c>
      <c r="F10" s="43">
        <v>3.8989468999999999</v>
      </c>
      <c r="G10" s="43">
        <v>45.438133999999899</v>
      </c>
      <c r="H10" s="43">
        <v>150.442565</v>
      </c>
      <c r="I10" s="43">
        <v>22.760309999999901</v>
      </c>
      <c r="J10" s="43">
        <v>5.3997073999999996</v>
      </c>
      <c r="K10" s="43">
        <v>37.391336999999901</v>
      </c>
      <c r="L10" s="43">
        <v>16.558860999999901</v>
      </c>
      <c r="M10" s="43">
        <v>21.4848509999999</v>
      </c>
      <c r="N10" s="43">
        <v>21.4848509999999</v>
      </c>
      <c r="O10" s="43">
        <v>57.2522489999999</v>
      </c>
      <c r="P10" s="43">
        <v>752.86225300000001</v>
      </c>
      <c r="Q10" s="43">
        <v>1.5784517</v>
      </c>
      <c r="R10" s="43">
        <v>74.201774299999997</v>
      </c>
      <c r="S10" s="43">
        <v>23.9033979999999</v>
      </c>
      <c r="T10" s="43">
        <v>23.9033979999999</v>
      </c>
      <c r="U10" s="43">
        <v>6.3560319999999999</v>
      </c>
      <c r="V10" s="43">
        <v>30.176564999999901</v>
      </c>
      <c r="W10" s="43">
        <v>75.874094999999997</v>
      </c>
      <c r="X10" s="43">
        <v>16.28875313</v>
      </c>
      <c r="Y10" s="43">
        <v>70.001492999999996</v>
      </c>
      <c r="Z10" s="43">
        <v>1267.18721999999</v>
      </c>
    </row>
    <row r="11" spans="1:26" x14ac:dyDescent="0.2">
      <c r="A11" s="43" t="s">
        <v>9</v>
      </c>
      <c r="B11" s="43">
        <v>10756.464739999999</v>
      </c>
      <c r="C11" s="43">
        <v>31110.057980000001</v>
      </c>
      <c r="D11" s="43">
        <v>15686.300089999901</v>
      </c>
      <c r="E11" s="43">
        <v>15686.300089999901</v>
      </c>
      <c r="F11" s="43">
        <v>3882.0057320000001</v>
      </c>
      <c r="G11" s="43">
        <v>120141.95630000001</v>
      </c>
      <c r="H11" s="43">
        <v>149790.52859999999</v>
      </c>
      <c r="I11" s="43">
        <v>22528.777019999899</v>
      </c>
      <c r="J11" s="43">
        <v>5378.2300800000003</v>
      </c>
      <c r="K11" s="43">
        <v>37011.141210000002</v>
      </c>
      <c r="L11" s="43">
        <v>16493.103579999999</v>
      </c>
      <c r="M11" s="43">
        <v>21390.81568</v>
      </c>
      <c r="N11" s="43">
        <v>21390.81568</v>
      </c>
      <c r="O11" s="43">
        <v>57002.238599999997</v>
      </c>
      <c r="P11" s="43">
        <v>593163.52018999995</v>
      </c>
      <c r="Q11" s="43">
        <v>1572.1619209999999</v>
      </c>
      <c r="R11" s="43">
        <v>83939.848010000002</v>
      </c>
      <c r="S11" s="43">
        <v>31844.98991</v>
      </c>
      <c r="T11" s="43">
        <v>31844.98991</v>
      </c>
      <c r="U11" s="43">
        <v>6328.2601699999896</v>
      </c>
      <c r="V11" s="43">
        <v>35683.975179999899</v>
      </c>
      <c r="W11" s="43">
        <v>83845.538199999995</v>
      </c>
      <c r="X11" s="43">
        <v>18181.593932</v>
      </c>
      <c r="Y11" s="43">
        <v>131469.32759999999</v>
      </c>
      <c r="Z11" s="43">
        <v>1267359.0068999999</v>
      </c>
    </row>
    <row r="12" spans="1:26" x14ac:dyDescent="0.2">
      <c r="A12" s="43" t="s">
        <v>10</v>
      </c>
      <c r="B12" s="43">
        <v>10964.585727</v>
      </c>
      <c r="C12" s="43">
        <v>31617.044247999998</v>
      </c>
      <c r="D12" s="43">
        <v>15937.413968999999</v>
      </c>
      <c r="E12" s="43">
        <v>15937.413968999999</v>
      </c>
      <c r="F12" s="43">
        <v>3944.1502019999998</v>
      </c>
      <c r="G12" s="43">
        <v>157693.67827</v>
      </c>
      <c r="H12" s="43">
        <v>152221.893669999</v>
      </c>
      <c r="I12" s="43">
        <v>22895.923138999999</v>
      </c>
      <c r="J12" s="43">
        <v>5482.2978810000004</v>
      </c>
      <c r="K12" s="43">
        <v>37614.292074999998</v>
      </c>
      <c r="L12" s="43">
        <v>16812.228573999899</v>
      </c>
      <c r="M12" s="43">
        <v>21733.232313999899</v>
      </c>
      <c r="N12" s="43">
        <v>21733.232313999899</v>
      </c>
      <c r="O12" s="43">
        <v>57914.715660000002</v>
      </c>
      <c r="P12" s="43">
        <v>781795.34741739905</v>
      </c>
      <c r="Q12" s="43">
        <v>1602.58498619999</v>
      </c>
      <c r="R12" s="43">
        <v>89846.103921899994</v>
      </c>
      <c r="S12" s="43">
        <v>29437.751354</v>
      </c>
      <c r="T12" s="43">
        <v>29437.751354</v>
      </c>
      <c r="U12" s="43">
        <v>6429.5531099999898</v>
      </c>
      <c r="V12" s="43">
        <v>31611.957114999899</v>
      </c>
      <c r="W12" s="43">
        <v>76551.488959999901</v>
      </c>
      <c r="X12" s="43">
        <v>24522.830861999999</v>
      </c>
      <c r="Y12" s="43">
        <v>158296.11829000001</v>
      </c>
      <c r="Z12" s="43">
        <v>1524534.6000999999</v>
      </c>
    </row>
    <row r="13" spans="1:26" x14ac:dyDescent="0.2">
      <c r="A13" s="43" t="s">
        <v>12</v>
      </c>
      <c r="B13" s="43">
        <v>6362.1253619999898</v>
      </c>
      <c r="C13" s="43">
        <v>18490.180635000001</v>
      </c>
      <c r="D13" s="43">
        <v>9327.5664899999992</v>
      </c>
      <c r="E13" s="43">
        <v>9327.5664899999992</v>
      </c>
      <c r="F13" s="43">
        <v>2308.3623464000002</v>
      </c>
      <c r="G13" s="43">
        <v>57218.980265999897</v>
      </c>
      <c r="H13" s="43">
        <v>89038.3667099999</v>
      </c>
      <c r="I13" s="43">
        <v>13389.913578</v>
      </c>
      <c r="J13" s="43">
        <v>3181.0667950000002</v>
      </c>
      <c r="K13" s="43">
        <v>21997.479700999898</v>
      </c>
      <c r="L13" s="43">
        <v>9755.1763219999903</v>
      </c>
      <c r="M13" s="43">
        <v>12719.630580999999</v>
      </c>
      <c r="N13" s="43">
        <v>12719.630580999999</v>
      </c>
      <c r="O13" s="43">
        <v>33895.297299999998</v>
      </c>
      <c r="P13" s="43">
        <v>101807.975329259</v>
      </c>
      <c r="Q13" s="43">
        <v>929.88936160000003</v>
      </c>
      <c r="R13" s="43">
        <v>41065.006980799997</v>
      </c>
      <c r="S13" s="43">
        <v>14819.7874410151</v>
      </c>
      <c r="T13" s="43">
        <v>14819.7874410151</v>
      </c>
      <c r="U13" s="43">
        <v>3762.9804429999999</v>
      </c>
      <c r="V13" s="43">
        <v>35276.245565999998</v>
      </c>
      <c r="W13" s="43">
        <v>71181.192419999905</v>
      </c>
      <c r="X13" s="43">
        <v>6235.8580949999996</v>
      </c>
      <c r="Y13" s="43">
        <v>91073.759696999899</v>
      </c>
      <c r="Z13" s="43">
        <v>523275.42299999902</v>
      </c>
    </row>
    <row r="14" spans="1:26" x14ac:dyDescent="0.2">
      <c r="A14" s="43" t="s">
        <v>13</v>
      </c>
      <c r="B14" s="43">
        <v>4006.4148323999998</v>
      </c>
      <c r="C14" s="43">
        <v>11625.1259857</v>
      </c>
      <c r="D14" s="43">
        <v>5860.7705026999902</v>
      </c>
      <c r="E14" s="43">
        <v>5860.7705026999902</v>
      </c>
      <c r="F14" s="43">
        <v>1450.40894607</v>
      </c>
      <c r="G14" s="43">
        <v>5316.2544082999902</v>
      </c>
      <c r="H14" s="43">
        <v>55953.639372999904</v>
      </c>
      <c r="I14" s="43">
        <v>8418.4827683000003</v>
      </c>
      <c r="J14" s="43">
        <v>2003.20998405</v>
      </c>
      <c r="K14" s="43">
        <v>13830.217707399999</v>
      </c>
      <c r="L14" s="43">
        <v>6143.1223526999902</v>
      </c>
      <c r="M14" s="43">
        <v>7992.1094919999896</v>
      </c>
      <c r="N14" s="43">
        <v>7992.1094919999896</v>
      </c>
      <c r="O14" s="43">
        <v>21297.3672946999</v>
      </c>
      <c r="P14" s="43">
        <v>74803.411582476896</v>
      </c>
      <c r="Q14" s="43">
        <v>585.57824159999996</v>
      </c>
      <c r="R14" s="43">
        <v>30006.749143219899</v>
      </c>
      <c r="S14" s="43">
        <v>44043.146564486</v>
      </c>
      <c r="T14" s="43">
        <v>44043.146564486</v>
      </c>
      <c r="U14" s="43">
        <v>2364.3846254</v>
      </c>
      <c r="V14" s="43">
        <v>10273.5689248</v>
      </c>
      <c r="W14" s="43">
        <v>26907.274987000001</v>
      </c>
      <c r="X14" s="43">
        <v>5339.0122033999996</v>
      </c>
      <c r="Y14" s="43">
        <v>8605.5439296999903</v>
      </c>
      <c r="Z14" s="43">
        <v>236315.73889199999</v>
      </c>
    </row>
    <row r="15" spans="1:26" x14ac:dyDescent="0.2">
      <c r="A15" s="43" t="s">
        <v>14</v>
      </c>
      <c r="B15" s="43">
        <v>2645.7143387999899</v>
      </c>
      <c r="C15" s="43">
        <v>7648.5618924999899</v>
      </c>
      <c r="D15" s="43">
        <v>3851.6944555</v>
      </c>
      <c r="E15" s="43">
        <v>3851.6944555</v>
      </c>
      <c r="F15" s="43">
        <v>953.20669668000005</v>
      </c>
      <c r="G15" s="43">
        <v>4432.6071390999996</v>
      </c>
      <c r="H15" s="43">
        <v>36784.5240989999</v>
      </c>
      <c r="I15" s="43">
        <v>5538.8051007999902</v>
      </c>
      <c r="J15" s="43">
        <v>1322.8577337300001</v>
      </c>
      <c r="K15" s="43">
        <v>9099.3620322000006</v>
      </c>
      <c r="L15" s="43">
        <v>4056.7217307999999</v>
      </c>
      <c r="M15" s="43">
        <v>5252.4032770999902</v>
      </c>
      <c r="N15" s="43">
        <v>5252.4032770999902</v>
      </c>
      <c r="O15" s="43">
        <v>13996.6093031</v>
      </c>
      <c r="P15" s="43">
        <v>79473.390777434004</v>
      </c>
      <c r="Q15" s="43">
        <v>386.69752136</v>
      </c>
      <c r="R15" s="43">
        <v>19382.581832470001</v>
      </c>
      <c r="S15" s="43">
        <v>24667.295598552599</v>
      </c>
      <c r="T15" s="43">
        <v>24667.295598552599</v>
      </c>
      <c r="U15" s="43">
        <v>1553.87150689999</v>
      </c>
      <c r="V15" s="43">
        <v>6755.5871477000001</v>
      </c>
      <c r="W15" s="43">
        <v>17677.561716699998</v>
      </c>
      <c r="X15" s="43">
        <v>3402.525611007</v>
      </c>
      <c r="Y15" s="43">
        <v>8281.1611184999892</v>
      </c>
      <c r="Z15" s="43">
        <v>188776.721664999</v>
      </c>
    </row>
    <row r="16" spans="1:26" x14ac:dyDescent="0.2">
      <c r="A16" s="43" t="s">
        <v>15</v>
      </c>
      <c r="B16" s="43">
        <v>3325.50829379999</v>
      </c>
      <c r="C16" s="43">
        <v>9656.3813210999997</v>
      </c>
      <c r="D16" s="43">
        <v>4875.8550279000001</v>
      </c>
      <c r="E16" s="43">
        <v>4875.8550279000001</v>
      </c>
      <c r="F16" s="43">
        <v>1206.6640933900001</v>
      </c>
      <c r="G16" s="43">
        <v>3311.9788205</v>
      </c>
      <c r="H16" s="43">
        <v>46543.390204999901</v>
      </c>
      <c r="I16" s="43">
        <v>6992.8005095999997</v>
      </c>
      <c r="J16" s="43">
        <v>1662.7554890199899</v>
      </c>
      <c r="K16" s="43">
        <v>11488.040056600001</v>
      </c>
      <c r="L16" s="43">
        <v>5099.0584320999997</v>
      </c>
      <c r="M16" s="43">
        <v>6649.0194984999998</v>
      </c>
      <c r="N16" s="43">
        <v>6649.0194984999998</v>
      </c>
      <c r="O16" s="43">
        <v>17718.302493499999</v>
      </c>
      <c r="P16" s="43">
        <v>18410.079072185999</v>
      </c>
      <c r="Q16" s="43">
        <v>486.05666211999898</v>
      </c>
      <c r="R16" s="43">
        <v>24251.758265999899</v>
      </c>
      <c r="S16" s="43">
        <v>42859.1158755</v>
      </c>
      <c r="T16" s="43">
        <v>42859.1158755</v>
      </c>
      <c r="U16" s="43">
        <v>1967.0420891399999</v>
      </c>
      <c r="V16" s="43">
        <v>8398.9648144999992</v>
      </c>
      <c r="W16" s="43">
        <v>22182.013258299899</v>
      </c>
      <c r="X16" s="43">
        <v>4099.4563094639998</v>
      </c>
      <c r="Y16" s="43">
        <v>4986.1916575999903</v>
      </c>
      <c r="Z16" s="43">
        <v>148036.89110599901</v>
      </c>
    </row>
    <row r="17" spans="1:26" x14ac:dyDescent="0.2">
      <c r="A17" s="43" t="s">
        <v>16</v>
      </c>
      <c r="B17" s="43">
        <v>5925.6899053999896</v>
      </c>
      <c r="C17" s="43">
        <v>17190.723887</v>
      </c>
      <c r="D17" s="43">
        <v>8690.4727954000009</v>
      </c>
      <c r="E17" s="43">
        <v>8690.4727954000009</v>
      </c>
      <c r="F17" s="43">
        <v>2150.6922698999902</v>
      </c>
      <c r="G17" s="43">
        <v>5913.9034609999899</v>
      </c>
      <c r="H17" s="43">
        <v>82955.047242999906</v>
      </c>
      <c r="I17" s="43">
        <v>12448.889332999999</v>
      </c>
      <c r="J17" s="43">
        <v>2962.8382953999999</v>
      </c>
      <c r="K17" s="43">
        <v>20451.526600000001</v>
      </c>
      <c r="L17" s="43">
        <v>9085.9794024999992</v>
      </c>
      <c r="M17" s="43">
        <v>11850.862537999999</v>
      </c>
      <c r="N17" s="43">
        <v>11850.862537999999</v>
      </c>
      <c r="O17" s="43">
        <v>31580.154560999999</v>
      </c>
      <c r="P17" s="43">
        <v>15178.217084190001</v>
      </c>
      <c r="Q17" s="43">
        <v>866.09868761999996</v>
      </c>
      <c r="R17" s="43">
        <v>49010.73967309</v>
      </c>
      <c r="S17" s="43">
        <v>38733.5648021499</v>
      </c>
      <c r="T17" s="43">
        <v>38733.5648021499</v>
      </c>
      <c r="U17" s="43">
        <v>3505.9613463999899</v>
      </c>
      <c r="V17" s="43">
        <v>15073.383041999999</v>
      </c>
      <c r="W17" s="43">
        <v>39718.770992999896</v>
      </c>
      <c r="X17" s="43">
        <v>9348.0153617300002</v>
      </c>
      <c r="Y17" s="43">
        <v>8869.6785739999996</v>
      </c>
      <c r="Z17" s="43">
        <v>254264.09774999999</v>
      </c>
    </row>
    <row r="18" spans="1:26" x14ac:dyDescent="0.2">
      <c r="A18" s="43" t="s">
        <v>17</v>
      </c>
      <c r="B18" s="43">
        <v>4382.9222907000003</v>
      </c>
      <c r="C18" s="43">
        <v>12462.292217</v>
      </c>
      <c r="D18" s="43">
        <v>6262.1031131999898</v>
      </c>
      <c r="E18" s="43">
        <v>6262.1031131999898</v>
      </c>
      <c r="F18" s="43">
        <v>1549.7269147</v>
      </c>
      <c r="G18" s="43">
        <v>12913.553061000001</v>
      </c>
      <c r="H18" s="43">
        <v>59880.522371999999</v>
      </c>
      <c r="I18" s="43">
        <v>9024.7281019999991</v>
      </c>
      <c r="J18" s="43">
        <v>2191.45435399999</v>
      </c>
      <c r="K18" s="43">
        <v>14826.1804729999</v>
      </c>
      <c r="L18" s="43">
        <v>6720.4104858999999</v>
      </c>
      <c r="M18" s="43">
        <v>8539.3825039999901</v>
      </c>
      <c r="N18" s="43">
        <v>8539.3825039999901</v>
      </c>
      <c r="O18" s="43">
        <v>22755.749443000001</v>
      </c>
      <c r="P18" s="43">
        <v>357547.97943080001</v>
      </c>
      <c r="Q18" s="43">
        <v>640.60698534000005</v>
      </c>
      <c r="R18" s="43">
        <v>32178.128209659899</v>
      </c>
      <c r="S18" s="43">
        <v>19530.255517291898</v>
      </c>
      <c r="T18" s="43">
        <v>19530.255517291898</v>
      </c>
      <c r="U18" s="43">
        <v>2526.2959472999901</v>
      </c>
      <c r="V18" s="43">
        <v>11029.524487999901</v>
      </c>
      <c r="W18" s="43">
        <v>28755.911271000001</v>
      </c>
      <c r="X18" s="43">
        <v>5862.5334465099904</v>
      </c>
      <c r="Y18" s="43">
        <v>26872.015358000001</v>
      </c>
      <c r="Z18" s="43">
        <v>555600.52394999901</v>
      </c>
    </row>
    <row r="19" spans="1:26" x14ac:dyDescent="0.2">
      <c r="A19" s="43" t="s">
        <v>18</v>
      </c>
      <c r="B19" s="43">
        <v>8666.8409589999992</v>
      </c>
      <c r="C19" s="43">
        <v>24947.996420999902</v>
      </c>
      <c r="D19" s="43">
        <v>12578.163178000001</v>
      </c>
      <c r="E19" s="43">
        <v>12578.163178000001</v>
      </c>
      <c r="F19" s="43">
        <v>3112.8010359</v>
      </c>
      <c r="G19" s="43">
        <v>131255.67676999999</v>
      </c>
      <c r="H19" s="43">
        <v>120149.41418999901</v>
      </c>
      <c r="I19" s="43">
        <v>18066.438644999998</v>
      </c>
      <c r="J19" s="43">
        <v>4333.4227000000001</v>
      </c>
      <c r="K19" s="43">
        <v>29680.239764000002</v>
      </c>
      <c r="L19" s="43">
        <v>13289.046047</v>
      </c>
      <c r="M19" s="43">
        <v>17152.350969999901</v>
      </c>
      <c r="N19" s="43">
        <v>17152.350969999901</v>
      </c>
      <c r="O19" s="43">
        <v>45707.592499999999</v>
      </c>
      <c r="P19" s="43">
        <v>566560.69702099997</v>
      </c>
      <c r="Q19" s="43">
        <v>1266.7453958000001</v>
      </c>
      <c r="R19" s="43">
        <v>68630.523126999993</v>
      </c>
      <c r="S19" s="43">
        <v>21406.36796</v>
      </c>
      <c r="T19" s="43">
        <v>21406.36796</v>
      </c>
      <c r="U19" s="43">
        <v>5074.351052</v>
      </c>
      <c r="V19" s="43">
        <v>25494.182761</v>
      </c>
      <c r="W19" s="43">
        <v>60914.095430000001</v>
      </c>
      <c r="X19" s="43">
        <v>21214.257647400002</v>
      </c>
      <c r="Y19" s="43">
        <v>116700.45222999901</v>
      </c>
      <c r="Z19" s="43">
        <v>1151943.4708</v>
      </c>
    </row>
    <row r="20" spans="1:26" x14ac:dyDescent="0.2">
      <c r="A20" s="43" t="s">
        <v>19</v>
      </c>
      <c r="B20" s="43">
        <v>3423.7121360000001</v>
      </c>
      <c r="C20" s="43">
        <v>9853.0776800000003</v>
      </c>
      <c r="D20" s="43">
        <v>4961.1122079999896</v>
      </c>
      <c r="E20" s="43">
        <v>4961.1122079999896</v>
      </c>
      <c r="F20" s="43">
        <v>1227.76085699999</v>
      </c>
      <c r="G20" s="43">
        <v>19765.0477299999</v>
      </c>
      <c r="H20" s="43">
        <v>47394.597569999903</v>
      </c>
      <c r="I20" s="43">
        <v>7135.2450739999904</v>
      </c>
      <c r="J20" s="43">
        <v>1711.8565229999999</v>
      </c>
      <c r="K20" s="43">
        <v>11722.0568899999</v>
      </c>
      <c r="L20" s="43">
        <v>5249.6467469999898</v>
      </c>
      <c r="M20" s="43">
        <v>6765.2748849999998</v>
      </c>
      <c r="N20" s="43">
        <v>6765.2748849999998</v>
      </c>
      <c r="O20" s="43">
        <v>18028.116050000001</v>
      </c>
      <c r="P20" s="43">
        <v>82892.616571000006</v>
      </c>
      <c r="Q20" s="43">
        <v>500.409617999999</v>
      </c>
      <c r="R20" s="43">
        <v>16757.147985200001</v>
      </c>
      <c r="S20" s="43">
        <v>2348.0225843615999</v>
      </c>
      <c r="T20" s="43">
        <v>2348.0225843615999</v>
      </c>
      <c r="U20" s="43">
        <v>2001.4393989999901</v>
      </c>
      <c r="V20" s="43">
        <v>8813.4989499999992</v>
      </c>
      <c r="W20" s="43">
        <v>22897.773720000001</v>
      </c>
      <c r="X20" s="43">
        <v>3053.6576382999901</v>
      </c>
      <c r="Y20" s="43">
        <v>57510.877970000001</v>
      </c>
      <c r="Z20" s="43">
        <v>275305.07140000002</v>
      </c>
    </row>
    <row r="21" spans="1:26" x14ac:dyDescent="0.2">
      <c r="A21" s="43" t="s">
        <v>20</v>
      </c>
      <c r="B21" s="43">
        <v>1066.4213866999901</v>
      </c>
      <c r="C21" s="43">
        <v>3064.9237309999999</v>
      </c>
      <c r="D21" s="43">
        <v>1539.3034689999899</v>
      </c>
      <c r="E21" s="43">
        <v>1539.3034689999899</v>
      </c>
      <c r="F21" s="43">
        <v>380.94357789999998</v>
      </c>
      <c r="G21" s="43">
        <v>6579.2410159999899</v>
      </c>
      <c r="H21" s="43">
        <v>14709.15639</v>
      </c>
      <c r="I21" s="43">
        <v>2219.5069640000002</v>
      </c>
      <c r="J21" s="43">
        <v>533.21132060000002</v>
      </c>
      <c r="K21" s="43">
        <v>3646.2926670000002</v>
      </c>
      <c r="L21" s="43">
        <v>1635.163037</v>
      </c>
      <c r="M21" s="43">
        <v>2099.0867929999999</v>
      </c>
      <c r="N21" s="43">
        <v>2099.0867929999999</v>
      </c>
      <c r="O21" s="43">
        <v>5593.6523280000001</v>
      </c>
      <c r="P21" s="43">
        <v>72934.786013999998</v>
      </c>
      <c r="Q21" s="43">
        <v>155.86795309999999</v>
      </c>
      <c r="R21" s="43">
        <v>7406.6044724000003</v>
      </c>
      <c r="S21" s="43">
        <v>4194.6639158799899</v>
      </c>
      <c r="T21" s="43">
        <v>4194.6639158799899</v>
      </c>
      <c r="U21" s="43">
        <v>620.99555769999995</v>
      </c>
      <c r="V21" s="43">
        <v>2831.7661599999901</v>
      </c>
      <c r="W21" s="43">
        <v>7191.2755020000004</v>
      </c>
      <c r="X21" s="43">
        <v>1772.11099102</v>
      </c>
      <c r="Y21" s="43">
        <v>8755.7118989999999</v>
      </c>
      <c r="Z21" s="43">
        <v>127236.805679999</v>
      </c>
    </row>
    <row r="22" spans="1:26" x14ac:dyDescent="0.2">
      <c r="A22" s="43" t="s">
        <v>129</v>
      </c>
      <c r="B22" s="43">
        <v>879.56891399999904</v>
      </c>
      <c r="C22" s="43">
        <v>2512.0982530000001</v>
      </c>
      <c r="D22" s="43">
        <v>1262.7014386000001</v>
      </c>
      <c r="E22" s="43">
        <v>1262.7014386000001</v>
      </c>
      <c r="F22" s="43">
        <v>312.49016169999999</v>
      </c>
      <c r="G22" s="43">
        <v>5257.2163430000001</v>
      </c>
      <c r="H22" s="43">
        <v>12070.4635879999</v>
      </c>
      <c r="I22" s="43">
        <v>1819.1704408999899</v>
      </c>
      <c r="J22" s="43">
        <v>439.78420510000001</v>
      </c>
      <c r="K22" s="43">
        <v>2988.6008609999999</v>
      </c>
      <c r="L22" s="43">
        <v>1348.6634282</v>
      </c>
      <c r="M22" s="43">
        <v>1721.8929293000001</v>
      </c>
      <c r="N22" s="43">
        <v>1721.8929293000001</v>
      </c>
      <c r="O22" s="43">
        <v>4588.5027819999896</v>
      </c>
      <c r="P22" s="43">
        <v>55913.918550299997</v>
      </c>
      <c r="Q22" s="43">
        <v>128.55758839999999</v>
      </c>
      <c r="R22" s="43">
        <v>5315.2297432999903</v>
      </c>
      <c r="S22" s="43">
        <v>910.393520295999</v>
      </c>
      <c r="T22" s="43">
        <v>910.393520295999</v>
      </c>
      <c r="U22" s="43">
        <v>509.40752079999999</v>
      </c>
      <c r="V22" s="43">
        <v>2271.0438769999901</v>
      </c>
      <c r="W22" s="43">
        <v>5865.4730820000004</v>
      </c>
      <c r="X22" s="43">
        <v>1008.77049715</v>
      </c>
      <c r="Y22" s="43">
        <v>12446.8219289999</v>
      </c>
      <c r="Z22" s="43">
        <v>104291.42741</v>
      </c>
    </row>
    <row r="23" spans="1:26" x14ac:dyDescent="0.2">
      <c r="A23" s="43" t="s">
        <v>22</v>
      </c>
      <c r="B23" s="43">
        <v>4666.3461269999898</v>
      </c>
      <c r="C23" s="43">
        <v>13446.780556</v>
      </c>
      <c r="D23" s="43">
        <v>6759.6039639999999</v>
      </c>
      <c r="E23" s="43">
        <v>6759.6039639999999</v>
      </c>
      <c r="F23" s="43">
        <v>1672.8449206</v>
      </c>
      <c r="G23" s="43">
        <v>17563.75675</v>
      </c>
      <c r="H23" s="43">
        <v>64577.348940000003</v>
      </c>
      <c r="I23" s="43">
        <v>9737.6762689999996</v>
      </c>
      <c r="J23" s="43">
        <v>2333.1746913000002</v>
      </c>
      <c r="K23" s="43">
        <v>15997.420486999899</v>
      </c>
      <c r="L23" s="43">
        <v>7155.0161319999997</v>
      </c>
      <c r="M23" s="43">
        <v>9217.81197599999</v>
      </c>
      <c r="N23" s="43">
        <v>9217.81197599999</v>
      </c>
      <c r="O23" s="43">
        <v>24563.614869000001</v>
      </c>
      <c r="P23" s="43">
        <v>169557.44624429999</v>
      </c>
      <c r="Q23" s="43">
        <v>682.03328259999898</v>
      </c>
      <c r="R23" s="43">
        <v>28092.847892199901</v>
      </c>
      <c r="S23" s="43">
        <v>17990.018552142999</v>
      </c>
      <c r="T23" s="43">
        <v>17990.018552142999</v>
      </c>
      <c r="U23" s="43">
        <v>2726.9975927999999</v>
      </c>
      <c r="V23" s="43">
        <v>13538.352367</v>
      </c>
      <c r="W23" s="43">
        <v>33496.1490769999</v>
      </c>
      <c r="X23" s="43">
        <v>4853.25121518999</v>
      </c>
      <c r="Y23" s="43">
        <v>47516.474435999997</v>
      </c>
      <c r="Z23" s="43">
        <v>401359.46481999999</v>
      </c>
    </row>
    <row r="24" spans="1:26" x14ac:dyDescent="0.2">
      <c r="A24" s="43" t="s">
        <v>23</v>
      </c>
      <c r="B24" s="43">
        <v>5017.7397930099996</v>
      </c>
      <c r="C24" s="43">
        <v>14562.842292699999</v>
      </c>
      <c r="D24" s="43">
        <v>7322.3785395000004</v>
      </c>
      <c r="E24" s="43">
        <v>7322.3785395000004</v>
      </c>
      <c r="F24" s="43">
        <v>1812.11927965</v>
      </c>
      <c r="G24" s="43">
        <v>13207.7695813999</v>
      </c>
      <c r="H24" s="43">
        <v>69919.141033000007</v>
      </c>
      <c r="I24" s="43">
        <v>10545.882740499999</v>
      </c>
      <c r="J24" s="43">
        <v>2508.8730236799902</v>
      </c>
      <c r="K24" s="43">
        <v>17325.181351200001</v>
      </c>
      <c r="L24" s="43">
        <v>7693.8068186</v>
      </c>
      <c r="M24" s="43">
        <v>9985.2434599999997</v>
      </c>
      <c r="N24" s="43">
        <v>9985.2434599999997</v>
      </c>
      <c r="O24" s="43">
        <v>26608.6630273999</v>
      </c>
      <c r="P24" s="43">
        <v>147792.465812526</v>
      </c>
      <c r="Q24" s="43">
        <v>733.39224439999896</v>
      </c>
      <c r="R24" s="43">
        <v>30208.546491034002</v>
      </c>
      <c r="S24" s="43">
        <v>35862.592645138197</v>
      </c>
      <c r="T24" s="43">
        <v>35862.592645138197</v>
      </c>
      <c r="U24" s="43">
        <v>2954.03634741</v>
      </c>
      <c r="V24" s="43">
        <v>13974.310754099901</v>
      </c>
      <c r="W24" s="43">
        <v>35272.110966599997</v>
      </c>
      <c r="X24" s="43">
        <v>5005.4967985369904</v>
      </c>
      <c r="Y24" s="43">
        <v>26679.1563466999</v>
      </c>
      <c r="Z24" s="43">
        <v>366050.03140699898</v>
      </c>
    </row>
    <row r="25" spans="1:26" x14ac:dyDescent="0.2">
      <c r="A25" s="43" t="s">
        <v>24</v>
      </c>
      <c r="B25" s="43">
        <v>8863.1686279999994</v>
      </c>
      <c r="C25" s="43">
        <v>25487.489614999999</v>
      </c>
      <c r="D25" s="43">
        <v>12848.679663000001</v>
      </c>
      <c r="E25" s="43">
        <v>12848.679663000001</v>
      </c>
      <c r="F25" s="43">
        <v>3179.7573405999901</v>
      </c>
      <c r="G25" s="43">
        <v>125745.20131</v>
      </c>
      <c r="H25" s="43">
        <v>122742.64915</v>
      </c>
      <c r="I25" s="43">
        <v>18457.113610999899</v>
      </c>
      <c r="J25" s="43">
        <v>4431.5892746</v>
      </c>
      <c r="K25" s="43">
        <v>30322.062641</v>
      </c>
      <c r="L25" s="43">
        <v>13590.089399</v>
      </c>
      <c r="M25" s="43">
        <v>17521.238504999899</v>
      </c>
      <c r="N25" s="43">
        <v>17521.238504999899</v>
      </c>
      <c r="O25" s="43">
        <v>46690.600101000004</v>
      </c>
      <c r="P25" s="43">
        <v>721362.913334999</v>
      </c>
      <c r="Q25" s="43">
        <v>1295.43921139999</v>
      </c>
      <c r="R25" s="43">
        <v>72084.028979499897</v>
      </c>
      <c r="S25" s="43">
        <v>24710.24108</v>
      </c>
      <c r="T25" s="43">
        <v>24710.24108</v>
      </c>
      <c r="U25" s="43">
        <v>5183.4863993999898</v>
      </c>
      <c r="V25" s="43">
        <v>26498.118465999902</v>
      </c>
      <c r="W25" s="43">
        <v>62984.302494999902</v>
      </c>
      <c r="X25" s="43">
        <v>20935.069671500001</v>
      </c>
      <c r="Y25" s="43">
        <v>118537.028219</v>
      </c>
      <c r="Z25" s="43">
        <v>1312806.5678000001</v>
      </c>
    </row>
    <row r="26" spans="1:26" x14ac:dyDescent="0.2">
      <c r="A26" s="43" t="s">
        <v>25</v>
      </c>
      <c r="B26" s="43">
        <v>6680.1463316999998</v>
      </c>
      <c r="C26" s="43">
        <v>19216.367688999901</v>
      </c>
      <c r="D26" s="43">
        <v>9666.2451397999994</v>
      </c>
      <c r="E26" s="43">
        <v>9666.2451397999994</v>
      </c>
      <c r="F26" s="43">
        <v>2392.1745941999998</v>
      </c>
      <c r="G26" s="43">
        <v>16445.017346000001</v>
      </c>
      <c r="H26" s="43">
        <v>92352.469526999994</v>
      </c>
      <c r="I26" s="43">
        <v>13915.787722999899</v>
      </c>
      <c r="J26" s="43">
        <v>3340.0740261999999</v>
      </c>
      <c r="K26" s="43">
        <v>22861.398194000001</v>
      </c>
      <c r="L26" s="43">
        <v>10242.8083775</v>
      </c>
      <c r="M26" s="43">
        <v>13181.4829875</v>
      </c>
      <c r="N26" s="43">
        <v>13181.4829875</v>
      </c>
      <c r="O26" s="43">
        <v>35125.991119999897</v>
      </c>
      <c r="P26" s="43">
        <v>481343.44649614999</v>
      </c>
      <c r="Q26" s="43">
        <v>976.36916728000006</v>
      </c>
      <c r="R26" s="43">
        <v>49583.807536729997</v>
      </c>
      <c r="S26" s="43">
        <v>41278.908327803001</v>
      </c>
      <c r="T26" s="43">
        <v>41278.908327803001</v>
      </c>
      <c r="U26" s="43">
        <v>3899.6086477999902</v>
      </c>
      <c r="V26" s="43">
        <v>17062.8408119999</v>
      </c>
      <c r="W26" s="43">
        <v>44496.792574999999</v>
      </c>
      <c r="X26" s="43">
        <v>9180.1641005799902</v>
      </c>
      <c r="Y26" s="43">
        <v>28733.6877419999</v>
      </c>
      <c r="Z26" s="43">
        <v>770857.23177999898</v>
      </c>
    </row>
    <row r="27" spans="1:26" x14ac:dyDescent="0.2">
      <c r="A27" s="43" t="s">
        <v>26</v>
      </c>
      <c r="B27" s="43">
        <v>8448.0271269999994</v>
      </c>
      <c r="C27" s="43">
        <v>24538.535862999899</v>
      </c>
      <c r="D27" s="43">
        <v>12388.070757</v>
      </c>
      <c r="E27" s="43">
        <v>12388.070757</v>
      </c>
      <c r="F27" s="43">
        <v>3065.7666601999899</v>
      </c>
      <c r="G27" s="43">
        <v>58896.541150999903</v>
      </c>
      <c r="H27" s="43">
        <v>118251.64995000001</v>
      </c>
      <c r="I27" s="43">
        <v>17769.910167000002</v>
      </c>
      <c r="J27" s="43">
        <v>4224.0129027000003</v>
      </c>
      <c r="K27" s="43">
        <v>29193.096947999999</v>
      </c>
      <c r="L27" s="43">
        <v>12953.521803</v>
      </c>
      <c r="M27" s="43">
        <v>16893.134939</v>
      </c>
      <c r="N27" s="43">
        <v>16893.134939</v>
      </c>
      <c r="O27" s="43">
        <v>45016.827559999998</v>
      </c>
      <c r="P27" s="43">
        <v>96928.716650559902</v>
      </c>
      <c r="Q27" s="43">
        <v>1234.7614722000001</v>
      </c>
      <c r="R27" s="43">
        <v>56040.494105869897</v>
      </c>
      <c r="S27" s="43">
        <v>22322.7855557162</v>
      </c>
      <c r="T27" s="43">
        <v>22322.7855557162</v>
      </c>
      <c r="U27" s="43">
        <v>4997.6680479999904</v>
      </c>
      <c r="V27" s="43">
        <v>47692.484253000002</v>
      </c>
      <c r="W27" s="43">
        <v>95838.297869999893</v>
      </c>
      <c r="X27" s="43">
        <v>8619.3240967000002</v>
      </c>
      <c r="Y27" s="43">
        <v>104494.629009999</v>
      </c>
      <c r="Z27" s="43">
        <v>627053.33592999994</v>
      </c>
    </row>
    <row r="28" spans="1:26" x14ac:dyDescent="0.2">
      <c r="A28" s="43" t="s">
        <v>27</v>
      </c>
      <c r="B28" s="43">
        <v>4411.7248290999896</v>
      </c>
      <c r="C28" s="43">
        <v>12795.24588</v>
      </c>
      <c r="D28" s="43">
        <v>6470.2338521000001</v>
      </c>
      <c r="E28" s="43">
        <v>6470.2338521000001</v>
      </c>
      <c r="F28" s="43">
        <v>1601.2356834899999</v>
      </c>
      <c r="G28" s="43">
        <v>3852.9279970999901</v>
      </c>
      <c r="H28" s="43">
        <v>61761.701165999897</v>
      </c>
      <c r="I28" s="43">
        <v>9265.8523418999994</v>
      </c>
      <c r="J28" s="43">
        <v>2205.863848</v>
      </c>
      <c r="K28" s="43">
        <v>15222.3072796999</v>
      </c>
      <c r="L28" s="43">
        <v>6764.5838219999996</v>
      </c>
      <c r="M28" s="43">
        <v>8823.2115391999996</v>
      </c>
      <c r="N28" s="43">
        <v>8823.2115391999996</v>
      </c>
      <c r="O28" s="43">
        <v>23512.086358</v>
      </c>
      <c r="P28" s="43">
        <v>6013.2356712289902</v>
      </c>
      <c r="Q28" s="43">
        <v>644.81688693999899</v>
      </c>
      <c r="R28" s="43">
        <v>35416.777873370003</v>
      </c>
      <c r="S28" s="43">
        <v>35630.222283518</v>
      </c>
      <c r="T28" s="43">
        <v>35630.222283518</v>
      </c>
      <c r="U28" s="43">
        <v>2610.2575603999999</v>
      </c>
      <c r="V28" s="43">
        <v>11214.1404637999</v>
      </c>
      <c r="W28" s="43">
        <v>29560.808837</v>
      </c>
      <c r="X28" s="43">
        <v>6084.4962936599904</v>
      </c>
      <c r="Y28" s="43">
        <v>5725.2871149999901</v>
      </c>
      <c r="Z28" s="43">
        <v>180611.56995599999</v>
      </c>
    </row>
    <row r="29" spans="1:26" x14ac:dyDescent="0.2">
      <c r="A29" s="43" t="s">
        <v>28</v>
      </c>
      <c r="B29" s="43">
        <v>6127.9772220000004</v>
      </c>
      <c r="C29" s="43">
        <v>17835.287042999898</v>
      </c>
      <c r="D29" s="43">
        <v>8987.4666379999999</v>
      </c>
      <c r="E29" s="43">
        <v>8987.4666379999999</v>
      </c>
      <c r="F29" s="43">
        <v>2224.1959569999999</v>
      </c>
      <c r="G29" s="43">
        <v>18805.996937999898</v>
      </c>
      <c r="H29" s="43">
        <v>85789.843629999901</v>
      </c>
      <c r="I29" s="43">
        <v>12915.6697199999</v>
      </c>
      <c r="J29" s="43">
        <v>3063.9895669999901</v>
      </c>
      <c r="K29" s="43">
        <v>21218.364689999999</v>
      </c>
      <c r="L29" s="43">
        <v>9396.1478499999903</v>
      </c>
      <c r="M29" s="43">
        <v>12255.8662459999</v>
      </c>
      <c r="N29" s="43">
        <v>12255.8662459999</v>
      </c>
      <c r="O29" s="43">
        <v>32659.422149999999</v>
      </c>
      <c r="P29" s="43">
        <v>51288.768968999997</v>
      </c>
      <c r="Q29" s="43">
        <v>895.66526020000003</v>
      </c>
      <c r="R29" s="43">
        <v>55908.478287999897</v>
      </c>
      <c r="S29" s="43">
        <v>14263.942196800001</v>
      </c>
      <c r="T29" s="43">
        <v>14263.942196800001</v>
      </c>
      <c r="U29" s="43">
        <v>3625.7761479999999</v>
      </c>
      <c r="V29" s="43">
        <v>16220.0515219999</v>
      </c>
      <c r="W29" s="43">
        <v>41983.575729999997</v>
      </c>
      <c r="X29" s="43">
        <v>10169.509146099999</v>
      </c>
      <c r="Y29" s="43">
        <v>28016.342339999999</v>
      </c>
      <c r="Z29" s="43">
        <v>337508.72570000001</v>
      </c>
    </row>
    <row r="30" spans="1:26" x14ac:dyDescent="0.2">
      <c r="A30" s="43" t="s">
        <v>29</v>
      </c>
      <c r="B30" s="43">
        <v>1028.647438</v>
      </c>
      <c r="C30" s="43">
        <v>2940.1280299999999</v>
      </c>
      <c r="D30" s="43">
        <v>1479.8157180000001</v>
      </c>
      <c r="E30" s="43">
        <v>1479.8157180000001</v>
      </c>
      <c r="F30" s="43">
        <v>366.22093100000001</v>
      </c>
      <c r="G30" s="43">
        <v>5686.89678</v>
      </c>
      <c r="H30" s="43">
        <v>14143.96257</v>
      </c>
      <c r="I30" s="43">
        <v>2129.1318339999998</v>
      </c>
      <c r="J30" s="43">
        <v>514.32386299999996</v>
      </c>
      <c r="K30" s="43">
        <v>3497.8282099999901</v>
      </c>
      <c r="L30" s="43">
        <v>1577.24688699999</v>
      </c>
      <c r="M30" s="43">
        <v>2017.9715859999901</v>
      </c>
      <c r="N30" s="43">
        <v>2017.9715859999901</v>
      </c>
      <c r="O30" s="43">
        <v>5377.4928799999898</v>
      </c>
      <c r="P30" s="43">
        <v>36526.369619999998</v>
      </c>
      <c r="Q30" s="43">
        <v>150.3471074</v>
      </c>
      <c r="R30" s="43">
        <v>5791.8583466</v>
      </c>
      <c r="S30" s="43">
        <v>617.80187492999903</v>
      </c>
      <c r="T30" s="43">
        <v>617.80187492999903</v>
      </c>
      <c r="U30" s="43">
        <v>596.99751099999901</v>
      </c>
      <c r="V30" s="43">
        <v>2604.8622999999998</v>
      </c>
      <c r="W30" s="43">
        <v>6790.93209999999</v>
      </c>
      <c r="X30" s="43">
        <v>1028.7155971</v>
      </c>
      <c r="Y30" s="43">
        <v>17803.415099999998</v>
      </c>
      <c r="Z30" s="43">
        <v>95219.895899999901</v>
      </c>
    </row>
    <row r="31" spans="1:26" x14ac:dyDescent="0.2">
      <c r="A31" s="43" t="s">
        <v>30</v>
      </c>
      <c r="B31" s="43">
        <v>781.62914220000005</v>
      </c>
      <c r="C31" s="43">
        <v>2246.8379629999999</v>
      </c>
      <c r="D31" s="43">
        <v>1128.28730229999</v>
      </c>
      <c r="E31" s="43">
        <v>1128.28730229999</v>
      </c>
      <c r="F31" s="43">
        <v>279.22439050000003</v>
      </c>
      <c r="G31" s="43">
        <v>5823.6094739999999</v>
      </c>
      <c r="H31" s="43">
        <v>10781.552256999899</v>
      </c>
      <c r="I31" s="43">
        <v>1627.0720206999899</v>
      </c>
      <c r="J31" s="43">
        <v>390.813521699999</v>
      </c>
      <c r="K31" s="43">
        <v>2673.0263140000002</v>
      </c>
      <c r="L31" s="43">
        <v>1198.4863576</v>
      </c>
      <c r="M31" s="43">
        <v>1538.6006536</v>
      </c>
      <c r="N31" s="43">
        <v>1538.6006536</v>
      </c>
      <c r="O31" s="43">
        <v>4100.0617730000004</v>
      </c>
      <c r="P31" s="43">
        <v>57160.707345499897</v>
      </c>
      <c r="Q31" s="43">
        <v>114.24298071</v>
      </c>
      <c r="R31" s="43">
        <v>5298.7323337799899</v>
      </c>
      <c r="S31" s="43">
        <v>1987.5680075662201</v>
      </c>
      <c r="T31" s="43">
        <v>1987.5680075662201</v>
      </c>
      <c r="U31" s="43">
        <v>455.17975249999898</v>
      </c>
      <c r="V31" s="43">
        <v>2102.16623109999</v>
      </c>
      <c r="W31" s="43">
        <v>5346.5203459999902</v>
      </c>
      <c r="X31" s="43">
        <v>1019.85843703</v>
      </c>
      <c r="Y31" s="43">
        <v>6377.12860799999</v>
      </c>
      <c r="Z31" s="43">
        <v>97617.169099999897</v>
      </c>
    </row>
    <row r="32" spans="1:26" x14ac:dyDescent="0.2">
      <c r="A32" s="43" t="s">
        <v>31</v>
      </c>
      <c r="B32" s="43">
        <v>8332.5502079999897</v>
      </c>
      <c r="C32" s="43">
        <v>24184.19832</v>
      </c>
      <c r="D32" s="43">
        <v>12220.7663509999</v>
      </c>
      <c r="E32" s="43">
        <v>12220.7663509999</v>
      </c>
      <c r="F32" s="43">
        <v>3024.3561849999901</v>
      </c>
      <c r="G32" s="43">
        <v>36381.506899999898</v>
      </c>
      <c r="H32" s="43">
        <v>116653.25216</v>
      </c>
      <c r="I32" s="43">
        <v>17513.315310000002</v>
      </c>
      <c r="J32" s="43">
        <v>4166.2743829999999</v>
      </c>
      <c r="K32" s="43">
        <v>28771.546639999899</v>
      </c>
      <c r="L32" s="43">
        <v>12776.4639889999</v>
      </c>
      <c r="M32" s="43">
        <v>16664.983029999999</v>
      </c>
      <c r="N32" s="43">
        <v>16664.983029999999</v>
      </c>
      <c r="O32" s="43">
        <v>44408.839509999998</v>
      </c>
      <c r="P32" s="43">
        <v>81476.713437400002</v>
      </c>
      <c r="Q32" s="43">
        <v>1217.8843615000001</v>
      </c>
      <c r="R32" s="43">
        <v>75404.802534999893</v>
      </c>
      <c r="S32" s="43">
        <v>16159.589339</v>
      </c>
      <c r="T32" s="43">
        <v>16159.589339</v>
      </c>
      <c r="U32" s="43">
        <v>4930.1689710000001</v>
      </c>
      <c r="V32" s="43">
        <v>24500.356589999999</v>
      </c>
      <c r="W32" s="43">
        <v>60756.145749999901</v>
      </c>
      <c r="X32" s="43">
        <v>13017.7012851</v>
      </c>
      <c r="Y32" s="43">
        <v>55534.384250000003</v>
      </c>
      <c r="Z32" s="43">
        <v>503404.67689999897</v>
      </c>
    </row>
    <row r="33" spans="1:26" x14ac:dyDescent="0.2">
      <c r="A33" s="43" t="s">
        <v>32</v>
      </c>
      <c r="B33" s="43">
        <v>3963.1281764</v>
      </c>
      <c r="C33" s="43">
        <v>11273.5458818999</v>
      </c>
      <c r="D33" s="43">
        <v>5664.3756427999997</v>
      </c>
      <c r="E33" s="43">
        <v>5664.3756427999997</v>
      </c>
      <c r="F33" s="43">
        <v>1401.8051183999901</v>
      </c>
      <c r="G33" s="43">
        <v>14456.9546469999</v>
      </c>
      <c r="H33" s="43">
        <v>54163.508740999903</v>
      </c>
      <c r="I33" s="43">
        <v>8163.8862935999996</v>
      </c>
      <c r="J33" s="43">
        <v>1981.5606771999901</v>
      </c>
      <c r="K33" s="43">
        <v>13411.9535373</v>
      </c>
      <c r="L33" s="43">
        <v>6076.7417413000003</v>
      </c>
      <c r="M33" s="43">
        <v>7724.2887406</v>
      </c>
      <c r="N33" s="43">
        <v>7724.2887406</v>
      </c>
      <c r="O33" s="43">
        <v>20583.676326999899</v>
      </c>
      <c r="P33" s="43">
        <v>175297.88082369999</v>
      </c>
      <c r="Q33" s="43">
        <v>579.25068547000001</v>
      </c>
      <c r="R33" s="43">
        <v>24479.133949399999</v>
      </c>
      <c r="S33" s="43">
        <v>11280.168384574899</v>
      </c>
      <c r="T33" s="43">
        <v>11280.168384574899</v>
      </c>
      <c r="U33" s="43">
        <v>2285.1557602999901</v>
      </c>
      <c r="V33" s="43">
        <v>10079.912369400001</v>
      </c>
      <c r="W33" s="43">
        <v>26160.27506</v>
      </c>
      <c r="X33" s="43">
        <v>4235.25702137999</v>
      </c>
      <c r="Y33" s="43">
        <v>36834.454426999902</v>
      </c>
      <c r="Z33" s="43">
        <v>364307.25822999998</v>
      </c>
    </row>
    <row r="34" spans="1:26" x14ac:dyDescent="0.2">
      <c r="A34" s="43" t="s">
        <v>33</v>
      </c>
      <c r="B34" s="43">
        <v>7081.8995679999898</v>
      </c>
      <c r="C34" s="43">
        <v>20342.797270999999</v>
      </c>
      <c r="D34" s="43">
        <v>10239.8945429999</v>
      </c>
      <c r="E34" s="43">
        <v>10239.8945429999</v>
      </c>
      <c r="F34" s="43">
        <v>2534.1411791999999</v>
      </c>
      <c r="G34" s="43">
        <v>82510.367099999901</v>
      </c>
      <c r="H34" s="43">
        <v>97838.148740000004</v>
      </c>
      <c r="I34" s="43">
        <v>14731.512096999901</v>
      </c>
      <c r="J34" s="43">
        <v>3540.9530772999901</v>
      </c>
      <c r="K34" s="43">
        <v>24201.502385999898</v>
      </c>
      <c r="L34" s="43">
        <v>10858.824472999901</v>
      </c>
      <c r="M34" s="43">
        <v>13963.736392999999</v>
      </c>
      <c r="N34" s="43">
        <v>13963.736392999999</v>
      </c>
      <c r="O34" s="43">
        <v>37210.583974000001</v>
      </c>
      <c r="P34" s="43">
        <v>465524.43062169902</v>
      </c>
      <c r="Q34" s="43">
        <v>1035.0889138</v>
      </c>
      <c r="R34" s="43">
        <v>52734.669472200003</v>
      </c>
      <c r="S34" s="43">
        <v>21889.1795616899</v>
      </c>
      <c r="T34" s="43">
        <v>21889.1795616899</v>
      </c>
      <c r="U34" s="43">
        <v>4131.0374146999902</v>
      </c>
      <c r="V34" s="43">
        <v>20247.3468279999</v>
      </c>
      <c r="W34" s="43">
        <v>49180.312456</v>
      </c>
      <c r="X34" s="43">
        <v>13685.1998938</v>
      </c>
      <c r="Y34" s="43">
        <v>92875.228719999999</v>
      </c>
      <c r="Z34" s="43">
        <v>908094.27080000006</v>
      </c>
    </row>
    <row r="35" spans="1:26" x14ac:dyDescent="0.2">
      <c r="A35" s="43" t="s">
        <v>34</v>
      </c>
      <c r="B35" s="43">
        <v>3031.7409416999999</v>
      </c>
      <c r="C35" s="43">
        <v>8791.3403399999897</v>
      </c>
      <c r="D35" s="43">
        <v>4445.1386323999996</v>
      </c>
      <c r="E35" s="43">
        <v>4445.1386323999996</v>
      </c>
      <c r="F35" s="43">
        <v>1100.0736648</v>
      </c>
      <c r="G35" s="43">
        <v>3264.7962330999899</v>
      </c>
      <c r="H35" s="43">
        <v>42431.898305999901</v>
      </c>
      <c r="I35" s="43">
        <v>6366.3697560000001</v>
      </c>
      <c r="J35" s="43">
        <v>1515.8765722000001</v>
      </c>
      <c r="K35" s="43">
        <v>10458.91445</v>
      </c>
      <c r="L35" s="43">
        <v>4648.6428314999903</v>
      </c>
      <c r="M35" s="43">
        <v>6061.6636989999997</v>
      </c>
      <c r="N35" s="43">
        <v>6061.6636989999997</v>
      </c>
      <c r="O35" s="43">
        <v>16153.119223</v>
      </c>
      <c r="P35" s="43">
        <v>6450.0674690121996</v>
      </c>
      <c r="Q35" s="43">
        <v>443.11912902999899</v>
      </c>
      <c r="R35" s="43">
        <v>21698.966523319901</v>
      </c>
      <c r="S35" s="43">
        <v>32269.411583937901</v>
      </c>
      <c r="T35" s="43">
        <v>32269.411583937901</v>
      </c>
      <c r="U35" s="43">
        <v>1793.2804582000001</v>
      </c>
      <c r="V35" s="43">
        <v>7623.3602529999998</v>
      </c>
      <c r="W35" s="43">
        <v>20184.142679999899</v>
      </c>
      <c r="X35" s="43">
        <v>3373.2632934899998</v>
      </c>
      <c r="Y35" s="43">
        <v>4907.1046076000002</v>
      </c>
      <c r="Z35" s="43">
        <v>124351.23979999901</v>
      </c>
    </row>
    <row r="36" spans="1:26" x14ac:dyDescent="0.2">
      <c r="A36" s="43" t="s">
        <v>35</v>
      </c>
      <c r="B36" s="43">
        <v>3173.1080042999902</v>
      </c>
      <c r="C36" s="43">
        <v>9121.6068976999995</v>
      </c>
      <c r="D36" s="43">
        <v>4588.4711147999997</v>
      </c>
      <c r="E36" s="43">
        <v>4588.4711147999997</v>
      </c>
      <c r="F36" s="43">
        <v>1135.5410872499999</v>
      </c>
      <c r="G36" s="43">
        <v>6721.5144967999904</v>
      </c>
      <c r="H36" s="43">
        <v>43840.769266000003</v>
      </c>
      <c r="I36" s="43">
        <v>6605.5386537000004</v>
      </c>
      <c r="J36" s="43">
        <v>1586.5545239</v>
      </c>
      <c r="K36" s="43">
        <v>10851.827244599999</v>
      </c>
      <c r="L36" s="43">
        <v>4865.3993704000004</v>
      </c>
      <c r="M36" s="43">
        <v>6257.1218439999902</v>
      </c>
      <c r="N36" s="43">
        <v>6257.1218439999902</v>
      </c>
      <c r="O36" s="43">
        <v>16673.958393999899</v>
      </c>
      <c r="P36" s="43">
        <v>143947.27465934001</v>
      </c>
      <c r="Q36" s="43">
        <v>463.78128070999998</v>
      </c>
      <c r="R36" s="43">
        <v>22875.130537429999</v>
      </c>
      <c r="S36" s="43">
        <v>21720.3823891541</v>
      </c>
      <c r="T36" s="43">
        <v>21720.3823891541</v>
      </c>
      <c r="U36" s="43">
        <v>1851.10618859999</v>
      </c>
      <c r="V36" s="43">
        <v>8060.0919450000001</v>
      </c>
      <c r="W36" s="43">
        <v>21061.601032999999</v>
      </c>
      <c r="X36" s="43">
        <v>4044.37310879999</v>
      </c>
      <c r="Y36" s="43">
        <v>13849.031067600001</v>
      </c>
      <c r="Z36" s="43">
        <v>279428.002806</v>
      </c>
    </row>
    <row r="37" spans="1:26" x14ac:dyDescent="0.2">
      <c r="A37" s="43" t="s">
        <v>36</v>
      </c>
      <c r="B37" s="43">
        <v>6604.2170649999898</v>
      </c>
      <c r="C37" s="43">
        <v>19114.630316999999</v>
      </c>
      <c r="D37" s="43">
        <v>9658.1958939999895</v>
      </c>
      <c r="E37" s="43">
        <v>9658.1958939999895</v>
      </c>
      <c r="F37" s="43">
        <v>2390.1837859999901</v>
      </c>
      <c r="G37" s="43">
        <v>21384.0288469999</v>
      </c>
      <c r="H37" s="43">
        <v>92209.864669999995</v>
      </c>
      <c r="I37" s="43">
        <v>13842.113214000001</v>
      </c>
      <c r="J37" s="43">
        <v>3302.1082249999999</v>
      </c>
      <c r="K37" s="43">
        <v>22740.366569999998</v>
      </c>
      <c r="L37" s="43">
        <v>10126.372073</v>
      </c>
      <c r="M37" s="43">
        <v>13170.4933269999</v>
      </c>
      <c r="N37" s="43">
        <v>13170.4933269999</v>
      </c>
      <c r="O37" s="43">
        <v>35096.735950000002</v>
      </c>
      <c r="P37" s="43">
        <v>211242.822833279</v>
      </c>
      <c r="Q37" s="43">
        <v>965.27241330000004</v>
      </c>
      <c r="R37" s="43">
        <v>54935.518232299997</v>
      </c>
      <c r="S37" s="43">
        <v>26075.8318182</v>
      </c>
      <c r="T37" s="43">
        <v>26075.8318182</v>
      </c>
      <c r="U37" s="43">
        <v>3896.3603509999998</v>
      </c>
      <c r="V37" s="43">
        <v>16849.978784999999</v>
      </c>
      <c r="W37" s="43">
        <v>44134.996809999997</v>
      </c>
      <c r="X37" s="43">
        <v>11520.1527831</v>
      </c>
      <c r="Y37" s="43">
        <v>25720.468993999999</v>
      </c>
      <c r="Z37" s="43">
        <v>509365.95259999897</v>
      </c>
    </row>
    <row r="38" spans="1:26" x14ac:dyDescent="0.2">
      <c r="A38" s="43" t="s">
        <v>37</v>
      </c>
      <c r="B38" s="43">
        <v>10412.031946999999</v>
      </c>
      <c r="C38" s="43">
        <v>30241.5019499999</v>
      </c>
      <c r="D38" s="43">
        <v>15256.09417</v>
      </c>
      <c r="E38" s="43">
        <v>15256.09417</v>
      </c>
      <c r="F38" s="43">
        <v>3775.53767099999</v>
      </c>
      <c r="G38" s="43">
        <v>91865.149269999994</v>
      </c>
      <c r="H38" s="43">
        <v>145636.2058</v>
      </c>
      <c r="I38" s="43">
        <v>21899.794430000002</v>
      </c>
      <c r="J38" s="43">
        <v>5206.0168569999996</v>
      </c>
      <c r="K38" s="43">
        <v>35977.829400000002</v>
      </c>
      <c r="L38" s="43">
        <v>15964.98546</v>
      </c>
      <c r="M38" s="43">
        <v>20804.131349999901</v>
      </c>
      <c r="N38" s="43">
        <v>20804.131349999901</v>
      </c>
      <c r="O38" s="43">
        <v>55438.879979999998</v>
      </c>
      <c r="P38" s="43">
        <v>156619.49899789999</v>
      </c>
      <c r="Q38" s="43">
        <v>1521.8226529999999</v>
      </c>
      <c r="R38" s="43">
        <v>59515.296317499902</v>
      </c>
      <c r="S38" s="43">
        <v>14379.48875072</v>
      </c>
      <c r="T38" s="43">
        <v>14379.48875072</v>
      </c>
      <c r="U38" s="43">
        <v>6154.6909999999998</v>
      </c>
      <c r="V38" s="43">
        <v>51361.269200000002</v>
      </c>
      <c r="W38" s="43">
        <v>106892.99291</v>
      </c>
      <c r="X38" s="43">
        <v>9550.1856917999994</v>
      </c>
      <c r="Y38" s="43">
        <v>144552.98865000001</v>
      </c>
      <c r="Z38" s="43">
        <v>815678.18019999994</v>
      </c>
    </row>
    <row r="39" spans="1:26" x14ac:dyDescent="0.2">
      <c r="A39" s="43" t="s">
        <v>130</v>
      </c>
      <c r="B39" s="43">
        <v>3944.8521104000001</v>
      </c>
      <c r="C39" s="43">
        <v>11170.7525079999</v>
      </c>
      <c r="D39" s="43">
        <v>5612.0371602999903</v>
      </c>
      <c r="E39" s="43">
        <v>5612.0371602999903</v>
      </c>
      <c r="F39" s="43">
        <v>1388.85538289999</v>
      </c>
      <c r="G39" s="43">
        <v>11297.265847000001</v>
      </c>
      <c r="H39" s="43">
        <v>53680.176158999901</v>
      </c>
      <c r="I39" s="43">
        <v>8089.4502279999897</v>
      </c>
      <c r="J39" s="43">
        <v>1972.42528809999</v>
      </c>
      <c r="K39" s="43">
        <v>13289.6653999999</v>
      </c>
      <c r="L39" s="43">
        <v>6048.7184969999998</v>
      </c>
      <c r="M39" s="43">
        <v>7652.9195669999999</v>
      </c>
      <c r="N39" s="43">
        <v>7652.9195669999999</v>
      </c>
      <c r="O39" s="43">
        <v>20393.505492</v>
      </c>
      <c r="P39" s="43">
        <v>299537.71784949902</v>
      </c>
      <c r="Q39" s="43">
        <v>576.57971652999902</v>
      </c>
      <c r="R39" s="43">
        <v>25417.30584687</v>
      </c>
      <c r="S39" s="43">
        <v>12364.469070368999</v>
      </c>
      <c r="T39" s="43">
        <v>12364.469070368999</v>
      </c>
      <c r="U39" s="43">
        <v>2264.0345480000001</v>
      </c>
      <c r="V39" s="43">
        <v>9852.0486339999898</v>
      </c>
      <c r="W39" s="43">
        <v>25715.912044000001</v>
      </c>
      <c r="X39" s="43">
        <v>4416.9264527199903</v>
      </c>
      <c r="Y39" s="43">
        <v>26408.446239999899</v>
      </c>
      <c r="Z39" s="43">
        <v>474761.65831999999</v>
      </c>
    </row>
    <row r="40" spans="1:26" x14ac:dyDescent="0.2">
      <c r="A40" s="43" t="s">
        <v>39</v>
      </c>
      <c r="B40" s="43">
        <v>126.88608249999901</v>
      </c>
      <c r="C40" s="43">
        <v>360.22523899999902</v>
      </c>
      <c r="D40" s="43">
        <v>180.92729</v>
      </c>
      <c r="E40" s="43">
        <v>180.92729</v>
      </c>
      <c r="F40" s="43">
        <v>44.7758015</v>
      </c>
      <c r="G40" s="43">
        <v>651.93965100000003</v>
      </c>
      <c r="H40" s="43">
        <v>1730.33599</v>
      </c>
      <c r="I40" s="43">
        <v>260.86176399999903</v>
      </c>
      <c r="J40" s="43">
        <v>63.443201600000002</v>
      </c>
      <c r="K40" s="43">
        <v>428.553708999999</v>
      </c>
      <c r="L40" s="43">
        <v>194.55596399999999</v>
      </c>
      <c r="M40" s="43">
        <v>246.724469999999</v>
      </c>
      <c r="N40" s="43">
        <v>246.724469999999</v>
      </c>
      <c r="O40" s="43">
        <v>657.47186699999997</v>
      </c>
      <c r="P40" s="43">
        <v>12184.896242999999</v>
      </c>
      <c r="Q40" s="43">
        <v>18.545743599999899</v>
      </c>
      <c r="R40" s="43">
        <v>762.59925510000005</v>
      </c>
      <c r="S40" s="43">
        <v>160.453463349</v>
      </c>
      <c r="T40" s="43">
        <v>160.453463349</v>
      </c>
      <c r="U40" s="43">
        <v>72.991416900000004</v>
      </c>
      <c r="V40" s="43">
        <v>331.95102100000003</v>
      </c>
      <c r="W40" s="43">
        <v>850.11307199999999</v>
      </c>
      <c r="X40" s="43">
        <v>150.00938341999901</v>
      </c>
      <c r="Y40" s="43">
        <v>1366.39254999999</v>
      </c>
      <c r="Z40" s="43">
        <v>18622.782869999901</v>
      </c>
    </row>
    <row r="41" spans="1:26" x14ac:dyDescent="0.2">
      <c r="A41" s="43" t="s">
        <v>40</v>
      </c>
      <c r="B41" s="43">
        <v>5736.2134800000003</v>
      </c>
      <c r="C41" s="43">
        <v>16525.321719999902</v>
      </c>
      <c r="D41" s="43">
        <v>8328.1170299999994</v>
      </c>
      <c r="E41" s="43">
        <v>8328.1170299999994</v>
      </c>
      <c r="F41" s="43">
        <v>2061.0157729999901</v>
      </c>
      <c r="G41" s="43">
        <v>96467.375199999995</v>
      </c>
      <c r="H41" s="43">
        <v>79549.961500000005</v>
      </c>
      <c r="I41" s="43">
        <v>11967.0379999999</v>
      </c>
      <c r="J41" s="43">
        <v>2868.1185069999901</v>
      </c>
      <c r="K41" s="43">
        <v>19659.914690000001</v>
      </c>
      <c r="L41" s="43">
        <v>8795.4691600000006</v>
      </c>
      <c r="M41" s="43">
        <v>11356.733410000001</v>
      </c>
      <c r="N41" s="43">
        <v>11356.733410000001</v>
      </c>
      <c r="O41" s="43">
        <v>30263.409169999901</v>
      </c>
      <c r="P41" s="43">
        <v>416262.70694800001</v>
      </c>
      <c r="Q41" s="43">
        <v>838.40564800000004</v>
      </c>
      <c r="R41" s="43">
        <v>45748.134887</v>
      </c>
      <c r="S41" s="43">
        <v>12397.42223</v>
      </c>
      <c r="T41" s="43">
        <v>12397.42223</v>
      </c>
      <c r="U41" s="43">
        <v>3359.7708459999999</v>
      </c>
      <c r="V41" s="43">
        <v>17912.045910000001</v>
      </c>
      <c r="W41" s="43">
        <v>41547.1602099999</v>
      </c>
      <c r="X41" s="43">
        <v>14633.1078059999</v>
      </c>
      <c r="Y41" s="43">
        <v>90308.870999999897</v>
      </c>
      <c r="Z41" s="43">
        <v>829611.90289999999</v>
      </c>
    </row>
    <row r="42" spans="1:26" x14ac:dyDescent="0.2">
      <c r="A42" s="43" t="s">
        <v>41</v>
      </c>
      <c r="B42" s="43">
        <v>4145.3551914</v>
      </c>
      <c r="C42" s="43">
        <v>12024.360796499999</v>
      </c>
      <c r="D42" s="43">
        <v>6079.2918178999898</v>
      </c>
      <c r="E42" s="43">
        <v>6079.2918178999898</v>
      </c>
      <c r="F42" s="43">
        <v>1504.4857938</v>
      </c>
      <c r="G42" s="43">
        <v>6387.0227433999898</v>
      </c>
      <c r="H42" s="43">
        <v>58030.115006</v>
      </c>
      <c r="I42" s="43">
        <v>8707.6148519999897</v>
      </c>
      <c r="J42" s="43">
        <v>2072.6754581999999</v>
      </c>
      <c r="K42" s="43">
        <v>14305.197774099999</v>
      </c>
      <c r="L42" s="43">
        <v>6356.1520037999899</v>
      </c>
      <c r="M42" s="43">
        <v>8290.0934953999895</v>
      </c>
      <c r="N42" s="43">
        <v>8290.0934953999895</v>
      </c>
      <c r="O42" s="43">
        <v>22091.442495999901</v>
      </c>
      <c r="P42" s="43">
        <v>10682.868475843999</v>
      </c>
      <c r="Q42" s="43">
        <v>605.88500423999994</v>
      </c>
      <c r="R42" s="43">
        <v>32985.671130099901</v>
      </c>
      <c r="S42" s="43">
        <v>29565.3555513438</v>
      </c>
      <c r="T42" s="43">
        <v>29565.3555513438</v>
      </c>
      <c r="U42" s="43">
        <v>2452.5414679999999</v>
      </c>
      <c r="V42" s="43">
        <v>13876.920846200001</v>
      </c>
      <c r="W42" s="43">
        <v>32781.865671</v>
      </c>
      <c r="X42" s="43">
        <v>5757.3187479300004</v>
      </c>
      <c r="Y42" s="43">
        <v>11436.396710000001</v>
      </c>
      <c r="Z42" s="43">
        <v>191659.19138</v>
      </c>
    </row>
    <row r="43" spans="1:26" x14ac:dyDescent="0.2">
      <c r="A43" s="43" t="s">
        <v>42</v>
      </c>
      <c r="B43" s="43">
        <v>5457.1875749999999</v>
      </c>
      <c r="C43" s="43">
        <v>15538.564163999899</v>
      </c>
      <c r="D43" s="43">
        <v>7807.0782729999901</v>
      </c>
      <c r="E43" s="43">
        <v>7807.0782729999901</v>
      </c>
      <c r="F43" s="43">
        <v>1932.0756159999901</v>
      </c>
      <c r="G43" s="43">
        <v>21898.006821999999</v>
      </c>
      <c r="H43" s="43">
        <v>74647.565919999994</v>
      </c>
      <c r="I43" s="43">
        <v>11252.463534999901</v>
      </c>
      <c r="J43" s="43">
        <v>2728.5902164999902</v>
      </c>
      <c r="K43" s="43">
        <v>18485.979067</v>
      </c>
      <c r="L43" s="43">
        <v>8367.6012649999993</v>
      </c>
      <c r="M43" s="43">
        <v>10646.2186469999</v>
      </c>
      <c r="N43" s="43">
        <v>10646.2186469999</v>
      </c>
      <c r="O43" s="43">
        <v>28370.026397000001</v>
      </c>
      <c r="P43" s="43">
        <v>518012.8931018</v>
      </c>
      <c r="Q43" s="43">
        <v>797.6213454</v>
      </c>
      <c r="R43" s="43">
        <v>41286.970980799997</v>
      </c>
      <c r="S43" s="43">
        <v>19301.8830208</v>
      </c>
      <c r="T43" s="43">
        <v>19301.8830208</v>
      </c>
      <c r="U43" s="43">
        <v>3149.5763497999901</v>
      </c>
      <c r="V43" s="43">
        <v>13905.2723239999</v>
      </c>
      <c r="W43" s="43">
        <v>36037.902670000003</v>
      </c>
      <c r="X43" s="43">
        <v>7840.0543660999901</v>
      </c>
      <c r="Y43" s="43">
        <v>40137.836371999998</v>
      </c>
      <c r="Z43" s="43">
        <v>779402.65359</v>
      </c>
    </row>
    <row r="44" spans="1:26" x14ac:dyDescent="0.2">
      <c r="A44" s="43" t="s">
        <v>43</v>
      </c>
      <c r="B44" s="43">
        <v>31285.946395999999</v>
      </c>
      <c r="C44" s="43">
        <v>90716.665365999899</v>
      </c>
      <c r="D44" s="43">
        <v>45838.639969000003</v>
      </c>
      <c r="E44" s="43">
        <v>45838.639969000003</v>
      </c>
      <c r="F44" s="43">
        <v>11344.026578999899</v>
      </c>
      <c r="G44" s="43">
        <v>136564.72686899899</v>
      </c>
      <c r="H44" s="43">
        <v>437582.08717999997</v>
      </c>
      <c r="I44" s="43">
        <v>65693.719893999994</v>
      </c>
      <c r="J44" s="43">
        <v>15642.966823000001</v>
      </c>
      <c r="K44" s="43">
        <v>107924.16882000001</v>
      </c>
      <c r="L44" s="43">
        <v>47971.339559999898</v>
      </c>
      <c r="M44" s="43">
        <v>62508.385016</v>
      </c>
      <c r="N44" s="43">
        <v>62508.385016</v>
      </c>
      <c r="O44" s="43">
        <v>166572.34918999899</v>
      </c>
      <c r="P44" s="43">
        <v>695942.89084385999</v>
      </c>
      <c r="Q44" s="43">
        <v>4572.7539692</v>
      </c>
      <c r="R44" s="43">
        <v>264800.52532269998</v>
      </c>
      <c r="S44" s="43">
        <v>102062.407275499</v>
      </c>
      <c r="T44" s="43">
        <v>102062.407275499</v>
      </c>
      <c r="U44" s="43">
        <v>18492.489957999998</v>
      </c>
      <c r="V44" s="43">
        <v>81429.794896999898</v>
      </c>
      <c r="W44" s="43">
        <v>210888.31512999901</v>
      </c>
      <c r="X44" s="43">
        <v>61596.116691199903</v>
      </c>
      <c r="Y44" s="43">
        <v>157326.192144</v>
      </c>
      <c r="Z44" s="43">
        <v>2194985.0299</v>
      </c>
    </row>
    <row r="45" spans="1:26" x14ac:dyDescent="0.2">
      <c r="A45" s="43" t="s">
        <v>44</v>
      </c>
      <c r="B45" s="43">
        <v>4594.5483130000002</v>
      </c>
      <c r="C45" s="43">
        <v>13391.433512</v>
      </c>
      <c r="D45" s="43">
        <v>6737.89189299999</v>
      </c>
      <c r="E45" s="43">
        <v>6737.89189299999</v>
      </c>
      <c r="F45" s="43">
        <v>1667.4721007999899</v>
      </c>
      <c r="G45" s="43">
        <v>15542.840692</v>
      </c>
      <c r="H45" s="43">
        <v>64316.852740000002</v>
      </c>
      <c r="I45" s="43">
        <v>9697.5931959999998</v>
      </c>
      <c r="J45" s="43">
        <v>2297.2784959999899</v>
      </c>
      <c r="K45" s="43">
        <v>15931.5811389999</v>
      </c>
      <c r="L45" s="43">
        <v>7044.9159680000002</v>
      </c>
      <c r="M45" s="43">
        <v>9188.1892989999997</v>
      </c>
      <c r="N45" s="43">
        <v>9188.1892989999997</v>
      </c>
      <c r="O45" s="43">
        <v>24484.68706</v>
      </c>
      <c r="P45" s="43">
        <v>47143.963537600001</v>
      </c>
      <c r="Q45" s="43">
        <v>671.5399893</v>
      </c>
      <c r="R45" s="43">
        <v>40320.6368535</v>
      </c>
      <c r="S45" s="43">
        <v>11968.276603599999</v>
      </c>
      <c r="T45" s="43">
        <v>11968.276603599999</v>
      </c>
      <c r="U45" s="43">
        <v>2718.2363380000002</v>
      </c>
      <c r="V45" s="43">
        <v>13969.5291709999</v>
      </c>
      <c r="W45" s="43">
        <v>34179.282529999997</v>
      </c>
      <c r="X45" s="43">
        <v>6964.1685379999899</v>
      </c>
      <c r="Y45" s="43">
        <v>24495.56623</v>
      </c>
      <c r="Z45" s="43">
        <v>268978.02528999897</v>
      </c>
    </row>
    <row r="46" spans="1:26" x14ac:dyDescent="0.2">
      <c r="A46" s="43" t="s">
        <v>45</v>
      </c>
      <c r="B46" s="43">
        <v>875.97533099999896</v>
      </c>
      <c r="C46" s="43">
        <v>2482.2917559999901</v>
      </c>
      <c r="D46" s="43">
        <v>1248.578761</v>
      </c>
      <c r="E46" s="43">
        <v>1248.578761</v>
      </c>
      <c r="F46" s="43">
        <v>308.9961854</v>
      </c>
      <c r="G46" s="43">
        <v>3678.8650170000001</v>
      </c>
      <c r="H46" s="43">
        <v>11941.342032999901</v>
      </c>
      <c r="I46" s="43">
        <v>1797.58218299999</v>
      </c>
      <c r="J46" s="43">
        <v>437.98561119999999</v>
      </c>
      <c r="K46" s="43">
        <v>2953.14377099999</v>
      </c>
      <c r="L46" s="43">
        <v>1343.1480438999899</v>
      </c>
      <c r="M46" s="43">
        <v>1702.6445739999999</v>
      </c>
      <c r="N46" s="43">
        <v>1702.6445739999999</v>
      </c>
      <c r="O46" s="43">
        <v>4537.2032099999897</v>
      </c>
      <c r="P46" s="43">
        <v>26613.640479799898</v>
      </c>
      <c r="Q46" s="43">
        <v>128.032615579999</v>
      </c>
      <c r="R46" s="43">
        <v>4935.2289620000001</v>
      </c>
      <c r="S46" s="43">
        <v>1276.210852938</v>
      </c>
      <c r="T46" s="43">
        <v>1276.210852938</v>
      </c>
      <c r="U46" s="43">
        <v>503.71047759999999</v>
      </c>
      <c r="V46" s="43">
        <v>2181.7631019999899</v>
      </c>
      <c r="W46" s="43">
        <v>5705.4358540000003</v>
      </c>
      <c r="X46" s="43">
        <v>843.660217189999</v>
      </c>
      <c r="Y46" s="43">
        <v>11310.823441</v>
      </c>
      <c r="Z46" s="43">
        <v>71303.306580000004</v>
      </c>
    </row>
    <row r="47" spans="1:26" x14ac:dyDescent="0.2">
      <c r="A47" s="43" t="s">
        <v>46</v>
      </c>
      <c r="B47" s="43">
        <v>5143.0283608</v>
      </c>
      <c r="C47" s="43">
        <v>14614.520976899899</v>
      </c>
      <c r="D47" s="43">
        <v>7345.6233960999998</v>
      </c>
      <c r="E47" s="43">
        <v>7345.6233960999998</v>
      </c>
      <c r="F47" s="43">
        <v>1817.8754793099899</v>
      </c>
      <c r="G47" s="43">
        <v>43746.143273199901</v>
      </c>
      <c r="H47" s="43">
        <v>70243.200595999995</v>
      </c>
      <c r="I47" s="43">
        <v>10583.297607299901</v>
      </c>
      <c r="J47" s="43">
        <v>2571.51451348</v>
      </c>
      <c r="K47" s="43">
        <v>17386.659427999999</v>
      </c>
      <c r="L47" s="43">
        <v>7885.9013765</v>
      </c>
      <c r="M47" s="43">
        <v>10016.950102499901</v>
      </c>
      <c r="N47" s="43">
        <v>10016.950102499901</v>
      </c>
      <c r="O47" s="43">
        <v>26693.158006899899</v>
      </c>
      <c r="P47" s="43">
        <v>472170.25452323997</v>
      </c>
      <c r="Q47" s="43">
        <v>751.70484789</v>
      </c>
      <c r="R47" s="43">
        <v>35828.52411341</v>
      </c>
      <c r="S47" s="43">
        <v>11373.406245749</v>
      </c>
      <c r="T47" s="43">
        <v>11373.406245749</v>
      </c>
      <c r="U47" s="43">
        <v>2963.4110867499999</v>
      </c>
      <c r="V47" s="43">
        <v>12938.4402553</v>
      </c>
      <c r="W47" s="43">
        <v>33146.272088099999</v>
      </c>
      <c r="X47" s="43">
        <v>8739.0046617899898</v>
      </c>
      <c r="Y47" s="43">
        <v>53460.332304999902</v>
      </c>
      <c r="Z47" s="43">
        <v>754378.38981199998</v>
      </c>
    </row>
    <row r="48" spans="1:26" x14ac:dyDescent="0.2">
      <c r="A48" s="43" t="s">
        <v>47</v>
      </c>
      <c r="B48" s="43">
        <v>8866.8124630000002</v>
      </c>
      <c r="C48" s="43">
        <v>25755.232899999999</v>
      </c>
      <c r="D48" s="43">
        <v>12992.961884</v>
      </c>
      <c r="E48" s="43">
        <v>12992.961884</v>
      </c>
      <c r="F48" s="43">
        <v>3215.4557479999999</v>
      </c>
      <c r="G48" s="43">
        <v>73780.850329999899</v>
      </c>
      <c r="H48" s="43">
        <v>124031.46582</v>
      </c>
      <c r="I48" s="43">
        <v>18651.000769999999</v>
      </c>
      <c r="J48" s="43">
        <v>4433.4035880000001</v>
      </c>
      <c r="K48" s="43">
        <v>30640.597179999899</v>
      </c>
      <c r="L48" s="43">
        <v>13595.651397</v>
      </c>
      <c r="M48" s="43">
        <v>17717.989989999998</v>
      </c>
      <c r="N48" s="43">
        <v>17717.989989999998</v>
      </c>
      <c r="O48" s="43">
        <v>47214.879950000002</v>
      </c>
      <c r="P48" s="43">
        <v>109874.6697409</v>
      </c>
      <c r="Q48" s="43">
        <v>1295.9701473</v>
      </c>
      <c r="R48" s="43">
        <v>41413.390657800002</v>
      </c>
      <c r="S48" s="43">
        <v>11409.948405843999</v>
      </c>
      <c r="T48" s="43">
        <v>11409.948405843999</v>
      </c>
      <c r="U48" s="43">
        <v>5241.6895799999902</v>
      </c>
      <c r="V48" s="43">
        <v>34327.324759999901</v>
      </c>
      <c r="W48" s="43">
        <v>76902.119239999898</v>
      </c>
      <c r="X48" s="43">
        <v>7342.5649774999902</v>
      </c>
      <c r="Y48" s="43">
        <v>132998.91256</v>
      </c>
      <c r="Z48" s="43">
        <v>642985.12360000005</v>
      </c>
    </row>
    <row r="49" spans="1:26" x14ac:dyDescent="0.2">
      <c r="A49" s="43" t="s">
        <v>48</v>
      </c>
      <c r="B49" s="43">
        <v>2821.3597382999901</v>
      </c>
      <c r="C49" s="43">
        <v>7873.3147200000003</v>
      </c>
      <c r="D49" s="43">
        <v>3958.1092056999901</v>
      </c>
      <c r="E49" s="43">
        <v>3958.1092056999901</v>
      </c>
      <c r="F49" s="43">
        <v>979.53994160000002</v>
      </c>
      <c r="G49" s="43">
        <v>8669.0826589999997</v>
      </c>
      <c r="H49" s="43">
        <v>37896.526767000003</v>
      </c>
      <c r="I49" s="43">
        <v>5701.5695815999898</v>
      </c>
      <c r="J49" s="43">
        <v>1410.6803517999999</v>
      </c>
      <c r="K49" s="43">
        <v>9366.760698</v>
      </c>
      <c r="L49" s="43">
        <v>4326.0486769999998</v>
      </c>
      <c r="M49" s="43">
        <v>5397.5187953000004</v>
      </c>
      <c r="N49" s="43">
        <v>5397.5187953000004</v>
      </c>
      <c r="O49" s="43">
        <v>14383.301764</v>
      </c>
      <c r="P49" s="43">
        <v>321744.20936159999</v>
      </c>
      <c r="Q49" s="43">
        <v>412.36996913000002</v>
      </c>
      <c r="R49" s="43">
        <v>18100.682914389901</v>
      </c>
      <c r="S49" s="43">
        <v>3112.7129509224401</v>
      </c>
      <c r="T49" s="43">
        <v>3112.7129509224401</v>
      </c>
      <c r="U49" s="43">
        <v>1596.8017861000001</v>
      </c>
      <c r="V49" s="43">
        <v>6816.2414199999903</v>
      </c>
      <c r="W49" s="43">
        <v>17930.634116000001</v>
      </c>
      <c r="X49" s="43">
        <v>3288.8234687499898</v>
      </c>
      <c r="Y49" s="43">
        <v>21098.905559999999</v>
      </c>
      <c r="Z49" s="43">
        <v>448540.63585999998</v>
      </c>
    </row>
    <row r="50" spans="1:26" x14ac:dyDescent="0.2">
      <c r="A50" s="43" t="s">
        <v>49</v>
      </c>
      <c r="B50" s="43">
        <v>3872.3130314999898</v>
      </c>
      <c r="C50" s="43">
        <v>11165.617554</v>
      </c>
      <c r="D50" s="43">
        <v>5608.8496196999904</v>
      </c>
      <c r="E50" s="43">
        <v>5608.8496196999904</v>
      </c>
      <c r="F50" s="43">
        <v>1388.0621206999999</v>
      </c>
      <c r="G50" s="43">
        <v>11734.782886999999</v>
      </c>
      <c r="H50" s="43">
        <v>53584.088289999898</v>
      </c>
      <c r="I50" s="43">
        <v>8085.7360699999999</v>
      </c>
      <c r="J50" s="43">
        <v>1936.1524778999999</v>
      </c>
      <c r="K50" s="43">
        <v>13283.549532000001</v>
      </c>
      <c r="L50" s="43">
        <v>5937.49888929999</v>
      </c>
      <c r="M50" s="43">
        <v>7648.5704969999897</v>
      </c>
      <c r="N50" s="43">
        <v>7648.5704969999897</v>
      </c>
      <c r="O50" s="43">
        <v>20381.928348000001</v>
      </c>
      <c r="P50" s="43">
        <v>146108.91556329999</v>
      </c>
      <c r="Q50" s="43">
        <v>565.97620779999897</v>
      </c>
      <c r="R50" s="43">
        <v>24028.212298599901</v>
      </c>
      <c r="S50" s="43">
        <v>20871.180154276401</v>
      </c>
      <c r="T50" s="43">
        <v>20871.180154276401</v>
      </c>
      <c r="U50" s="43">
        <v>2262.7529392000001</v>
      </c>
      <c r="V50" s="43">
        <v>10414.254432</v>
      </c>
      <c r="W50" s="43">
        <v>26566.075063</v>
      </c>
      <c r="X50" s="43">
        <v>3999.4334944799998</v>
      </c>
      <c r="Y50" s="43">
        <v>29262.195401999899</v>
      </c>
      <c r="Z50" s="43">
        <v>324112.02113999898</v>
      </c>
    </row>
    <row r="51" spans="1:26" x14ac:dyDescent="0.2">
      <c r="A51" s="43" t="s">
        <v>50</v>
      </c>
      <c r="B51" s="43">
        <v>4075.5508289999998</v>
      </c>
      <c r="C51" s="43">
        <v>11827.376029999999</v>
      </c>
      <c r="D51" s="43">
        <v>5976.9747099999904</v>
      </c>
      <c r="E51" s="43">
        <v>5976.9747099999904</v>
      </c>
      <c r="F51" s="43">
        <v>1479.161337</v>
      </c>
      <c r="G51" s="43">
        <v>13480.755084999901</v>
      </c>
      <c r="H51" s="43">
        <v>57053.406239999997</v>
      </c>
      <c r="I51" s="43">
        <v>8564.9602900000009</v>
      </c>
      <c r="J51" s="43">
        <v>2037.778004</v>
      </c>
      <c r="K51" s="43">
        <v>14070.842280000001</v>
      </c>
      <c r="L51" s="43">
        <v>6249.1336509999901</v>
      </c>
      <c r="M51" s="43">
        <v>8150.5679599999903</v>
      </c>
      <c r="N51" s="43">
        <v>8150.5679599999903</v>
      </c>
      <c r="O51" s="43">
        <v>21719.6316899999</v>
      </c>
      <c r="P51" s="43">
        <v>26612.953911500001</v>
      </c>
      <c r="Q51" s="43">
        <v>595.68109870000001</v>
      </c>
      <c r="R51" s="43">
        <v>33881.780532299897</v>
      </c>
      <c r="S51" s="43">
        <v>13643.952711056199</v>
      </c>
      <c r="T51" s="43">
        <v>13643.952711056199</v>
      </c>
      <c r="U51" s="43">
        <v>2411.2620830000001</v>
      </c>
      <c r="V51" s="43">
        <v>18131.306949999998</v>
      </c>
      <c r="W51" s="43">
        <v>38950.150139999998</v>
      </c>
      <c r="X51" s="43">
        <v>4872.4966945999904</v>
      </c>
      <c r="Y51" s="43">
        <v>25157.404354999901</v>
      </c>
      <c r="Z51" s="43">
        <v>237544.95719999899</v>
      </c>
    </row>
    <row r="52" spans="1:26" x14ac:dyDescent="0.2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</row>
    <row r="53" spans="1:26" x14ac:dyDescent="0.2">
      <c r="A53" s="43" t="s">
        <v>56</v>
      </c>
      <c r="B53" s="43">
        <f>SUM(B3:B51)</f>
        <v>285698.67892200989</v>
      </c>
      <c r="C53" s="43">
        <f t="shared" ref="C53:R53" si="0">SUM(C3:C51)</f>
        <v>825311.15218699886</v>
      </c>
      <c r="D53" s="43">
        <f t="shared" si="0"/>
        <v>416019.04520969948</v>
      </c>
      <c r="E53" s="43">
        <f t="shared" si="0"/>
        <v>416019.04520969948</v>
      </c>
      <c r="F53" s="43">
        <f t="shared" si="0"/>
        <v>102955.22416893975</v>
      </c>
      <c r="G53" s="43">
        <f t="shared" si="0"/>
        <v>1979744.7309248953</v>
      </c>
      <c r="H53" s="43">
        <f t="shared" si="0"/>
        <v>3973014.3766919957</v>
      </c>
      <c r="I53" s="43">
        <f t="shared" si="0"/>
        <v>597660.32243689871</v>
      </c>
      <c r="J53" s="43">
        <f t="shared" si="0"/>
        <v>142849.34794755981</v>
      </c>
      <c r="K53" s="43">
        <f t="shared" si="0"/>
        <v>981859.51418509893</v>
      </c>
      <c r="L53" s="43">
        <f t="shared" si="0"/>
        <v>438067.50445759931</v>
      </c>
      <c r="M53" s="43">
        <f>SUM(M3:M51)</f>
        <v>567309.02522199904</v>
      </c>
      <c r="N53" s="43">
        <f t="shared" si="0"/>
        <v>567309.02522199904</v>
      </c>
      <c r="O53" s="43">
        <f t="shared" si="0"/>
        <v>1511764.9947835978</v>
      </c>
      <c r="P53" s="43">
        <f t="shared" si="0"/>
        <v>11195857.879322931</v>
      </c>
      <c r="Q53" s="43">
        <f t="shared" si="0"/>
        <v>41757.697588649979</v>
      </c>
      <c r="R53" s="43">
        <f t="shared" si="0"/>
        <v>2154596.8867842727</v>
      </c>
      <c r="S53" s="43">
        <f t="shared" ref="S53:X53" si="1">SUM(S3:S51)</f>
        <v>983247.29745604855</v>
      </c>
      <c r="T53" s="43">
        <f t="shared" si="1"/>
        <v>983247.29745604855</v>
      </c>
      <c r="U53" s="43">
        <f t="shared" si="1"/>
        <v>167832.71747169984</v>
      </c>
      <c r="V53" s="43">
        <f t="shared" si="1"/>
        <v>910696.66984189861</v>
      </c>
      <c r="W53" s="43">
        <f t="shared" si="1"/>
        <v>2165618.2459816965</v>
      </c>
      <c r="X53" s="43">
        <f t="shared" si="1"/>
        <v>460954.71138119756</v>
      </c>
      <c r="Y53" s="43">
        <f>SUM(Y3:Y51)</f>
        <v>2594285.0374326976</v>
      </c>
      <c r="Z53" s="43">
        <f>SUM(Z3:Z51)</f>
        <v>26791907.033023972</v>
      </c>
    </row>
    <row r="54" spans="1:26" x14ac:dyDescent="0.2">
      <c r="A54" s="43" t="s">
        <v>346</v>
      </c>
      <c r="B54" s="43">
        <f>SUM(B3:B51)-B4-B6-B7-B13-B27-B29-B32-B38-B45-B48-B51</f>
        <v>193976.20515660988</v>
      </c>
      <c r="C54" s="43">
        <f t="shared" ref="C54:W54" si="2">SUM(C3:C51)-C4-C6-C7-C13-C27-C29-C32-C38-C45-C48-C51</f>
        <v>558665.98702299921</v>
      </c>
      <c r="D54" s="43">
        <f t="shared" si="2"/>
        <v>281578.16062269977</v>
      </c>
      <c r="E54" s="43">
        <f t="shared" si="2"/>
        <v>281578.16062269977</v>
      </c>
      <c r="F54" s="43">
        <f t="shared" si="2"/>
        <v>69684.186682639789</v>
      </c>
      <c r="G54" s="43">
        <f t="shared" si="2"/>
        <v>1395417.2802588972</v>
      </c>
      <c r="H54" s="43">
        <f t="shared" si="2"/>
        <v>2689657.3446619958</v>
      </c>
      <c r="I54" s="43">
        <f t="shared" si="2"/>
        <v>404565.59157889889</v>
      </c>
      <c r="J54" s="43">
        <f t="shared" si="2"/>
        <v>96988.103887559831</v>
      </c>
      <c r="K54" s="43">
        <f t="shared" si="2"/>
        <v>664635.99168409943</v>
      </c>
      <c r="L54" s="43">
        <f t="shared" si="2"/>
        <v>297427.60443759942</v>
      </c>
      <c r="M54" s="43">
        <f>SUM(M3:M51)-M4-M6-M7-M13-M27-M29-M32-M38-M45-M48-M51</f>
        <v>383977.26002299925</v>
      </c>
      <c r="N54" s="43">
        <f t="shared" si="2"/>
        <v>383977.26002299925</v>
      </c>
      <c r="O54" s="43">
        <f t="shared" si="2"/>
        <v>1023222.4895545982</v>
      </c>
      <c r="P54" s="43">
        <f t="shared" si="2"/>
        <v>9802064.9401928633</v>
      </c>
      <c r="Q54" s="43">
        <f t="shared" si="2"/>
        <v>28351.547479249981</v>
      </c>
      <c r="R54" s="43">
        <f t="shared" si="2"/>
        <v>1475210.2479158731</v>
      </c>
      <c r="S54" s="43">
        <f t="shared" si="2"/>
        <v>792637.1417223966</v>
      </c>
      <c r="T54" s="43">
        <f t="shared" si="2"/>
        <v>792637.1417223966</v>
      </c>
      <c r="U54" s="43">
        <f t="shared" si="2"/>
        <v>113595.83575059983</v>
      </c>
      <c r="V54" s="43">
        <f t="shared" si="2"/>
        <v>533051.81815889897</v>
      </c>
      <c r="W54" s="43">
        <f t="shared" si="2"/>
        <v>1335676.230148698</v>
      </c>
      <c r="X54" s="43">
        <f>SUM(X3:X51)-X4-X6-X7-X13-X27-X29-X32-X38-X45-X48-X51</f>
        <v>338008.61495477759</v>
      </c>
      <c r="Y54" s="43">
        <f>SUM(Y3:Y51)-Y4-Y6-Y7-Y13-Y27-Y29-Y32-Y38-Y45-Y48-Y51</f>
        <v>1665047.577598698</v>
      </c>
      <c r="Z54" s="43">
        <f>SUM(Z3:Z51)-Z4-Z6-Z7-Z13-Z27-Z29-Z32-Z38-Z45-Z48-Z51</f>
        <v>20153009.630323976</v>
      </c>
    </row>
    <row r="55" spans="1:26" x14ac:dyDescent="0.2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S68"/>
  <sheetViews>
    <sheetView zoomScale="85" zoomScaleNormal="85"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V71" sqref="V71"/>
    </sheetView>
  </sheetViews>
  <sheetFormatPr defaultRowHeight="15" x14ac:dyDescent="0.25"/>
  <cols>
    <col min="1" max="1" width="21.28515625" style="90" customWidth="1"/>
    <col min="2" max="14" width="9.140625" style="90" customWidth="1"/>
    <col min="16" max="16" width="16.5703125" bestFit="1" customWidth="1"/>
    <col min="17" max="17" width="6" style="90" bestFit="1" customWidth="1"/>
    <col min="18" max="18" width="5.42578125" style="27" bestFit="1" customWidth="1"/>
    <col min="19" max="19" width="9.85546875" style="27" bestFit="1" customWidth="1"/>
    <col min="20" max="20" width="5.7109375" style="25" bestFit="1" customWidth="1"/>
    <col min="21" max="21" width="14.5703125" style="25" bestFit="1" customWidth="1"/>
    <col min="22" max="22" width="5.5703125" style="25" bestFit="1" customWidth="1"/>
    <col min="23" max="23" width="5.5703125" style="91" customWidth="1"/>
    <col min="24" max="24" width="9" style="25" bestFit="1" customWidth="1"/>
    <col min="25" max="25" width="13.42578125" style="25" bestFit="1" customWidth="1"/>
    <col min="26" max="26" width="4.5703125" style="25" bestFit="1" customWidth="1"/>
    <col min="27" max="27" width="7.7109375" style="25" bestFit="1" customWidth="1"/>
    <col min="28" max="28" width="6.7109375" style="25" bestFit="1" customWidth="1"/>
    <col min="29" max="29" width="5.7109375" style="25" bestFit="1" customWidth="1"/>
    <col min="30" max="30" width="5.7109375" style="25" customWidth="1"/>
    <col min="31" max="31" width="5.85546875" style="25" bestFit="1" customWidth="1"/>
    <col min="32" max="32" width="5.85546875" style="91" customWidth="1"/>
    <col min="33" max="33" width="6.42578125" style="25" bestFit="1" customWidth="1"/>
    <col min="34" max="34" width="15.42578125" style="25" bestFit="1" customWidth="1"/>
    <col min="35" max="35" width="6.7109375" style="25" bestFit="1" customWidth="1"/>
    <col min="36" max="36" width="5" style="25" bestFit="1" customWidth="1"/>
    <col min="37" max="37" width="5.140625" style="25" bestFit="1" customWidth="1"/>
    <col min="38" max="38" width="5.140625" style="91" customWidth="1"/>
    <col min="39" max="39" width="5.140625" style="25" customWidth="1"/>
    <col min="40" max="40" width="6.5703125" style="25" bestFit="1" customWidth="1"/>
    <col min="41" max="41" width="6.140625" style="25" bestFit="1" customWidth="1"/>
    <col min="42" max="42" width="4.85546875" style="25" bestFit="1" customWidth="1"/>
    <col min="43" max="43" width="10" style="25" bestFit="1" customWidth="1"/>
    <col min="44" max="44" width="6.85546875" style="91" bestFit="1" customWidth="1"/>
    <col min="45" max="45" width="9.28515625" style="25" bestFit="1" customWidth="1"/>
    <col min="46" max="46" width="7.7109375" style="25" bestFit="1" customWidth="1"/>
    <col min="47" max="47" width="9.28515625" style="25" bestFit="1" customWidth="1"/>
    <col min="48" max="48" width="6" style="25" customWidth="1"/>
    <col min="49" max="49" width="5.7109375" style="25" bestFit="1" customWidth="1"/>
    <col min="50" max="50" width="4.28515625" style="25" customWidth="1"/>
    <col min="51" max="51" width="6.7109375" style="25" bestFit="1" customWidth="1"/>
    <col min="52" max="52" width="4.5703125" style="25" bestFit="1" customWidth="1"/>
    <col min="53" max="53" width="4.140625" style="25" bestFit="1" customWidth="1"/>
    <col min="54" max="54" width="6.7109375" style="25" bestFit="1" customWidth="1"/>
    <col min="55" max="55" width="4.140625" style="25" customWidth="1"/>
    <col min="56" max="56" width="5.85546875" style="25" customWidth="1"/>
    <col min="57" max="57" width="3.28515625" style="25" bestFit="1" customWidth="1"/>
    <col min="58" max="58" width="6.7109375" style="25" bestFit="1" customWidth="1"/>
    <col min="59" max="59" width="6.85546875" style="25" bestFit="1" customWidth="1"/>
    <col min="60" max="60" width="5.7109375" style="25" bestFit="1" customWidth="1"/>
    <col min="61" max="61" width="5.140625" style="25" customWidth="1"/>
    <col min="62" max="62" width="5.28515625" style="25" customWidth="1"/>
    <col min="63" max="63" width="8.7109375" style="25" bestFit="1" customWidth="1"/>
    <col min="64" max="64" width="4.85546875" style="25" customWidth="1"/>
    <col min="65" max="65" width="7.85546875" style="25" bestFit="1" customWidth="1"/>
    <col min="66" max="66" width="5.85546875" style="25" customWidth="1"/>
    <col min="67" max="67" width="6" style="25" bestFit="1" customWidth="1"/>
    <col min="68" max="68" width="5.7109375" style="25" bestFit="1" customWidth="1"/>
    <col min="69" max="69" width="5.7109375" style="25" customWidth="1"/>
    <col min="70" max="70" width="3.85546875" style="25" bestFit="1" customWidth="1"/>
    <col min="71" max="71" width="5.5703125" style="25" bestFit="1" customWidth="1"/>
    <col min="72" max="72" width="3.85546875" style="25" bestFit="1" customWidth="1"/>
    <col min="73" max="73" width="6.7109375" style="25" bestFit="1" customWidth="1"/>
    <col min="74" max="74" width="6.7109375" style="25" customWidth="1"/>
    <col min="75" max="76" width="5.28515625" style="25" bestFit="1" customWidth="1"/>
    <col min="77" max="77" width="5.7109375" style="25" bestFit="1" customWidth="1"/>
    <col min="78" max="78" width="5.7109375" style="91" customWidth="1"/>
    <col min="79" max="79" width="5.7109375" style="25" bestFit="1" customWidth="1"/>
    <col min="80" max="80" width="9.140625" style="25" bestFit="1" customWidth="1"/>
    <col min="81" max="81" width="7.140625" style="25" bestFit="1" customWidth="1"/>
    <col min="83" max="83" width="9.140625" style="27"/>
    <col min="85" max="94" width="9.140625" style="27"/>
  </cols>
  <sheetData>
    <row r="1" spans="1:97" x14ac:dyDescent="0.25">
      <c r="B1" s="90" t="s">
        <v>499</v>
      </c>
      <c r="P1" s="27" t="s">
        <v>500</v>
      </c>
    </row>
    <row r="2" spans="1:97" x14ac:dyDescent="0.25">
      <c r="A2" s="90" t="s">
        <v>52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63</v>
      </c>
      <c r="J2" s="90" t="s">
        <v>64</v>
      </c>
      <c r="K2" s="90" t="s">
        <v>65</v>
      </c>
      <c r="L2" s="90" t="s">
        <v>310</v>
      </c>
      <c r="M2" s="90" t="s">
        <v>313</v>
      </c>
      <c r="N2" s="90" t="s">
        <v>320</v>
      </c>
      <c r="P2" s="27" t="s">
        <v>226</v>
      </c>
      <c r="Q2" s="90" t="s">
        <v>466</v>
      </c>
      <c r="R2" s="27" t="s">
        <v>359</v>
      </c>
      <c r="S2" s="27" t="s">
        <v>178</v>
      </c>
      <c r="T2" s="25" t="s">
        <v>131</v>
      </c>
      <c r="U2" s="25" t="s">
        <v>132</v>
      </c>
      <c r="V2" s="25" t="s">
        <v>133</v>
      </c>
      <c r="W2" s="91" t="s">
        <v>334</v>
      </c>
      <c r="X2" s="25" t="s">
        <v>360</v>
      </c>
      <c r="Y2" s="25" t="s">
        <v>179</v>
      </c>
      <c r="Z2" s="25" t="s">
        <v>134</v>
      </c>
      <c r="AA2" s="25" t="s">
        <v>59</v>
      </c>
      <c r="AB2" s="25" t="s">
        <v>136</v>
      </c>
      <c r="AC2" s="25" t="s">
        <v>137</v>
      </c>
      <c r="AD2" s="25" t="s">
        <v>361</v>
      </c>
      <c r="AE2" s="25" t="s">
        <v>138</v>
      </c>
      <c r="AF2" s="91" t="s">
        <v>467</v>
      </c>
      <c r="AG2" s="25" t="s">
        <v>139</v>
      </c>
      <c r="AH2" s="25" t="s">
        <v>140</v>
      </c>
      <c r="AI2" s="25" t="s">
        <v>141</v>
      </c>
      <c r="AJ2" s="25" t="s">
        <v>142</v>
      </c>
      <c r="AK2" s="25" t="s">
        <v>143</v>
      </c>
      <c r="AL2" s="91" t="s">
        <v>468</v>
      </c>
      <c r="AM2" s="25" t="s">
        <v>362</v>
      </c>
      <c r="AN2" s="25" t="s">
        <v>144</v>
      </c>
      <c r="AO2" s="25" t="s">
        <v>367</v>
      </c>
      <c r="AP2" s="25" t="s">
        <v>57</v>
      </c>
      <c r="AQ2" s="25" t="s">
        <v>128</v>
      </c>
      <c r="AR2" s="91" t="s">
        <v>469</v>
      </c>
      <c r="AS2" s="25" t="s">
        <v>145</v>
      </c>
      <c r="AT2" s="25" t="s">
        <v>146</v>
      </c>
      <c r="AU2" s="25" t="s">
        <v>60</v>
      </c>
      <c r="AV2" s="25" t="s">
        <v>147</v>
      </c>
      <c r="AW2" s="25" t="s">
        <v>148</v>
      </c>
      <c r="AX2" s="25" t="s">
        <v>149</v>
      </c>
      <c r="AY2" s="25" t="s">
        <v>150</v>
      </c>
      <c r="AZ2" s="25" t="s">
        <v>151</v>
      </c>
      <c r="BA2" s="25" t="s">
        <v>152</v>
      </c>
      <c r="BB2" s="25" t="s">
        <v>153</v>
      </c>
      <c r="BC2" s="25" t="s">
        <v>154</v>
      </c>
      <c r="BD2" s="25" t="s">
        <v>155</v>
      </c>
      <c r="BE2" s="25" t="s">
        <v>156</v>
      </c>
      <c r="BF2" s="25" t="s">
        <v>54</v>
      </c>
      <c r="BG2" s="25" t="s">
        <v>53</v>
      </c>
      <c r="BH2" s="25" t="s">
        <v>157</v>
      </c>
      <c r="BI2" s="25" t="s">
        <v>158</v>
      </c>
      <c r="BJ2" s="25" t="s">
        <v>159</v>
      </c>
      <c r="BK2" s="25" t="s">
        <v>160</v>
      </c>
      <c r="BL2" s="25" t="s">
        <v>161</v>
      </c>
      <c r="BM2" s="25" t="s">
        <v>162</v>
      </c>
      <c r="BN2" s="25" t="s">
        <v>163</v>
      </c>
      <c r="BO2" s="25" t="s">
        <v>164</v>
      </c>
      <c r="BP2" s="25" t="s">
        <v>165</v>
      </c>
      <c r="BQ2" s="25" t="s">
        <v>363</v>
      </c>
      <c r="BR2" s="25" t="s">
        <v>166</v>
      </c>
      <c r="BS2" s="25" t="s">
        <v>167</v>
      </c>
      <c r="BT2" s="25" t="s">
        <v>168</v>
      </c>
      <c r="BU2" s="25" t="s">
        <v>61</v>
      </c>
      <c r="BV2" s="25" t="s">
        <v>368</v>
      </c>
      <c r="BW2" s="25" t="s">
        <v>169</v>
      </c>
      <c r="BX2" s="25" t="s">
        <v>170</v>
      </c>
      <c r="BY2" s="25" t="s">
        <v>171</v>
      </c>
      <c r="BZ2" s="91" t="s">
        <v>172</v>
      </c>
      <c r="CA2" s="25" t="s">
        <v>173</v>
      </c>
      <c r="CB2" s="25" t="s">
        <v>174</v>
      </c>
      <c r="CC2" s="25" t="s">
        <v>369</v>
      </c>
      <c r="CE2" s="27" t="s">
        <v>141</v>
      </c>
      <c r="CG2" s="27" t="s">
        <v>59</v>
      </c>
      <c r="CH2" s="27" t="s">
        <v>57</v>
      </c>
      <c r="CI2" s="27" t="s">
        <v>60</v>
      </c>
      <c r="CJ2" s="27" t="s">
        <v>54</v>
      </c>
      <c r="CK2" s="27" t="s">
        <v>53</v>
      </c>
      <c r="CL2" s="27" t="s">
        <v>61</v>
      </c>
      <c r="CM2" s="27" t="s">
        <v>62</v>
      </c>
      <c r="CN2" s="27" t="s">
        <v>63</v>
      </c>
      <c r="CO2" s="27" t="s">
        <v>64</v>
      </c>
      <c r="CP2" s="27" t="s">
        <v>65</v>
      </c>
      <c r="CQ2" s="27" t="s">
        <v>310</v>
      </c>
      <c r="CR2" s="27" t="s">
        <v>313</v>
      </c>
      <c r="CS2" s="27" t="s">
        <v>320</v>
      </c>
    </row>
    <row r="3" spans="1:97" x14ac:dyDescent="0.25">
      <c r="A3" s="91" t="s">
        <v>0</v>
      </c>
      <c r="B3" s="91">
        <v>1920.1226959000001</v>
      </c>
      <c r="C3" s="91">
        <v>6.0075808290000001</v>
      </c>
      <c r="D3" s="91">
        <v>8614.2320244000002</v>
      </c>
      <c r="E3" s="91">
        <v>238.19784394999999</v>
      </c>
      <c r="F3" s="91">
        <v>231.05252092999999</v>
      </c>
      <c r="G3" s="91">
        <v>6.7711688690000003</v>
      </c>
      <c r="H3" s="91">
        <v>375.08751820999998</v>
      </c>
      <c r="I3" s="91">
        <v>6.5807842554000002</v>
      </c>
      <c r="J3" s="91">
        <v>0.90563272849999998</v>
      </c>
      <c r="K3" s="91">
        <v>15.163238605</v>
      </c>
      <c r="L3" s="91">
        <v>1.0943428266999999</v>
      </c>
      <c r="M3" s="91">
        <v>1.1370424101000001</v>
      </c>
      <c r="N3" s="91">
        <v>0.613493077</v>
      </c>
      <c r="O3" s="25"/>
      <c r="P3" s="27" t="s">
        <v>0</v>
      </c>
      <c r="Q3" s="90">
        <v>0</v>
      </c>
      <c r="R3" s="27">
        <v>0</v>
      </c>
      <c r="S3" s="25">
        <v>1.09731931200253</v>
      </c>
      <c r="T3" s="25">
        <v>6.5986815364561302</v>
      </c>
      <c r="U3" s="25">
        <v>6.5986815364561302</v>
      </c>
      <c r="V3" s="25">
        <v>8.9617137740190707</v>
      </c>
      <c r="W3" s="91">
        <v>0.38347392507858602</v>
      </c>
      <c r="X3" s="25">
        <v>0.90809678859430798</v>
      </c>
      <c r="Y3" s="25">
        <v>1.14013595600352</v>
      </c>
      <c r="Z3" s="25">
        <v>0</v>
      </c>
      <c r="AA3" s="25">
        <v>1925.34243492121</v>
      </c>
      <c r="AB3" s="25">
        <v>89.642812333035906</v>
      </c>
      <c r="AC3" s="25">
        <v>8.0837194393940592</v>
      </c>
      <c r="AD3" s="25">
        <v>29.3035314474273</v>
      </c>
      <c r="AE3" s="25">
        <v>0</v>
      </c>
      <c r="AF3" s="91">
        <v>0</v>
      </c>
      <c r="AG3" s="25">
        <v>15.204495298536401</v>
      </c>
      <c r="AH3" s="25">
        <v>15.204495298536401</v>
      </c>
      <c r="AI3" s="25">
        <v>69.101221504544199</v>
      </c>
      <c r="AJ3" s="25">
        <v>10.7468223841139</v>
      </c>
      <c r="AK3" s="25">
        <v>0.67037381152082798</v>
      </c>
      <c r="AL3" s="91">
        <v>1.2267197099166001</v>
      </c>
      <c r="AM3" s="25">
        <v>5.2475259981366396</v>
      </c>
      <c r="AN3" s="25">
        <v>0</v>
      </c>
      <c r="AO3" s="25">
        <v>0.61515723162368896</v>
      </c>
      <c r="AP3" s="25">
        <v>6.0239110681944696</v>
      </c>
      <c r="AQ3" s="25">
        <v>0</v>
      </c>
      <c r="AR3" s="91">
        <v>384.16560147048199</v>
      </c>
      <c r="AS3" s="25">
        <v>7773.8902092869703</v>
      </c>
      <c r="AT3" s="25">
        <v>794.66451843229299</v>
      </c>
      <c r="AU3" s="25">
        <v>8637.6559492238102</v>
      </c>
      <c r="AV3" s="25">
        <v>0</v>
      </c>
      <c r="AW3" s="25">
        <v>34.633261765643098</v>
      </c>
      <c r="AX3" s="25">
        <v>0</v>
      </c>
      <c r="AY3" s="25">
        <v>141.012737135365</v>
      </c>
      <c r="AZ3" s="25">
        <v>0.135070051356669</v>
      </c>
      <c r="BA3" s="25">
        <v>4.7494605730914803E-2</v>
      </c>
      <c r="BB3" s="25">
        <v>178.67221335008799</v>
      </c>
      <c r="BC3" s="25">
        <v>6.0700224893489099E-2</v>
      </c>
      <c r="BD3" s="25">
        <v>0</v>
      </c>
      <c r="BE3" s="25">
        <v>8.8037995447455691E-3</v>
      </c>
      <c r="BF3" s="25">
        <v>238.83952612642301</v>
      </c>
      <c r="BG3" s="25">
        <v>231.67478199981201</v>
      </c>
      <c r="BH3" s="25">
        <v>7.1647441266114402</v>
      </c>
      <c r="BI3" s="25">
        <v>0</v>
      </c>
      <c r="BJ3" s="25">
        <v>0</v>
      </c>
      <c r="BK3" s="25">
        <v>0.94780611760555999</v>
      </c>
      <c r="BL3" s="25">
        <v>0</v>
      </c>
      <c r="BM3" s="25">
        <v>10.170790076996401</v>
      </c>
      <c r="BN3" s="25">
        <v>0</v>
      </c>
      <c r="BO3" s="25">
        <v>0.26434755260503601</v>
      </c>
      <c r="BP3" s="25">
        <v>40.6831718403633</v>
      </c>
      <c r="BQ3" s="25">
        <v>9.7437968888046296</v>
      </c>
      <c r="BR3" s="25">
        <v>0</v>
      </c>
      <c r="BS3" s="25">
        <v>0.68345763873961696</v>
      </c>
      <c r="BT3" s="25">
        <v>9.2674188803827304E-4</v>
      </c>
      <c r="BU3" s="25">
        <v>6.7895887033405398</v>
      </c>
      <c r="BV3" s="25">
        <v>76.748168766538797</v>
      </c>
      <c r="BW3" s="25">
        <v>0</v>
      </c>
      <c r="BX3" s="25">
        <v>0.13716724210246201</v>
      </c>
      <c r="BY3" s="25">
        <v>11.751402032043501</v>
      </c>
      <c r="BZ3" s="91">
        <v>0</v>
      </c>
      <c r="CA3" s="25">
        <v>1.02710389232692</v>
      </c>
      <c r="CB3" s="25">
        <v>376.10751638309699</v>
      </c>
      <c r="CC3" s="25">
        <v>9.5972119760061592</v>
      </c>
      <c r="CD3" s="16"/>
      <c r="CE3" s="34">
        <f t="shared" ref="CE3:CE34" si="0">AI3/(AI3+AS3+AT3)</f>
        <v>7.99999697959187E-3</v>
      </c>
      <c r="CG3" s="22">
        <f t="shared" ref="CG3:CG34" si="1">IF(B3=0,"",(AA3-B3)/B3)</f>
        <v>2.7184403540229979E-3</v>
      </c>
      <c r="CH3" s="22">
        <f t="shared" ref="CH3:CH34" si="2">IF(C3=0,"",(AP3-C3)/C3)</f>
        <v>2.718272073117956E-3</v>
      </c>
      <c r="CI3" s="22">
        <f t="shared" ref="CI3:CI34" si="3">IF(D3=0,"",(AU3-D3)/D3)</f>
        <v>2.7192122010947966E-3</v>
      </c>
      <c r="CJ3" s="22">
        <f t="shared" ref="CJ3:CJ34" si="4">IF(E3=0,"",(BF3-E3)/E3)</f>
        <v>2.693904217528153E-3</v>
      </c>
      <c r="CK3" s="22">
        <f t="shared" ref="CK3:CK34" si="5">IF(F3=0,"",(BG3-F3)/F3)</f>
        <v>2.6931585394843948E-3</v>
      </c>
      <c r="CL3" s="22">
        <f t="shared" ref="CL3:CL34" si="6">IF(G3=0,"",(BU3-G3)/G3)</f>
        <v>2.7203330321401127E-3</v>
      </c>
      <c r="CM3" s="22">
        <f t="shared" ref="CM3:CM34" si="7">IF(H3=0,"",(CB3-H3)/H3)</f>
        <v>2.7193604787614989E-3</v>
      </c>
      <c r="CN3" s="22">
        <f t="shared" ref="CN3:CN34" si="8">IF(I3=0,"",(U3-I3)/I3)</f>
        <v>2.7196273820166627E-3</v>
      </c>
      <c r="CO3" s="22">
        <f t="shared" ref="CO3:CO34" si="9">IF(J3=0,"",(X3-J3)/J3)</f>
        <v>2.7208160844509454E-3</v>
      </c>
      <c r="CP3" s="22">
        <f t="shared" ref="CP3:CP34" si="10">IF(K3=0,"",(AH3-K3)/K3)</f>
        <v>2.7208365317681082E-3</v>
      </c>
      <c r="CQ3" s="22">
        <f t="shared" ref="CQ3:CQ34" si="11">IF(L3=0,"",(S3-L3)/L3)</f>
        <v>2.7198837785647541E-3</v>
      </c>
      <c r="CR3" s="22">
        <f t="shared" ref="CR3:CR34" si="12">IF(M3=0,"",(Y3-M3)/M3)</f>
        <v>2.7206952669847086E-3</v>
      </c>
      <c r="CS3" s="22">
        <f t="shared" ref="CS3:CS34" si="13">IF(N3=0,"",(AO3-N3)/N3)</f>
        <v>2.7125890838519805E-3</v>
      </c>
    </row>
    <row r="4" spans="1:97" x14ac:dyDescent="0.25">
      <c r="A4" s="91" t="s">
        <v>2</v>
      </c>
      <c r="B4" s="91">
        <v>3239.2266776000001</v>
      </c>
      <c r="C4" s="91">
        <v>10.134726741</v>
      </c>
      <c r="D4" s="91">
        <v>14209.197059</v>
      </c>
      <c r="E4" s="91">
        <v>393.36932181999998</v>
      </c>
      <c r="F4" s="91">
        <v>381.56930041999999</v>
      </c>
      <c r="G4" s="91">
        <v>11.422888777000001</v>
      </c>
      <c r="H4" s="91">
        <v>618.65719143000001</v>
      </c>
      <c r="I4" s="91">
        <v>10.867766881</v>
      </c>
      <c r="J4" s="91">
        <v>1.4955976355</v>
      </c>
      <c r="K4" s="91">
        <v>25.041170768000001</v>
      </c>
      <c r="L4" s="91">
        <v>1.8072409405000001</v>
      </c>
      <c r="M4" s="91">
        <v>1.8777567181999999</v>
      </c>
      <c r="N4" s="91">
        <v>1.0131466838000001</v>
      </c>
      <c r="O4" s="25"/>
      <c r="P4" s="27" t="s">
        <v>2</v>
      </c>
      <c r="Q4" s="90">
        <v>0</v>
      </c>
      <c r="R4" s="27">
        <v>0</v>
      </c>
      <c r="S4" s="25">
        <v>1.8121537440834501</v>
      </c>
      <c r="T4" s="25">
        <v>10.897324602448901</v>
      </c>
      <c r="U4" s="25">
        <v>10.897324602448901</v>
      </c>
      <c r="V4" s="25">
        <v>14.7799752805767</v>
      </c>
      <c r="W4" s="91">
        <v>0.63243261594034295</v>
      </c>
      <c r="X4" s="25">
        <v>1.49966454814214</v>
      </c>
      <c r="Y4" s="25">
        <v>1.88286291757972</v>
      </c>
      <c r="Z4" s="25">
        <v>0</v>
      </c>
      <c r="AA4" s="25">
        <v>3248.0353403991498</v>
      </c>
      <c r="AB4" s="25">
        <v>147.84201308359201</v>
      </c>
      <c r="AC4" s="25">
        <v>13.3318863890957</v>
      </c>
      <c r="AD4" s="25">
        <v>48.328322937394802</v>
      </c>
      <c r="AE4" s="25">
        <v>0</v>
      </c>
      <c r="AF4" s="91">
        <v>0</v>
      </c>
      <c r="AG4" s="25">
        <v>25.109291264923399</v>
      </c>
      <c r="AH4" s="25">
        <v>25.109291264923399</v>
      </c>
      <c r="AI4" s="25">
        <v>113.982584313012</v>
      </c>
      <c r="AJ4" s="25">
        <v>17.724019309883801</v>
      </c>
      <c r="AK4" s="25">
        <v>1.1055969605795799</v>
      </c>
      <c r="AL4" s="91">
        <v>2.0231379161237202</v>
      </c>
      <c r="AM4" s="25">
        <v>8.65436737664532</v>
      </c>
      <c r="AN4" s="25">
        <v>0</v>
      </c>
      <c r="AO4" s="25">
        <v>1.01590206045493</v>
      </c>
      <c r="AP4" s="25">
        <v>10.1622553376654</v>
      </c>
      <c r="AQ4" s="25">
        <v>0</v>
      </c>
      <c r="AR4" s="91">
        <v>633.62845042631795</v>
      </c>
      <c r="AS4" s="25">
        <v>12823.050272436099</v>
      </c>
      <c r="AT4" s="25">
        <v>1310.80093160711</v>
      </c>
      <c r="AU4" s="25">
        <v>14247.8337883562</v>
      </c>
      <c r="AV4" s="25">
        <v>0</v>
      </c>
      <c r="AW4" s="25">
        <v>57.118054561197503</v>
      </c>
      <c r="AX4" s="25">
        <v>0</v>
      </c>
      <c r="AY4" s="25">
        <v>232.562273286562</v>
      </c>
      <c r="AZ4" s="25">
        <v>0.22306051466900301</v>
      </c>
      <c r="BA4" s="25">
        <v>7.8434541796877005E-2</v>
      </c>
      <c r="BB4" s="25">
        <v>295.066602622397</v>
      </c>
      <c r="BC4" s="25">
        <v>0.100243101351984</v>
      </c>
      <c r="BD4" s="25">
        <v>0</v>
      </c>
      <c r="BE4" s="25">
        <v>1.4539082513489499E-2</v>
      </c>
      <c r="BF4" s="25">
        <v>394.42921781880898</v>
      </c>
      <c r="BG4" s="25">
        <v>382.597115322626</v>
      </c>
      <c r="BH4" s="25">
        <v>11.8321024961832</v>
      </c>
      <c r="BI4" s="25">
        <v>0</v>
      </c>
      <c r="BJ4" s="25">
        <v>0</v>
      </c>
      <c r="BK4" s="25">
        <v>1.5652453865528999</v>
      </c>
      <c r="BL4" s="25">
        <v>0</v>
      </c>
      <c r="BM4" s="25">
        <v>16.796433347112099</v>
      </c>
      <c r="BN4" s="25">
        <v>0</v>
      </c>
      <c r="BO4" s="25">
        <v>0.43655513638342702</v>
      </c>
      <c r="BP4" s="25">
        <v>67.185781555030104</v>
      </c>
      <c r="BQ4" s="25">
        <v>16.069750506410902</v>
      </c>
      <c r="BR4" s="25">
        <v>0</v>
      </c>
      <c r="BS4" s="25">
        <v>1.1286896142462599</v>
      </c>
      <c r="BT4" s="25">
        <v>1.5304205724301001E-3</v>
      </c>
      <c r="BU4" s="25">
        <v>11.4539655959919</v>
      </c>
      <c r="BV4" s="25">
        <v>126.575576459237</v>
      </c>
      <c r="BW4" s="25">
        <v>0</v>
      </c>
      <c r="BX4" s="25">
        <v>0.22622033766112901</v>
      </c>
      <c r="BY4" s="25">
        <v>19.380846645134099</v>
      </c>
      <c r="BZ4" s="91">
        <v>0</v>
      </c>
      <c r="CA4" s="25">
        <v>1.6939330434167099</v>
      </c>
      <c r="CB4" s="25">
        <v>620.339738862525</v>
      </c>
      <c r="CC4" s="25">
        <v>15.8279888327055</v>
      </c>
      <c r="CE4" s="34">
        <f t="shared" si="0"/>
        <v>7.9999939644272225E-3</v>
      </c>
      <c r="CG4" s="22">
        <f t="shared" si="1"/>
        <v>2.7193721452294928E-3</v>
      </c>
      <c r="CH4" s="22">
        <f t="shared" si="2"/>
        <v>2.7162643225527865E-3</v>
      </c>
      <c r="CI4" s="22">
        <f t="shared" si="3"/>
        <v>2.7191353034074204E-3</v>
      </c>
      <c r="CJ4" s="22">
        <f t="shared" si="4"/>
        <v>2.6944043168012737E-3</v>
      </c>
      <c r="CK4" s="22">
        <f t="shared" si="5"/>
        <v>2.6936519827320264E-3</v>
      </c>
      <c r="CL4" s="22">
        <f t="shared" si="6"/>
        <v>2.7205744184844081E-3</v>
      </c>
      <c r="CM4" s="22">
        <f t="shared" si="7"/>
        <v>2.719676512020893E-3</v>
      </c>
      <c r="CN4" s="22">
        <f t="shared" si="8"/>
        <v>2.719760349347994E-3</v>
      </c>
      <c r="CO4" s="22">
        <f t="shared" si="9"/>
        <v>2.7192558650845672E-3</v>
      </c>
      <c r="CP4" s="22">
        <f t="shared" si="10"/>
        <v>2.7203399375579397E-3</v>
      </c>
      <c r="CQ4" s="22">
        <f t="shared" si="11"/>
        <v>2.7183998953071702E-3</v>
      </c>
      <c r="CR4" s="22">
        <f t="shared" si="12"/>
        <v>2.7193082736590487E-3</v>
      </c>
      <c r="CS4" s="22">
        <f t="shared" si="13"/>
        <v>2.7196226360781334E-3</v>
      </c>
    </row>
    <row r="5" spans="1:97" x14ac:dyDescent="0.25">
      <c r="A5" s="91" t="s">
        <v>3</v>
      </c>
      <c r="B5" s="91">
        <v>2151.1004324</v>
      </c>
      <c r="C5" s="91">
        <v>6.7302513648</v>
      </c>
      <c r="D5" s="91">
        <v>9539.2278222000004</v>
      </c>
      <c r="E5" s="91">
        <v>263.54635925999997</v>
      </c>
      <c r="F5" s="91">
        <v>255.64066002999999</v>
      </c>
      <c r="G5" s="91">
        <v>7.5856962363999996</v>
      </c>
      <c r="H5" s="91">
        <v>414.90111908</v>
      </c>
      <c r="I5" s="91">
        <v>7.2810975233999997</v>
      </c>
      <c r="J5" s="91">
        <v>1.0020082659</v>
      </c>
      <c r="K5" s="91">
        <v>16.776878676999999</v>
      </c>
      <c r="L5" s="91">
        <v>1.2108004962000001</v>
      </c>
      <c r="M5" s="91">
        <v>1.2580440803999999</v>
      </c>
      <c r="N5" s="91">
        <v>0.67877972419999999</v>
      </c>
      <c r="O5" s="25"/>
      <c r="P5" s="27" t="s">
        <v>3</v>
      </c>
      <c r="Q5" s="90">
        <v>0</v>
      </c>
      <c r="R5" s="27">
        <v>0</v>
      </c>
      <c r="S5" s="25">
        <v>1.21409118157052</v>
      </c>
      <c r="T5" s="25">
        <v>7.3008916464301299</v>
      </c>
      <c r="U5" s="25">
        <v>7.3008916464301299</v>
      </c>
      <c r="V5" s="25">
        <v>9.9128123207228995</v>
      </c>
      <c r="W5" s="91">
        <v>0.42416036972021498</v>
      </c>
      <c r="X5" s="25">
        <v>1.0047340081236</v>
      </c>
      <c r="Y5" s="25">
        <v>1.2614632750700401</v>
      </c>
      <c r="Z5" s="25">
        <v>0</v>
      </c>
      <c r="AA5" s="25">
        <v>2156.9506558419698</v>
      </c>
      <c r="AB5" s="25">
        <v>99.156113359810703</v>
      </c>
      <c r="AC5" s="25">
        <v>8.9416391248876401</v>
      </c>
      <c r="AD5" s="25">
        <v>32.413445095488001</v>
      </c>
      <c r="AE5" s="25">
        <v>0</v>
      </c>
      <c r="AF5" s="91">
        <v>0</v>
      </c>
      <c r="AG5" s="25">
        <v>16.8225030078755</v>
      </c>
      <c r="AH5" s="25">
        <v>16.8225030078755</v>
      </c>
      <c r="AI5" s="25">
        <v>76.521429867777798</v>
      </c>
      <c r="AJ5" s="25">
        <v>11.887344677735999</v>
      </c>
      <c r="AK5" s="25">
        <v>0.74151928177005799</v>
      </c>
      <c r="AL5" s="91">
        <v>1.3569036971089199</v>
      </c>
      <c r="AM5" s="25">
        <v>5.8044143137816402</v>
      </c>
      <c r="AN5" s="25">
        <v>0</v>
      </c>
      <c r="AO5" s="25">
        <v>0.68063400026715504</v>
      </c>
      <c r="AP5" s="25">
        <v>6.7485594880867703</v>
      </c>
      <c r="AQ5" s="25">
        <v>0</v>
      </c>
      <c r="AR5" s="91">
        <v>424.94261849567602</v>
      </c>
      <c r="AS5" s="25">
        <v>8608.6483811130001</v>
      </c>
      <c r="AT5" s="25">
        <v>879.99569826661696</v>
      </c>
      <c r="AU5" s="25">
        <v>9565.1655092473993</v>
      </c>
      <c r="AV5" s="25">
        <v>0</v>
      </c>
      <c r="AW5" s="25">
        <v>38.3088460242232</v>
      </c>
      <c r="AX5" s="25">
        <v>0</v>
      </c>
      <c r="AY5" s="25">
        <v>155.97758155534899</v>
      </c>
      <c r="AZ5" s="25">
        <v>0.14944402652160199</v>
      </c>
      <c r="BA5" s="25">
        <v>5.25488264576685E-2</v>
      </c>
      <c r="BB5" s="25">
        <v>197.68624313673601</v>
      </c>
      <c r="BC5" s="25">
        <v>6.7160005732017206E-2</v>
      </c>
      <c r="BD5" s="25">
        <v>0</v>
      </c>
      <c r="BE5" s="25">
        <v>9.7407872043739595E-3</v>
      </c>
      <c r="BF5" s="25">
        <v>264.25642120060002</v>
      </c>
      <c r="BG5" s="25">
        <v>256.32922042677802</v>
      </c>
      <c r="BH5" s="25">
        <v>7.9272007738223103</v>
      </c>
      <c r="BI5" s="25">
        <v>0</v>
      </c>
      <c r="BJ5" s="25">
        <v>0</v>
      </c>
      <c r="BK5" s="25">
        <v>1.0486723862277201</v>
      </c>
      <c r="BL5" s="25">
        <v>0</v>
      </c>
      <c r="BM5" s="25">
        <v>11.253125137651001</v>
      </c>
      <c r="BN5" s="25">
        <v>0</v>
      </c>
      <c r="BO5" s="25">
        <v>0.29247893715173801</v>
      </c>
      <c r="BP5" s="25">
        <v>45.012590692085901</v>
      </c>
      <c r="BQ5" s="25">
        <v>10.777858775650801</v>
      </c>
      <c r="BR5" s="25">
        <v>0</v>
      </c>
      <c r="BS5" s="25">
        <v>0.75619113653775105</v>
      </c>
      <c r="BT5" s="25">
        <v>1.0253544723512801E-3</v>
      </c>
      <c r="BU5" s="25">
        <v>7.6063281928162398</v>
      </c>
      <c r="BV5" s="25">
        <v>84.893197879033494</v>
      </c>
      <c r="BW5" s="25">
        <v>0</v>
      </c>
      <c r="BX5" s="25">
        <v>0.15172358542224301</v>
      </c>
      <c r="BY5" s="25">
        <v>12.998541124301999</v>
      </c>
      <c r="BZ5" s="91">
        <v>0</v>
      </c>
      <c r="CA5" s="25">
        <v>1.1361059692647</v>
      </c>
      <c r="CB5" s="25">
        <v>416.029264262526</v>
      </c>
      <c r="CC5" s="25">
        <v>10.615712421023799</v>
      </c>
      <c r="CE5" s="34">
        <f t="shared" si="0"/>
        <v>8.0000110603207584E-3</v>
      </c>
      <c r="CG5" s="22">
        <f t="shared" si="1"/>
        <v>2.7196421672616342E-3</v>
      </c>
      <c r="CH5" s="22">
        <f t="shared" si="2"/>
        <v>2.7202733292435348E-3</v>
      </c>
      <c r="CI5" s="22">
        <f t="shared" si="3"/>
        <v>2.7190552035077555E-3</v>
      </c>
      <c r="CJ5" s="22">
        <f t="shared" si="4"/>
        <v>2.6942582041117663E-3</v>
      </c>
      <c r="CK5" s="22">
        <f t="shared" si="5"/>
        <v>2.6934697973993093E-3</v>
      </c>
      <c r="CL5" s="22">
        <f t="shared" si="6"/>
        <v>2.7198500669243426E-3</v>
      </c>
      <c r="CM5" s="22">
        <f t="shared" si="7"/>
        <v>2.719069991971924E-3</v>
      </c>
      <c r="CN5" s="22">
        <f t="shared" si="8"/>
        <v>2.7185630966369834E-3</v>
      </c>
      <c r="CO5" s="22">
        <f t="shared" si="9"/>
        <v>2.7202791796849613E-3</v>
      </c>
      <c r="CP5" s="22">
        <f t="shared" si="10"/>
        <v>2.7194767127957653E-3</v>
      </c>
      <c r="CQ5" s="22">
        <f t="shared" si="11"/>
        <v>2.7177766947135049E-3</v>
      </c>
      <c r="CR5" s="22">
        <f t="shared" si="12"/>
        <v>2.7178655528135409E-3</v>
      </c>
      <c r="CS5" s="22">
        <f t="shared" si="13"/>
        <v>2.7317788098936962E-3</v>
      </c>
    </row>
    <row r="6" spans="1:97" x14ac:dyDescent="0.25">
      <c r="A6" s="91" t="s">
        <v>4</v>
      </c>
      <c r="B6" s="91">
        <v>7180.0609999999997</v>
      </c>
      <c r="C6" s="91">
        <v>21.242999999999999</v>
      </c>
      <c r="D6" s="91">
        <v>21501.894499999999</v>
      </c>
      <c r="E6" s="91">
        <v>348.5385</v>
      </c>
      <c r="F6" s="91">
        <v>319.63049999999998</v>
      </c>
      <c r="G6" s="91">
        <v>111.76300000000001</v>
      </c>
      <c r="H6" s="91">
        <v>877.27750000000003</v>
      </c>
      <c r="I6" s="91">
        <v>0.15654711269999999</v>
      </c>
      <c r="J6" s="91">
        <v>1.8029478000000002E-2</v>
      </c>
      <c r="K6" s="91">
        <v>0.32941000929999997</v>
      </c>
      <c r="L6" s="91">
        <v>2.97890276E-2</v>
      </c>
      <c r="M6" s="91">
        <v>2.14219085E-2</v>
      </c>
      <c r="N6" s="91">
        <v>0.64498129869999998</v>
      </c>
      <c r="O6" s="25"/>
      <c r="P6" s="27" t="s">
        <v>4</v>
      </c>
      <c r="Q6" s="90">
        <v>0</v>
      </c>
      <c r="R6" s="27">
        <v>0</v>
      </c>
      <c r="S6" s="25">
        <v>2.9869881470489999E-2</v>
      </c>
      <c r="T6" s="25">
        <v>0.15697348471085101</v>
      </c>
      <c r="U6" s="25">
        <v>0.15697348471085101</v>
      </c>
      <c r="V6" s="25">
        <v>22.316981756196299</v>
      </c>
      <c r="W6" s="91">
        <v>0.95494112633644801</v>
      </c>
      <c r="X6" s="25">
        <v>1.80786821190843E-2</v>
      </c>
      <c r="Y6" s="25">
        <v>2.1480323454347802E-2</v>
      </c>
      <c r="Z6" s="25">
        <v>0</v>
      </c>
      <c r="AA6" s="25">
        <v>7199.6017864977703</v>
      </c>
      <c r="AB6" s="25">
        <v>223.23365447997099</v>
      </c>
      <c r="AC6" s="25">
        <v>20.130580119387499</v>
      </c>
      <c r="AD6" s="25">
        <v>72.973363606997694</v>
      </c>
      <c r="AE6" s="25">
        <v>0</v>
      </c>
      <c r="AF6" s="91">
        <v>0</v>
      </c>
      <c r="AG6" s="25">
        <v>0.330307115326051</v>
      </c>
      <c r="AH6" s="25">
        <v>0.330307115326051</v>
      </c>
      <c r="AI6" s="25">
        <v>172.48346060197099</v>
      </c>
      <c r="AJ6" s="25">
        <v>26.762381725935001</v>
      </c>
      <c r="AK6" s="25">
        <v>1.6693944066936801</v>
      </c>
      <c r="AL6" s="91">
        <v>3.0548231814757001</v>
      </c>
      <c r="AM6" s="25">
        <v>13.0677042072675</v>
      </c>
      <c r="AN6" s="25">
        <v>0</v>
      </c>
      <c r="AO6" s="25">
        <v>0.64673692331694299</v>
      </c>
      <c r="AP6" s="25">
        <v>21.300824956320799</v>
      </c>
      <c r="AQ6" s="25">
        <v>0</v>
      </c>
      <c r="AR6" s="91">
        <v>899.73033543323595</v>
      </c>
      <c r="AS6" s="25">
        <v>19404.404807319301</v>
      </c>
      <c r="AT6" s="25">
        <v>1983.5616904305</v>
      </c>
      <c r="AU6" s="25">
        <v>21560.449958351699</v>
      </c>
      <c r="AV6" s="25">
        <v>0</v>
      </c>
      <c r="AW6" s="25">
        <v>86.245715435280403</v>
      </c>
      <c r="AX6" s="25">
        <v>0</v>
      </c>
      <c r="AY6" s="25">
        <v>351.15799614534598</v>
      </c>
      <c r="AZ6" s="25">
        <v>0.186852089331282</v>
      </c>
      <c r="BA6" s="25">
        <v>6.5702607726097706E-2</v>
      </c>
      <c r="BB6" s="25">
        <v>247.170643207284</v>
      </c>
      <c r="BC6" s="25">
        <v>8.3971191498977693E-2</v>
      </c>
      <c r="BD6" s="25">
        <v>0</v>
      </c>
      <c r="BE6" s="25">
        <v>1.21790843631673E-2</v>
      </c>
      <c r="BF6" s="25">
        <v>349.47982860758401</v>
      </c>
      <c r="BG6" s="25">
        <v>320.49304788920801</v>
      </c>
      <c r="BH6" s="25">
        <v>28.986780718376</v>
      </c>
      <c r="BI6" s="25">
        <v>0</v>
      </c>
      <c r="BJ6" s="25">
        <v>0</v>
      </c>
      <c r="BK6" s="25">
        <v>1.31116614064385</v>
      </c>
      <c r="BL6" s="25">
        <v>0</v>
      </c>
      <c r="BM6" s="25">
        <v>14.0700136435236</v>
      </c>
      <c r="BN6" s="25">
        <v>0</v>
      </c>
      <c r="BO6" s="25">
        <v>0.365691357595198</v>
      </c>
      <c r="BP6" s="25">
        <v>56.2800685538229</v>
      </c>
      <c r="BQ6" s="25">
        <v>24.2645320874079</v>
      </c>
      <c r="BR6" s="25">
        <v>0</v>
      </c>
      <c r="BS6" s="25">
        <v>0.94547800316363295</v>
      </c>
      <c r="BT6" s="25">
        <v>1.2820102554605699E-3</v>
      </c>
      <c r="BU6" s="25">
        <v>112.066774536175</v>
      </c>
      <c r="BV6" s="25">
        <v>191.12255144527299</v>
      </c>
      <c r="BW6" s="25">
        <v>0</v>
      </c>
      <c r="BX6" s="25">
        <v>0.34158118147912397</v>
      </c>
      <c r="BY6" s="25">
        <v>29.264077496467799</v>
      </c>
      <c r="BZ6" s="91">
        <v>0</v>
      </c>
      <c r="CA6" s="25">
        <v>2.5577450747670998</v>
      </c>
      <c r="CB6" s="25">
        <v>879.66829225571303</v>
      </c>
      <c r="CC6" s="25">
        <v>23.899575535380599</v>
      </c>
      <c r="CE6" s="34">
        <f t="shared" si="0"/>
        <v>7.9999935500027382E-3</v>
      </c>
      <c r="CG6" s="22">
        <f t="shared" si="1"/>
        <v>2.7215348863708216E-3</v>
      </c>
      <c r="CH6" s="22">
        <f t="shared" si="2"/>
        <v>2.7220710973403207E-3</v>
      </c>
      <c r="CI6" s="22">
        <f t="shared" si="3"/>
        <v>2.7232697263815759E-3</v>
      </c>
      <c r="CJ6" s="22">
        <f t="shared" si="4"/>
        <v>2.7007880265279499E-3</v>
      </c>
      <c r="CK6" s="22">
        <f t="shared" si="5"/>
        <v>2.6985781682537522E-3</v>
      </c>
      <c r="CL6" s="22">
        <f t="shared" si="6"/>
        <v>2.718024177724277E-3</v>
      </c>
      <c r="CM6" s="22">
        <f t="shared" si="7"/>
        <v>2.7252405945815262E-3</v>
      </c>
      <c r="CN6" s="22">
        <f t="shared" si="8"/>
        <v>2.7236018825087071E-3</v>
      </c>
      <c r="CO6" s="22">
        <f t="shared" si="9"/>
        <v>2.7290928269969091E-3</v>
      </c>
      <c r="CP6" s="22">
        <f t="shared" si="10"/>
        <v>2.7233720916902057E-3</v>
      </c>
      <c r="CQ6" s="22">
        <f t="shared" si="11"/>
        <v>2.7142165086986025E-3</v>
      </c>
      <c r="CR6" s="22">
        <f t="shared" si="12"/>
        <v>2.7268790895919408E-3</v>
      </c>
      <c r="CS6" s="22">
        <f t="shared" si="13"/>
        <v>2.7219775526539742E-3</v>
      </c>
    </row>
    <row r="7" spans="1:97" x14ac:dyDescent="0.25">
      <c r="A7" s="91" t="s">
        <v>5</v>
      </c>
      <c r="B7" s="91">
        <v>1493.504514</v>
      </c>
      <c r="C7" s="91">
        <v>4.6727997914000001</v>
      </c>
      <c r="D7" s="91">
        <v>6691.0599916000001</v>
      </c>
      <c r="E7" s="91">
        <v>186.81250238999999</v>
      </c>
      <c r="F7" s="91">
        <v>181.20860134</v>
      </c>
      <c r="G7" s="91">
        <v>5.2667314675999997</v>
      </c>
      <c r="H7" s="91">
        <v>293.39117137</v>
      </c>
      <c r="I7" s="91">
        <v>5.1611414871000001</v>
      </c>
      <c r="J7" s="91">
        <v>0.71026468369999995</v>
      </c>
      <c r="K7" s="91">
        <v>11.892141849</v>
      </c>
      <c r="L7" s="91">
        <v>0.8582652073</v>
      </c>
      <c r="M7" s="91">
        <v>0.89175340309999995</v>
      </c>
      <c r="N7" s="91">
        <v>0.48114699589999999</v>
      </c>
      <c r="O7" s="25"/>
      <c r="P7" s="27" t="s">
        <v>5</v>
      </c>
      <c r="Q7" s="90">
        <v>0</v>
      </c>
      <c r="R7" s="27">
        <v>0</v>
      </c>
      <c r="S7" s="25">
        <v>0.86060043150319199</v>
      </c>
      <c r="T7" s="25">
        <v>5.1751818252344997</v>
      </c>
      <c r="U7" s="25">
        <v>5.1751818252344997</v>
      </c>
      <c r="V7" s="25">
        <v>7.0085681464779297</v>
      </c>
      <c r="W7" s="91">
        <v>0.29989264142690097</v>
      </c>
      <c r="X7" s="25">
        <v>0.71219351412018705</v>
      </c>
      <c r="Y7" s="25">
        <v>0.89417789853352603</v>
      </c>
      <c r="Z7" s="25">
        <v>0</v>
      </c>
      <c r="AA7" s="25">
        <v>1497.5671887503199</v>
      </c>
      <c r="AB7" s="25">
        <v>70.105745704429594</v>
      </c>
      <c r="AC7" s="25">
        <v>6.32194597235614</v>
      </c>
      <c r="AD7" s="25">
        <v>22.917049989100299</v>
      </c>
      <c r="AE7" s="25">
        <v>0</v>
      </c>
      <c r="AF7" s="91">
        <v>0</v>
      </c>
      <c r="AG7" s="25">
        <v>11.924499581387799</v>
      </c>
      <c r="AH7" s="25">
        <v>11.924499581387799</v>
      </c>
      <c r="AI7" s="25">
        <v>53.674179402074699</v>
      </c>
      <c r="AJ7" s="25">
        <v>8.4046195947852809</v>
      </c>
      <c r="AK7" s="25">
        <v>0.52426281580898404</v>
      </c>
      <c r="AL7" s="91">
        <v>0.95935491391988803</v>
      </c>
      <c r="AM7" s="25">
        <v>4.1038607351804401</v>
      </c>
      <c r="AN7" s="25">
        <v>0</v>
      </c>
      <c r="AO7" s="25">
        <v>0.48245384245395001</v>
      </c>
      <c r="AP7" s="25">
        <v>4.6855051156863103</v>
      </c>
      <c r="AQ7" s="25">
        <v>0</v>
      </c>
      <c r="AR7" s="91">
        <v>300.49091837722102</v>
      </c>
      <c r="AS7" s="25">
        <v>6038.3338056455405</v>
      </c>
      <c r="AT7" s="25">
        <v>617.25179688853405</v>
      </c>
      <c r="AU7" s="25">
        <v>6709.2597819361399</v>
      </c>
      <c r="AV7" s="25">
        <v>0</v>
      </c>
      <c r="AW7" s="25">
        <v>27.0851083772823</v>
      </c>
      <c r="AX7" s="25">
        <v>0</v>
      </c>
      <c r="AY7" s="25">
        <v>110.27997633349599</v>
      </c>
      <c r="AZ7" s="25">
        <v>0.105931980096083</v>
      </c>
      <c r="BA7" s="25">
        <v>3.7248827477618901E-2</v>
      </c>
      <c r="BB7" s="25">
        <v>140.128220069219</v>
      </c>
      <c r="BC7" s="25">
        <v>4.7605696203677501E-2</v>
      </c>
      <c r="BD7" s="25">
        <v>0</v>
      </c>
      <c r="BE7" s="25">
        <v>6.9046664795305501E-3</v>
      </c>
      <c r="BF7" s="25">
        <v>187.31599232055899</v>
      </c>
      <c r="BG7" s="25">
        <v>181.69686387310199</v>
      </c>
      <c r="BH7" s="25">
        <v>5.6191284474565997</v>
      </c>
      <c r="BI7" s="25">
        <v>0</v>
      </c>
      <c r="BJ7" s="25">
        <v>0</v>
      </c>
      <c r="BK7" s="25">
        <v>0.74333980458782001</v>
      </c>
      <c r="BL7" s="25">
        <v>0</v>
      </c>
      <c r="BM7" s="25">
        <v>7.9767052185308804</v>
      </c>
      <c r="BN7" s="25">
        <v>0</v>
      </c>
      <c r="BO7" s="25">
        <v>0.20732138038554701</v>
      </c>
      <c r="BP7" s="25">
        <v>31.9068391829577</v>
      </c>
      <c r="BQ7" s="25">
        <v>7.6201975313455401</v>
      </c>
      <c r="BR7" s="25">
        <v>0</v>
      </c>
      <c r="BS7" s="25">
        <v>0.53602024525309799</v>
      </c>
      <c r="BT7" s="25">
        <v>7.2680191087618905E-4</v>
      </c>
      <c r="BU7" s="25">
        <v>5.2810494959316099</v>
      </c>
      <c r="BV7" s="25">
        <v>60.021616052181599</v>
      </c>
      <c r="BW7" s="25">
        <v>0</v>
      </c>
      <c r="BX7" s="25">
        <v>0.107272254548233</v>
      </c>
      <c r="BY7" s="25">
        <v>9.1902653923409101</v>
      </c>
      <c r="BZ7" s="91">
        <v>0</v>
      </c>
      <c r="CA7" s="25">
        <v>0.80325310553391804</v>
      </c>
      <c r="CB7" s="25">
        <v>294.18929982576299</v>
      </c>
      <c r="CC7" s="25">
        <v>7.5055524459520599</v>
      </c>
      <c r="CE7" s="34">
        <f t="shared" si="0"/>
        <v>8.0000150756698637E-3</v>
      </c>
      <c r="CG7" s="22">
        <f t="shared" si="1"/>
        <v>2.7202293078037237E-3</v>
      </c>
      <c r="CH7" s="22">
        <f t="shared" si="2"/>
        <v>2.7189960737657925E-3</v>
      </c>
      <c r="CI7" s="22">
        <f t="shared" si="3"/>
        <v>2.720016015248398E-3</v>
      </c>
      <c r="CJ7" s="22">
        <f t="shared" si="4"/>
        <v>2.6951618554302416E-3</v>
      </c>
      <c r="CK7" s="22">
        <f t="shared" si="5"/>
        <v>2.6944776875456682E-3</v>
      </c>
      <c r="CL7" s="22">
        <f t="shared" si="6"/>
        <v>2.7185795250227202E-3</v>
      </c>
      <c r="CM7" s="22">
        <f t="shared" si="7"/>
        <v>2.7203560762789967E-3</v>
      </c>
      <c r="CN7" s="22">
        <f t="shared" si="8"/>
        <v>2.7203939612182007E-3</v>
      </c>
      <c r="CO7" s="22">
        <f t="shared" si="9"/>
        <v>2.7156501857014685E-3</v>
      </c>
      <c r="CP7" s="22">
        <f t="shared" si="10"/>
        <v>2.7209339409721574E-3</v>
      </c>
      <c r="CQ7" s="22">
        <f t="shared" si="11"/>
        <v>2.720865512582439E-3</v>
      </c>
      <c r="CR7" s="22">
        <f t="shared" si="12"/>
        <v>2.7187958297639325E-3</v>
      </c>
      <c r="CS7" s="22">
        <f t="shared" si="13"/>
        <v>2.7161066474197335E-3</v>
      </c>
    </row>
    <row r="8" spans="1:97" x14ac:dyDescent="0.25">
      <c r="A8" s="91" t="s">
        <v>6</v>
      </c>
      <c r="B8" s="91">
        <v>128.33575449</v>
      </c>
      <c r="C8" s="91">
        <v>0.401531148</v>
      </c>
      <c r="D8" s="91">
        <v>1024.4519588999999</v>
      </c>
      <c r="E8" s="91">
        <v>30.525242941999998</v>
      </c>
      <c r="F8" s="91">
        <v>29.609485653</v>
      </c>
      <c r="G8" s="91">
        <v>0.45256733500000002</v>
      </c>
      <c r="H8" s="91">
        <v>47.938785209000002</v>
      </c>
      <c r="I8" s="91">
        <v>0.84333273070000003</v>
      </c>
      <c r="J8" s="91">
        <v>0.1160575537</v>
      </c>
      <c r="K8" s="91">
        <v>1.9431810738999999</v>
      </c>
      <c r="L8" s="91">
        <v>0.1402409027</v>
      </c>
      <c r="M8" s="91">
        <v>0.1457128882</v>
      </c>
      <c r="N8" s="91">
        <v>7.8619625299999996E-2</v>
      </c>
      <c r="O8" s="25"/>
      <c r="P8" s="27" t="s">
        <v>6</v>
      </c>
      <c r="Q8" s="90">
        <v>0</v>
      </c>
      <c r="R8" s="27">
        <v>0</v>
      </c>
      <c r="S8" s="25">
        <v>0.14062355465637</v>
      </c>
      <c r="T8" s="25">
        <v>0.84563454191266296</v>
      </c>
      <c r="U8" s="25">
        <v>0.84563454191266296</v>
      </c>
      <c r="V8" s="25">
        <v>1.14517511622215</v>
      </c>
      <c r="W8" s="91">
        <v>4.9001457431659297E-2</v>
      </c>
      <c r="X8" s="25">
        <v>0.11637357434486199</v>
      </c>
      <c r="Y8" s="25">
        <v>0.14611106865755499</v>
      </c>
      <c r="Z8" s="25">
        <v>0</v>
      </c>
      <c r="AA8" s="25">
        <v>128.686173735235</v>
      </c>
      <c r="AB8" s="25">
        <v>11.4550617084574</v>
      </c>
      <c r="AC8" s="25">
        <v>1.0329821466132001</v>
      </c>
      <c r="AD8" s="25">
        <v>3.7445743119849801</v>
      </c>
      <c r="AE8" s="25">
        <v>0</v>
      </c>
      <c r="AF8" s="91">
        <v>0</v>
      </c>
      <c r="AG8" s="25">
        <v>1.94848612781339</v>
      </c>
      <c r="AH8" s="25">
        <v>1.94848612781339</v>
      </c>
      <c r="AI8" s="25">
        <v>8.2179672036023508</v>
      </c>
      <c r="AJ8" s="25">
        <v>1.3732867468366401</v>
      </c>
      <c r="AK8" s="25">
        <v>8.5663154850410803E-2</v>
      </c>
      <c r="AL8" s="91">
        <v>0.15675786940054101</v>
      </c>
      <c r="AM8" s="25">
        <v>0.67055613465831199</v>
      </c>
      <c r="AN8" s="25">
        <v>0</v>
      </c>
      <c r="AO8" s="25">
        <v>7.8834904893979901E-2</v>
      </c>
      <c r="AP8" s="25">
        <v>0.40262806109007498</v>
      </c>
      <c r="AQ8" s="25">
        <v>0</v>
      </c>
      <c r="AR8" s="91">
        <v>49.099370139497402</v>
      </c>
      <c r="AS8" s="25">
        <v>924.52370526408595</v>
      </c>
      <c r="AT8" s="25">
        <v>94.506756178728807</v>
      </c>
      <c r="AU8" s="25">
        <v>1027.24842864641</v>
      </c>
      <c r="AV8" s="25">
        <v>0</v>
      </c>
      <c r="AW8" s="25">
        <v>4.4256456593858999</v>
      </c>
      <c r="AX8" s="25">
        <v>0</v>
      </c>
      <c r="AY8" s="25">
        <v>18.019360973759401</v>
      </c>
      <c r="AZ8" s="25">
        <v>1.7309562327419401E-2</v>
      </c>
      <c r="BA8" s="25">
        <v>6.0864949266136396E-3</v>
      </c>
      <c r="BB8" s="25">
        <v>22.8971715030561</v>
      </c>
      <c r="BC8" s="25">
        <v>7.7788698005368303E-3</v>
      </c>
      <c r="BD8" s="25">
        <v>0</v>
      </c>
      <c r="BE8" s="25">
        <v>1.12822180701841E-3</v>
      </c>
      <c r="BF8" s="25">
        <v>30.6077994303289</v>
      </c>
      <c r="BG8" s="25">
        <v>29.6895433965541</v>
      </c>
      <c r="BH8" s="25">
        <v>0.91825603377480802</v>
      </c>
      <c r="BI8" s="25">
        <v>0</v>
      </c>
      <c r="BJ8" s="25">
        <v>0</v>
      </c>
      <c r="BK8" s="25">
        <v>0.12146297260206</v>
      </c>
      <c r="BL8" s="25">
        <v>0</v>
      </c>
      <c r="BM8" s="25">
        <v>1.30341300175818</v>
      </c>
      <c r="BN8" s="25">
        <v>0</v>
      </c>
      <c r="BO8" s="25">
        <v>3.3876679839283101E-2</v>
      </c>
      <c r="BP8" s="25">
        <v>5.2136110385423002</v>
      </c>
      <c r="BQ8" s="25">
        <v>1.2451145918823601</v>
      </c>
      <c r="BR8" s="25">
        <v>0</v>
      </c>
      <c r="BS8" s="25">
        <v>8.7586294085550506E-2</v>
      </c>
      <c r="BT8" s="25">
        <v>1.1875780904666599E-4</v>
      </c>
      <c r="BU8" s="25">
        <v>0.453803037748639</v>
      </c>
      <c r="BV8" s="25">
        <v>9.8073014542502399</v>
      </c>
      <c r="BW8" s="25">
        <v>0</v>
      </c>
      <c r="BX8" s="25">
        <v>1.752782527779E-2</v>
      </c>
      <c r="BY8" s="25">
        <v>1.5016704632578699</v>
      </c>
      <c r="BZ8" s="91">
        <v>0</v>
      </c>
      <c r="CA8" s="25">
        <v>0.13124957343871399</v>
      </c>
      <c r="CB8" s="25">
        <v>48.069624167066301</v>
      </c>
      <c r="CC8" s="25">
        <v>1.22638305152421</v>
      </c>
      <c r="CE8" s="34">
        <f t="shared" si="0"/>
        <v>7.9999803109273068E-3</v>
      </c>
      <c r="CG8" s="22">
        <f t="shared" si="1"/>
        <v>2.7304880594465003E-3</v>
      </c>
      <c r="CH8" s="22">
        <f t="shared" si="2"/>
        <v>2.7318256517299628E-3</v>
      </c>
      <c r="CI8" s="22">
        <f t="shared" si="3"/>
        <v>2.7297226796392038E-3</v>
      </c>
      <c r="CJ8" s="22">
        <f t="shared" si="4"/>
        <v>2.7045317374136549E-3</v>
      </c>
      <c r="CK8" s="22">
        <f t="shared" si="5"/>
        <v>2.7037870394749242E-3</v>
      </c>
      <c r="CL8" s="22">
        <f t="shared" si="6"/>
        <v>2.7304284977593208E-3</v>
      </c>
      <c r="CM8" s="22">
        <f t="shared" si="7"/>
        <v>2.7292923151030395E-3</v>
      </c>
      <c r="CN8" s="22">
        <f t="shared" si="8"/>
        <v>2.7294223606764722E-3</v>
      </c>
      <c r="CO8" s="22">
        <f t="shared" si="9"/>
        <v>2.7229648979064888E-3</v>
      </c>
      <c r="CP8" s="22">
        <f t="shared" si="10"/>
        <v>2.7300872701187594E-3</v>
      </c>
      <c r="CQ8" s="22">
        <f t="shared" si="11"/>
        <v>2.7285331811401328E-3</v>
      </c>
      <c r="CR8" s="22">
        <f t="shared" si="12"/>
        <v>2.7326371913544423E-3</v>
      </c>
      <c r="CS8" s="22">
        <f t="shared" si="13"/>
        <v>2.7382424319428258E-3</v>
      </c>
    </row>
    <row r="9" spans="1:97" x14ac:dyDescent="0.25">
      <c r="A9" s="91" t="s">
        <v>7</v>
      </c>
      <c r="B9" s="91">
        <v>42.999289167999997</v>
      </c>
      <c r="C9" s="91">
        <v>0.134534653</v>
      </c>
      <c r="D9" s="91">
        <v>216.31465195000001</v>
      </c>
      <c r="E9" s="91">
        <v>6.0444360709999998</v>
      </c>
      <c r="F9" s="91">
        <v>5.8631135890000001</v>
      </c>
      <c r="G9" s="91">
        <v>0.15163332400000001</v>
      </c>
      <c r="H9" s="91">
        <v>9.5333769979999996</v>
      </c>
      <c r="I9" s="91">
        <v>0.16699198060000001</v>
      </c>
      <c r="J9" s="91">
        <v>2.2981060800000001E-2</v>
      </c>
      <c r="K9" s="91">
        <v>0.38477773279999999</v>
      </c>
      <c r="L9" s="91">
        <v>2.7769710900000001E-2</v>
      </c>
      <c r="M9" s="91">
        <v>2.8853242599999999E-2</v>
      </c>
      <c r="N9" s="91">
        <v>1.55678138E-2</v>
      </c>
      <c r="O9" s="25"/>
      <c r="P9" s="27" t="s">
        <v>7</v>
      </c>
      <c r="Q9" s="90">
        <v>0</v>
      </c>
      <c r="R9" s="27">
        <v>0</v>
      </c>
      <c r="S9" s="25">
        <v>2.7844151251453699E-2</v>
      </c>
      <c r="T9" s="25">
        <v>0.167446220488632</v>
      </c>
      <c r="U9" s="25">
        <v>0.167446220488632</v>
      </c>
      <c r="V9" s="25">
        <v>0.22779823932273899</v>
      </c>
      <c r="W9" s="91">
        <v>9.7481063339451592E-3</v>
      </c>
      <c r="X9" s="25">
        <v>2.30431553595793E-2</v>
      </c>
      <c r="Y9" s="25">
        <v>2.8931776989698899E-2</v>
      </c>
      <c r="Z9" s="25">
        <v>0</v>
      </c>
      <c r="AA9" s="25">
        <v>43.115982649625003</v>
      </c>
      <c r="AB9" s="25">
        <v>2.27863357141486</v>
      </c>
      <c r="AC9" s="25">
        <v>0.205482239106136</v>
      </c>
      <c r="AD9" s="25">
        <v>0.74486831907935003</v>
      </c>
      <c r="AE9" s="25">
        <v>0</v>
      </c>
      <c r="AF9" s="91">
        <v>0</v>
      </c>
      <c r="AG9" s="25">
        <v>0.38582375191344598</v>
      </c>
      <c r="AH9" s="25">
        <v>0.38582375191344598</v>
      </c>
      <c r="AI9" s="25">
        <v>1.7352224673026999</v>
      </c>
      <c r="AJ9" s="25">
        <v>0.27317389939648501</v>
      </c>
      <c r="AK9" s="25">
        <v>1.7040148750034401E-2</v>
      </c>
      <c r="AL9" s="91">
        <v>3.11819618620016E-2</v>
      </c>
      <c r="AM9" s="25">
        <v>0.13338731260106801</v>
      </c>
      <c r="AN9" s="25">
        <v>0</v>
      </c>
      <c r="AO9" s="25">
        <v>1.56105985154681E-2</v>
      </c>
      <c r="AP9" s="25">
        <v>0.13489984457415</v>
      </c>
      <c r="AQ9" s="25">
        <v>0</v>
      </c>
      <c r="AR9" s="91">
        <v>9.7641014787501899</v>
      </c>
      <c r="AS9" s="25">
        <v>195.212690465561</v>
      </c>
      <c r="AT9" s="25">
        <v>19.955021434437199</v>
      </c>
      <c r="AU9" s="25">
        <v>216.90293436730099</v>
      </c>
      <c r="AV9" s="25">
        <v>0</v>
      </c>
      <c r="AW9" s="25">
        <v>0.88034620992410595</v>
      </c>
      <c r="AX9" s="25">
        <v>0</v>
      </c>
      <c r="AY9" s="25">
        <v>3.58441225450157</v>
      </c>
      <c r="AZ9" s="25">
        <v>3.42749295898851E-3</v>
      </c>
      <c r="BA9" s="25">
        <v>1.20521481285515E-3</v>
      </c>
      <c r="BB9" s="25">
        <v>4.5339250538754499</v>
      </c>
      <c r="BC9" s="25">
        <v>1.5403089777718999E-3</v>
      </c>
      <c r="BD9" s="25">
        <v>0</v>
      </c>
      <c r="BE9" s="25">
        <v>2.2341176276062801E-4</v>
      </c>
      <c r="BF9" s="25">
        <v>6.0607122349134999</v>
      </c>
      <c r="BG9" s="25">
        <v>5.8788964167507203</v>
      </c>
      <c r="BH9" s="25">
        <v>0.181815818162778</v>
      </c>
      <c r="BI9" s="25">
        <v>0</v>
      </c>
      <c r="BJ9" s="25">
        <v>0</v>
      </c>
      <c r="BK9" s="25">
        <v>2.40512431312245E-2</v>
      </c>
      <c r="BL9" s="25">
        <v>0</v>
      </c>
      <c r="BM9" s="25">
        <v>0.25809130441971501</v>
      </c>
      <c r="BN9" s="25">
        <v>0</v>
      </c>
      <c r="BO9" s="25">
        <v>6.7080297844430998E-3</v>
      </c>
      <c r="BP9" s="25">
        <v>1.03235763377922</v>
      </c>
      <c r="BQ9" s="25">
        <v>0.247677372210519</v>
      </c>
      <c r="BR9" s="25">
        <v>0</v>
      </c>
      <c r="BS9" s="25">
        <v>1.7343208055688699E-2</v>
      </c>
      <c r="BT9" s="25">
        <v>2.3515192601288499E-5</v>
      </c>
      <c r="BU9" s="25">
        <v>0.15204585790108899</v>
      </c>
      <c r="BV9" s="25">
        <v>1.95086631320491</v>
      </c>
      <c r="BW9" s="25">
        <v>0</v>
      </c>
      <c r="BX9" s="25">
        <v>3.4866734483263999E-3</v>
      </c>
      <c r="BY9" s="25">
        <v>0.298710271678434</v>
      </c>
      <c r="BZ9" s="91">
        <v>0</v>
      </c>
      <c r="CA9" s="25">
        <v>2.6107470163197199E-2</v>
      </c>
      <c r="CB9" s="25">
        <v>9.5592912140302104</v>
      </c>
      <c r="CC9" s="25">
        <v>0.24395116891923899</v>
      </c>
      <c r="CE9" s="34">
        <f t="shared" si="0"/>
        <v>7.9999953544394875E-3</v>
      </c>
      <c r="CG9" s="22">
        <f t="shared" si="1"/>
        <v>2.7138467607936497E-3</v>
      </c>
      <c r="CH9" s="22">
        <f t="shared" si="2"/>
        <v>2.7144796229562674E-3</v>
      </c>
      <c r="CI9" s="22">
        <f t="shared" si="3"/>
        <v>2.7195680551354981E-3</v>
      </c>
      <c r="CJ9" s="22">
        <f t="shared" si="4"/>
        <v>2.6927514365798085E-3</v>
      </c>
      <c r="CK9" s="22">
        <f t="shared" si="5"/>
        <v>2.6918850387498694E-3</v>
      </c>
      <c r="CL9" s="22">
        <f t="shared" si="6"/>
        <v>2.7206018453369385E-3</v>
      </c>
      <c r="CM9" s="22">
        <f t="shared" si="7"/>
        <v>2.7182619585533383E-3</v>
      </c>
      <c r="CN9" s="22">
        <f t="shared" si="8"/>
        <v>2.7201299547434466E-3</v>
      </c>
      <c r="CO9" s="22">
        <f t="shared" si="9"/>
        <v>2.7019883946914325E-3</v>
      </c>
      <c r="CP9" s="22">
        <f t="shared" si="10"/>
        <v>2.7185022008268979E-3</v>
      </c>
      <c r="CQ9" s="22">
        <f t="shared" si="11"/>
        <v>2.6806311279854917E-3</v>
      </c>
      <c r="CR9" s="22">
        <f t="shared" si="12"/>
        <v>2.7218566310775686E-3</v>
      </c>
      <c r="CS9" s="22">
        <f t="shared" si="13"/>
        <v>2.7482802670790079E-3</v>
      </c>
    </row>
    <row r="10" spans="1:97" x14ac:dyDescent="0.25">
      <c r="A10" s="91" t="s">
        <v>8</v>
      </c>
      <c r="B10" s="91">
        <v>31.546477699</v>
      </c>
      <c r="C10" s="91">
        <v>9.8700641000000006E-2</v>
      </c>
      <c r="D10" s="91">
        <v>178.35760479000001</v>
      </c>
      <c r="E10" s="91">
        <v>5.0989403209999997</v>
      </c>
      <c r="F10" s="91">
        <v>4.9459791109999998</v>
      </c>
      <c r="G10" s="91">
        <v>0.111246096</v>
      </c>
      <c r="H10" s="91">
        <v>8.0243295840000002</v>
      </c>
      <c r="I10" s="91">
        <v>0.1408704026</v>
      </c>
      <c r="J10" s="91">
        <v>1.9386268000000002E-2</v>
      </c>
      <c r="K10" s="91">
        <v>0.32458920460000001</v>
      </c>
      <c r="L10" s="91">
        <v>2.3425857500000001E-2</v>
      </c>
      <c r="M10" s="91">
        <v>2.4339898700000001E-2</v>
      </c>
      <c r="N10" s="91">
        <v>1.3132631800000001E-2</v>
      </c>
      <c r="O10" s="25"/>
      <c r="P10" s="27" t="s">
        <v>8</v>
      </c>
      <c r="Q10" s="90">
        <v>0</v>
      </c>
      <c r="R10" s="27">
        <v>0</v>
      </c>
      <c r="S10" s="25">
        <v>2.3489743103192601E-2</v>
      </c>
      <c r="T10" s="25">
        <v>0.14125515223122101</v>
      </c>
      <c r="U10" s="25">
        <v>0.14125515223122101</v>
      </c>
      <c r="V10" s="25">
        <v>0.19171308454174099</v>
      </c>
      <c r="W10" s="91">
        <v>8.2027529315409804E-3</v>
      </c>
      <c r="X10" s="25">
        <v>1.9439216042218498E-2</v>
      </c>
      <c r="Y10" s="25">
        <v>2.4406562027899401E-2</v>
      </c>
      <c r="Z10" s="25">
        <v>0</v>
      </c>
      <c r="AA10" s="25">
        <v>31.6326217915861</v>
      </c>
      <c r="AB10" s="25">
        <v>1.9176877235734799</v>
      </c>
      <c r="AC10" s="25">
        <v>0.17293142836356301</v>
      </c>
      <c r="AD10" s="25">
        <v>0.62687886464392295</v>
      </c>
      <c r="AE10" s="25">
        <v>0</v>
      </c>
      <c r="AF10" s="91">
        <v>0</v>
      </c>
      <c r="AG10" s="25">
        <v>0.32547643178844599</v>
      </c>
      <c r="AH10" s="25">
        <v>0.32547643178844599</v>
      </c>
      <c r="AI10" s="25">
        <v>1.43075310769026</v>
      </c>
      <c r="AJ10" s="25">
        <v>0.22990500149363199</v>
      </c>
      <c r="AK10" s="25">
        <v>1.43416062277264E-2</v>
      </c>
      <c r="AL10" s="91">
        <v>2.6242105890783001E-2</v>
      </c>
      <c r="AM10" s="25">
        <v>0.11225770667283901</v>
      </c>
      <c r="AN10" s="25">
        <v>0</v>
      </c>
      <c r="AO10" s="25">
        <v>1.31691291084507E-2</v>
      </c>
      <c r="AP10" s="25">
        <v>9.8967908420002595E-2</v>
      </c>
      <c r="AQ10" s="25">
        <v>0</v>
      </c>
      <c r="AR10" s="91">
        <v>8.2186167099324106</v>
      </c>
      <c r="AS10" s="25">
        <v>160.95988624150499</v>
      </c>
      <c r="AT10" s="25">
        <v>16.453685609880999</v>
      </c>
      <c r="AU10" s="25">
        <v>178.844324959076</v>
      </c>
      <c r="AV10" s="25">
        <v>0</v>
      </c>
      <c r="AW10" s="25">
        <v>0.74089470124616097</v>
      </c>
      <c r="AX10" s="25">
        <v>0</v>
      </c>
      <c r="AY10" s="25">
        <v>3.0166291304419599</v>
      </c>
      <c r="AZ10" s="25">
        <v>2.8913816917166802E-3</v>
      </c>
      <c r="BA10" s="25">
        <v>1.0166908623929999E-3</v>
      </c>
      <c r="BB10" s="25">
        <v>3.8247479841487602</v>
      </c>
      <c r="BC10" s="25">
        <v>1.2993803909897E-3</v>
      </c>
      <c r="BD10" s="25">
        <v>0</v>
      </c>
      <c r="BE10" s="25">
        <v>1.8846519728610899E-4</v>
      </c>
      <c r="BF10" s="25">
        <v>5.1127223083825202</v>
      </c>
      <c r="BG10" s="25">
        <v>4.9593428543571498</v>
      </c>
      <c r="BH10" s="25">
        <v>0.15337945402536399</v>
      </c>
      <c r="BI10" s="25">
        <v>0</v>
      </c>
      <c r="BJ10" s="25">
        <v>0</v>
      </c>
      <c r="BK10" s="25">
        <v>2.0289271758241099E-2</v>
      </c>
      <c r="BL10" s="25">
        <v>0</v>
      </c>
      <c r="BM10" s="25">
        <v>0.217720938948505</v>
      </c>
      <c r="BN10" s="25">
        <v>0</v>
      </c>
      <c r="BO10" s="25">
        <v>5.65879726847334E-3</v>
      </c>
      <c r="BP10" s="25">
        <v>0.870879699289558</v>
      </c>
      <c r="BQ10" s="25">
        <v>0.20844380945452101</v>
      </c>
      <c r="BR10" s="25">
        <v>0</v>
      </c>
      <c r="BS10" s="25">
        <v>1.4630406146486001E-2</v>
      </c>
      <c r="BT10" s="25">
        <v>1.98386547396617E-5</v>
      </c>
      <c r="BU10" s="25">
        <v>0.111549385847429</v>
      </c>
      <c r="BV10" s="25">
        <v>1.6418453152803401</v>
      </c>
      <c r="BW10" s="25">
        <v>0</v>
      </c>
      <c r="BX10" s="25">
        <v>2.9344586000429802E-3</v>
      </c>
      <c r="BY10" s="25">
        <v>0.25139338646119502</v>
      </c>
      <c r="BZ10" s="91">
        <v>0</v>
      </c>
      <c r="CA10" s="25">
        <v>2.19722206121131E-2</v>
      </c>
      <c r="CB10" s="25">
        <v>8.0462421667025197</v>
      </c>
      <c r="CC10" s="25">
        <v>0.20530885730032999</v>
      </c>
      <c r="CE10" s="34">
        <f t="shared" si="0"/>
        <v>7.9999916576477866E-3</v>
      </c>
      <c r="CG10" s="22">
        <f t="shared" si="1"/>
        <v>2.7307039919968745E-3</v>
      </c>
      <c r="CH10" s="22">
        <f t="shared" si="2"/>
        <v>2.7078590097767432E-3</v>
      </c>
      <c r="CI10" s="22">
        <f t="shared" si="3"/>
        <v>2.7289005683220698E-3</v>
      </c>
      <c r="CJ10" s="22">
        <f t="shared" si="4"/>
        <v>2.702912078762582E-3</v>
      </c>
      <c r="CK10" s="22">
        <f t="shared" si="5"/>
        <v>2.7019409215515533E-3</v>
      </c>
      <c r="CL10" s="22">
        <f t="shared" si="6"/>
        <v>2.7262965473323236E-3</v>
      </c>
      <c r="CM10" s="22">
        <f t="shared" si="7"/>
        <v>2.7307680315389574E-3</v>
      </c>
      <c r="CN10" s="22">
        <f t="shared" si="8"/>
        <v>2.7312311466412297E-3</v>
      </c>
      <c r="CO10" s="22">
        <f t="shared" si="9"/>
        <v>2.7312137755702457E-3</v>
      </c>
      <c r="CP10" s="22">
        <f t="shared" si="10"/>
        <v>2.7333847702646959E-3</v>
      </c>
      <c r="CQ10" s="22">
        <f t="shared" si="11"/>
        <v>2.7271404341377755E-3</v>
      </c>
      <c r="CR10" s="22">
        <f t="shared" si="12"/>
        <v>2.7388498498311389E-3</v>
      </c>
      <c r="CS10" s="22">
        <f t="shared" si="13"/>
        <v>2.7791313277129208E-3</v>
      </c>
    </row>
    <row r="11" spans="1:97" x14ac:dyDescent="0.25">
      <c r="A11" s="91" t="s">
        <v>9</v>
      </c>
      <c r="B11" s="91">
        <v>1020.0334424</v>
      </c>
      <c r="C11" s="91">
        <v>3.1914255460000001</v>
      </c>
      <c r="D11" s="91">
        <v>5217.7049957999998</v>
      </c>
      <c r="E11" s="91">
        <v>147.92431257000001</v>
      </c>
      <c r="F11" s="91">
        <v>143.48684789999999</v>
      </c>
      <c r="G11" s="91">
        <v>3.5970716720999998</v>
      </c>
      <c r="H11" s="91">
        <v>232.53562658000001</v>
      </c>
      <c r="I11" s="91">
        <v>4.0867623780000004</v>
      </c>
      <c r="J11" s="91">
        <v>0.562411047</v>
      </c>
      <c r="K11" s="91">
        <v>9.4165908883</v>
      </c>
      <c r="L11" s="91">
        <v>0.67960275189999997</v>
      </c>
      <c r="M11" s="91">
        <v>0.70611981229999998</v>
      </c>
      <c r="N11" s="91">
        <v>0.38098809020000002</v>
      </c>
      <c r="O11" s="25"/>
      <c r="P11" s="27" t="s">
        <v>9</v>
      </c>
      <c r="Q11" s="90">
        <v>0</v>
      </c>
      <c r="R11" s="27">
        <v>0</v>
      </c>
      <c r="S11" s="25">
        <v>0.68145580555340102</v>
      </c>
      <c r="T11" s="25">
        <v>4.0978817145145401</v>
      </c>
      <c r="U11" s="25">
        <v>4.0978817145145401</v>
      </c>
      <c r="V11" s="25">
        <v>5.5552017258387201</v>
      </c>
      <c r="W11" s="91">
        <v>0.23770488748322199</v>
      </c>
      <c r="X11" s="25">
        <v>0.56394883150196295</v>
      </c>
      <c r="Y11" s="25">
        <v>0.70804225697646095</v>
      </c>
      <c r="Z11" s="25">
        <v>0</v>
      </c>
      <c r="AA11" s="25">
        <v>1022.8081915110999</v>
      </c>
      <c r="AB11" s="25">
        <v>55.567961089276601</v>
      </c>
      <c r="AC11" s="25">
        <v>5.0109594616766202</v>
      </c>
      <c r="AD11" s="25">
        <v>18.164711613521401</v>
      </c>
      <c r="AE11" s="25">
        <v>0</v>
      </c>
      <c r="AF11" s="91">
        <v>0</v>
      </c>
      <c r="AG11" s="25">
        <v>9.4422352794413502</v>
      </c>
      <c r="AH11" s="25">
        <v>9.4422352794413502</v>
      </c>
      <c r="AI11" s="25">
        <v>41.855333955036699</v>
      </c>
      <c r="AJ11" s="25">
        <v>6.6617574496274701</v>
      </c>
      <c r="AK11" s="25">
        <v>0.415548498961752</v>
      </c>
      <c r="AL11" s="91">
        <v>0.76041986096412995</v>
      </c>
      <c r="AM11" s="25">
        <v>3.2528409059543502</v>
      </c>
      <c r="AN11" s="25">
        <v>0</v>
      </c>
      <c r="AO11" s="25">
        <v>0.38202347392352398</v>
      </c>
      <c r="AP11" s="25">
        <v>3.2001116366011302</v>
      </c>
      <c r="AQ11" s="25">
        <v>0</v>
      </c>
      <c r="AR11" s="91">
        <v>238.163785170609</v>
      </c>
      <c r="AS11" s="25">
        <v>4708.7183895126</v>
      </c>
      <c r="AT11" s="25">
        <v>481.33649284522897</v>
      </c>
      <c r="AU11" s="25">
        <v>5231.91021631287</v>
      </c>
      <c r="AV11" s="25">
        <v>0</v>
      </c>
      <c r="AW11" s="25">
        <v>21.4685813461256</v>
      </c>
      <c r="AX11" s="25">
        <v>0</v>
      </c>
      <c r="AY11" s="25">
        <v>87.411254797757906</v>
      </c>
      <c r="AZ11" s="25">
        <v>8.3880887371374002E-2</v>
      </c>
      <c r="BA11" s="25">
        <v>2.9494869723374999E-2</v>
      </c>
      <c r="BB11" s="25">
        <v>110.958346723105</v>
      </c>
      <c r="BC11" s="25">
        <v>3.7695977501832602E-2</v>
      </c>
      <c r="BD11" s="25">
        <v>0</v>
      </c>
      <c r="BE11" s="25">
        <v>5.4673616649305199E-3</v>
      </c>
      <c r="BF11" s="25">
        <v>148.323316472838</v>
      </c>
      <c r="BG11" s="25">
        <v>143.87377008196901</v>
      </c>
      <c r="BH11" s="25">
        <v>4.4495463908684503</v>
      </c>
      <c r="BI11" s="25">
        <v>0</v>
      </c>
      <c r="BJ11" s="25">
        <v>0</v>
      </c>
      <c r="BK11" s="25">
        <v>0.58860277231215297</v>
      </c>
      <c r="BL11" s="25">
        <v>0</v>
      </c>
      <c r="BM11" s="25">
        <v>6.3162153189261296</v>
      </c>
      <c r="BN11" s="25">
        <v>0</v>
      </c>
      <c r="BO11" s="25">
        <v>0.16416454525813301</v>
      </c>
      <c r="BP11" s="25">
        <v>25.2648875267999</v>
      </c>
      <c r="BQ11" s="25">
        <v>6.0399784092042097</v>
      </c>
      <c r="BR11" s="25">
        <v>0</v>
      </c>
      <c r="BS11" s="25">
        <v>0.42443858452244998</v>
      </c>
      <c r="BT11" s="25">
        <v>5.7551478430529601E-4</v>
      </c>
      <c r="BU11" s="25">
        <v>3.6068546692460699</v>
      </c>
      <c r="BV11" s="25">
        <v>47.574841809976299</v>
      </c>
      <c r="BW11" s="25">
        <v>0</v>
      </c>
      <c r="BX11" s="25">
        <v>8.5027112583476297E-2</v>
      </c>
      <c r="BY11" s="25">
        <v>7.2844662796187096</v>
      </c>
      <c r="BZ11" s="91">
        <v>0</v>
      </c>
      <c r="CA11" s="25">
        <v>0.63668196967145496</v>
      </c>
      <c r="CB11" s="25">
        <v>233.16877558601601</v>
      </c>
      <c r="CC11" s="25">
        <v>5.94913014090577</v>
      </c>
      <c r="CE11" s="34">
        <f t="shared" si="0"/>
        <v>8.0000099819246915E-3</v>
      </c>
      <c r="CG11" s="22">
        <f t="shared" si="1"/>
        <v>2.7202530777533421E-3</v>
      </c>
      <c r="CH11" s="22">
        <f t="shared" si="2"/>
        <v>2.7216961435985588E-3</v>
      </c>
      <c r="CI11" s="22">
        <f t="shared" si="3"/>
        <v>2.7225035766308696E-3</v>
      </c>
      <c r="CJ11" s="22">
        <f t="shared" si="4"/>
        <v>2.6973517463478158E-3</v>
      </c>
      <c r="CK11" s="22">
        <f t="shared" si="5"/>
        <v>2.6965689722216468E-3</v>
      </c>
      <c r="CL11" s="22">
        <f t="shared" si="6"/>
        <v>2.7197114869714906E-3</v>
      </c>
      <c r="CM11" s="22">
        <f t="shared" si="7"/>
        <v>2.7228043088622098E-3</v>
      </c>
      <c r="CN11" s="22">
        <f t="shared" si="8"/>
        <v>2.7208179693533597E-3</v>
      </c>
      <c r="CO11" s="22">
        <f t="shared" si="9"/>
        <v>2.7342715086514963E-3</v>
      </c>
      <c r="CP11" s="22">
        <f t="shared" si="10"/>
        <v>2.7233200895679819E-3</v>
      </c>
      <c r="CQ11" s="22">
        <f t="shared" si="11"/>
        <v>2.7266717920437678E-3</v>
      </c>
      <c r="CR11" s="22">
        <f t="shared" si="12"/>
        <v>2.7225474246347896E-3</v>
      </c>
      <c r="CS11" s="22">
        <f t="shared" si="13"/>
        <v>2.7176275326098467E-3</v>
      </c>
    </row>
    <row r="12" spans="1:97" x14ac:dyDescent="0.25">
      <c r="A12" s="91" t="s">
        <v>10</v>
      </c>
      <c r="B12" s="91">
        <v>2416.2263026000001</v>
      </c>
      <c r="C12" s="91">
        <v>7.5597676082999996</v>
      </c>
      <c r="D12" s="91">
        <v>10816.681909999999</v>
      </c>
      <c r="E12" s="91">
        <v>299.08923191000002</v>
      </c>
      <c r="F12" s="91">
        <v>290.11732394000001</v>
      </c>
      <c r="G12" s="91">
        <v>8.5206448670999997</v>
      </c>
      <c r="H12" s="91">
        <v>470.93503184999997</v>
      </c>
      <c r="I12" s="91">
        <v>8.2630542567000003</v>
      </c>
      <c r="J12" s="91">
        <v>1.1371429435</v>
      </c>
      <c r="K12" s="91">
        <v>19.039472870000001</v>
      </c>
      <c r="L12" s="91">
        <v>1.3740936941999999</v>
      </c>
      <c r="M12" s="91">
        <v>1.4277087301</v>
      </c>
      <c r="N12" s="91">
        <v>0.77032256060000004</v>
      </c>
      <c r="O12" s="25"/>
      <c r="P12" s="27" t="s">
        <v>10</v>
      </c>
      <c r="Q12" s="90">
        <v>0</v>
      </c>
      <c r="R12" s="27">
        <v>0</v>
      </c>
      <c r="S12" s="25">
        <v>1.3778353246913699</v>
      </c>
      <c r="T12" s="25">
        <v>8.28552576149856</v>
      </c>
      <c r="U12" s="25">
        <v>8.28552576149856</v>
      </c>
      <c r="V12" s="25">
        <v>11.2516607627126</v>
      </c>
      <c r="W12" s="91">
        <v>0.48146198011081298</v>
      </c>
      <c r="X12" s="25">
        <v>1.14023122505634</v>
      </c>
      <c r="Y12" s="25">
        <v>1.4315896860925501</v>
      </c>
      <c r="Z12" s="25">
        <v>0</v>
      </c>
      <c r="AA12" s="25">
        <v>2422.7968800895001</v>
      </c>
      <c r="AB12" s="25">
        <v>112.54890110028499</v>
      </c>
      <c r="AC12" s="25">
        <v>10.1493320608354</v>
      </c>
      <c r="AD12" s="25">
        <v>36.791350667728501</v>
      </c>
      <c r="AE12" s="25">
        <v>0</v>
      </c>
      <c r="AF12" s="91">
        <v>0</v>
      </c>
      <c r="AG12" s="25">
        <v>19.0912435050742</v>
      </c>
      <c r="AH12" s="25">
        <v>19.0912435050742</v>
      </c>
      <c r="AI12" s="25">
        <v>86.768798366244994</v>
      </c>
      <c r="AJ12" s="25">
        <v>13.4929307696311</v>
      </c>
      <c r="AK12" s="25">
        <v>0.84167305078467503</v>
      </c>
      <c r="AL12" s="91">
        <v>1.5401669627696799</v>
      </c>
      <c r="AM12" s="25">
        <v>6.5883946683892098</v>
      </c>
      <c r="AN12" s="25">
        <v>0</v>
      </c>
      <c r="AO12" s="25">
        <v>0.772417782255575</v>
      </c>
      <c r="AP12" s="25">
        <v>7.5803264091083804</v>
      </c>
      <c r="AQ12" s="25">
        <v>0</v>
      </c>
      <c r="AR12" s="91">
        <v>482.33271304067</v>
      </c>
      <c r="AS12" s="25">
        <v>9761.4834768425408</v>
      </c>
      <c r="AT12" s="25">
        <v>997.84125250587203</v>
      </c>
      <c r="AU12" s="25">
        <v>10846.0935277146</v>
      </c>
      <c r="AV12" s="25">
        <v>0</v>
      </c>
      <c r="AW12" s="25">
        <v>43.483029962729901</v>
      </c>
      <c r="AX12" s="25">
        <v>0</v>
      </c>
      <c r="AY12" s="25">
        <v>177.044925607529</v>
      </c>
      <c r="AZ12" s="25">
        <v>0.16959837351047399</v>
      </c>
      <c r="BA12" s="25">
        <v>5.9635798741160699E-2</v>
      </c>
      <c r="BB12" s="25">
        <v>224.34686944812799</v>
      </c>
      <c r="BC12" s="25">
        <v>7.6217470302529206E-2</v>
      </c>
      <c r="BD12" s="25">
        <v>0</v>
      </c>
      <c r="BE12" s="25">
        <v>1.10545017990597E-2</v>
      </c>
      <c r="BF12" s="25">
        <v>299.89495844121501</v>
      </c>
      <c r="BG12" s="25">
        <v>290.89864967726999</v>
      </c>
      <c r="BH12" s="25">
        <v>8.9963087639456099</v>
      </c>
      <c r="BI12" s="25">
        <v>0</v>
      </c>
      <c r="BJ12" s="25">
        <v>0</v>
      </c>
      <c r="BK12" s="25">
        <v>1.1900977186417301</v>
      </c>
      <c r="BL12" s="25">
        <v>0</v>
      </c>
      <c r="BM12" s="25">
        <v>12.770788305472401</v>
      </c>
      <c r="BN12" s="25">
        <v>0</v>
      </c>
      <c r="BO12" s="25">
        <v>0.33192391834521001</v>
      </c>
      <c r="BP12" s="25">
        <v>51.083126170626599</v>
      </c>
      <c r="BQ12" s="25">
        <v>12.233564357115799</v>
      </c>
      <c r="BR12" s="25">
        <v>0</v>
      </c>
      <c r="BS12" s="25">
        <v>0.85817435325540004</v>
      </c>
      <c r="BT12" s="25">
        <v>1.1636184475316499E-3</v>
      </c>
      <c r="BU12" s="25">
        <v>8.5438149682422004</v>
      </c>
      <c r="BV12" s="25">
        <v>96.359393385619796</v>
      </c>
      <c r="BW12" s="25">
        <v>0</v>
      </c>
      <c r="BX12" s="25">
        <v>0.17221702667715999</v>
      </c>
      <c r="BY12" s="25">
        <v>14.754223877441699</v>
      </c>
      <c r="BZ12" s="91">
        <v>0</v>
      </c>
      <c r="CA12" s="25">
        <v>1.2895555887464201</v>
      </c>
      <c r="CB12" s="25">
        <v>472.21569252379601</v>
      </c>
      <c r="CC12" s="25">
        <v>12.049545338783799</v>
      </c>
      <c r="CE12" s="34">
        <f t="shared" si="0"/>
        <v>8.0000046232800402E-3</v>
      </c>
      <c r="CG12" s="22">
        <f t="shared" si="1"/>
        <v>2.7193551706765572E-3</v>
      </c>
      <c r="CH12" s="22">
        <f t="shared" si="2"/>
        <v>2.7195016928574542E-3</v>
      </c>
      <c r="CI12" s="22">
        <f t="shared" si="3"/>
        <v>2.7190979599214871E-3</v>
      </c>
      <c r="CJ12" s="22">
        <f t="shared" si="4"/>
        <v>2.6939335999145585E-3</v>
      </c>
      <c r="CK12" s="22">
        <f t="shared" si="5"/>
        <v>2.693137130382359E-3</v>
      </c>
      <c r="CL12" s="22">
        <f t="shared" si="6"/>
        <v>2.7192896199283436E-3</v>
      </c>
      <c r="CM12" s="22">
        <f t="shared" si="7"/>
        <v>2.7193998899702693E-3</v>
      </c>
      <c r="CN12" s="22">
        <f t="shared" si="8"/>
        <v>2.7195155810987195E-3</v>
      </c>
      <c r="CO12" s="22">
        <f t="shared" si="9"/>
        <v>2.7158252829979418E-3</v>
      </c>
      <c r="CP12" s="22">
        <f t="shared" si="10"/>
        <v>2.7191212397362384E-3</v>
      </c>
      <c r="CQ12" s="22">
        <f t="shared" si="11"/>
        <v>2.7229806141773911E-3</v>
      </c>
      <c r="CR12" s="22">
        <f t="shared" si="12"/>
        <v>2.7183107525568509E-3</v>
      </c>
      <c r="CS12" s="22">
        <f t="shared" si="13"/>
        <v>2.7199276806108429E-3</v>
      </c>
    </row>
    <row r="13" spans="1:97" x14ac:dyDescent="0.25">
      <c r="A13" s="91" t="s">
        <v>12</v>
      </c>
      <c r="B13" s="91">
        <v>1200.3021458999999</v>
      </c>
      <c r="C13" s="91">
        <v>3.7554462600999998</v>
      </c>
      <c r="D13" s="91">
        <v>5333.1479757999996</v>
      </c>
      <c r="E13" s="91">
        <v>147.11223733</v>
      </c>
      <c r="F13" s="91">
        <v>142.69925742000001</v>
      </c>
      <c r="G13" s="91">
        <v>4.2327770034999999</v>
      </c>
      <c r="H13" s="91">
        <v>231.71548074</v>
      </c>
      <c r="I13" s="91">
        <v>4.0643268600000004</v>
      </c>
      <c r="J13" s="91">
        <v>0.55932352149999998</v>
      </c>
      <c r="K13" s="91">
        <v>9.3648956655000006</v>
      </c>
      <c r="L13" s="91">
        <v>0.67587186759999995</v>
      </c>
      <c r="M13" s="91">
        <v>0.70224335429999996</v>
      </c>
      <c r="N13" s="91">
        <v>0.37889654099999998</v>
      </c>
      <c r="O13" s="25"/>
      <c r="P13" s="27" t="s">
        <v>12</v>
      </c>
      <c r="Q13" s="90">
        <v>0</v>
      </c>
      <c r="R13" s="27">
        <v>0</v>
      </c>
      <c r="S13" s="25">
        <v>0.677706780250657</v>
      </c>
      <c r="T13" s="25">
        <v>4.07538075641137</v>
      </c>
      <c r="U13" s="25">
        <v>4.07538075641137</v>
      </c>
      <c r="V13" s="25">
        <v>5.5363145113130203</v>
      </c>
      <c r="W13" s="91">
        <v>0.236900427714267</v>
      </c>
      <c r="X13" s="25">
        <v>0.56084293280097697</v>
      </c>
      <c r="Y13" s="25">
        <v>0.70415501269930403</v>
      </c>
      <c r="Z13" s="25">
        <v>0</v>
      </c>
      <c r="AA13" s="25">
        <v>1203.56584507768</v>
      </c>
      <c r="AB13" s="25">
        <v>55.378835582808399</v>
      </c>
      <c r="AC13" s="25">
        <v>4.9939221773810498</v>
      </c>
      <c r="AD13" s="25">
        <v>18.102941299655001</v>
      </c>
      <c r="AE13" s="25">
        <v>0</v>
      </c>
      <c r="AF13" s="91">
        <v>0</v>
      </c>
      <c r="AG13" s="25">
        <v>9.3903746569502609</v>
      </c>
      <c r="AH13" s="25">
        <v>9.3903746569502609</v>
      </c>
      <c r="AI13" s="25">
        <v>42.781192521040303</v>
      </c>
      <c r="AJ13" s="25">
        <v>6.6391046924833397</v>
      </c>
      <c r="AK13" s="25">
        <v>0.41413865431755198</v>
      </c>
      <c r="AL13" s="91">
        <v>0.75783779241024696</v>
      </c>
      <c r="AM13" s="25">
        <v>3.24177650072851</v>
      </c>
      <c r="AN13" s="25">
        <v>0</v>
      </c>
      <c r="AO13" s="25">
        <v>0.379923121588228</v>
      </c>
      <c r="AP13" s="25">
        <v>3.7656664920054799</v>
      </c>
      <c r="AQ13" s="25">
        <v>0</v>
      </c>
      <c r="AR13" s="91">
        <v>237.323695240772</v>
      </c>
      <c r="AS13" s="25">
        <v>4812.8850891538104</v>
      </c>
      <c r="AT13" s="25">
        <v>491.98273115670901</v>
      </c>
      <c r="AU13" s="25">
        <v>5347.64901283156</v>
      </c>
      <c r="AV13" s="25">
        <v>0</v>
      </c>
      <c r="AW13" s="25">
        <v>21.395528082370099</v>
      </c>
      <c r="AX13" s="25">
        <v>0</v>
      </c>
      <c r="AY13" s="25">
        <v>87.114094198687198</v>
      </c>
      <c r="AZ13" s="25">
        <v>8.3420074251668697E-2</v>
      </c>
      <c r="BA13" s="25">
        <v>2.9332821266885901E-2</v>
      </c>
      <c r="BB13" s="25">
        <v>110.348938739066</v>
      </c>
      <c r="BC13" s="25">
        <v>3.7488952897148799E-2</v>
      </c>
      <c r="BD13" s="25">
        <v>0</v>
      </c>
      <c r="BE13" s="25">
        <v>5.4373190332732604E-3</v>
      </c>
      <c r="BF13" s="25">
        <v>147.50860945590699</v>
      </c>
      <c r="BG13" s="25">
        <v>143.08363031802401</v>
      </c>
      <c r="BH13" s="25">
        <v>4.4249791378825698</v>
      </c>
      <c r="BI13" s="25">
        <v>0</v>
      </c>
      <c r="BJ13" s="25">
        <v>0</v>
      </c>
      <c r="BK13" s="25">
        <v>0.58537091553541998</v>
      </c>
      <c r="BL13" s="25">
        <v>0</v>
      </c>
      <c r="BM13" s="25">
        <v>6.2815466203695998</v>
      </c>
      <c r="BN13" s="25">
        <v>0</v>
      </c>
      <c r="BO13" s="25">
        <v>0.163262258458858</v>
      </c>
      <c r="BP13" s="25">
        <v>25.1261521938744</v>
      </c>
      <c r="BQ13" s="25">
        <v>6.0194549787577101</v>
      </c>
      <c r="BR13" s="25">
        <v>0</v>
      </c>
      <c r="BS13" s="25">
        <v>0.42210806111212101</v>
      </c>
      <c r="BT13" s="25">
        <v>5.7236215868868999E-4</v>
      </c>
      <c r="BU13" s="25">
        <v>4.2442960320904799</v>
      </c>
      <c r="BV13" s="25">
        <v>47.413059985471598</v>
      </c>
      <c r="BW13" s="25">
        <v>0</v>
      </c>
      <c r="BX13" s="25">
        <v>8.4737391544557505E-2</v>
      </c>
      <c r="BY13" s="25">
        <v>7.2597212193188101</v>
      </c>
      <c r="BZ13" s="91">
        <v>0</v>
      </c>
      <c r="CA13" s="25">
        <v>0.634515871497081</v>
      </c>
      <c r="CB13" s="25">
        <v>232.34559133252799</v>
      </c>
      <c r="CC13" s="25">
        <v>5.9289128431230198</v>
      </c>
      <c r="CE13" s="34">
        <f t="shared" si="0"/>
        <v>8.0000000782377133E-3</v>
      </c>
      <c r="CG13" s="22">
        <f t="shared" si="1"/>
        <v>2.7190646861944513E-3</v>
      </c>
      <c r="CH13" s="22">
        <f t="shared" si="2"/>
        <v>2.7214427254799553E-3</v>
      </c>
      <c r="CI13" s="22">
        <f t="shared" si="3"/>
        <v>2.719038942358456E-3</v>
      </c>
      <c r="CJ13" s="22">
        <f t="shared" si="4"/>
        <v>2.6943518302821857E-3</v>
      </c>
      <c r="CK13" s="22">
        <f t="shared" si="5"/>
        <v>2.6935872335529447E-3</v>
      </c>
      <c r="CL13" s="22">
        <f t="shared" si="6"/>
        <v>2.7213880109807774E-3</v>
      </c>
      <c r="CM13" s="22">
        <f t="shared" si="7"/>
        <v>2.7193288532802421E-3</v>
      </c>
      <c r="CN13" s="22">
        <f t="shared" si="8"/>
        <v>2.7197360822917563E-3</v>
      </c>
      <c r="CO13" s="22">
        <f t="shared" si="9"/>
        <v>2.7165160100941538E-3</v>
      </c>
      <c r="CP13" s="22">
        <f t="shared" si="10"/>
        <v>2.7206914375057139E-3</v>
      </c>
      <c r="CQ13" s="22">
        <f t="shared" si="11"/>
        <v>2.71488241872349E-3</v>
      </c>
      <c r="CR13" s="22">
        <f t="shared" si="12"/>
        <v>2.7222164333753278E-3</v>
      </c>
      <c r="CS13" s="22">
        <f t="shared" si="13"/>
        <v>2.7093955133995827E-3</v>
      </c>
    </row>
    <row r="14" spans="1:97" x14ac:dyDescent="0.25">
      <c r="A14" s="91" t="s">
        <v>13</v>
      </c>
      <c r="B14" s="91">
        <v>6108.3681766999998</v>
      </c>
      <c r="C14" s="91">
        <v>19.111552550999999</v>
      </c>
      <c r="D14" s="91">
        <v>28050.511777</v>
      </c>
      <c r="E14" s="91">
        <v>788.15946278000001</v>
      </c>
      <c r="F14" s="91">
        <v>764.51638501000002</v>
      </c>
      <c r="G14" s="91">
        <v>21.540709214</v>
      </c>
      <c r="H14" s="91">
        <v>1238.5723424</v>
      </c>
      <c r="I14" s="91">
        <v>21.774787283999999</v>
      </c>
      <c r="J14" s="91">
        <v>2.9965972534</v>
      </c>
      <c r="K14" s="91">
        <v>50.172788281000003</v>
      </c>
      <c r="L14" s="91">
        <v>3.6210094934999999</v>
      </c>
      <c r="M14" s="91">
        <v>3.762295747</v>
      </c>
      <c r="N14" s="91">
        <v>2.0299527746999999</v>
      </c>
      <c r="O14" s="25"/>
      <c r="P14" s="27" t="s">
        <v>13</v>
      </c>
      <c r="Q14" s="90">
        <v>0</v>
      </c>
      <c r="R14" s="27">
        <v>0</v>
      </c>
      <c r="S14" s="25">
        <v>3.6308694820462701</v>
      </c>
      <c r="T14" s="25">
        <v>21.834100003051699</v>
      </c>
      <c r="U14" s="25">
        <v>21.834100003051699</v>
      </c>
      <c r="V14" s="25">
        <v>29.588486601719602</v>
      </c>
      <c r="W14" s="91">
        <v>1.26608552361717</v>
      </c>
      <c r="X14" s="25">
        <v>3.0047568585859299</v>
      </c>
      <c r="Y14" s="25">
        <v>3.77253915003259</v>
      </c>
      <c r="Z14" s="25">
        <v>0</v>
      </c>
      <c r="AA14" s="25">
        <v>6124.9931488373304</v>
      </c>
      <c r="AB14" s="25">
        <v>295.969726066193</v>
      </c>
      <c r="AC14" s="25">
        <v>26.6896614962758</v>
      </c>
      <c r="AD14" s="25">
        <v>96.750204369715405</v>
      </c>
      <c r="AE14" s="25">
        <v>0</v>
      </c>
      <c r="AF14" s="91">
        <v>0</v>
      </c>
      <c r="AG14" s="25">
        <v>50.309355428765201</v>
      </c>
      <c r="AH14" s="25">
        <v>50.309355428765201</v>
      </c>
      <c r="AI14" s="25">
        <v>225.015271447168</v>
      </c>
      <c r="AJ14" s="25">
        <v>35.482260345562999</v>
      </c>
      <c r="AK14" s="25">
        <v>2.2133379143306899</v>
      </c>
      <c r="AL14" s="91">
        <v>4.0501851835213296</v>
      </c>
      <c r="AM14" s="25">
        <v>17.325480662761599</v>
      </c>
      <c r="AN14" s="25">
        <v>0</v>
      </c>
      <c r="AO14" s="25">
        <v>2.0354777054265698</v>
      </c>
      <c r="AP14" s="25">
        <v>19.163608502234901</v>
      </c>
      <c r="AQ14" s="25">
        <v>0</v>
      </c>
      <c r="AR14" s="91">
        <v>1268.5486466597199</v>
      </c>
      <c r="AS14" s="25">
        <v>25314.197248259101</v>
      </c>
      <c r="AT14" s="25">
        <v>2587.6725702966801</v>
      </c>
      <c r="AU14" s="25">
        <v>28126.885090003001</v>
      </c>
      <c r="AV14" s="25">
        <v>0</v>
      </c>
      <c r="AW14" s="25">
        <v>114.347048044704</v>
      </c>
      <c r="AX14" s="25">
        <v>0</v>
      </c>
      <c r="AY14" s="25">
        <v>465.575028980588</v>
      </c>
      <c r="AZ14" s="25">
        <v>0.44692653355159101</v>
      </c>
      <c r="BA14" s="25">
        <v>0.15715257820620901</v>
      </c>
      <c r="BB14" s="25">
        <v>591.20064705655398</v>
      </c>
      <c r="BC14" s="25">
        <v>0.20084852781957299</v>
      </c>
      <c r="BD14" s="25">
        <v>0</v>
      </c>
      <c r="BE14" s="25">
        <v>2.9130769278592501E-2</v>
      </c>
      <c r="BF14" s="25">
        <v>790.28582128895005</v>
      </c>
      <c r="BG14" s="25">
        <v>766.57835000404202</v>
      </c>
      <c r="BH14" s="25">
        <v>23.707471284908699</v>
      </c>
      <c r="BI14" s="25">
        <v>0</v>
      </c>
      <c r="BJ14" s="25">
        <v>0</v>
      </c>
      <c r="BK14" s="25">
        <v>3.13615087209334</v>
      </c>
      <c r="BL14" s="25">
        <v>0</v>
      </c>
      <c r="BM14" s="25">
        <v>33.6536724246983</v>
      </c>
      <c r="BN14" s="25">
        <v>0</v>
      </c>
      <c r="BO14" s="25">
        <v>0.87468961010157797</v>
      </c>
      <c r="BP14" s="25">
        <v>134.61460261468099</v>
      </c>
      <c r="BQ14" s="25">
        <v>32.170597935782098</v>
      </c>
      <c r="BR14" s="25">
        <v>0</v>
      </c>
      <c r="BS14" s="25">
        <v>2.26146260917012</v>
      </c>
      <c r="BT14" s="25">
        <v>3.06640788659424E-3</v>
      </c>
      <c r="BU14" s="25">
        <v>21.599267214691501</v>
      </c>
      <c r="BV14" s="25">
        <v>253.39568479576999</v>
      </c>
      <c r="BW14" s="25">
        <v>0</v>
      </c>
      <c r="BX14" s="25">
        <v>0.452881528732473</v>
      </c>
      <c r="BY14" s="25">
        <v>38.799126497180502</v>
      </c>
      <c r="BZ14" s="91">
        <v>0</v>
      </c>
      <c r="CA14" s="25">
        <v>3.3911379372886401</v>
      </c>
      <c r="CB14" s="25">
        <v>1241.94478840589</v>
      </c>
      <c r="CC14" s="25">
        <v>31.686558671629701</v>
      </c>
      <c r="CE14" s="34">
        <f t="shared" si="0"/>
        <v>8.0000067809550823E-3</v>
      </c>
      <c r="CG14" s="22">
        <f t="shared" si="1"/>
        <v>2.7216715915627902E-3</v>
      </c>
      <c r="CH14" s="22">
        <f t="shared" si="2"/>
        <v>2.7237949976061941E-3</v>
      </c>
      <c r="CI14" s="22">
        <f t="shared" si="3"/>
        <v>2.7227065805488669E-3</v>
      </c>
      <c r="CJ14" s="22">
        <f t="shared" si="4"/>
        <v>2.6978785504267518E-3</v>
      </c>
      <c r="CK14" s="22">
        <f t="shared" si="5"/>
        <v>2.6970841102575316E-3</v>
      </c>
      <c r="CL14" s="22">
        <f t="shared" si="6"/>
        <v>2.718480627065097E-3</v>
      </c>
      <c r="CM14" s="22">
        <f t="shared" si="7"/>
        <v>2.722849437567071E-3</v>
      </c>
      <c r="CN14" s="22">
        <f t="shared" si="8"/>
        <v>2.7239172662450253E-3</v>
      </c>
      <c r="CO14" s="22">
        <f t="shared" si="9"/>
        <v>2.7229569060946671E-3</v>
      </c>
      <c r="CP14" s="22">
        <f t="shared" si="10"/>
        <v>2.7219365804494349E-3</v>
      </c>
      <c r="CQ14" s="22">
        <f t="shared" si="11"/>
        <v>2.7229943925774569E-3</v>
      </c>
      <c r="CR14" s="22">
        <f t="shared" si="12"/>
        <v>2.7226469478796055E-3</v>
      </c>
      <c r="CS14" s="22">
        <f t="shared" si="13"/>
        <v>2.7217040688970757E-3</v>
      </c>
    </row>
    <row r="15" spans="1:97" x14ac:dyDescent="0.25">
      <c r="A15" s="91" t="s">
        <v>14</v>
      </c>
      <c r="B15" s="91">
        <v>2923.6764581000002</v>
      </c>
      <c r="C15" s="91">
        <v>9.1474437300000009</v>
      </c>
      <c r="D15" s="91">
        <v>13233.366244999999</v>
      </c>
      <c r="E15" s="91">
        <v>366.66340623000002</v>
      </c>
      <c r="F15" s="91">
        <v>355.66442723</v>
      </c>
      <c r="G15" s="91">
        <v>10.310121232</v>
      </c>
      <c r="H15" s="91">
        <v>577.27639863000002</v>
      </c>
      <c r="I15" s="91">
        <v>10.129952189000001</v>
      </c>
      <c r="J15" s="91">
        <v>1.3940612366</v>
      </c>
      <c r="K15" s="91">
        <v>23.341121080000001</v>
      </c>
      <c r="L15" s="91">
        <v>1.6845470201999999</v>
      </c>
      <c r="M15" s="91">
        <v>1.7502754694</v>
      </c>
      <c r="N15" s="91">
        <v>0.94436396909999998</v>
      </c>
      <c r="O15" s="25"/>
      <c r="P15" s="27" t="s">
        <v>14</v>
      </c>
      <c r="Q15" s="90">
        <v>0</v>
      </c>
      <c r="R15" s="27">
        <v>0</v>
      </c>
      <c r="S15" s="25">
        <v>1.6891241189853301</v>
      </c>
      <c r="T15" s="25">
        <v>10.1575177596442</v>
      </c>
      <c r="U15" s="25">
        <v>10.1575177596442</v>
      </c>
      <c r="V15" s="25">
        <v>13.7923222606971</v>
      </c>
      <c r="W15" s="91">
        <v>0.59016991653480599</v>
      </c>
      <c r="X15" s="25">
        <v>1.39784907659135</v>
      </c>
      <c r="Y15" s="25">
        <v>1.7550349755032</v>
      </c>
      <c r="Z15" s="25">
        <v>0</v>
      </c>
      <c r="AA15" s="25">
        <v>2931.6273493410899</v>
      </c>
      <c r="AB15" s="25">
        <v>137.96242093252599</v>
      </c>
      <c r="AC15" s="25">
        <v>12.4410684459846</v>
      </c>
      <c r="AD15" s="25">
        <v>45.098913265888299</v>
      </c>
      <c r="AE15" s="25">
        <v>0</v>
      </c>
      <c r="AF15" s="91">
        <v>0</v>
      </c>
      <c r="AG15" s="25">
        <v>23.404631409369799</v>
      </c>
      <c r="AH15" s="25">
        <v>23.404631409369799</v>
      </c>
      <c r="AI15" s="25">
        <v>106.15486850686401</v>
      </c>
      <c r="AJ15" s="25">
        <v>16.539618080871801</v>
      </c>
      <c r="AK15" s="25">
        <v>1.03171782177116</v>
      </c>
      <c r="AL15" s="91">
        <v>1.88794381962174</v>
      </c>
      <c r="AM15" s="25">
        <v>8.0760656632834404</v>
      </c>
      <c r="AN15" s="25">
        <v>0</v>
      </c>
      <c r="AO15" s="25">
        <v>0.946940360803601</v>
      </c>
      <c r="AP15" s="25">
        <v>9.1723045814028996</v>
      </c>
      <c r="AQ15" s="25">
        <v>0</v>
      </c>
      <c r="AR15" s="91">
        <v>591.24767151242497</v>
      </c>
      <c r="AS15" s="25">
        <v>11942.416945974601</v>
      </c>
      <c r="AT15" s="25">
        <v>1220.7808736789</v>
      </c>
      <c r="AU15" s="25">
        <v>13269.352688160399</v>
      </c>
      <c r="AV15" s="25">
        <v>0</v>
      </c>
      <c r="AW15" s="25">
        <v>53.301547790836402</v>
      </c>
      <c r="AX15" s="25">
        <v>0</v>
      </c>
      <c r="AY15" s="25">
        <v>217.02254758895799</v>
      </c>
      <c r="AZ15" s="25">
        <v>0.20791618676455201</v>
      </c>
      <c r="BA15" s="25">
        <v>7.3109538539548102E-2</v>
      </c>
      <c r="BB15" s="25">
        <v>275.03430700573699</v>
      </c>
      <c r="BC15" s="25">
        <v>9.3437492275555603E-2</v>
      </c>
      <c r="BD15" s="25">
        <v>0</v>
      </c>
      <c r="BE15" s="25">
        <v>1.3552038124528E-2</v>
      </c>
      <c r="BF15" s="25">
        <v>367.651292059414</v>
      </c>
      <c r="BG15" s="25">
        <v>356.62240255286298</v>
      </c>
      <c r="BH15" s="25">
        <v>11.028889506550399</v>
      </c>
      <c r="BI15" s="25">
        <v>0</v>
      </c>
      <c r="BJ15" s="25">
        <v>0</v>
      </c>
      <c r="BK15" s="25">
        <v>1.4589805844452901</v>
      </c>
      <c r="BL15" s="25">
        <v>0</v>
      </c>
      <c r="BM15" s="25">
        <v>15.6561619424924</v>
      </c>
      <c r="BN15" s="25">
        <v>0</v>
      </c>
      <c r="BO15" s="25">
        <v>0.40691705002838402</v>
      </c>
      <c r="BP15" s="25">
        <v>62.624529356525898</v>
      </c>
      <c r="BQ15" s="25">
        <v>14.995920459795901</v>
      </c>
      <c r="BR15" s="25">
        <v>0</v>
      </c>
      <c r="BS15" s="25">
        <v>1.0520648381531801</v>
      </c>
      <c r="BT15" s="25">
        <v>1.42651977667179E-3</v>
      </c>
      <c r="BU15" s="25">
        <v>10.338175457486599</v>
      </c>
      <c r="BV15" s="25">
        <v>118.117409854995</v>
      </c>
      <c r="BW15" s="25">
        <v>0</v>
      </c>
      <c r="BX15" s="25">
        <v>0.21110334248646201</v>
      </c>
      <c r="BY15" s="25">
        <v>18.085747812681198</v>
      </c>
      <c r="BZ15" s="91">
        <v>0</v>
      </c>
      <c r="CA15" s="25">
        <v>1.58074019540779</v>
      </c>
      <c r="CB15" s="25">
        <v>578.84625074488599</v>
      </c>
      <c r="CC15" s="25">
        <v>14.770360759883999</v>
      </c>
      <c r="CE15" s="34">
        <f t="shared" si="0"/>
        <v>8.0000035421155941E-3</v>
      </c>
      <c r="CG15" s="22">
        <f t="shared" si="1"/>
        <v>2.7194839630978662E-3</v>
      </c>
      <c r="CH15" s="22">
        <f t="shared" si="2"/>
        <v>2.7177922200674449E-3</v>
      </c>
      <c r="CI15" s="22">
        <f t="shared" si="3"/>
        <v>2.7193718131996044E-3</v>
      </c>
      <c r="CJ15" s="22">
        <f t="shared" si="4"/>
        <v>2.694258037831852E-3</v>
      </c>
      <c r="CK15" s="22">
        <f t="shared" si="5"/>
        <v>2.6934808474491541E-3</v>
      </c>
      <c r="CL15" s="22">
        <f t="shared" si="6"/>
        <v>2.7210374015318069E-3</v>
      </c>
      <c r="CM15" s="22">
        <f t="shared" si="7"/>
        <v>2.7194115654330738E-3</v>
      </c>
      <c r="CN15" s="22">
        <f t="shared" si="8"/>
        <v>2.7211945456300031E-3</v>
      </c>
      <c r="CO15" s="22">
        <f t="shared" si="9"/>
        <v>2.7171259711576555E-3</v>
      </c>
      <c r="CP15" s="22">
        <f t="shared" si="10"/>
        <v>2.7209631085037007E-3</v>
      </c>
      <c r="CQ15" s="22">
        <f t="shared" si="11"/>
        <v>2.7171095436604492E-3</v>
      </c>
      <c r="CR15" s="22">
        <f t="shared" si="12"/>
        <v>2.7192897269088432E-3</v>
      </c>
      <c r="CS15" s="22">
        <f t="shared" si="13"/>
        <v>2.7281766224693865E-3</v>
      </c>
    </row>
    <row r="16" spans="1:97" x14ac:dyDescent="0.25">
      <c r="A16" s="91" t="s">
        <v>15</v>
      </c>
      <c r="B16" s="91">
        <v>3169.0202039000001</v>
      </c>
      <c r="C16" s="91">
        <v>9.9150644682000006</v>
      </c>
      <c r="D16" s="91">
        <v>13809.898549</v>
      </c>
      <c r="E16" s="91">
        <v>380.15383155000001</v>
      </c>
      <c r="F16" s="91">
        <v>368.75026921</v>
      </c>
      <c r="G16" s="91">
        <v>11.17531065</v>
      </c>
      <c r="H16" s="91">
        <v>598.62118229999999</v>
      </c>
      <c r="I16" s="91">
        <v>10.502657404000001</v>
      </c>
      <c r="J16" s="91">
        <v>1.4453520907999999</v>
      </c>
      <c r="K16" s="91">
        <v>24.199896853999999</v>
      </c>
      <c r="L16" s="91">
        <v>1.7465255421999999</v>
      </c>
      <c r="M16" s="91">
        <v>1.8146722985999999</v>
      </c>
      <c r="N16" s="91">
        <v>0.9791093823</v>
      </c>
      <c r="O16" s="25"/>
      <c r="P16" s="27" t="s">
        <v>15</v>
      </c>
      <c r="Q16" s="90">
        <v>0</v>
      </c>
      <c r="R16" s="27">
        <v>0</v>
      </c>
      <c r="S16" s="25">
        <v>1.7512772618528201</v>
      </c>
      <c r="T16" s="25">
        <v>10.531220539182</v>
      </c>
      <c r="U16" s="25">
        <v>10.531220539182</v>
      </c>
      <c r="V16" s="25">
        <v>14.3024698180292</v>
      </c>
      <c r="W16" s="91">
        <v>0.61199743435326803</v>
      </c>
      <c r="X16" s="25">
        <v>1.4492825663921001</v>
      </c>
      <c r="Y16" s="25">
        <v>1.8196067501342701</v>
      </c>
      <c r="Z16" s="25">
        <v>0</v>
      </c>
      <c r="AA16" s="25">
        <v>3177.6384237777302</v>
      </c>
      <c r="AB16" s="25">
        <v>143.06548914852999</v>
      </c>
      <c r="AC16" s="25">
        <v>12.9012195182627</v>
      </c>
      <c r="AD16" s="25">
        <v>46.767066307686299</v>
      </c>
      <c r="AE16" s="25">
        <v>0</v>
      </c>
      <c r="AF16" s="91">
        <v>0</v>
      </c>
      <c r="AG16" s="25">
        <v>24.265720311753999</v>
      </c>
      <c r="AH16" s="25">
        <v>24.265720311753999</v>
      </c>
      <c r="AI16" s="25">
        <v>110.779621433996</v>
      </c>
      <c r="AJ16" s="25">
        <v>17.151392483681501</v>
      </c>
      <c r="AK16" s="25">
        <v>1.0698828449773501</v>
      </c>
      <c r="AL16" s="91">
        <v>1.9577804106521699</v>
      </c>
      <c r="AM16" s="25">
        <v>8.3747777075569303</v>
      </c>
      <c r="AN16" s="25">
        <v>0</v>
      </c>
      <c r="AO16" s="25">
        <v>0.98178213652074497</v>
      </c>
      <c r="AP16" s="25">
        <v>9.94203002683245</v>
      </c>
      <c r="AQ16" s="25">
        <v>0</v>
      </c>
      <c r="AR16" s="91">
        <v>613.10925308178503</v>
      </c>
      <c r="AS16" s="25">
        <v>12462.703637637</v>
      </c>
      <c r="AT16" s="25">
        <v>1273.9673841681599</v>
      </c>
      <c r="AU16" s="25">
        <v>13847.450643239201</v>
      </c>
      <c r="AV16" s="25">
        <v>0</v>
      </c>
      <c r="AW16" s="25">
        <v>55.273030803204897</v>
      </c>
      <c r="AX16" s="25">
        <v>0</v>
      </c>
      <c r="AY16" s="25">
        <v>225.04890928321501</v>
      </c>
      <c r="AZ16" s="25">
        <v>0.21556581895974899</v>
      </c>
      <c r="BA16" s="25">
        <v>7.5799367080033195E-2</v>
      </c>
      <c r="BB16" s="25">
        <v>285.15351986827301</v>
      </c>
      <c r="BC16" s="25">
        <v>9.6875399677353605E-2</v>
      </c>
      <c r="BD16" s="25">
        <v>0</v>
      </c>
      <c r="BE16" s="25">
        <v>1.40506456392025E-2</v>
      </c>
      <c r="BF16" s="25">
        <v>381.17799718096097</v>
      </c>
      <c r="BG16" s="25">
        <v>369.743409264825</v>
      </c>
      <c r="BH16" s="25">
        <v>11.434587916136101</v>
      </c>
      <c r="BI16" s="25">
        <v>0</v>
      </c>
      <c r="BJ16" s="25">
        <v>0</v>
      </c>
      <c r="BK16" s="25">
        <v>1.5126569487149799</v>
      </c>
      <c r="BL16" s="25">
        <v>0</v>
      </c>
      <c r="BM16" s="25">
        <v>16.232144516609001</v>
      </c>
      <c r="BN16" s="25">
        <v>0</v>
      </c>
      <c r="BO16" s="25">
        <v>0.42188787125668897</v>
      </c>
      <c r="BP16" s="25">
        <v>64.9286560937405</v>
      </c>
      <c r="BQ16" s="25">
        <v>15.5506023897311</v>
      </c>
      <c r="BR16" s="25">
        <v>0</v>
      </c>
      <c r="BS16" s="25">
        <v>1.0907736914080299</v>
      </c>
      <c r="BT16" s="25">
        <v>1.4790434656767901E-3</v>
      </c>
      <c r="BU16" s="25">
        <v>11.2056967665029</v>
      </c>
      <c r="BV16" s="25">
        <v>122.48602487727899</v>
      </c>
      <c r="BW16" s="25">
        <v>0</v>
      </c>
      <c r="BX16" s="25">
        <v>0.21891018540593599</v>
      </c>
      <c r="BY16" s="25">
        <v>18.754612433736199</v>
      </c>
      <c r="BZ16" s="91">
        <v>0</v>
      </c>
      <c r="CA16" s="25">
        <v>1.63920541275834</v>
      </c>
      <c r="CB16" s="25">
        <v>600.24895218483505</v>
      </c>
      <c r="CC16" s="25">
        <v>15.3166696399103</v>
      </c>
      <c r="CE16" s="34">
        <f t="shared" si="0"/>
        <v>8.0000011762513673E-3</v>
      </c>
      <c r="CG16" s="22">
        <f t="shared" si="1"/>
        <v>2.7195219099972801E-3</v>
      </c>
      <c r="CH16" s="22">
        <f t="shared" si="2"/>
        <v>2.7196554010248098E-3</v>
      </c>
      <c r="CI16" s="22">
        <f t="shared" si="3"/>
        <v>2.7192157933644298E-3</v>
      </c>
      <c r="CJ16" s="22">
        <f t="shared" si="4"/>
        <v>2.6940820950959194E-3</v>
      </c>
      <c r="CK16" s="22">
        <f t="shared" si="5"/>
        <v>2.6932591993835829E-3</v>
      </c>
      <c r="CL16" s="22">
        <f t="shared" si="6"/>
        <v>2.7190399850674212E-3</v>
      </c>
      <c r="CM16" s="22">
        <f t="shared" si="7"/>
        <v>2.7191986066729284E-3</v>
      </c>
      <c r="CN16" s="22">
        <f t="shared" si="8"/>
        <v>2.719610293212135E-3</v>
      </c>
      <c r="CO16" s="22">
        <f t="shared" si="9"/>
        <v>2.7193897024251189E-3</v>
      </c>
      <c r="CP16" s="22">
        <f t="shared" si="10"/>
        <v>2.7199891863638275E-3</v>
      </c>
      <c r="CQ16" s="22">
        <f t="shared" si="11"/>
        <v>2.7206700033912475E-3</v>
      </c>
      <c r="CR16" s="22">
        <f t="shared" si="12"/>
        <v>2.7191970352316869E-3</v>
      </c>
      <c r="CS16" s="22">
        <f t="shared" si="13"/>
        <v>2.7297810327039057E-3</v>
      </c>
    </row>
    <row r="17" spans="1:97" x14ac:dyDescent="0.25">
      <c r="A17" s="91" t="s">
        <v>16</v>
      </c>
      <c r="B17" s="91">
        <v>4116.4407209000001</v>
      </c>
      <c r="C17" s="91">
        <v>12.879307745</v>
      </c>
      <c r="D17" s="91">
        <v>18293.311689999999</v>
      </c>
      <c r="E17" s="91">
        <v>505.10056724999998</v>
      </c>
      <c r="F17" s="91">
        <v>489.94887931</v>
      </c>
      <c r="G17" s="91">
        <v>14.516319837999999</v>
      </c>
      <c r="H17" s="91">
        <v>795.37808675999997</v>
      </c>
      <c r="I17" s="91">
        <v>13.954609351</v>
      </c>
      <c r="J17" s="91">
        <v>1.9204019540999999</v>
      </c>
      <c r="K17" s="91">
        <v>32.153777271999999</v>
      </c>
      <c r="L17" s="91">
        <v>2.3205633315999998</v>
      </c>
      <c r="M17" s="91">
        <v>2.4111081653999999</v>
      </c>
      <c r="N17" s="91">
        <v>1.3009173221000001</v>
      </c>
      <c r="O17" s="25"/>
      <c r="P17" s="27" t="s">
        <v>16</v>
      </c>
      <c r="Q17" s="90">
        <v>0</v>
      </c>
      <c r="R17" s="27">
        <v>0</v>
      </c>
      <c r="S17" s="25">
        <v>2.3268722031834299</v>
      </c>
      <c r="T17" s="25">
        <v>13.9925506091384</v>
      </c>
      <c r="U17" s="25">
        <v>13.9925506091384</v>
      </c>
      <c r="V17" s="25">
        <v>19.003466444286399</v>
      </c>
      <c r="W17" s="91">
        <v>0.81315912600351403</v>
      </c>
      <c r="X17" s="25">
        <v>1.9256282035640899</v>
      </c>
      <c r="Y17" s="25">
        <v>2.41766361414704</v>
      </c>
      <c r="Z17" s="25">
        <v>0</v>
      </c>
      <c r="AA17" s="25">
        <v>4127.6333606221397</v>
      </c>
      <c r="AB17" s="25">
        <v>190.08876942140401</v>
      </c>
      <c r="AC17" s="25">
        <v>17.141649517658301</v>
      </c>
      <c r="AD17" s="25">
        <v>62.1385448377589</v>
      </c>
      <c r="AE17" s="25">
        <v>0</v>
      </c>
      <c r="AF17" s="91">
        <v>0</v>
      </c>
      <c r="AG17" s="25">
        <v>32.241234969049501</v>
      </c>
      <c r="AH17" s="25">
        <v>32.241234969049501</v>
      </c>
      <c r="AI17" s="25">
        <v>146.74464894172601</v>
      </c>
      <c r="AJ17" s="25">
        <v>22.788750921165999</v>
      </c>
      <c r="AK17" s="25">
        <v>1.4215345068313401</v>
      </c>
      <c r="AL17" s="91">
        <v>2.6012702450185698</v>
      </c>
      <c r="AM17" s="25">
        <v>11.1274294258348</v>
      </c>
      <c r="AN17" s="25">
        <v>0</v>
      </c>
      <c r="AO17" s="25">
        <v>1.30445477596784</v>
      </c>
      <c r="AP17" s="25">
        <v>12.914316010736499</v>
      </c>
      <c r="AQ17" s="25">
        <v>0</v>
      </c>
      <c r="AR17" s="91">
        <v>814.62787668446902</v>
      </c>
      <c r="AS17" s="25">
        <v>16508.746967178598</v>
      </c>
      <c r="AT17" s="25">
        <v>1687.56184466233</v>
      </c>
      <c r="AU17" s="25">
        <v>18343.053460782699</v>
      </c>
      <c r="AV17" s="25">
        <v>0</v>
      </c>
      <c r="AW17" s="25">
        <v>73.440319439144204</v>
      </c>
      <c r="AX17" s="25">
        <v>0</v>
      </c>
      <c r="AY17" s="25">
        <v>299.01942677190402</v>
      </c>
      <c r="AZ17" s="25">
        <v>0.28641678918853303</v>
      </c>
      <c r="BA17" s="25">
        <v>0.10071251966247199</v>
      </c>
      <c r="BB17" s="25">
        <v>378.87599974646798</v>
      </c>
      <c r="BC17" s="25">
        <v>0.12871568136598299</v>
      </c>
      <c r="BD17" s="25">
        <v>0</v>
      </c>
      <c r="BE17" s="25">
        <v>1.86687102740896E-2</v>
      </c>
      <c r="BF17" s="25">
        <v>506.46125245367801</v>
      </c>
      <c r="BG17" s="25">
        <v>491.26834999497299</v>
      </c>
      <c r="BH17" s="25">
        <v>15.1929024587046</v>
      </c>
      <c r="BI17" s="25">
        <v>0</v>
      </c>
      <c r="BJ17" s="25">
        <v>0</v>
      </c>
      <c r="BK17" s="25">
        <v>2.00983239184951</v>
      </c>
      <c r="BL17" s="25">
        <v>0</v>
      </c>
      <c r="BM17" s="25">
        <v>21.567231020133701</v>
      </c>
      <c r="BN17" s="25">
        <v>0</v>
      </c>
      <c r="BO17" s="25">
        <v>0.56055201166244994</v>
      </c>
      <c r="BP17" s="25">
        <v>86.268976483297195</v>
      </c>
      <c r="BQ17" s="25">
        <v>20.661808150341098</v>
      </c>
      <c r="BR17" s="25">
        <v>0</v>
      </c>
      <c r="BS17" s="25">
        <v>1.4492794987791899</v>
      </c>
      <c r="BT17" s="25">
        <v>1.9651422918147898E-3</v>
      </c>
      <c r="BU17" s="25">
        <v>14.555805527119601</v>
      </c>
      <c r="BV17" s="25">
        <v>162.745309400786</v>
      </c>
      <c r="BW17" s="25">
        <v>0</v>
      </c>
      <c r="BX17" s="25">
        <v>0.29086565320403202</v>
      </c>
      <c r="BY17" s="25">
        <v>24.919055907721301</v>
      </c>
      <c r="BZ17" s="91">
        <v>0</v>
      </c>
      <c r="CA17" s="25">
        <v>2.1779877381868</v>
      </c>
      <c r="CB17" s="25">
        <v>797.54101187740002</v>
      </c>
      <c r="CC17" s="25">
        <v>20.3510125759624</v>
      </c>
      <c r="CE17" s="34">
        <f t="shared" si="0"/>
        <v>8.0000120620847149E-3</v>
      </c>
      <c r="CG17" s="22">
        <f t="shared" si="1"/>
        <v>2.7190090860077943E-3</v>
      </c>
      <c r="CH17" s="22">
        <f t="shared" si="2"/>
        <v>2.7181791467083974E-3</v>
      </c>
      <c r="CI17" s="22">
        <f t="shared" si="3"/>
        <v>2.7191233400288045E-3</v>
      </c>
      <c r="CJ17" s="22">
        <f t="shared" si="4"/>
        <v>2.6938896764385511E-3</v>
      </c>
      <c r="CK17" s="22">
        <f t="shared" si="5"/>
        <v>2.6930782795772943E-3</v>
      </c>
      <c r="CL17" s="22">
        <f t="shared" si="6"/>
        <v>2.7200894965291392E-3</v>
      </c>
      <c r="CM17" s="22">
        <f t="shared" si="7"/>
        <v>2.7193672460990221E-3</v>
      </c>
      <c r="CN17" s="22">
        <f t="shared" si="8"/>
        <v>2.7189050717267584E-3</v>
      </c>
      <c r="CO17" s="22">
        <f t="shared" si="9"/>
        <v>2.7214351937791567E-3</v>
      </c>
      <c r="CP17" s="22">
        <f t="shared" si="10"/>
        <v>2.7199820509318773E-3</v>
      </c>
      <c r="CQ17" s="22">
        <f t="shared" si="11"/>
        <v>2.7186810622747306E-3</v>
      </c>
      <c r="CR17" s="22">
        <f t="shared" si="12"/>
        <v>2.7188530324405913E-3</v>
      </c>
      <c r="CS17" s="22">
        <f t="shared" si="13"/>
        <v>2.7191996045756082E-3</v>
      </c>
    </row>
    <row r="18" spans="1:97" x14ac:dyDescent="0.25">
      <c r="A18" s="91" t="s">
        <v>17</v>
      </c>
      <c r="B18" s="91">
        <v>1535.9018532</v>
      </c>
      <c r="C18" s="91">
        <v>4.8054507954999996</v>
      </c>
      <c r="D18" s="91">
        <v>6818.4890498000004</v>
      </c>
      <c r="E18" s="91">
        <v>188.32938994</v>
      </c>
      <c r="F18" s="91">
        <v>182.68000644</v>
      </c>
      <c r="G18" s="91">
        <v>5.4162439336999997</v>
      </c>
      <c r="H18" s="91">
        <v>296.52150384999999</v>
      </c>
      <c r="I18" s="91">
        <v>5.2030491276999999</v>
      </c>
      <c r="J18" s="91">
        <v>0.71603191899999996</v>
      </c>
      <c r="K18" s="91">
        <v>11.988704132000001</v>
      </c>
      <c r="L18" s="91">
        <v>0.86523418299999999</v>
      </c>
      <c r="M18" s="91">
        <v>0.89899429760000005</v>
      </c>
      <c r="N18" s="91">
        <v>0.4850538324</v>
      </c>
      <c r="O18" s="25"/>
      <c r="P18" s="27" t="s">
        <v>17</v>
      </c>
      <c r="Q18" s="90">
        <v>0</v>
      </c>
      <c r="R18" s="27">
        <v>0</v>
      </c>
      <c r="S18" s="25">
        <v>0.86758628587555997</v>
      </c>
      <c r="T18" s="25">
        <v>5.2172044341584396</v>
      </c>
      <c r="U18" s="25">
        <v>5.2172044341584396</v>
      </c>
      <c r="V18" s="25">
        <v>7.0845279446435798</v>
      </c>
      <c r="W18" s="91">
        <v>0.30314748238469702</v>
      </c>
      <c r="X18" s="25">
        <v>0.71798283699211496</v>
      </c>
      <c r="Y18" s="25">
        <v>0.90143750714278004</v>
      </c>
      <c r="Z18" s="25">
        <v>0</v>
      </c>
      <c r="AA18" s="25">
        <v>1540.0789219221999</v>
      </c>
      <c r="AB18" s="25">
        <v>70.865486732403298</v>
      </c>
      <c r="AC18" s="25">
        <v>6.3904537062961904</v>
      </c>
      <c r="AD18" s="25">
        <v>23.165337276319999</v>
      </c>
      <c r="AE18" s="25">
        <v>0</v>
      </c>
      <c r="AF18" s="91">
        <v>0</v>
      </c>
      <c r="AG18" s="25">
        <v>12.021313076854099</v>
      </c>
      <c r="AH18" s="25">
        <v>12.021313076854099</v>
      </c>
      <c r="AI18" s="25">
        <v>54.6962618105457</v>
      </c>
      <c r="AJ18" s="25">
        <v>8.4957011893289707</v>
      </c>
      <c r="AK18" s="25">
        <v>0.52995183973683702</v>
      </c>
      <c r="AL18" s="91">
        <v>0.96975501121233798</v>
      </c>
      <c r="AM18" s="25">
        <v>4.1483338711469004</v>
      </c>
      <c r="AN18" s="25">
        <v>0</v>
      </c>
      <c r="AO18" s="25">
        <v>0.48637118495089199</v>
      </c>
      <c r="AP18" s="25">
        <v>4.8185148014793002</v>
      </c>
      <c r="AQ18" s="25">
        <v>0</v>
      </c>
      <c r="AR18" s="91">
        <v>303.697848157762</v>
      </c>
      <c r="AS18" s="25">
        <v>6153.3279325099002</v>
      </c>
      <c r="AT18" s="25">
        <v>629.00717085291205</v>
      </c>
      <c r="AU18" s="25">
        <v>6837.0313651733604</v>
      </c>
      <c r="AV18" s="25">
        <v>0</v>
      </c>
      <c r="AW18" s="25">
        <v>27.3787635656563</v>
      </c>
      <c r="AX18" s="25">
        <v>0</v>
      </c>
      <c r="AY18" s="25">
        <v>111.474949927677</v>
      </c>
      <c r="AZ18" s="25">
        <v>0.106792107442252</v>
      </c>
      <c r="BA18" s="25">
        <v>3.7551218632362701E-2</v>
      </c>
      <c r="BB18" s="25">
        <v>141.26595288502301</v>
      </c>
      <c r="BC18" s="25">
        <v>4.7992368623819899E-2</v>
      </c>
      <c r="BD18" s="25">
        <v>0</v>
      </c>
      <c r="BE18" s="25">
        <v>6.96069403153712E-3</v>
      </c>
      <c r="BF18" s="25">
        <v>188.83680340003301</v>
      </c>
      <c r="BG18" s="25">
        <v>183.17205699891301</v>
      </c>
      <c r="BH18" s="25">
        <v>5.6647464011199498</v>
      </c>
      <c r="BI18" s="25">
        <v>0</v>
      </c>
      <c r="BJ18" s="25">
        <v>0</v>
      </c>
      <c r="BK18" s="25">
        <v>0.74937515633525698</v>
      </c>
      <c r="BL18" s="25">
        <v>0</v>
      </c>
      <c r="BM18" s="25">
        <v>8.0414663593423494</v>
      </c>
      <c r="BN18" s="25">
        <v>0</v>
      </c>
      <c r="BO18" s="25">
        <v>0.209005141928051</v>
      </c>
      <c r="BP18" s="25">
        <v>32.1658568095812</v>
      </c>
      <c r="BQ18" s="25">
        <v>7.7027689034689004</v>
      </c>
      <c r="BR18" s="25">
        <v>0</v>
      </c>
      <c r="BS18" s="25">
        <v>0.54037155277038196</v>
      </c>
      <c r="BT18" s="25">
        <v>7.3270520268743297E-4</v>
      </c>
      <c r="BU18" s="25">
        <v>5.4309730211147604</v>
      </c>
      <c r="BV18" s="25">
        <v>60.671872106712698</v>
      </c>
      <c r="BW18" s="25">
        <v>0</v>
      </c>
      <c r="BX18" s="25">
        <v>0.108435052233654</v>
      </c>
      <c r="BY18" s="25">
        <v>9.2898847294862694</v>
      </c>
      <c r="BZ18" s="91">
        <v>0</v>
      </c>
      <c r="CA18" s="25">
        <v>0.81195909776861297</v>
      </c>
      <c r="CB18" s="25">
        <v>297.32775653808199</v>
      </c>
      <c r="CC18" s="25">
        <v>7.5869034539083504</v>
      </c>
      <c r="CE18" s="34">
        <f t="shared" si="0"/>
        <v>8.0000015926735245E-3</v>
      </c>
      <c r="CG18" s="22">
        <f t="shared" si="1"/>
        <v>2.7196195599980149E-3</v>
      </c>
      <c r="CH18" s="22">
        <f t="shared" si="2"/>
        <v>2.7185807399243769E-3</v>
      </c>
      <c r="CI18" s="22">
        <f t="shared" si="3"/>
        <v>2.7194170494273771E-3</v>
      </c>
      <c r="CJ18" s="22">
        <f t="shared" si="4"/>
        <v>2.6942871752234964E-3</v>
      </c>
      <c r="CK18" s="22">
        <f t="shared" si="5"/>
        <v>2.6935107377205943E-3</v>
      </c>
      <c r="CL18" s="22">
        <f t="shared" si="6"/>
        <v>2.7194283704830981E-3</v>
      </c>
      <c r="CM18" s="22">
        <f t="shared" si="7"/>
        <v>2.7190361495328607E-3</v>
      </c>
      <c r="CN18" s="22">
        <f t="shared" si="8"/>
        <v>2.7205790510567377E-3</v>
      </c>
      <c r="CO18" s="22">
        <f t="shared" si="9"/>
        <v>2.7246243363558739E-3</v>
      </c>
      <c r="CP18" s="22">
        <f t="shared" si="10"/>
        <v>2.7199724419805799E-3</v>
      </c>
      <c r="CQ18" s="22">
        <f t="shared" si="11"/>
        <v>2.7184581027584996E-3</v>
      </c>
      <c r="CR18" s="22">
        <f t="shared" si="12"/>
        <v>2.7177141716054299E-3</v>
      </c>
      <c r="CS18" s="22">
        <f t="shared" si="13"/>
        <v>2.7158893774199412E-3</v>
      </c>
    </row>
    <row r="19" spans="1:97" x14ac:dyDescent="0.25">
      <c r="A19" s="91" t="s">
        <v>18</v>
      </c>
      <c r="B19" s="91">
        <v>1415.8065996</v>
      </c>
      <c r="C19" s="91">
        <v>4.4297047950000001</v>
      </c>
      <c r="D19" s="91">
        <v>6337.6995207</v>
      </c>
      <c r="E19" s="91">
        <v>175.99895409999999</v>
      </c>
      <c r="F19" s="91">
        <v>170.71943314000001</v>
      </c>
      <c r="G19" s="91">
        <v>4.9927346577999998</v>
      </c>
      <c r="H19" s="91">
        <v>276.79856848999998</v>
      </c>
      <c r="I19" s="91">
        <v>4.8623913926000002</v>
      </c>
      <c r="J19" s="91">
        <v>0.66915136750000004</v>
      </c>
      <c r="K19" s="91">
        <v>11.203771164000001</v>
      </c>
      <c r="L19" s="91">
        <v>0.80858495529999996</v>
      </c>
      <c r="M19" s="91">
        <v>0.84013470359999998</v>
      </c>
      <c r="N19" s="91">
        <v>0.4532960425</v>
      </c>
      <c r="O19" s="25"/>
      <c r="P19" s="27" t="s">
        <v>18</v>
      </c>
      <c r="Q19" s="90">
        <v>0</v>
      </c>
      <c r="R19" s="27">
        <v>0</v>
      </c>
      <c r="S19" s="25">
        <v>0.81078340064627097</v>
      </c>
      <c r="T19" s="25">
        <v>4.8756131091666797</v>
      </c>
      <c r="U19" s="25">
        <v>4.8756131091666797</v>
      </c>
      <c r="V19" s="25">
        <v>6.6128226916036903</v>
      </c>
      <c r="W19" s="91">
        <v>0.282961319431489</v>
      </c>
      <c r="X19" s="25">
        <v>0.67096687130425003</v>
      </c>
      <c r="Y19" s="25">
        <v>0.84241897136426802</v>
      </c>
      <c r="Z19" s="25">
        <v>0</v>
      </c>
      <c r="AA19" s="25">
        <v>1419.6578901207499</v>
      </c>
      <c r="AB19" s="25">
        <v>66.147154850995804</v>
      </c>
      <c r="AC19" s="25">
        <v>5.9649700079633901</v>
      </c>
      <c r="AD19" s="25">
        <v>21.622989156943</v>
      </c>
      <c r="AE19" s="25">
        <v>0</v>
      </c>
      <c r="AF19" s="91">
        <v>0</v>
      </c>
      <c r="AG19" s="25">
        <v>11.234255096949299</v>
      </c>
      <c r="AH19" s="25">
        <v>11.234255096949299</v>
      </c>
      <c r="AI19" s="25">
        <v>50.839513395393404</v>
      </c>
      <c r="AJ19" s="25">
        <v>7.9300593529979997</v>
      </c>
      <c r="AK19" s="25">
        <v>0.49466712208378</v>
      </c>
      <c r="AL19" s="91">
        <v>0.90518586622983099</v>
      </c>
      <c r="AM19" s="25">
        <v>3.8721217575720499</v>
      </c>
      <c r="AN19" s="25">
        <v>0</v>
      </c>
      <c r="AO19" s="25">
        <v>0.45452806088707498</v>
      </c>
      <c r="AP19" s="25">
        <v>4.4417558595545499</v>
      </c>
      <c r="AQ19" s="25">
        <v>0</v>
      </c>
      <c r="AR19" s="91">
        <v>283.49743263060998</v>
      </c>
      <c r="AS19" s="25">
        <v>5719.4435160061003</v>
      </c>
      <c r="AT19" s="25">
        <v>584.65482942729398</v>
      </c>
      <c r="AU19" s="25">
        <v>6354.93785882879</v>
      </c>
      <c r="AV19" s="25">
        <v>0</v>
      </c>
      <c r="AW19" s="25">
        <v>25.5557714228189</v>
      </c>
      <c r="AX19" s="25">
        <v>0</v>
      </c>
      <c r="AY19" s="25">
        <v>104.052634337105</v>
      </c>
      <c r="AZ19" s="25">
        <v>9.9800204192088598E-2</v>
      </c>
      <c r="BA19" s="25">
        <v>3.5092655545450997E-2</v>
      </c>
      <c r="BB19" s="25">
        <v>132.016957295369</v>
      </c>
      <c r="BC19" s="25">
        <v>4.4850129209587898E-2</v>
      </c>
      <c r="BD19" s="25">
        <v>0</v>
      </c>
      <c r="BE19" s="25">
        <v>6.5049381383069501E-3</v>
      </c>
      <c r="BF19" s="25">
        <v>176.473248449485</v>
      </c>
      <c r="BG19" s="25">
        <v>171.17937387561099</v>
      </c>
      <c r="BH19" s="25">
        <v>5.2938745738741204</v>
      </c>
      <c r="BI19" s="25">
        <v>0</v>
      </c>
      <c r="BJ19" s="25">
        <v>0</v>
      </c>
      <c r="BK19" s="25">
        <v>0.70031371219762195</v>
      </c>
      <c r="BL19" s="25">
        <v>0</v>
      </c>
      <c r="BM19" s="25">
        <v>7.5149575106510698</v>
      </c>
      <c r="BN19" s="25">
        <v>0</v>
      </c>
      <c r="BO19" s="25">
        <v>0.19532064626289</v>
      </c>
      <c r="BP19" s="25">
        <v>30.059899711415</v>
      </c>
      <c r="BQ19" s="25">
        <v>7.1899036565749199</v>
      </c>
      <c r="BR19" s="25">
        <v>0</v>
      </c>
      <c r="BS19" s="25">
        <v>0.50499233909290797</v>
      </c>
      <c r="BT19" s="25">
        <v>6.8473353626878695E-4</v>
      </c>
      <c r="BU19" s="25">
        <v>5.0063188257477798</v>
      </c>
      <c r="BV19" s="25">
        <v>56.632130083762803</v>
      </c>
      <c r="BW19" s="25">
        <v>0</v>
      </c>
      <c r="BX19" s="25">
        <v>0.101214841733289</v>
      </c>
      <c r="BY19" s="25">
        <v>8.6713428599413795</v>
      </c>
      <c r="BZ19" s="91">
        <v>0</v>
      </c>
      <c r="CA19" s="25">
        <v>0.757896211193967</v>
      </c>
      <c r="CB19" s="25">
        <v>277.55140068122802</v>
      </c>
      <c r="CC19" s="25">
        <v>7.0817497614374103</v>
      </c>
      <c r="CE19" s="34">
        <f t="shared" si="0"/>
        <v>8.0000016561551559E-3</v>
      </c>
      <c r="CG19" s="22">
        <f t="shared" si="1"/>
        <v>2.7202094705858714E-3</v>
      </c>
      <c r="CH19" s="22">
        <f t="shared" si="2"/>
        <v>2.7205118878694352E-3</v>
      </c>
      <c r="CI19" s="22">
        <f t="shared" si="3"/>
        <v>2.7199677221185206E-3</v>
      </c>
      <c r="CJ19" s="22">
        <f t="shared" si="4"/>
        <v>2.6948702730103706E-3</v>
      </c>
      <c r="CK19" s="22">
        <f t="shared" si="5"/>
        <v>2.6941322797962111E-3</v>
      </c>
      <c r="CL19" s="22">
        <f t="shared" si="6"/>
        <v>2.7207870793930149E-3</v>
      </c>
      <c r="CM19" s="22">
        <f t="shared" si="7"/>
        <v>2.7197835427217373E-3</v>
      </c>
      <c r="CN19" s="22">
        <f t="shared" si="8"/>
        <v>2.7191798230807593E-3</v>
      </c>
      <c r="CO19" s="22">
        <f t="shared" si="9"/>
        <v>2.7131436808279347E-3</v>
      </c>
      <c r="CP19" s="22">
        <f t="shared" si="10"/>
        <v>2.7208635827237894E-3</v>
      </c>
      <c r="CQ19" s="22">
        <f t="shared" si="11"/>
        <v>2.7188798553088849E-3</v>
      </c>
      <c r="CR19" s="22">
        <f t="shared" si="12"/>
        <v>2.7189303744743491E-3</v>
      </c>
      <c r="CS19" s="22">
        <f t="shared" si="13"/>
        <v>2.717911191724081E-3</v>
      </c>
    </row>
    <row r="20" spans="1:97" x14ac:dyDescent="0.25">
      <c r="A20" s="91" t="s">
        <v>19</v>
      </c>
      <c r="B20" s="91">
        <v>126.81159105</v>
      </c>
      <c r="C20" s="91">
        <v>0.39676241600000001</v>
      </c>
      <c r="D20" s="91">
        <v>1022.6757775</v>
      </c>
      <c r="E20" s="91">
        <v>30.114313076999998</v>
      </c>
      <c r="F20" s="91">
        <v>29.210883684999999</v>
      </c>
      <c r="G20" s="91">
        <v>0.44719247499999998</v>
      </c>
      <c r="H20" s="91">
        <v>47.454883025999997</v>
      </c>
      <c r="I20" s="91">
        <v>0.83197981170000002</v>
      </c>
      <c r="J20" s="91">
        <v>0.1144951906</v>
      </c>
      <c r="K20" s="91">
        <v>1.9170220310999999</v>
      </c>
      <c r="L20" s="91">
        <v>0.13835298400000001</v>
      </c>
      <c r="M20" s="91">
        <v>0.14375130589999999</v>
      </c>
      <c r="N20" s="91">
        <v>7.7561250200000001E-2</v>
      </c>
      <c r="O20" s="25"/>
      <c r="P20" s="27" t="s">
        <v>19</v>
      </c>
      <c r="Q20" s="90">
        <v>0</v>
      </c>
      <c r="R20" s="27">
        <v>0</v>
      </c>
      <c r="S20" s="25">
        <v>0.13872864434738899</v>
      </c>
      <c r="T20" s="25">
        <v>0.83424078853968997</v>
      </c>
      <c r="U20" s="25">
        <v>0.83424078853968997</v>
      </c>
      <c r="V20" s="25">
        <v>1.1338590034226701</v>
      </c>
      <c r="W20" s="91">
        <v>4.8518624409034497E-2</v>
      </c>
      <c r="X20" s="25">
        <v>0.114807908842617</v>
      </c>
      <c r="Y20" s="25">
        <v>0.144142062664633</v>
      </c>
      <c r="Z20" s="25">
        <v>0</v>
      </c>
      <c r="AA20" s="25">
        <v>127.156522239675</v>
      </c>
      <c r="AB20" s="25">
        <v>11.3418695998412</v>
      </c>
      <c r="AC20" s="25">
        <v>1.0227784081198401</v>
      </c>
      <c r="AD20" s="25">
        <v>3.7075773934648399</v>
      </c>
      <c r="AE20" s="25">
        <v>0</v>
      </c>
      <c r="AF20" s="91">
        <v>0</v>
      </c>
      <c r="AG20" s="25">
        <v>1.92223195819749</v>
      </c>
      <c r="AH20" s="25">
        <v>1.92223195819749</v>
      </c>
      <c r="AI20" s="25">
        <v>8.2036886222765997</v>
      </c>
      <c r="AJ20" s="25">
        <v>1.3597209775503301</v>
      </c>
      <c r="AK20" s="25">
        <v>8.4816974846530502E-2</v>
      </c>
      <c r="AL20" s="91">
        <v>0.15520943470481699</v>
      </c>
      <c r="AM20" s="25">
        <v>0.66392982676300905</v>
      </c>
      <c r="AN20" s="25">
        <v>0</v>
      </c>
      <c r="AO20" s="25">
        <v>7.7770364181274601E-2</v>
      </c>
      <c r="AP20" s="25">
        <v>0.39784162557802299</v>
      </c>
      <c r="AQ20" s="25">
        <v>0</v>
      </c>
      <c r="AR20" s="91">
        <v>48.603464927219797</v>
      </c>
      <c r="AS20" s="25">
        <v>922.911321814183</v>
      </c>
      <c r="AT20" s="25">
        <v>94.342025031278098</v>
      </c>
      <c r="AU20" s="25">
        <v>1025.4570354677301</v>
      </c>
      <c r="AV20" s="25">
        <v>0</v>
      </c>
      <c r="AW20" s="25">
        <v>4.3818903409337704</v>
      </c>
      <c r="AX20" s="25">
        <v>0</v>
      </c>
      <c r="AY20" s="25">
        <v>17.841318647596701</v>
      </c>
      <c r="AZ20" s="25">
        <v>1.7076268456819699E-2</v>
      </c>
      <c r="BA20" s="25">
        <v>6.0045081433224698E-3</v>
      </c>
      <c r="BB20" s="25">
        <v>22.5887262024835</v>
      </c>
      <c r="BC20" s="25">
        <v>7.6740624018254199E-3</v>
      </c>
      <c r="BD20" s="25">
        <v>0</v>
      </c>
      <c r="BE20" s="25">
        <v>1.11301551502725E-3</v>
      </c>
      <c r="BF20" s="25">
        <v>30.1954789371561</v>
      </c>
      <c r="BG20" s="25">
        <v>29.2895911028114</v>
      </c>
      <c r="BH20" s="25">
        <v>0.90588783434470399</v>
      </c>
      <c r="BI20" s="25">
        <v>0</v>
      </c>
      <c r="BJ20" s="25">
        <v>0</v>
      </c>
      <c r="BK20" s="25">
        <v>0.119826761685874</v>
      </c>
      <c r="BL20" s="25">
        <v>0</v>
      </c>
      <c r="BM20" s="25">
        <v>1.2858420906430299</v>
      </c>
      <c r="BN20" s="25">
        <v>0</v>
      </c>
      <c r="BO20" s="25">
        <v>3.3420276680059702E-2</v>
      </c>
      <c r="BP20" s="25">
        <v>5.14338426891978</v>
      </c>
      <c r="BQ20" s="25">
        <v>1.2328109579801201</v>
      </c>
      <c r="BR20" s="25">
        <v>0</v>
      </c>
      <c r="BS20" s="25">
        <v>8.6406486769512403E-2</v>
      </c>
      <c r="BT20" s="25">
        <v>1.17161112672718E-4</v>
      </c>
      <c r="BU20" s="25">
        <v>0.448409316820714</v>
      </c>
      <c r="BV20" s="25">
        <v>9.71041548297387</v>
      </c>
      <c r="BW20" s="25">
        <v>0</v>
      </c>
      <c r="BX20" s="25">
        <v>1.7354886179844198E-2</v>
      </c>
      <c r="BY20" s="25">
        <v>1.4868264021120201</v>
      </c>
      <c r="BZ20" s="91">
        <v>0</v>
      </c>
      <c r="CA20" s="25">
        <v>0.12995235384248999</v>
      </c>
      <c r="CB20" s="25">
        <v>47.583939185502402</v>
      </c>
      <c r="CC20" s="25">
        <v>1.21426570561958</v>
      </c>
      <c r="CE20" s="34">
        <f t="shared" si="0"/>
        <v>8.0000315357285391E-3</v>
      </c>
      <c r="CG20" s="22">
        <f t="shared" si="1"/>
        <v>2.7200288776362191E-3</v>
      </c>
      <c r="CH20" s="22">
        <f t="shared" si="2"/>
        <v>2.7200398387103989E-3</v>
      </c>
      <c r="CI20" s="22">
        <f t="shared" si="3"/>
        <v>2.7195891688459243E-3</v>
      </c>
      <c r="CJ20" s="22">
        <f t="shared" si="4"/>
        <v>2.6952585618860536E-3</v>
      </c>
      <c r="CK20" s="22">
        <f t="shared" si="5"/>
        <v>2.6944552126582171E-3</v>
      </c>
      <c r="CL20" s="22">
        <f t="shared" si="6"/>
        <v>2.7210695365882907E-3</v>
      </c>
      <c r="CM20" s="22">
        <f t="shared" si="7"/>
        <v>2.719554896630891E-3</v>
      </c>
      <c r="CN20" s="22">
        <f t="shared" si="8"/>
        <v>2.7175861816527229E-3</v>
      </c>
      <c r="CO20" s="22">
        <f t="shared" si="9"/>
        <v>2.7312784142131418E-3</v>
      </c>
      <c r="CP20" s="22">
        <f t="shared" si="10"/>
        <v>2.7177189479145629E-3</v>
      </c>
      <c r="CQ20" s="22">
        <f t="shared" si="11"/>
        <v>2.7152312622977367E-3</v>
      </c>
      <c r="CR20" s="22">
        <f t="shared" si="12"/>
        <v>2.7182832335787199E-3</v>
      </c>
      <c r="CS20" s="22">
        <f t="shared" si="13"/>
        <v>2.6961141128511636E-3</v>
      </c>
    </row>
    <row r="21" spans="1:97" x14ac:dyDescent="0.25">
      <c r="A21" s="91" t="s">
        <v>20</v>
      </c>
      <c r="B21" s="91">
        <v>443.46783102000001</v>
      </c>
      <c r="C21" s="91">
        <v>1.3875025241000001</v>
      </c>
      <c r="D21" s="91">
        <v>2398.1818082999998</v>
      </c>
      <c r="E21" s="91">
        <v>67.791144950000003</v>
      </c>
      <c r="F21" s="91">
        <v>65.757516437999996</v>
      </c>
      <c r="G21" s="91">
        <v>1.5638565416000001</v>
      </c>
      <c r="H21" s="91">
        <v>106.85560752000001</v>
      </c>
      <c r="I21" s="91">
        <v>1.8728922645999999</v>
      </c>
      <c r="J21" s="91">
        <v>0.25774322119999998</v>
      </c>
      <c r="K21" s="91">
        <v>4.3154601620999999</v>
      </c>
      <c r="L21" s="91">
        <v>0.31145014560000001</v>
      </c>
      <c r="M21" s="91">
        <v>0.32360245409999999</v>
      </c>
      <c r="N21" s="91">
        <v>0.17460022929999999</v>
      </c>
      <c r="O21" s="25"/>
      <c r="P21" s="27" t="s">
        <v>20</v>
      </c>
      <c r="Q21" s="90">
        <v>0</v>
      </c>
      <c r="R21" s="27">
        <v>0</v>
      </c>
      <c r="S21" s="25">
        <v>0.312299815718519</v>
      </c>
      <c r="T21" s="25">
        <v>1.8779998532550499</v>
      </c>
      <c r="U21" s="25">
        <v>1.8779998532550499</v>
      </c>
      <c r="V21" s="25">
        <v>2.5532145332793101</v>
      </c>
      <c r="W21" s="91">
        <v>0.109252921302052</v>
      </c>
      <c r="X21" s="25">
        <v>0.25844386406140601</v>
      </c>
      <c r="Y21" s="25">
        <v>0.324484428585403</v>
      </c>
      <c r="Z21" s="25">
        <v>0</v>
      </c>
      <c r="AA21" s="25">
        <v>444.67670878288197</v>
      </c>
      <c r="AB21" s="25">
        <v>25.5394074097551</v>
      </c>
      <c r="AC21" s="25">
        <v>2.3030778561673899</v>
      </c>
      <c r="AD21" s="25">
        <v>8.3486635036723502</v>
      </c>
      <c r="AE21" s="25">
        <v>0</v>
      </c>
      <c r="AF21" s="91">
        <v>0</v>
      </c>
      <c r="AG21" s="25">
        <v>4.3272257893884998</v>
      </c>
      <c r="AH21" s="25">
        <v>4.3272257893884998</v>
      </c>
      <c r="AI21" s="25">
        <v>19.237754473453599</v>
      </c>
      <c r="AJ21" s="25">
        <v>3.06179869188081</v>
      </c>
      <c r="AK21" s="25">
        <v>0.190988324380965</v>
      </c>
      <c r="AL21" s="91">
        <v>0.34949142491466001</v>
      </c>
      <c r="AM21" s="25">
        <v>1.49503132497781</v>
      </c>
      <c r="AN21" s="25">
        <v>0</v>
      </c>
      <c r="AO21" s="25">
        <v>0.17507604649820099</v>
      </c>
      <c r="AP21" s="25">
        <v>1.39128230249618</v>
      </c>
      <c r="AQ21" s="25">
        <v>0</v>
      </c>
      <c r="AR21" s="91">
        <v>109.44281850780099</v>
      </c>
      <c r="AS21" s="25">
        <v>2164.2485914626</v>
      </c>
      <c r="AT21" s="25">
        <v>221.234496710814</v>
      </c>
      <c r="AU21" s="25">
        <v>2404.7208426468701</v>
      </c>
      <c r="AV21" s="25">
        <v>0</v>
      </c>
      <c r="AW21" s="25">
        <v>9.86708094328608</v>
      </c>
      <c r="AX21" s="25">
        <v>0</v>
      </c>
      <c r="AY21" s="25">
        <v>40.174935337376603</v>
      </c>
      <c r="AZ21" s="25">
        <v>3.84411440555123E-2</v>
      </c>
      <c r="BA21" s="25">
        <v>1.35170753925605E-2</v>
      </c>
      <c r="BB21" s="25">
        <v>50.850539296835798</v>
      </c>
      <c r="BC21" s="25">
        <v>1.7275488060318402E-2</v>
      </c>
      <c r="BD21" s="25">
        <v>0</v>
      </c>
      <c r="BE21" s="25">
        <v>2.5056133864647199E-3</v>
      </c>
      <c r="BF21" s="25">
        <v>67.9743325227642</v>
      </c>
      <c r="BG21" s="25">
        <v>65.935155889001507</v>
      </c>
      <c r="BH21" s="25">
        <v>2.03917663376268</v>
      </c>
      <c r="BI21" s="25">
        <v>0</v>
      </c>
      <c r="BJ21" s="25">
        <v>0</v>
      </c>
      <c r="BK21" s="25">
        <v>0.26974831947177202</v>
      </c>
      <c r="BL21" s="25">
        <v>0</v>
      </c>
      <c r="BM21" s="25">
        <v>2.8946330652512899</v>
      </c>
      <c r="BN21" s="25">
        <v>0</v>
      </c>
      <c r="BO21" s="25">
        <v>7.5234176920914705E-2</v>
      </c>
      <c r="BP21" s="25">
        <v>11.578484339798299</v>
      </c>
      <c r="BQ21" s="25">
        <v>2.7760237642454801</v>
      </c>
      <c r="BR21" s="25">
        <v>0</v>
      </c>
      <c r="BS21" s="25">
        <v>0.19451362231518399</v>
      </c>
      <c r="BT21" s="25">
        <v>2.6374751335174202E-4</v>
      </c>
      <c r="BU21" s="25">
        <v>1.5681172461008399</v>
      </c>
      <c r="BV21" s="25">
        <v>21.865713579712398</v>
      </c>
      <c r="BW21" s="25">
        <v>0</v>
      </c>
      <c r="BX21" s="25">
        <v>3.90777754258195E-2</v>
      </c>
      <c r="BY21" s="25">
        <v>3.3480232963005099</v>
      </c>
      <c r="BZ21" s="91">
        <v>0</v>
      </c>
      <c r="CA21" s="25">
        <v>0.292624305225748</v>
      </c>
      <c r="CB21" s="25">
        <v>107.147120230162</v>
      </c>
      <c r="CC21" s="25">
        <v>2.7342741689448098</v>
      </c>
      <c r="CE21" s="34">
        <f t="shared" si="0"/>
        <v>7.999994898484214E-3</v>
      </c>
      <c r="CG21" s="22">
        <f t="shared" si="1"/>
        <v>2.7259649479004695E-3</v>
      </c>
      <c r="CH21" s="22">
        <f t="shared" si="2"/>
        <v>2.7241596541467028E-3</v>
      </c>
      <c r="CI21" s="22">
        <f t="shared" si="3"/>
        <v>2.7266633097786674E-3</v>
      </c>
      <c r="CJ21" s="22">
        <f t="shared" si="4"/>
        <v>2.7022345307681243E-3</v>
      </c>
      <c r="CK21" s="22">
        <f t="shared" si="5"/>
        <v>2.7014318761414855E-3</v>
      </c>
      <c r="CL21" s="22">
        <f t="shared" si="6"/>
        <v>2.7244855186529071E-3</v>
      </c>
      <c r="CM21" s="22">
        <f t="shared" si="7"/>
        <v>2.7280993195180126E-3</v>
      </c>
      <c r="CN21" s="22">
        <f t="shared" si="8"/>
        <v>2.7271128999728426E-3</v>
      </c>
      <c r="CO21" s="22">
        <f t="shared" si="9"/>
        <v>2.7183755139862866E-3</v>
      </c>
      <c r="CP21" s="22">
        <f t="shared" si="10"/>
        <v>2.7263899668985513E-3</v>
      </c>
      <c r="CQ21" s="22">
        <f t="shared" si="11"/>
        <v>2.7281095562891175E-3</v>
      </c>
      <c r="CR21" s="22">
        <f t="shared" si="12"/>
        <v>2.7254876291217941E-3</v>
      </c>
      <c r="CS21" s="22">
        <f t="shared" si="13"/>
        <v>2.7251808322854287E-3</v>
      </c>
    </row>
    <row r="22" spans="1:97" x14ac:dyDescent="0.25">
      <c r="A22" s="91" t="s">
        <v>129</v>
      </c>
      <c r="B22" s="91">
        <v>514.91309997999997</v>
      </c>
      <c r="C22" s="91">
        <v>1.6110370810000001</v>
      </c>
      <c r="D22" s="91">
        <v>3804.4864818999999</v>
      </c>
      <c r="E22" s="91">
        <v>111.17771445</v>
      </c>
      <c r="F22" s="91">
        <v>107.84241385999999</v>
      </c>
      <c r="G22" s="91">
        <v>1.8158056789999999</v>
      </c>
      <c r="H22" s="91">
        <v>175.21201500999999</v>
      </c>
      <c r="I22" s="91">
        <v>3.0715498542000002</v>
      </c>
      <c r="J22" s="91">
        <v>0.42269978250000001</v>
      </c>
      <c r="K22" s="91">
        <v>7.0773697353999996</v>
      </c>
      <c r="L22" s="91">
        <v>0.51077932609999999</v>
      </c>
      <c r="M22" s="91">
        <v>0.53070915470000002</v>
      </c>
      <c r="N22" s="91">
        <v>0.2863449857</v>
      </c>
      <c r="O22" s="25"/>
      <c r="P22" s="27" t="s">
        <v>129</v>
      </c>
      <c r="Q22" s="90">
        <v>0</v>
      </c>
      <c r="R22" s="27">
        <v>0</v>
      </c>
      <c r="S22" s="25">
        <v>0.51217748953190501</v>
      </c>
      <c r="T22" s="25">
        <v>3.0799453920238098</v>
      </c>
      <c r="U22" s="25">
        <v>3.0799453920238098</v>
      </c>
      <c r="V22" s="25">
        <v>4.1865139357958903</v>
      </c>
      <c r="W22" s="91">
        <v>0.17914257636210901</v>
      </c>
      <c r="X22" s="25">
        <v>0.42385541821117301</v>
      </c>
      <c r="Y22" s="25">
        <v>0.53216151243532295</v>
      </c>
      <c r="Z22" s="25">
        <v>0</v>
      </c>
      <c r="AA22" s="25">
        <v>516.32037438890598</v>
      </c>
      <c r="AB22" s="25">
        <v>41.877101803587998</v>
      </c>
      <c r="AC22" s="25">
        <v>3.7763556089426098</v>
      </c>
      <c r="AD22" s="25">
        <v>13.689237822839999</v>
      </c>
      <c r="AE22" s="25">
        <v>0</v>
      </c>
      <c r="AF22" s="91">
        <v>0</v>
      </c>
      <c r="AG22" s="25">
        <v>7.0967263638397897</v>
      </c>
      <c r="AH22" s="25">
        <v>7.0967263638397897</v>
      </c>
      <c r="AI22" s="25">
        <v>30.519082850355701</v>
      </c>
      <c r="AJ22" s="25">
        <v>5.0204194781296003</v>
      </c>
      <c r="AK22" s="25">
        <v>0.31316806386684098</v>
      </c>
      <c r="AL22" s="91">
        <v>0.57306982372370896</v>
      </c>
      <c r="AM22" s="25">
        <v>2.45140024927219</v>
      </c>
      <c r="AN22" s="25">
        <v>0</v>
      </c>
      <c r="AO22" s="25">
        <v>0.28712807727373102</v>
      </c>
      <c r="AP22" s="25">
        <v>1.61543794837877</v>
      </c>
      <c r="AQ22" s="25">
        <v>0</v>
      </c>
      <c r="AR22" s="91">
        <v>179.45542551960099</v>
      </c>
      <c r="AS22" s="25">
        <v>3433.3997087694302</v>
      </c>
      <c r="AT22" s="25">
        <v>350.96874167892997</v>
      </c>
      <c r="AU22" s="25">
        <v>3814.88753329872</v>
      </c>
      <c r="AV22" s="25">
        <v>0</v>
      </c>
      <c r="AW22" s="25">
        <v>16.1791286959219</v>
      </c>
      <c r="AX22" s="25">
        <v>0</v>
      </c>
      <c r="AY22" s="25">
        <v>65.875038264852094</v>
      </c>
      <c r="AZ22" s="25">
        <v>6.3044120769192594E-2</v>
      </c>
      <c r="BA22" s="25">
        <v>2.21681971152521E-2</v>
      </c>
      <c r="BB22" s="25">
        <v>83.395542585029503</v>
      </c>
      <c r="BC22" s="25">
        <v>2.8332050684259501E-2</v>
      </c>
      <c r="BD22" s="25">
        <v>0</v>
      </c>
      <c r="BE22" s="25">
        <v>4.1092021362787003E-3</v>
      </c>
      <c r="BF22" s="25">
        <v>111.47893166992699</v>
      </c>
      <c r="BG22" s="25">
        <v>108.134515262028</v>
      </c>
      <c r="BH22" s="25">
        <v>3.3444164078991601</v>
      </c>
      <c r="BI22" s="25">
        <v>0</v>
      </c>
      <c r="BJ22" s="25">
        <v>0</v>
      </c>
      <c r="BK22" s="25">
        <v>0.44239114017537701</v>
      </c>
      <c r="BL22" s="25">
        <v>0</v>
      </c>
      <c r="BM22" s="25">
        <v>4.7472111564895796</v>
      </c>
      <c r="BN22" s="25">
        <v>0</v>
      </c>
      <c r="BO22" s="25">
        <v>0.12338494375458101</v>
      </c>
      <c r="BP22" s="25">
        <v>18.9888957379145</v>
      </c>
      <c r="BQ22" s="25">
        <v>4.5518452183649396</v>
      </c>
      <c r="BR22" s="25">
        <v>0</v>
      </c>
      <c r="BS22" s="25">
        <v>0.31900358714044003</v>
      </c>
      <c r="BT22" s="25">
        <v>4.3254081912729998E-4</v>
      </c>
      <c r="BU22" s="25">
        <v>1.82076435567166</v>
      </c>
      <c r="BV22" s="25">
        <v>35.853318301548903</v>
      </c>
      <c r="BW22" s="25">
        <v>0</v>
      </c>
      <c r="BX22" s="25">
        <v>6.4077628298962103E-2</v>
      </c>
      <c r="BY22" s="25">
        <v>5.4897410192725697</v>
      </c>
      <c r="BZ22" s="91">
        <v>0</v>
      </c>
      <c r="CA22" s="25">
        <v>0.47981632277650099</v>
      </c>
      <c r="CB22" s="25">
        <v>175.69116971731199</v>
      </c>
      <c r="CC22" s="25">
        <v>4.4833911270551203</v>
      </c>
      <c r="CE22" s="34">
        <f t="shared" si="0"/>
        <v>7.9999954347188817E-3</v>
      </c>
      <c r="CG22" s="22">
        <f t="shared" si="1"/>
        <v>2.7330328340076527E-3</v>
      </c>
      <c r="CH22" s="22">
        <f t="shared" si="2"/>
        <v>2.7316983765750323E-3</v>
      </c>
      <c r="CI22" s="22">
        <f t="shared" si="3"/>
        <v>2.733891012151957E-3</v>
      </c>
      <c r="CJ22" s="22">
        <f t="shared" si="4"/>
        <v>2.7093309249711503E-3</v>
      </c>
      <c r="CK22" s="22">
        <f t="shared" si="5"/>
        <v>2.7085948058174309E-3</v>
      </c>
      <c r="CL22" s="22">
        <f t="shared" si="6"/>
        <v>2.7308410415319865E-3</v>
      </c>
      <c r="CM22" s="22">
        <f t="shared" si="7"/>
        <v>2.7347137539891807E-3</v>
      </c>
      <c r="CN22" s="22">
        <f t="shared" si="8"/>
        <v>2.7333229875236057E-3</v>
      </c>
      <c r="CO22" s="22">
        <f t="shared" si="9"/>
        <v>2.7339396872601836E-3</v>
      </c>
      <c r="CP22" s="22">
        <f t="shared" si="10"/>
        <v>2.7350031386619558E-3</v>
      </c>
      <c r="CQ22" s="22">
        <f t="shared" si="11"/>
        <v>2.7373140619855242E-3</v>
      </c>
      <c r="CR22" s="22">
        <f t="shared" si="12"/>
        <v>2.7366359190542314E-3</v>
      </c>
      <c r="CS22" s="22">
        <f t="shared" si="13"/>
        <v>2.734783610115163E-3</v>
      </c>
    </row>
    <row r="23" spans="1:97" x14ac:dyDescent="0.25">
      <c r="A23" s="91" t="s">
        <v>22</v>
      </c>
      <c r="B23" s="91">
        <v>780.30627964999996</v>
      </c>
      <c r="C23" s="91">
        <v>2.4413809290000001</v>
      </c>
      <c r="D23" s="91">
        <v>4125.9119850999996</v>
      </c>
      <c r="E23" s="91">
        <v>118.00530236</v>
      </c>
      <c r="F23" s="91">
        <v>114.46533082000001</v>
      </c>
      <c r="G23" s="91">
        <v>2.7516913270000001</v>
      </c>
      <c r="H23" s="91">
        <v>185.32045138999999</v>
      </c>
      <c r="I23" s="91">
        <v>3.2601782743999999</v>
      </c>
      <c r="J23" s="91">
        <v>0.4486584019</v>
      </c>
      <c r="K23" s="91">
        <v>7.5120014812000004</v>
      </c>
      <c r="L23" s="91">
        <v>0.54214704059999996</v>
      </c>
      <c r="M23" s="91">
        <v>0.56330078910000003</v>
      </c>
      <c r="N23" s="91">
        <v>0.30392985439999998</v>
      </c>
      <c r="O23" s="25"/>
      <c r="P23" s="27" t="s">
        <v>22</v>
      </c>
      <c r="Q23" s="90">
        <v>0</v>
      </c>
      <c r="R23" s="27">
        <v>0</v>
      </c>
      <c r="S23" s="25">
        <v>0.54362447231071098</v>
      </c>
      <c r="T23" s="25">
        <v>3.2690428240606599</v>
      </c>
      <c r="U23" s="25">
        <v>3.2690428240606599</v>
      </c>
      <c r="V23" s="25">
        <v>4.42696131898676</v>
      </c>
      <c r="W23" s="91">
        <v>0.18942926749170699</v>
      </c>
      <c r="X23" s="25">
        <v>0.44988044001357402</v>
      </c>
      <c r="Y23" s="25">
        <v>0.56483432908336795</v>
      </c>
      <c r="Z23" s="25">
        <v>0</v>
      </c>
      <c r="AA23" s="25">
        <v>782.42935997177904</v>
      </c>
      <c r="AB23" s="25">
        <v>44.282242170266301</v>
      </c>
      <c r="AC23" s="25">
        <v>3.99323907874538</v>
      </c>
      <c r="AD23" s="25">
        <v>14.4755061357396</v>
      </c>
      <c r="AE23" s="25">
        <v>0</v>
      </c>
      <c r="AF23" s="91">
        <v>0</v>
      </c>
      <c r="AG23" s="25">
        <v>7.5324388503614603</v>
      </c>
      <c r="AH23" s="25">
        <v>7.5324388503614603</v>
      </c>
      <c r="AI23" s="25">
        <v>33.0970622622728</v>
      </c>
      <c r="AJ23" s="25">
        <v>5.3087576513994303</v>
      </c>
      <c r="AK23" s="25">
        <v>0.33115358422845798</v>
      </c>
      <c r="AL23" s="91">
        <v>0.60597790455105105</v>
      </c>
      <c r="AM23" s="25">
        <v>2.5921915102072801</v>
      </c>
      <c r="AN23" s="25">
        <v>0</v>
      </c>
      <c r="AO23" s="25">
        <v>0.304750600235138</v>
      </c>
      <c r="AP23" s="25">
        <v>2.4480212874551399</v>
      </c>
      <c r="AQ23" s="25">
        <v>0</v>
      </c>
      <c r="AR23" s="91">
        <v>189.80511924028701</v>
      </c>
      <c r="AS23" s="25">
        <v>3723.4234496337499</v>
      </c>
      <c r="AT23" s="25">
        <v>380.616990002259</v>
      </c>
      <c r="AU23" s="25">
        <v>4137.1375018982899</v>
      </c>
      <c r="AV23" s="25">
        <v>0</v>
      </c>
      <c r="AW23" s="25">
        <v>17.108316073590199</v>
      </c>
      <c r="AX23" s="25">
        <v>0</v>
      </c>
      <c r="AY23" s="25">
        <v>69.658123208230904</v>
      </c>
      <c r="AZ23" s="25">
        <v>6.6914887922529503E-2</v>
      </c>
      <c r="BA23" s="25">
        <v>2.3529212141955601E-2</v>
      </c>
      <c r="BB23" s="25">
        <v>88.515862663073094</v>
      </c>
      <c r="BC23" s="25">
        <v>3.0071504877174901E-2</v>
      </c>
      <c r="BD23" s="25">
        <v>0</v>
      </c>
      <c r="BE23" s="25">
        <v>4.3615250913540196E-3</v>
      </c>
      <c r="BF23" s="25">
        <v>118.32341960430399</v>
      </c>
      <c r="BG23" s="25">
        <v>114.773822299675</v>
      </c>
      <c r="BH23" s="25">
        <v>3.5495973046291498</v>
      </c>
      <c r="BI23" s="25">
        <v>0</v>
      </c>
      <c r="BJ23" s="25">
        <v>0</v>
      </c>
      <c r="BK23" s="25">
        <v>0.46955209731201403</v>
      </c>
      <c r="BL23" s="25">
        <v>0</v>
      </c>
      <c r="BM23" s="25">
        <v>5.0387054242519396</v>
      </c>
      <c r="BN23" s="25">
        <v>0</v>
      </c>
      <c r="BO23" s="25">
        <v>0.13096025552671101</v>
      </c>
      <c r="BP23" s="25">
        <v>20.1548144510766</v>
      </c>
      <c r="BQ23" s="25">
        <v>4.8132735207351898</v>
      </c>
      <c r="BR23" s="25">
        <v>0</v>
      </c>
      <c r="BS23" s="25">
        <v>0.33859117181170301</v>
      </c>
      <c r="BT23" s="25">
        <v>4.5910658997888999E-4</v>
      </c>
      <c r="BU23" s="25">
        <v>2.7591693778005499</v>
      </c>
      <c r="BV23" s="25">
        <v>37.912419153362798</v>
      </c>
      <c r="BW23" s="25">
        <v>0</v>
      </c>
      <c r="BX23" s="25">
        <v>6.7760020626404793E-2</v>
      </c>
      <c r="BY23" s="25">
        <v>5.8050131610715798</v>
      </c>
      <c r="BZ23" s="91">
        <v>0</v>
      </c>
      <c r="CA23" s="25">
        <v>0.50737456048644902</v>
      </c>
      <c r="CB23" s="25">
        <v>185.82464591125199</v>
      </c>
      <c r="CC23" s="25">
        <v>4.7408652610489499</v>
      </c>
      <c r="CE23" s="34">
        <f t="shared" si="0"/>
        <v>7.9999908746292737E-3</v>
      </c>
      <c r="CG23" s="22">
        <f t="shared" si="1"/>
        <v>2.7208294706167957E-3</v>
      </c>
      <c r="CH23" s="22">
        <f t="shared" si="2"/>
        <v>2.7199190328154529E-3</v>
      </c>
      <c r="CI23" s="22">
        <f t="shared" si="3"/>
        <v>2.7207358855034394E-3</v>
      </c>
      <c r="CJ23" s="22">
        <f t="shared" si="4"/>
        <v>2.69578771412752E-3</v>
      </c>
      <c r="CK23" s="22">
        <f t="shared" si="5"/>
        <v>2.6950647629727302E-3</v>
      </c>
      <c r="CL23" s="22">
        <f t="shared" si="6"/>
        <v>2.7176197879370148E-3</v>
      </c>
      <c r="CM23" s="22">
        <f t="shared" si="7"/>
        <v>2.7206631403619065E-3</v>
      </c>
      <c r="CN23" s="22">
        <f t="shared" si="8"/>
        <v>2.7190383207775668E-3</v>
      </c>
      <c r="CO23" s="22">
        <f t="shared" si="9"/>
        <v>2.7237606793918817E-3</v>
      </c>
      <c r="CP23" s="22">
        <f t="shared" si="10"/>
        <v>2.7206290111374057E-3</v>
      </c>
      <c r="CQ23" s="22">
        <f t="shared" si="11"/>
        <v>2.7251494522149001E-3</v>
      </c>
      <c r="CR23" s="22">
        <f t="shared" si="12"/>
        <v>2.7224176018252897E-3</v>
      </c>
      <c r="CS23" s="22">
        <f t="shared" si="13"/>
        <v>2.7004449324607906E-3</v>
      </c>
    </row>
    <row r="24" spans="1:97" x14ac:dyDescent="0.25">
      <c r="A24" s="91" t="s">
        <v>23</v>
      </c>
      <c r="B24" s="91">
        <v>2610.0027988000002</v>
      </c>
      <c r="C24" s="91">
        <v>8.1660437788000007</v>
      </c>
      <c r="D24" s="91">
        <v>11581.069799000001</v>
      </c>
      <c r="E24" s="91">
        <v>320.08706016999997</v>
      </c>
      <c r="F24" s="91">
        <v>310.48529031999999</v>
      </c>
      <c r="G24" s="91">
        <v>9.2039804073999996</v>
      </c>
      <c r="H24" s="91">
        <v>503.87046796999999</v>
      </c>
      <c r="I24" s="91">
        <v>8.8431694051999994</v>
      </c>
      <c r="J24" s="91">
        <v>1.2169770844000001</v>
      </c>
      <c r="K24" s="91">
        <v>20.376156171000002</v>
      </c>
      <c r="L24" s="91">
        <v>1.4705631770000001</v>
      </c>
      <c r="M24" s="91">
        <v>1.5279423036999999</v>
      </c>
      <c r="N24" s="91">
        <v>0.82440374890000001</v>
      </c>
      <c r="O24" s="25"/>
      <c r="P24" s="27" t="s">
        <v>23</v>
      </c>
      <c r="Q24" s="90">
        <v>0</v>
      </c>
      <c r="R24" s="27">
        <v>0</v>
      </c>
      <c r="S24" s="25">
        <v>1.47456330470996</v>
      </c>
      <c r="T24" s="25">
        <v>8.8672145159573308</v>
      </c>
      <c r="U24" s="25">
        <v>8.8672145159573308</v>
      </c>
      <c r="V24" s="25">
        <v>12.0383881949436</v>
      </c>
      <c r="W24" s="91">
        <v>0.51512647820369795</v>
      </c>
      <c r="X24" s="25">
        <v>1.22028955483017</v>
      </c>
      <c r="Y24" s="25">
        <v>1.5320975434137301</v>
      </c>
      <c r="Z24" s="25">
        <v>0</v>
      </c>
      <c r="AA24" s="25">
        <v>2617.1006877230102</v>
      </c>
      <c r="AB24" s="25">
        <v>120.41804072326801</v>
      </c>
      <c r="AC24" s="25">
        <v>10.858969389739199</v>
      </c>
      <c r="AD24" s="25">
        <v>39.363786050231901</v>
      </c>
      <c r="AE24" s="25">
        <v>0</v>
      </c>
      <c r="AF24" s="91">
        <v>0</v>
      </c>
      <c r="AG24" s="25">
        <v>20.431601554064201</v>
      </c>
      <c r="AH24" s="25">
        <v>20.431601554064201</v>
      </c>
      <c r="AI24" s="25">
        <v>92.900365869365004</v>
      </c>
      <c r="AJ24" s="25">
        <v>14.4363422615001</v>
      </c>
      <c r="AK24" s="25">
        <v>0.90051976113424703</v>
      </c>
      <c r="AL24" s="91">
        <v>1.64786065169814</v>
      </c>
      <c r="AM24" s="25">
        <v>7.0490520202781104</v>
      </c>
      <c r="AN24" s="25">
        <v>0</v>
      </c>
      <c r="AO24" s="25">
        <v>0.82664706628531803</v>
      </c>
      <c r="AP24" s="25">
        <v>8.1882588709028408</v>
      </c>
      <c r="AQ24" s="25">
        <v>0</v>
      </c>
      <c r="AR24" s="91">
        <v>516.06534679255003</v>
      </c>
      <c r="AS24" s="25">
        <v>10451.3052109701</v>
      </c>
      <c r="AT24" s="25">
        <v>1068.35533821282</v>
      </c>
      <c r="AU24" s="25">
        <v>11612.5609150523</v>
      </c>
      <c r="AV24" s="25">
        <v>0</v>
      </c>
      <c r="AW24" s="25">
        <v>46.523311815285702</v>
      </c>
      <c r="AX24" s="25">
        <v>0</v>
      </c>
      <c r="AY24" s="25">
        <v>189.42399155855</v>
      </c>
      <c r="AZ24" s="25">
        <v>0.18150540173172999</v>
      </c>
      <c r="BA24" s="25">
        <v>6.3822670855448405E-2</v>
      </c>
      <c r="BB24" s="25">
        <v>240.09738635449199</v>
      </c>
      <c r="BC24" s="25">
        <v>8.1568337880365896E-2</v>
      </c>
      <c r="BD24" s="25">
        <v>0</v>
      </c>
      <c r="BE24" s="25">
        <v>1.1830465220434599E-2</v>
      </c>
      <c r="BF24" s="25">
        <v>320.94944492835799</v>
      </c>
      <c r="BG24" s="25">
        <v>311.32155320131301</v>
      </c>
      <c r="BH24" s="25">
        <v>9.6278917270457498</v>
      </c>
      <c r="BI24" s="25">
        <v>0</v>
      </c>
      <c r="BJ24" s="25">
        <v>0</v>
      </c>
      <c r="BK24" s="25">
        <v>1.2736492973318501</v>
      </c>
      <c r="BL24" s="25">
        <v>0</v>
      </c>
      <c r="BM24" s="25">
        <v>13.667362758753701</v>
      </c>
      <c r="BN24" s="25">
        <v>0</v>
      </c>
      <c r="BO24" s="25">
        <v>0.355227483258651</v>
      </c>
      <c r="BP24" s="25">
        <v>54.669532624547301</v>
      </c>
      <c r="BQ24" s="25">
        <v>13.0889171841809</v>
      </c>
      <c r="BR24" s="25">
        <v>0</v>
      </c>
      <c r="BS24" s="25">
        <v>0.91842248130204895</v>
      </c>
      <c r="BT24" s="25">
        <v>1.2453259396925599E-3</v>
      </c>
      <c r="BU24" s="25">
        <v>9.2290112267729292</v>
      </c>
      <c r="BV24" s="25">
        <v>103.09672713807799</v>
      </c>
      <c r="BW24" s="25">
        <v>0</v>
      </c>
      <c r="BX24" s="25">
        <v>0.18425612548766601</v>
      </c>
      <c r="BY24" s="25">
        <v>15.785831804197199</v>
      </c>
      <c r="BZ24" s="91">
        <v>0</v>
      </c>
      <c r="CA24" s="25">
        <v>1.37971870725177</v>
      </c>
      <c r="CB24" s="25">
        <v>505.24073991523198</v>
      </c>
      <c r="CC24" s="25">
        <v>12.892042419235</v>
      </c>
      <c r="CE24" s="34">
        <f t="shared" si="0"/>
        <v>7.9999895414065714E-3</v>
      </c>
      <c r="CG24" s="22">
        <f t="shared" si="1"/>
        <v>2.7194947554360577E-3</v>
      </c>
      <c r="CH24" s="22">
        <f t="shared" si="2"/>
        <v>2.7204228515787634E-3</v>
      </c>
      <c r="CI24" s="22">
        <f t="shared" si="3"/>
        <v>2.7191888658695423E-3</v>
      </c>
      <c r="CJ24" s="22">
        <f t="shared" si="4"/>
        <v>2.6942193723795064E-3</v>
      </c>
      <c r="CK24" s="22">
        <f t="shared" si="5"/>
        <v>2.693405798552095E-3</v>
      </c>
      <c r="CL24" s="22">
        <f t="shared" si="6"/>
        <v>2.7195646084605782E-3</v>
      </c>
      <c r="CM24" s="22">
        <f t="shared" si="7"/>
        <v>2.7194924734377881E-3</v>
      </c>
      <c r="CN24" s="22">
        <f t="shared" si="8"/>
        <v>2.7190602888589118E-3</v>
      </c>
      <c r="CO24" s="22">
        <f t="shared" si="9"/>
        <v>2.7218839800940389E-3</v>
      </c>
      <c r="CP24" s="22">
        <f t="shared" si="10"/>
        <v>2.7210913873496564E-3</v>
      </c>
      <c r="CQ24" s="22">
        <f t="shared" si="11"/>
        <v>2.7201331928631205E-3</v>
      </c>
      <c r="CR24" s="22">
        <f t="shared" si="12"/>
        <v>2.7195004050008672E-3</v>
      </c>
      <c r="CS24" s="22">
        <f t="shared" si="13"/>
        <v>2.7211392334293423E-3</v>
      </c>
    </row>
    <row r="25" spans="1:97" x14ac:dyDescent="0.25">
      <c r="A25" s="91" t="s">
        <v>24</v>
      </c>
      <c r="B25" s="91">
        <v>1061.1377034</v>
      </c>
      <c r="C25" s="91">
        <v>3.3200361671</v>
      </c>
      <c r="D25" s="91">
        <v>4882.5330389000001</v>
      </c>
      <c r="E25" s="91">
        <v>136.75778405</v>
      </c>
      <c r="F25" s="91">
        <v>132.65537814000001</v>
      </c>
      <c r="G25" s="91">
        <v>3.7420222617999999</v>
      </c>
      <c r="H25" s="91">
        <v>214.82603386</v>
      </c>
      <c r="I25" s="91">
        <v>3.7782603624000002</v>
      </c>
      <c r="J25" s="91">
        <v>0.5199556931</v>
      </c>
      <c r="K25" s="91">
        <v>8.7057501291000001</v>
      </c>
      <c r="L25" s="91">
        <v>0.62830081699999996</v>
      </c>
      <c r="M25" s="91">
        <v>0.65281615390000003</v>
      </c>
      <c r="N25" s="91">
        <v>0.35222801500000001</v>
      </c>
      <c r="O25" s="25"/>
      <c r="P25" s="27" t="s">
        <v>24</v>
      </c>
      <c r="Q25" s="90">
        <v>0</v>
      </c>
      <c r="R25" s="27">
        <v>0</v>
      </c>
      <c r="S25" s="25">
        <v>0.63000985233684803</v>
      </c>
      <c r="T25" s="25">
        <v>3.7885418775666699</v>
      </c>
      <c r="U25" s="25">
        <v>3.7885418775666699</v>
      </c>
      <c r="V25" s="25">
        <v>5.1318772887501396</v>
      </c>
      <c r="W25" s="91">
        <v>0.219590042703868</v>
      </c>
      <c r="X25" s="25">
        <v>0.52136827920260798</v>
      </c>
      <c r="Y25" s="25">
        <v>0.65459042517553001</v>
      </c>
      <c r="Z25" s="25">
        <v>0</v>
      </c>
      <c r="AA25" s="25">
        <v>1064.0227535706599</v>
      </c>
      <c r="AB25" s="25">
        <v>51.333381576827897</v>
      </c>
      <c r="AC25" s="25">
        <v>4.6291004609181998</v>
      </c>
      <c r="AD25" s="25">
        <v>16.7804760363274</v>
      </c>
      <c r="AE25" s="25">
        <v>0</v>
      </c>
      <c r="AF25" s="91">
        <v>0</v>
      </c>
      <c r="AG25" s="25">
        <v>8.7294313769383507</v>
      </c>
      <c r="AH25" s="25">
        <v>8.7294313769383507</v>
      </c>
      <c r="AI25" s="25">
        <v>39.166526659479601</v>
      </c>
      <c r="AJ25" s="25">
        <v>6.1540863474058698</v>
      </c>
      <c r="AK25" s="25">
        <v>0.38388375741749903</v>
      </c>
      <c r="AL25" s="91">
        <v>0.70247556556386304</v>
      </c>
      <c r="AM25" s="25">
        <v>3.0049550313472499</v>
      </c>
      <c r="AN25" s="25">
        <v>0</v>
      </c>
      <c r="AO25" s="25">
        <v>0.35318456123633801</v>
      </c>
      <c r="AP25" s="25">
        <v>3.3290651169717198</v>
      </c>
      <c r="AQ25" s="25">
        <v>0</v>
      </c>
      <c r="AR25" s="91">
        <v>220.02487086757299</v>
      </c>
      <c r="AS25" s="25">
        <v>4406.2336830086497</v>
      </c>
      <c r="AT25" s="25">
        <v>450.41520611209398</v>
      </c>
      <c r="AU25" s="25">
        <v>4895.8154157802201</v>
      </c>
      <c r="AV25" s="25">
        <v>0</v>
      </c>
      <c r="AW25" s="25">
        <v>19.832529639465999</v>
      </c>
      <c r="AX25" s="25">
        <v>0</v>
      </c>
      <c r="AY25" s="25">
        <v>80.749955696612005</v>
      </c>
      <c r="AZ25" s="25">
        <v>7.7548466321643195E-2</v>
      </c>
      <c r="BA25" s="25">
        <v>2.7268314717505199E-2</v>
      </c>
      <c r="BB25" s="25">
        <v>102.582145384348</v>
      </c>
      <c r="BC25" s="25">
        <v>3.4850311930863E-2</v>
      </c>
      <c r="BD25" s="25">
        <v>0</v>
      </c>
      <c r="BE25" s="25">
        <v>5.0546134588865498E-3</v>
      </c>
      <c r="BF25" s="25">
        <v>137.126332703332</v>
      </c>
      <c r="BG25" s="25">
        <v>133.01276653876801</v>
      </c>
      <c r="BH25" s="25">
        <v>4.11356616456401</v>
      </c>
      <c r="BI25" s="25">
        <v>0</v>
      </c>
      <c r="BJ25" s="25">
        <v>0</v>
      </c>
      <c r="BK25" s="25">
        <v>0.54416964895803999</v>
      </c>
      <c r="BL25" s="25">
        <v>0</v>
      </c>
      <c r="BM25" s="25">
        <v>5.8394110062445899</v>
      </c>
      <c r="BN25" s="25">
        <v>0</v>
      </c>
      <c r="BO25" s="25">
        <v>0.15177162067274</v>
      </c>
      <c r="BP25" s="25">
        <v>23.357617231545898</v>
      </c>
      <c r="BQ25" s="25">
        <v>5.5797127491584204</v>
      </c>
      <c r="BR25" s="25">
        <v>0</v>
      </c>
      <c r="BS25" s="25">
        <v>0.39239787604512899</v>
      </c>
      <c r="BT25" s="25">
        <v>5.3206452462287201E-4</v>
      </c>
      <c r="BU25" s="25">
        <v>3.7522032754598</v>
      </c>
      <c r="BV25" s="25">
        <v>43.949354871525799</v>
      </c>
      <c r="BW25" s="25">
        <v>0</v>
      </c>
      <c r="BX25" s="25">
        <v>7.85478949398625E-2</v>
      </c>
      <c r="BY25" s="25">
        <v>6.7293740197918597</v>
      </c>
      <c r="BZ25" s="91">
        <v>0</v>
      </c>
      <c r="CA25" s="25">
        <v>0.58816387870381404</v>
      </c>
      <c r="CB25" s="25">
        <v>215.41043598383999</v>
      </c>
      <c r="CC25" s="25">
        <v>5.4957745092774202</v>
      </c>
      <c r="CE25" s="34">
        <f t="shared" si="0"/>
        <v>8.0000006808340438E-3</v>
      </c>
      <c r="CG25" s="22">
        <f t="shared" si="1"/>
        <v>2.7188273128133499E-3</v>
      </c>
      <c r="CH25" s="22">
        <f t="shared" si="2"/>
        <v>2.7195335885772617E-3</v>
      </c>
      <c r="CI25" s="22">
        <f t="shared" si="3"/>
        <v>2.720386482671385E-3</v>
      </c>
      <c r="CJ25" s="22">
        <f t="shared" si="4"/>
        <v>2.6949007392314413E-3</v>
      </c>
      <c r="CK25" s="22">
        <f t="shared" si="5"/>
        <v>2.6941116431089527E-3</v>
      </c>
      <c r="CL25" s="22">
        <f t="shared" si="6"/>
        <v>2.7207250378309803E-3</v>
      </c>
      <c r="CM25" s="22">
        <f t="shared" si="7"/>
        <v>2.7203505708290566E-3</v>
      </c>
      <c r="CN25" s="22">
        <f t="shared" si="8"/>
        <v>2.7212299260760313E-3</v>
      </c>
      <c r="CO25" s="22">
        <f t="shared" si="9"/>
        <v>2.7167432174577551E-3</v>
      </c>
      <c r="CP25" s="22">
        <f t="shared" si="10"/>
        <v>2.7201846466042251E-3</v>
      </c>
      <c r="CQ25" s="22">
        <f t="shared" si="11"/>
        <v>2.7200909032847479E-3</v>
      </c>
      <c r="CR25" s="22">
        <f t="shared" si="12"/>
        <v>2.7178728114037585E-3</v>
      </c>
      <c r="CS25" s="22">
        <f t="shared" si="13"/>
        <v>2.7157017488742548E-3</v>
      </c>
    </row>
    <row r="26" spans="1:97" x14ac:dyDescent="0.25">
      <c r="A26" s="91" t="s">
        <v>25</v>
      </c>
      <c r="B26" s="91">
        <v>3875.562531</v>
      </c>
      <c r="C26" s="91">
        <v>12.125662196</v>
      </c>
      <c r="D26" s="91">
        <v>16851.797383000001</v>
      </c>
      <c r="E26" s="91">
        <v>464.80711788000002</v>
      </c>
      <c r="F26" s="91">
        <v>450.86418282</v>
      </c>
      <c r="G26" s="91">
        <v>13.66687757</v>
      </c>
      <c r="H26" s="91">
        <v>731.46402354999998</v>
      </c>
      <c r="I26" s="91">
        <v>12.84140659</v>
      </c>
      <c r="J26" s="91">
        <v>1.7672054933000001</v>
      </c>
      <c r="K26" s="91">
        <v>29.588770061999998</v>
      </c>
      <c r="L26" s="91">
        <v>2.1354447489999999</v>
      </c>
      <c r="M26" s="91">
        <v>2.2187665379000001</v>
      </c>
      <c r="N26" s="91">
        <v>1.1971390862</v>
      </c>
      <c r="O26" s="25"/>
      <c r="P26" s="27" t="s">
        <v>25</v>
      </c>
      <c r="Q26" s="90">
        <v>0</v>
      </c>
      <c r="R26" s="27">
        <v>0</v>
      </c>
      <c r="S26" s="25">
        <v>2.1412537179195898</v>
      </c>
      <c r="T26" s="25">
        <v>12.8763266167356</v>
      </c>
      <c r="U26" s="25">
        <v>12.8763266167356</v>
      </c>
      <c r="V26" s="25">
        <v>17.475666273863599</v>
      </c>
      <c r="W26" s="91">
        <v>0.74777972411960603</v>
      </c>
      <c r="X26" s="25">
        <v>1.77200529766563</v>
      </c>
      <c r="Y26" s="25">
        <v>2.2247982403208</v>
      </c>
      <c r="Z26" s="25">
        <v>0</v>
      </c>
      <c r="AA26" s="25">
        <v>3886.1002932544102</v>
      </c>
      <c r="AB26" s="25">
        <v>174.80644994313101</v>
      </c>
      <c r="AC26" s="25">
        <v>15.7635382140266</v>
      </c>
      <c r="AD26" s="25">
        <v>57.1428728391666</v>
      </c>
      <c r="AE26" s="25">
        <v>0</v>
      </c>
      <c r="AF26" s="91">
        <v>0</v>
      </c>
      <c r="AG26" s="25">
        <v>29.669223977417602</v>
      </c>
      <c r="AH26" s="25">
        <v>29.669223977417602</v>
      </c>
      <c r="AI26" s="25">
        <v>135.18101893219099</v>
      </c>
      <c r="AJ26" s="25">
        <v>20.956640670972199</v>
      </c>
      <c r="AK26" s="25">
        <v>1.30725318137351</v>
      </c>
      <c r="AL26" s="91">
        <v>2.3921327112217301</v>
      </c>
      <c r="AM26" s="25">
        <v>10.232840385725</v>
      </c>
      <c r="AN26" s="25">
        <v>0</v>
      </c>
      <c r="AO26" s="25">
        <v>1.2003968765556701</v>
      </c>
      <c r="AP26" s="25">
        <v>12.158626501760899</v>
      </c>
      <c r="AQ26" s="25">
        <v>0</v>
      </c>
      <c r="AR26" s="91">
        <v>749.16686050805504</v>
      </c>
      <c r="AS26" s="25">
        <v>15207.861065471699</v>
      </c>
      <c r="AT26" s="25">
        <v>1554.5796033686599</v>
      </c>
      <c r="AU26" s="25">
        <v>16897.6216877726</v>
      </c>
      <c r="AV26" s="25">
        <v>0</v>
      </c>
      <c r="AW26" s="25">
        <v>67.536088163687594</v>
      </c>
      <c r="AX26" s="25">
        <v>0</v>
      </c>
      <c r="AY26" s="25">
        <v>274.97937091145701</v>
      </c>
      <c r="AZ26" s="25">
        <v>0.26356870054068299</v>
      </c>
      <c r="BA26" s="25">
        <v>9.2678550582295696E-2</v>
      </c>
      <c r="BB26" s="25">
        <v>348.65191817545502</v>
      </c>
      <c r="BC26" s="25">
        <v>0.11844752574171701</v>
      </c>
      <c r="BD26" s="25">
        <v>0</v>
      </c>
      <c r="BE26" s="25">
        <v>1.7179319521376499E-2</v>
      </c>
      <c r="BF26" s="25">
        <v>466.05926278839098</v>
      </c>
      <c r="BG26" s="25">
        <v>452.07842065729301</v>
      </c>
      <c r="BH26" s="25">
        <v>13.9808421310978</v>
      </c>
      <c r="BI26" s="25">
        <v>0</v>
      </c>
      <c r="BJ26" s="25">
        <v>0</v>
      </c>
      <c r="BK26" s="25">
        <v>1.84949927170312</v>
      </c>
      <c r="BL26" s="25">
        <v>0</v>
      </c>
      <c r="BM26" s="25">
        <v>19.846781074422498</v>
      </c>
      <c r="BN26" s="25">
        <v>0</v>
      </c>
      <c r="BO26" s="25">
        <v>0.515834979745035</v>
      </c>
      <c r="BP26" s="25">
        <v>79.387038204996799</v>
      </c>
      <c r="BQ26" s="25">
        <v>19.000717310837299</v>
      </c>
      <c r="BR26" s="25">
        <v>0</v>
      </c>
      <c r="BS26" s="25">
        <v>1.3336664905173601</v>
      </c>
      <c r="BT26" s="25">
        <v>1.80836406796849E-3</v>
      </c>
      <c r="BU26" s="25">
        <v>13.704029543698301</v>
      </c>
      <c r="BV26" s="25">
        <v>149.661373209658</v>
      </c>
      <c r="BW26" s="25">
        <v>0</v>
      </c>
      <c r="BX26" s="25">
        <v>0.267478678228736</v>
      </c>
      <c r="BY26" s="25">
        <v>22.915676791311299</v>
      </c>
      <c r="BZ26" s="91">
        <v>0</v>
      </c>
      <c r="CA26" s="25">
        <v>2.00288487643975</v>
      </c>
      <c r="CB26" s="25">
        <v>733.45318059712099</v>
      </c>
      <c r="CC26" s="25">
        <v>18.7148745083467</v>
      </c>
      <c r="CE26" s="34">
        <f t="shared" si="0"/>
        <v>8.0000026885446631E-3</v>
      </c>
      <c r="CG26" s="22">
        <f t="shared" si="1"/>
        <v>2.7190277979313436E-3</v>
      </c>
      <c r="CH26" s="22">
        <f t="shared" si="2"/>
        <v>2.7185571582039672E-3</v>
      </c>
      <c r="CI26" s="22">
        <f t="shared" si="3"/>
        <v>2.7192532482515153E-3</v>
      </c>
      <c r="CJ26" s="22">
        <f t="shared" si="4"/>
        <v>2.6939021805475628E-3</v>
      </c>
      <c r="CK26" s="22">
        <f t="shared" si="5"/>
        <v>2.6931343929304241E-3</v>
      </c>
      <c r="CL26" s="22">
        <f t="shared" si="6"/>
        <v>2.7183951497342903E-3</v>
      </c>
      <c r="CM26" s="22">
        <f t="shared" si="7"/>
        <v>2.7194188409527986E-3</v>
      </c>
      <c r="CN26" s="22">
        <f t="shared" si="8"/>
        <v>2.7193303545729425E-3</v>
      </c>
      <c r="CO26" s="22">
        <f t="shared" si="9"/>
        <v>2.7160420131260112E-3</v>
      </c>
      <c r="CP26" s="22">
        <f t="shared" si="10"/>
        <v>2.7190692701663873E-3</v>
      </c>
      <c r="CQ26" s="22">
        <f t="shared" si="11"/>
        <v>2.7202618669062693E-3</v>
      </c>
      <c r="CR26" s="22">
        <f t="shared" si="12"/>
        <v>2.7184935042822052E-3</v>
      </c>
      <c r="CS26" s="22">
        <f t="shared" si="13"/>
        <v>2.7213131650484132E-3</v>
      </c>
    </row>
    <row r="27" spans="1:97" x14ac:dyDescent="0.25">
      <c r="A27" s="91" t="s">
        <v>26</v>
      </c>
      <c r="B27" s="91">
        <v>3518.4986822000001</v>
      </c>
      <c r="C27" s="91">
        <v>11.008497573</v>
      </c>
      <c r="D27" s="91">
        <v>15486.296339</v>
      </c>
      <c r="E27" s="91">
        <v>428.10661799000002</v>
      </c>
      <c r="F27" s="91">
        <v>415.26456474000003</v>
      </c>
      <c r="G27" s="91">
        <v>12.407720470999999</v>
      </c>
      <c r="H27" s="91">
        <v>673.64671071999999</v>
      </c>
      <c r="I27" s="91">
        <v>11.82746764</v>
      </c>
      <c r="J27" s="91">
        <v>1.6276694956</v>
      </c>
      <c r="K27" s="91">
        <v>27.252483437999999</v>
      </c>
      <c r="L27" s="91">
        <v>1.9668331107999999</v>
      </c>
      <c r="M27" s="91">
        <v>2.0435759311999999</v>
      </c>
      <c r="N27" s="91">
        <v>1.1026147093000001</v>
      </c>
      <c r="O27" s="25"/>
      <c r="P27" s="27" t="s">
        <v>26</v>
      </c>
      <c r="Q27" s="90">
        <v>0</v>
      </c>
      <c r="R27" s="27">
        <v>0</v>
      </c>
      <c r="S27" s="25">
        <v>1.97218645726265</v>
      </c>
      <c r="T27" s="25">
        <v>11.8596253505756</v>
      </c>
      <c r="U27" s="25">
        <v>11.8596253505756</v>
      </c>
      <c r="V27" s="25">
        <v>16.094237582979201</v>
      </c>
      <c r="W27" s="91">
        <v>0.68867274142176704</v>
      </c>
      <c r="X27" s="25">
        <v>1.6320955755066799</v>
      </c>
      <c r="Y27" s="25">
        <v>2.0491337740843201</v>
      </c>
      <c r="Z27" s="25">
        <v>0</v>
      </c>
      <c r="AA27" s="25">
        <v>3528.0661685014602</v>
      </c>
      <c r="AB27" s="25">
        <v>160.98817024138501</v>
      </c>
      <c r="AC27" s="25">
        <v>14.517482536479401</v>
      </c>
      <c r="AD27" s="25">
        <v>52.625859820997697</v>
      </c>
      <c r="AE27" s="25">
        <v>0</v>
      </c>
      <c r="AF27" s="91">
        <v>0</v>
      </c>
      <c r="AG27" s="25">
        <v>27.3266341059404</v>
      </c>
      <c r="AH27" s="25">
        <v>27.3266341059404</v>
      </c>
      <c r="AI27" s="25">
        <v>124.227270921146</v>
      </c>
      <c r="AJ27" s="25">
        <v>19.300056789520301</v>
      </c>
      <c r="AK27" s="25">
        <v>1.20390873700854</v>
      </c>
      <c r="AL27" s="91">
        <v>2.2030393297073001</v>
      </c>
      <c r="AM27" s="25">
        <v>9.4239371558822</v>
      </c>
      <c r="AN27" s="25">
        <v>0</v>
      </c>
      <c r="AO27" s="25">
        <v>1.10560807778988</v>
      </c>
      <c r="AP27" s="25">
        <v>11.0384310744776</v>
      </c>
      <c r="AQ27" s="25">
        <v>0</v>
      </c>
      <c r="AR27" s="91">
        <v>689.950087104614</v>
      </c>
      <c r="AS27" s="25">
        <v>13975.568302350601</v>
      </c>
      <c r="AT27" s="25">
        <v>1428.6137302883101</v>
      </c>
      <c r="AU27" s="25">
        <v>15528.4093035601</v>
      </c>
      <c r="AV27" s="25">
        <v>0</v>
      </c>
      <c r="AW27" s="25">
        <v>62.197290377144597</v>
      </c>
      <c r="AX27" s="25">
        <v>0</v>
      </c>
      <c r="AY27" s="25">
        <v>253.24231942053899</v>
      </c>
      <c r="AZ27" s="25">
        <v>0.24275775915607001</v>
      </c>
      <c r="BA27" s="25">
        <v>8.53606674272612E-2</v>
      </c>
      <c r="BB27" s="25">
        <v>321.12295878459099</v>
      </c>
      <c r="BC27" s="25">
        <v>0.109095014203277</v>
      </c>
      <c r="BD27" s="25">
        <v>0</v>
      </c>
      <c r="BE27" s="25">
        <v>1.5823002116437099E-2</v>
      </c>
      <c r="BF27" s="25">
        <v>429.26010498862701</v>
      </c>
      <c r="BG27" s="25">
        <v>416.38311000105602</v>
      </c>
      <c r="BH27" s="25">
        <v>12.8769949875714</v>
      </c>
      <c r="BI27" s="25">
        <v>0</v>
      </c>
      <c r="BJ27" s="25">
        <v>0</v>
      </c>
      <c r="BK27" s="25">
        <v>1.70347135325209</v>
      </c>
      <c r="BL27" s="25">
        <v>0</v>
      </c>
      <c r="BM27" s="25">
        <v>18.2796903214889</v>
      </c>
      <c r="BN27" s="25">
        <v>0</v>
      </c>
      <c r="BO27" s="25">
        <v>0.47510520588413602</v>
      </c>
      <c r="BP27" s="25">
        <v>73.118818562917099</v>
      </c>
      <c r="BQ27" s="25">
        <v>17.498710330965299</v>
      </c>
      <c r="BR27" s="25">
        <v>0</v>
      </c>
      <c r="BS27" s="25">
        <v>1.22836378875312</v>
      </c>
      <c r="BT27" s="25">
        <v>1.6655412656734799E-3</v>
      </c>
      <c r="BU27" s="25">
        <v>12.441456018077799</v>
      </c>
      <c r="BV27" s="25">
        <v>137.83043465340799</v>
      </c>
      <c r="BW27" s="25">
        <v>0</v>
      </c>
      <c r="BX27" s="25">
        <v>0.24633911478793699</v>
      </c>
      <c r="BY27" s="25">
        <v>21.104220017275299</v>
      </c>
      <c r="BZ27" s="91">
        <v>0</v>
      </c>
      <c r="CA27" s="25">
        <v>1.84456597313183</v>
      </c>
      <c r="CB27" s="25">
        <v>675.47858693651199</v>
      </c>
      <c r="CC27" s="25">
        <v>17.235505192748601</v>
      </c>
      <c r="CE27" s="34">
        <f t="shared" si="0"/>
        <v>7.9999997741343372E-3</v>
      </c>
      <c r="CG27" s="22">
        <f t="shared" si="1"/>
        <v>2.7191956472406268E-3</v>
      </c>
      <c r="CH27" s="22">
        <f t="shared" si="2"/>
        <v>2.719126863507421E-3</v>
      </c>
      <c r="CI27" s="22">
        <f t="shared" si="3"/>
        <v>2.7193696696894585E-3</v>
      </c>
      <c r="CJ27" s="22">
        <f t="shared" si="4"/>
        <v>2.6943918878028932E-3</v>
      </c>
      <c r="CK27" s="22">
        <f t="shared" si="5"/>
        <v>2.6935726185939512E-3</v>
      </c>
      <c r="CL27" s="22">
        <f t="shared" si="6"/>
        <v>2.7189157876862701E-3</v>
      </c>
      <c r="CM27" s="22">
        <f t="shared" si="7"/>
        <v>2.7193426277611807E-3</v>
      </c>
      <c r="CN27" s="22">
        <f t="shared" si="8"/>
        <v>2.718900744808963E-3</v>
      </c>
      <c r="CO27" s="22">
        <f t="shared" si="9"/>
        <v>2.7192743481676026E-3</v>
      </c>
      <c r="CP27" s="22">
        <f t="shared" si="10"/>
        <v>2.7208774609145457E-3</v>
      </c>
      <c r="CQ27" s="22">
        <f t="shared" si="11"/>
        <v>2.7218102203255151E-3</v>
      </c>
      <c r="CR27" s="22">
        <f t="shared" si="12"/>
        <v>2.7196654645744206E-3</v>
      </c>
      <c r="CS27" s="22">
        <f t="shared" si="13"/>
        <v>2.7147910005484326E-3</v>
      </c>
    </row>
    <row r="28" spans="1:97" x14ac:dyDescent="0.25">
      <c r="A28" s="91" t="s">
        <v>27</v>
      </c>
      <c r="B28" s="91">
        <v>7180.3763005999999</v>
      </c>
      <c r="C28" s="91">
        <v>22.465592951000001</v>
      </c>
      <c r="D28" s="91">
        <v>30910.945765</v>
      </c>
      <c r="E28" s="91">
        <v>848.27622245999999</v>
      </c>
      <c r="F28" s="91">
        <v>822.83034764000001</v>
      </c>
      <c r="G28" s="91">
        <v>25.321052597000001</v>
      </c>
      <c r="H28" s="91">
        <v>1336.1817314</v>
      </c>
      <c r="I28" s="91">
        <v>23.435656329</v>
      </c>
      <c r="J28" s="91">
        <v>3.2251623146999999</v>
      </c>
      <c r="K28" s="91">
        <v>53.999711128000001</v>
      </c>
      <c r="L28" s="91">
        <v>3.8972015181000002</v>
      </c>
      <c r="M28" s="91">
        <v>4.0492643616999997</v>
      </c>
      <c r="N28" s="91">
        <v>2.1847871555</v>
      </c>
      <c r="O28" s="25"/>
      <c r="P28" s="27" t="s">
        <v>27</v>
      </c>
      <c r="Q28" s="90">
        <v>0</v>
      </c>
      <c r="R28" s="27">
        <v>0</v>
      </c>
      <c r="S28" s="25">
        <v>3.9078030084367801</v>
      </c>
      <c r="T28" s="25">
        <v>23.4993756579143</v>
      </c>
      <c r="U28" s="25">
        <v>23.4993756579143</v>
      </c>
      <c r="V28" s="25">
        <v>31.9251473514277</v>
      </c>
      <c r="W28" s="91">
        <v>1.3660757082722601</v>
      </c>
      <c r="X28" s="25">
        <v>3.2339240983246702</v>
      </c>
      <c r="Y28" s="25">
        <v>4.0602792631396696</v>
      </c>
      <c r="Z28" s="25">
        <v>0</v>
      </c>
      <c r="AA28" s="25">
        <v>7199.8992163230196</v>
      </c>
      <c r="AB28" s="25">
        <v>319.34240949487202</v>
      </c>
      <c r="AC28" s="25">
        <v>28.7974008812146</v>
      </c>
      <c r="AD28" s="25">
        <v>104.390559631215</v>
      </c>
      <c r="AE28" s="25">
        <v>0</v>
      </c>
      <c r="AF28" s="91">
        <v>0</v>
      </c>
      <c r="AG28" s="25">
        <v>54.146616722770503</v>
      </c>
      <c r="AH28" s="25">
        <v>54.146616722770503</v>
      </c>
      <c r="AI28" s="25">
        <v>247.959863571597</v>
      </c>
      <c r="AJ28" s="25">
        <v>38.284316292443002</v>
      </c>
      <c r="AK28" s="25">
        <v>2.38812950702162</v>
      </c>
      <c r="AL28" s="91">
        <v>4.3700445810312303</v>
      </c>
      <c r="AM28" s="25">
        <v>18.693684844932399</v>
      </c>
      <c r="AN28" s="25">
        <v>0</v>
      </c>
      <c r="AO28" s="25">
        <v>2.1907326848588302</v>
      </c>
      <c r="AP28" s="25">
        <v>22.526620742185901</v>
      </c>
      <c r="AQ28" s="25">
        <v>0</v>
      </c>
      <c r="AR28" s="91">
        <v>1368.52077117677</v>
      </c>
      <c r="AS28" s="25">
        <v>27895.492881628299</v>
      </c>
      <c r="AT28" s="25">
        <v>2851.5375583392502</v>
      </c>
      <c r="AU28" s="25">
        <v>30994.9903035391</v>
      </c>
      <c r="AV28" s="25">
        <v>0</v>
      </c>
      <c r="AW28" s="25">
        <v>123.37728467971201</v>
      </c>
      <c r="AX28" s="25">
        <v>0</v>
      </c>
      <c r="AY28" s="25">
        <v>502.342508843433</v>
      </c>
      <c r="AZ28" s="25">
        <v>0.48101420812733903</v>
      </c>
      <c r="BA28" s="25">
        <v>0.16913872228927901</v>
      </c>
      <c r="BB28" s="25">
        <v>636.29218017273195</v>
      </c>
      <c r="BC28" s="25">
        <v>0.216167731928989</v>
      </c>
      <c r="BD28" s="25">
        <v>0</v>
      </c>
      <c r="BE28" s="25">
        <v>3.1352632891857697E-2</v>
      </c>
      <c r="BF28" s="25">
        <v>850.56131305968199</v>
      </c>
      <c r="BG28" s="25">
        <v>825.04622751814497</v>
      </c>
      <c r="BH28" s="25">
        <v>25.5150855415378</v>
      </c>
      <c r="BI28" s="25">
        <v>0</v>
      </c>
      <c r="BJ28" s="25">
        <v>0</v>
      </c>
      <c r="BK28" s="25">
        <v>3.3753477981889</v>
      </c>
      <c r="BL28" s="25">
        <v>0</v>
      </c>
      <c r="BM28" s="25">
        <v>36.220470759547297</v>
      </c>
      <c r="BN28" s="25">
        <v>0</v>
      </c>
      <c r="BO28" s="25">
        <v>0.94140205051891201</v>
      </c>
      <c r="BP28" s="25">
        <v>144.88190097940301</v>
      </c>
      <c r="BQ28" s="25">
        <v>34.711109606773398</v>
      </c>
      <c r="BR28" s="25">
        <v>0</v>
      </c>
      <c r="BS28" s="25">
        <v>2.4339522136058198</v>
      </c>
      <c r="BT28" s="25">
        <v>3.3002489106411501E-3</v>
      </c>
      <c r="BU28" s="25">
        <v>25.389912970077699</v>
      </c>
      <c r="BV28" s="25">
        <v>273.40676212471197</v>
      </c>
      <c r="BW28" s="25">
        <v>0</v>
      </c>
      <c r="BX28" s="25">
        <v>0.48864108102462001</v>
      </c>
      <c r="BY28" s="25">
        <v>41.8631095792053</v>
      </c>
      <c r="BZ28" s="91">
        <v>0</v>
      </c>
      <c r="CA28" s="25">
        <v>3.6589466980922301</v>
      </c>
      <c r="CB28" s="25">
        <v>1339.81489744649</v>
      </c>
      <c r="CC28" s="25">
        <v>34.188979434287297</v>
      </c>
      <c r="CE28" s="34">
        <f t="shared" si="0"/>
        <v>7.9999981010893829E-3</v>
      </c>
      <c r="CG28" s="22">
        <f t="shared" si="1"/>
        <v>2.7189265444748758E-3</v>
      </c>
      <c r="CH28" s="22">
        <f t="shared" si="2"/>
        <v>2.7165003531849164E-3</v>
      </c>
      <c r="CI28" s="22">
        <f t="shared" si="3"/>
        <v>2.718924848758973E-3</v>
      </c>
      <c r="CJ28" s="22">
        <f t="shared" si="4"/>
        <v>2.693804847028775E-3</v>
      </c>
      <c r="CK28" s="22">
        <f t="shared" si="5"/>
        <v>2.6929972679063602E-3</v>
      </c>
      <c r="CL28" s="22">
        <f t="shared" si="6"/>
        <v>2.7194909379816231E-3</v>
      </c>
      <c r="CM28" s="22">
        <f t="shared" si="7"/>
        <v>2.7190657985447387E-3</v>
      </c>
      <c r="CN28" s="22">
        <f t="shared" si="8"/>
        <v>2.7189052450581875E-3</v>
      </c>
      <c r="CO28" s="22">
        <f t="shared" si="9"/>
        <v>2.7166954000221511E-3</v>
      </c>
      <c r="CP28" s="22">
        <f t="shared" si="10"/>
        <v>2.7204885304345249E-3</v>
      </c>
      <c r="CQ28" s="22">
        <f t="shared" si="11"/>
        <v>2.7202828202603354E-3</v>
      </c>
      <c r="CR28" s="22">
        <f t="shared" si="12"/>
        <v>2.7202228493289826E-3</v>
      </c>
      <c r="CS28" s="22">
        <f t="shared" si="13"/>
        <v>2.7213311575284903E-3</v>
      </c>
    </row>
    <row r="29" spans="1:97" x14ac:dyDescent="0.25">
      <c r="A29" s="91" t="s">
        <v>28</v>
      </c>
      <c r="B29" s="91">
        <v>814.07679998000003</v>
      </c>
      <c r="C29" s="91">
        <v>2.5470412363000001</v>
      </c>
      <c r="D29" s="91">
        <v>3622.4630778999999</v>
      </c>
      <c r="E29" s="91">
        <v>102.16670182999999</v>
      </c>
      <c r="F29" s="91">
        <v>99.101959222000005</v>
      </c>
      <c r="G29" s="91">
        <v>2.8707808381</v>
      </c>
      <c r="H29" s="91">
        <v>159.97579515000001</v>
      </c>
      <c r="I29" s="91">
        <v>2.8225991121999998</v>
      </c>
      <c r="J29" s="91">
        <v>0.38843974129999997</v>
      </c>
      <c r="K29" s="91">
        <v>6.5037451711000003</v>
      </c>
      <c r="L29" s="91">
        <v>0.46938039170000001</v>
      </c>
      <c r="M29" s="91">
        <v>0.48769489669999999</v>
      </c>
      <c r="N29" s="91">
        <v>0.26313657260000001</v>
      </c>
      <c r="O29" s="25"/>
      <c r="P29" s="27" t="s">
        <v>28</v>
      </c>
      <c r="Q29" s="90">
        <v>0</v>
      </c>
      <c r="R29" s="27">
        <v>0</v>
      </c>
      <c r="S29" s="25">
        <v>0.47065735463859099</v>
      </c>
      <c r="T29" s="25">
        <v>2.8302836975909802</v>
      </c>
      <c r="U29" s="25">
        <v>2.8302836975909802</v>
      </c>
      <c r="V29" s="25">
        <v>3.8207778794407901</v>
      </c>
      <c r="W29" s="91">
        <v>0.163492230855318</v>
      </c>
      <c r="X29" s="25">
        <v>0.38949555804779601</v>
      </c>
      <c r="Y29" s="25">
        <v>0.48902206007993299</v>
      </c>
      <c r="Z29" s="25">
        <v>0</v>
      </c>
      <c r="AA29" s="25">
        <v>816.29088512618603</v>
      </c>
      <c r="AB29" s="25">
        <v>38.218642857525701</v>
      </c>
      <c r="AC29" s="25">
        <v>3.4464456420107998</v>
      </c>
      <c r="AD29" s="25">
        <v>12.493371432703301</v>
      </c>
      <c r="AE29" s="25">
        <v>0</v>
      </c>
      <c r="AF29" s="91">
        <v>0</v>
      </c>
      <c r="AG29" s="25">
        <v>6.5214468174873801</v>
      </c>
      <c r="AH29" s="25">
        <v>6.5214468174873801</v>
      </c>
      <c r="AI29" s="25">
        <v>29.058613124555599</v>
      </c>
      <c r="AJ29" s="25">
        <v>4.58185127439332</v>
      </c>
      <c r="AK29" s="25">
        <v>0.28580815904173901</v>
      </c>
      <c r="AL29" s="91">
        <v>0.52300557060348196</v>
      </c>
      <c r="AM29" s="25">
        <v>2.2372482793196502</v>
      </c>
      <c r="AN29" s="25">
        <v>0</v>
      </c>
      <c r="AO29" s="25">
        <v>0.26385503791583598</v>
      </c>
      <c r="AP29" s="25">
        <v>2.5539715759850399</v>
      </c>
      <c r="AQ29" s="25">
        <v>0</v>
      </c>
      <c r="AR29" s="91">
        <v>163.84657059144499</v>
      </c>
      <c r="AS29" s="25">
        <v>3269.0882378390202</v>
      </c>
      <c r="AT29" s="25">
        <v>334.17349311992598</v>
      </c>
      <c r="AU29" s="25">
        <v>3632.3203440835</v>
      </c>
      <c r="AV29" s="25">
        <v>0</v>
      </c>
      <c r="AW29" s="25">
        <v>14.7657032008801</v>
      </c>
      <c r="AX29" s="25">
        <v>0</v>
      </c>
      <c r="AY29" s="25">
        <v>60.119875137029297</v>
      </c>
      <c r="AZ29" s="25">
        <v>5.7933622064959098E-2</v>
      </c>
      <c r="BA29" s="25">
        <v>2.03712139739964E-2</v>
      </c>
      <c r="BB29" s="25">
        <v>76.635386861555205</v>
      </c>
      <c r="BC29" s="25">
        <v>2.6035345942668799E-2</v>
      </c>
      <c r="BD29" s="25">
        <v>0</v>
      </c>
      <c r="BE29" s="25">
        <v>3.77612648280119E-3</v>
      </c>
      <c r="BF29" s="25">
        <v>102.442099787508</v>
      </c>
      <c r="BG29" s="25">
        <v>99.369023509791802</v>
      </c>
      <c r="BH29" s="25">
        <v>3.0730762777162299</v>
      </c>
      <c r="BI29" s="25">
        <v>0</v>
      </c>
      <c r="BJ29" s="25">
        <v>0</v>
      </c>
      <c r="BK29" s="25">
        <v>0.40653143146105802</v>
      </c>
      <c r="BL29" s="25">
        <v>0</v>
      </c>
      <c r="BM29" s="25">
        <v>4.3624164190324901</v>
      </c>
      <c r="BN29" s="25">
        <v>0</v>
      </c>
      <c r="BO29" s="25">
        <v>0.11338329150063101</v>
      </c>
      <c r="BP29" s="25">
        <v>17.449646476738401</v>
      </c>
      <c r="BQ29" s="25">
        <v>4.1542030175465303</v>
      </c>
      <c r="BR29" s="25">
        <v>0</v>
      </c>
      <c r="BS29" s="25">
        <v>0.29314524378158802</v>
      </c>
      <c r="BT29" s="25">
        <v>3.9747725789116901E-4</v>
      </c>
      <c r="BU29" s="25">
        <v>2.8785908566301202</v>
      </c>
      <c r="BV29" s="25">
        <v>32.721091762287102</v>
      </c>
      <c r="BW29" s="25">
        <v>0</v>
      </c>
      <c r="BX29" s="25">
        <v>5.8483562411854199E-2</v>
      </c>
      <c r="BY29" s="25">
        <v>5.0101392019043303</v>
      </c>
      <c r="BZ29" s="91">
        <v>0</v>
      </c>
      <c r="CA29" s="25">
        <v>0.43789918246399501</v>
      </c>
      <c r="CB29" s="25">
        <v>160.411189567728</v>
      </c>
      <c r="CC29" s="25">
        <v>4.0917047877645096</v>
      </c>
      <c r="CE29" s="34">
        <f t="shared" si="0"/>
        <v>8.0000138676886434E-3</v>
      </c>
      <c r="CG29" s="22">
        <f t="shared" si="1"/>
        <v>2.7197497167839556E-3</v>
      </c>
      <c r="CH29" s="22">
        <f t="shared" si="2"/>
        <v>2.720937370887337E-3</v>
      </c>
      <c r="CI29" s="22">
        <f t="shared" si="3"/>
        <v>2.7211502150670652E-3</v>
      </c>
      <c r="CJ29" s="22">
        <f t="shared" si="4"/>
        <v>2.6955745127825786E-3</v>
      </c>
      <c r="CK29" s="22">
        <f t="shared" si="5"/>
        <v>2.6948436730049072E-3</v>
      </c>
      <c r="CL29" s="22">
        <f t="shared" si="6"/>
        <v>2.7205206424915349E-3</v>
      </c>
      <c r="CM29" s="22">
        <f t="shared" si="7"/>
        <v>2.7216268393587123E-3</v>
      </c>
      <c r="CN29" s="22">
        <f t="shared" si="8"/>
        <v>2.7225210118452972E-3</v>
      </c>
      <c r="CO29" s="22">
        <f t="shared" si="9"/>
        <v>2.7180966197292507E-3</v>
      </c>
      <c r="CP29" s="22">
        <f t="shared" si="10"/>
        <v>2.7217619881601037E-3</v>
      </c>
      <c r="CQ29" s="22">
        <f t="shared" si="11"/>
        <v>2.7205289380880953E-3</v>
      </c>
      <c r="CR29" s="22">
        <f t="shared" si="12"/>
        <v>2.721298477620494E-3</v>
      </c>
      <c r="CS29" s="22">
        <f t="shared" si="13"/>
        <v>2.7303894275773127E-3</v>
      </c>
    </row>
    <row r="30" spans="1:97" x14ac:dyDescent="0.25">
      <c r="A30" s="91" t="s">
        <v>29</v>
      </c>
      <c r="B30" s="91">
        <v>39.405712624000003</v>
      </c>
      <c r="C30" s="91">
        <v>0.12329082399999999</v>
      </c>
      <c r="D30" s="91">
        <v>316.55955573</v>
      </c>
      <c r="E30" s="91">
        <v>9.3635125220000006</v>
      </c>
      <c r="F30" s="91">
        <v>9.0826071469999992</v>
      </c>
      <c r="G30" s="91">
        <v>0.138961573</v>
      </c>
      <c r="H30" s="91">
        <v>14.736129518</v>
      </c>
      <c r="I30" s="91">
        <v>0.25868939340000002</v>
      </c>
      <c r="J30" s="91">
        <v>3.56002526E-2</v>
      </c>
      <c r="K30" s="91">
        <v>0.59606406249999999</v>
      </c>
      <c r="L30" s="91">
        <v>4.3018410999999999E-2</v>
      </c>
      <c r="M30" s="91">
        <v>4.4696923399999998E-2</v>
      </c>
      <c r="N30" s="91">
        <v>2.4116297799999999E-2</v>
      </c>
      <c r="O30" s="25"/>
      <c r="P30" s="27" t="s">
        <v>29</v>
      </c>
      <c r="Q30" s="90">
        <v>0</v>
      </c>
      <c r="R30" s="27">
        <v>0</v>
      </c>
      <c r="S30" s="25">
        <v>4.3135424437597603E-2</v>
      </c>
      <c r="T30" s="25">
        <v>0.25939261141606101</v>
      </c>
      <c r="U30" s="25">
        <v>0.25939261141606101</v>
      </c>
      <c r="V30" s="25">
        <v>0.352068177681509</v>
      </c>
      <c r="W30" s="91">
        <v>1.50650456575362E-2</v>
      </c>
      <c r="X30" s="25">
        <v>3.5698091831070797E-2</v>
      </c>
      <c r="Y30" s="25">
        <v>4.4818055652057702E-2</v>
      </c>
      <c r="Z30" s="25">
        <v>0</v>
      </c>
      <c r="AA30" s="25">
        <v>39.512944094093299</v>
      </c>
      <c r="AB30" s="25">
        <v>3.52168000640751</v>
      </c>
      <c r="AC30" s="25">
        <v>0.31757480489822798</v>
      </c>
      <c r="AD30" s="25">
        <v>1.15120748957687</v>
      </c>
      <c r="AE30" s="25">
        <v>0</v>
      </c>
      <c r="AF30" s="91">
        <v>0</v>
      </c>
      <c r="AG30" s="25">
        <v>0.59768427013586001</v>
      </c>
      <c r="AH30" s="25">
        <v>0.59768427013586001</v>
      </c>
      <c r="AI30" s="25">
        <v>2.5393603739038801</v>
      </c>
      <c r="AJ30" s="25">
        <v>0.42219664375182497</v>
      </c>
      <c r="AK30" s="25">
        <v>2.6335643473007202E-2</v>
      </c>
      <c r="AL30" s="91">
        <v>4.8192401885748803E-2</v>
      </c>
      <c r="AM30" s="25">
        <v>0.20615317041397199</v>
      </c>
      <c r="AN30" s="25">
        <v>0</v>
      </c>
      <c r="AO30" s="25">
        <v>2.4181618124229899E-2</v>
      </c>
      <c r="AP30" s="25">
        <v>0.12362622585249899</v>
      </c>
      <c r="AQ30" s="25">
        <v>0</v>
      </c>
      <c r="AR30" s="91">
        <v>15.0927990762634</v>
      </c>
      <c r="AS30" s="25">
        <v>285.67891902974497</v>
      </c>
      <c r="AT30" s="25">
        <v>29.202728107276801</v>
      </c>
      <c r="AU30" s="25">
        <v>317.42100751092602</v>
      </c>
      <c r="AV30" s="25">
        <v>0</v>
      </c>
      <c r="AW30" s="25">
        <v>1.3605946567899601</v>
      </c>
      <c r="AX30" s="25">
        <v>0</v>
      </c>
      <c r="AY30" s="25">
        <v>5.5397767089403001</v>
      </c>
      <c r="AZ30" s="25">
        <v>5.30956232741942E-3</v>
      </c>
      <c r="BA30" s="25">
        <v>1.86701529456505E-3</v>
      </c>
      <c r="BB30" s="25">
        <v>7.0235518775112</v>
      </c>
      <c r="BC30" s="25">
        <v>2.3861012582880002E-3</v>
      </c>
      <c r="BD30" s="25">
        <v>0</v>
      </c>
      <c r="BE30" s="25">
        <v>3.4607111008228702E-4</v>
      </c>
      <c r="BF30" s="25">
        <v>9.3887392942200307</v>
      </c>
      <c r="BG30" s="25">
        <v>9.1070714586627801</v>
      </c>
      <c r="BH30" s="25">
        <v>0.28166783555724401</v>
      </c>
      <c r="BI30" s="25">
        <v>0</v>
      </c>
      <c r="BJ30" s="25">
        <v>0</v>
      </c>
      <c r="BK30" s="25">
        <v>3.7258136433031899E-2</v>
      </c>
      <c r="BL30" s="25">
        <v>0</v>
      </c>
      <c r="BM30" s="25">
        <v>0.39981228525603901</v>
      </c>
      <c r="BN30" s="25">
        <v>0</v>
      </c>
      <c r="BO30" s="25">
        <v>1.03914386811951E-2</v>
      </c>
      <c r="BP30" s="25">
        <v>1.5992459035367601</v>
      </c>
      <c r="BQ30" s="25">
        <v>0.38279099456362098</v>
      </c>
      <c r="BR30" s="25">
        <v>0</v>
      </c>
      <c r="BS30" s="25">
        <v>2.6866640541896001E-2</v>
      </c>
      <c r="BT30" s="25">
        <v>3.6426712302341798E-5</v>
      </c>
      <c r="BU30" s="25">
        <v>0.13934113072857199</v>
      </c>
      <c r="BV30" s="25">
        <v>3.0151121905200702</v>
      </c>
      <c r="BW30" s="25">
        <v>0</v>
      </c>
      <c r="BX30" s="25">
        <v>5.3887578439524401E-3</v>
      </c>
      <c r="BY30" s="25">
        <v>0.46166123304794499</v>
      </c>
      <c r="BZ30" s="91">
        <v>0</v>
      </c>
      <c r="CA30" s="25">
        <v>4.0351928344053198E-2</v>
      </c>
      <c r="CB30" s="25">
        <v>14.7762158986315</v>
      </c>
      <c r="CC30" s="25">
        <v>0.377033654380308</v>
      </c>
      <c r="CE30" s="34">
        <f t="shared" si="0"/>
        <v>7.9999757855235051E-3</v>
      </c>
      <c r="CG30" s="22">
        <f t="shared" si="1"/>
        <v>2.7212163656694581E-3</v>
      </c>
      <c r="CH30" s="22">
        <f t="shared" si="2"/>
        <v>2.7204121249039671E-3</v>
      </c>
      <c r="CI30" s="22">
        <f t="shared" si="3"/>
        <v>2.7212945094627545E-3</v>
      </c>
      <c r="CJ30" s="22">
        <f t="shared" si="4"/>
        <v>2.6941569374482771E-3</v>
      </c>
      <c r="CK30" s="22">
        <f t="shared" si="5"/>
        <v>2.6935340554569247E-3</v>
      </c>
      <c r="CL30" s="22">
        <f t="shared" si="6"/>
        <v>2.7313862413746791E-3</v>
      </c>
      <c r="CM30" s="22">
        <f t="shared" si="7"/>
        <v>2.7202787938674904E-3</v>
      </c>
      <c r="CN30" s="22">
        <f t="shared" si="8"/>
        <v>2.7183875102820172E-3</v>
      </c>
      <c r="CO30" s="22">
        <f t="shared" si="9"/>
        <v>2.7482735072165412E-3</v>
      </c>
      <c r="CP30" s="22">
        <f t="shared" si="10"/>
        <v>2.7181770178604184E-3</v>
      </c>
      <c r="CQ30" s="22">
        <f t="shared" si="11"/>
        <v>2.7200780985983685E-3</v>
      </c>
      <c r="CR30" s="22">
        <f t="shared" si="12"/>
        <v>2.7100803107558869E-3</v>
      </c>
      <c r="CS30" s="22">
        <f t="shared" si="13"/>
        <v>2.7085552173725658E-3</v>
      </c>
    </row>
    <row r="31" spans="1:97" x14ac:dyDescent="0.25">
      <c r="A31" s="91" t="s">
        <v>30</v>
      </c>
      <c r="B31" s="91">
        <v>693.32715541000005</v>
      </c>
      <c r="C31" s="91">
        <v>2.1692510574999999</v>
      </c>
      <c r="D31" s="91">
        <v>4958.5304382000004</v>
      </c>
      <c r="E31" s="91">
        <v>143.41064908000001</v>
      </c>
      <c r="F31" s="91">
        <v>139.10838885000001</v>
      </c>
      <c r="G31" s="91">
        <v>2.4449697488000002</v>
      </c>
      <c r="H31" s="91">
        <v>226.50413553999999</v>
      </c>
      <c r="I31" s="91">
        <v>3.9620616451999999</v>
      </c>
      <c r="J31" s="91">
        <v>0.54525001259999994</v>
      </c>
      <c r="K31" s="91">
        <v>9.1292593358000005</v>
      </c>
      <c r="L31" s="91">
        <v>0.65886580839999997</v>
      </c>
      <c r="M31" s="91">
        <v>0.68457374540000004</v>
      </c>
      <c r="N31" s="91">
        <v>0.36936287490000003</v>
      </c>
      <c r="O31" s="25"/>
      <c r="P31" s="27" t="s">
        <v>30</v>
      </c>
      <c r="Q31" s="90">
        <v>0</v>
      </c>
      <c r="R31" s="27">
        <v>0</v>
      </c>
      <c r="S31" s="25">
        <v>0.66066707771176603</v>
      </c>
      <c r="T31" s="25">
        <v>3.97290174542184</v>
      </c>
      <c r="U31" s="25">
        <v>3.97290174542184</v>
      </c>
      <c r="V31" s="25">
        <v>5.4128635354585901</v>
      </c>
      <c r="W31" s="91">
        <v>0.231616005830698</v>
      </c>
      <c r="X31" s="25">
        <v>0.54674246629948897</v>
      </c>
      <c r="Y31" s="25">
        <v>0.68644731577103302</v>
      </c>
      <c r="Z31" s="25">
        <v>0</v>
      </c>
      <c r="AA31" s="25">
        <v>695.22230902847798</v>
      </c>
      <c r="AB31" s="25">
        <v>54.144127143173598</v>
      </c>
      <c r="AC31" s="25">
        <v>4.88256789265332</v>
      </c>
      <c r="AD31" s="25">
        <v>17.699313882198101</v>
      </c>
      <c r="AE31" s="25">
        <v>0</v>
      </c>
      <c r="AF31" s="91">
        <v>0</v>
      </c>
      <c r="AG31" s="25">
        <v>9.1542236804673802</v>
      </c>
      <c r="AH31" s="25">
        <v>9.1542236804673802</v>
      </c>
      <c r="AI31" s="25">
        <v>39.776647564278399</v>
      </c>
      <c r="AJ31" s="25">
        <v>6.4910605896305604</v>
      </c>
      <c r="AK31" s="25">
        <v>0.404903059905664</v>
      </c>
      <c r="AL31" s="91">
        <v>0.74093989583433495</v>
      </c>
      <c r="AM31" s="25">
        <v>3.1694971228382198</v>
      </c>
      <c r="AN31" s="25">
        <v>0</v>
      </c>
      <c r="AO31" s="25">
        <v>0.37037131707199999</v>
      </c>
      <c r="AP31" s="25">
        <v>2.1751791311584698</v>
      </c>
      <c r="AQ31" s="25">
        <v>0</v>
      </c>
      <c r="AR31" s="91">
        <v>231.99072727172501</v>
      </c>
      <c r="AS31" s="25">
        <v>4474.8818989511501</v>
      </c>
      <c r="AT31" s="25">
        <v>457.43247135038501</v>
      </c>
      <c r="AU31" s="25">
        <v>4972.0910178658096</v>
      </c>
      <c r="AV31" s="25">
        <v>0</v>
      </c>
      <c r="AW31" s="25">
        <v>20.918538960575798</v>
      </c>
      <c r="AX31" s="25">
        <v>0</v>
      </c>
      <c r="AY31" s="25">
        <v>85.171450142727195</v>
      </c>
      <c r="AZ31" s="25">
        <v>8.1321852102933703E-2</v>
      </c>
      <c r="BA31" s="25">
        <v>2.8595165054536801E-2</v>
      </c>
      <c r="BB31" s="25">
        <v>107.573777322156</v>
      </c>
      <c r="BC31" s="25">
        <v>3.6546103132216602E-2</v>
      </c>
      <c r="BD31" s="25">
        <v>0</v>
      </c>
      <c r="BE31" s="25">
        <v>5.3005876530145503E-3</v>
      </c>
      <c r="BF31" s="25">
        <v>143.79922760200799</v>
      </c>
      <c r="BG31" s="25">
        <v>139.48519889286899</v>
      </c>
      <c r="BH31" s="25">
        <v>4.3140287091387099</v>
      </c>
      <c r="BI31" s="25">
        <v>0</v>
      </c>
      <c r="BJ31" s="25">
        <v>0</v>
      </c>
      <c r="BK31" s="25">
        <v>0.57064624437132405</v>
      </c>
      <c r="BL31" s="25">
        <v>0</v>
      </c>
      <c r="BM31" s="25">
        <v>6.1235549683912298</v>
      </c>
      <c r="BN31" s="25">
        <v>0</v>
      </c>
      <c r="BO31" s="25">
        <v>0.15915676019775399</v>
      </c>
      <c r="BP31" s="25">
        <v>24.494250431830299</v>
      </c>
      <c r="BQ31" s="25">
        <v>5.8852369317111703</v>
      </c>
      <c r="BR31" s="25">
        <v>0</v>
      </c>
      <c r="BS31" s="25">
        <v>0.41149152322844801</v>
      </c>
      <c r="BT31" s="25">
        <v>5.57934751787121E-4</v>
      </c>
      <c r="BU31" s="25">
        <v>2.4516458662786502</v>
      </c>
      <c r="BV31" s="25">
        <v>46.355733989785001</v>
      </c>
      <c r="BW31" s="25">
        <v>0</v>
      </c>
      <c r="BX31" s="25">
        <v>8.2845354848876299E-2</v>
      </c>
      <c r="BY31" s="25">
        <v>7.0978436620691401</v>
      </c>
      <c r="BZ31" s="91">
        <v>0</v>
      </c>
      <c r="CA31" s="25">
        <v>0.62036843923742002</v>
      </c>
      <c r="CB31" s="25">
        <v>227.12354871387799</v>
      </c>
      <c r="CC31" s="25">
        <v>5.7966997847466502</v>
      </c>
      <c r="CE31" s="34">
        <f t="shared" si="0"/>
        <v>7.9999837938107294E-3</v>
      </c>
      <c r="CG31" s="22">
        <f t="shared" si="1"/>
        <v>2.7334189980734742E-3</v>
      </c>
      <c r="CH31" s="22">
        <f t="shared" si="2"/>
        <v>2.732774354528544E-3</v>
      </c>
      <c r="CI31" s="22">
        <f t="shared" si="3"/>
        <v>2.7347981090001809E-3</v>
      </c>
      <c r="CJ31" s="22">
        <f t="shared" si="4"/>
        <v>2.7095513792090241E-3</v>
      </c>
      <c r="CK31" s="22">
        <f t="shared" si="5"/>
        <v>2.7087513987046081E-3</v>
      </c>
      <c r="CL31" s="22">
        <f t="shared" si="6"/>
        <v>2.7305521804213357E-3</v>
      </c>
      <c r="CM31" s="22">
        <f t="shared" si="7"/>
        <v>2.7346660686847148E-3</v>
      </c>
      <c r="CN31" s="22">
        <f t="shared" si="8"/>
        <v>2.7359746497061196E-3</v>
      </c>
      <c r="CO31" s="22">
        <f t="shared" si="9"/>
        <v>2.7371914993130019E-3</v>
      </c>
      <c r="CP31" s="22">
        <f t="shared" si="10"/>
        <v>2.7345421735893868E-3</v>
      </c>
      <c r="CQ31" s="22">
        <f t="shared" si="11"/>
        <v>2.7338940476214456E-3</v>
      </c>
      <c r="CR31" s="22">
        <f t="shared" si="12"/>
        <v>2.7368422812333185E-3</v>
      </c>
      <c r="CS31" s="22">
        <f t="shared" si="13"/>
        <v>2.730220713906318E-3</v>
      </c>
    </row>
    <row r="32" spans="1:97" x14ac:dyDescent="0.25">
      <c r="A32" s="91" t="s">
        <v>31</v>
      </c>
      <c r="B32" s="91">
        <v>3685.8941639</v>
      </c>
      <c r="C32" s="91">
        <v>11.532236202</v>
      </c>
      <c r="D32" s="91">
        <v>16003.32007</v>
      </c>
      <c r="E32" s="91">
        <v>441.34873816999999</v>
      </c>
      <c r="F32" s="91">
        <v>428.10949653</v>
      </c>
      <c r="G32" s="91">
        <v>12.998029007</v>
      </c>
      <c r="H32" s="91">
        <v>694.52728341</v>
      </c>
      <c r="I32" s="91">
        <v>12.193312833</v>
      </c>
      <c r="J32" s="91">
        <v>1.6780162882</v>
      </c>
      <c r="K32" s="91">
        <v>28.095452562999998</v>
      </c>
      <c r="L32" s="91">
        <v>2.0276708539000001</v>
      </c>
      <c r="M32" s="91">
        <v>2.1067874697</v>
      </c>
      <c r="N32" s="91">
        <v>1.1367205975000001</v>
      </c>
      <c r="O32" s="25"/>
      <c r="P32" s="27" t="s">
        <v>31</v>
      </c>
      <c r="Q32" s="90">
        <v>0</v>
      </c>
      <c r="R32" s="27">
        <v>0</v>
      </c>
      <c r="S32" s="25">
        <v>2.0331896719676998</v>
      </c>
      <c r="T32" s="25">
        <v>12.2264702960862</v>
      </c>
      <c r="U32" s="25">
        <v>12.2264702960862</v>
      </c>
      <c r="V32" s="25">
        <v>16.5931681760941</v>
      </c>
      <c r="W32" s="91">
        <v>0.71002038118522504</v>
      </c>
      <c r="X32" s="25">
        <v>1.6825773603441401</v>
      </c>
      <c r="Y32" s="25">
        <v>2.11251141917672</v>
      </c>
      <c r="Z32" s="25">
        <v>0</v>
      </c>
      <c r="AA32" s="25">
        <v>3695.91641837111</v>
      </c>
      <c r="AB32" s="25">
        <v>165.978413722673</v>
      </c>
      <c r="AC32" s="25">
        <v>14.967440748846</v>
      </c>
      <c r="AD32" s="25">
        <v>54.2571938555241</v>
      </c>
      <c r="AE32" s="25">
        <v>0</v>
      </c>
      <c r="AF32" s="91">
        <v>0</v>
      </c>
      <c r="AG32" s="25">
        <v>28.171860788042299</v>
      </c>
      <c r="AH32" s="25">
        <v>28.171860788042299</v>
      </c>
      <c r="AI32" s="25">
        <v>128.37480202450399</v>
      </c>
      <c r="AJ32" s="25">
        <v>19.898342469928401</v>
      </c>
      <c r="AK32" s="25">
        <v>1.2412340296954101</v>
      </c>
      <c r="AL32" s="91">
        <v>2.2713339487882802</v>
      </c>
      <c r="AM32" s="25">
        <v>9.7160746915392195</v>
      </c>
      <c r="AN32" s="25">
        <v>0</v>
      </c>
      <c r="AO32" s="25">
        <v>1.1398164128755399</v>
      </c>
      <c r="AP32" s="25">
        <v>11.563615078291599</v>
      </c>
      <c r="AQ32" s="25">
        <v>0</v>
      </c>
      <c r="AR32" s="91">
        <v>711.33654899496696</v>
      </c>
      <c r="AS32" s="25">
        <v>14442.1565276321</v>
      </c>
      <c r="AT32" s="25">
        <v>1476.3088391695101</v>
      </c>
      <c r="AU32" s="25">
        <v>16046.8401688261</v>
      </c>
      <c r="AV32" s="25">
        <v>0</v>
      </c>
      <c r="AW32" s="25">
        <v>64.125581206209304</v>
      </c>
      <c r="AX32" s="25">
        <v>0</v>
      </c>
      <c r="AY32" s="25">
        <v>261.09337550915097</v>
      </c>
      <c r="AZ32" s="25">
        <v>0.25026651884676199</v>
      </c>
      <c r="BA32" s="25">
        <v>8.8001057557168499E-2</v>
      </c>
      <c r="BB32" s="25">
        <v>331.05601757083701</v>
      </c>
      <c r="BC32" s="25">
        <v>0.11246963221393599</v>
      </c>
      <c r="BD32" s="25">
        <v>0</v>
      </c>
      <c r="BE32" s="25">
        <v>1.6312398364170401E-2</v>
      </c>
      <c r="BF32" s="25">
        <v>442.53794951244703</v>
      </c>
      <c r="BG32" s="25">
        <v>429.26269876094699</v>
      </c>
      <c r="BH32" s="25">
        <v>13.275250751500501</v>
      </c>
      <c r="BI32" s="25">
        <v>0</v>
      </c>
      <c r="BJ32" s="25">
        <v>0</v>
      </c>
      <c r="BK32" s="25">
        <v>1.75615983311011</v>
      </c>
      <c r="BL32" s="25">
        <v>0</v>
      </c>
      <c r="BM32" s="25">
        <v>18.845135306469999</v>
      </c>
      <c r="BN32" s="25">
        <v>0</v>
      </c>
      <c r="BO32" s="25">
        <v>0.48980077404278</v>
      </c>
      <c r="BP32" s="25">
        <v>75.3804622210464</v>
      </c>
      <c r="BQ32" s="25">
        <v>18.041097187460501</v>
      </c>
      <c r="BR32" s="25">
        <v>0</v>
      </c>
      <c r="BS32" s="25">
        <v>1.2663563644681</v>
      </c>
      <c r="BT32" s="25">
        <v>1.71708399058626E-3</v>
      </c>
      <c r="BU32" s="25">
        <v>13.0333747370161</v>
      </c>
      <c r="BV32" s="25">
        <v>142.10403246379801</v>
      </c>
      <c r="BW32" s="25">
        <v>0</v>
      </c>
      <c r="BX32" s="25">
        <v>0.25397556138433502</v>
      </c>
      <c r="BY32" s="25">
        <v>21.7584267106003</v>
      </c>
      <c r="BZ32" s="91">
        <v>0</v>
      </c>
      <c r="CA32" s="25">
        <v>1.90174570258106</v>
      </c>
      <c r="CB32" s="25">
        <v>696.41615756433202</v>
      </c>
      <c r="CC32" s="25">
        <v>17.769788584168001</v>
      </c>
      <c r="CE32" s="34">
        <f t="shared" si="0"/>
        <v>8.000005027400673E-3</v>
      </c>
      <c r="CG32" s="22">
        <f t="shared" si="1"/>
        <v>2.7190836267815188E-3</v>
      </c>
      <c r="CH32" s="22">
        <f t="shared" si="2"/>
        <v>2.7209706549504659E-3</v>
      </c>
      <c r="CI32" s="22">
        <f t="shared" si="3"/>
        <v>2.7194418805435018E-3</v>
      </c>
      <c r="CJ32" s="22">
        <f t="shared" si="4"/>
        <v>2.6944935820547747E-3</v>
      </c>
      <c r="CK32" s="22">
        <f t="shared" si="5"/>
        <v>2.6937085962683771E-3</v>
      </c>
      <c r="CL32" s="22">
        <f t="shared" si="6"/>
        <v>2.7193145973951295E-3</v>
      </c>
      <c r="CM32" s="22">
        <f t="shared" si="7"/>
        <v>2.7196543598085998E-3</v>
      </c>
      <c r="CN32" s="22">
        <f t="shared" si="8"/>
        <v>2.7193153772338478E-3</v>
      </c>
      <c r="CO32" s="22">
        <f t="shared" si="9"/>
        <v>2.7181334151605125E-3</v>
      </c>
      <c r="CP32" s="22">
        <f t="shared" si="10"/>
        <v>2.7195940293528193E-3</v>
      </c>
      <c r="CQ32" s="22">
        <f t="shared" si="11"/>
        <v>2.7217524269705219E-3</v>
      </c>
      <c r="CR32" s="22">
        <f t="shared" si="12"/>
        <v>2.7169088287463238E-3</v>
      </c>
      <c r="CS32" s="22">
        <f t="shared" si="13"/>
        <v>2.7234620207889941E-3</v>
      </c>
    </row>
    <row r="33" spans="1:97" x14ac:dyDescent="0.25">
      <c r="A33" s="91" t="s">
        <v>32</v>
      </c>
      <c r="B33" s="91">
        <v>2093.3259681</v>
      </c>
      <c r="C33" s="91">
        <v>6.5494952590000004</v>
      </c>
      <c r="D33" s="91">
        <v>10979.243892</v>
      </c>
      <c r="E33" s="91">
        <v>311.08944179999997</v>
      </c>
      <c r="F33" s="91">
        <v>301.75728149999998</v>
      </c>
      <c r="G33" s="91">
        <v>7.3819616290000001</v>
      </c>
      <c r="H33" s="91">
        <v>489.53326869</v>
      </c>
      <c r="I33" s="91">
        <v>8.5945887112000001</v>
      </c>
      <c r="J33" s="91">
        <v>1.1827679682000001</v>
      </c>
      <c r="K33" s="91">
        <v>19.803384260000001</v>
      </c>
      <c r="L33" s="91">
        <v>1.4292257789</v>
      </c>
      <c r="M33" s="91">
        <v>1.4849919837000001</v>
      </c>
      <c r="N33" s="91">
        <v>0.80122983349999999</v>
      </c>
      <c r="O33" s="25"/>
      <c r="P33" s="27" t="s">
        <v>32</v>
      </c>
      <c r="Q33" s="90">
        <v>0</v>
      </c>
      <c r="R33" s="27">
        <v>0</v>
      </c>
      <c r="S33" s="25">
        <v>1.4331205757766099</v>
      </c>
      <c r="T33" s="25">
        <v>8.6180104041069594</v>
      </c>
      <c r="U33" s="25">
        <v>8.6180104041069594</v>
      </c>
      <c r="V33" s="25">
        <v>11.695612015974101</v>
      </c>
      <c r="W33" s="91">
        <v>0.50045546467093505</v>
      </c>
      <c r="X33" s="25">
        <v>1.1859918215852401</v>
      </c>
      <c r="Y33" s="25">
        <v>1.4890394856371101</v>
      </c>
      <c r="Z33" s="25">
        <v>0</v>
      </c>
      <c r="AA33" s="25">
        <v>2099.0257952501402</v>
      </c>
      <c r="AB33" s="25">
        <v>116.989843371536</v>
      </c>
      <c r="AC33" s="25">
        <v>10.5497929834712</v>
      </c>
      <c r="AD33" s="25">
        <v>38.243053699809799</v>
      </c>
      <c r="AE33" s="25">
        <v>0</v>
      </c>
      <c r="AF33" s="91">
        <v>0</v>
      </c>
      <c r="AG33" s="25">
        <v>19.8573229346168</v>
      </c>
      <c r="AH33" s="25">
        <v>19.8573229346168</v>
      </c>
      <c r="AI33" s="25">
        <v>88.073171936043806</v>
      </c>
      <c r="AJ33" s="25">
        <v>14.0252852710033</v>
      </c>
      <c r="AK33" s="25">
        <v>0.87487813737387898</v>
      </c>
      <c r="AL33" s="91">
        <v>1.6009441775773201</v>
      </c>
      <c r="AM33" s="25">
        <v>6.8483371921398604</v>
      </c>
      <c r="AN33" s="25">
        <v>0</v>
      </c>
      <c r="AO33" s="25">
        <v>0.80341259281395905</v>
      </c>
      <c r="AP33" s="25">
        <v>6.5673254186301504</v>
      </c>
      <c r="AQ33" s="25">
        <v>0</v>
      </c>
      <c r="AR33" s="91">
        <v>501.38343310350098</v>
      </c>
      <c r="AS33" s="25">
        <v>9908.2398719709799</v>
      </c>
      <c r="AT33" s="25">
        <v>1012.84123419368</v>
      </c>
      <c r="AU33" s="25">
        <v>11009.154278100699</v>
      </c>
      <c r="AV33" s="25">
        <v>0</v>
      </c>
      <c r="AW33" s="25">
        <v>45.198728715267499</v>
      </c>
      <c r="AX33" s="25">
        <v>0</v>
      </c>
      <c r="AY33" s="25">
        <v>184.03057952693999</v>
      </c>
      <c r="AZ33" s="25">
        <v>0.176403844993027</v>
      </c>
      <c r="BA33" s="25">
        <v>6.2028948626795997E-2</v>
      </c>
      <c r="BB33" s="25">
        <v>233.34931932736899</v>
      </c>
      <c r="BC33" s="25">
        <v>7.9275815539278094E-2</v>
      </c>
      <c r="BD33" s="25">
        <v>0</v>
      </c>
      <c r="BE33" s="25">
        <v>1.14980483021655E-2</v>
      </c>
      <c r="BF33" s="25">
        <v>311.92924983039302</v>
      </c>
      <c r="BG33" s="25">
        <v>302.57167601546001</v>
      </c>
      <c r="BH33" s="25">
        <v>9.3575738149329997</v>
      </c>
      <c r="BI33" s="25">
        <v>0</v>
      </c>
      <c r="BJ33" s="25">
        <v>0</v>
      </c>
      <c r="BK33" s="25">
        <v>1.2378557299778901</v>
      </c>
      <c r="BL33" s="25">
        <v>0</v>
      </c>
      <c r="BM33" s="25">
        <v>13.2832233697647</v>
      </c>
      <c r="BN33" s="25">
        <v>0</v>
      </c>
      <c r="BO33" s="25">
        <v>0.34524327948544098</v>
      </c>
      <c r="BP33" s="25">
        <v>53.133008676289897</v>
      </c>
      <c r="BQ33" s="25">
        <v>12.716273537698701</v>
      </c>
      <c r="BR33" s="25">
        <v>0</v>
      </c>
      <c r="BS33" s="25">
        <v>0.89260865303107895</v>
      </c>
      <c r="BT33" s="25">
        <v>1.2103220802813001E-3</v>
      </c>
      <c r="BU33" s="25">
        <v>7.4020543567188497</v>
      </c>
      <c r="BV33" s="25">
        <v>100.16134200502</v>
      </c>
      <c r="BW33" s="25">
        <v>0</v>
      </c>
      <c r="BX33" s="25">
        <v>0.17901331949935301</v>
      </c>
      <c r="BY33" s="25">
        <v>15.336353166112399</v>
      </c>
      <c r="BZ33" s="91">
        <v>0</v>
      </c>
      <c r="CA33" s="25">
        <v>1.3404372538361999</v>
      </c>
      <c r="CB33" s="25">
        <v>490.867113433312</v>
      </c>
      <c r="CC33" s="25">
        <v>12.524989625344499</v>
      </c>
      <c r="CE33" s="34">
        <f t="shared" si="0"/>
        <v>7.9999943420938375E-3</v>
      </c>
      <c r="CG33" s="22">
        <f t="shared" si="1"/>
        <v>2.7228569448807046E-3</v>
      </c>
      <c r="CH33" s="22">
        <f t="shared" si="2"/>
        <v>2.7223715607166302E-3</v>
      </c>
      <c r="CI33" s="22">
        <f t="shared" si="3"/>
        <v>2.7242664790872299E-3</v>
      </c>
      <c r="CJ33" s="22">
        <f t="shared" si="4"/>
        <v>2.6995709836174974E-3</v>
      </c>
      <c r="CK33" s="22">
        <f t="shared" si="5"/>
        <v>2.6988396482490098E-3</v>
      </c>
      <c r="CL33" s="22">
        <f t="shared" si="6"/>
        <v>2.7218683499945925E-3</v>
      </c>
      <c r="CM33" s="22">
        <f t="shared" si="7"/>
        <v>2.7247274672084956E-3</v>
      </c>
      <c r="CN33" s="22">
        <f t="shared" si="8"/>
        <v>2.7251673924125544E-3</v>
      </c>
      <c r="CO33" s="22">
        <f t="shared" si="9"/>
        <v>2.7256854023078076E-3</v>
      </c>
      <c r="CP33" s="22">
        <f t="shared" si="10"/>
        <v>2.7237099431407217E-3</v>
      </c>
      <c r="CQ33" s="22">
        <f t="shared" si="11"/>
        <v>2.7251095901779034E-3</v>
      </c>
      <c r="CR33" s="22">
        <f t="shared" si="12"/>
        <v>2.7256052433530784E-3</v>
      </c>
      <c r="CS33" s="22">
        <f t="shared" si="13"/>
        <v>2.7242611579053983E-3</v>
      </c>
    </row>
    <row r="34" spans="1:97" x14ac:dyDescent="0.25">
      <c r="A34" s="91" t="s">
        <v>33</v>
      </c>
      <c r="B34" s="91">
        <v>1065.4567846</v>
      </c>
      <c r="C34" s="91">
        <v>3.3339698051000002</v>
      </c>
      <c r="D34" s="91">
        <v>5075.9009096999998</v>
      </c>
      <c r="E34" s="91">
        <v>142.42240335</v>
      </c>
      <c r="F34" s="91">
        <v>138.15262113</v>
      </c>
      <c r="G34" s="91">
        <v>3.7574073056000001</v>
      </c>
      <c r="H34" s="91">
        <v>222.42385978999999</v>
      </c>
      <c r="I34" s="91">
        <v>3.9532468336000002</v>
      </c>
      <c r="J34" s="91">
        <v>0.54403693789999996</v>
      </c>
      <c r="K34" s="91">
        <v>9.1089485209000003</v>
      </c>
      <c r="L34" s="91">
        <v>0.65739996119999999</v>
      </c>
      <c r="M34" s="91">
        <v>0.6830507025</v>
      </c>
      <c r="N34" s="91">
        <v>0.36854111449999999</v>
      </c>
      <c r="O34" s="25"/>
      <c r="P34" s="27" t="s">
        <v>33</v>
      </c>
      <c r="Q34" s="90">
        <v>0</v>
      </c>
      <c r="R34" s="27">
        <v>0</v>
      </c>
      <c r="S34" s="25">
        <v>0.65919237095320804</v>
      </c>
      <c r="T34" s="25">
        <v>3.9640086634047602</v>
      </c>
      <c r="U34" s="25">
        <v>3.9640086634047602</v>
      </c>
      <c r="V34" s="25">
        <v>5.3096699229391904</v>
      </c>
      <c r="W34" s="91">
        <v>0.22720109373198699</v>
      </c>
      <c r="X34" s="25">
        <v>0.545519162022155</v>
      </c>
      <c r="Y34" s="25">
        <v>0.684912131892364</v>
      </c>
      <c r="Z34" s="25">
        <v>0</v>
      </c>
      <c r="AA34" s="25">
        <v>1068.35642526232</v>
      </c>
      <c r="AB34" s="25">
        <v>53.111712346682303</v>
      </c>
      <c r="AC34" s="25">
        <v>4.7894729573222801</v>
      </c>
      <c r="AD34" s="25">
        <v>17.3618095783042</v>
      </c>
      <c r="AE34" s="25">
        <v>0</v>
      </c>
      <c r="AF34" s="91">
        <v>0</v>
      </c>
      <c r="AG34" s="25">
        <v>9.1337370118446</v>
      </c>
      <c r="AH34" s="25">
        <v>9.1337370118446</v>
      </c>
      <c r="AI34" s="25">
        <v>40.717696526595901</v>
      </c>
      <c r="AJ34" s="25">
        <v>6.3672719988251396</v>
      </c>
      <c r="AK34" s="25">
        <v>0.39718033636369499</v>
      </c>
      <c r="AL34" s="91">
        <v>0.72679988080214897</v>
      </c>
      <c r="AM34" s="25">
        <v>3.1090600663322001</v>
      </c>
      <c r="AN34" s="25">
        <v>0</v>
      </c>
      <c r="AO34" s="25">
        <v>0.36954874456609199</v>
      </c>
      <c r="AP34" s="25">
        <v>3.3430432150288998</v>
      </c>
      <c r="AQ34" s="25">
        <v>0</v>
      </c>
      <c r="AR34" s="91">
        <v>227.803443302413</v>
      </c>
      <c r="AS34" s="25">
        <v>4580.7424500281604</v>
      </c>
      <c r="AT34" s="25">
        <v>468.25500128419202</v>
      </c>
      <c r="AU34" s="25">
        <v>5089.7151478389596</v>
      </c>
      <c r="AV34" s="25">
        <v>0</v>
      </c>
      <c r="AW34" s="25">
        <v>20.5195647064259</v>
      </c>
      <c r="AX34" s="25">
        <v>0</v>
      </c>
      <c r="AY34" s="25">
        <v>83.5474193605979</v>
      </c>
      <c r="AZ34" s="25">
        <v>8.0762099567342899E-2</v>
      </c>
      <c r="BA34" s="25">
        <v>2.8398385706553699E-2</v>
      </c>
      <c r="BB34" s="25">
        <v>106.83330893334799</v>
      </c>
      <c r="BC34" s="25">
        <v>3.6294570006117702E-2</v>
      </c>
      <c r="BD34" s="25">
        <v>0</v>
      </c>
      <c r="BE34" s="25">
        <v>5.2641582291373798E-3</v>
      </c>
      <c r="BF34" s="25">
        <v>142.806516716739</v>
      </c>
      <c r="BG34" s="25">
        <v>138.52510849162499</v>
      </c>
      <c r="BH34" s="25">
        <v>4.2814082251139496</v>
      </c>
      <c r="BI34" s="25">
        <v>0</v>
      </c>
      <c r="BJ34" s="25">
        <v>0</v>
      </c>
      <c r="BK34" s="25">
        <v>0.566719936848603</v>
      </c>
      <c r="BL34" s="25">
        <v>0</v>
      </c>
      <c r="BM34" s="25">
        <v>6.0814165491052004</v>
      </c>
      <c r="BN34" s="25">
        <v>0</v>
      </c>
      <c r="BO34" s="25">
        <v>0.15806134996389901</v>
      </c>
      <c r="BP34" s="25">
        <v>24.325668975126302</v>
      </c>
      <c r="BQ34" s="25">
        <v>5.7730220552259697</v>
      </c>
      <c r="BR34" s="25">
        <v>0</v>
      </c>
      <c r="BS34" s="25">
        <v>0.40865941600665701</v>
      </c>
      <c r="BT34" s="25">
        <v>5.54117717124952E-4</v>
      </c>
      <c r="BU34" s="25">
        <v>3.76762356993116</v>
      </c>
      <c r="BV34" s="25">
        <v>45.471881279540099</v>
      </c>
      <c r="BW34" s="25">
        <v>0</v>
      </c>
      <c r="BX34" s="25">
        <v>8.1268903919482396E-2</v>
      </c>
      <c r="BY34" s="25">
        <v>6.9625053385836102</v>
      </c>
      <c r="BZ34" s="91">
        <v>0</v>
      </c>
      <c r="CA34" s="25">
        <v>0.60854055417154396</v>
      </c>
      <c r="CB34" s="25">
        <v>223.029283074566</v>
      </c>
      <c r="CC34" s="25">
        <v>5.68616619163158</v>
      </c>
      <c r="CE34" s="34">
        <f t="shared" si="0"/>
        <v>7.9999951556983112E-3</v>
      </c>
      <c r="CG34" s="22">
        <f t="shared" si="1"/>
        <v>2.7215000216162244E-3</v>
      </c>
      <c r="CH34" s="22">
        <f t="shared" si="2"/>
        <v>2.7215033306600238E-3</v>
      </c>
      <c r="CI34" s="22">
        <f t="shared" si="3"/>
        <v>2.7215342428298641E-3</v>
      </c>
      <c r="CJ34" s="22">
        <f t="shared" si="4"/>
        <v>2.6970010174245601E-3</v>
      </c>
      <c r="CK34" s="22">
        <f t="shared" si="5"/>
        <v>2.6962019147974371E-3</v>
      </c>
      <c r="CL34" s="22">
        <f t="shared" si="6"/>
        <v>2.718966430904001E-3</v>
      </c>
      <c r="CM34" s="22">
        <f t="shared" si="7"/>
        <v>2.7219349809755457E-3</v>
      </c>
      <c r="CN34" s="22">
        <f t="shared" si="8"/>
        <v>2.7222762093405237E-3</v>
      </c>
      <c r="CO34" s="22">
        <f t="shared" si="9"/>
        <v>2.724491700648991E-3</v>
      </c>
      <c r="CP34" s="22">
        <f t="shared" si="10"/>
        <v>2.7213339594272371E-3</v>
      </c>
      <c r="CQ34" s="22">
        <f t="shared" si="11"/>
        <v>2.7265133236944986E-3</v>
      </c>
      <c r="CR34" s="22">
        <f t="shared" si="12"/>
        <v>2.7251701602107646E-3</v>
      </c>
      <c r="CS34" s="22">
        <f t="shared" si="13"/>
        <v>2.734104897520199E-3</v>
      </c>
    </row>
    <row r="35" spans="1:97" x14ac:dyDescent="0.25">
      <c r="A35" s="91" t="s">
        <v>34</v>
      </c>
      <c r="B35" s="91">
        <v>2028.2562981999999</v>
      </c>
      <c r="C35" s="91">
        <v>6.3459038750000003</v>
      </c>
      <c r="D35" s="91">
        <v>9133.5273350000007</v>
      </c>
      <c r="E35" s="91">
        <v>253.34717771000001</v>
      </c>
      <c r="F35" s="91">
        <v>245.74740514000001</v>
      </c>
      <c r="G35" s="91">
        <v>7.1524932239999996</v>
      </c>
      <c r="H35" s="91">
        <v>398.66804757</v>
      </c>
      <c r="I35" s="91">
        <v>6.9993207772000003</v>
      </c>
      <c r="J35" s="91">
        <v>0.96323078340000001</v>
      </c>
      <c r="K35" s="91">
        <v>16.127617453999999</v>
      </c>
      <c r="L35" s="91">
        <v>1.1639428041</v>
      </c>
      <c r="M35" s="91">
        <v>1.2093580727</v>
      </c>
      <c r="N35" s="91">
        <v>0.65251111039999998</v>
      </c>
      <c r="O35" s="25"/>
      <c r="P35" s="27" t="s">
        <v>34</v>
      </c>
      <c r="Q35" s="90">
        <v>0</v>
      </c>
      <c r="R35" s="27">
        <v>0</v>
      </c>
      <c r="S35" s="25">
        <v>1.16710927048744</v>
      </c>
      <c r="T35" s="25">
        <v>7.0183604365461596</v>
      </c>
      <c r="U35" s="25">
        <v>7.0183604365461596</v>
      </c>
      <c r="V35" s="25">
        <v>9.5246745672183692</v>
      </c>
      <c r="W35" s="91">
        <v>0.40755955119842102</v>
      </c>
      <c r="X35" s="25">
        <v>0.96584736400434301</v>
      </c>
      <c r="Y35" s="25">
        <v>1.2126475054777199</v>
      </c>
      <c r="Z35" s="25">
        <v>0</v>
      </c>
      <c r="AA35" s="25">
        <v>2033.7714849209301</v>
      </c>
      <c r="AB35" s="25">
        <v>95.274081177095198</v>
      </c>
      <c r="AC35" s="25">
        <v>8.5915347401945201</v>
      </c>
      <c r="AD35" s="25">
        <v>31.144303547027501</v>
      </c>
      <c r="AE35" s="25">
        <v>0</v>
      </c>
      <c r="AF35" s="91">
        <v>0</v>
      </c>
      <c r="AG35" s="25">
        <v>16.171434367529798</v>
      </c>
      <c r="AH35" s="25">
        <v>16.171434367529798</v>
      </c>
      <c r="AI35" s="25">
        <v>73.266904278840499</v>
      </c>
      <c r="AJ35" s="25">
        <v>11.4219111277219</v>
      </c>
      <c r="AK35" s="25">
        <v>0.71248398022028703</v>
      </c>
      <c r="AL35" s="91">
        <v>1.3037775818464099</v>
      </c>
      <c r="AM35" s="25">
        <v>5.5771522715357902</v>
      </c>
      <c r="AN35" s="25">
        <v>0</v>
      </c>
      <c r="AO35" s="25">
        <v>0.65428802795742802</v>
      </c>
      <c r="AP35" s="25">
        <v>6.3631544513081604</v>
      </c>
      <c r="AQ35" s="25">
        <v>0</v>
      </c>
      <c r="AR35" s="91">
        <v>408.316378348407</v>
      </c>
      <c r="AS35" s="25">
        <v>8242.52959773365</v>
      </c>
      <c r="AT35" s="25">
        <v>842.57092441431405</v>
      </c>
      <c r="AU35" s="25">
        <v>9158.3674264267993</v>
      </c>
      <c r="AV35" s="25">
        <v>0</v>
      </c>
      <c r="AW35" s="25">
        <v>36.808904517198798</v>
      </c>
      <c r="AX35" s="25">
        <v>0</v>
      </c>
      <c r="AY35" s="25">
        <v>149.87088346623099</v>
      </c>
      <c r="AZ35" s="25">
        <v>0.14366023560795199</v>
      </c>
      <c r="BA35" s="25">
        <v>5.0515197297133399E-2</v>
      </c>
      <c r="BB35" s="25">
        <v>190.03580968159699</v>
      </c>
      <c r="BC35" s="25">
        <v>6.4560959253073993E-2</v>
      </c>
      <c r="BD35" s="25">
        <v>0</v>
      </c>
      <c r="BE35" s="25">
        <v>9.3637972387109504E-3</v>
      </c>
      <c r="BF35" s="25">
        <v>254.029752064669</v>
      </c>
      <c r="BG35" s="25">
        <v>246.409310498065</v>
      </c>
      <c r="BH35" s="25">
        <v>7.6204415666043799</v>
      </c>
      <c r="BI35" s="25">
        <v>0</v>
      </c>
      <c r="BJ35" s="25">
        <v>0</v>
      </c>
      <c r="BK35" s="25">
        <v>1.0080843036425799</v>
      </c>
      <c r="BL35" s="25">
        <v>0</v>
      </c>
      <c r="BM35" s="25">
        <v>10.8176458056515</v>
      </c>
      <c r="BN35" s="25">
        <v>0</v>
      </c>
      <c r="BO35" s="25">
        <v>0.281160547043877</v>
      </c>
      <c r="BP35" s="25">
        <v>43.270598215358397</v>
      </c>
      <c r="BQ35" s="25">
        <v>10.3558615372076</v>
      </c>
      <c r="BR35" s="25">
        <v>0</v>
      </c>
      <c r="BS35" s="25">
        <v>0.72692608861478003</v>
      </c>
      <c r="BT35" s="25">
        <v>9.8566675959148396E-4</v>
      </c>
      <c r="BU35" s="25">
        <v>7.1719443502262399</v>
      </c>
      <c r="BV35" s="25">
        <v>81.569172143065501</v>
      </c>
      <c r="BW35" s="25">
        <v>0</v>
      </c>
      <c r="BX35" s="25">
        <v>0.145780909266264</v>
      </c>
      <c r="BY35" s="25">
        <v>12.4896271979934</v>
      </c>
      <c r="BZ35" s="91">
        <v>0</v>
      </c>
      <c r="CA35" s="25">
        <v>1.0916250501038001</v>
      </c>
      <c r="CB35" s="25">
        <v>399.752174513466</v>
      </c>
      <c r="CC35" s="25">
        <v>10.200059769113</v>
      </c>
      <c r="CE35" s="34">
        <f t="shared" ref="CE35:CE51" si="14">AI35/(AI35+AS35+AT35)</f>
        <v>7.9999961638824585E-3</v>
      </c>
      <c r="CG35" s="22">
        <f t="shared" ref="CG35:CG59" si="15">IF(B35=0,"",(AA35-B35)/B35)</f>
        <v>2.7191764304268042E-3</v>
      </c>
      <c r="CH35" s="22">
        <f t="shared" ref="CH35:CH59" si="16">IF(C35=0,"",(AP35-C35)/C35)</f>
        <v>2.7183797057058431E-3</v>
      </c>
      <c r="CI35" s="22">
        <f t="shared" ref="CI35:CI59" si="17">IF(D35=0,"",(AU35-D35)/D35)</f>
        <v>2.7196602709678762E-3</v>
      </c>
      <c r="CJ35" s="22">
        <f t="shared" ref="CJ35:CJ59" si="18">IF(E35=0,"",(BF35-E35)/E35)</f>
        <v>2.6942252163168431E-3</v>
      </c>
      <c r="CK35" s="22">
        <f t="shared" ref="CK35:CK59" si="19">IF(F35=0,"",(BG35-F35)/F35)</f>
        <v>2.6934378317765083E-3</v>
      </c>
      <c r="CL35" s="22">
        <f t="shared" ref="CL35:CL59" si="20">IF(G35=0,"",(BU35-G35)/G35)</f>
        <v>2.7194889414187068E-3</v>
      </c>
      <c r="CM35" s="22">
        <f t="shared" ref="CM35:CM59" si="21">IF(H35=0,"",(CB35-H35)/H35)</f>
        <v>2.71937254584128E-3</v>
      </c>
      <c r="CN35" s="22">
        <f t="shared" ref="CN35:CN51" si="22">IF(I35=0,"",(U35-I35)/I35)</f>
        <v>2.7202152826285892E-3</v>
      </c>
      <c r="CO35" s="22">
        <f t="shared" ref="CO35:CO51" si="23">IF(J35=0,"",(X35-J35)/J35)</f>
        <v>2.7164628139343988E-3</v>
      </c>
      <c r="CP35" s="22">
        <f t="shared" ref="CP35:CP51" si="24">IF(K35=0,"",(AH35-K35)/K35)</f>
        <v>2.7168869583356499E-3</v>
      </c>
      <c r="CQ35" s="22">
        <f t="shared" ref="CQ35:CQ58" si="25">IF(L35=0,"",(S35-L35)/L35)</f>
        <v>2.7204656245015603E-3</v>
      </c>
      <c r="CR35" s="22">
        <f t="shared" ref="CR35:CR58" si="26">IF(M35=0,"",(Y35-M35)/M35)</f>
        <v>2.7199824865567135E-3</v>
      </c>
      <c r="CS35" s="22">
        <f t="shared" ref="CS35:CS58" si="27">IF(N35=0,"",(AO35-N35)/N35)</f>
        <v>2.7231989296531024E-3</v>
      </c>
    </row>
    <row r="36" spans="1:97" x14ac:dyDescent="0.25">
      <c r="A36" s="91" t="s">
        <v>35</v>
      </c>
      <c r="B36" s="91">
        <v>4460.1390812999998</v>
      </c>
      <c r="C36" s="91">
        <v>13.954653613</v>
      </c>
      <c r="D36" s="91">
        <v>19871.641239</v>
      </c>
      <c r="E36" s="91">
        <v>548.36251936999997</v>
      </c>
      <c r="F36" s="91">
        <v>531.91307801000005</v>
      </c>
      <c r="G36" s="91">
        <v>15.728340572</v>
      </c>
      <c r="H36" s="91">
        <v>863.73011431999998</v>
      </c>
      <c r="I36" s="91">
        <v>15.149824087000001</v>
      </c>
      <c r="J36" s="91">
        <v>2.0848847176</v>
      </c>
      <c r="K36" s="91">
        <v>34.907753931999999</v>
      </c>
      <c r="L36" s="91">
        <v>2.5193199877999999</v>
      </c>
      <c r="M36" s="91">
        <v>2.6176200016000002</v>
      </c>
      <c r="N36" s="91">
        <v>1.4123411187999999</v>
      </c>
      <c r="O36" s="25"/>
      <c r="P36" s="27" t="s">
        <v>35</v>
      </c>
      <c r="Q36" s="90">
        <v>0</v>
      </c>
      <c r="R36" s="27">
        <v>0</v>
      </c>
      <c r="S36" s="25">
        <v>2.5261713628579199</v>
      </c>
      <c r="T36" s="25">
        <v>15.191025698078899</v>
      </c>
      <c r="U36" s="25">
        <v>15.191025698078899</v>
      </c>
      <c r="V36" s="25">
        <v>20.636894459863001</v>
      </c>
      <c r="W36" s="91">
        <v>0.88305140200158605</v>
      </c>
      <c r="X36" s="25">
        <v>2.09055685793229</v>
      </c>
      <c r="Y36" s="25">
        <v>2.6247398392945298</v>
      </c>
      <c r="Z36" s="25">
        <v>0</v>
      </c>
      <c r="AA36" s="25">
        <v>4472.2665551692298</v>
      </c>
      <c r="AB36" s="25">
        <v>206.42761075939899</v>
      </c>
      <c r="AC36" s="25">
        <v>18.615081006869701</v>
      </c>
      <c r="AD36" s="25">
        <v>67.4796831488527</v>
      </c>
      <c r="AE36" s="25">
        <v>0</v>
      </c>
      <c r="AF36" s="91">
        <v>0</v>
      </c>
      <c r="AG36" s="25">
        <v>35.002665215866301</v>
      </c>
      <c r="AH36" s="25">
        <v>35.002665215866301</v>
      </c>
      <c r="AI36" s="25">
        <v>159.40547364579399</v>
      </c>
      <c r="AJ36" s="25">
        <v>24.7475773495736</v>
      </c>
      <c r="AK36" s="25">
        <v>1.54372643408565</v>
      </c>
      <c r="AL36" s="91">
        <v>2.8248546065423201</v>
      </c>
      <c r="AM36" s="25">
        <v>12.083900981459999</v>
      </c>
      <c r="AN36" s="25">
        <v>0</v>
      </c>
      <c r="AO36" s="25">
        <v>1.4161713897646</v>
      </c>
      <c r="AP36" s="25">
        <v>13.992593814093</v>
      </c>
      <c r="AQ36" s="25">
        <v>0</v>
      </c>
      <c r="AR36" s="91">
        <v>884.63479328471999</v>
      </c>
      <c r="AS36" s="25">
        <v>17933.106080081499</v>
      </c>
      <c r="AT36" s="25">
        <v>1833.1639386182501</v>
      </c>
      <c r="AU36" s="25">
        <v>19925.675492345599</v>
      </c>
      <c r="AV36" s="25">
        <v>0</v>
      </c>
      <c r="AW36" s="25">
        <v>79.752899047958294</v>
      </c>
      <c r="AX36" s="25">
        <v>0</v>
      </c>
      <c r="AY36" s="25">
        <v>324.72157485484797</v>
      </c>
      <c r="AZ36" s="25">
        <v>0.310948394596471</v>
      </c>
      <c r="BA36" s="25">
        <v>0.109338829883871</v>
      </c>
      <c r="BB36" s="25">
        <v>411.326745378505</v>
      </c>
      <c r="BC36" s="25">
        <v>0.13974007134498401</v>
      </c>
      <c r="BD36" s="25">
        <v>0</v>
      </c>
      <c r="BE36" s="25">
        <v>2.02676193637461E-2</v>
      </c>
      <c r="BF36" s="25">
        <v>549.83970087344198</v>
      </c>
      <c r="BG36" s="25">
        <v>533.34552692002603</v>
      </c>
      <c r="BH36" s="25">
        <v>16.494173953416301</v>
      </c>
      <c r="BI36" s="25">
        <v>0</v>
      </c>
      <c r="BJ36" s="25">
        <v>0</v>
      </c>
      <c r="BK36" s="25">
        <v>2.1819712656624599</v>
      </c>
      <c r="BL36" s="25">
        <v>0</v>
      </c>
      <c r="BM36" s="25">
        <v>23.414486798723502</v>
      </c>
      <c r="BN36" s="25">
        <v>0</v>
      </c>
      <c r="BO36" s="25">
        <v>0.60856336275070599</v>
      </c>
      <c r="BP36" s="25">
        <v>93.657922723810302</v>
      </c>
      <c r="BQ36" s="25">
        <v>22.4378129905175</v>
      </c>
      <c r="BR36" s="25">
        <v>0</v>
      </c>
      <c r="BS36" s="25">
        <v>1.5734090312659399</v>
      </c>
      <c r="BT36" s="25">
        <v>2.1334441180354598E-3</v>
      </c>
      <c r="BU36" s="25">
        <v>15.771084732485599</v>
      </c>
      <c r="BV36" s="25">
        <v>176.73392372006299</v>
      </c>
      <c r="BW36" s="25">
        <v>0</v>
      </c>
      <c r="BX36" s="25">
        <v>0.31586612508412798</v>
      </c>
      <c r="BY36" s="25">
        <v>27.0609337590693</v>
      </c>
      <c r="BZ36" s="91">
        <v>0</v>
      </c>
      <c r="CA36" s="25">
        <v>2.3651957163353998</v>
      </c>
      <c r="CB36" s="25">
        <v>866.07875809663801</v>
      </c>
      <c r="CC36" s="25">
        <v>22.1002384774071</v>
      </c>
      <c r="CE36" s="34">
        <f t="shared" si="14"/>
        <v>8.0000034983521463E-3</v>
      </c>
      <c r="CG36" s="22">
        <f t="shared" si="15"/>
        <v>2.719079752485031E-3</v>
      </c>
      <c r="CH36" s="22">
        <f t="shared" si="16"/>
        <v>2.718820699186407E-3</v>
      </c>
      <c r="CI36" s="22">
        <f t="shared" si="17"/>
        <v>2.7191640939829014E-3</v>
      </c>
      <c r="CJ36" s="22">
        <f t="shared" si="18"/>
        <v>2.6938046479527966E-3</v>
      </c>
      <c r="CK36" s="22">
        <f t="shared" si="19"/>
        <v>2.6930131430215601E-3</v>
      </c>
      <c r="CL36" s="22">
        <f t="shared" si="20"/>
        <v>2.7176522717020247E-3</v>
      </c>
      <c r="CM36" s="22">
        <f t="shared" si="21"/>
        <v>2.719187090619244E-3</v>
      </c>
      <c r="CN36" s="22">
        <f t="shared" si="22"/>
        <v>2.7196098675662883E-3</v>
      </c>
      <c r="CO36" s="22">
        <f t="shared" si="23"/>
        <v>2.7206014243412718E-3</v>
      </c>
      <c r="CP36" s="22">
        <f t="shared" si="24"/>
        <v>2.7189169504056037E-3</v>
      </c>
      <c r="CQ36" s="22">
        <f t="shared" si="25"/>
        <v>2.7195334816927995E-3</v>
      </c>
      <c r="CR36" s="22">
        <f t="shared" si="26"/>
        <v>2.7199661105040732E-3</v>
      </c>
      <c r="CS36" s="22">
        <f t="shared" si="27"/>
        <v>2.7120013101753298E-3</v>
      </c>
    </row>
    <row r="37" spans="1:97" x14ac:dyDescent="0.25">
      <c r="A37" s="91" t="s">
        <v>36</v>
      </c>
      <c r="B37" s="91">
        <v>2713.1968004999999</v>
      </c>
      <c r="C37" s="91">
        <v>8.4889134219999995</v>
      </c>
      <c r="D37" s="91">
        <v>12048.870231999999</v>
      </c>
      <c r="E37" s="91">
        <v>331.98926471999999</v>
      </c>
      <c r="F37" s="91">
        <v>322.03046770999998</v>
      </c>
      <c r="G37" s="91">
        <v>9.5678819599999994</v>
      </c>
      <c r="H37" s="91">
        <v>523.06146987</v>
      </c>
      <c r="I37" s="91">
        <v>9.1719962286999994</v>
      </c>
      <c r="J37" s="91">
        <v>1.2622294922999999</v>
      </c>
      <c r="K37" s="91">
        <v>21.133828721</v>
      </c>
      <c r="L37" s="91">
        <v>1.5252449995999999</v>
      </c>
      <c r="M37" s="91">
        <v>1.5847577268999999</v>
      </c>
      <c r="N37" s="91">
        <v>0.85505860280000001</v>
      </c>
      <c r="O37" s="25"/>
      <c r="P37" s="27" t="s">
        <v>36</v>
      </c>
      <c r="Q37" s="90">
        <v>0</v>
      </c>
      <c r="R37" s="27">
        <v>0</v>
      </c>
      <c r="S37" s="25">
        <v>1.5293919916377201</v>
      </c>
      <c r="T37" s="25">
        <v>9.1969411913902199</v>
      </c>
      <c r="U37" s="25">
        <v>9.1969411913902199</v>
      </c>
      <c r="V37" s="25">
        <v>12.4975933940409</v>
      </c>
      <c r="W37" s="91">
        <v>0.53477651259336301</v>
      </c>
      <c r="X37" s="25">
        <v>1.2656647484000101</v>
      </c>
      <c r="Y37" s="25">
        <v>1.58906760127033</v>
      </c>
      <c r="Z37" s="25">
        <v>0</v>
      </c>
      <c r="AA37" s="25">
        <v>2720.57292536362</v>
      </c>
      <c r="AB37" s="25">
        <v>125.01165860881601</v>
      </c>
      <c r="AC37" s="25">
        <v>11.2731889407394</v>
      </c>
      <c r="AD37" s="25">
        <v>40.865353905093997</v>
      </c>
      <c r="AE37" s="25">
        <v>0</v>
      </c>
      <c r="AF37" s="91">
        <v>0</v>
      </c>
      <c r="AG37" s="25">
        <v>21.1912915716476</v>
      </c>
      <c r="AH37" s="25">
        <v>21.1912915716476</v>
      </c>
      <c r="AI37" s="25">
        <v>96.653054600990998</v>
      </c>
      <c r="AJ37" s="25">
        <v>14.9870202696088</v>
      </c>
      <c r="AK37" s="25">
        <v>0.93486879898398501</v>
      </c>
      <c r="AL37" s="91">
        <v>1.7107319429513099</v>
      </c>
      <c r="AM37" s="25">
        <v>7.3179360184447404</v>
      </c>
      <c r="AN37" s="25">
        <v>0</v>
      </c>
      <c r="AO37" s="25">
        <v>0.85737421353482002</v>
      </c>
      <c r="AP37" s="25">
        <v>8.5119773509041607</v>
      </c>
      <c r="AQ37" s="25">
        <v>0</v>
      </c>
      <c r="AR37" s="91">
        <v>535.72100830591296</v>
      </c>
      <c r="AS37" s="25">
        <v>10873.465316924299</v>
      </c>
      <c r="AT37" s="25">
        <v>1111.51114404801</v>
      </c>
      <c r="AU37" s="25">
        <v>12081.629515573301</v>
      </c>
      <c r="AV37" s="25">
        <v>0</v>
      </c>
      <c r="AW37" s="25">
        <v>48.297986305092103</v>
      </c>
      <c r="AX37" s="25">
        <v>0</v>
      </c>
      <c r="AY37" s="25">
        <v>196.649912414656</v>
      </c>
      <c r="AZ37" s="25">
        <v>0.188254057375287</v>
      </c>
      <c r="BA37" s="25">
        <v>6.6195736172886405E-2</v>
      </c>
      <c r="BB37" s="25">
        <v>249.025180506732</v>
      </c>
      <c r="BC37" s="25">
        <v>8.4601356933811697E-2</v>
      </c>
      <c r="BD37" s="25">
        <v>0</v>
      </c>
      <c r="BE37" s="25">
        <v>1.2270382309010799E-2</v>
      </c>
      <c r="BF37" s="25">
        <v>332.88363255955198</v>
      </c>
      <c r="BG37" s="25">
        <v>322.89775013072</v>
      </c>
      <c r="BH37" s="25">
        <v>9.9858824288320598</v>
      </c>
      <c r="BI37" s="25">
        <v>0</v>
      </c>
      <c r="BJ37" s="25">
        <v>0</v>
      </c>
      <c r="BK37" s="25">
        <v>1.3210085562481699</v>
      </c>
      <c r="BL37" s="25">
        <v>0</v>
      </c>
      <c r="BM37" s="25">
        <v>14.1755945895269</v>
      </c>
      <c r="BN37" s="25">
        <v>0</v>
      </c>
      <c r="BO37" s="25">
        <v>0.36843574353632302</v>
      </c>
      <c r="BP37" s="25">
        <v>56.702345829130699</v>
      </c>
      <c r="BQ37" s="25">
        <v>13.5882101475945</v>
      </c>
      <c r="BR37" s="25">
        <v>0</v>
      </c>
      <c r="BS37" s="25">
        <v>0.95257173388007998</v>
      </c>
      <c r="BT37" s="25">
        <v>1.29163887476093E-3</v>
      </c>
      <c r="BU37" s="25">
        <v>9.5938897226034303</v>
      </c>
      <c r="BV37" s="25">
        <v>107.029357407399</v>
      </c>
      <c r="BW37" s="25">
        <v>0</v>
      </c>
      <c r="BX37" s="25">
        <v>0.19128495700094</v>
      </c>
      <c r="BY37" s="25">
        <v>16.388001402629101</v>
      </c>
      <c r="BZ37" s="91">
        <v>0</v>
      </c>
      <c r="CA37" s="25">
        <v>1.4323491251965099</v>
      </c>
      <c r="CB37" s="25">
        <v>524.48372680324303</v>
      </c>
      <c r="CC37" s="25">
        <v>13.3838097161424</v>
      </c>
      <c r="CE37" s="34">
        <f t="shared" si="14"/>
        <v>8.000001529297399E-3</v>
      </c>
      <c r="CG37" s="22">
        <f t="shared" si="15"/>
        <v>2.7186103353287272E-3</v>
      </c>
      <c r="CH37" s="22">
        <f t="shared" si="16"/>
        <v>2.7169471235727726E-3</v>
      </c>
      <c r="CI37" s="22">
        <f t="shared" si="17"/>
        <v>2.7188676566785039E-3</v>
      </c>
      <c r="CJ37" s="22">
        <f t="shared" si="18"/>
        <v>2.6939661446772991E-3</v>
      </c>
      <c r="CK37" s="22">
        <f t="shared" si="19"/>
        <v>2.6931688386113684E-3</v>
      </c>
      <c r="CL37" s="22">
        <f t="shared" si="20"/>
        <v>2.7182361479960154E-3</v>
      </c>
      <c r="CM37" s="22">
        <f t="shared" si="21"/>
        <v>2.7191009377856047E-3</v>
      </c>
      <c r="CN37" s="22">
        <f t="shared" si="22"/>
        <v>2.7196874124485004E-3</v>
      </c>
      <c r="CO37" s="22">
        <f t="shared" si="23"/>
        <v>2.7215780656103471E-3</v>
      </c>
      <c r="CP37" s="22">
        <f t="shared" si="24"/>
        <v>2.7189985972821207E-3</v>
      </c>
      <c r="CQ37" s="22">
        <f t="shared" si="25"/>
        <v>2.7189022345968927E-3</v>
      </c>
      <c r="CR37" s="22">
        <f t="shared" si="26"/>
        <v>2.7195793383262006E-3</v>
      </c>
      <c r="CS37" s="22">
        <f t="shared" si="27"/>
        <v>2.7081310301273376E-3</v>
      </c>
    </row>
    <row r="38" spans="1:97" x14ac:dyDescent="0.25">
      <c r="A38" s="91" t="s">
        <v>37</v>
      </c>
      <c r="B38" s="91">
        <v>1118.9286904000001</v>
      </c>
      <c r="C38" s="91">
        <v>3.5008485055</v>
      </c>
      <c r="D38" s="91">
        <v>5280.7773821000001</v>
      </c>
      <c r="E38" s="91">
        <v>147.73836517999999</v>
      </c>
      <c r="F38" s="91">
        <v>143.30654358999999</v>
      </c>
      <c r="G38" s="91">
        <v>3.9458178315999999</v>
      </c>
      <c r="H38" s="91">
        <v>232.38036055000001</v>
      </c>
      <c r="I38" s="91">
        <v>4.0816251371999996</v>
      </c>
      <c r="J38" s="91">
        <v>0.56170407099999997</v>
      </c>
      <c r="K38" s="91">
        <v>9.4047538181999997</v>
      </c>
      <c r="L38" s="91">
        <v>0.67874846190000004</v>
      </c>
      <c r="M38" s="91">
        <v>0.70523218880000005</v>
      </c>
      <c r="N38" s="91">
        <v>0.3805091719</v>
      </c>
      <c r="O38" s="25"/>
      <c r="P38" s="27" t="s">
        <v>37</v>
      </c>
      <c r="Q38" s="90">
        <v>0</v>
      </c>
      <c r="R38" s="27">
        <v>0</v>
      </c>
      <c r="S38" s="25">
        <v>0.68059464926259405</v>
      </c>
      <c r="T38" s="25">
        <v>4.0927246183272201</v>
      </c>
      <c r="U38" s="25">
        <v>4.0927246183272201</v>
      </c>
      <c r="V38" s="25">
        <v>5.5517177708130099</v>
      </c>
      <c r="W38" s="91">
        <v>0.23755637633226701</v>
      </c>
      <c r="X38" s="25">
        <v>0.56323168443871596</v>
      </c>
      <c r="Y38" s="25">
        <v>0.70714855437421797</v>
      </c>
      <c r="Z38" s="25">
        <v>0</v>
      </c>
      <c r="AA38" s="25">
        <v>1121.97097055176</v>
      </c>
      <c r="AB38" s="25">
        <v>55.532801805492802</v>
      </c>
      <c r="AC38" s="25">
        <v>5.0077914717700303</v>
      </c>
      <c r="AD38" s="25">
        <v>18.153279511135398</v>
      </c>
      <c r="AE38" s="25">
        <v>0</v>
      </c>
      <c r="AF38" s="91">
        <v>0</v>
      </c>
      <c r="AG38" s="25">
        <v>9.4303381639314896</v>
      </c>
      <c r="AH38" s="25">
        <v>9.4303381639314896</v>
      </c>
      <c r="AI38" s="25">
        <v>42.361080829158297</v>
      </c>
      <c r="AJ38" s="25">
        <v>6.6575535999933804</v>
      </c>
      <c r="AK38" s="25">
        <v>0.41528657725754903</v>
      </c>
      <c r="AL38" s="91">
        <v>0.75994104540682295</v>
      </c>
      <c r="AM38" s="25">
        <v>3.2507793615745402</v>
      </c>
      <c r="AN38" s="25">
        <v>0</v>
      </c>
      <c r="AO38" s="25">
        <v>0.38154731179528401</v>
      </c>
      <c r="AP38" s="25">
        <v>3.5103686582119402</v>
      </c>
      <c r="AQ38" s="25">
        <v>0</v>
      </c>
      <c r="AR38" s="91">
        <v>238.00415659430001</v>
      </c>
      <c r="AS38" s="25">
        <v>4765.6278271135398</v>
      </c>
      <c r="AT38" s="25">
        <v>487.15245711954998</v>
      </c>
      <c r="AU38" s="25">
        <v>5295.1413650622399</v>
      </c>
      <c r="AV38" s="25">
        <v>0</v>
      </c>
      <c r="AW38" s="25">
        <v>21.455039677970799</v>
      </c>
      <c r="AX38" s="25">
        <v>0</v>
      </c>
      <c r="AY38" s="25">
        <v>87.355830007374394</v>
      </c>
      <c r="AZ38" s="25">
        <v>8.3775225009231694E-2</v>
      </c>
      <c r="BA38" s="25">
        <v>2.9457720751555599E-2</v>
      </c>
      <c r="BB38" s="25">
        <v>110.818592414997</v>
      </c>
      <c r="BC38" s="25">
        <v>3.7648418349068798E-2</v>
      </c>
      <c r="BD38" s="25">
        <v>0</v>
      </c>
      <c r="BE38" s="25">
        <v>5.4604348506644201E-3</v>
      </c>
      <c r="BF38" s="25">
        <v>148.136468509818</v>
      </c>
      <c r="BG38" s="25">
        <v>143.69259426366099</v>
      </c>
      <c r="BH38" s="25">
        <v>4.4438742461570602</v>
      </c>
      <c r="BI38" s="25">
        <v>0</v>
      </c>
      <c r="BJ38" s="25">
        <v>0</v>
      </c>
      <c r="BK38" s="25">
        <v>0.58786029541934604</v>
      </c>
      <c r="BL38" s="25">
        <v>0</v>
      </c>
      <c r="BM38" s="25">
        <v>6.3082823779052797</v>
      </c>
      <c r="BN38" s="25">
        <v>0</v>
      </c>
      <c r="BO38" s="25">
        <v>0.163957650093421</v>
      </c>
      <c r="BP38" s="25">
        <v>25.2330813560629</v>
      </c>
      <c r="BQ38" s="25">
        <v>6.0361866217805504</v>
      </c>
      <c r="BR38" s="25">
        <v>0</v>
      </c>
      <c r="BS38" s="25">
        <v>0.42390357887310698</v>
      </c>
      <c r="BT38" s="25">
        <v>5.7479134906331098E-4</v>
      </c>
      <c r="BU38" s="25">
        <v>3.9565505408488799</v>
      </c>
      <c r="BV38" s="25">
        <v>47.544788233478201</v>
      </c>
      <c r="BW38" s="25">
        <v>0</v>
      </c>
      <c r="BX38" s="25">
        <v>8.49730644694148E-2</v>
      </c>
      <c r="BY38" s="25">
        <v>7.2798835012421801</v>
      </c>
      <c r="BZ38" s="91">
        <v>0</v>
      </c>
      <c r="CA38" s="25">
        <v>0.63627971277302897</v>
      </c>
      <c r="CB38" s="25">
        <v>233.01235073331199</v>
      </c>
      <c r="CC38" s="25">
        <v>5.9453657687522403</v>
      </c>
      <c r="CE38" s="34">
        <f t="shared" si="14"/>
        <v>7.9999905401317486E-3</v>
      </c>
      <c r="CG38" s="22">
        <f t="shared" si="15"/>
        <v>2.71892228509435E-3</v>
      </c>
      <c r="CH38" s="22">
        <f t="shared" si="16"/>
        <v>2.7193843712413042E-3</v>
      </c>
      <c r="CI38" s="22">
        <f t="shared" si="17"/>
        <v>2.7200508415538777E-3</v>
      </c>
      <c r="CJ38" s="22">
        <f t="shared" si="18"/>
        <v>2.6946509752763035E-3</v>
      </c>
      <c r="CK38" s="22">
        <f t="shared" si="19"/>
        <v>2.6938802931811292E-3</v>
      </c>
      <c r="CL38" s="22">
        <f t="shared" si="20"/>
        <v>2.7200214776585368E-3</v>
      </c>
      <c r="CM38" s="22">
        <f t="shared" si="21"/>
        <v>2.7196368136110298E-3</v>
      </c>
      <c r="CN38" s="22">
        <f t="shared" si="22"/>
        <v>2.719377883593381E-3</v>
      </c>
      <c r="CO38" s="22">
        <f t="shared" si="23"/>
        <v>2.7196054249640487E-3</v>
      </c>
      <c r="CP38" s="22">
        <f t="shared" si="24"/>
        <v>2.7203631510246788E-3</v>
      </c>
      <c r="CQ38" s="22">
        <f t="shared" si="25"/>
        <v>2.7199875450561362E-3</v>
      </c>
      <c r="CR38" s="22">
        <f t="shared" si="26"/>
        <v>2.7173540922440752E-3</v>
      </c>
      <c r="CS38" s="22">
        <f t="shared" si="27"/>
        <v>2.7282913841478601E-3</v>
      </c>
    </row>
    <row r="39" spans="1:97" x14ac:dyDescent="0.25">
      <c r="A39" s="91" t="s">
        <v>130</v>
      </c>
      <c r="B39" s="91">
        <v>2630.0717823</v>
      </c>
      <c r="C39" s="91">
        <v>8.2288335569999997</v>
      </c>
      <c r="D39" s="91">
        <v>12215.224641999999</v>
      </c>
      <c r="E39" s="91">
        <v>340.44220768999998</v>
      </c>
      <c r="F39" s="91">
        <v>330.22974355000002</v>
      </c>
      <c r="G39" s="91">
        <v>9.2747511379999992</v>
      </c>
      <c r="H39" s="91">
        <v>535.71048037000003</v>
      </c>
      <c r="I39" s="91">
        <v>9.4055289633000001</v>
      </c>
      <c r="J39" s="91">
        <v>1.2943677416999999</v>
      </c>
      <c r="K39" s="91">
        <v>21.671927591999999</v>
      </c>
      <c r="L39" s="91">
        <v>1.5640800172</v>
      </c>
      <c r="M39" s="91">
        <v>1.6251080275000001</v>
      </c>
      <c r="N39" s="91">
        <v>0.87682967300000003</v>
      </c>
      <c r="O39" s="25"/>
      <c r="P39" s="27" t="s">
        <v>130</v>
      </c>
      <c r="Q39" s="90">
        <v>0</v>
      </c>
      <c r="R39" s="27">
        <v>0</v>
      </c>
      <c r="S39" s="25">
        <v>1.5683375681751099</v>
      </c>
      <c r="T39" s="25">
        <v>9.4310962783596697</v>
      </c>
      <c r="U39" s="25">
        <v>9.4310962783596697</v>
      </c>
      <c r="V39" s="25">
        <v>12.798784026004</v>
      </c>
      <c r="W39" s="91">
        <v>0.54765609687850902</v>
      </c>
      <c r="X39" s="25">
        <v>1.2978838688585701</v>
      </c>
      <c r="Y39" s="25">
        <v>1.6295263752342399</v>
      </c>
      <c r="Z39" s="25">
        <v>0</v>
      </c>
      <c r="AA39" s="25">
        <v>2637.2243318811402</v>
      </c>
      <c r="AB39" s="25">
        <v>128.024496711892</v>
      </c>
      <c r="AC39" s="25">
        <v>11.5448744377309</v>
      </c>
      <c r="AD39" s="25">
        <v>41.850182784839603</v>
      </c>
      <c r="AE39" s="25">
        <v>0</v>
      </c>
      <c r="AF39" s="91">
        <v>0</v>
      </c>
      <c r="AG39" s="25">
        <v>21.730845027848499</v>
      </c>
      <c r="AH39" s="25">
        <v>21.730845027848499</v>
      </c>
      <c r="AI39" s="25">
        <v>97.987619164999401</v>
      </c>
      <c r="AJ39" s="25">
        <v>15.348207414397701</v>
      </c>
      <c r="AK39" s="25">
        <v>0.95740203360926102</v>
      </c>
      <c r="AL39" s="91">
        <v>1.7519465689681599</v>
      </c>
      <c r="AM39" s="25">
        <v>7.4942963948455903</v>
      </c>
      <c r="AN39" s="25">
        <v>0</v>
      </c>
      <c r="AO39" s="25">
        <v>0.87921564108536199</v>
      </c>
      <c r="AP39" s="25">
        <v>8.2512049487480397</v>
      </c>
      <c r="AQ39" s="25">
        <v>0</v>
      </c>
      <c r="AR39" s="91">
        <v>548.67555665051805</v>
      </c>
      <c r="AS39" s="25">
        <v>11023.6001317305</v>
      </c>
      <c r="AT39" s="25">
        <v>1126.8585279465599</v>
      </c>
      <c r="AU39" s="25">
        <v>12248.446278842101</v>
      </c>
      <c r="AV39" s="25">
        <v>0</v>
      </c>
      <c r="AW39" s="25">
        <v>49.461880275798201</v>
      </c>
      <c r="AX39" s="25">
        <v>0</v>
      </c>
      <c r="AY39" s="25">
        <v>201.38869231405599</v>
      </c>
      <c r="AZ39" s="25">
        <v>0.193047545914008</v>
      </c>
      <c r="BA39" s="25">
        <v>6.7881155817170705E-2</v>
      </c>
      <c r="BB39" s="25">
        <v>255.36581603311299</v>
      </c>
      <c r="BC39" s="25">
        <v>8.6755246316903303E-2</v>
      </c>
      <c r="BD39" s="25">
        <v>0</v>
      </c>
      <c r="BE39" s="25">
        <v>1.2582892998671699E-2</v>
      </c>
      <c r="BF39" s="25">
        <v>341.35956760411801</v>
      </c>
      <c r="BG39" s="25">
        <v>331.11931460037601</v>
      </c>
      <c r="BH39" s="25">
        <v>10.2402530037423</v>
      </c>
      <c r="BI39" s="25">
        <v>0</v>
      </c>
      <c r="BJ39" s="25">
        <v>0</v>
      </c>
      <c r="BK39" s="25">
        <v>1.3546452440240899</v>
      </c>
      <c r="BL39" s="25">
        <v>0</v>
      </c>
      <c r="BM39" s="25">
        <v>14.5365251864834</v>
      </c>
      <c r="BN39" s="25">
        <v>0</v>
      </c>
      <c r="BO39" s="25">
        <v>0.37781723046567101</v>
      </c>
      <c r="BP39" s="25">
        <v>58.146093501325403</v>
      </c>
      <c r="BQ39" s="25">
        <v>13.9156777114838</v>
      </c>
      <c r="BR39" s="25">
        <v>0</v>
      </c>
      <c r="BS39" s="25">
        <v>0.97682606910387504</v>
      </c>
      <c r="BT39" s="25">
        <v>1.3244948138472299E-3</v>
      </c>
      <c r="BU39" s="25">
        <v>9.2999786985895891</v>
      </c>
      <c r="BV39" s="25">
        <v>109.60872956127</v>
      </c>
      <c r="BW39" s="25">
        <v>0</v>
      </c>
      <c r="BX39" s="25">
        <v>0.19589559423494199</v>
      </c>
      <c r="BY39" s="25">
        <v>16.782913911921401</v>
      </c>
      <c r="BZ39" s="91">
        <v>0</v>
      </c>
      <c r="CA39" s="25">
        <v>1.46686865507068</v>
      </c>
      <c r="CB39" s="25">
        <v>537.16747590623697</v>
      </c>
      <c r="CC39" s="25">
        <v>13.7063553991576</v>
      </c>
      <c r="CE39" s="34">
        <f t="shared" si="14"/>
        <v>8.0000039951404287E-3</v>
      </c>
      <c r="CG39" s="22">
        <f t="shared" si="15"/>
        <v>2.7195263753924167E-3</v>
      </c>
      <c r="CH39" s="22">
        <f t="shared" si="16"/>
        <v>2.7186589196483766E-3</v>
      </c>
      <c r="CI39" s="22">
        <f t="shared" si="17"/>
        <v>2.7196910262193901E-3</v>
      </c>
      <c r="CJ39" s="22">
        <f t="shared" si="18"/>
        <v>2.6946127518752538E-3</v>
      </c>
      <c r="CK39" s="22">
        <f t="shared" si="19"/>
        <v>2.6937944499275598E-3</v>
      </c>
      <c r="CL39" s="22">
        <f t="shared" si="20"/>
        <v>2.7200256065339585E-3</v>
      </c>
      <c r="CM39" s="22">
        <f t="shared" si="21"/>
        <v>2.7197443201608454E-3</v>
      </c>
      <c r="CN39" s="22">
        <f t="shared" si="22"/>
        <v>2.7183282470802255E-3</v>
      </c>
      <c r="CO39" s="22">
        <f t="shared" si="23"/>
        <v>2.7164823761384634E-3</v>
      </c>
      <c r="CP39" s="22">
        <f t="shared" si="24"/>
        <v>2.7186061598991531E-3</v>
      </c>
      <c r="CQ39" s="22">
        <f t="shared" si="25"/>
        <v>2.7220800267826195E-3</v>
      </c>
      <c r="CR39" s="22">
        <f t="shared" si="26"/>
        <v>2.7188024792646468E-3</v>
      </c>
      <c r="CS39" s="22">
        <f t="shared" si="27"/>
        <v>2.7211306355526994E-3</v>
      </c>
    </row>
    <row r="40" spans="1:97" x14ac:dyDescent="0.25">
      <c r="A40" s="91" t="s">
        <v>39</v>
      </c>
      <c r="B40" s="91">
        <v>6.7053793810000002</v>
      </c>
      <c r="C40" s="91">
        <v>2.0979490999999999E-2</v>
      </c>
      <c r="D40" s="91">
        <v>54.501561441</v>
      </c>
      <c r="E40" s="91">
        <v>1.5903621320000001</v>
      </c>
      <c r="F40" s="91">
        <v>1.542651268</v>
      </c>
      <c r="G40" s="91">
        <v>2.3646065000000001E-2</v>
      </c>
      <c r="H40" s="91">
        <v>2.512759381</v>
      </c>
      <c r="I40" s="91">
        <v>4.3937551700000001E-2</v>
      </c>
      <c r="J40" s="91">
        <v>6.0465870999999996E-3</v>
      </c>
      <c r="K40" s="91">
        <v>0.1012395413</v>
      </c>
      <c r="L40" s="91">
        <v>7.3065370999999997E-3</v>
      </c>
      <c r="M40" s="91">
        <v>7.5916270000000001E-3</v>
      </c>
      <c r="N40" s="91">
        <v>4.0960746999999997E-3</v>
      </c>
      <c r="O40" s="25"/>
      <c r="P40" s="27" t="s">
        <v>39</v>
      </c>
      <c r="Q40" s="90">
        <v>0</v>
      </c>
      <c r="R40" s="27">
        <v>0</v>
      </c>
      <c r="S40" s="25">
        <v>7.3265389371164301E-3</v>
      </c>
      <c r="T40" s="25">
        <v>4.4056659588022302E-2</v>
      </c>
      <c r="U40" s="25">
        <v>4.4056659588022302E-2</v>
      </c>
      <c r="V40" s="25">
        <v>6.0049540551265698E-2</v>
      </c>
      <c r="W40" s="91">
        <v>2.5695014720723899E-3</v>
      </c>
      <c r="X40" s="25">
        <v>6.06295442143994E-3</v>
      </c>
      <c r="Y40" s="25">
        <v>7.6122013153391696E-3</v>
      </c>
      <c r="Z40" s="25">
        <v>0</v>
      </c>
      <c r="AA40" s="25">
        <v>6.7236425602275096</v>
      </c>
      <c r="AB40" s="25">
        <v>0.60065992570115201</v>
      </c>
      <c r="AC40" s="25">
        <v>5.4165857125283101E-2</v>
      </c>
      <c r="AD40" s="25">
        <v>0.196351219688817</v>
      </c>
      <c r="AE40" s="25">
        <v>0</v>
      </c>
      <c r="AF40" s="91">
        <v>0</v>
      </c>
      <c r="AG40" s="25">
        <v>0.101514871410792</v>
      </c>
      <c r="AH40" s="25">
        <v>0.101514871410792</v>
      </c>
      <c r="AI40" s="25">
        <v>0.43720328665046099</v>
      </c>
      <c r="AJ40" s="25">
        <v>7.2009964088912304E-2</v>
      </c>
      <c r="AK40" s="25">
        <v>4.4919782061542098E-3</v>
      </c>
      <c r="AL40" s="91">
        <v>8.2199481017565107E-3</v>
      </c>
      <c r="AM40" s="25">
        <v>3.5161680274695802E-2</v>
      </c>
      <c r="AN40" s="25">
        <v>0</v>
      </c>
      <c r="AO40" s="25">
        <v>4.1072948335934799E-3</v>
      </c>
      <c r="AP40" s="25">
        <v>2.10365267282858E-2</v>
      </c>
      <c r="AQ40" s="25">
        <v>0</v>
      </c>
      <c r="AR40" s="91">
        <v>2.5735799203029202</v>
      </c>
      <c r="AS40" s="25">
        <v>49.184877770245301</v>
      </c>
      <c r="AT40" s="25">
        <v>5.0278082904810004</v>
      </c>
      <c r="AU40" s="25">
        <v>54.6498893473767</v>
      </c>
      <c r="AV40" s="25">
        <v>0</v>
      </c>
      <c r="AW40" s="25">
        <v>0.232062789331834</v>
      </c>
      <c r="AX40" s="25">
        <v>0</v>
      </c>
      <c r="AY40" s="25">
        <v>0.94487027923741895</v>
      </c>
      <c r="AZ40" s="25">
        <v>9.0181043557819001E-4</v>
      </c>
      <c r="BA40" s="25">
        <v>3.1710450459388102E-4</v>
      </c>
      <c r="BB40" s="25">
        <v>1.1929233397818499</v>
      </c>
      <c r="BC40" s="25">
        <v>4.0525934621934799E-4</v>
      </c>
      <c r="BD40" s="25">
        <v>0</v>
      </c>
      <c r="BE40" s="25">
        <v>5.8780943247518398E-5</v>
      </c>
      <c r="BF40" s="25">
        <v>1.59464227030539</v>
      </c>
      <c r="BG40" s="25">
        <v>1.5468015520395499</v>
      </c>
      <c r="BH40" s="25">
        <v>4.7840718265844198E-2</v>
      </c>
      <c r="BI40" s="25">
        <v>0</v>
      </c>
      <c r="BJ40" s="25">
        <v>0</v>
      </c>
      <c r="BK40" s="25">
        <v>6.3281394643870904E-3</v>
      </c>
      <c r="BL40" s="25">
        <v>0</v>
      </c>
      <c r="BM40" s="25">
        <v>6.7906604496326697E-2</v>
      </c>
      <c r="BN40" s="25">
        <v>0</v>
      </c>
      <c r="BO40" s="25">
        <v>1.76497175328075E-3</v>
      </c>
      <c r="BP40" s="25">
        <v>0.27162616224915598</v>
      </c>
      <c r="BQ40" s="25">
        <v>6.5289562683686395E-2</v>
      </c>
      <c r="BR40" s="25">
        <v>0</v>
      </c>
      <c r="BS40" s="25">
        <v>4.5631916312549098E-3</v>
      </c>
      <c r="BT40" s="25">
        <v>6.1874336546569703E-6</v>
      </c>
      <c r="BU40" s="25">
        <v>2.3709435407331499E-2</v>
      </c>
      <c r="BV40" s="25">
        <v>0.51426007101883098</v>
      </c>
      <c r="BW40" s="25">
        <v>0</v>
      </c>
      <c r="BX40" s="25">
        <v>9.19093580187061E-4</v>
      </c>
      <c r="BY40" s="25">
        <v>7.87424956658236E-2</v>
      </c>
      <c r="BZ40" s="91">
        <v>0</v>
      </c>
      <c r="CA40" s="25">
        <v>6.88237122968302E-3</v>
      </c>
      <c r="CB40" s="25">
        <v>2.5195900836102898</v>
      </c>
      <c r="CC40" s="25">
        <v>6.4307914089187804E-2</v>
      </c>
      <c r="CE40" s="34">
        <f t="shared" si="14"/>
        <v>8.0000763381499352E-3</v>
      </c>
      <c r="CG40" s="22">
        <f t="shared" si="15"/>
        <v>2.7236608385289838E-3</v>
      </c>
      <c r="CH40" s="22">
        <f t="shared" si="16"/>
        <v>2.7186421389251121E-3</v>
      </c>
      <c r="CI40" s="22">
        <f t="shared" si="17"/>
        <v>2.7215349882639709E-3</v>
      </c>
      <c r="CJ40" s="22">
        <f t="shared" si="18"/>
        <v>2.6912979247105642E-3</v>
      </c>
      <c r="CK40" s="22">
        <f t="shared" si="19"/>
        <v>2.690357908907497E-3</v>
      </c>
      <c r="CL40" s="22">
        <f t="shared" si="20"/>
        <v>2.6799557275808249E-3</v>
      </c>
      <c r="CM40" s="22">
        <f t="shared" si="21"/>
        <v>2.7184069680286833E-3</v>
      </c>
      <c r="CN40" s="22">
        <f t="shared" si="22"/>
        <v>2.7108449017722979E-3</v>
      </c>
      <c r="CO40" s="22">
        <f t="shared" si="23"/>
        <v>2.7068693742856044E-3</v>
      </c>
      <c r="CP40" s="22">
        <f t="shared" si="24"/>
        <v>2.7195906585167902E-3</v>
      </c>
      <c r="CQ40" s="22">
        <f t="shared" si="25"/>
        <v>2.737526251174498E-3</v>
      </c>
      <c r="CR40" s="22">
        <f t="shared" si="26"/>
        <v>2.7101325366972683E-3</v>
      </c>
      <c r="CS40" s="22">
        <f t="shared" si="27"/>
        <v>2.7392404717326525E-3</v>
      </c>
    </row>
    <row r="41" spans="1:97" x14ac:dyDescent="0.25">
      <c r="A41" s="91" t="s">
        <v>40</v>
      </c>
      <c r="B41" s="91">
        <v>765.60421169999995</v>
      </c>
      <c r="C41" s="91">
        <v>2.3953801583000001</v>
      </c>
      <c r="D41" s="91">
        <v>3477.2949537999998</v>
      </c>
      <c r="E41" s="91">
        <v>98.030897819000003</v>
      </c>
      <c r="F41" s="91">
        <v>95.090209677000004</v>
      </c>
      <c r="G41" s="91">
        <v>2.6998420326999999</v>
      </c>
      <c r="H41" s="91">
        <v>153.64499423000001</v>
      </c>
      <c r="I41" s="91">
        <v>2.7083376501999998</v>
      </c>
      <c r="J41" s="91">
        <v>0.3727153359</v>
      </c>
      <c r="K41" s="91">
        <v>6.2404674603999997</v>
      </c>
      <c r="L41" s="91">
        <v>0.4503794324</v>
      </c>
      <c r="M41" s="91">
        <v>0.46795254920000001</v>
      </c>
      <c r="N41" s="91">
        <v>0.25248455739999998</v>
      </c>
      <c r="O41" s="25"/>
      <c r="P41" s="27" t="s">
        <v>40</v>
      </c>
      <c r="Q41" s="90">
        <v>0</v>
      </c>
      <c r="R41" s="27">
        <v>0</v>
      </c>
      <c r="S41" s="25">
        <v>0.451605613411312</v>
      </c>
      <c r="T41" s="25">
        <v>2.71569968223826</v>
      </c>
      <c r="U41" s="25">
        <v>2.71569968223826</v>
      </c>
      <c r="V41" s="25">
        <v>3.6698045750095001</v>
      </c>
      <c r="W41" s="91">
        <v>0.15703253933718</v>
      </c>
      <c r="X41" s="25">
        <v>0.3737284968779</v>
      </c>
      <c r="Y41" s="25">
        <v>0.46922719236506699</v>
      </c>
      <c r="Z41" s="25">
        <v>0</v>
      </c>
      <c r="AA41" s="25">
        <v>767.68760904997305</v>
      </c>
      <c r="AB41" s="25">
        <v>36.708540388040099</v>
      </c>
      <c r="AC41" s="25">
        <v>3.31026950310256</v>
      </c>
      <c r="AD41" s="25">
        <v>11.999726499223801</v>
      </c>
      <c r="AE41" s="25">
        <v>0</v>
      </c>
      <c r="AF41" s="91">
        <v>0</v>
      </c>
      <c r="AG41" s="25">
        <v>6.2574479234070202</v>
      </c>
      <c r="AH41" s="25">
        <v>6.2574479234070202</v>
      </c>
      <c r="AI41" s="25">
        <v>27.894029945380399</v>
      </c>
      <c r="AJ41" s="25">
        <v>4.4007965226839003</v>
      </c>
      <c r="AK41" s="25">
        <v>0.274515168946532</v>
      </c>
      <c r="AL41" s="91">
        <v>0.50233813869062305</v>
      </c>
      <c r="AM41" s="25">
        <v>2.14884374124571</v>
      </c>
      <c r="AN41" s="25">
        <v>0</v>
      </c>
      <c r="AO41" s="25">
        <v>0.25317676262163202</v>
      </c>
      <c r="AP41" s="25">
        <v>2.4018982771981401</v>
      </c>
      <c r="AQ41" s="25">
        <v>0</v>
      </c>
      <c r="AR41" s="91">
        <v>157.362777294598</v>
      </c>
      <c r="AS41" s="25">
        <v>3138.0820275687902</v>
      </c>
      <c r="AT41" s="25">
        <v>320.78172274232901</v>
      </c>
      <c r="AU41" s="25">
        <v>3486.7577802565002</v>
      </c>
      <c r="AV41" s="25">
        <v>0</v>
      </c>
      <c r="AW41" s="25">
        <v>14.1822488261049</v>
      </c>
      <c r="AX41" s="25">
        <v>0</v>
      </c>
      <c r="AY41" s="25">
        <v>57.744437844474902</v>
      </c>
      <c r="AZ41" s="25">
        <v>5.55884942982963E-2</v>
      </c>
      <c r="BA41" s="25">
        <v>1.9546527676273299E-2</v>
      </c>
      <c r="BB41" s="25">
        <v>73.533167942591604</v>
      </c>
      <c r="BC41" s="25">
        <v>2.49813733251762E-2</v>
      </c>
      <c r="BD41" s="25">
        <v>0</v>
      </c>
      <c r="BE41" s="25">
        <v>3.6232866394395801E-3</v>
      </c>
      <c r="BF41" s="25">
        <v>98.295186050356904</v>
      </c>
      <c r="BG41" s="25">
        <v>95.346497998856904</v>
      </c>
      <c r="BH41" s="25">
        <v>2.9486880514999698</v>
      </c>
      <c r="BI41" s="25">
        <v>0</v>
      </c>
      <c r="BJ41" s="25">
        <v>0</v>
      </c>
      <c r="BK41" s="25">
        <v>0.39007191201353603</v>
      </c>
      <c r="BL41" s="25">
        <v>0</v>
      </c>
      <c r="BM41" s="25">
        <v>4.1858245253173196</v>
      </c>
      <c r="BN41" s="25">
        <v>0</v>
      </c>
      <c r="BO41" s="25">
        <v>0.108793038685604</v>
      </c>
      <c r="BP41" s="25">
        <v>16.743240272932201</v>
      </c>
      <c r="BQ41" s="25">
        <v>3.9900569287543299</v>
      </c>
      <c r="BR41" s="25">
        <v>0</v>
      </c>
      <c r="BS41" s="25">
        <v>0.28127922981530701</v>
      </c>
      <c r="BT41" s="25">
        <v>3.8139556209593401E-4</v>
      </c>
      <c r="BU41" s="25">
        <v>2.7071854600770502</v>
      </c>
      <c r="BV41" s="25">
        <v>31.428204143682301</v>
      </c>
      <c r="BW41" s="25">
        <v>0</v>
      </c>
      <c r="BX41" s="25">
        <v>5.6168786310840602E-2</v>
      </c>
      <c r="BY41" s="25">
        <v>4.81218079487887</v>
      </c>
      <c r="BZ41" s="91">
        <v>0</v>
      </c>
      <c r="CA41" s="25">
        <v>0.42059591517716899</v>
      </c>
      <c r="CB41" s="25">
        <v>154.063113179781</v>
      </c>
      <c r="CC41" s="25">
        <v>3.9300332396517699</v>
      </c>
      <c r="CE41" s="34">
        <f t="shared" si="14"/>
        <v>7.9999907373343292E-3</v>
      </c>
      <c r="CG41" s="22">
        <f t="shared" si="15"/>
        <v>2.7212459363918327E-3</v>
      </c>
      <c r="CH41" s="22">
        <f t="shared" si="16"/>
        <v>2.7211208523852553E-3</v>
      </c>
      <c r="CI41" s="22">
        <f t="shared" si="17"/>
        <v>2.7213183184703221E-3</v>
      </c>
      <c r="CJ41" s="22">
        <f t="shared" si="18"/>
        <v>2.695968691879888E-3</v>
      </c>
      <c r="CK41" s="22">
        <f t="shared" si="19"/>
        <v>2.6952125011339601E-3</v>
      </c>
      <c r="CL41" s="22">
        <f t="shared" si="20"/>
        <v>2.7199470517563712E-3</v>
      </c>
      <c r="CM41" s="22">
        <f t="shared" si="21"/>
        <v>2.7213314164669976E-3</v>
      </c>
      <c r="CN41" s="22">
        <f t="shared" si="22"/>
        <v>2.7182844198604555E-3</v>
      </c>
      <c r="CO41" s="22">
        <f t="shared" si="23"/>
        <v>2.7183238260199429E-3</v>
      </c>
      <c r="CP41" s="22">
        <f t="shared" si="24"/>
        <v>2.7210242044803626E-3</v>
      </c>
      <c r="CQ41" s="22">
        <f t="shared" si="25"/>
        <v>2.7225510827123636E-3</v>
      </c>
      <c r="CR41" s="22">
        <f t="shared" si="26"/>
        <v>2.7238726816342339E-3</v>
      </c>
      <c r="CS41" s="22">
        <f t="shared" si="27"/>
        <v>2.741574489783221E-3</v>
      </c>
    </row>
    <row r="42" spans="1:97" x14ac:dyDescent="0.25">
      <c r="A42" s="91" t="s">
        <v>41</v>
      </c>
      <c r="B42" s="91">
        <v>463.28372773000001</v>
      </c>
      <c r="C42" s="91">
        <v>1.4495012119999999</v>
      </c>
      <c r="D42" s="91">
        <v>2289.3913911</v>
      </c>
      <c r="E42" s="91">
        <v>63.838119976000002</v>
      </c>
      <c r="F42" s="91">
        <v>61.923105157000002</v>
      </c>
      <c r="G42" s="91">
        <v>1.6337364560000001</v>
      </c>
      <c r="H42" s="91">
        <v>100.67769715999999</v>
      </c>
      <c r="I42" s="91">
        <v>1.7636805097999999</v>
      </c>
      <c r="J42" s="91">
        <v>0.24271374509999999</v>
      </c>
      <c r="K42" s="91">
        <v>4.0638178299999996</v>
      </c>
      <c r="L42" s="91">
        <v>0.29328892109999999</v>
      </c>
      <c r="M42" s="91">
        <v>0.30473260610000003</v>
      </c>
      <c r="N42" s="91">
        <v>0.16441897220000001</v>
      </c>
      <c r="O42" s="25"/>
      <c r="P42" s="27" t="s">
        <v>41</v>
      </c>
      <c r="Q42" s="90">
        <v>0</v>
      </c>
      <c r="R42" s="27">
        <v>0</v>
      </c>
      <c r="S42" s="25">
        <v>0.29408571952664497</v>
      </c>
      <c r="T42" s="25">
        <v>1.7684758273844801</v>
      </c>
      <c r="U42" s="25">
        <v>1.7684758273844801</v>
      </c>
      <c r="V42" s="25">
        <v>2.4056691255113298</v>
      </c>
      <c r="W42" s="91">
        <v>0.102938404242938</v>
      </c>
      <c r="X42" s="25">
        <v>0.243372980076869</v>
      </c>
      <c r="Y42" s="25">
        <v>0.30556201385804299</v>
      </c>
      <c r="Z42" s="25">
        <v>0</v>
      </c>
      <c r="AA42" s="25">
        <v>464.54282874165699</v>
      </c>
      <c r="AB42" s="25">
        <v>24.063517837110702</v>
      </c>
      <c r="AC42" s="25">
        <v>2.1699772925170699</v>
      </c>
      <c r="AD42" s="25">
        <v>7.8661876201954302</v>
      </c>
      <c r="AE42" s="25">
        <v>0</v>
      </c>
      <c r="AF42" s="91">
        <v>0</v>
      </c>
      <c r="AG42" s="25">
        <v>4.0748813654820104</v>
      </c>
      <c r="AH42" s="25">
        <v>4.0748813654820104</v>
      </c>
      <c r="AI42" s="25">
        <v>18.3649596355759</v>
      </c>
      <c r="AJ42" s="25">
        <v>2.8848562594730902</v>
      </c>
      <c r="AK42" s="25">
        <v>0.17995490026062</v>
      </c>
      <c r="AL42" s="91">
        <v>0.329292772207259</v>
      </c>
      <c r="AM42" s="25">
        <v>1.4086323267313701</v>
      </c>
      <c r="AN42" s="25">
        <v>0</v>
      </c>
      <c r="AO42" s="25">
        <v>0.16486470262898101</v>
      </c>
      <c r="AP42" s="25">
        <v>1.4534428601663301</v>
      </c>
      <c r="AQ42" s="25">
        <v>0</v>
      </c>
      <c r="AR42" s="91">
        <v>103.114525306304</v>
      </c>
      <c r="AS42" s="25">
        <v>2066.05403782028</v>
      </c>
      <c r="AT42" s="25">
        <v>211.19661171425901</v>
      </c>
      <c r="AU42" s="25">
        <v>2295.61560917012</v>
      </c>
      <c r="AV42" s="25">
        <v>0</v>
      </c>
      <c r="AW42" s="25">
        <v>9.2968780613932207</v>
      </c>
      <c r="AX42" s="25">
        <v>0</v>
      </c>
      <c r="AY42" s="25">
        <v>37.853126235506501</v>
      </c>
      <c r="AZ42" s="25">
        <v>3.6199347123243901E-2</v>
      </c>
      <c r="BA42" s="25">
        <v>1.2728758698611601E-2</v>
      </c>
      <c r="BB42" s="25">
        <v>47.8849382331057</v>
      </c>
      <c r="BC42" s="25">
        <v>1.62678660030754E-2</v>
      </c>
      <c r="BD42" s="25">
        <v>0</v>
      </c>
      <c r="BE42" s="25">
        <v>2.3594629937664299E-3</v>
      </c>
      <c r="BF42" s="25">
        <v>64.010058524446904</v>
      </c>
      <c r="BG42" s="25">
        <v>62.089842011277</v>
      </c>
      <c r="BH42" s="25">
        <v>1.9202165131698501</v>
      </c>
      <c r="BI42" s="25">
        <v>0</v>
      </c>
      <c r="BJ42" s="25">
        <v>0</v>
      </c>
      <c r="BK42" s="25">
        <v>0.25401568434222299</v>
      </c>
      <c r="BL42" s="25">
        <v>0</v>
      </c>
      <c r="BM42" s="25">
        <v>2.7258128909759298</v>
      </c>
      <c r="BN42" s="25">
        <v>0</v>
      </c>
      <c r="BO42" s="25">
        <v>7.0846508154345594E-2</v>
      </c>
      <c r="BP42" s="25">
        <v>10.903254615100501</v>
      </c>
      <c r="BQ42" s="25">
        <v>2.6156056392777201</v>
      </c>
      <c r="BR42" s="25">
        <v>0</v>
      </c>
      <c r="BS42" s="25">
        <v>0.18317027849887199</v>
      </c>
      <c r="BT42" s="25">
        <v>2.4836628074758699E-4</v>
      </c>
      <c r="BU42" s="25">
        <v>1.6381821868747799</v>
      </c>
      <c r="BV42" s="25">
        <v>20.602081199409898</v>
      </c>
      <c r="BW42" s="25">
        <v>0</v>
      </c>
      <c r="BX42" s="25">
        <v>3.6821672147555301E-2</v>
      </c>
      <c r="BY42" s="25">
        <v>3.1545253193240601</v>
      </c>
      <c r="BZ42" s="91">
        <v>0</v>
      </c>
      <c r="CA42" s="25">
        <v>0.27571371422146501</v>
      </c>
      <c r="CB42" s="25">
        <v>100.95144317862299</v>
      </c>
      <c r="CC42" s="25">
        <v>2.57625801957533</v>
      </c>
      <c r="CE42" s="34">
        <f t="shared" si="14"/>
        <v>8.0000151428727181E-3</v>
      </c>
      <c r="CG42" s="22">
        <f t="shared" si="15"/>
        <v>2.7177751694978155E-3</v>
      </c>
      <c r="CH42" s="22">
        <f t="shared" si="16"/>
        <v>2.7193134670729317E-3</v>
      </c>
      <c r="CI42" s="22">
        <f t="shared" si="17"/>
        <v>2.7187217067019135E-3</v>
      </c>
      <c r="CJ42" s="22">
        <f t="shared" si="18"/>
        <v>2.6933523185135055E-3</v>
      </c>
      <c r="CK42" s="22">
        <f t="shared" si="19"/>
        <v>2.6926436239631838E-3</v>
      </c>
      <c r="CL42" s="22">
        <f t="shared" si="20"/>
        <v>2.7212044258745735E-3</v>
      </c>
      <c r="CM42" s="22">
        <f t="shared" si="21"/>
        <v>2.7190333742731086E-3</v>
      </c>
      <c r="CN42" s="22">
        <f t="shared" si="22"/>
        <v>2.7189264483191105E-3</v>
      </c>
      <c r="CO42" s="22">
        <f t="shared" si="23"/>
        <v>2.7161007160818222E-3</v>
      </c>
      <c r="CP42" s="22">
        <f t="shared" si="24"/>
        <v>2.7224486787614638E-3</v>
      </c>
      <c r="CQ42" s="22">
        <f t="shared" si="25"/>
        <v>2.7167696060817368E-3</v>
      </c>
      <c r="CR42" s="22">
        <f t="shared" si="26"/>
        <v>2.7217558654382733E-3</v>
      </c>
      <c r="CS42" s="22">
        <f t="shared" si="27"/>
        <v>2.7109428006812154E-3</v>
      </c>
    </row>
    <row r="43" spans="1:97" x14ac:dyDescent="0.25">
      <c r="A43" s="91" t="s">
        <v>42</v>
      </c>
      <c r="B43" s="91">
        <v>1799.1721542</v>
      </c>
      <c r="C43" s="91">
        <v>5.6291573790999996</v>
      </c>
      <c r="D43" s="91">
        <v>7989.0303960000001</v>
      </c>
      <c r="E43" s="91">
        <v>220.29403142999999</v>
      </c>
      <c r="F43" s="91">
        <v>213.68579204</v>
      </c>
      <c r="G43" s="91">
        <v>6.3446438396999998</v>
      </c>
      <c r="H43" s="91">
        <v>347.00839502999997</v>
      </c>
      <c r="I43" s="91">
        <v>6.0861486805</v>
      </c>
      <c r="J43" s="91">
        <v>0.83756209280000005</v>
      </c>
      <c r="K43" s="91">
        <v>14.023514682</v>
      </c>
      <c r="L43" s="91">
        <v>1.0120880565999999</v>
      </c>
      <c r="M43" s="91">
        <v>1.0515781849000001</v>
      </c>
      <c r="N43" s="91">
        <v>0.56738071560000003</v>
      </c>
      <c r="O43" s="25"/>
      <c r="P43" s="27" t="s">
        <v>42</v>
      </c>
      <c r="Q43" s="90">
        <v>0</v>
      </c>
      <c r="R43" s="27">
        <v>0</v>
      </c>
      <c r="S43" s="25">
        <v>1.0148390456442899</v>
      </c>
      <c r="T43" s="25">
        <v>6.1027082705959597</v>
      </c>
      <c r="U43" s="25">
        <v>6.1027082705959597</v>
      </c>
      <c r="V43" s="25">
        <v>8.2910220026238104</v>
      </c>
      <c r="W43" s="91">
        <v>0.35477656107306799</v>
      </c>
      <c r="X43" s="25">
        <v>0.83983857541800899</v>
      </c>
      <c r="Y43" s="25">
        <v>1.0544367958193399</v>
      </c>
      <c r="Z43" s="25">
        <v>0</v>
      </c>
      <c r="AA43" s="25">
        <v>1804.0649645772</v>
      </c>
      <c r="AB43" s="25">
        <v>82.933808125906396</v>
      </c>
      <c r="AC43" s="25">
        <v>7.4787417977948101</v>
      </c>
      <c r="AD43" s="25">
        <v>27.1104688058088</v>
      </c>
      <c r="AE43" s="25">
        <v>0</v>
      </c>
      <c r="AF43" s="91">
        <v>0</v>
      </c>
      <c r="AG43" s="25">
        <v>14.0616548342649</v>
      </c>
      <c r="AH43" s="25">
        <v>14.0616548342649</v>
      </c>
      <c r="AI43" s="25">
        <v>64.086120518983904</v>
      </c>
      <c r="AJ43" s="25">
        <v>9.9425189737538897</v>
      </c>
      <c r="AK43" s="25">
        <v>0.62019966609273003</v>
      </c>
      <c r="AL43" s="91">
        <v>1.1349165309750699</v>
      </c>
      <c r="AM43" s="25">
        <v>4.8547914708022502</v>
      </c>
      <c r="AN43" s="25">
        <v>0</v>
      </c>
      <c r="AO43" s="25">
        <v>0.56892809284575496</v>
      </c>
      <c r="AP43" s="25">
        <v>5.6444608168145898</v>
      </c>
      <c r="AQ43" s="25">
        <v>0</v>
      </c>
      <c r="AR43" s="91">
        <v>355.40699647827</v>
      </c>
      <c r="AS43" s="25">
        <v>7209.6795728860498</v>
      </c>
      <c r="AT43" s="25">
        <v>736.98976835790495</v>
      </c>
      <c r="AU43" s="25">
        <v>8010.7554617629403</v>
      </c>
      <c r="AV43" s="25">
        <v>0</v>
      </c>
      <c r="AW43" s="25">
        <v>32.041281025897597</v>
      </c>
      <c r="AX43" s="25">
        <v>0</v>
      </c>
      <c r="AY43" s="25">
        <v>130.459406264953</v>
      </c>
      <c r="AZ43" s="25">
        <v>0.124917565461129</v>
      </c>
      <c r="BA43" s="25">
        <v>4.3924804899442303E-2</v>
      </c>
      <c r="BB43" s="25">
        <v>165.24258578363899</v>
      </c>
      <c r="BC43" s="25">
        <v>5.6137856825767801E-2</v>
      </c>
      <c r="BD43" s="25">
        <v>0</v>
      </c>
      <c r="BE43" s="25">
        <v>8.1420809382052404E-3</v>
      </c>
      <c r="BF43" s="25">
        <v>220.887475187142</v>
      </c>
      <c r="BG43" s="25">
        <v>214.26126140885501</v>
      </c>
      <c r="BH43" s="25">
        <v>6.6262137782870596</v>
      </c>
      <c r="BI43" s="25">
        <v>0</v>
      </c>
      <c r="BJ43" s="25">
        <v>0</v>
      </c>
      <c r="BK43" s="25">
        <v>0.87656553590061503</v>
      </c>
      <c r="BL43" s="25">
        <v>0</v>
      </c>
      <c r="BM43" s="25">
        <v>9.4063055700484206</v>
      </c>
      <c r="BN43" s="25">
        <v>0</v>
      </c>
      <c r="BO43" s="25">
        <v>0.24447815059075301</v>
      </c>
      <c r="BP43" s="25">
        <v>37.625260021448199</v>
      </c>
      <c r="BQ43" s="25">
        <v>9.0145454451392997</v>
      </c>
      <c r="BR43" s="25">
        <v>0</v>
      </c>
      <c r="BS43" s="25">
        <v>0.63208695350047195</v>
      </c>
      <c r="BT43" s="25">
        <v>8.5708560325166905E-4</v>
      </c>
      <c r="BU43" s="25">
        <v>6.3618873431673499</v>
      </c>
      <c r="BV43" s="25">
        <v>71.004356678805493</v>
      </c>
      <c r="BW43" s="25">
        <v>0</v>
      </c>
      <c r="BX43" s="25">
        <v>0.126902634212613</v>
      </c>
      <c r="BY43" s="25">
        <v>10.8719190038634</v>
      </c>
      <c r="BZ43" s="91">
        <v>0</v>
      </c>
      <c r="CA43" s="25">
        <v>0.95023441198967296</v>
      </c>
      <c r="CB43" s="25">
        <v>347.95199613230898</v>
      </c>
      <c r="CC43" s="25">
        <v>8.8789692415058195</v>
      </c>
      <c r="CE43" s="34">
        <f t="shared" si="14"/>
        <v>8.0000095902166488E-3</v>
      </c>
      <c r="CG43" s="22">
        <f t="shared" si="15"/>
        <v>2.7194787145733723E-3</v>
      </c>
      <c r="CH43" s="22">
        <f t="shared" si="16"/>
        <v>2.7186018588517308E-3</v>
      </c>
      <c r="CI43" s="22">
        <f t="shared" si="17"/>
        <v>2.7193620109165718E-3</v>
      </c>
      <c r="CJ43" s="22">
        <f t="shared" si="18"/>
        <v>2.6938712469410818E-3</v>
      </c>
      <c r="CK43" s="22">
        <f t="shared" si="19"/>
        <v>2.6930633214364012E-3</v>
      </c>
      <c r="CL43" s="22">
        <f t="shared" si="20"/>
        <v>2.7178047977182425E-3</v>
      </c>
      <c r="CM43" s="22">
        <f t="shared" si="21"/>
        <v>2.7192457468570058E-3</v>
      </c>
      <c r="CN43" s="22">
        <f t="shared" si="22"/>
        <v>2.720865191646815E-3</v>
      </c>
      <c r="CO43" s="22">
        <f t="shared" si="23"/>
        <v>2.7179866872897541E-3</v>
      </c>
      <c r="CP43" s="22">
        <f t="shared" si="24"/>
        <v>2.7197284796125149E-3</v>
      </c>
      <c r="CQ43" s="22">
        <f t="shared" si="25"/>
        <v>2.7181321095040905E-3</v>
      </c>
      <c r="CR43" s="22">
        <f t="shared" si="26"/>
        <v>2.7184007431759818E-3</v>
      </c>
      <c r="CS43" s="22">
        <f t="shared" si="27"/>
        <v>2.7272291835273169E-3</v>
      </c>
    </row>
    <row r="44" spans="1:97" x14ac:dyDescent="0.25">
      <c r="A44" s="91" t="s">
        <v>43</v>
      </c>
      <c r="B44" s="91">
        <v>8849.7993600000009</v>
      </c>
      <c r="C44" s="91">
        <v>27.688790824000002</v>
      </c>
      <c r="D44" s="91">
        <v>38830.335544000001</v>
      </c>
      <c r="E44" s="91">
        <v>1072.6182925000001</v>
      </c>
      <c r="F44" s="91">
        <v>1040.4426477</v>
      </c>
      <c r="G44" s="91">
        <v>31.208144943000001</v>
      </c>
      <c r="H44" s="91">
        <v>1687.9420239999999</v>
      </c>
      <c r="I44" s="91">
        <v>29.633641743999998</v>
      </c>
      <c r="J44" s="91">
        <v>4.0781151283000003</v>
      </c>
      <c r="K44" s="91">
        <v>68.280916538</v>
      </c>
      <c r="L44" s="91">
        <v>4.9278873165999997</v>
      </c>
      <c r="M44" s="91">
        <v>5.1201659435</v>
      </c>
      <c r="N44" s="91">
        <v>2.7625938416000002</v>
      </c>
      <c r="O44" s="25"/>
      <c r="P44" s="27" t="s">
        <v>43</v>
      </c>
      <c r="Q44" s="90">
        <v>0</v>
      </c>
      <c r="R44" s="27">
        <v>0</v>
      </c>
      <c r="S44" s="25">
        <v>4.9412892527546397</v>
      </c>
      <c r="T44" s="25">
        <v>29.7142334837676</v>
      </c>
      <c r="U44" s="25">
        <v>29.7142334837676</v>
      </c>
      <c r="V44" s="25">
        <v>40.327188562491301</v>
      </c>
      <c r="W44" s="91">
        <v>1.7255974686315501</v>
      </c>
      <c r="X44" s="25">
        <v>4.0892075423673804</v>
      </c>
      <c r="Y44" s="25">
        <v>5.1340929872048697</v>
      </c>
      <c r="Z44" s="25">
        <v>0</v>
      </c>
      <c r="AA44" s="25">
        <v>8873.8648875102608</v>
      </c>
      <c r="AB44" s="25">
        <v>403.386508778284</v>
      </c>
      <c r="AC44" s="25">
        <v>36.3762787154308</v>
      </c>
      <c r="AD44" s="25">
        <v>131.86401041529999</v>
      </c>
      <c r="AE44" s="25">
        <v>0</v>
      </c>
      <c r="AF44" s="91">
        <v>0</v>
      </c>
      <c r="AG44" s="25">
        <v>68.466588683594594</v>
      </c>
      <c r="AH44" s="25">
        <v>68.466588683594594</v>
      </c>
      <c r="AI44" s="25">
        <v>311.48751138971397</v>
      </c>
      <c r="AJ44" s="25">
        <v>48.3600410892765</v>
      </c>
      <c r="AK44" s="25">
        <v>3.0166349253419198</v>
      </c>
      <c r="AL44" s="91">
        <v>5.5201369240974802</v>
      </c>
      <c r="AM44" s="25">
        <v>23.613473080642699</v>
      </c>
      <c r="AN44" s="25">
        <v>0</v>
      </c>
      <c r="AO44" s="25">
        <v>2.7700928756078902</v>
      </c>
      <c r="AP44" s="25">
        <v>27.7640821326011</v>
      </c>
      <c r="AQ44" s="25">
        <v>0</v>
      </c>
      <c r="AR44" s="91">
        <v>1728.79311572552</v>
      </c>
      <c r="AS44" s="25">
        <v>35042.332354918501</v>
      </c>
      <c r="AT44" s="25">
        <v>3582.1032138912101</v>
      </c>
      <c r="AU44" s="25">
        <v>38935.9230801995</v>
      </c>
      <c r="AV44" s="25">
        <v>0</v>
      </c>
      <c r="AW44" s="25">
        <v>155.847593647455</v>
      </c>
      <c r="AX44" s="25">
        <v>0</v>
      </c>
      <c r="AY44" s="25">
        <v>634.54850640601001</v>
      </c>
      <c r="AZ44" s="25">
        <v>0.608227438394771</v>
      </c>
      <c r="BA44" s="25">
        <v>0.213870729973551</v>
      </c>
      <c r="BB44" s="25">
        <v>804.57138731484099</v>
      </c>
      <c r="BC44" s="25">
        <v>0.27333738537351498</v>
      </c>
      <c r="BD44" s="25">
        <v>0</v>
      </c>
      <c r="BE44" s="25">
        <v>3.9644318936832602E-2</v>
      </c>
      <c r="BF44" s="25">
        <v>1075.50811377536</v>
      </c>
      <c r="BG44" s="25">
        <v>1043.2449777085001</v>
      </c>
      <c r="BH44" s="25">
        <v>32.263136066853598</v>
      </c>
      <c r="BI44" s="25">
        <v>0</v>
      </c>
      <c r="BJ44" s="25">
        <v>0</v>
      </c>
      <c r="BK44" s="25">
        <v>4.2680243792623598</v>
      </c>
      <c r="BL44" s="25">
        <v>0</v>
      </c>
      <c r="BM44" s="25">
        <v>45.799655280248302</v>
      </c>
      <c r="BN44" s="25">
        <v>0</v>
      </c>
      <c r="BO44" s="25">
        <v>1.1903739329688099</v>
      </c>
      <c r="BP44" s="25">
        <v>183.198628044168</v>
      </c>
      <c r="BQ44" s="25">
        <v>43.846391232869699</v>
      </c>
      <c r="BR44" s="25">
        <v>0</v>
      </c>
      <c r="BS44" s="25">
        <v>3.0776557948057</v>
      </c>
      <c r="BT44" s="25">
        <v>4.1730895353330397E-3</v>
      </c>
      <c r="BU44" s="25">
        <v>31.2930318853907</v>
      </c>
      <c r="BV44" s="25">
        <v>345.36175126969101</v>
      </c>
      <c r="BW44" s="25">
        <v>0</v>
      </c>
      <c r="BX44" s="25">
        <v>0.61723766610280795</v>
      </c>
      <c r="BY44" s="25">
        <v>52.880596885991402</v>
      </c>
      <c r="BZ44" s="91">
        <v>0</v>
      </c>
      <c r="CA44" s="25">
        <v>4.6219001195457903</v>
      </c>
      <c r="CB44" s="25">
        <v>1692.53248270578</v>
      </c>
      <c r="CC44" s="25">
        <v>43.186752164427098</v>
      </c>
      <c r="CE44" s="34">
        <f t="shared" si="14"/>
        <v>8.0000032553002101E-3</v>
      </c>
      <c r="CG44" s="22">
        <f t="shared" si="15"/>
        <v>2.7193302956712369E-3</v>
      </c>
      <c r="CH44" s="22">
        <f t="shared" si="16"/>
        <v>2.7191981433814616E-3</v>
      </c>
      <c r="CI44" s="22">
        <f t="shared" si="17"/>
        <v>2.7192022608162544E-3</v>
      </c>
      <c r="CJ44" s="22">
        <f t="shared" si="18"/>
        <v>2.6941748948030022E-3</v>
      </c>
      <c r="CK44" s="22">
        <f t="shared" si="19"/>
        <v>2.6934017119491834E-3</v>
      </c>
      <c r="CL44" s="22">
        <f t="shared" si="20"/>
        <v>2.7200252544885687E-3</v>
      </c>
      <c r="CM44" s="22">
        <f t="shared" si="21"/>
        <v>2.7195594638385907E-3</v>
      </c>
      <c r="CN44" s="22">
        <f t="shared" si="22"/>
        <v>2.7196029588202587E-3</v>
      </c>
      <c r="CO44" s="22">
        <f t="shared" si="23"/>
        <v>2.7199855125237759E-3</v>
      </c>
      <c r="CP44" s="22">
        <f t="shared" si="24"/>
        <v>2.7192392107282764E-3</v>
      </c>
      <c r="CQ44" s="22">
        <f t="shared" si="25"/>
        <v>2.719610919164991E-3</v>
      </c>
      <c r="CR44" s="22">
        <f t="shared" si="26"/>
        <v>2.7200375649054872E-3</v>
      </c>
      <c r="CS44" s="22">
        <f t="shared" si="27"/>
        <v>2.7144902355775895E-3</v>
      </c>
    </row>
    <row r="45" spans="1:97" x14ac:dyDescent="0.25">
      <c r="A45" s="91" t="s">
        <v>44</v>
      </c>
      <c r="B45" s="91">
        <v>954.38490704000003</v>
      </c>
      <c r="C45" s="91">
        <v>2.9860311943000002</v>
      </c>
      <c r="D45" s="91">
        <v>4517.0730530000001</v>
      </c>
      <c r="E45" s="91">
        <v>126.81457675</v>
      </c>
      <c r="F45" s="91">
        <v>123.01042131</v>
      </c>
      <c r="G45" s="91">
        <v>3.3655674813999998</v>
      </c>
      <c r="H45" s="91">
        <v>199.30344998000001</v>
      </c>
      <c r="I45" s="91">
        <v>3.5035555158</v>
      </c>
      <c r="J45" s="91">
        <v>0.48215143049999998</v>
      </c>
      <c r="K45" s="91">
        <v>8.0727837585</v>
      </c>
      <c r="L45" s="91">
        <v>0.58261913730000003</v>
      </c>
      <c r="M45" s="91">
        <v>0.60535204509999996</v>
      </c>
      <c r="N45" s="91">
        <v>0.3266186781</v>
      </c>
      <c r="O45" s="25"/>
      <c r="P45" s="27" t="s">
        <v>44</v>
      </c>
      <c r="Q45" s="90">
        <v>0</v>
      </c>
      <c r="R45" s="27">
        <v>0</v>
      </c>
      <c r="S45" s="25">
        <v>0.58420607695591498</v>
      </c>
      <c r="T45" s="25">
        <v>3.51309118308557</v>
      </c>
      <c r="U45" s="25">
        <v>3.51309118308557</v>
      </c>
      <c r="V45" s="25">
        <v>4.7612401540641098</v>
      </c>
      <c r="W45" s="91">
        <v>0.20373388976168699</v>
      </c>
      <c r="X45" s="25">
        <v>0.48346214167450402</v>
      </c>
      <c r="Y45" s="25">
        <v>0.60700056272529301</v>
      </c>
      <c r="Z45" s="25">
        <v>0</v>
      </c>
      <c r="AA45" s="25">
        <v>956.98168123937</v>
      </c>
      <c r="AB45" s="25">
        <v>47.625804296605203</v>
      </c>
      <c r="AC45" s="25">
        <v>4.2947632572263803</v>
      </c>
      <c r="AD45" s="25">
        <v>15.5685659930295</v>
      </c>
      <c r="AE45" s="25">
        <v>0</v>
      </c>
      <c r="AF45" s="91">
        <v>0</v>
      </c>
      <c r="AG45" s="25">
        <v>8.0947678439350597</v>
      </c>
      <c r="AH45" s="25">
        <v>8.0947678439350597</v>
      </c>
      <c r="AI45" s="25">
        <v>36.234916461566598</v>
      </c>
      <c r="AJ45" s="25">
        <v>5.7096014608452101</v>
      </c>
      <c r="AK45" s="25">
        <v>0.35615769726516</v>
      </c>
      <c r="AL45" s="91">
        <v>0.65173721726462097</v>
      </c>
      <c r="AM45" s="25">
        <v>2.78792633082944</v>
      </c>
      <c r="AN45" s="25">
        <v>0</v>
      </c>
      <c r="AO45" s="25">
        <v>0.32751144793996601</v>
      </c>
      <c r="AP45" s="25">
        <v>2.99415850195675</v>
      </c>
      <c r="AQ45" s="25">
        <v>0</v>
      </c>
      <c r="AR45" s="91">
        <v>204.12714014937899</v>
      </c>
      <c r="AS45" s="25">
        <v>4076.4305092080899</v>
      </c>
      <c r="AT45" s="25">
        <v>416.70179689604601</v>
      </c>
      <c r="AU45" s="25">
        <v>4529.3672225657001</v>
      </c>
      <c r="AV45" s="25">
        <v>0</v>
      </c>
      <c r="AW45" s="25">
        <v>18.4001741205138</v>
      </c>
      <c r="AX45" s="25">
        <v>0</v>
      </c>
      <c r="AY45" s="25">
        <v>74.917867038264802</v>
      </c>
      <c r="AZ45" s="25">
        <v>7.1910521792974705E-2</v>
      </c>
      <c r="BA45" s="25">
        <v>2.5285818773995099E-2</v>
      </c>
      <c r="BB45" s="25">
        <v>95.123882126444798</v>
      </c>
      <c r="BC45" s="25">
        <v>3.2316457950401001E-2</v>
      </c>
      <c r="BD45" s="25">
        <v>0</v>
      </c>
      <c r="BE45" s="25">
        <v>4.6871178985892197E-3</v>
      </c>
      <c r="BF45" s="25">
        <v>127.15660822041001</v>
      </c>
      <c r="BG45" s="25">
        <v>123.34209075740399</v>
      </c>
      <c r="BH45" s="25">
        <v>3.8145174630057799</v>
      </c>
      <c r="BI45" s="25">
        <v>0</v>
      </c>
      <c r="BJ45" s="25">
        <v>0</v>
      </c>
      <c r="BK45" s="25">
        <v>0.50460632923773496</v>
      </c>
      <c r="BL45" s="25">
        <v>0</v>
      </c>
      <c r="BM45" s="25">
        <v>5.4148654551837296</v>
      </c>
      <c r="BN45" s="25">
        <v>0</v>
      </c>
      <c r="BO45" s="25">
        <v>0.140737073061142</v>
      </c>
      <c r="BP45" s="25">
        <v>21.659437671305401</v>
      </c>
      <c r="BQ45" s="25">
        <v>5.1767097337691999</v>
      </c>
      <c r="BR45" s="25">
        <v>0</v>
      </c>
      <c r="BS45" s="25">
        <v>0.36386878229310199</v>
      </c>
      <c r="BT45" s="25">
        <v>4.9340346245534095E-4</v>
      </c>
      <c r="BU45" s="25">
        <v>3.3747299440968299</v>
      </c>
      <c r="BV45" s="25">
        <v>40.7750584032703</v>
      </c>
      <c r="BW45" s="25">
        <v>0</v>
      </c>
      <c r="BX45" s="25">
        <v>7.2874720156206801E-2</v>
      </c>
      <c r="BY45" s="25">
        <v>6.2433474204089796</v>
      </c>
      <c r="BZ45" s="91">
        <v>0</v>
      </c>
      <c r="CA45" s="25">
        <v>0.54568366549863201</v>
      </c>
      <c r="CB45" s="25">
        <v>199.84603177482899</v>
      </c>
      <c r="CC45" s="25">
        <v>5.0988673104365398</v>
      </c>
      <c r="CE45" s="34">
        <f t="shared" si="14"/>
        <v>7.9999952931705514E-3</v>
      </c>
      <c r="CG45" s="22">
        <f t="shared" si="15"/>
        <v>2.7208877468775177E-3</v>
      </c>
      <c r="CH45" s="22">
        <f t="shared" si="16"/>
        <v>2.7217758716867966E-3</v>
      </c>
      <c r="CI45" s="22">
        <f t="shared" si="17"/>
        <v>2.721711475871504E-3</v>
      </c>
      <c r="CJ45" s="22">
        <f t="shared" si="18"/>
        <v>2.6970990179171692E-3</v>
      </c>
      <c r="CK45" s="22">
        <f t="shared" si="19"/>
        <v>2.6962711278595837E-3</v>
      </c>
      <c r="CL45" s="22">
        <f t="shared" si="20"/>
        <v>2.7224124155783378E-3</v>
      </c>
      <c r="CM45" s="22">
        <f t="shared" si="21"/>
        <v>2.7223903795113628E-3</v>
      </c>
      <c r="CN45" s="22">
        <f t="shared" si="22"/>
        <v>2.7217114849663266E-3</v>
      </c>
      <c r="CO45" s="22">
        <f t="shared" si="23"/>
        <v>2.7184637265201318E-3</v>
      </c>
      <c r="CP45" s="22">
        <f t="shared" si="24"/>
        <v>2.7232347716377517E-3</v>
      </c>
      <c r="CQ45" s="22">
        <f t="shared" si="25"/>
        <v>2.723802831587734E-3</v>
      </c>
      <c r="CR45" s="22">
        <f t="shared" si="26"/>
        <v>2.7232378888234067E-3</v>
      </c>
      <c r="CS45" s="22">
        <f t="shared" si="27"/>
        <v>2.7333704402926523E-3</v>
      </c>
    </row>
    <row r="46" spans="1:97" x14ac:dyDescent="0.25">
      <c r="A46" s="91" t="s">
        <v>45</v>
      </c>
      <c r="B46" s="91">
        <v>74.195405614999999</v>
      </c>
      <c r="C46" s="91">
        <v>0.23213925299999999</v>
      </c>
      <c r="D46" s="91">
        <v>591.49851162000004</v>
      </c>
      <c r="E46" s="91">
        <v>17.651316060999999</v>
      </c>
      <c r="F46" s="91">
        <v>17.121776578999999</v>
      </c>
      <c r="G46" s="91">
        <v>0.26164506700000001</v>
      </c>
      <c r="H46" s="91">
        <v>27.708737773999999</v>
      </c>
      <c r="I46" s="91">
        <v>0.48765975760000002</v>
      </c>
      <c r="J46" s="91">
        <v>6.7110639200000002E-2</v>
      </c>
      <c r="K46" s="91">
        <v>1.1236504609</v>
      </c>
      <c r="L46" s="91">
        <v>8.1094735099999996E-2</v>
      </c>
      <c r="M46" s="91">
        <v>8.4258927999999997E-2</v>
      </c>
      <c r="N46" s="91">
        <v>4.5462041500000001E-2</v>
      </c>
      <c r="O46" s="25"/>
      <c r="P46" s="27" t="s">
        <v>45</v>
      </c>
      <c r="Q46" s="90">
        <v>0</v>
      </c>
      <c r="R46" s="27">
        <v>0</v>
      </c>
      <c r="S46" s="25">
        <v>8.13153626277342E-2</v>
      </c>
      <c r="T46" s="25">
        <v>0.48898702948935602</v>
      </c>
      <c r="U46" s="25">
        <v>0.48898702948935602</v>
      </c>
      <c r="V46" s="25">
        <v>0.66189126192562597</v>
      </c>
      <c r="W46" s="91">
        <v>2.8322220174859501E-2</v>
      </c>
      <c r="X46" s="25">
        <v>6.7291603402827402E-2</v>
      </c>
      <c r="Y46" s="25">
        <v>8.4487680799245998E-2</v>
      </c>
      <c r="Z46" s="25">
        <v>0</v>
      </c>
      <c r="AA46" s="25">
        <v>74.397523142468202</v>
      </c>
      <c r="AB46" s="25">
        <v>6.6208063185307404</v>
      </c>
      <c r="AC46" s="25">
        <v>0.597044599651118</v>
      </c>
      <c r="AD46" s="25">
        <v>2.1642865394358299</v>
      </c>
      <c r="AE46" s="25">
        <v>0</v>
      </c>
      <c r="AF46" s="91">
        <v>0</v>
      </c>
      <c r="AG46" s="25">
        <v>1.12670695211803</v>
      </c>
      <c r="AH46" s="25">
        <v>1.12670695211803</v>
      </c>
      <c r="AI46" s="25">
        <v>4.7448452701488701</v>
      </c>
      <c r="AJ46" s="25">
        <v>0.79373168209240497</v>
      </c>
      <c r="AK46" s="25">
        <v>4.95119681735159E-2</v>
      </c>
      <c r="AL46" s="91">
        <v>9.0603162607519994E-2</v>
      </c>
      <c r="AM46" s="25">
        <v>0.387569089180266</v>
      </c>
      <c r="AN46" s="25">
        <v>0</v>
      </c>
      <c r="AO46" s="25">
        <v>4.5585067175748499E-2</v>
      </c>
      <c r="AP46" s="25">
        <v>0.23277075326421801</v>
      </c>
      <c r="AQ46" s="25">
        <v>0</v>
      </c>
      <c r="AR46" s="91">
        <v>28.379298544398299</v>
      </c>
      <c r="AS46" s="25">
        <v>533.79713039787896</v>
      </c>
      <c r="AT46" s="25">
        <v>54.565735661414003</v>
      </c>
      <c r="AU46" s="25">
        <v>593.10771132944205</v>
      </c>
      <c r="AV46" s="25">
        <v>0</v>
      </c>
      <c r="AW46" s="25">
        <v>2.5579308953741502</v>
      </c>
      <c r="AX46" s="25">
        <v>0</v>
      </c>
      <c r="AY46" s="25">
        <v>10.414854097792601</v>
      </c>
      <c r="AZ46" s="25">
        <v>1.0009168482724E-2</v>
      </c>
      <c r="BA46" s="25">
        <v>3.5195207813180202E-3</v>
      </c>
      <c r="BB46" s="25">
        <v>13.240238198382899</v>
      </c>
      <c r="BC46" s="25">
        <v>4.4981053699080101E-3</v>
      </c>
      <c r="BD46" s="25">
        <v>0</v>
      </c>
      <c r="BE46" s="25">
        <v>6.5238560822764805E-4</v>
      </c>
      <c r="BF46" s="25">
        <v>17.698900462225801</v>
      </c>
      <c r="BG46" s="25">
        <v>17.167919633067498</v>
      </c>
      <c r="BH46" s="25">
        <v>0.530980829158331</v>
      </c>
      <c r="BI46" s="25">
        <v>0</v>
      </c>
      <c r="BJ46" s="25">
        <v>0</v>
      </c>
      <c r="BK46" s="25">
        <v>7.0235871073706005E-2</v>
      </c>
      <c r="BL46" s="25">
        <v>0</v>
      </c>
      <c r="BM46" s="25">
        <v>0.753691195070465</v>
      </c>
      <c r="BN46" s="25">
        <v>0</v>
      </c>
      <c r="BO46" s="25">
        <v>1.9589128347580701E-2</v>
      </c>
      <c r="BP46" s="25">
        <v>3.0147706013657598</v>
      </c>
      <c r="BQ46" s="25">
        <v>0.71965188211709896</v>
      </c>
      <c r="BR46" s="25">
        <v>0</v>
      </c>
      <c r="BS46" s="25">
        <v>5.0646784944636397E-2</v>
      </c>
      <c r="BT46" s="25">
        <v>6.8673640326945396E-5</v>
      </c>
      <c r="BU46" s="25">
        <v>0.26235729947033898</v>
      </c>
      <c r="BV46" s="25">
        <v>5.6684237905458801</v>
      </c>
      <c r="BW46" s="25">
        <v>0</v>
      </c>
      <c r="BX46" s="25">
        <v>1.0130882028451501E-2</v>
      </c>
      <c r="BY46" s="25">
        <v>0.86793102128807198</v>
      </c>
      <c r="BZ46" s="91">
        <v>0</v>
      </c>
      <c r="CA46" s="25">
        <v>7.5858238558177193E-2</v>
      </c>
      <c r="CB46" s="25">
        <v>27.784112369582701</v>
      </c>
      <c r="CC46" s="25">
        <v>0.70882479532884701</v>
      </c>
      <c r="CE46" s="34">
        <f t="shared" si="14"/>
        <v>7.9999723144947351E-3</v>
      </c>
      <c r="CG46" s="22">
        <f t="shared" si="15"/>
        <v>2.724124570690962E-3</v>
      </c>
      <c r="CH46" s="22">
        <f t="shared" si="16"/>
        <v>2.7203510653927006E-3</v>
      </c>
      <c r="CI46" s="22">
        <f t="shared" si="17"/>
        <v>2.7205473519024124E-3</v>
      </c>
      <c r="CJ46" s="22">
        <f t="shared" si="18"/>
        <v>2.6957990589119704E-3</v>
      </c>
      <c r="CK46" s="22">
        <f t="shared" si="19"/>
        <v>2.6949921846366382E-3</v>
      </c>
      <c r="CL46" s="22">
        <f t="shared" si="20"/>
        <v>2.7221322324375002E-3</v>
      </c>
      <c r="CM46" s="22">
        <f t="shared" si="21"/>
        <v>2.7202464506855973E-3</v>
      </c>
      <c r="CN46" s="22">
        <f t="shared" si="22"/>
        <v>2.721717075626903E-3</v>
      </c>
      <c r="CO46" s="22">
        <f t="shared" si="23"/>
        <v>2.6965054272259032E-3</v>
      </c>
      <c r="CP46" s="22">
        <f t="shared" si="24"/>
        <v>2.7201441412499825E-3</v>
      </c>
      <c r="CQ46" s="22">
        <f t="shared" si="25"/>
        <v>2.7206146917200373E-3</v>
      </c>
      <c r="CR46" s="22">
        <f t="shared" si="26"/>
        <v>2.7148790600089461E-3</v>
      </c>
      <c r="CS46" s="22">
        <f t="shared" si="27"/>
        <v>2.706118592331531E-3</v>
      </c>
    </row>
    <row r="47" spans="1:97" x14ac:dyDescent="0.25">
      <c r="A47" s="91" t="s">
        <v>46</v>
      </c>
      <c r="B47" s="91">
        <v>1833.0359223999999</v>
      </c>
      <c r="C47" s="91">
        <v>5.7351037771</v>
      </c>
      <c r="D47" s="91">
        <v>8265.4815710000003</v>
      </c>
      <c r="E47" s="91">
        <v>230.81813538</v>
      </c>
      <c r="F47" s="91">
        <v>223.89416513</v>
      </c>
      <c r="G47" s="91">
        <v>6.4640681940000002</v>
      </c>
      <c r="H47" s="91">
        <v>362.57812767000001</v>
      </c>
      <c r="I47" s="91">
        <v>6.3769021828000003</v>
      </c>
      <c r="J47" s="91">
        <v>0.87757493669999997</v>
      </c>
      <c r="K47" s="91">
        <v>14.69345987</v>
      </c>
      <c r="L47" s="91">
        <v>1.0604385263</v>
      </c>
      <c r="M47" s="91">
        <v>1.1018152160000001</v>
      </c>
      <c r="N47" s="91">
        <v>0.59448618679999998</v>
      </c>
      <c r="O47" s="25"/>
      <c r="P47" s="27" t="s">
        <v>46</v>
      </c>
      <c r="Q47" s="90">
        <v>0</v>
      </c>
      <c r="R47" s="27">
        <v>0</v>
      </c>
      <c r="S47" s="25">
        <v>1.06331971026508</v>
      </c>
      <c r="T47" s="25">
        <v>6.3942455908215097</v>
      </c>
      <c r="U47" s="25">
        <v>6.3942455908215097</v>
      </c>
      <c r="V47" s="25">
        <v>8.6614509371360295</v>
      </c>
      <c r="W47" s="91">
        <v>0.37062034894580598</v>
      </c>
      <c r="X47" s="25">
        <v>0.87995873358024601</v>
      </c>
      <c r="Y47" s="25">
        <v>1.10481132543094</v>
      </c>
      <c r="Z47" s="25">
        <v>0</v>
      </c>
      <c r="AA47" s="25">
        <v>1838.0223044199299</v>
      </c>
      <c r="AB47" s="25">
        <v>86.639312165556007</v>
      </c>
      <c r="AC47" s="25">
        <v>7.8128790281531302</v>
      </c>
      <c r="AD47" s="25">
        <v>28.321689774149402</v>
      </c>
      <c r="AE47" s="25">
        <v>0</v>
      </c>
      <c r="AF47" s="91">
        <v>0</v>
      </c>
      <c r="AG47" s="25">
        <v>14.7334357369747</v>
      </c>
      <c r="AH47" s="25">
        <v>14.7334357369747</v>
      </c>
      <c r="AI47" s="25">
        <v>66.303729595401194</v>
      </c>
      <c r="AJ47" s="25">
        <v>10.3867155618507</v>
      </c>
      <c r="AK47" s="25">
        <v>0.64790877554269599</v>
      </c>
      <c r="AL47" s="91">
        <v>1.1856148305651599</v>
      </c>
      <c r="AM47" s="25">
        <v>5.0716920337089304</v>
      </c>
      <c r="AN47" s="25">
        <v>0</v>
      </c>
      <c r="AO47" s="25">
        <v>0.59609846802341804</v>
      </c>
      <c r="AP47" s="25">
        <v>5.7507053433729602</v>
      </c>
      <c r="AQ47" s="25">
        <v>0</v>
      </c>
      <c r="AR47" s="91">
        <v>371.35270669179903</v>
      </c>
      <c r="AS47" s="25">
        <v>7459.1719817128796</v>
      </c>
      <c r="AT47" s="25">
        <v>762.492533665216</v>
      </c>
      <c r="AU47" s="25">
        <v>8287.9682449734992</v>
      </c>
      <c r="AV47" s="25">
        <v>0</v>
      </c>
      <c r="AW47" s="25">
        <v>33.472820860196897</v>
      </c>
      <c r="AX47" s="25">
        <v>0</v>
      </c>
      <c r="AY47" s="25">
        <v>136.287871182988</v>
      </c>
      <c r="AZ47" s="25">
        <v>0.13088544212205799</v>
      </c>
      <c r="BA47" s="25">
        <v>4.6023230952231299E-2</v>
      </c>
      <c r="BB47" s="25">
        <v>173.137030176976</v>
      </c>
      <c r="BC47" s="25">
        <v>5.8819877388184297E-2</v>
      </c>
      <c r="BD47" s="25">
        <v>0</v>
      </c>
      <c r="BE47" s="25">
        <v>8.5311747753214606E-3</v>
      </c>
      <c r="BF47" s="25">
        <v>231.44039898855701</v>
      </c>
      <c r="BG47" s="25">
        <v>224.497586956612</v>
      </c>
      <c r="BH47" s="25">
        <v>6.9428120319449604</v>
      </c>
      <c r="BI47" s="25">
        <v>0</v>
      </c>
      <c r="BJ47" s="25">
        <v>0</v>
      </c>
      <c r="BK47" s="25">
        <v>0.91844397163092395</v>
      </c>
      <c r="BL47" s="25">
        <v>0</v>
      </c>
      <c r="BM47" s="25">
        <v>9.8557054970265092</v>
      </c>
      <c r="BN47" s="25">
        <v>0</v>
      </c>
      <c r="BO47" s="25">
        <v>0.25615830784900501</v>
      </c>
      <c r="BP47" s="25">
        <v>39.422806193554798</v>
      </c>
      <c r="BQ47" s="25">
        <v>9.4173037321176096</v>
      </c>
      <c r="BR47" s="25">
        <v>0</v>
      </c>
      <c r="BS47" s="25">
        <v>0.66228506940811405</v>
      </c>
      <c r="BT47" s="25">
        <v>8.98014929298874E-4</v>
      </c>
      <c r="BU47" s="25">
        <v>6.4816430311947304</v>
      </c>
      <c r="BV47" s="25">
        <v>74.176689211089396</v>
      </c>
      <c r="BW47" s="25">
        <v>0</v>
      </c>
      <c r="BX47" s="25">
        <v>0.13257102981171801</v>
      </c>
      <c r="BY47" s="25">
        <v>11.3576818145124</v>
      </c>
      <c r="BZ47" s="91">
        <v>0</v>
      </c>
      <c r="CA47" s="25">
        <v>0.992691422572059</v>
      </c>
      <c r="CB47" s="25">
        <v>363.56475578784898</v>
      </c>
      <c r="CC47" s="25">
        <v>9.2756356595867295</v>
      </c>
      <c r="CE47" s="34">
        <f t="shared" si="14"/>
        <v>7.9999980255249167E-3</v>
      </c>
      <c r="CG47" s="22">
        <f t="shared" si="15"/>
        <v>2.7202860342209483E-3</v>
      </c>
      <c r="CH47" s="22">
        <f t="shared" si="16"/>
        <v>2.7203633760310665E-3</v>
      </c>
      <c r="CI47" s="22">
        <f t="shared" si="17"/>
        <v>2.7205521880775733E-3</v>
      </c>
      <c r="CJ47" s="22">
        <f t="shared" si="18"/>
        <v>2.6959043210905516E-3</v>
      </c>
      <c r="CK47" s="22">
        <f t="shared" si="19"/>
        <v>2.6951208230979419E-3</v>
      </c>
      <c r="CL47" s="22">
        <f t="shared" si="20"/>
        <v>2.7188508331399243E-3</v>
      </c>
      <c r="CM47" s="22">
        <f t="shared" si="21"/>
        <v>2.7211462649146447E-3</v>
      </c>
      <c r="CN47" s="22">
        <f t="shared" si="22"/>
        <v>2.7197230762436016E-3</v>
      </c>
      <c r="CO47" s="22">
        <f t="shared" si="23"/>
        <v>2.7163456709577158E-3</v>
      </c>
      <c r="CP47" s="22">
        <f t="shared" si="24"/>
        <v>2.7206571718564284E-3</v>
      </c>
      <c r="CQ47" s="22">
        <f t="shared" si="25"/>
        <v>2.7169740570750231E-3</v>
      </c>
      <c r="CR47" s="22">
        <f t="shared" si="26"/>
        <v>2.7192485522362433E-3</v>
      </c>
      <c r="CS47" s="22">
        <f t="shared" si="27"/>
        <v>2.7120583441923888E-3</v>
      </c>
    </row>
    <row r="48" spans="1:97" x14ac:dyDescent="0.25">
      <c r="A48" s="91" t="s">
        <v>47</v>
      </c>
      <c r="B48" s="91">
        <v>2754.6553187999998</v>
      </c>
      <c r="C48" s="91">
        <v>8.6186234630000005</v>
      </c>
      <c r="D48" s="91">
        <v>12552.180001999999</v>
      </c>
      <c r="E48" s="91">
        <v>350.30921545000001</v>
      </c>
      <c r="F48" s="91">
        <v>339.80079667000001</v>
      </c>
      <c r="G48" s="91">
        <v>9.7140848519999992</v>
      </c>
      <c r="H48" s="91">
        <v>550.60537262000003</v>
      </c>
      <c r="I48" s="91">
        <v>9.6781286149000003</v>
      </c>
      <c r="J48" s="91">
        <v>1.3318822929</v>
      </c>
      <c r="K48" s="91">
        <v>22.300043239000001</v>
      </c>
      <c r="L48" s="91">
        <v>1.6094116163000001</v>
      </c>
      <c r="M48" s="91">
        <v>1.672208396</v>
      </c>
      <c r="N48" s="91">
        <v>0.90224275310000002</v>
      </c>
      <c r="O48" s="25"/>
      <c r="P48" s="27" t="s">
        <v>47</v>
      </c>
      <c r="Q48" s="90">
        <v>0</v>
      </c>
      <c r="R48" s="27">
        <v>0</v>
      </c>
      <c r="S48" s="25">
        <v>1.6137866225437401</v>
      </c>
      <c r="T48" s="25">
        <v>9.7044506496674092</v>
      </c>
      <c r="U48" s="25">
        <v>9.7044506496674092</v>
      </c>
      <c r="V48" s="25">
        <v>13.153656773623799</v>
      </c>
      <c r="W48" s="91">
        <v>0.56283678163025896</v>
      </c>
      <c r="X48" s="25">
        <v>1.3355031994472</v>
      </c>
      <c r="Y48" s="25">
        <v>1.6767560229160201</v>
      </c>
      <c r="Z48" s="25">
        <v>0</v>
      </c>
      <c r="AA48" s="25">
        <v>2762.1473825559201</v>
      </c>
      <c r="AB48" s="25">
        <v>131.57362531644</v>
      </c>
      <c r="AC48" s="25">
        <v>11.864958279326</v>
      </c>
      <c r="AD48" s="25">
        <v>43.010501277062303</v>
      </c>
      <c r="AE48" s="25">
        <v>0</v>
      </c>
      <c r="AF48" s="91">
        <v>0</v>
      </c>
      <c r="AG48" s="25">
        <v>22.3606604228187</v>
      </c>
      <c r="AH48" s="25">
        <v>22.3606604228187</v>
      </c>
      <c r="AI48" s="25">
        <v>100.690668347249</v>
      </c>
      <c r="AJ48" s="25">
        <v>15.7737237481274</v>
      </c>
      <c r="AK48" s="25">
        <v>0.98394223990020802</v>
      </c>
      <c r="AL48" s="91">
        <v>1.80052118166741</v>
      </c>
      <c r="AM48" s="25">
        <v>7.7020994072895697</v>
      </c>
      <c r="AN48" s="25">
        <v>0</v>
      </c>
      <c r="AO48" s="25">
        <v>0.90469751829824296</v>
      </c>
      <c r="AP48" s="25">
        <v>8.6420622211566602</v>
      </c>
      <c r="AQ48" s="25">
        <v>0</v>
      </c>
      <c r="AR48" s="91">
        <v>563.93034018419598</v>
      </c>
      <c r="AS48" s="25">
        <v>11327.690095405</v>
      </c>
      <c r="AT48" s="25">
        <v>1157.9423606033999</v>
      </c>
      <c r="AU48" s="25">
        <v>12586.3231243556</v>
      </c>
      <c r="AV48" s="25">
        <v>0</v>
      </c>
      <c r="AW48" s="25">
        <v>50.833320732981598</v>
      </c>
      <c r="AX48" s="25">
        <v>0</v>
      </c>
      <c r="AY48" s="25">
        <v>206.97279271449599</v>
      </c>
      <c r="AZ48" s="25">
        <v>0.198642832608563</v>
      </c>
      <c r="BA48" s="25">
        <v>6.9848468967189603E-2</v>
      </c>
      <c r="BB48" s="25">
        <v>262.76728970386398</v>
      </c>
      <c r="BC48" s="25">
        <v>8.9269960702613102E-2</v>
      </c>
      <c r="BD48" s="25">
        <v>0</v>
      </c>
      <c r="BE48" s="25">
        <v>1.29475588992322E-2</v>
      </c>
      <c r="BF48" s="25">
        <v>351.25339323279098</v>
      </c>
      <c r="BG48" s="25">
        <v>340.716405653631</v>
      </c>
      <c r="BH48" s="25">
        <v>10.5369875791597</v>
      </c>
      <c r="BI48" s="25">
        <v>0</v>
      </c>
      <c r="BJ48" s="25">
        <v>0</v>
      </c>
      <c r="BK48" s="25">
        <v>1.3939066803353199</v>
      </c>
      <c r="BL48" s="25">
        <v>0</v>
      </c>
      <c r="BM48" s="25">
        <v>14.9578501771964</v>
      </c>
      <c r="BN48" s="25">
        <v>0</v>
      </c>
      <c r="BO48" s="25">
        <v>0.38876813285052098</v>
      </c>
      <c r="BP48" s="25">
        <v>59.831380684204397</v>
      </c>
      <c r="BQ48" s="25">
        <v>14.301525477505001</v>
      </c>
      <c r="BR48" s="25">
        <v>0</v>
      </c>
      <c r="BS48" s="25">
        <v>1.0051385470438701</v>
      </c>
      <c r="BT48" s="25">
        <v>1.3629069594404599E-3</v>
      </c>
      <c r="BU48" s="25">
        <v>9.7405153533182194</v>
      </c>
      <c r="BV48" s="25">
        <v>112.647370666494</v>
      </c>
      <c r="BW48" s="25">
        <v>0</v>
      </c>
      <c r="BX48" s="25">
        <v>0.201329585968714</v>
      </c>
      <c r="BY48" s="25">
        <v>17.248251109759501</v>
      </c>
      <c r="BZ48" s="91">
        <v>0</v>
      </c>
      <c r="CA48" s="25">
        <v>1.50753994422328</v>
      </c>
      <c r="CB48" s="25">
        <v>552.10333375221103</v>
      </c>
      <c r="CC48" s="25">
        <v>14.086382858907999</v>
      </c>
      <c r="CE48" s="34">
        <f t="shared" si="14"/>
        <v>8.000006622458599E-3</v>
      </c>
      <c r="CG48" s="22">
        <f t="shared" si="15"/>
        <v>2.7197826547620623E-3</v>
      </c>
      <c r="CH48" s="22">
        <f t="shared" si="16"/>
        <v>2.7195477627353151E-3</v>
      </c>
      <c r="CI48" s="22">
        <f t="shared" si="17"/>
        <v>2.7200950233474044E-3</v>
      </c>
      <c r="CJ48" s="22">
        <f t="shared" si="18"/>
        <v>2.6952696108154101E-3</v>
      </c>
      <c r="CK48" s="22">
        <f t="shared" si="19"/>
        <v>2.6945463124390173E-3</v>
      </c>
      <c r="CL48" s="22">
        <f t="shared" si="20"/>
        <v>2.7208431592790276E-3</v>
      </c>
      <c r="CM48" s="22">
        <f t="shared" si="21"/>
        <v>2.7205712234210618E-3</v>
      </c>
      <c r="CN48" s="22">
        <f t="shared" si="22"/>
        <v>2.7197442620141171E-3</v>
      </c>
      <c r="CO48" s="22">
        <f t="shared" si="23"/>
        <v>2.718638551246056E-3</v>
      </c>
      <c r="CP48" s="22">
        <f t="shared" si="24"/>
        <v>2.7182540934578819E-3</v>
      </c>
      <c r="CQ48" s="22">
        <f t="shared" si="25"/>
        <v>2.7183886331068152E-3</v>
      </c>
      <c r="CR48" s="22">
        <f t="shared" si="26"/>
        <v>2.7195335981437473E-3</v>
      </c>
      <c r="CS48" s="22">
        <f t="shared" si="27"/>
        <v>2.720736952232271E-3</v>
      </c>
    </row>
    <row r="49" spans="1:97" x14ac:dyDescent="0.25">
      <c r="A49" s="91" t="s">
        <v>48</v>
      </c>
      <c r="B49" s="91">
        <v>1095.6413557000001</v>
      </c>
      <c r="C49" s="91">
        <v>3.427986577</v>
      </c>
      <c r="D49" s="91">
        <v>4899.8073328999999</v>
      </c>
      <c r="E49" s="91">
        <v>136.07627970999999</v>
      </c>
      <c r="F49" s="91">
        <v>131.99433959999999</v>
      </c>
      <c r="G49" s="91">
        <v>3.8636953360000001</v>
      </c>
      <c r="H49" s="91">
        <v>213.99923688999999</v>
      </c>
      <c r="I49" s="91">
        <v>3.7594321771999999</v>
      </c>
      <c r="J49" s="91">
        <v>0.51736460120000005</v>
      </c>
      <c r="K49" s="91">
        <v>8.6623668105</v>
      </c>
      <c r="L49" s="91">
        <v>0.62516980919999998</v>
      </c>
      <c r="M49" s="91">
        <v>0.6495629785</v>
      </c>
      <c r="N49" s="91">
        <v>0.35047275919999998</v>
      </c>
      <c r="O49" s="25"/>
      <c r="P49" s="27" t="s">
        <v>48</v>
      </c>
      <c r="Q49" s="90">
        <v>0</v>
      </c>
      <c r="R49" s="27">
        <v>0</v>
      </c>
      <c r="S49" s="25">
        <v>0.62686880543950796</v>
      </c>
      <c r="T49" s="25">
        <v>3.7696522457368702</v>
      </c>
      <c r="U49" s="25">
        <v>3.7696522457368702</v>
      </c>
      <c r="V49" s="25">
        <v>5.11251130577556</v>
      </c>
      <c r="W49" s="91">
        <v>0.21876382676224301</v>
      </c>
      <c r="X49" s="25">
        <v>0.51877189975586402</v>
      </c>
      <c r="Y49" s="25">
        <v>0.65133106978737199</v>
      </c>
      <c r="Z49" s="25">
        <v>0</v>
      </c>
      <c r="AA49" s="25">
        <v>1098.6200872060199</v>
      </c>
      <c r="AB49" s="25">
        <v>51.139588072311298</v>
      </c>
      <c r="AC49" s="25">
        <v>4.6116322268999097</v>
      </c>
      <c r="AD49" s="25">
        <v>16.7171458229266</v>
      </c>
      <c r="AE49" s="25">
        <v>0</v>
      </c>
      <c r="AF49" s="91">
        <v>0</v>
      </c>
      <c r="AG49" s="25">
        <v>8.6859325432459595</v>
      </c>
      <c r="AH49" s="25">
        <v>8.6859325432459595</v>
      </c>
      <c r="AI49" s="25">
        <v>39.305141289373097</v>
      </c>
      <c r="AJ49" s="25">
        <v>6.1308744688646701</v>
      </c>
      <c r="AK49" s="25">
        <v>0.38243568429064601</v>
      </c>
      <c r="AL49" s="91">
        <v>0.699820606920597</v>
      </c>
      <c r="AM49" s="25">
        <v>2.9936184493151798</v>
      </c>
      <c r="AN49" s="25">
        <v>0</v>
      </c>
      <c r="AO49" s="25">
        <v>0.35142599379279998</v>
      </c>
      <c r="AP49" s="25">
        <v>3.4373095323445502</v>
      </c>
      <c r="AQ49" s="25">
        <v>0</v>
      </c>
      <c r="AR49" s="91">
        <v>219.17825221977799</v>
      </c>
      <c r="AS49" s="25">
        <v>4421.8219479378404</v>
      </c>
      <c r="AT49" s="25">
        <v>452.009011288767</v>
      </c>
      <c r="AU49" s="25">
        <v>4913.1361005159897</v>
      </c>
      <c r="AV49" s="25">
        <v>0</v>
      </c>
      <c r="AW49" s="25">
        <v>19.7576692494805</v>
      </c>
      <c r="AX49" s="25">
        <v>0</v>
      </c>
      <c r="AY49" s="25">
        <v>80.445426639461701</v>
      </c>
      <c r="AZ49" s="25">
        <v>7.7162073336750403E-2</v>
      </c>
      <c r="BA49" s="25">
        <v>2.7132459806985299E-2</v>
      </c>
      <c r="BB49" s="25">
        <v>102.070961600996</v>
      </c>
      <c r="BC49" s="25">
        <v>3.4676550108302E-2</v>
      </c>
      <c r="BD49" s="25">
        <v>0</v>
      </c>
      <c r="BE49" s="25">
        <v>5.02940205140076E-3</v>
      </c>
      <c r="BF49" s="25">
        <v>136.443016703979</v>
      </c>
      <c r="BG49" s="25">
        <v>132.34997519436499</v>
      </c>
      <c r="BH49" s="25">
        <v>4.0930415096149</v>
      </c>
      <c r="BI49" s="25">
        <v>0</v>
      </c>
      <c r="BJ49" s="25">
        <v>0</v>
      </c>
      <c r="BK49" s="25">
        <v>0.54145846712632895</v>
      </c>
      <c r="BL49" s="25">
        <v>0</v>
      </c>
      <c r="BM49" s="25">
        <v>5.8103012968688903</v>
      </c>
      <c r="BN49" s="25">
        <v>0</v>
      </c>
      <c r="BO49" s="25">
        <v>0.15101516272866</v>
      </c>
      <c r="BP49" s="25">
        <v>23.2412654210552</v>
      </c>
      <c r="BQ49" s="25">
        <v>5.5586627241958304</v>
      </c>
      <c r="BR49" s="25">
        <v>0</v>
      </c>
      <c r="BS49" s="25">
        <v>0.39044334959242</v>
      </c>
      <c r="BT49" s="25">
        <v>5.2941069351896298E-4</v>
      </c>
      <c r="BU49" s="25">
        <v>3.8741986169524401</v>
      </c>
      <c r="BV49" s="25">
        <v>43.783534095835698</v>
      </c>
      <c r="BW49" s="25">
        <v>0</v>
      </c>
      <c r="BX49" s="25">
        <v>7.8249828080424605E-2</v>
      </c>
      <c r="BY49" s="25">
        <v>6.7039972706429198</v>
      </c>
      <c r="BZ49" s="91">
        <v>0</v>
      </c>
      <c r="CA49" s="25">
        <v>0.58594522341176303</v>
      </c>
      <c r="CB49" s="25">
        <v>214.58129809245099</v>
      </c>
      <c r="CC49" s="25">
        <v>5.4750596812177204</v>
      </c>
      <c r="CE49" s="34">
        <f t="shared" si="14"/>
        <v>8.000010682636137E-3</v>
      </c>
      <c r="CG49" s="22">
        <f t="shared" si="15"/>
        <v>2.7187103613086194E-3</v>
      </c>
      <c r="CH49" s="22">
        <f t="shared" si="16"/>
        <v>2.7196592329451785E-3</v>
      </c>
      <c r="CI49" s="22">
        <f t="shared" si="17"/>
        <v>2.7202636165902169E-3</v>
      </c>
      <c r="CJ49" s="22">
        <f t="shared" si="18"/>
        <v>2.6950839246970733E-3</v>
      </c>
      <c r="CK49" s="22">
        <f t="shared" si="19"/>
        <v>2.6943245857566881E-3</v>
      </c>
      <c r="CL49" s="22">
        <f t="shared" si="20"/>
        <v>2.7184547535556275E-3</v>
      </c>
      <c r="CM49" s="22">
        <f t="shared" si="21"/>
        <v>2.7199218600494012E-3</v>
      </c>
      <c r="CN49" s="22">
        <f t="shared" si="22"/>
        <v>2.7185138752741475E-3</v>
      </c>
      <c r="CO49" s="22">
        <f t="shared" si="23"/>
        <v>2.7201291943820898E-3</v>
      </c>
      <c r="CP49" s="22">
        <f t="shared" si="24"/>
        <v>2.7204727370116165E-3</v>
      </c>
      <c r="CQ49" s="22">
        <f t="shared" si="25"/>
        <v>2.7176556105326035E-3</v>
      </c>
      <c r="CR49" s="22">
        <f t="shared" si="26"/>
        <v>2.7219705338733169E-3</v>
      </c>
      <c r="CS49" s="22">
        <f t="shared" si="27"/>
        <v>2.7198535914057451E-3</v>
      </c>
    </row>
    <row r="50" spans="1:97" x14ac:dyDescent="0.25">
      <c r="A50" s="91" t="s">
        <v>49</v>
      </c>
      <c r="B50" s="91">
        <v>1927.9628826999999</v>
      </c>
      <c r="C50" s="91">
        <v>6.0321070460000001</v>
      </c>
      <c r="D50" s="91">
        <v>8542.7050135000009</v>
      </c>
      <c r="E50" s="91">
        <v>235.92442874</v>
      </c>
      <c r="F50" s="91">
        <v>228.84731837999999</v>
      </c>
      <c r="G50" s="91">
        <v>6.7988156640000001</v>
      </c>
      <c r="H50" s="91">
        <v>371.46526411999997</v>
      </c>
      <c r="I50" s="91">
        <v>6.5179757317</v>
      </c>
      <c r="J50" s="91">
        <v>0.89698916029999998</v>
      </c>
      <c r="K50" s="91">
        <v>15.018517157</v>
      </c>
      <c r="L50" s="91">
        <v>1.0838981662</v>
      </c>
      <c r="M50" s="91">
        <v>1.1261902153000001</v>
      </c>
      <c r="N50" s="91">
        <v>0.60763775750000004</v>
      </c>
      <c r="O50" s="25"/>
      <c r="P50" s="27" t="s">
        <v>49</v>
      </c>
      <c r="Q50" s="90">
        <v>0</v>
      </c>
      <c r="R50" s="27">
        <v>0</v>
      </c>
      <c r="S50" s="25">
        <v>1.0868450956709601</v>
      </c>
      <c r="T50" s="25">
        <v>6.5357054708251701</v>
      </c>
      <c r="U50" s="25">
        <v>6.5357054708251701</v>
      </c>
      <c r="V50" s="25">
        <v>8.8751093910930994</v>
      </c>
      <c r="W50" s="91">
        <v>0.37976782805917098</v>
      </c>
      <c r="X50" s="25">
        <v>0.89942401248942205</v>
      </c>
      <c r="Y50" s="25">
        <v>1.12924961925928</v>
      </c>
      <c r="Z50" s="25">
        <v>0</v>
      </c>
      <c r="AA50" s="25">
        <v>1933.2058915744799</v>
      </c>
      <c r="AB50" s="25">
        <v>88.776434404940801</v>
      </c>
      <c r="AC50" s="25">
        <v>8.0056037320050599</v>
      </c>
      <c r="AD50" s="25">
        <v>29.020296844287301</v>
      </c>
      <c r="AE50" s="25">
        <v>0</v>
      </c>
      <c r="AF50" s="91">
        <v>0</v>
      </c>
      <c r="AG50" s="25">
        <v>15.0593620938025</v>
      </c>
      <c r="AH50" s="25">
        <v>15.0593620938025</v>
      </c>
      <c r="AI50" s="25">
        <v>68.527339950263695</v>
      </c>
      <c r="AJ50" s="25">
        <v>10.6429642780748</v>
      </c>
      <c r="AK50" s="25">
        <v>0.66388956287754297</v>
      </c>
      <c r="AL50" s="91">
        <v>1.2148553762382599</v>
      </c>
      <c r="AM50" s="25">
        <v>5.1968139702647598</v>
      </c>
      <c r="AN50" s="25">
        <v>0</v>
      </c>
      <c r="AO50" s="25">
        <v>0.60928583455559604</v>
      </c>
      <c r="AP50" s="25">
        <v>6.0485126145824699</v>
      </c>
      <c r="AQ50" s="25">
        <v>0</v>
      </c>
      <c r="AR50" s="91">
        <v>380.45559969465899</v>
      </c>
      <c r="AS50" s="25">
        <v>7709.3404799752998</v>
      </c>
      <c r="AT50" s="25">
        <v>788.06662937063402</v>
      </c>
      <c r="AU50" s="25">
        <v>8565.9344492962009</v>
      </c>
      <c r="AV50" s="25">
        <v>0</v>
      </c>
      <c r="AW50" s="25">
        <v>34.298579575495602</v>
      </c>
      <c r="AX50" s="25">
        <v>0</v>
      </c>
      <c r="AY50" s="25">
        <v>139.64966694909299</v>
      </c>
      <c r="AZ50" s="25">
        <v>0.133780905966258</v>
      </c>
      <c r="BA50" s="25">
        <v>4.7041257017036202E-2</v>
      </c>
      <c r="BB50" s="25">
        <v>176.96692344692599</v>
      </c>
      <c r="BC50" s="25">
        <v>6.01210408659755E-2</v>
      </c>
      <c r="BD50" s="25">
        <v>0</v>
      </c>
      <c r="BE50" s="25">
        <v>8.7198919065019694E-3</v>
      </c>
      <c r="BF50" s="25">
        <v>236.55993946083601</v>
      </c>
      <c r="BG50" s="25">
        <v>229.463583152696</v>
      </c>
      <c r="BH50" s="25">
        <v>7.0963563081400096</v>
      </c>
      <c r="BI50" s="25">
        <v>0</v>
      </c>
      <c r="BJ50" s="25">
        <v>0</v>
      </c>
      <c r="BK50" s="25">
        <v>0.93876095030230999</v>
      </c>
      <c r="BL50" s="25">
        <v>0</v>
      </c>
      <c r="BM50" s="25">
        <v>10.073730983977899</v>
      </c>
      <c r="BN50" s="25">
        <v>0</v>
      </c>
      <c r="BO50" s="25">
        <v>0.26182462924430999</v>
      </c>
      <c r="BP50" s="25">
        <v>40.294827689611203</v>
      </c>
      <c r="BQ50" s="25">
        <v>9.6496303294276196</v>
      </c>
      <c r="BR50" s="25">
        <v>0</v>
      </c>
      <c r="BS50" s="25">
        <v>0.67693447058758704</v>
      </c>
      <c r="BT50" s="25">
        <v>9.1788629073452502E-4</v>
      </c>
      <c r="BU50" s="25">
        <v>6.8173013503353701</v>
      </c>
      <c r="BV50" s="25">
        <v>76.006351818150407</v>
      </c>
      <c r="BW50" s="25">
        <v>0</v>
      </c>
      <c r="BX50" s="25">
        <v>0.13584393778791301</v>
      </c>
      <c r="BY50" s="25">
        <v>11.637826344821899</v>
      </c>
      <c r="BZ50" s="91">
        <v>0</v>
      </c>
      <c r="CA50" s="25">
        <v>1.01717731166109</v>
      </c>
      <c r="CB50" s="25">
        <v>372.47541737341299</v>
      </c>
      <c r="CC50" s="25">
        <v>9.5044460192462203</v>
      </c>
      <c r="CE50" s="34">
        <f t="shared" si="14"/>
        <v>7.9999841647041912E-3</v>
      </c>
      <c r="CG50" s="22">
        <f t="shared" si="15"/>
        <v>2.7194552973641558E-3</v>
      </c>
      <c r="CH50" s="22">
        <f t="shared" si="16"/>
        <v>2.7197077998389646E-3</v>
      </c>
      <c r="CI50" s="22">
        <f t="shared" si="17"/>
        <v>2.7192131484688599E-3</v>
      </c>
      <c r="CJ50" s="22">
        <f t="shared" si="18"/>
        <v>2.6937046079970497E-3</v>
      </c>
      <c r="CK50" s="22">
        <f t="shared" si="19"/>
        <v>2.6929079923615627E-3</v>
      </c>
      <c r="CL50" s="22">
        <f t="shared" si="20"/>
        <v>2.7189568373286541E-3</v>
      </c>
      <c r="CM50" s="22">
        <f t="shared" si="21"/>
        <v>2.719374732940569E-3</v>
      </c>
      <c r="CN50" s="22">
        <f t="shared" si="22"/>
        <v>2.7201296621805373E-3</v>
      </c>
      <c r="CO50" s="22">
        <f t="shared" si="23"/>
        <v>2.714472255838337E-3</v>
      </c>
      <c r="CP50" s="22">
        <f t="shared" si="24"/>
        <v>2.7196384553492933E-3</v>
      </c>
      <c r="CQ50" s="22">
        <f t="shared" si="25"/>
        <v>2.7188250362039329E-3</v>
      </c>
      <c r="CR50" s="22">
        <f t="shared" si="26"/>
        <v>2.7165961111329405E-3</v>
      </c>
      <c r="CS50" s="22">
        <f t="shared" si="27"/>
        <v>2.7122690044421699E-3</v>
      </c>
    </row>
    <row r="51" spans="1:97" x14ac:dyDescent="0.25">
      <c r="A51" s="91" t="s">
        <v>50</v>
      </c>
      <c r="B51" s="91">
        <v>3918.1719297</v>
      </c>
      <c r="C51" s="91">
        <v>12.258972142999999</v>
      </c>
      <c r="D51" s="91">
        <v>16692.289994999999</v>
      </c>
      <c r="E51" s="91">
        <v>456.62769092000002</v>
      </c>
      <c r="F51" s="91">
        <v>442.93019451999999</v>
      </c>
      <c r="G51" s="91">
        <v>13.817135156999999</v>
      </c>
      <c r="H51" s="91">
        <v>719.55840542999999</v>
      </c>
      <c r="I51" s="91">
        <v>12.615430389</v>
      </c>
      <c r="J51" s="91">
        <v>1.7361071567999999</v>
      </c>
      <c r="K51" s="91">
        <v>29.068082719</v>
      </c>
      <c r="L51" s="91">
        <v>2.0978663354</v>
      </c>
      <c r="M51" s="91">
        <v>2.1797218717</v>
      </c>
      <c r="N51" s="91">
        <v>1.1760724722</v>
      </c>
      <c r="O51" s="25"/>
      <c r="P51" s="27" t="s">
        <v>50</v>
      </c>
      <c r="Q51" s="90">
        <v>0</v>
      </c>
      <c r="R51" s="27">
        <v>0</v>
      </c>
      <c r="S51" s="25">
        <v>2.1035733767574598</v>
      </c>
      <c r="T51" s="25">
        <v>12.649742843040899</v>
      </c>
      <c r="U51" s="25">
        <v>12.649742843040899</v>
      </c>
      <c r="V51" s="25">
        <v>17.192738871475999</v>
      </c>
      <c r="W51" s="91">
        <v>0.73567644393100795</v>
      </c>
      <c r="X51" s="25">
        <v>1.7408281723541199</v>
      </c>
      <c r="Y51" s="25">
        <v>2.1856516026248398</v>
      </c>
      <c r="Z51" s="25">
        <v>0</v>
      </c>
      <c r="AA51" s="25">
        <v>3928.82540394737</v>
      </c>
      <c r="AB51" s="25">
        <v>171.97575443366</v>
      </c>
      <c r="AC51" s="25">
        <v>15.5083351763501</v>
      </c>
      <c r="AD51" s="25">
        <v>56.217748037284998</v>
      </c>
      <c r="AE51" s="25">
        <v>0</v>
      </c>
      <c r="AF51" s="91">
        <v>0</v>
      </c>
      <c r="AG51" s="25">
        <v>29.1471467894707</v>
      </c>
      <c r="AH51" s="25">
        <v>29.1471467894707</v>
      </c>
      <c r="AI51" s="25">
        <v>133.90138631436699</v>
      </c>
      <c r="AJ51" s="25">
        <v>20.617367746125598</v>
      </c>
      <c r="AK51" s="25">
        <v>1.2860857529487</v>
      </c>
      <c r="AL51" s="91">
        <v>2.3534075820032001</v>
      </c>
      <c r="AM51" s="25">
        <v>10.067196720534399</v>
      </c>
      <c r="AN51" s="25">
        <v>0</v>
      </c>
      <c r="AO51" s="25">
        <v>1.17927104343529</v>
      </c>
      <c r="AP51" s="25">
        <v>12.292299563925701</v>
      </c>
      <c r="AQ51" s="25">
        <v>0</v>
      </c>
      <c r="AR51" s="91">
        <v>736.97383182041199</v>
      </c>
      <c r="AS51" s="25">
        <v>15063.904544519601</v>
      </c>
      <c r="AT51" s="25">
        <v>1539.86593313822</v>
      </c>
      <c r="AU51" s="25">
        <v>16737.671863972198</v>
      </c>
      <c r="AV51" s="25">
        <v>0</v>
      </c>
      <c r="AW51" s="25">
        <v>66.442648112601105</v>
      </c>
      <c r="AX51" s="25">
        <v>0</v>
      </c>
      <c r="AY51" s="25">
        <v>270.52790735230298</v>
      </c>
      <c r="AZ51" s="25">
        <v>0.258930449908232</v>
      </c>
      <c r="BA51" s="25">
        <v>9.1047669990134306E-2</v>
      </c>
      <c r="BB51" s="25">
        <v>342.51645722757701</v>
      </c>
      <c r="BC51" s="25">
        <v>0.11636318446623301</v>
      </c>
      <c r="BD51" s="25">
        <v>0</v>
      </c>
      <c r="BE51" s="25">
        <v>1.6877121777807098E-2</v>
      </c>
      <c r="BF51" s="25">
        <v>457.85768732519301</v>
      </c>
      <c r="BG51" s="25">
        <v>444.12292898924198</v>
      </c>
      <c r="BH51" s="25">
        <v>13.7347583359513</v>
      </c>
      <c r="BI51" s="25">
        <v>0</v>
      </c>
      <c r="BJ51" s="25">
        <v>0</v>
      </c>
      <c r="BK51" s="25">
        <v>1.81695277115472</v>
      </c>
      <c r="BL51" s="25">
        <v>0</v>
      </c>
      <c r="BM51" s="25">
        <v>19.4975129141244</v>
      </c>
      <c r="BN51" s="25">
        <v>0</v>
      </c>
      <c r="BO51" s="25">
        <v>0.506757994565606</v>
      </c>
      <c r="BP51" s="25">
        <v>77.990057661888102</v>
      </c>
      <c r="BQ51" s="25">
        <v>18.693060799402101</v>
      </c>
      <c r="BR51" s="25">
        <v>0</v>
      </c>
      <c r="BS51" s="25">
        <v>1.31019546773811</v>
      </c>
      <c r="BT51" s="25">
        <v>1.7765260514668901E-3</v>
      </c>
      <c r="BU51" s="25">
        <v>13.8547014459013</v>
      </c>
      <c r="BV51" s="25">
        <v>147.238825285557</v>
      </c>
      <c r="BW51" s="25">
        <v>0</v>
      </c>
      <c r="BX51" s="25">
        <v>0.26314932093635801</v>
      </c>
      <c r="BY51" s="25">
        <v>22.5446512330834</v>
      </c>
      <c r="BZ51" s="91">
        <v>0</v>
      </c>
      <c r="CA51" s="25">
        <v>1.9704586188951501</v>
      </c>
      <c r="CB51" s="25">
        <v>721.51469231744295</v>
      </c>
      <c r="CC51" s="25">
        <v>18.411899000227599</v>
      </c>
      <c r="CE51" s="34">
        <f t="shared" si="14"/>
        <v>8.0000006812530194E-3</v>
      </c>
      <c r="CG51" s="22">
        <f t="shared" si="15"/>
        <v>2.7189910086936157E-3</v>
      </c>
      <c r="CH51" s="22">
        <f t="shared" si="16"/>
        <v>2.7186146225751558E-3</v>
      </c>
      <c r="CI51" s="22">
        <f t="shared" si="17"/>
        <v>2.7187323600172874E-3</v>
      </c>
      <c r="CJ51" s="22">
        <f t="shared" si="18"/>
        <v>2.6936526839071704E-3</v>
      </c>
      <c r="CK51" s="22">
        <f t="shared" si="19"/>
        <v>2.6928271858606412E-3</v>
      </c>
      <c r="CL51" s="22">
        <f t="shared" si="20"/>
        <v>2.7188189501258053E-3</v>
      </c>
      <c r="CM51" s="22">
        <f t="shared" si="21"/>
        <v>2.7187325902668065E-3</v>
      </c>
      <c r="CN51" s="22">
        <f t="shared" si="22"/>
        <v>2.7198797807816114E-3</v>
      </c>
      <c r="CO51" s="22">
        <f t="shared" si="23"/>
        <v>2.7193111529024297E-3</v>
      </c>
      <c r="CP51" s="22">
        <f t="shared" si="24"/>
        <v>2.7199616581186112E-3</v>
      </c>
      <c r="CQ51" s="22">
        <f t="shared" si="25"/>
        <v>2.7204027545309015E-3</v>
      </c>
      <c r="CR51" s="22">
        <f t="shared" si="26"/>
        <v>2.7204071316746232E-3</v>
      </c>
      <c r="CS51" s="22">
        <f t="shared" si="27"/>
        <v>2.7197058947452789E-3</v>
      </c>
    </row>
    <row r="52" spans="1:97" s="27" customForma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0"/>
      <c r="M52" s="90"/>
      <c r="N52" s="90"/>
      <c r="O52" s="25"/>
      <c r="Q52" s="90"/>
      <c r="S52" s="25"/>
      <c r="T52" s="25"/>
      <c r="U52" s="25"/>
      <c r="V52" s="25"/>
      <c r="W52" s="91"/>
      <c r="X52" s="25"/>
      <c r="Y52" s="25"/>
      <c r="Z52" s="25"/>
      <c r="AA52" s="25"/>
      <c r="AB52" s="25"/>
      <c r="AC52" s="25"/>
      <c r="AD52" s="25"/>
      <c r="AE52" s="25"/>
      <c r="AF52" s="91"/>
      <c r="AG52" s="25"/>
      <c r="AH52" s="25"/>
      <c r="AI52" s="25"/>
      <c r="AJ52" s="25"/>
      <c r="AK52" s="25"/>
      <c r="AL52" s="91"/>
      <c r="AM52" s="25"/>
      <c r="AN52" s="25"/>
      <c r="AO52" s="25"/>
      <c r="AP52" s="25"/>
      <c r="AQ52" s="25"/>
      <c r="AR52" s="91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91"/>
      <c r="CA52" s="25"/>
      <c r="CB52" s="25"/>
      <c r="CC52" s="25"/>
      <c r="CE52" s="34"/>
      <c r="CG52" s="22" t="str">
        <f t="shared" si="15"/>
        <v/>
      </c>
      <c r="CH52" s="22" t="str">
        <f t="shared" si="16"/>
        <v/>
      </c>
      <c r="CI52" s="22" t="str">
        <f t="shared" si="17"/>
        <v/>
      </c>
      <c r="CJ52" s="22" t="str">
        <f t="shared" si="18"/>
        <v/>
      </c>
      <c r="CK52" s="22" t="str">
        <f t="shared" si="19"/>
        <v/>
      </c>
      <c r="CL52" s="22" t="str">
        <f t="shared" si="20"/>
        <v/>
      </c>
      <c r="CM52" s="22" t="str">
        <f t="shared" si="21"/>
        <v/>
      </c>
      <c r="CQ52" s="22" t="str">
        <f t="shared" si="25"/>
        <v/>
      </c>
      <c r="CR52" s="22" t="str">
        <f t="shared" si="26"/>
        <v/>
      </c>
      <c r="CS52" s="22" t="str">
        <f t="shared" si="27"/>
        <v/>
      </c>
    </row>
    <row r="53" spans="1:97" x14ac:dyDescent="0.25">
      <c r="B53" s="91"/>
      <c r="C53" s="91"/>
      <c r="D53" s="91"/>
      <c r="E53" s="91"/>
      <c r="F53" s="91"/>
      <c r="G53" s="91"/>
      <c r="H53" s="91"/>
      <c r="I53" s="91"/>
      <c r="J53" s="91"/>
      <c r="K53" s="91"/>
      <c r="S53" s="25"/>
      <c r="CG53" s="22" t="str">
        <f t="shared" si="15"/>
        <v/>
      </c>
      <c r="CH53" s="22" t="str">
        <f t="shared" si="16"/>
        <v/>
      </c>
      <c r="CI53" s="22" t="str">
        <f t="shared" si="17"/>
        <v/>
      </c>
      <c r="CJ53" s="22" t="str">
        <f t="shared" si="18"/>
        <v/>
      </c>
      <c r="CK53" s="22" t="str">
        <f t="shared" si="19"/>
        <v/>
      </c>
      <c r="CL53" s="22" t="str">
        <f t="shared" si="20"/>
        <v/>
      </c>
      <c r="CM53" s="22" t="str">
        <f t="shared" si="21"/>
        <v/>
      </c>
      <c r="CQ53" s="22" t="str">
        <f t="shared" si="25"/>
        <v/>
      </c>
      <c r="CR53" s="22" t="str">
        <f t="shared" si="26"/>
        <v/>
      </c>
      <c r="CS53" s="22" t="str">
        <f t="shared" si="27"/>
        <v/>
      </c>
    </row>
    <row r="54" spans="1:97" x14ac:dyDescent="0.25">
      <c r="A54" s="91" t="s">
        <v>229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25"/>
      <c r="P54" s="27"/>
      <c r="S54" s="25"/>
      <c r="CE54" s="34"/>
      <c r="CG54" s="22" t="str">
        <f t="shared" si="15"/>
        <v/>
      </c>
      <c r="CH54" s="22" t="str">
        <f t="shared" si="16"/>
        <v/>
      </c>
      <c r="CI54" s="22" t="str">
        <f t="shared" si="17"/>
        <v/>
      </c>
      <c r="CJ54" s="22" t="str">
        <f t="shared" si="18"/>
        <v/>
      </c>
      <c r="CK54" s="22" t="str">
        <f t="shared" si="19"/>
        <v/>
      </c>
      <c r="CL54" s="22" t="str">
        <f t="shared" si="20"/>
        <v/>
      </c>
      <c r="CM54" s="22" t="str">
        <f t="shared" si="21"/>
        <v/>
      </c>
      <c r="CN54" s="22" t="str">
        <f>IF(I54=0,"",(U54-I54)/I54)</f>
        <v/>
      </c>
      <c r="CO54" s="22" t="str">
        <f>IF(J54=0,"",(X54-J54)/J54)</f>
        <v/>
      </c>
      <c r="CP54" s="22" t="str">
        <f>IF(K54=0,"",(AH54-K54)/K54)</f>
        <v/>
      </c>
      <c r="CQ54" s="22" t="str">
        <f t="shared" si="25"/>
        <v/>
      </c>
      <c r="CR54" s="22" t="str">
        <f t="shared" si="26"/>
        <v/>
      </c>
      <c r="CS54" s="22" t="str">
        <f t="shared" si="27"/>
        <v/>
      </c>
    </row>
    <row r="55" spans="1:97" x14ac:dyDescent="0.25">
      <c r="A55" s="91" t="s">
        <v>1</v>
      </c>
      <c r="B55" s="91">
        <v>47.710168858999999</v>
      </c>
      <c r="C55" s="91">
        <v>0.14927343500000001</v>
      </c>
      <c r="D55" s="91">
        <v>387.78994470999999</v>
      </c>
      <c r="E55" s="91">
        <v>11.315757328</v>
      </c>
      <c r="F55" s="91">
        <v>10.976284609</v>
      </c>
      <c r="G55" s="91">
        <v>0.16824667400000001</v>
      </c>
      <c r="H55" s="91">
        <v>17.878805592999999</v>
      </c>
      <c r="I55" s="91">
        <v>0.3126248183</v>
      </c>
      <c r="J55" s="91">
        <v>4.3022724399999997E-2</v>
      </c>
      <c r="K55" s="91">
        <v>0.72034039230000002</v>
      </c>
      <c r="L55" s="91">
        <v>5.1987531099999998E-2</v>
      </c>
      <c r="M55" s="91">
        <v>5.4016005200000002E-2</v>
      </c>
      <c r="N55" s="91">
        <v>2.91444233E-2</v>
      </c>
      <c r="O55" s="25"/>
      <c r="P55" s="27" t="s">
        <v>1</v>
      </c>
      <c r="Q55" s="90">
        <v>0</v>
      </c>
      <c r="R55" s="27">
        <v>0</v>
      </c>
      <c r="S55" s="25">
        <v>0</v>
      </c>
      <c r="T55" s="25">
        <v>0</v>
      </c>
      <c r="U55" s="25">
        <v>0</v>
      </c>
      <c r="V55" s="25">
        <v>0</v>
      </c>
      <c r="W55" s="91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91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91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91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91">
        <v>0</v>
      </c>
      <c r="CA55" s="25">
        <v>0</v>
      </c>
      <c r="CB55" s="25">
        <v>0</v>
      </c>
      <c r="CC55" s="25">
        <v>0</v>
      </c>
      <c r="CE55" s="34"/>
      <c r="CG55" s="22">
        <f t="shared" si="15"/>
        <v>-1</v>
      </c>
      <c r="CH55" s="22">
        <f t="shared" si="16"/>
        <v>-1</v>
      </c>
      <c r="CI55" s="22">
        <f t="shared" si="17"/>
        <v>-1</v>
      </c>
      <c r="CJ55" s="22">
        <f t="shared" si="18"/>
        <v>-1</v>
      </c>
      <c r="CK55" s="22">
        <f t="shared" si="19"/>
        <v>-1</v>
      </c>
      <c r="CL55" s="22">
        <f t="shared" si="20"/>
        <v>-1</v>
      </c>
      <c r="CM55" s="22">
        <f t="shared" si="21"/>
        <v>-1</v>
      </c>
      <c r="CN55" s="22">
        <f>IF(I55=0,"",(U55-I55)/I55)</f>
        <v>-1</v>
      </c>
      <c r="CO55" s="22">
        <f>IF(J55=0,"",(X55-J55)/J55)</f>
        <v>-1</v>
      </c>
      <c r="CP55" s="22">
        <f>IF(K55=0,"",(AH55-K55)/K55)</f>
        <v>-1</v>
      </c>
      <c r="CQ55" s="22">
        <f t="shared" si="25"/>
        <v>-1</v>
      </c>
      <c r="CR55" s="22">
        <f t="shared" si="26"/>
        <v>-1</v>
      </c>
      <c r="CS55" s="22">
        <f t="shared" si="27"/>
        <v>-1</v>
      </c>
    </row>
    <row r="56" spans="1:97" s="27" customFormat="1" x14ac:dyDescent="0.25">
      <c r="A56" s="91" t="s">
        <v>11</v>
      </c>
      <c r="B56" s="91">
        <v>0</v>
      </c>
      <c r="C56" s="91">
        <v>0</v>
      </c>
      <c r="D56" s="91">
        <v>0</v>
      </c>
      <c r="E56" s="91">
        <v>0</v>
      </c>
      <c r="F56" s="91">
        <v>0</v>
      </c>
      <c r="G56" s="91">
        <v>0</v>
      </c>
      <c r="H56" s="91">
        <v>0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25"/>
      <c r="P56" s="27" t="s">
        <v>11</v>
      </c>
      <c r="Q56" s="90">
        <v>0</v>
      </c>
      <c r="R56" s="27">
        <v>0</v>
      </c>
      <c r="S56" s="25">
        <v>0</v>
      </c>
      <c r="T56" s="25">
        <v>0</v>
      </c>
      <c r="U56" s="25">
        <v>0</v>
      </c>
      <c r="V56" s="25">
        <v>0</v>
      </c>
      <c r="W56" s="91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91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91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91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91">
        <v>0</v>
      </c>
      <c r="CA56" s="25">
        <v>0</v>
      </c>
      <c r="CB56" s="25">
        <v>0</v>
      </c>
      <c r="CC56" s="25">
        <v>0</v>
      </c>
      <c r="CD56"/>
      <c r="CE56" s="34"/>
      <c r="CF56"/>
      <c r="CG56" s="22" t="str">
        <f t="shared" si="15"/>
        <v/>
      </c>
      <c r="CH56" s="22" t="str">
        <f t="shared" si="16"/>
        <v/>
      </c>
      <c r="CI56" s="22" t="str">
        <f t="shared" si="17"/>
        <v/>
      </c>
      <c r="CJ56" s="22" t="str">
        <f t="shared" si="18"/>
        <v/>
      </c>
      <c r="CK56" s="22" t="str">
        <f t="shared" si="19"/>
        <v/>
      </c>
      <c r="CL56" s="22" t="str">
        <f t="shared" si="20"/>
        <v/>
      </c>
      <c r="CM56" s="22" t="str">
        <f t="shared" si="21"/>
        <v/>
      </c>
      <c r="CN56" s="22" t="str">
        <f>IF(I56=0,"",(U56-I56)/I56)</f>
        <v/>
      </c>
      <c r="CO56" s="22" t="str">
        <f>IF(J56=0,"",(X56-J56)/J56)</f>
        <v/>
      </c>
      <c r="CP56" s="22" t="str">
        <f>IF(K56=0,"",(AH56-K56)/K56)</f>
        <v/>
      </c>
      <c r="CQ56" s="22" t="str">
        <f t="shared" si="25"/>
        <v/>
      </c>
      <c r="CR56" s="22" t="str">
        <f t="shared" si="26"/>
        <v/>
      </c>
      <c r="CS56" s="22" t="str">
        <f t="shared" si="27"/>
        <v/>
      </c>
    </row>
    <row r="57" spans="1:97" s="27" customFormat="1" x14ac:dyDescent="0.25">
      <c r="A57" s="91" t="s">
        <v>58</v>
      </c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25"/>
      <c r="Q57" s="90"/>
      <c r="S57" s="25"/>
      <c r="T57" s="25"/>
      <c r="U57" s="25"/>
      <c r="V57" s="25"/>
      <c r="W57" s="91"/>
      <c r="X57" s="25"/>
      <c r="Y57" s="25"/>
      <c r="Z57" s="25"/>
      <c r="AA57" s="25"/>
      <c r="AB57" s="25"/>
      <c r="AC57" s="25"/>
      <c r="AD57" s="25"/>
      <c r="AE57" s="25"/>
      <c r="AF57" s="91"/>
      <c r="AG57" s="25"/>
      <c r="AH57" s="25"/>
      <c r="AI57" s="25"/>
      <c r="AJ57" s="25"/>
      <c r="AK57" s="25"/>
      <c r="AL57" s="91"/>
      <c r="AM57" s="25"/>
      <c r="AN57" s="25"/>
      <c r="AO57" s="25"/>
      <c r="AP57" s="25"/>
      <c r="AQ57" s="25"/>
      <c r="AR57" s="91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91"/>
      <c r="CA57" s="25"/>
      <c r="CB57" s="25"/>
      <c r="CC57" s="25"/>
      <c r="CD57"/>
      <c r="CE57" s="34"/>
      <c r="CF57"/>
      <c r="CG57" s="22" t="str">
        <f t="shared" si="15"/>
        <v/>
      </c>
      <c r="CH57" s="22" t="str">
        <f t="shared" si="16"/>
        <v/>
      </c>
      <c r="CI57" s="22" t="str">
        <f t="shared" si="17"/>
        <v/>
      </c>
      <c r="CJ57" s="22" t="str">
        <f t="shared" si="18"/>
        <v/>
      </c>
      <c r="CK57" s="22" t="str">
        <f t="shared" si="19"/>
        <v/>
      </c>
      <c r="CL57" s="22" t="str">
        <f t="shared" si="20"/>
        <v/>
      </c>
      <c r="CM57" s="22" t="str">
        <f t="shared" si="21"/>
        <v/>
      </c>
      <c r="CN57" s="22" t="str">
        <f>IF(I57=0,"",(U57-I57)/I57)</f>
        <v/>
      </c>
      <c r="CO57" s="22" t="str">
        <f>IF(J57=0,"",(X57-J57)/J57)</f>
        <v/>
      </c>
      <c r="CP57" s="22" t="str">
        <f>IF(K57=0,"",(AH57-K57)/K57)</f>
        <v/>
      </c>
      <c r="CQ57" s="22" t="str">
        <f t="shared" si="25"/>
        <v/>
      </c>
      <c r="CR57" s="22" t="str">
        <f t="shared" si="26"/>
        <v/>
      </c>
      <c r="CS57" s="22" t="str">
        <f t="shared" si="27"/>
        <v/>
      </c>
    </row>
    <row r="58" spans="1:97" s="27" customFormat="1" x14ac:dyDescent="0.25">
      <c r="A58" s="91" t="s">
        <v>176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0"/>
      <c r="M58" s="90"/>
      <c r="N58" s="90"/>
      <c r="O58" s="25"/>
      <c r="Q58" s="90"/>
      <c r="S58" s="25"/>
      <c r="T58" s="25"/>
      <c r="U58" s="25"/>
      <c r="V58" s="25"/>
      <c r="W58" s="91"/>
      <c r="X58" s="25"/>
      <c r="Y58" s="25"/>
      <c r="Z58" s="25"/>
      <c r="AA58" s="25"/>
      <c r="AB58" s="25"/>
      <c r="AC58" s="25"/>
      <c r="AD58" s="25"/>
      <c r="AE58" s="25"/>
      <c r="AF58" s="91"/>
      <c r="AG58" s="25"/>
      <c r="AH58" s="25"/>
      <c r="AI58" s="25"/>
      <c r="AJ58" s="25"/>
      <c r="AK58" s="25"/>
      <c r="AL58" s="91"/>
      <c r="AM58" s="25"/>
      <c r="AN58" s="25"/>
      <c r="AO58" s="25"/>
      <c r="AP58" s="25"/>
      <c r="AQ58" s="25"/>
      <c r="AR58" s="91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91"/>
      <c r="CA58" s="25"/>
      <c r="CB58" s="25"/>
      <c r="CC58" s="25"/>
      <c r="CE58" s="34"/>
      <c r="CG58" s="22" t="str">
        <f t="shared" si="15"/>
        <v/>
      </c>
      <c r="CH58" s="22" t="str">
        <f t="shared" si="16"/>
        <v/>
      </c>
      <c r="CI58" s="22" t="str">
        <f t="shared" si="17"/>
        <v/>
      </c>
      <c r="CJ58" s="22" t="str">
        <f t="shared" si="18"/>
        <v/>
      </c>
      <c r="CK58" s="22" t="str">
        <f t="shared" si="19"/>
        <v/>
      </c>
      <c r="CL58" s="22" t="str">
        <f t="shared" si="20"/>
        <v/>
      </c>
      <c r="CM58" s="22" t="str">
        <f t="shared" si="21"/>
        <v/>
      </c>
      <c r="CQ58" s="22" t="str">
        <f t="shared" si="25"/>
        <v/>
      </c>
      <c r="CR58" s="22" t="str">
        <f t="shared" si="26"/>
        <v/>
      </c>
      <c r="CS58" s="22" t="str">
        <f t="shared" si="27"/>
        <v/>
      </c>
    </row>
    <row r="59" spans="1:97" s="27" customFormat="1" x14ac:dyDescent="0.2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25"/>
      <c r="Q59" s="90"/>
      <c r="T59" s="25"/>
      <c r="U59" s="25"/>
      <c r="V59" s="25"/>
      <c r="W59" s="91"/>
      <c r="X59" s="25"/>
      <c r="Y59" s="25"/>
      <c r="Z59" s="25"/>
      <c r="AA59" s="25"/>
      <c r="AB59" s="25"/>
      <c r="AC59" s="25"/>
      <c r="AD59" s="25"/>
      <c r="AE59" s="25"/>
      <c r="AF59" s="91"/>
      <c r="AG59" s="25"/>
      <c r="AH59" s="25"/>
      <c r="AI59" s="25"/>
      <c r="AJ59" s="25"/>
      <c r="AK59" s="25"/>
      <c r="AL59" s="91"/>
      <c r="AM59" s="25"/>
      <c r="AN59" s="25"/>
      <c r="AO59" s="25"/>
      <c r="AP59" s="25"/>
      <c r="AQ59" s="25"/>
      <c r="AR59" s="91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91"/>
      <c r="CA59" s="25"/>
      <c r="CB59" s="25"/>
      <c r="CC59" s="25"/>
      <c r="CE59" s="34"/>
      <c r="CG59" s="22" t="str">
        <f t="shared" si="15"/>
        <v/>
      </c>
      <c r="CH59" s="22" t="str">
        <f t="shared" si="16"/>
        <v/>
      </c>
      <c r="CI59" s="22" t="str">
        <f t="shared" si="17"/>
        <v/>
      </c>
      <c r="CJ59" s="22" t="str">
        <f t="shared" si="18"/>
        <v/>
      </c>
      <c r="CK59" s="22" t="str">
        <f t="shared" si="19"/>
        <v/>
      </c>
      <c r="CL59" s="22" t="str">
        <f t="shared" si="20"/>
        <v/>
      </c>
      <c r="CM59" s="22" t="str">
        <f t="shared" si="21"/>
        <v/>
      </c>
    </row>
    <row r="60" spans="1:97" x14ac:dyDescent="0.2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G60" s="22"/>
      <c r="CH60" s="22"/>
      <c r="CI60" s="22"/>
      <c r="CJ60" s="22"/>
      <c r="CK60" s="22"/>
      <c r="CL60" s="22"/>
      <c r="CM60" s="22"/>
      <c r="CN60" s="22"/>
      <c r="CO60" s="22"/>
      <c r="CP60" s="22"/>
    </row>
    <row r="61" spans="1:97" x14ac:dyDescent="0.25">
      <c r="A61" s="1" t="s">
        <v>55</v>
      </c>
      <c r="B61" s="1">
        <f t="shared" ref="B61:J61" si="28">SUM(B3:B58)</f>
        <v>106036.15152339601</v>
      </c>
      <c r="C61" s="1">
        <f t="shared" si="28"/>
        <v>330.53928759249999</v>
      </c>
      <c r="D61" s="1">
        <f t="shared" si="28"/>
        <v>469544.88374734105</v>
      </c>
      <c r="E61" s="1">
        <f t="shared" si="28"/>
        <v>12789.377903418996</v>
      </c>
      <c r="F61" s="1">
        <f t="shared" si="28"/>
        <v>12387.278194155002</v>
      </c>
      <c r="G61" s="1">
        <f t="shared" si="28"/>
        <v>460.37173109189996</v>
      </c>
      <c r="H61" s="1">
        <f t="shared" si="28"/>
        <v>20454.131352583001</v>
      </c>
      <c r="I61" s="1">
        <f t="shared" si="28"/>
        <v>343.88293219350004</v>
      </c>
      <c r="J61" s="1">
        <f t="shared" si="28"/>
        <v>47.320881522800001</v>
      </c>
      <c r="K61" s="1">
        <f>SUM(K3:K58)</f>
        <v>792.33306635370002</v>
      </c>
      <c r="L61" s="1">
        <f>SUM(L3:L58)</f>
        <v>57.189314273500003</v>
      </c>
      <c r="M61" s="1">
        <f>SUM(M3:M58)</f>
        <v>59.411224425699984</v>
      </c>
      <c r="N61" s="1">
        <f>SUM(N3:N58)</f>
        <v>32.688845600800008</v>
      </c>
      <c r="R61" s="48">
        <f t="shared" ref="R61:CC61" si="29">SUM(R2:R51)</f>
        <v>0</v>
      </c>
      <c r="S61" s="48">
        <f t="shared" si="29"/>
        <v>57.292777963741301</v>
      </c>
      <c r="T61" s="48">
        <f t="shared" si="29"/>
        <v>344.50496115027778</v>
      </c>
      <c r="U61" s="48">
        <f t="shared" si="29"/>
        <v>344.50496115027778</v>
      </c>
      <c r="V61" s="48">
        <f t="shared" si="29"/>
        <v>489.60403238918144</v>
      </c>
      <c r="W61" s="48"/>
      <c r="X61" s="48">
        <f t="shared" si="29"/>
        <v>47.406442621923226</v>
      </c>
      <c r="Y61" s="48">
        <f t="shared" si="29"/>
        <v>59.518678699277451</v>
      </c>
      <c r="Z61" s="48">
        <f t="shared" si="29"/>
        <v>0</v>
      </c>
      <c r="AA61" s="48">
        <f t="shared" si="29"/>
        <v>106276.71953218608</v>
      </c>
      <c r="AB61" s="48">
        <f t="shared" si="29"/>
        <v>4897.4349684254203</v>
      </c>
      <c r="AC61" s="48">
        <f t="shared" si="29"/>
        <v>441.63676077797982</v>
      </c>
      <c r="AD61" s="48">
        <f t="shared" si="29"/>
        <v>1600.9343642844469</v>
      </c>
      <c r="AE61" s="48">
        <f t="shared" si="29"/>
        <v>0</v>
      </c>
      <c r="AF61" s="48"/>
      <c r="AG61" s="48">
        <f t="shared" si="29"/>
        <v>793.76632692263354</v>
      </c>
      <c r="AH61" s="48">
        <f t="shared" si="29"/>
        <v>793.76632692263354</v>
      </c>
      <c r="AI61" s="48">
        <f t="shared" si="29"/>
        <v>3763.4672390824658</v>
      </c>
      <c r="AJ61" s="48">
        <f t="shared" si="29"/>
        <v>587.12874755041855</v>
      </c>
      <c r="AK61" s="48">
        <f t="shared" si="29"/>
        <v>36.624301841131206</v>
      </c>
      <c r="AL61" s="48"/>
      <c r="AM61" s="48">
        <f t="shared" si="29"/>
        <v>286.68657114881989</v>
      </c>
      <c r="AN61" s="48">
        <f t="shared" si="29"/>
        <v>0</v>
      </c>
      <c r="AO61" s="48">
        <f t="shared" si="29"/>
        <v>32.748539057137066</v>
      </c>
      <c r="AP61" s="48">
        <f t="shared" si="29"/>
        <v>331.28857058252441</v>
      </c>
      <c r="AQ61" s="48">
        <f t="shared" si="29"/>
        <v>0</v>
      </c>
      <c r="AR61" s="48">
        <f t="shared" si="29"/>
        <v>20932.077278908193</v>
      </c>
      <c r="AS61" s="48">
        <f t="shared" si="29"/>
        <v>423389.99759511062</v>
      </c>
      <c r="AT61" s="48">
        <f t="shared" si="29"/>
        <v>43279.872823178142</v>
      </c>
      <c r="AU61" s="48">
        <f t="shared" si="29"/>
        <v>470433.33765737159</v>
      </c>
      <c r="AV61" s="48">
        <f t="shared" si="29"/>
        <v>0</v>
      </c>
      <c r="AW61" s="48">
        <f t="shared" si="29"/>
        <v>1892.1130430877931</v>
      </c>
      <c r="AX61" s="48">
        <f t="shared" si="29"/>
        <v>0</v>
      </c>
      <c r="AY61" s="48">
        <f t="shared" si="29"/>
        <v>7703.9184026440198</v>
      </c>
      <c r="AZ61" s="48">
        <f t="shared" si="29"/>
        <v>7.2350140396025404</v>
      </c>
      <c r="BA61" s="48">
        <f t="shared" si="29"/>
        <v>2.5440438740310123</v>
      </c>
      <c r="BB61" s="48">
        <f t="shared" si="29"/>
        <v>9570.5698563164151</v>
      </c>
      <c r="BC61" s="48">
        <f t="shared" si="29"/>
        <v>3.2514113442473351</v>
      </c>
      <c r="BD61" s="48">
        <f t="shared" si="29"/>
        <v>0</v>
      </c>
      <c r="BE61" s="48">
        <f t="shared" si="29"/>
        <v>0.47157898646475627</v>
      </c>
      <c r="BF61" s="48">
        <f t="shared" si="29"/>
        <v>12812.502465009144</v>
      </c>
      <c r="BG61" s="48">
        <f t="shared" si="29"/>
        <v>12409.64911197652</v>
      </c>
      <c r="BH61" s="48">
        <f t="shared" si="29"/>
        <v>402.85335303261843</v>
      </c>
      <c r="BI61" s="48">
        <f t="shared" si="29"/>
        <v>0</v>
      </c>
      <c r="BJ61" s="48">
        <f t="shared" si="29"/>
        <v>0</v>
      </c>
      <c r="BK61" s="48">
        <f t="shared" si="29"/>
        <v>50.769181752356552</v>
      </c>
      <c r="BL61" s="48">
        <f t="shared" si="29"/>
        <v>0</v>
      </c>
      <c r="BM61" s="48">
        <f t="shared" si="29"/>
        <v>544.79784039157312</v>
      </c>
      <c r="BN61" s="48">
        <f t="shared" si="29"/>
        <v>0</v>
      </c>
      <c r="BO61" s="48">
        <f t="shared" si="29"/>
        <v>14.159780375838444</v>
      </c>
      <c r="BP61" s="48">
        <f t="shared" si="29"/>
        <v>2179.1913529066705</v>
      </c>
      <c r="BQ61" s="48">
        <f t="shared" si="29"/>
        <v>532.32989766722949</v>
      </c>
      <c r="BR61" s="48">
        <f t="shared" si="29"/>
        <v>0</v>
      </c>
      <c r="BS61" s="48">
        <f t="shared" si="29"/>
        <v>36.609412055407184</v>
      </c>
      <c r="BT61" s="48">
        <f t="shared" si="29"/>
        <v>4.9639933917109136E-2</v>
      </c>
      <c r="BU61" s="48">
        <f t="shared" si="29"/>
        <v>461.45490253271817</v>
      </c>
      <c r="BV61" s="48">
        <f t="shared" si="29"/>
        <v>4192.9654398901275</v>
      </c>
      <c r="BW61" s="48">
        <f t="shared" si="29"/>
        <v>0</v>
      </c>
      <c r="BX61" s="48">
        <f t="shared" si="29"/>
        <v>7.4938141652275725</v>
      </c>
      <c r="BY61" s="48">
        <f t="shared" si="29"/>
        <v>642.01284431876331</v>
      </c>
      <c r="BZ61" s="48"/>
      <c r="CA61" s="48">
        <f t="shared" si="29"/>
        <v>56.113540325090682</v>
      </c>
      <c r="CB61" s="48">
        <f t="shared" si="29"/>
        <v>20491.850465988729</v>
      </c>
      <c r="CC61" s="48">
        <f t="shared" si="29"/>
        <v>524.32214746372892</v>
      </c>
    </row>
    <row r="62" spans="1:97" x14ac:dyDescent="0.25">
      <c r="A62" s="91" t="s">
        <v>56</v>
      </c>
      <c r="B62" s="48">
        <f>SUM(B2:B51)</f>
        <v>105988.441354537</v>
      </c>
      <c r="C62" s="48">
        <f t="shared" ref="C62:N62" si="30">SUM(C2:C51)</f>
        <v>330.39001415749999</v>
      </c>
      <c r="D62" s="48">
        <f t="shared" si="30"/>
        <v>469157.09380263108</v>
      </c>
      <c r="E62" s="48">
        <f t="shared" si="30"/>
        <v>12778.062146090995</v>
      </c>
      <c r="F62" s="48">
        <f t="shared" si="30"/>
        <v>12376.301909546002</v>
      </c>
      <c r="G62" s="48">
        <f t="shared" si="30"/>
        <v>460.20348441789997</v>
      </c>
      <c r="H62" s="48">
        <f t="shared" si="30"/>
        <v>20436.252546989999</v>
      </c>
      <c r="I62" s="48">
        <f t="shared" si="30"/>
        <v>343.57030737520006</v>
      </c>
      <c r="J62" s="48">
        <f t="shared" si="30"/>
        <v>47.277858798400004</v>
      </c>
      <c r="K62" s="48">
        <f t="shared" si="30"/>
        <v>791.61272596139997</v>
      </c>
      <c r="L62" s="48">
        <f t="shared" si="30"/>
        <v>57.137326742399999</v>
      </c>
      <c r="M62" s="48">
        <f t="shared" si="30"/>
        <v>59.357208420499987</v>
      </c>
      <c r="N62" s="48">
        <f t="shared" si="30"/>
        <v>32.659701177500004</v>
      </c>
    </row>
    <row r="63" spans="1:97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76110.736525017011</v>
      </c>
      <c r="C63" s="91">
        <f t="shared" ref="C63:N63" si="31">+C3+C5+C8+C9+C11+C12+C14+C15+C16+C17+C18+C19+C20+C21+C22+C23+C24+C25+C26+C28+C30+C31+C33+C34+C35+C36+C37+C39+C40+C41+C42+C43+C44+C46+C47+C49+C50+C10</f>
        <v>238.13179104789998</v>
      </c>
      <c r="D63" s="91">
        <f t="shared" si="31"/>
        <v>347267.39435723098</v>
      </c>
      <c r="E63" s="91">
        <f t="shared" si="31"/>
        <v>9649.117678261</v>
      </c>
      <c r="F63" s="91">
        <f t="shared" si="31"/>
        <v>9359.6702737839987</v>
      </c>
      <c r="G63" s="91">
        <f t="shared" si="31"/>
        <v>268.39895153169999</v>
      </c>
      <c r="H63" s="91">
        <f t="shared" si="31"/>
        <v>15185.213825589999</v>
      </c>
      <c r="I63" s="91">
        <f t="shared" si="31"/>
        <v>266.59840579230007</v>
      </c>
      <c r="J63" s="91">
        <f t="shared" si="31"/>
        <v>36.688673003400005</v>
      </c>
      <c r="K63" s="91">
        <f t="shared" si="31"/>
        <v>614.28776296279989</v>
      </c>
      <c r="L63" s="91">
        <f t="shared" si="31"/>
        <v>44.333629792099998</v>
      </c>
      <c r="M63" s="91">
        <f t="shared" si="31"/>
        <v>46.063460237199997</v>
      </c>
      <c r="N63" s="91">
        <f t="shared" si="31"/>
        <v>24.853614703399998</v>
      </c>
    </row>
    <row r="66" spans="2:8" x14ac:dyDescent="0.25">
      <c r="B66" s="91"/>
      <c r="C66" s="91"/>
      <c r="D66" s="91"/>
      <c r="E66" s="91"/>
      <c r="F66" s="91"/>
      <c r="G66" s="91"/>
      <c r="H66" s="91"/>
    </row>
    <row r="67" spans="2:8" x14ac:dyDescent="0.25">
      <c r="B67" s="91"/>
      <c r="C67" s="91"/>
      <c r="D67" s="91"/>
      <c r="E67" s="91"/>
      <c r="F67" s="91"/>
      <c r="G67" s="91"/>
      <c r="H67" s="91"/>
    </row>
    <row r="68" spans="2:8" x14ac:dyDescent="0.25">
      <c r="B68" s="91"/>
      <c r="C68" s="91"/>
      <c r="D68" s="91"/>
      <c r="E68" s="91"/>
      <c r="F68" s="91"/>
      <c r="G68" s="91"/>
      <c r="H68" s="91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DD7-3399-48EA-8C08-9329C56F4767}">
  <dimension ref="A1:CT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RowHeight="15" x14ac:dyDescent="0.25"/>
  <cols>
    <col min="1" max="1" width="19.28515625" style="90" customWidth="1"/>
    <col min="2" max="16" width="9.140625" style="90"/>
    <col min="17" max="17" width="22.28515625" style="90" bestFit="1" customWidth="1"/>
    <col min="18" max="18" width="6" style="90" bestFit="1" customWidth="1"/>
    <col min="19" max="19" width="5.5703125" style="90" bestFit="1" customWidth="1"/>
    <col min="20" max="20" width="5.7109375" style="90" bestFit="1" customWidth="1"/>
    <col min="21" max="21" width="14.7109375" style="90" bestFit="1" customWidth="1"/>
    <col min="22" max="22" width="5.7109375" style="90" bestFit="1" customWidth="1"/>
    <col min="23" max="23" width="5.7109375" style="90" customWidth="1"/>
    <col min="24" max="24" width="9.140625" style="90" bestFit="1" customWidth="1"/>
    <col min="25" max="25" width="4.7109375" style="90" bestFit="1" customWidth="1"/>
    <col min="26" max="26" width="12.42578125" style="90" bestFit="1" customWidth="1"/>
    <col min="27" max="27" width="4.7109375" style="90" bestFit="1" customWidth="1"/>
    <col min="28" max="28" width="5.85546875" style="90" bestFit="1" customWidth="1"/>
    <col min="29" max="29" width="5.7109375" style="90" customWidth="1"/>
    <col min="30" max="30" width="6" style="90" bestFit="1" customWidth="1"/>
    <col min="31" max="31" width="6" style="90" customWidth="1"/>
    <col min="32" max="32" width="6.5703125" style="90" bestFit="1" customWidth="1"/>
    <col min="33" max="33" width="15.5703125" style="90" bestFit="1" customWidth="1"/>
    <col min="34" max="34" width="6.7109375" style="90" bestFit="1" customWidth="1"/>
    <col min="35" max="35" width="5.140625" style="90" bestFit="1" customWidth="1"/>
    <col min="36" max="36" width="5.28515625" style="90" bestFit="1" customWidth="1"/>
    <col min="37" max="37" width="5.28515625" style="90" customWidth="1"/>
    <col min="38" max="38" width="5.140625" style="90" customWidth="1"/>
    <col min="39" max="39" width="6.7109375" style="90" bestFit="1" customWidth="1"/>
    <col min="40" max="40" width="6.28515625" style="90" bestFit="1" customWidth="1"/>
    <col min="41" max="41" width="5" style="90" bestFit="1" customWidth="1"/>
    <col min="42" max="42" width="10" style="90" bestFit="1" customWidth="1"/>
    <col min="43" max="43" width="6.85546875" style="90" bestFit="1" customWidth="1"/>
    <col min="44" max="44" width="7.85546875" style="90" bestFit="1" customWidth="1"/>
    <col min="45" max="45" width="6.85546875" style="90" bestFit="1" customWidth="1"/>
    <col min="46" max="46" width="7.85546875" style="90" bestFit="1" customWidth="1"/>
    <col min="47" max="47" width="6" style="90" customWidth="1"/>
    <col min="48" max="49" width="4.42578125" style="90" bestFit="1" customWidth="1"/>
    <col min="50" max="50" width="5.85546875" style="90" bestFit="1" customWidth="1"/>
    <col min="51" max="51" width="4.7109375" style="90" bestFit="1" customWidth="1"/>
    <col min="52" max="52" width="4.140625" style="90" customWidth="1"/>
    <col min="53" max="53" width="6.7109375" style="90" bestFit="1" customWidth="1"/>
    <col min="54" max="54" width="4.28515625" style="90" bestFit="1" customWidth="1"/>
    <col min="55" max="55" width="6" style="90" bestFit="1" customWidth="1"/>
    <col min="56" max="56" width="3.28515625" style="90" customWidth="1"/>
    <col min="57" max="57" width="6.85546875" style="90" bestFit="1" customWidth="1"/>
    <col min="58" max="58" width="7" style="90" bestFit="1" customWidth="1"/>
    <col min="59" max="59" width="5.85546875" style="90" bestFit="1" customWidth="1"/>
    <col min="60" max="60" width="5.28515625" style="90" bestFit="1" customWidth="1"/>
    <col min="61" max="61" width="5.28515625" style="90" customWidth="1"/>
    <col min="62" max="62" width="8.85546875" style="90" bestFit="1" customWidth="1"/>
    <col min="63" max="63" width="4.85546875" style="90" customWidth="1"/>
    <col min="64" max="64" width="8" style="90" bestFit="1" customWidth="1"/>
    <col min="65" max="65" width="5.85546875" style="90" customWidth="1"/>
    <col min="66" max="66" width="6" style="90" customWidth="1"/>
    <col min="67" max="67" width="5.85546875" style="90" bestFit="1" customWidth="1"/>
    <col min="68" max="68" width="5.7109375" style="90" customWidth="1"/>
    <col min="69" max="69" width="4" style="90" bestFit="1" customWidth="1"/>
    <col min="70" max="70" width="5.85546875" style="90" bestFit="1" customWidth="1"/>
    <col min="71" max="71" width="4" style="90" bestFit="1" customWidth="1"/>
    <col min="72" max="72" width="6.85546875" style="90" bestFit="1" customWidth="1"/>
    <col min="73" max="73" width="6.85546875" style="90" customWidth="1"/>
    <col min="74" max="75" width="5.42578125" style="90" bestFit="1" customWidth="1"/>
    <col min="76" max="76" width="5.85546875" style="90" bestFit="1" customWidth="1"/>
    <col min="77" max="77" width="5.85546875" style="90" customWidth="1"/>
    <col min="78" max="78" width="5.85546875" style="90" bestFit="1" customWidth="1"/>
    <col min="79" max="79" width="9.28515625" style="90" bestFit="1" customWidth="1"/>
    <col min="80" max="80" width="7.28515625" style="90" bestFit="1" customWidth="1"/>
    <col min="81" max="16384" width="9.140625" style="90"/>
  </cols>
  <sheetData>
    <row r="1" spans="1:98" x14ac:dyDescent="0.25">
      <c r="B1" s="90" t="s">
        <v>501</v>
      </c>
      <c r="Q1" s="90" t="s">
        <v>500</v>
      </c>
    </row>
    <row r="2" spans="1:98" x14ac:dyDescent="0.25">
      <c r="A2" s="90" t="s">
        <v>52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63</v>
      </c>
      <c r="J2" s="90" t="s">
        <v>64</v>
      </c>
      <c r="K2" s="90" t="s">
        <v>225</v>
      </c>
      <c r="L2" s="90" t="s">
        <v>65</v>
      </c>
      <c r="M2" s="90" t="s">
        <v>68</v>
      </c>
      <c r="N2" s="90" t="s">
        <v>310</v>
      </c>
      <c r="O2" s="90" t="s">
        <v>313</v>
      </c>
      <c r="P2" s="90" t="s">
        <v>320</v>
      </c>
      <c r="Q2" s="91" t="s">
        <v>226</v>
      </c>
      <c r="R2" s="91" t="s">
        <v>466</v>
      </c>
      <c r="S2" s="91" t="s">
        <v>359</v>
      </c>
      <c r="T2" s="91" t="s">
        <v>131</v>
      </c>
      <c r="U2" s="91" t="s">
        <v>132</v>
      </c>
      <c r="V2" s="91" t="s">
        <v>133</v>
      </c>
      <c r="W2" s="91" t="s">
        <v>334</v>
      </c>
      <c r="X2" s="91" t="s">
        <v>360</v>
      </c>
      <c r="Y2" s="91" t="s">
        <v>134</v>
      </c>
      <c r="Z2" s="91" t="s">
        <v>59</v>
      </c>
      <c r="AA2" s="91" t="s">
        <v>136</v>
      </c>
      <c r="AB2" s="91" t="s">
        <v>137</v>
      </c>
      <c r="AC2" s="91" t="s">
        <v>361</v>
      </c>
      <c r="AD2" s="91" t="s">
        <v>138</v>
      </c>
      <c r="AE2" s="91" t="s">
        <v>467</v>
      </c>
      <c r="AF2" s="91" t="s">
        <v>139</v>
      </c>
      <c r="AG2" s="91" t="s">
        <v>140</v>
      </c>
      <c r="AH2" s="91" t="s">
        <v>141</v>
      </c>
      <c r="AI2" s="90" t="s">
        <v>142</v>
      </c>
      <c r="AJ2" s="90" t="s">
        <v>143</v>
      </c>
      <c r="AK2" s="90" t="s">
        <v>468</v>
      </c>
      <c r="AL2" s="90" t="s">
        <v>362</v>
      </c>
      <c r="AM2" s="90" t="s">
        <v>144</v>
      </c>
      <c r="AN2" s="90" t="s">
        <v>367</v>
      </c>
      <c r="AO2" s="90" t="s">
        <v>57</v>
      </c>
      <c r="AP2" s="90" t="s">
        <v>128</v>
      </c>
      <c r="AQ2" s="90" t="s">
        <v>469</v>
      </c>
      <c r="AR2" s="90" t="s">
        <v>145</v>
      </c>
      <c r="AS2" s="90" t="s">
        <v>146</v>
      </c>
      <c r="AT2" s="90" t="s">
        <v>60</v>
      </c>
      <c r="AU2" s="90" t="s">
        <v>147</v>
      </c>
      <c r="AV2" s="90" t="s">
        <v>148</v>
      </c>
      <c r="AW2" s="90" t="s">
        <v>149</v>
      </c>
      <c r="AX2" s="90" t="s">
        <v>150</v>
      </c>
      <c r="AY2" s="90" t="s">
        <v>151</v>
      </c>
      <c r="AZ2" s="90" t="s">
        <v>152</v>
      </c>
      <c r="BA2" s="90" t="s">
        <v>153</v>
      </c>
      <c r="BB2" s="90" t="s">
        <v>154</v>
      </c>
      <c r="BC2" s="90" t="s">
        <v>155</v>
      </c>
      <c r="BD2" s="90" t="s">
        <v>156</v>
      </c>
      <c r="BE2" s="90" t="s">
        <v>54</v>
      </c>
      <c r="BF2" s="90" t="s">
        <v>53</v>
      </c>
      <c r="BG2" s="90" t="s">
        <v>157</v>
      </c>
      <c r="BH2" s="90" t="s">
        <v>158</v>
      </c>
      <c r="BI2" s="90" t="s">
        <v>159</v>
      </c>
      <c r="BJ2" s="90" t="s">
        <v>160</v>
      </c>
      <c r="BK2" s="90" t="s">
        <v>161</v>
      </c>
      <c r="BL2" s="90" t="s">
        <v>162</v>
      </c>
      <c r="BM2" s="90" t="s">
        <v>163</v>
      </c>
      <c r="BN2" s="90" t="s">
        <v>164</v>
      </c>
      <c r="BO2" s="90" t="s">
        <v>165</v>
      </c>
      <c r="BP2" s="90" t="s">
        <v>363</v>
      </c>
      <c r="BQ2" s="90" t="s">
        <v>166</v>
      </c>
      <c r="BR2" s="90" t="s">
        <v>167</v>
      </c>
      <c r="BS2" s="90" t="s">
        <v>168</v>
      </c>
      <c r="BT2" s="90" t="s">
        <v>61</v>
      </c>
      <c r="BU2" s="90" t="s">
        <v>368</v>
      </c>
      <c r="BV2" s="90" t="s">
        <v>169</v>
      </c>
      <c r="BW2" s="91" t="s">
        <v>170</v>
      </c>
      <c r="BX2" s="91" t="s">
        <v>171</v>
      </c>
      <c r="BY2" s="91" t="s">
        <v>172</v>
      </c>
      <c r="BZ2" s="90" t="s">
        <v>173</v>
      </c>
      <c r="CA2" s="90" t="s">
        <v>174</v>
      </c>
      <c r="CB2" s="90" t="s">
        <v>369</v>
      </c>
      <c r="CD2" s="90" t="s">
        <v>141</v>
      </c>
      <c r="CE2" s="90" t="s">
        <v>456</v>
      </c>
      <c r="CF2" s="90" t="s">
        <v>59</v>
      </c>
      <c r="CG2" s="90" t="s">
        <v>57</v>
      </c>
      <c r="CH2" s="90" t="s">
        <v>60</v>
      </c>
      <c r="CI2" s="90" t="s">
        <v>54</v>
      </c>
      <c r="CJ2" s="90" t="s">
        <v>53</v>
      </c>
      <c r="CK2" s="90" t="s">
        <v>61</v>
      </c>
      <c r="CL2" s="90" t="s">
        <v>62</v>
      </c>
      <c r="CM2" s="90" t="s">
        <v>63</v>
      </c>
      <c r="CN2" s="90" t="s">
        <v>64</v>
      </c>
      <c r="CO2" s="90" t="s">
        <v>65</v>
      </c>
      <c r="CP2" s="90" t="s">
        <v>320</v>
      </c>
    </row>
    <row r="3" spans="1:98" x14ac:dyDescent="0.25">
      <c r="A3" s="91" t="s">
        <v>0</v>
      </c>
      <c r="B3" s="91">
        <v>459.28185999999999</v>
      </c>
      <c r="C3" s="91">
        <v>0</v>
      </c>
      <c r="D3" s="91">
        <v>2384.4792000000002</v>
      </c>
      <c r="E3" s="91">
        <v>68.719677000000004</v>
      </c>
      <c r="F3" s="91">
        <v>66.590828000000002</v>
      </c>
      <c r="G3" s="91">
        <v>5.4266315000000001</v>
      </c>
      <c r="H3" s="91">
        <v>103.43783999999999</v>
      </c>
      <c r="I3" s="91"/>
      <c r="J3" s="91"/>
      <c r="K3" s="91"/>
      <c r="L3" s="91"/>
      <c r="M3" s="91"/>
      <c r="N3" s="91"/>
      <c r="O3" s="28"/>
      <c r="P3" s="28"/>
      <c r="Q3" s="91" t="s">
        <v>0</v>
      </c>
      <c r="R3" s="91">
        <v>0</v>
      </c>
      <c r="S3" s="91">
        <v>2.7272380163204502</v>
      </c>
      <c r="T3" s="91">
        <v>1.00942751689</v>
      </c>
      <c r="U3" s="91">
        <v>1.00942751689</v>
      </c>
      <c r="V3" s="91">
        <v>8.0198754392848706</v>
      </c>
      <c r="W3" s="91">
        <v>0</v>
      </c>
      <c r="X3" s="91">
        <v>0.488945935502544</v>
      </c>
      <c r="Y3" s="91">
        <v>2.5099275965746699</v>
      </c>
      <c r="Z3" s="91">
        <v>457.82809060952201</v>
      </c>
      <c r="AA3" s="91">
        <v>24.023601406305499</v>
      </c>
      <c r="AB3" s="91">
        <v>0.18254013469748401</v>
      </c>
      <c r="AC3" s="91">
        <v>4.1940793052783398</v>
      </c>
      <c r="AD3" s="91">
        <v>0</v>
      </c>
      <c r="AE3" s="91">
        <v>0</v>
      </c>
      <c r="AF3" s="91">
        <v>4.4113920147206001</v>
      </c>
      <c r="AG3" s="91">
        <v>4.4113920147206001</v>
      </c>
      <c r="AH3" s="91">
        <v>19.021874223766901</v>
      </c>
      <c r="AI3" s="91">
        <v>3.3214797590718801</v>
      </c>
      <c r="AJ3" s="91">
        <v>0.13255892137882</v>
      </c>
      <c r="AK3" s="91">
        <v>3.47598123982175</v>
      </c>
      <c r="AL3" s="91">
        <v>0.35569437326494802</v>
      </c>
      <c r="AM3" s="91">
        <v>0</v>
      </c>
      <c r="AN3" s="91">
        <v>0.28144785288005197</v>
      </c>
      <c r="AO3" s="91">
        <v>1.2783134703307399</v>
      </c>
      <c r="AP3" s="91">
        <v>0</v>
      </c>
      <c r="AQ3" s="91">
        <v>106.154474945793</v>
      </c>
      <c r="AR3" s="91">
        <v>2139.9604998109498</v>
      </c>
      <c r="AS3" s="91">
        <v>218.751547356625</v>
      </c>
      <c r="AT3" s="91">
        <v>2377.7339213913401</v>
      </c>
      <c r="AU3" s="91">
        <v>0</v>
      </c>
      <c r="AV3" s="91">
        <v>4.2315001298312298</v>
      </c>
      <c r="AW3" s="91">
        <v>0</v>
      </c>
      <c r="AX3" s="91">
        <v>36.910236619451297</v>
      </c>
      <c r="AY3" s="91">
        <v>3.8720661641892203E-2</v>
      </c>
      <c r="AZ3" s="91">
        <v>1.36153330127812E-2</v>
      </c>
      <c r="BA3" s="91">
        <v>51.220214941053896</v>
      </c>
      <c r="BB3" s="91">
        <v>1.7401054379867401E-2</v>
      </c>
      <c r="BC3" s="91">
        <v>0</v>
      </c>
      <c r="BD3" s="91">
        <v>2.5238137865374699E-3</v>
      </c>
      <c r="BE3" s="91">
        <v>68.537855460171002</v>
      </c>
      <c r="BF3" s="91">
        <v>66.414531778364093</v>
      </c>
      <c r="BG3" s="91">
        <v>2.1233236818068999</v>
      </c>
      <c r="BH3" s="91">
        <v>0</v>
      </c>
      <c r="BI3" s="91">
        <v>0</v>
      </c>
      <c r="BJ3" s="91">
        <v>0.27170888128882198</v>
      </c>
      <c r="BK3" s="91">
        <v>0</v>
      </c>
      <c r="BL3" s="91">
        <v>2.9156724117131501</v>
      </c>
      <c r="BM3" s="91">
        <v>0</v>
      </c>
      <c r="BN3" s="91">
        <v>7.5780994086101505E-2</v>
      </c>
      <c r="BO3" s="91">
        <v>11.662699947750401</v>
      </c>
      <c r="BP3" s="91">
        <v>9.0171626326071203E-2</v>
      </c>
      <c r="BQ3" s="91">
        <v>0</v>
      </c>
      <c r="BR3" s="91">
        <v>0.19592807423844</v>
      </c>
      <c r="BS3" s="91">
        <v>2.6566541214856902E-4</v>
      </c>
      <c r="BT3" s="91">
        <v>5.4155194890426896</v>
      </c>
      <c r="BU3" s="91">
        <v>15.4163948412255</v>
      </c>
      <c r="BV3" s="91">
        <v>0</v>
      </c>
      <c r="BW3" s="91">
        <v>0</v>
      </c>
      <c r="BX3" s="91">
        <v>5.1643061302463096</v>
      </c>
      <c r="BY3" s="91">
        <v>0</v>
      </c>
      <c r="BZ3" s="91">
        <v>0.84299087241582704</v>
      </c>
      <c r="CA3" s="91">
        <v>103.232516143675</v>
      </c>
      <c r="CB3" s="91">
        <v>7.1784629570868104</v>
      </c>
      <c r="CD3" s="34">
        <f t="shared" ref="CD3:CD34" si="0">AH3/AT3</f>
        <v>8.0000011997289327E-3</v>
      </c>
      <c r="CE3" s="34">
        <f t="shared" ref="CE3:CE34" si="1">AO3/BF3</f>
        <v>1.9247496535798464E-2</v>
      </c>
      <c r="CF3" s="79">
        <f t="shared" ref="CF3:CF34" si="2">IF(B3=0,"",(Z3-B3)/B3)</f>
        <v>-3.1653098393173793E-3</v>
      </c>
      <c r="CG3" s="79" t="str">
        <f t="shared" ref="CG3:CG34" si="3">IF(C3=0,"",(AO3-C3)/C3)</f>
        <v/>
      </c>
      <c r="CH3" s="79">
        <f t="shared" ref="CH3:CH34" si="4">IF(D3=0,"",(AT3-D3)/D3)</f>
        <v>-2.8288267763711674E-3</v>
      </c>
      <c r="CI3" s="79">
        <f t="shared" ref="CI3:CI34" si="5">IF(E3=0,"",(BE3-E3)/E3)</f>
        <v>-2.6458439236989161E-3</v>
      </c>
      <c r="CJ3" s="79">
        <f t="shared" ref="CJ3:CJ34" si="6">IF(F3=0,"",(BF3-F3)/F3)</f>
        <v>-2.6474550164162025E-3</v>
      </c>
      <c r="CK3" s="79">
        <f t="shared" ref="CK3:CK34" si="7">IF(G3=0,"",(BT3-G3)/G3)</f>
        <v>-2.0476811365043681E-3</v>
      </c>
      <c r="CL3" s="79">
        <f t="shared" ref="CL3:CL34" si="8">IF(H3=0,"",(CA3-H3)/H3)</f>
        <v>-1.984997524358541E-3</v>
      </c>
      <c r="CM3" s="49">
        <f>(T3/0.009783-$CA3)/$CA3</f>
        <v>-4.9131289908625753E-4</v>
      </c>
      <c r="CN3" s="49">
        <f>(X3/0.004739-$CA3)/$CA3</f>
        <v>-5.5794758885396813E-4</v>
      </c>
      <c r="CO3" s="49">
        <f>(AF3/0.042696-$CA3)/$CA3</f>
        <v>8.5681372213824926E-4</v>
      </c>
      <c r="CP3" s="49">
        <f>(AN3/0.00273-$CA3)/$CA3</f>
        <v>-1.3374132920309972E-3</v>
      </c>
      <c r="CQ3" s="79"/>
      <c r="CR3" s="79"/>
      <c r="CS3" s="79"/>
      <c r="CT3" s="79"/>
    </row>
    <row r="4" spans="1:98" x14ac:dyDescent="0.25">
      <c r="A4" s="91" t="s">
        <v>2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28"/>
      <c r="P4" s="28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D4" s="34" t="e">
        <f t="shared" si="0"/>
        <v>#DIV/0!</v>
      </c>
      <c r="CE4" s="34" t="e">
        <f t="shared" si="1"/>
        <v>#DIV/0!</v>
      </c>
      <c r="CF4" s="79" t="str">
        <f t="shared" si="2"/>
        <v/>
      </c>
      <c r="CG4" s="79" t="str">
        <f t="shared" si="3"/>
        <v/>
      </c>
      <c r="CH4" s="79" t="str">
        <f t="shared" si="4"/>
        <v/>
      </c>
      <c r="CI4" s="79" t="str">
        <f t="shared" si="5"/>
        <v/>
      </c>
      <c r="CJ4" s="79" t="str">
        <f t="shared" si="6"/>
        <v/>
      </c>
      <c r="CK4" s="79" t="str">
        <f t="shared" si="7"/>
        <v/>
      </c>
      <c r="CL4" s="79" t="str">
        <f t="shared" si="8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79"/>
      <c r="CR4" s="79"/>
      <c r="CS4" s="79"/>
      <c r="CT4" s="79"/>
    </row>
    <row r="5" spans="1:98" x14ac:dyDescent="0.25">
      <c r="A5" s="91" t="s">
        <v>3</v>
      </c>
      <c r="B5" s="91">
        <v>180.48724000000001</v>
      </c>
      <c r="C5" s="91">
        <v>0</v>
      </c>
      <c r="D5" s="91">
        <v>990.7038</v>
      </c>
      <c r="E5" s="91">
        <v>29.18717809</v>
      </c>
      <c r="F5" s="91">
        <v>28.289234</v>
      </c>
      <c r="G5" s="91">
        <v>1.8378410000000001</v>
      </c>
      <c r="H5" s="91">
        <v>48.533439999999999</v>
      </c>
      <c r="I5" s="91"/>
      <c r="J5" s="91"/>
      <c r="K5" s="91"/>
      <c r="L5" s="91"/>
      <c r="M5" s="91"/>
      <c r="N5" s="91"/>
      <c r="O5" s="28"/>
      <c r="P5" s="28"/>
      <c r="Q5" s="91" t="s">
        <v>3</v>
      </c>
      <c r="R5" s="91">
        <v>0</v>
      </c>
      <c r="S5" s="91">
        <v>1.28050535837904</v>
      </c>
      <c r="T5" s="91">
        <v>0.47395106657570202</v>
      </c>
      <c r="U5" s="91">
        <v>0.47395106657570202</v>
      </c>
      <c r="V5" s="91">
        <v>3.7655312077861698</v>
      </c>
      <c r="W5" s="91">
        <v>0</v>
      </c>
      <c r="X5" s="91">
        <v>0.22957214726640601</v>
      </c>
      <c r="Y5" s="91">
        <v>1.17847321483263</v>
      </c>
      <c r="Z5" s="91">
        <v>180.053439743822</v>
      </c>
      <c r="AA5" s="91">
        <v>11.279671279935201</v>
      </c>
      <c r="AB5" s="91">
        <v>8.57071706581332E-2</v>
      </c>
      <c r="AC5" s="91">
        <v>1.9692240832976999</v>
      </c>
      <c r="AD5" s="91">
        <v>0</v>
      </c>
      <c r="AE5" s="91">
        <v>0</v>
      </c>
      <c r="AF5" s="91">
        <v>2.0712569675713501</v>
      </c>
      <c r="AG5" s="91">
        <v>2.0712569675713501</v>
      </c>
      <c r="AH5" s="91">
        <v>7.9093589828535498</v>
      </c>
      <c r="AI5" s="91">
        <v>1.55951736875403</v>
      </c>
      <c r="AJ5" s="91">
        <v>6.2239810104263403E-2</v>
      </c>
      <c r="AK5" s="91">
        <v>1.6320589140837101</v>
      </c>
      <c r="AL5" s="91">
        <v>0.16700719885037699</v>
      </c>
      <c r="AM5" s="91">
        <v>0</v>
      </c>
      <c r="AN5" s="91">
        <v>0.13214676014461499</v>
      </c>
      <c r="AO5" s="91">
        <v>0.543487701251674</v>
      </c>
      <c r="AP5" s="91">
        <v>0</v>
      </c>
      <c r="AQ5" s="91">
        <v>49.842150065863002</v>
      </c>
      <c r="AR5" s="91">
        <v>889.80282478303695</v>
      </c>
      <c r="AS5" s="91">
        <v>90.957608754774299</v>
      </c>
      <c r="AT5" s="91">
        <v>988.66979252066506</v>
      </c>
      <c r="AU5" s="91">
        <v>0</v>
      </c>
      <c r="AV5" s="91">
        <v>1.9867931393932801</v>
      </c>
      <c r="AW5" s="91">
        <v>0</v>
      </c>
      <c r="AX5" s="91">
        <v>17.330261009371799</v>
      </c>
      <c r="AY5" s="91">
        <v>1.64624830216549E-2</v>
      </c>
      <c r="AZ5" s="91">
        <v>5.7886963695387298E-3</v>
      </c>
      <c r="BA5" s="91">
        <v>21.7767709748287</v>
      </c>
      <c r="BB5" s="91">
        <v>7.39822731085721E-3</v>
      </c>
      <c r="BC5" s="91">
        <v>0</v>
      </c>
      <c r="BD5" s="91">
        <v>1.07302711310261E-3</v>
      </c>
      <c r="BE5" s="91">
        <v>29.133113544828099</v>
      </c>
      <c r="BF5" s="91">
        <v>28.236778891146599</v>
      </c>
      <c r="BG5" s="91">
        <v>0.89633465368144305</v>
      </c>
      <c r="BH5" s="91">
        <v>0</v>
      </c>
      <c r="BI5" s="91">
        <v>0</v>
      </c>
      <c r="BJ5" s="91">
        <v>0.115519672536472</v>
      </c>
      <c r="BK5" s="91">
        <v>0</v>
      </c>
      <c r="BL5" s="91">
        <v>1.2396270928200901</v>
      </c>
      <c r="BM5" s="91">
        <v>0</v>
      </c>
      <c r="BN5" s="91">
        <v>3.2218993413691797E-2</v>
      </c>
      <c r="BO5" s="91">
        <v>4.9585061397620098</v>
      </c>
      <c r="BP5" s="91">
        <v>4.2337880714553203E-2</v>
      </c>
      <c r="BQ5" s="91">
        <v>0</v>
      </c>
      <c r="BR5" s="91">
        <v>8.3300633883937603E-2</v>
      </c>
      <c r="BS5" s="91">
        <v>1.1295008658652799E-4</v>
      </c>
      <c r="BT5" s="91">
        <v>1.83639873265276</v>
      </c>
      <c r="BU5" s="91">
        <v>7.2383771796099401</v>
      </c>
      <c r="BV5" s="91">
        <v>0</v>
      </c>
      <c r="BW5" s="91">
        <v>0</v>
      </c>
      <c r="BX5" s="91">
        <v>2.4247692247066199</v>
      </c>
      <c r="BY5" s="91">
        <v>0</v>
      </c>
      <c r="BZ5" s="91">
        <v>0.395805109833892</v>
      </c>
      <c r="CA5" s="91">
        <v>48.470219133693703</v>
      </c>
      <c r="CB5" s="91">
        <v>3.3704649592554699</v>
      </c>
      <c r="CD5" s="34">
        <f t="shared" si="0"/>
        <v>8.0000006500534696E-3</v>
      </c>
      <c r="CE5" s="34">
        <f t="shared" si="1"/>
        <v>1.9247510608303837E-2</v>
      </c>
      <c r="CF5" s="79">
        <f t="shared" si="2"/>
        <v>-2.4034954281422728E-3</v>
      </c>
      <c r="CG5" s="79" t="str">
        <f t="shared" si="3"/>
        <v/>
      </c>
      <c r="CH5" s="79">
        <f t="shared" si="4"/>
        <v>-2.0530934466335407E-3</v>
      </c>
      <c r="CI5" s="79">
        <f t="shared" si="5"/>
        <v>-1.8523388936467359E-3</v>
      </c>
      <c r="CJ5" s="79">
        <f t="shared" si="6"/>
        <v>-1.8542428138351537E-3</v>
      </c>
      <c r="CK5" s="79">
        <f t="shared" si="7"/>
        <v>-7.8476176515817589E-4</v>
      </c>
      <c r="CL5" s="79">
        <f t="shared" si="8"/>
        <v>-1.3026248769156981E-3</v>
      </c>
      <c r="CM5" s="49">
        <f t="shared" si="9"/>
        <v>-4.9155419337183835E-4</v>
      </c>
      <c r="CN5" s="49">
        <f t="shared" si="10"/>
        <v>-5.5821072042666761E-4</v>
      </c>
      <c r="CO5" s="49">
        <f t="shared" si="11"/>
        <v>8.5648936225727408E-4</v>
      </c>
      <c r="CP5" s="49">
        <f t="shared" si="12"/>
        <v>-1.3371610129472122E-3</v>
      </c>
      <c r="CQ5" s="79"/>
      <c r="CR5" s="79"/>
      <c r="CS5" s="79"/>
      <c r="CT5" s="79"/>
    </row>
    <row r="6" spans="1:98" x14ac:dyDescent="0.25">
      <c r="A6" s="91" t="s">
        <v>4</v>
      </c>
      <c r="B6" s="91">
        <v>1203.8929000000001</v>
      </c>
      <c r="C6" s="91">
        <v>0</v>
      </c>
      <c r="D6" s="91">
        <v>5643.1953000000003</v>
      </c>
      <c r="E6" s="91">
        <v>123.125191</v>
      </c>
      <c r="F6" s="91">
        <v>119.37711</v>
      </c>
      <c r="G6" s="91">
        <v>19.1206</v>
      </c>
      <c r="H6" s="91">
        <v>237.38368</v>
      </c>
      <c r="I6" s="91"/>
      <c r="J6" s="91"/>
      <c r="K6" s="28"/>
      <c r="L6" s="91"/>
      <c r="M6" s="28"/>
      <c r="N6" s="91"/>
      <c r="O6" s="28"/>
      <c r="P6" s="28"/>
      <c r="Q6" s="91" t="s">
        <v>4</v>
      </c>
      <c r="R6" s="91">
        <v>0</v>
      </c>
      <c r="S6" s="91">
        <v>6.2498544332690704</v>
      </c>
      <c r="T6" s="91">
        <v>2.3132453721539799</v>
      </c>
      <c r="U6" s="91">
        <v>2.3132453721539799</v>
      </c>
      <c r="V6" s="91">
        <v>18.378686965356501</v>
      </c>
      <c r="W6" s="91">
        <v>0</v>
      </c>
      <c r="X6" s="91">
        <v>1.1204878204051101</v>
      </c>
      <c r="Y6" s="91">
        <v>5.7518589843513901</v>
      </c>
      <c r="Z6" s="91">
        <v>1199.2785175813001</v>
      </c>
      <c r="AA6" s="91">
        <v>55.0534804390931</v>
      </c>
      <c r="AB6" s="91">
        <v>0.41831684313209999</v>
      </c>
      <c r="AC6" s="91">
        <v>9.6113223871759406</v>
      </c>
      <c r="AD6" s="91">
        <v>0</v>
      </c>
      <c r="AE6" s="91">
        <v>0</v>
      </c>
      <c r="AF6" s="91">
        <v>10.109319606843099</v>
      </c>
      <c r="AG6" s="91">
        <v>10.109319606843099</v>
      </c>
      <c r="AH6" s="91">
        <v>44.975072111950702</v>
      </c>
      <c r="AI6" s="91">
        <v>7.6116421054216001</v>
      </c>
      <c r="AJ6" s="91">
        <v>0.30377805919316803</v>
      </c>
      <c r="AK6" s="91">
        <v>7.9657032159063901</v>
      </c>
      <c r="AL6" s="91">
        <v>0.81512415357576395</v>
      </c>
      <c r="AM6" s="91">
        <v>0</v>
      </c>
      <c r="AN6" s="91">
        <v>0.64497730434082801</v>
      </c>
      <c r="AO6" s="91">
        <v>2.2890873515589401</v>
      </c>
      <c r="AP6" s="91">
        <v>0</v>
      </c>
      <c r="AQ6" s="91">
        <v>243.267991359755</v>
      </c>
      <c r="AR6" s="91">
        <v>5059.6951937274098</v>
      </c>
      <c r="AS6" s="91">
        <v>517.21321118382605</v>
      </c>
      <c r="AT6" s="91">
        <v>5621.8834770231797</v>
      </c>
      <c r="AU6" s="91">
        <v>0</v>
      </c>
      <c r="AV6" s="91">
        <v>9.6970795136658996</v>
      </c>
      <c r="AW6" s="91">
        <v>0</v>
      </c>
      <c r="AX6" s="91">
        <v>84.584987847854606</v>
      </c>
      <c r="AY6" s="91">
        <v>6.9337486028759193E-2</v>
      </c>
      <c r="AZ6" s="91">
        <v>2.4381102924320799E-2</v>
      </c>
      <c r="BA6" s="91">
        <v>91.720524230228705</v>
      </c>
      <c r="BB6" s="91">
        <v>3.1160240671968702E-2</v>
      </c>
      <c r="BC6" s="91">
        <v>0</v>
      </c>
      <c r="BD6" s="91">
        <v>4.5194235792038002E-3</v>
      </c>
      <c r="BE6" s="91">
        <v>122.663191440484</v>
      </c>
      <c r="BF6" s="91">
        <v>118.929129119127</v>
      </c>
      <c r="BG6" s="91">
        <v>3.7340623213567201</v>
      </c>
      <c r="BH6" s="91">
        <v>0</v>
      </c>
      <c r="BI6" s="91">
        <v>0</v>
      </c>
      <c r="BJ6" s="91">
        <v>0.48655180849551</v>
      </c>
      <c r="BK6" s="91">
        <v>0</v>
      </c>
      <c r="BL6" s="91">
        <v>5.2211262921013901</v>
      </c>
      <c r="BM6" s="91">
        <v>0</v>
      </c>
      <c r="BN6" s="91">
        <v>0.135701651343441</v>
      </c>
      <c r="BO6" s="91">
        <v>20.884501071997398</v>
      </c>
      <c r="BP6" s="91">
        <v>0.20664099620926099</v>
      </c>
      <c r="BQ6" s="91">
        <v>0</v>
      </c>
      <c r="BR6" s="91">
        <v>0.35085008012698599</v>
      </c>
      <c r="BS6" s="91">
        <v>4.7573163007545298E-4</v>
      </c>
      <c r="BT6" s="91">
        <v>19.0318365456571</v>
      </c>
      <c r="BU6" s="91">
        <v>35.328837488819097</v>
      </c>
      <c r="BV6" s="91">
        <v>0</v>
      </c>
      <c r="BW6" s="91">
        <v>0</v>
      </c>
      <c r="BX6" s="91">
        <v>11.8347367691764</v>
      </c>
      <c r="BY6" s="91">
        <v>0</v>
      </c>
      <c r="BZ6" s="91">
        <v>1.9318324139191401</v>
      </c>
      <c r="CA6" s="91">
        <v>236.57189660025199</v>
      </c>
      <c r="CB6" s="91">
        <v>16.450455697099699</v>
      </c>
      <c r="CD6" s="34">
        <f t="shared" si="0"/>
        <v>8.000000764114959E-3</v>
      </c>
      <c r="CE6" s="34">
        <f t="shared" si="1"/>
        <v>1.9247491077362924E-2</v>
      </c>
      <c r="CF6" s="79">
        <f t="shared" si="2"/>
        <v>-3.8328844855717321E-3</v>
      </c>
      <c r="CG6" s="79" t="str">
        <f t="shared" si="3"/>
        <v/>
      </c>
      <c r="CH6" s="79">
        <f t="shared" si="4"/>
        <v>-3.776552439505438E-3</v>
      </c>
      <c r="CI6" s="79">
        <f t="shared" si="5"/>
        <v>-3.7522748656365701E-3</v>
      </c>
      <c r="CJ6" s="79">
        <f t="shared" si="6"/>
        <v>-3.7526530913087452E-3</v>
      </c>
      <c r="CK6" s="79">
        <f t="shared" si="7"/>
        <v>-4.6422944020009542E-3</v>
      </c>
      <c r="CL6" s="79">
        <f t="shared" si="8"/>
        <v>-3.4197102334415285E-3</v>
      </c>
      <c r="CM6" s="49">
        <f t="shared" si="9"/>
        <v>-4.9148838066625871E-4</v>
      </c>
      <c r="CN6" s="49">
        <f t="shared" si="10"/>
        <v>-5.5872771340642158E-4</v>
      </c>
      <c r="CO6" s="49">
        <f t="shared" si="11"/>
        <v>8.5597355759546156E-4</v>
      </c>
      <c r="CP6" s="49">
        <f t="shared" si="12"/>
        <v>-1.3377487746086716E-3</v>
      </c>
      <c r="CQ6" s="79"/>
      <c r="CR6" s="79"/>
      <c r="CS6" s="79"/>
      <c r="CT6" s="79"/>
    </row>
    <row r="7" spans="1:98" x14ac:dyDescent="0.25">
      <c r="A7" s="91" t="s">
        <v>5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8"/>
      <c r="P7" s="28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D7" s="34" t="e">
        <f t="shared" si="0"/>
        <v>#DIV/0!</v>
      </c>
      <c r="CE7" s="34" t="e">
        <f t="shared" si="1"/>
        <v>#DIV/0!</v>
      </c>
      <c r="CF7" s="79" t="str">
        <f t="shared" si="2"/>
        <v/>
      </c>
      <c r="CG7" s="79" t="str">
        <f t="shared" si="3"/>
        <v/>
      </c>
      <c r="CH7" s="79" t="str">
        <f t="shared" si="4"/>
        <v/>
      </c>
      <c r="CI7" s="79" t="str">
        <f t="shared" si="5"/>
        <v/>
      </c>
      <c r="CJ7" s="79" t="str">
        <f t="shared" si="6"/>
        <v/>
      </c>
      <c r="CK7" s="79" t="str">
        <f t="shared" si="7"/>
        <v/>
      </c>
      <c r="CL7" s="79" t="str">
        <f t="shared" si="8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79"/>
      <c r="CR7" s="79"/>
      <c r="CS7" s="79"/>
      <c r="CT7" s="79"/>
    </row>
    <row r="8" spans="1:98" x14ac:dyDescent="0.25">
      <c r="A8" s="91" t="s">
        <v>6</v>
      </c>
      <c r="B8" s="91">
        <v>341.22478999999998</v>
      </c>
      <c r="C8" s="91">
        <v>0</v>
      </c>
      <c r="D8" s="91">
        <v>1645.317</v>
      </c>
      <c r="E8" s="91">
        <v>44.028459899999994</v>
      </c>
      <c r="F8" s="91">
        <v>42.698462999999997</v>
      </c>
      <c r="G8" s="91">
        <v>1.1215976000000001</v>
      </c>
      <c r="H8" s="91">
        <v>57.763908000000001</v>
      </c>
      <c r="I8" s="91"/>
      <c r="J8" s="91"/>
      <c r="K8" s="91"/>
      <c r="L8" s="91"/>
      <c r="M8" s="91"/>
      <c r="N8" s="91"/>
      <c r="O8" s="28"/>
      <c r="P8" s="28"/>
      <c r="Q8" s="91" t="s">
        <v>6</v>
      </c>
      <c r="R8" s="91">
        <v>0</v>
      </c>
      <c r="S8" s="91">
        <v>1.5230639476029999</v>
      </c>
      <c r="T8" s="91">
        <v>0.56372849391911095</v>
      </c>
      <c r="U8" s="91">
        <v>0.56372849391911095</v>
      </c>
      <c r="V8" s="91">
        <v>4.4788093349575897</v>
      </c>
      <c r="W8" s="91">
        <v>0</v>
      </c>
      <c r="X8" s="91">
        <v>0.27305849328396098</v>
      </c>
      <c r="Y8" s="91">
        <v>1.4017050954144501</v>
      </c>
      <c r="Z8" s="91">
        <v>340.53946645237698</v>
      </c>
      <c r="AA8" s="91">
        <v>13.4162930618525</v>
      </c>
      <c r="AB8" s="91">
        <v>0.101942065853929</v>
      </c>
      <c r="AC8" s="91">
        <v>2.3422411296951999</v>
      </c>
      <c r="AD8" s="91">
        <v>0</v>
      </c>
      <c r="AE8" s="91">
        <v>0</v>
      </c>
      <c r="AF8" s="91">
        <v>2.4635991418814398</v>
      </c>
      <c r="AG8" s="91">
        <v>2.4635991418814398</v>
      </c>
      <c r="AH8" s="91">
        <v>13.1362015251575</v>
      </c>
      <c r="AI8" s="91">
        <v>1.8549263493905801</v>
      </c>
      <c r="AJ8" s="91">
        <v>7.4029355803348407E-2</v>
      </c>
      <c r="AK8" s="91">
        <v>1.94120968952853</v>
      </c>
      <c r="AL8" s="91">
        <v>0.19864237159280601</v>
      </c>
      <c r="AM8" s="91">
        <v>0</v>
      </c>
      <c r="AN8" s="91">
        <v>0.15717818459110999</v>
      </c>
      <c r="AO8" s="91">
        <v>0.82017017513516999</v>
      </c>
      <c r="AP8" s="91">
        <v>0</v>
      </c>
      <c r="AQ8" s="91">
        <v>59.283427427702101</v>
      </c>
      <c r="AR8" s="91">
        <v>1477.82278352706</v>
      </c>
      <c r="AS8" s="91">
        <v>151.066314707364</v>
      </c>
      <c r="AT8" s="91">
        <v>1642.0252997595801</v>
      </c>
      <c r="AU8" s="91">
        <v>0</v>
      </c>
      <c r="AV8" s="91">
        <v>2.3631363797505398</v>
      </c>
      <c r="AW8" s="91">
        <v>0</v>
      </c>
      <c r="AX8" s="91">
        <v>20.613013299866001</v>
      </c>
      <c r="AY8" s="91">
        <v>2.4843312433516802E-2</v>
      </c>
      <c r="AZ8" s="91">
        <v>8.7356332280626291E-3</v>
      </c>
      <c r="BA8" s="91">
        <v>32.863056743663002</v>
      </c>
      <c r="BB8" s="91">
        <v>1.11645746942464E-2</v>
      </c>
      <c r="BC8" s="91">
        <v>0</v>
      </c>
      <c r="BD8" s="91">
        <v>1.61928978874209E-3</v>
      </c>
      <c r="BE8" s="91">
        <v>43.939089784868997</v>
      </c>
      <c r="BF8" s="91">
        <v>42.6117780039202</v>
      </c>
      <c r="BG8" s="91">
        <v>1.32731178094875</v>
      </c>
      <c r="BH8" s="91">
        <v>0</v>
      </c>
      <c r="BI8" s="91">
        <v>0</v>
      </c>
      <c r="BJ8" s="91">
        <v>0.17432936710814201</v>
      </c>
      <c r="BK8" s="91">
        <v>0</v>
      </c>
      <c r="BL8" s="91">
        <v>1.8707057056719401</v>
      </c>
      <c r="BM8" s="91">
        <v>0</v>
      </c>
      <c r="BN8" s="91">
        <v>4.8621287289803E-2</v>
      </c>
      <c r="BO8" s="91">
        <v>7.4828236517358597</v>
      </c>
      <c r="BP8" s="91">
        <v>5.0357582498116199E-2</v>
      </c>
      <c r="BQ8" s="91">
        <v>0</v>
      </c>
      <c r="BR8" s="91">
        <v>0.12570798665101299</v>
      </c>
      <c r="BS8" s="91">
        <v>1.7045165586953E-4</v>
      </c>
      <c r="BT8" s="91">
        <v>1.11832915008074</v>
      </c>
      <c r="BU8" s="91">
        <v>8.6094963119239392</v>
      </c>
      <c r="BV8" s="91">
        <v>0</v>
      </c>
      <c r="BW8" s="91">
        <v>0</v>
      </c>
      <c r="BX8" s="91">
        <v>2.8840761164103901</v>
      </c>
      <c r="BY8" s="91">
        <v>0</v>
      </c>
      <c r="BZ8" s="91">
        <v>0.47077982159473503</v>
      </c>
      <c r="CA8" s="91">
        <v>57.651618564019401</v>
      </c>
      <c r="CB8" s="91">
        <v>4.0089159639552499</v>
      </c>
      <c r="CD8" s="34">
        <f t="shared" si="0"/>
        <v>7.9999994683887382E-3</v>
      </c>
      <c r="CE8" s="34">
        <f t="shared" si="1"/>
        <v>1.9247499483821491E-2</v>
      </c>
      <c r="CF8" s="79">
        <f t="shared" si="2"/>
        <v>-2.0084225053607616E-3</v>
      </c>
      <c r="CG8" s="79" t="str">
        <f t="shared" si="3"/>
        <v/>
      </c>
      <c r="CH8" s="79">
        <f t="shared" si="4"/>
        <v>-2.0006480455862998E-3</v>
      </c>
      <c r="CI8" s="79">
        <f t="shared" si="5"/>
        <v>-2.0298260564639218E-3</v>
      </c>
      <c r="CJ8" s="79">
        <f t="shared" si="6"/>
        <v>-2.0301666614977783E-3</v>
      </c>
      <c r="CK8" s="79">
        <f t="shared" si="7"/>
        <v>-2.9141020979896164E-3</v>
      </c>
      <c r="CL8" s="79">
        <f t="shared" si="8"/>
        <v>-1.9439376570677958E-3</v>
      </c>
      <c r="CM8" s="49">
        <f t="shared" si="9"/>
        <v>-4.9164476740263217E-4</v>
      </c>
      <c r="CN8" s="49">
        <f t="shared" si="10"/>
        <v>-5.5827576324588729E-4</v>
      </c>
      <c r="CO8" s="49">
        <f t="shared" si="11"/>
        <v>8.5543011458525406E-4</v>
      </c>
      <c r="CP8" s="49">
        <f t="shared" si="12"/>
        <v>-1.3389385379267542E-3</v>
      </c>
      <c r="CQ8" s="79"/>
      <c r="CR8" s="79"/>
      <c r="CS8" s="79"/>
      <c r="CT8" s="79"/>
    </row>
    <row r="9" spans="1:98" x14ac:dyDescent="0.25">
      <c r="A9" s="91" t="s">
        <v>7</v>
      </c>
      <c r="B9" s="91">
        <v>65.835280999999995</v>
      </c>
      <c r="C9" s="91">
        <v>0</v>
      </c>
      <c r="D9" s="91">
        <v>312.82751000000002</v>
      </c>
      <c r="E9" s="91">
        <v>8.5527520199999998</v>
      </c>
      <c r="F9" s="91">
        <v>8.2874087999999997</v>
      </c>
      <c r="G9" s="91">
        <v>0.71409696</v>
      </c>
      <c r="H9" s="91">
        <v>10.360035999999999</v>
      </c>
      <c r="I9" s="91"/>
      <c r="J9" s="91"/>
      <c r="K9" s="91"/>
      <c r="L9" s="91"/>
      <c r="M9" s="91"/>
      <c r="N9" s="91"/>
      <c r="O9" s="28"/>
      <c r="P9" s="28"/>
      <c r="Q9" s="91" t="s">
        <v>7</v>
      </c>
      <c r="R9" s="91">
        <v>0</v>
      </c>
      <c r="S9" s="91">
        <v>0.27275747393974697</v>
      </c>
      <c r="T9" s="91">
        <v>0.100955258707663</v>
      </c>
      <c r="U9" s="91">
        <v>0.100955258707663</v>
      </c>
      <c r="V9" s="91">
        <v>0.80208754526364501</v>
      </c>
      <c r="W9" s="91">
        <v>0</v>
      </c>
      <c r="X9" s="91">
        <v>4.8900658505376698E-2</v>
      </c>
      <c r="Y9" s="91">
        <v>0.25102411291743099</v>
      </c>
      <c r="Z9" s="91">
        <v>65.568185704128595</v>
      </c>
      <c r="AA9" s="91">
        <v>2.4026579907438901</v>
      </c>
      <c r="AB9" s="91">
        <v>1.82563131795896E-2</v>
      </c>
      <c r="AC9" s="91">
        <v>0.41946025028191603</v>
      </c>
      <c r="AD9" s="91">
        <v>0</v>
      </c>
      <c r="AE9" s="91">
        <v>0</v>
      </c>
      <c r="AF9" s="91">
        <v>0.4411934256144</v>
      </c>
      <c r="AG9" s="91">
        <v>0.4411934256144</v>
      </c>
      <c r="AH9" s="91">
        <v>2.49274022564305</v>
      </c>
      <c r="AI9" s="91">
        <v>0.33218987704679798</v>
      </c>
      <c r="AJ9" s="91">
        <v>1.32575793065857E-2</v>
      </c>
      <c r="AK9" s="91">
        <v>0.34764169794601502</v>
      </c>
      <c r="AL9" s="91">
        <v>3.5573909030241803E-2</v>
      </c>
      <c r="AM9" s="91">
        <v>0</v>
      </c>
      <c r="AN9" s="91">
        <v>2.81482874474362E-2</v>
      </c>
      <c r="AO9" s="91">
        <v>0.15885992868047799</v>
      </c>
      <c r="AP9" s="91">
        <v>0</v>
      </c>
      <c r="AQ9" s="91">
        <v>10.6167715846271</v>
      </c>
      <c r="AR9" s="91">
        <v>280.43313264659298</v>
      </c>
      <c r="AS9" s="91">
        <v>28.666508011045099</v>
      </c>
      <c r="AT9" s="91">
        <v>311.59238088328101</v>
      </c>
      <c r="AU9" s="91">
        <v>0</v>
      </c>
      <c r="AV9" s="91">
        <v>0.42320239913027602</v>
      </c>
      <c r="AW9" s="91">
        <v>0</v>
      </c>
      <c r="AX9" s="91">
        <v>3.6914818317233999</v>
      </c>
      <c r="AY9" s="91">
        <v>4.8119340928256E-3</v>
      </c>
      <c r="AZ9" s="91">
        <v>1.6920181109696399E-3</v>
      </c>
      <c r="BA9" s="91">
        <v>6.36529000259043</v>
      </c>
      <c r="BB9" s="91">
        <v>2.16248008950765E-3</v>
      </c>
      <c r="BC9" s="91">
        <v>0</v>
      </c>
      <c r="BD9" s="91">
        <v>3.1364239818780103E-4</v>
      </c>
      <c r="BE9" s="91">
        <v>8.5177476039803306</v>
      </c>
      <c r="BF9" s="91">
        <v>8.2535322671967695</v>
      </c>
      <c r="BG9" s="91">
        <v>0.26421533678356601</v>
      </c>
      <c r="BH9" s="91">
        <v>0</v>
      </c>
      <c r="BI9" s="91">
        <v>0</v>
      </c>
      <c r="BJ9" s="91">
        <v>3.3766111101925199E-2</v>
      </c>
      <c r="BK9" s="91">
        <v>0</v>
      </c>
      <c r="BL9" s="91">
        <v>0.36233945887553198</v>
      </c>
      <c r="BM9" s="91">
        <v>0</v>
      </c>
      <c r="BN9" s="91">
        <v>9.41753457122858E-3</v>
      </c>
      <c r="BO9" s="91">
        <v>1.44935752354811</v>
      </c>
      <c r="BP9" s="91">
        <v>9.0183315835248596E-3</v>
      </c>
      <c r="BQ9" s="91">
        <v>0</v>
      </c>
      <c r="BR9" s="91">
        <v>2.4348546658068598E-2</v>
      </c>
      <c r="BS9" s="91">
        <v>3.30151599728831E-5</v>
      </c>
      <c r="BT9" s="91">
        <v>0.70755095112904198</v>
      </c>
      <c r="BU9" s="91">
        <v>1.5418313236261101</v>
      </c>
      <c r="BV9" s="91">
        <v>0</v>
      </c>
      <c r="BW9" s="91">
        <v>0</v>
      </c>
      <c r="BX9" s="91">
        <v>0.51649467817968697</v>
      </c>
      <c r="BY9" s="91">
        <v>0</v>
      </c>
      <c r="BZ9" s="91">
        <v>8.4309484670050699E-2</v>
      </c>
      <c r="CA9" s="91">
        <v>10.3245364175995</v>
      </c>
      <c r="CB9" s="91">
        <v>0.71793622592530704</v>
      </c>
      <c r="CD9" s="34">
        <f t="shared" si="0"/>
        <v>8.0000037824313891E-3</v>
      </c>
      <c r="CE9" s="34">
        <f t="shared" si="1"/>
        <v>1.9247508041115732E-2</v>
      </c>
      <c r="CF9" s="79">
        <f t="shared" si="2"/>
        <v>-4.0570237084793445E-3</v>
      </c>
      <c r="CG9" s="79" t="str">
        <f t="shared" si="3"/>
        <v/>
      </c>
      <c r="CH9" s="79">
        <f t="shared" si="4"/>
        <v>-3.9482752546891042E-3</v>
      </c>
      <c r="CI9" s="79">
        <f t="shared" si="5"/>
        <v>-4.0927663911936021E-3</v>
      </c>
      <c r="CJ9" s="79">
        <f t="shared" si="6"/>
        <v>-4.0877110832556272E-3</v>
      </c>
      <c r="CK9" s="79">
        <f t="shared" si="7"/>
        <v>-9.1668348104408954E-3</v>
      </c>
      <c r="CL9" s="79">
        <f t="shared" si="8"/>
        <v>-3.4265887107437763E-3</v>
      </c>
      <c r="CM9" s="49">
        <f t="shared" si="9"/>
        <v>-4.9186768314873354E-4</v>
      </c>
      <c r="CN9" s="49">
        <f t="shared" si="10"/>
        <v>-5.5836310221097426E-4</v>
      </c>
      <c r="CO9" s="49">
        <f t="shared" si="11"/>
        <v>8.5527381168782864E-4</v>
      </c>
      <c r="CP9" s="49">
        <f t="shared" si="12"/>
        <v>-1.3374367930048135E-3</v>
      </c>
      <c r="CQ9" s="79"/>
      <c r="CR9" s="79"/>
      <c r="CS9" s="79"/>
      <c r="CT9" s="79"/>
    </row>
    <row r="10" spans="1:98" x14ac:dyDescent="0.25">
      <c r="A10" s="91" t="s">
        <v>8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28"/>
      <c r="P10" s="28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D10" s="34" t="e">
        <f t="shared" si="0"/>
        <v>#DIV/0!</v>
      </c>
      <c r="CE10" s="34" t="e">
        <f t="shared" si="1"/>
        <v>#DIV/0!</v>
      </c>
      <c r="CF10" s="79" t="str">
        <f t="shared" si="2"/>
        <v/>
      </c>
      <c r="CG10" s="79" t="str">
        <f t="shared" si="3"/>
        <v/>
      </c>
      <c r="CH10" s="79" t="str">
        <f t="shared" si="4"/>
        <v/>
      </c>
      <c r="CI10" s="79" t="str">
        <f t="shared" si="5"/>
        <v/>
      </c>
      <c r="CJ10" s="79" t="str">
        <f t="shared" si="6"/>
        <v/>
      </c>
      <c r="CK10" s="79" t="str">
        <f t="shared" si="7"/>
        <v/>
      </c>
      <c r="CL10" s="79" t="str">
        <f t="shared" si="8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79"/>
      <c r="CR10" s="79"/>
      <c r="CS10" s="79"/>
      <c r="CT10" s="79"/>
    </row>
    <row r="11" spans="1:98" x14ac:dyDescent="0.25">
      <c r="A11" s="91" t="s">
        <v>9</v>
      </c>
      <c r="B11" s="91">
        <v>1201.1642999999999</v>
      </c>
      <c r="C11" s="91">
        <v>0</v>
      </c>
      <c r="D11" s="91">
        <v>5806.1323000000002</v>
      </c>
      <c r="E11" s="91">
        <v>156.95107910000002</v>
      </c>
      <c r="F11" s="91">
        <v>152.16766000000001</v>
      </c>
      <c r="G11" s="91">
        <v>7.0046863999999998</v>
      </c>
      <c r="H11" s="91">
        <v>206.37739999999999</v>
      </c>
      <c r="I11" s="91"/>
      <c r="J11" s="91"/>
      <c r="K11" s="91"/>
      <c r="L11" s="91"/>
      <c r="M11" s="91"/>
      <c r="N11" s="91"/>
      <c r="O11" s="28"/>
      <c r="P11" s="28"/>
      <c r="Q11" s="91" t="s">
        <v>9</v>
      </c>
      <c r="R11" s="91">
        <v>0</v>
      </c>
      <c r="S11" s="91">
        <v>5.4174764679122704</v>
      </c>
      <c r="T11" s="91">
        <v>2.0051613497254199</v>
      </c>
      <c r="U11" s="91">
        <v>2.0051613497254199</v>
      </c>
      <c r="V11" s="91">
        <v>15.9309461276808</v>
      </c>
      <c r="W11" s="91">
        <v>0</v>
      </c>
      <c r="X11" s="91">
        <v>0.97125778504982996</v>
      </c>
      <c r="Y11" s="91">
        <v>4.9858057405399698</v>
      </c>
      <c r="Z11" s="91">
        <v>1191.92529503728</v>
      </c>
      <c r="AA11" s="91">
        <v>47.721292150506201</v>
      </c>
      <c r="AB11" s="91">
        <v>0.36260390475076498</v>
      </c>
      <c r="AC11" s="91">
        <v>8.3312606869746908</v>
      </c>
      <c r="AD11" s="91">
        <v>0</v>
      </c>
      <c r="AE11" s="91">
        <v>0</v>
      </c>
      <c r="AF11" s="91">
        <v>8.7629346616242199</v>
      </c>
      <c r="AG11" s="91">
        <v>8.7629346616242199</v>
      </c>
      <c r="AH11" s="91">
        <v>46.1054001676967</v>
      </c>
      <c r="AI11" s="91">
        <v>6.5979002859000397</v>
      </c>
      <c r="AJ11" s="91">
        <v>0.26331967616705498</v>
      </c>
      <c r="AK11" s="91">
        <v>6.9048072852214899</v>
      </c>
      <c r="AL11" s="91">
        <v>0.70656300541584305</v>
      </c>
      <c r="AM11" s="91">
        <v>0</v>
      </c>
      <c r="AN11" s="91">
        <v>0.55907688987424498</v>
      </c>
      <c r="AO11" s="91">
        <v>2.90755651265287</v>
      </c>
      <c r="AP11" s="91">
        <v>0</v>
      </c>
      <c r="AQ11" s="91">
        <v>210.86881220214099</v>
      </c>
      <c r="AR11" s="91">
        <v>5186.8558218158296</v>
      </c>
      <c r="AS11" s="91">
        <v>530.21212311345505</v>
      </c>
      <c r="AT11" s="91">
        <v>5763.1733450969896</v>
      </c>
      <c r="AU11" s="91">
        <v>0</v>
      </c>
      <c r="AV11" s="91">
        <v>8.4055891832216094</v>
      </c>
      <c r="AW11" s="91">
        <v>0</v>
      </c>
      <c r="AX11" s="91">
        <v>73.319680772955195</v>
      </c>
      <c r="AY11" s="91">
        <v>8.8071176591323699E-2</v>
      </c>
      <c r="AZ11" s="91">
        <v>3.0968400015762999E-2</v>
      </c>
      <c r="BA11" s="91">
        <v>116.50165311683899</v>
      </c>
      <c r="BB11" s="91">
        <v>3.9579160748689599E-2</v>
      </c>
      <c r="BC11" s="91">
        <v>0</v>
      </c>
      <c r="BD11" s="91">
        <v>5.7404862168907098E-3</v>
      </c>
      <c r="BE11" s="91">
        <v>155.81010481463599</v>
      </c>
      <c r="BF11" s="91">
        <v>151.06149773439299</v>
      </c>
      <c r="BG11" s="91">
        <v>4.7486070802427296</v>
      </c>
      <c r="BH11" s="91">
        <v>0</v>
      </c>
      <c r="BI11" s="91">
        <v>0</v>
      </c>
      <c r="BJ11" s="91">
        <v>0.61800843775635494</v>
      </c>
      <c r="BK11" s="91">
        <v>0</v>
      </c>
      <c r="BL11" s="91">
        <v>6.6317726404537103</v>
      </c>
      <c r="BM11" s="91">
        <v>0</v>
      </c>
      <c r="BN11" s="91">
        <v>0.17236558488621301</v>
      </c>
      <c r="BO11" s="91">
        <v>26.5270915248819</v>
      </c>
      <c r="BP11" s="91">
        <v>0.179120015031835</v>
      </c>
      <c r="BQ11" s="91">
        <v>0</v>
      </c>
      <c r="BR11" s="91">
        <v>0.44564294588204101</v>
      </c>
      <c r="BS11" s="91">
        <v>6.0426012149340997E-4</v>
      </c>
      <c r="BT11" s="91">
        <v>6.94156685025259</v>
      </c>
      <c r="BU11" s="91">
        <v>30.623638701740099</v>
      </c>
      <c r="BV11" s="91">
        <v>0</v>
      </c>
      <c r="BW11" s="91">
        <v>0</v>
      </c>
      <c r="BX11" s="91">
        <v>10.258551524648899</v>
      </c>
      <c r="BY11" s="91">
        <v>0</v>
      </c>
      <c r="BZ11" s="91">
        <v>1.67454461557953</v>
      </c>
      <c r="CA11" s="91">
        <v>205.06452565264999</v>
      </c>
      <c r="CB11" s="91">
        <v>14.2595383405531</v>
      </c>
      <c r="CD11" s="34">
        <f t="shared" si="0"/>
        <v>8.0000023263087847E-3</v>
      </c>
      <c r="CE11" s="34">
        <f t="shared" si="1"/>
        <v>1.9247502217707001E-2</v>
      </c>
      <c r="CF11" s="79">
        <f t="shared" si="2"/>
        <v>-7.6917079226546661E-3</v>
      </c>
      <c r="CG11" s="79" t="str">
        <f t="shared" si="3"/>
        <v/>
      </c>
      <c r="CH11" s="79">
        <f t="shared" si="4"/>
        <v>-7.3988935634502562E-3</v>
      </c>
      <c r="CI11" s="79">
        <f t="shared" si="5"/>
        <v>-7.2696173349471654E-3</v>
      </c>
      <c r="CJ11" s="79">
        <f t="shared" si="6"/>
        <v>-7.2693650254398697E-3</v>
      </c>
      <c r="CK11" s="79">
        <f t="shared" si="7"/>
        <v>-9.0110457689311745E-3</v>
      </c>
      <c r="CL11" s="79">
        <f t="shared" si="8"/>
        <v>-6.3615218882978651E-3</v>
      </c>
      <c r="CM11" s="49">
        <f t="shared" si="9"/>
        <v>-4.9094363497450926E-4</v>
      </c>
      <c r="CN11" s="49">
        <f t="shared" si="10"/>
        <v>-5.5875856997063831E-4</v>
      </c>
      <c r="CO11" s="49">
        <f t="shared" si="11"/>
        <v>8.5657358767258563E-4</v>
      </c>
      <c r="CP11" s="49">
        <f t="shared" si="12"/>
        <v>-1.3383889815705059E-3</v>
      </c>
      <c r="CQ11" s="79"/>
      <c r="CR11" s="79"/>
      <c r="CS11" s="79"/>
      <c r="CT11" s="79"/>
    </row>
    <row r="12" spans="1:98" x14ac:dyDescent="0.25">
      <c r="A12" s="91" t="s">
        <v>10</v>
      </c>
      <c r="B12" s="91">
        <v>47.968646999999997</v>
      </c>
      <c r="C12" s="91">
        <v>0</v>
      </c>
      <c r="D12" s="91">
        <v>234.71536</v>
      </c>
      <c r="E12" s="91">
        <v>6.4168308799999991</v>
      </c>
      <c r="F12" s="91">
        <v>6.2208952999999996</v>
      </c>
      <c r="G12" s="91">
        <v>0.30945620000000001</v>
      </c>
      <c r="H12" s="91">
        <v>8.5410737999999995</v>
      </c>
      <c r="I12" s="91"/>
      <c r="J12" s="91"/>
      <c r="K12" s="91"/>
      <c r="L12" s="91"/>
      <c r="M12" s="91"/>
      <c r="N12" s="91"/>
      <c r="O12" s="28"/>
      <c r="P12" s="28"/>
      <c r="Q12" s="91" t="s">
        <v>10</v>
      </c>
      <c r="R12" s="91">
        <v>0</v>
      </c>
      <c r="S12" s="91">
        <v>0.22485113654323299</v>
      </c>
      <c r="T12" s="91">
        <v>8.3223776352966197E-2</v>
      </c>
      <c r="U12" s="91">
        <v>8.3223776352966197E-2</v>
      </c>
      <c r="V12" s="91">
        <v>0.66121040064319803</v>
      </c>
      <c r="W12" s="91">
        <v>0</v>
      </c>
      <c r="X12" s="91">
        <v>4.0311886848223497E-2</v>
      </c>
      <c r="Y12" s="91">
        <v>0.20693490622907701</v>
      </c>
      <c r="Z12" s="91">
        <v>47.741549004006899</v>
      </c>
      <c r="AA12" s="91">
        <v>1.9806635224087299</v>
      </c>
      <c r="AB12" s="91">
        <v>1.5049818870867499E-2</v>
      </c>
      <c r="AC12" s="91">
        <v>0.34578730726606899</v>
      </c>
      <c r="AD12" s="91">
        <v>0</v>
      </c>
      <c r="AE12" s="91">
        <v>0</v>
      </c>
      <c r="AF12" s="91">
        <v>0.36370368044187201</v>
      </c>
      <c r="AG12" s="91">
        <v>0.36370368044187201</v>
      </c>
      <c r="AH12" s="91">
        <v>1.8693445915221201</v>
      </c>
      <c r="AI12" s="91">
        <v>0.27384451980029401</v>
      </c>
      <c r="AJ12" s="91">
        <v>1.09289903828187E-2</v>
      </c>
      <c r="AK12" s="91">
        <v>0.28658254244388698</v>
      </c>
      <c r="AL12" s="91">
        <v>2.9325723162913798E-2</v>
      </c>
      <c r="AM12" s="91">
        <v>0</v>
      </c>
      <c r="AN12" s="91">
        <v>2.3204326796597799E-2</v>
      </c>
      <c r="AO12" s="91">
        <v>0.119194518351824</v>
      </c>
      <c r="AP12" s="91">
        <v>0</v>
      </c>
      <c r="AQ12" s="91">
        <v>8.7520660628207008</v>
      </c>
      <c r="AR12" s="91">
        <v>210.301056610724</v>
      </c>
      <c r="AS12" s="91">
        <v>21.497443649972102</v>
      </c>
      <c r="AT12" s="91">
        <v>233.667844852218</v>
      </c>
      <c r="AU12" s="91">
        <v>0</v>
      </c>
      <c r="AV12" s="91">
        <v>0.348872398769765</v>
      </c>
      <c r="AW12" s="91">
        <v>0</v>
      </c>
      <c r="AX12" s="91">
        <v>3.0431243337356699</v>
      </c>
      <c r="AY12" s="91">
        <v>3.61045779416546E-3</v>
      </c>
      <c r="AZ12" s="91">
        <v>1.2695420713525901E-3</v>
      </c>
      <c r="BA12" s="91">
        <v>4.7759568306354199</v>
      </c>
      <c r="BB12" s="91">
        <v>1.6225365509791199E-3</v>
      </c>
      <c r="BC12" s="91">
        <v>0</v>
      </c>
      <c r="BD12" s="91">
        <v>2.3533043701119401E-4</v>
      </c>
      <c r="BE12" s="91">
        <v>6.3877401278082999</v>
      </c>
      <c r="BF12" s="91">
        <v>6.1927294654847396</v>
      </c>
      <c r="BG12" s="91">
        <v>0.19501066232356101</v>
      </c>
      <c r="BH12" s="91">
        <v>0</v>
      </c>
      <c r="BI12" s="91">
        <v>0</v>
      </c>
      <c r="BJ12" s="91">
        <v>2.5335090637521498E-2</v>
      </c>
      <c r="BK12" s="91">
        <v>0</v>
      </c>
      <c r="BL12" s="91">
        <v>0.27186793245038199</v>
      </c>
      <c r="BM12" s="91">
        <v>0</v>
      </c>
      <c r="BN12" s="91">
        <v>7.0660952451815197E-3</v>
      </c>
      <c r="BO12" s="91">
        <v>1.0874718313243701</v>
      </c>
      <c r="BP12" s="91">
        <v>7.4343646740261298E-3</v>
      </c>
      <c r="BQ12" s="91">
        <v>0</v>
      </c>
      <c r="BR12" s="91">
        <v>1.82690467214515E-2</v>
      </c>
      <c r="BS12" s="91">
        <v>2.47716169028367E-5</v>
      </c>
      <c r="BT12" s="91">
        <v>0.30499386479273799</v>
      </c>
      <c r="BU12" s="91">
        <v>1.27102883254844</v>
      </c>
      <c r="BV12" s="91">
        <v>0</v>
      </c>
      <c r="BW12" s="91">
        <v>0</v>
      </c>
      <c r="BX12" s="91">
        <v>0.42577888727211699</v>
      </c>
      <c r="BY12" s="91">
        <v>0</v>
      </c>
      <c r="BZ12" s="91">
        <v>6.9501709167678005E-2</v>
      </c>
      <c r="CA12" s="91">
        <v>8.5111593519513598</v>
      </c>
      <c r="CB12" s="91">
        <v>0.59183848898482605</v>
      </c>
      <c r="CD12" s="34">
        <f t="shared" si="0"/>
        <v>8.0000078432031461E-3</v>
      </c>
      <c r="CE12" s="34">
        <f t="shared" si="1"/>
        <v>1.9247493212186363E-2</v>
      </c>
      <c r="CF12" s="79">
        <f t="shared" si="2"/>
        <v>-4.7343006358527961E-3</v>
      </c>
      <c r="CG12" s="79" t="str">
        <f t="shared" si="3"/>
        <v/>
      </c>
      <c r="CH12" s="79">
        <f t="shared" si="4"/>
        <v>-4.4629169040407398E-3</v>
      </c>
      <c r="CI12" s="79">
        <f t="shared" si="5"/>
        <v>-4.5335076980709231E-3</v>
      </c>
      <c r="CJ12" s="79">
        <f t="shared" si="6"/>
        <v>-4.527617514356817E-3</v>
      </c>
      <c r="CK12" s="79">
        <f t="shared" si="7"/>
        <v>-1.4419925040319194E-2</v>
      </c>
      <c r="CL12" s="79">
        <f t="shared" si="8"/>
        <v>-3.5024223826095194E-3</v>
      </c>
      <c r="CM12" s="49">
        <f t="shared" si="9"/>
        <v>-4.9115172402719974E-4</v>
      </c>
      <c r="CN12" s="49">
        <f t="shared" si="10"/>
        <v>-5.5777027807817038E-4</v>
      </c>
      <c r="CO12" s="49">
        <f t="shared" si="11"/>
        <v>8.5643150444430702E-4</v>
      </c>
      <c r="CP12" s="49">
        <f t="shared" si="12"/>
        <v>-1.3401166788828561E-3</v>
      </c>
      <c r="CQ12" s="79"/>
      <c r="CR12" s="79"/>
      <c r="CS12" s="79"/>
      <c r="CT12" s="79"/>
    </row>
    <row r="13" spans="1:98" x14ac:dyDescent="0.25">
      <c r="A13" s="91" t="s">
        <v>12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28"/>
      <c r="P13" s="28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D13" s="34" t="e">
        <f t="shared" si="0"/>
        <v>#DIV/0!</v>
      </c>
      <c r="CE13" s="34" t="e">
        <f t="shared" si="1"/>
        <v>#DIV/0!</v>
      </c>
      <c r="CF13" s="79" t="str">
        <f t="shared" si="2"/>
        <v/>
      </c>
      <c r="CG13" s="79" t="str">
        <f t="shared" si="3"/>
        <v/>
      </c>
      <c r="CH13" s="79" t="str">
        <f t="shared" si="4"/>
        <v/>
      </c>
      <c r="CI13" s="79" t="str">
        <f t="shared" si="5"/>
        <v/>
      </c>
      <c r="CJ13" s="79" t="str">
        <f t="shared" si="6"/>
        <v/>
      </c>
      <c r="CK13" s="79" t="str">
        <f t="shared" si="7"/>
        <v/>
      </c>
      <c r="CL13" s="79" t="str">
        <f t="shared" si="8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79"/>
      <c r="CR13" s="79"/>
      <c r="CS13" s="79"/>
      <c r="CT13" s="79"/>
    </row>
    <row r="14" spans="1:98" x14ac:dyDescent="0.25">
      <c r="A14" s="91" t="s">
        <v>13</v>
      </c>
      <c r="B14" s="91">
        <v>822.26531999999997</v>
      </c>
      <c r="C14" s="91">
        <v>0</v>
      </c>
      <c r="D14" s="91">
        <v>4508.2007000000003</v>
      </c>
      <c r="E14" s="91">
        <v>132.51097579999998</v>
      </c>
      <c r="F14" s="91">
        <v>128.44068999999999</v>
      </c>
      <c r="G14" s="91">
        <v>7.8887257999999996</v>
      </c>
      <c r="H14" s="91">
        <v>220.38951</v>
      </c>
      <c r="I14" s="91"/>
      <c r="J14" s="91"/>
      <c r="K14" s="91"/>
      <c r="L14" s="91"/>
      <c r="M14" s="91"/>
      <c r="N14" s="91"/>
      <c r="O14" s="28"/>
      <c r="P14" s="28"/>
      <c r="Q14" s="91" t="s">
        <v>13</v>
      </c>
      <c r="R14" s="91">
        <v>0</v>
      </c>
      <c r="S14" s="91">
        <v>5.8169567686959196</v>
      </c>
      <c r="T14" s="91">
        <v>2.1530191720354201</v>
      </c>
      <c r="U14" s="91">
        <v>2.1530191720354201</v>
      </c>
      <c r="V14" s="91">
        <v>17.105678482614898</v>
      </c>
      <c r="W14" s="91">
        <v>0</v>
      </c>
      <c r="X14" s="91">
        <v>1.04287823127469</v>
      </c>
      <c r="Y14" s="91">
        <v>5.3534537106088598</v>
      </c>
      <c r="Z14" s="91">
        <v>821.20034791845001</v>
      </c>
      <c r="AA14" s="91">
        <v>51.240191268838799</v>
      </c>
      <c r="AB14" s="91">
        <v>0.38934210390867602</v>
      </c>
      <c r="AC14" s="91">
        <v>8.9456016855662597</v>
      </c>
      <c r="AD14" s="91">
        <v>0</v>
      </c>
      <c r="AE14" s="91">
        <v>0</v>
      </c>
      <c r="AF14" s="91">
        <v>9.4091022049079491</v>
      </c>
      <c r="AG14" s="91">
        <v>9.4091022049079491</v>
      </c>
      <c r="AH14" s="91">
        <v>36.023106489873598</v>
      </c>
      <c r="AI14" s="91">
        <v>7.0844222285195597</v>
      </c>
      <c r="AJ14" s="91">
        <v>0.28273634147219201</v>
      </c>
      <c r="AK14" s="91">
        <v>7.4139580787316302</v>
      </c>
      <c r="AL14" s="91">
        <v>0.75866443619382795</v>
      </c>
      <c r="AM14" s="91">
        <v>0</v>
      </c>
      <c r="AN14" s="91">
        <v>0.60030256274534899</v>
      </c>
      <c r="AO14" s="91">
        <v>2.4693258875345099</v>
      </c>
      <c r="AP14" s="91">
        <v>0</v>
      </c>
      <c r="AQ14" s="91">
        <v>226.41806121452601</v>
      </c>
      <c r="AR14" s="91">
        <v>4052.59838743299</v>
      </c>
      <c r="AS14" s="91">
        <v>414.26559757297503</v>
      </c>
      <c r="AT14" s="91">
        <v>4502.8870914958397</v>
      </c>
      <c r="AU14" s="91">
        <v>0</v>
      </c>
      <c r="AV14" s="91">
        <v>9.0254086629260808</v>
      </c>
      <c r="AW14" s="91">
        <v>0</v>
      </c>
      <c r="AX14" s="91">
        <v>78.726242674908903</v>
      </c>
      <c r="AY14" s="91">
        <v>7.4796942874055403E-2</v>
      </c>
      <c r="AZ14" s="91">
        <v>2.6300813038905999E-2</v>
      </c>
      <c r="BA14" s="91">
        <v>98.942368456599198</v>
      </c>
      <c r="BB14" s="91">
        <v>3.3613715119958899E-2</v>
      </c>
      <c r="BC14" s="91">
        <v>0</v>
      </c>
      <c r="BD14" s="91">
        <v>4.8752728553271901E-3</v>
      </c>
      <c r="BE14" s="91">
        <v>132.35900624897701</v>
      </c>
      <c r="BF14" s="91">
        <v>128.29331239710601</v>
      </c>
      <c r="BG14" s="91">
        <v>4.0656938518714396</v>
      </c>
      <c r="BH14" s="91">
        <v>0</v>
      </c>
      <c r="BI14" s="91">
        <v>0</v>
      </c>
      <c r="BJ14" s="91">
        <v>0.52486165689688402</v>
      </c>
      <c r="BK14" s="91">
        <v>0</v>
      </c>
      <c r="BL14" s="91">
        <v>5.63222145005704</v>
      </c>
      <c r="BM14" s="91">
        <v>0</v>
      </c>
      <c r="BN14" s="91">
        <v>0.14638643672900201</v>
      </c>
      <c r="BO14" s="91">
        <v>22.5288994481831</v>
      </c>
      <c r="BP14" s="91">
        <v>0.192328190349037</v>
      </c>
      <c r="BQ14" s="91">
        <v>0</v>
      </c>
      <c r="BR14" s="91">
        <v>0.37847501902478498</v>
      </c>
      <c r="BS14" s="91">
        <v>5.1318572770162605E-4</v>
      </c>
      <c r="BT14" s="91">
        <v>7.8777697563024098</v>
      </c>
      <c r="BU14" s="91">
        <v>32.881791530504202</v>
      </c>
      <c r="BV14" s="91">
        <v>0</v>
      </c>
      <c r="BW14" s="91">
        <v>0</v>
      </c>
      <c r="BX14" s="91">
        <v>11.0150040145381</v>
      </c>
      <c r="BY14" s="91">
        <v>0</v>
      </c>
      <c r="BZ14" s="91">
        <v>1.7980246963825199</v>
      </c>
      <c r="CA14" s="91">
        <v>220.185780425161</v>
      </c>
      <c r="CB14" s="91">
        <v>15.311021476188699</v>
      </c>
      <c r="CD14" s="34">
        <f t="shared" si="0"/>
        <v>8.0000021670334348E-3</v>
      </c>
      <c r="CE14" s="34">
        <f t="shared" si="1"/>
        <v>1.9247502784020501E-2</v>
      </c>
      <c r="CF14" s="79">
        <f t="shared" si="2"/>
        <v>-1.2951684275702734E-3</v>
      </c>
      <c r="CG14" s="79" t="str">
        <f t="shared" si="3"/>
        <v/>
      </c>
      <c r="CH14" s="79">
        <f t="shared" si="4"/>
        <v>-1.1786539370708547E-3</v>
      </c>
      <c r="CI14" s="79">
        <f t="shared" si="5"/>
        <v>-1.1468450074078498E-3</v>
      </c>
      <c r="CJ14" s="79">
        <f t="shared" si="6"/>
        <v>-1.1474370224418943E-3</v>
      </c>
      <c r="CK14" s="79">
        <f t="shared" si="7"/>
        <v>-1.3888229829955218E-3</v>
      </c>
      <c r="CL14" s="79">
        <f t="shared" si="8"/>
        <v>-9.2440685965045348E-4</v>
      </c>
      <c r="CM14" s="49">
        <f t="shared" si="9"/>
        <v>-4.9130909583910585E-4</v>
      </c>
      <c r="CN14" s="49">
        <f t="shared" si="10"/>
        <v>-5.5793411293056502E-4</v>
      </c>
      <c r="CO14" s="49">
        <f t="shared" si="11"/>
        <v>8.5630031680358385E-4</v>
      </c>
      <c r="CP14" s="49">
        <f t="shared" si="12"/>
        <v>-1.3385596468669884E-3</v>
      </c>
      <c r="CQ14" s="79"/>
      <c r="CR14" s="79"/>
      <c r="CS14" s="79"/>
      <c r="CT14" s="79"/>
    </row>
    <row r="15" spans="1:98" x14ac:dyDescent="0.25">
      <c r="A15" s="91" t="s">
        <v>14</v>
      </c>
      <c r="B15" s="91">
        <v>126.64729</v>
      </c>
      <c r="C15" s="91">
        <v>0</v>
      </c>
      <c r="D15" s="91">
        <v>749.41588999999999</v>
      </c>
      <c r="E15" s="91">
        <v>23.12473237</v>
      </c>
      <c r="F15" s="91">
        <v>22.40823</v>
      </c>
      <c r="G15" s="91">
        <v>1.7947165</v>
      </c>
      <c r="H15" s="91">
        <v>42.384365000000003</v>
      </c>
      <c r="I15" s="91"/>
      <c r="J15" s="91"/>
      <c r="K15" s="91"/>
      <c r="L15" s="91"/>
      <c r="M15" s="91"/>
      <c r="N15" s="91"/>
      <c r="O15" s="28"/>
      <c r="P15" s="28"/>
      <c r="Q15" s="91" t="s">
        <v>14</v>
      </c>
      <c r="R15" s="91">
        <v>0</v>
      </c>
      <c r="S15" s="91">
        <v>1.1192606520172701</v>
      </c>
      <c r="T15" s="91">
        <v>0.41426959938917102</v>
      </c>
      <c r="U15" s="91">
        <v>0.41426959938917102</v>
      </c>
      <c r="V15" s="91">
        <v>3.2913616667229899</v>
      </c>
      <c r="W15" s="91">
        <v>0</v>
      </c>
      <c r="X15" s="91">
        <v>0.20066323031872399</v>
      </c>
      <c r="Y15" s="91">
        <v>1.03007596714736</v>
      </c>
      <c r="Z15" s="91">
        <v>126.576861618302</v>
      </c>
      <c r="AA15" s="91">
        <v>9.8592982324593095</v>
      </c>
      <c r="AB15" s="91">
        <v>7.4914643548619694E-2</v>
      </c>
      <c r="AC15" s="91">
        <v>1.72125262478716</v>
      </c>
      <c r="AD15" s="91">
        <v>0</v>
      </c>
      <c r="AE15" s="91">
        <v>0</v>
      </c>
      <c r="AF15" s="91">
        <v>1.8104368425733299</v>
      </c>
      <c r="AG15" s="91">
        <v>1.8104368425733299</v>
      </c>
      <c r="AH15" s="91">
        <v>5.9922980773976597</v>
      </c>
      <c r="AI15" s="91">
        <v>1.36313694863533</v>
      </c>
      <c r="AJ15" s="91">
        <v>5.4402454491558401E-2</v>
      </c>
      <c r="AK15" s="91">
        <v>1.4265452000140699</v>
      </c>
      <c r="AL15" s="91">
        <v>0.14597723068158</v>
      </c>
      <c r="AM15" s="91">
        <v>0</v>
      </c>
      <c r="AN15" s="91">
        <v>0.11550629756506001</v>
      </c>
      <c r="AO15" s="91">
        <v>0.43108462759084298</v>
      </c>
      <c r="AP15" s="91">
        <v>0</v>
      </c>
      <c r="AQ15" s="91">
        <v>43.565861582698098</v>
      </c>
      <c r="AR15" s="91">
        <v>674.13342310664302</v>
      </c>
      <c r="AS15" s="91">
        <v>68.911390748921093</v>
      </c>
      <c r="AT15" s="91">
        <v>749.03711193296203</v>
      </c>
      <c r="AU15" s="91">
        <v>0</v>
      </c>
      <c r="AV15" s="91">
        <v>1.73660925823575</v>
      </c>
      <c r="AW15" s="91">
        <v>0</v>
      </c>
      <c r="AX15" s="91">
        <v>15.1479807910458</v>
      </c>
      <c r="AY15" s="91">
        <v>1.30577434864994E-2</v>
      </c>
      <c r="AZ15" s="91">
        <v>4.5914879579137596E-3</v>
      </c>
      <c r="BA15" s="91">
        <v>17.272951756256901</v>
      </c>
      <c r="BB15" s="91">
        <v>5.8681437958079102E-3</v>
      </c>
      <c r="BC15" s="91">
        <v>0</v>
      </c>
      <c r="BD15" s="91">
        <v>8.51105898058279E-4</v>
      </c>
      <c r="BE15" s="91">
        <v>23.113078930174598</v>
      </c>
      <c r="BF15" s="91">
        <v>22.3969193245815</v>
      </c>
      <c r="BG15" s="91">
        <v>0.71615960559312597</v>
      </c>
      <c r="BH15" s="91">
        <v>0</v>
      </c>
      <c r="BI15" s="91">
        <v>0</v>
      </c>
      <c r="BJ15" s="91">
        <v>9.1628212296279099E-2</v>
      </c>
      <c r="BK15" s="91">
        <v>0</v>
      </c>
      <c r="BL15" s="91">
        <v>0.98325035469060895</v>
      </c>
      <c r="BM15" s="91">
        <v>0</v>
      </c>
      <c r="BN15" s="91">
        <v>2.5555570068949499E-2</v>
      </c>
      <c r="BO15" s="91">
        <v>3.93300274365206</v>
      </c>
      <c r="BP15" s="91">
        <v>3.7006499779096702E-2</v>
      </c>
      <c r="BQ15" s="91">
        <v>0</v>
      </c>
      <c r="BR15" s="91">
        <v>6.6072616517027893E-2</v>
      </c>
      <c r="BS15" s="91">
        <v>8.9589961352976499E-5</v>
      </c>
      <c r="BT15" s="91">
        <v>1.79390748538038</v>
      </c>
      <c r="BU15" s="91">
        <v>6.3268968552701104</v>
      </c>
      <c r="BV15" s="91">
        <v>0</v>
      </c>
      <c r="BW15" s="91">
        <v>0</v>
      </c>
      <c r="BX15" s="91">
        <v>2.1194334517149902</v>
      </c>
      <c r="BY15" s="91">
        <v>0</v>
      </c>
      <c r="BZ15" s="91">
        <v>0.34596392730606601</v>
      </c>
      <c r="CA15" s="91">
        <v>42.366684957753897</v>
      </c>
      <c r="CB15" s="91">
        <v>2.94604633801046</v>
      </c>
      <c r="CD15" s="34">
        <f t="shared" si="0"/>
        <v>8.0000015779377875E-3</v>
      </c>
      <c r="CE15" s="34">
        <f t="shared" si="1"/>
        <v>1.9247496557158673E-2</v>
      </c>
      <c r="CF15" s="79">
        <f t="shared" si="2"/>
        <v>-5.5609860817388049E-4</v>
      </c>
      <c r="CG15" s="79" t="str">
        <f t="shared" si="3"/>
        <v/>
      </c>
      <c r="CH15" s="79">
        <f t="shared" si="4"/>
        <v>-5.0543105916523356E-4</v>
      </c>
      <c r="CI15" s="79">
        <f t="shared" si="5"/>
        <v>-5.0393836516438744E-4</v>
      </c>
      <c r="CJ15" s="79">
        <f t="shared" si="6"/>
        <v>-5.0475541434998332E-4</v>
      </c>
      <c r="CK15" s="79">
        <f t="shared" si="7"/>
        <v>-4.5077571840456066E-4</v>
      </c>
      <c r="CL15" s="79">
        <f t="shared" si="8"/>
        <v>-4.1713594732646441E-4</v>
      </c>
      <c r="CM15" s="49">
        <f t="shared" si="9"/>
        <v>-4.9141781360535753E-4</v>
      </c>
      <c r="CN15" s="49">
        <f t="shared" si="10"/>
        <v>-5.6027539616568007E-4</v>
      </c>
      <c r="CO15" s="49">
        <f t="shared" si="11"/>
        <v>8.5625070948329982E-4</v>
      </c>
      <c r="CP15" s="49">
        <f t="shared" si="12"/>
        <v>-1.3379817120417162E-3</v>
      </c>
      <c r="CQ15" s="79"/>
      <c r="CR15" s="79"/>
      <c r="CS15" s="79"/>
      <c r="CT15" s="79"/>
    </row>
    <row r="16" spans="1:98" x14ac:dyDescent="0.25">
      <c r="A16" s="91" t="s">
        <v>15</v>
      </c>
      <c r="B16" s="91">
        <v>77.295142999999996</v>
      </c>
      <c r="C16" s="91">
        <v>0</v>
      </c>
      <c r="D16" s="91">
        <v>428.08035000000001</v>
      </c>
      <c r="E16" s="91">
        <v>12.68074118</v>
      </c>
      <c r="F16" s="91">
        <v>12.290430000000001</v>
      </c>
      <c r="G16" s="91">
        <v>0.81003462999999998</v>
      </c>
      <c r="H16" s="91">
        <v>21.364826000000001</v>
      </c>
      <c r="I16" s="91"/>
      <c r="J16" s="91"/>
      <c r="K16" s="91"/>
      <c r="L16" s="91"/>
      <c r="M16" s="91"/>
      <c r="N16" s="91"/>
      <c r="O16" s="28"/>
      <c r="P16" s="28"/>
      <c r="Q16" s="91" t="s">
        <v>15</v>
      </c>
      <c r="R16" s="91">
        <v>0</v>
      </c>
      <c r="S16" s="91">
        <v>0.56425151177136801</v>
      </c>
      <c r="T16" s="91">
        <v>0.20884520765029799</v>
      </c>
      <c r="U16" s="91">
        <v>0.20884520765029799</v>
      </c>
      <c r="V16" s="91">
        <v>1.65927103583557</v>
      </c>
      <c r="W16" s="91">
        <v>0</v>
      </c>
      <c r="X16" s="91">
        <v>0.101160310953977</v>
      </c>
      <c r="Y16" s="91">
        <v>0.51929141891545805</v>
      </c>
      <c r="Z16" s="91">
        <v>77.243718218004005</v>
      </c>
      <c r="AA16" s="91">
        <v>4.9703612715695602</v>
      </c>
      <c r="AB16" s="91">
        <v>3.7766627808549398E-2</v>
      </c>
      <c r="AC16" s="91">
        <v>0.86773357455321598</v>
      </c>
      <c r="AD16" s="91">
        <v>0</v>
      </c>
      <c r="AE16" s="91">
        <v>0</v>
      </c>
      <c r="AF16" s="91">
        <v>0.91269368767340697</v>
      </c>
      <c r="AG16" s="91">
        <v>0.91269368767340697</v>
      </c>
      <c r="AH16" s="91">
        <v>3.4227654327397299</v>
      </c>
      <c r="AI16" s="91">
        <v>0.68719729175148403</v>
      </c>
      <c r="AJ16" s="91">
        <v>2.7425863046647601E-2</v>
      </c>
      <c r="AK16" s="91">
        <v>0.719162576221127</v>
      </c>
      <c r="AL16" s="91">
        <v>7.3591374076224805E-2</v>
      </c>
      <c r="AM16" s="91">
        <v>0</v>
      </c>
      <c r="AN16" s="91">
        <v>5.8229975527196803E-2</v>
      </c>
      <c r="AO16" s="91">
        <v>0.23644198287339399</v>
      </c>
      <c r="AP16" s="91">
        <v>0</v>
      </c>
      <c r="AQ16" s="91">
        <v>21.9628148816393</v>
      </c>
      <c r="AR16" s="91">
        <v>385.06101493631297</v>
      </c>
      <c r="AS16" s="91">
        <v>39.361804896465401</v>
      </c>
      <c r="AT16" s="91">
        <v>427.84558526551899</v>
      </c>
      <c r="AU16" s="91">
        <v>0</v>
      </c>
      <c r="AV16" s="91">
        <v>0.87547536305273999</v>
      </c>
      <c r="AW16" s="91">
        <v>0</v>
      </c>
      <c r="AX16" s="91">
        <v>7.6365395274392798</v>
      </c>
      <c r="AY16" s="91">
        <v>7.1619299756940404E-3</v>
      </c>
      <c r="AZ16" s="91">
        <v>2.51834655996296E-3</v>
      </c>
      <c r="BA16" s="91">
        <v>9.4738963716331295</v>
      </c>
      <c r="BB16" s="91">
        <v>3.2185695552726201E-3</v>
      </c>
      <c r="BC16" s="91">
        <v>0</v>
      </c>
      <c r="BD16" s="91">
        <v>4.6681530602908899E-4</v>
      </c>
      <c r="BE16" s="91">
        <v>12.6744296931947</v>
      </c>
      <c r="BF16" s="91">
        <v>12.2842962203087</v>
      </c>
      <c r="BG16" s="91">
        <v>0.390133472885905</v>
      </c>
      <c r="BH16" s="91">
        <v>0</v>
      </c>
      <c r="BI16" s="91">
        <v>0</v>
      </c>
      <c r="BJ16" s="91">
        <v>5.0256383350694697E-2</v>
      </c>
      <c r="BK16" s="91">
        <v>0</v>
      </c>
      <c r="BL16" s="91">
        <v>0.53929474506302399</v>
      </c>
      <c r="BM16" s="91">
        <v>0</v>
      </c>
      <c r="BN16" s="91">
        <v>1.4016747792346599E-2</v>
      </c>
      <c r="BO16" s="91">
        <v>2.15717752112303</v>
      </c>
      <c r="BP16" s="91">
        <v>1.86560789696231E-2</v>
      </c>
      <c r="BQ16" s="91">
        <v>0</v>
      </c>
      <c r="BR16" s="91">
        <v>3.6239651482332699E-2</v>
      </c>
      <c r="BS16" s="91">
        <v>4.9138467269630699E-5</v>
      </c>
      <c r="BT16" s="91">
        <v>0.80996733421474099</v>
      </c>
      <c r="BU16" s="91">
        <v>3.1895720620844501</v>
      </c>
      <c r="BV16" s="91">
        <v>0</v>
      </c>
      <c r="BW16" s="91">
        <v>0</v>
      </c>
      <c r="BX16" s="91">
        <v>1.0684682773771701</v>
      </c>
      <c r="BY16" s="91">
        <v>0</v>
      </c>
      <c r="BZ16" s="91">
        <v>0.174410438327882</v>
      </c>
      <c r="CA16" s="91">
        <v>21.358273221779399</v>
      </c>
      <c r="CB16" s="91">
        <v>1.4851863488254899</v>
      </c>
      <c r="CD16" s="34">
        <f t="shared" si="0"/>
        <v>8.0000017544076731E-3</v>
      </c>
      <c r="CE16" s="34">
        <f t="shared" si="1"/>
        <v>1.9247499297721453E-2</v>
      </c>
      <c r="CF16" s="79">
        <f t="shared" si="2"/>
        <v>-6.6530418342056175E-4</v>
      </c>
      <c r="CG16" s="79" t="str">
        <f t="shared" si="3"/>
        <v/>
      </c>
      <c r="CH16" s="79">
        <f t="shared" si="4"/>
        <v>-5.4841277923880041E-4</v>
      </c>
      <c r="CI16" s="79">
        <f t="shared" si="5"/>
        <v>-4.9772223214008128E-4</v>
      </c>
      <c r="CJ16" s="79">
        <f t="shared" si="6"/>
        <v>-4.9906957619059165E-4</v>
      </c>
      <c r="CK16" s="79">
        <f t="shared" si="7"/>
        <v>-8.3077664542553829E-5</v>
      </c>
      <c r="CL16" s="79">
        <f t="shared" si="8"/>
        <v>-3.0670870994230665E-4</v>
      </c>
      <c r="CM16" s="49">
        <f t="shared" si="9"/>
        <v>-4.9188929685624533E-4</v>
      </c>
      <c r="CN16" s="49">
        <f t="shared" si="10"/>
        <v>-5.5866034398228406E-4</v>
      </c>
      <c r="CO16" s="49">
        <f t="shared" si="11"/>
        <v>8.5628161776874379E-4</v>
      </c>
      <c r="CP16" s="49">
        <f t="shared" si="12"/>
        <v>-1.3396146874208794E-3</v>
      </c>
      <c r="CQ16" s="79"/>
      <c r="CR16" s="79"/>
      <c r="CS16" s="79"/>
      <c r="CT16" s="79"/>
    </row>
    <row r="17" spans="1:98" x14ac:dyDescent="0.25">
      <c r="A17" s="91" t="s">
        <v>16</v>
      </c>
      <c r="B17" s="91">
        <v>1.8154879000000001E-4</v>
      </c>
      <c r="C17" s="91">
        <v>0</v>
      </c>
      <c r="D17" s="91">
        <v>8.2910601999999995E-4</v>
      </c>
      <c r="E17" s="91">
        <v>2.117301113E-5</v>
      </c>
      <c r="F17" s="91">
        <v>2.0534881E-5</v>
      </c>
      <c r="G17" s="91">
        <v>2.4637000999999999E-7</v>
      </c>
      <c r="H17" s="91">
        <v>2.3098199999999999E-5</v>
      </c>
      <c r="I17" s="91"/>
      <c r="J17" s="91"/>
      <c r="K17" s="91"/>
      <c r="L17" s="91"/>
      <c r="M17" s="91"/>
      <c r="N17" s="91"/>
      <c r="O17" s="28"/>
      <c r="P17" s="28"/>
      <c r="Q17" s="91" t="s">
        <v>16</v>
      </c>
      <c r="R17" s="91">
        <v>0</v>
      </c>
      <c r="S17" s="91">
        <v>6.1024931849622702E-7</v>
      </c>
      <c r="T17" s="91">
        <v>2.2585100348881399E-7</v>
      </c>
      <c r="U17" s="91">
        <v>2.2585100348881399E-7</v>
      </c>
      <c r="V17" s="91">
        <v>1.7942409762066101E-6</v>
      </c>
      <c r="W17" s="91">
        <v>0</v>
      </c>
      <c r="X17" s="91">
        <v>1.0943754338971599E-7</v>
      </c>
      <c r="Y17" s="91">
        <v>5.6162074990216996E-7</v>
      </c>
      <c r="Z17" s="91">
        <v>1.8154929810347301E-4</v>
      </c>
      <c r="AA17" s="91">
        <v>5.3744400535723098E-6</v>
      </c>
      <c r="AB17" s="91">
        <v>4.0835119628300701E-8</v>
      </c>
      <c r="AC17" s="91">
        <v>9.3851849402271801E-7</v>
      </c>
      <c r="AD17" s="91">
        <v>0</v>
      </c>
      <c r="AE17" s="91">
        <v>0</v>
      </c>
      <c r="AF17" s="91">
        <v>9.8698205988855606E-7</v>
      </c>
      <c r="AG17" s="91">
        <v>9.8698205988855606E-7</v>
      </c>
      <c r="AH17" s="91">
        <v>6.6323847947221302E-6</v>
      </c>
      <c r="AI17" s="91">
        <v>7.4344505255267598E-7</v>
      </c>
      <c r="AJ17" s="91">
        <v>2.96590166283613E-8</v>
      </c>
      <c r="AK17" s="91">
        <v>7.7771581959578199E-7</v>
      </c>
      <c r="AL17" s="91">
        <v>7.9580350204203101E-8</v>
      </c>
      <c r="AM17" s="91">
        <v>0</v>
      </c>
      <c r="AN17" s="91">
        <v>6.2970167992195599E-8</v>
      </c>
      <c r="AO17" s="91">
        <v>3.9521156103771499E-7</v>
      </c>
      <c r="AP17" s="91">
        <v>0</v>
      </c>
      <c r="AQ17" s="91">
        <v>2.3751495009286901E-5</v>
      </c>
      <c r="AR17" s="91">
        <v>7.4619399571201005E-4</v>
      </c>
      <c r="AS17" s="91">
        <v>7.6277495769881503E-5</v>
      </c>
      <c r="AT17" s="91">
        <v>8.2910387627661299E-4</v>
      </c>
      <c r="AU17" s="91">
        <v>0</v>
      </c>
      <c r="AV17" s="91">
        <v>9.4667460330582999E-7</v>
      </c>
      <c r="AW17" s="91">
        <v>0</v>
      </c>
      <c r="AX17" s="91">
        <v>8.2585757039633505E-6</v>
      </c>
      <c r="AY17" s="91">
        <v>1.1971097405711E-8</v>
      </c>
      <c r="AZ17" s="91">
        <v>4.2097256899088899E-9</v>
      </c>
      <c r="BA17" s="91">
        <v>1.5836902065179602E-5</v>
      </c>
      <c r="BB17" s="91">
        <v>5.3803799665999701E-9</v>
      </c>
      <c r="BC17" s="91">
        <v>0</v>
      </c>
      <c r="BD17" s="91">
        <v>7.80325953361221E-10</v>
      </c>
      <c r="BE17" s="91">
        <v>2.11728284969438E-5</v>
      </c>
      <c r="BF17" s="91">
        <v>2.05347006619377E-5</v>
      </c>
      <c r="BG17" s="91">
        <v>6.3812783500609E-7</v>
      </c>
      <c r="BH17" s="91">
        <v>0</v>
      </c>
      <c r="BI17" s="91">
        <v>0</v>
      </c>
      <c r="BJ17" s="91">
        <v>8.40071209290277E-8</v>
      </c>
      <c r="BK17" s="91">
        <v>0</v>
      </c>
      <c r="BL17" s="91">
        <v>9.0146993171183299E-7</v>
      </c>
      <c r="BM17" s="91">
        <v>0</v>
      </c>
      <c r="BN17" s="91">
        <v>2.3435131753721601E-8</v>
      </c>
      <c r="BO17" s="91">
        <v>3.6058797268473298E-6</v>
      </c>
      <c r="BP17" s="91">
        <v>2.0176975589322999E-8</v>
      </c>
      <c r="BQ17" s="91">
        <v>0</v>
      </c>
      <c r="BR17" s="91">
        <v>6.0583012285255998E-8</v>
      </c>
      <c r="BS17" s="91">
        <v>8.2144215347475902E-11</v>
      </c>
      <c r="BT17" s="91">
        <v>2.4635327965078702E-7</v>
      </c>
      <c r="BU17" s="91">
        <v>3.44976866680996E-6</v>
      </c>
      <c r="BV17" s="91">
        <v>0</v>
      </c>
      <c r="BW17" s="91">
        <v>0</v>
      </c>
      <c r="BX17" s="91">
        <v>1.1558066326052501E-6</v>
      </c>
      <c r="BY17" s="91">
        <v>0</v>
      </c>
      <c r="BZ17" s="91">
        <v>1.8861747052695901E-7</v>
      </c>
      <c r="CA17" s="91">
        <v>2.3097824589251301E-5</v>
      </c>
      <c r="CB17" s="91">
        <v>1.6056083378803601E-6</v>
      </c>
      <c r="CD17" s="34">
        <f t="shared" si="0"/>
        <v>7.9994618099088165E-3</v>
      </c>
      <c r="CE17" s="34">
        <f t="shared" si="1"/>
        <v>1.9246034677791204E-2</v>
      </c>
      <c r="CF17" s="79">
        <f t="shared" si="2"/>
        <v>2.7987158328389118E-6</v>
      </c>
      <c r="CG17" s="79" t="str">
        <f t="shared" si="3"/>
        <v/>
      </c>
      <c r="CH17" s="79">
        <f t="shared" si="4"/>
        <v>-2.5855841535872923E-6</v>
      </c>
      <c r="CI17" s="79">
        <f t="shared" si="5"/>
        <v>-8.6257478956998483E-6</v>
      </c>
      <c r="CJ17" s="79">
        <f t="shared" si="6"/>
        <v>-8.7820359075942079E-6</v>
      </c>
      <c r="CK17" s="79">
        <f t="shared" si="7"/>
        <v>-6.7907409724758243E-5</v>
      </c>
      <c r="CL17" s="79">
        <f t="shared" si="8"/>
        <v>-1.6252814015720186E-5</v>
      </c>
      <c r="CM17" s="49">
        <f t="shared" si="9"/>
        <v>-5.0899010776727857E-4</v>
      </c>
      <c r="CN17" s="49">
        <f t="shared" si="10"/>
        <v>-2.1055375813841564E-4</v>
      </c>
      <c r="CO17" s="49">
        <f t="shared" si="11"/>
        <v>8.0851103327155244E-4</v>
      </c>
      <c r="CP17" s="49">
        <f t="shared" si="12"/>
        <v>-1.3780080280487049E-3</v>
      </c>
      <c r="CQ17" s="79"/>
      <c r="CR17" s="79"/>
      <c r="CS17" s="79"/>
      <c r="CT17" s="79"/>
    </row>
    <row r="18" spans="1:98" x14ac:dyDescent="0.25">
      <c r="A18" s="91" t="s">
        <v>17</v>
      </c>
      <c r="B18" s="91">
        <v>489.60915999999997</v>
      </c>
      <c r="C18" s="91">
        <v>0</v>
      </c>
      <c r="D18" s="91">
        <v>2712.0879</v>
      </c>
      <c r="E18" s="91">
        <v>80.829222999999999</v>
      </c>
      <c r="F18" s="91">
        <v>78.327529999999996</v>
      </c>
      <c r="G18" s="91">
        <v>6.1422482</v>
      </c>
      <c r="H18" s="91">
        <v>135.30468999999999</v>
      </c>
      <c r="I18" s="91"/>
      <c r="J18" s="91"/>
      <c r="K18" s="91"/>
      <c r="L18" s="91"/>
      <c r="M18" s="91"/>
      <c r="N18" s="91"/>
      <c r="O18" s="28"/>
      <c r="P18" s="28"/>
      <c r="Q18" s="91" t="s">
        <v>17</v>
      </c>
      <c r="R18" s="91">
        <v>0</v>
      </c>
      <c r="S18" s="91">
        <v>3.5719304965193199</v>
      </c>
      <c r="T18" s="91">
        <v>1.3220718242631599</v>
      </c>
      <c r="U18" s="91">
        <v>1.3220718242631599</v>
      </c>
      <c r="V18" s="91">
        <v>10.503832098098499</v>
      </c>
      <c r="W18" s="91">
        <v>0</v>
      </c>
      <c r="X18" s="91">
        <v>0.64038445036737102</v>
      </c>
      <c r="Y18" s="91">
        <v>3.2873142753250302</v>
      </c>
      <c r="Z18" s="91">
        <v>489.14501835105301</v>
      </c>
      <c r="AA18" s="91">
        <v>31.464308965031599</v>
      </c>
      <c r="AB18" s="91">
        <v>0.239077496708718</v>
      </c>
      <c r="AC18" s="91">
        <v>5.4930877808460403</v>
      </c>
      <c r="AD18" s="91">
        <v>0</v>
      </c>
      <c r="AE18" s="91">
        <v>0</v>
      </c>
      <c r="AF18" s="91">
        <v>5.7777087534706499</v>
      </c>
      <c r="AG18" s="91">
        <v>5.7777087534706499</v>
      </c>
      <c r="AH18" s="91">
        <v>21.6776309850361</v>
      </c>
      <c r="AI18" s="91">
        <v>4.3502247031687604</v>
      </c>
      <c r="AJ18" s="91">
        <v>0.17361596535735199</v>
      </c>
      <c r="AK18" s="91">
        <v>4.552578262101</v>
      </c>
      <c r="AL18" s="91">
        <v>0.46586179052870103</v>
      </c>
      <c r="AM18" s="91">
        <v>0</v>
      </c>
      <c r="AN18" s="91">
        <v>0.36861919145404098</v>
      </c>
      <c r="AO18" s="91">
        <v>1.50624653266643</v>
      </c>
      <c r="AP18" s="91">
        <v>0</v>
      </c>
      <c r="AQ18" s="91">
        <v>139.03315333752201</v>
      </c>
      <c r="AR18" s="91">
        <v>2438.73374450746</v>
      </c>
      <c r="AS18" s="91">
        <v>249.292836768906</v>
      </c>
      <c r="AT18" s="91">
        <v>2709.7042122613998</v>
      </c>
      <c r="AU18" s="91">
        <v>0</v>
      </c>
      <c r="AV18" s="91">
        <v>5.54209909668314</v>
      </c>
      <c r="AW18" s="91">
        <v>0</v>
      </c>
      <c r="AX18" s="91">
        <v>48.3422340137882</v>
      </c>
      <c r="AY18" s="91">
        <v>4.56248657352138E-2</v>
      </c>
      <c r="AZ18" s="91">
        <v>1.60430482409872E-2</v>
      </c>
      <c r="BA18" s="91">
        <v>60.353157170367602</v>
      </c>
      <c r="BB18" s="91">
        <v>2.0503792485545898E-2</v>
      </c>
      <c r="BC18" s="91">
        <v>0</v>
      </c>
      <c r="BD18" s="91">
        <v>2.9738354203938501E-3</v>
      </c>
      <c r="BE18" s="91">
        <v>80.756141281216998</v>
      </c>
      <c r="BF18" s="91">
        <v>78.2567272056977</v>
      </c>
      <c r="BG18" s="91">
        <v>2.4994140755193199</v>
      </c>
      <c r="BH18" s="91">
        <v>0</v>
      </c>
      <c r="BI18" s="91">
        <v>0</v>
      </c>
      <c r="BJ18" s="91">
        <v>0.32015666865082598</v>
      </c>
      <c r="BK18" s="91">
        <v>0</v>
      </c>
      <c r="BL18" s="91">
        <v>3.4355596356310998</v>
      </c>
      <c r="BM18" s="91">
        <v>0</v>
      </c>
      <c r="BN18" s="91">
        <v>8.9293251976167998E-2</v>
      </c>
      <c r="BO18" s="91">
        <v>13.742238445080099</v>
      </c>
      <c r="BP18" s="91">
        <v>0.11810011364293301</v>
      </c>
      <c r="BQ18" s="91">
        <v>0</v>
      </c>
      <c r="BR18" s="91">
        <v>0.23086345834091099</v>
      </c>
      <c r="BS18" s="91">
        <v>3.1303376879578002E-4</v>
      </c>
      <c r="BT18" s="91">
        <v>6.13073587207196</v>
      </c>
      <c r="BU18" s="91">
        <v>20.191241521932099</v>
      </c>
      <c r="BV18" s="91">
        <v>0</v>
      </c>
      <c r="BW18" s="91">
        <v>0</v>
      </c>
      <c r="BX18" s="91">
        <v>6.7638175510480902</v>
      </c>
      <c r="BY18" s="91">
        <v>0</v>
      </c>
      <c r="BZ18" s="91">
        <v>1.1040858487970699</v>
      </c>
      <c r="CA18" s="91">
        <v>135.206194323098</v>
      </c>
      <c r="CB18" s="91">
        <v>9.4018118615183397</v>
      </c>
      <c r="CD18" s="34">
        <f t="shared" si="0"/>
        <v>7.9999989987633753E-3</v>
      </c>
      <c r="CE18" s="34">
        <f t="shared" si="1"/>
        <v>1.9247502246129755E-2</v>
      </c>
      <c r="CF18" s="79">
        <f t="shared" si="2"/>
        <v>-9.4798399798517541E-4</v>
      </c>
      <c r="CG18" s="79" t="str">
        <f t="shared" si="3"/>
        <v/>
      </c>
      <c r="CH18" s="79">
        <f t="shared" si="4"/>
        <v>-8.7891241968971639E-4</v>
      </c>
      <c r="CI18" s="79">
        <f t="shared" si="5"/>
        <v>-9.0414971306851844E-4</v>
      </c>
      <c r="CJ18" s="79">
        <f t="shared" si="6"/>
        <v>-9.0393242710826616E-4</v>
      </c>
      <c r="CK18" s="79">
        <f t="shared" si="7"/>
        <v>-1.87428569363902E-3</v>
      </c>
      <c r="CL18" s="79">
        <f t="shared" si="8"/>
        <v>-7.279546400201667E-4</v>
      </c>
      <c r="CM18" s="49">
        <f t="shared" si="9"/>
        <v>-4.9169417445969201E-4</v>
      </c>
      <c r="CN18" s="49">
        <f t="shared" si="10"/>
        <v>-5.5826595309291347E-4</v>
      </c>
      <c r="CO18" s="49">
        <f t="shared" si="11"/>
        <v>8.5662274292319098E-4</v>
      </c>
      <c r="CP18" s="49">
        <f t="shared" si="12"/>
        <v>-1.3375827124144273E-3</v>
      </c>
      <c r="CQ18" s="79"/>
      <c r="CR18" s="79"/>
      <c r="CS18" s="79"/>
      <c r="CT18" s="79"/>
    </row>
    <row r="19" spans="1:98" x14ac:dyDescent="0.25">
      <c r="A19" s="91" t="s">
        <v>18</v>
      </c>
      <c r="B19" s="91">
        <v>4816.2285000000002</v>
      </c>
      <c r="C19" s="91">
        <v>0</v>
      </c>
      <c r="D19" s="91">
        <v>23909.521000000001</v>
      </c>
      <c r="E19" s="91">
        <v>676.48935000000006</v>
      </c>
      <c r="F19" s="91">
        <v>655.41602</v>
      </c>
      <c r="G19" s="91">
        <v>62.442878999999998</v>
      </c>
      <c r="H19" s="91">
        <v>957.40972999999997</v>
      </c>
      <c r="I19" s="91"/>
      <c r="J19" s="91"/>
      <c r="K19" s="91"/>
      <c r="L19" s="91"/>
      <c r="M19" s="91"/>
      <c r="N19" s="91"/>
      <c r="O19" s="28"/>
      <c r="P19" s="28"/>
      <c r="Q19" s="91" t="s">
        <v>18</v>
      </c>
      <c r="R19" s="91">
        <v>0</v>
      </c>
      <c r="S19" s="91">
        <v>25.226289454908699</v>
      </c>
      <c r="T19" s="91">
        <v>9.3369632626153898</v>
      </c>
      <c r="U19" s="91">
        <v>9.3369632626153898</v>
      </c>
      <c r="V19" s="91">
        <v>74.181937770910196</v>
      </c>
      <c r="W19" s="91">
        <v>0</v>
      </c>
      <c r="X19" s="91">
        <v>4.5226317820485002</v>
      </c>
      <c r="Y19" s="91">
        <v>23.2162323590405</v>
      </c>
      <c r="Z19" s="91">
        <v>4799.5068129309802</v>
      </c>
      <c r="AA19" s="91">
        <v>222.21259125057301</v>
      </c>
      <c r="AB19" s="91">
        <v>1.68845354345401</v>
      </c>
      <c r="AC19" s="91">
        <v>38.794227560251997</v>
      </c>
      <c r="AD19" s="91">
        <v>0</v>
      </c>
      <c r="AE19" s="91">
        <v>0</v>
      </c>
      <c r="AF19" s="91">
        <v>40.804293235295098</v>
      </c>
      <c r="AG19" s="91">
        <v>40.804293235295098</v>
      </c>
      <c r="AH19" s="91">
        <v>190.66198545633301</v>
      </c>
      <c r="AI19" s="91">
        <v>30.722892097646501</v>
      </c>
      <c r="AJ19" s="91">
        <v>1.22613862349916</v>
      </c>
      <c r="AK19" s="91">
        <v>32.151984104629904</v>
      </c>
      <c r="AL19" s="91">
        <v>3.2900865613455701</v>
      </c>
      <c r="AM19" s="91">
        <v>0</v>
      </c>
      <c r="AN19" s="91">
        <v>2.6033229996850098</v>
      </c>
      <c r="AO19" s="91">
        <v>12.576073141594</v>
      </c>
      <c r="AP19" s="91">
        <v>0</v>
      </c>
      <c r="AQ19" s="91">
        <v>981.90343877742703</v>
      </c>
      <c r="AR19" s="91">
        <v>21449.464032182401</v>
      </c>
      <c r="AS19" s="91">
        <v>2192.6121006506501</v>
      </c>
      <c r="AT19" s="91">
        <v>23832.738118289399</v>
      </c>
      <c r="AU19" s="91">
        <v>0</v>
      </c>
      <c r="AV19" s="91">
        <v>39.1403521922023</v>
      </c>
      <c r="AW19" s="91">
        <v>0</v>
      </c>
      <c r="AX19" s="91">
        <v>341.41078507634802</v>
      </c>
      <c r="AY19" s="91">
        <v>0.38093494221068402</v>
      </c>
      <c r="AZ19" s="91">
        <v>0.13394793636082999</v>
      </c>
      <c r="BA19" s="91">
        <v>503.90557421650402</v>
      </c>
      <c r="BB19" s="91">
        <v>0.171191988799197</v>
      </c>
      <c r="BC19" s="91">
        <v>0</v>
      </c>
      <c r="BD19" s="91">
        <v>2.4829375120851802E-2</v>
      </c>
      <c r="BE19" s="91">
        <v>674.396185456848</v>
      </c>
      <c r="BF19" s="91">
        <v>653.38756325986503</v>
      </c>
      <c r="BG19" s="91">
        <v>21.008622196982898</v>
      </c>
      <c r="BH19" s="91">
        <v>0</v>
      </c>
      <c r="BI19" s="91">
        <v>0</v>
      </c>
      <c r="BJ19" s="91">
        <v>2.6730769167611901</v>
      </c>
      <c r="BK19" s="91">
        <v>0</v>
      </c>
      <c r="BL19" s="91">
        <v>28.6844623473933</v>
      </c>
      <c r="BM19" s="91">
        <v>0</v>
      </c>
      <c r="BN19" s="91">
        <v>0.74553459519833298</v>
      </c>
      <c r="BO19" s="91">
        <v>114.737854038481</v>
      </c>
      <c r="BP19" s="91">
        <v>0.83406597268218796</v>
      </c>
      <c r="BQ19" s="91">
        <v>0</v>
      </c>
      <c r="BR19" s="91">
        <v>1.9275432851568299</v>
      </c>
      <c r="BS19" s="91">
        <v>2.61361787748584E-3</v>
      </c>
      <c r="BT19" s="91">
        <v>62.243436987001303</v>
      </c>
      <c r="BU19" s="91">
        <v>142.59793408381299</v>
      </c>
      <c r="BV19" s="91">
        <v>0</v>
      </c>
      <c r="BW19" s="91">
        <v>0</v>
      </c>
      <c r="BX19" s="91">
        <v>47.768586225121801</v>
      </c>
      <c r="BY19" s="91">
        <v>0</v>
      </c>
      <c r="BZ19" s="91">
        <v>7.7974615690989104</v>
      </c>
      <c r="CA19" s="91">
        <v>954.87601307605303</v>
      </c>
      <c r="CB19" s="91">
        <v>66.399069298154103</v>
      </c>
      <c r="CD19" s="34">
        <f t="shared" si="0"/>
        <v>8.0000033781270716E-3</v>
      </c>
      <c r="CE19" s="34">
        <f t="shared" si="1"/>
        <v>1.9247493905224899E-2</v>
      </c>
      <c r="CF19" s="79">
        <f t="shared" si="2"/>
        <v>-3.4719463723575273E-3</v>
      </c>
      <c r="CG19" s="79" t="str">
        <f t="shared" si="3"/>
        <v/>
      </c>
      <c r="CH19" s="79">
        <f t="shared" si="4"/>
        <v>-3.2113935578467648E-3</v>
      </c>
      <c r="CI19" s="79">
        <f t="shared" si="5"/>
        <v>-3.0941574219195858E-3</v>
      </c>
      <c r="CJ19" s="79">
        <f t="shared" si="6"/>
        <v>-3.0949147995115688E-3</v>
      </c>
      <c r="CK19" s="79">
        <f t="shared" si="7"/>
        <v>-3.1939913116224975E-3</v>
      </c>
      <c r="CL19" s="79">
        <f t="shared" si="8"/>
        <v>-2.6464290517988994E-3</v>
      </c>
      <c r="CM19" s="49">
        <f t="shared" si="9"/>
        <v>-4.9122172525405908E-4</v>
      </c>
      <c r="CN19" s="49">
        <f t="shared" si="10"/>
        <v>-5.5813393461672802E-4</v>
      </c>
      <c r="CO19" s="49">
        <f t="shared" si="11"/>
        <v>8.562057025389996E-4</v>
      </c>
      <c r="CP19" s="49">
        <f t="shared" si="12"/>
        <v>-1.3382310119499276E-3</v>
      </c>
      <c r="CQ19" s="79"/>
      <c r="CR19" s="79"/>
      <c r="CS19" s="79"/>
      <c r="CT19" s="79"/>
    </row>
    <row r="20" spans="1:98" x14ac:dyDescent="0.25">
      <c r="A20" s="91" t="s">
        <v>19</v>
      </c>
      <c r="B20" s="91">
        <v>373.14911000000001</v>
      </c>
      <c r="C20" s="91">
        <v>0</v>
      </c>
      <c r="D20" s="91">
        <v>1777.3407</v>
      </c>
      <c r="E20" s="91">
        <v>47.180384699999998</v>
      </c>
      <c r="F20" s="91">
        <v>45.753844999999998</v>
      </c>
      <c r="G20" s="91">
        <v>1.3019579999999999</v>
      </c>
      <c r="H20" s="91">
        <v>59.078750999999997</v>
      </c>
      <c r="I20" s="91"/>
      <c r="J20" s="91"/>
      <c r="K20" s="91"/>
      <c r="L20" s="91"/>
      <c r="M20" s="91"/>
      <c r="N20" s="91"/>
      <c r="O20" s="28"/>
      <c r="P20" s="28"/>
      <c r="Q20" s="91" t="s">
        <v>19</v>
      </c>
      <c r="R20" s="91">
        <v>0</v>
      </c>
      <c r="S20" s="91">
        <v>1.55651321615774</v>
      </c>
      <c r="T20" s="91">
        <v>0.57610880419712795</v>
      </c>
      <c r="U20" s="91">
        <v>0.57610880419712795</v>
      </c>
      <c r="V20" s="91">
        <v>4.5771730900973804</v>
      </c>
      <c r="W20" s="91">
        <v>0</v>
      </c>
      <c r="X20" s="91">
        <v>0.279055213443544</v>
      </c>
      <c r="Y20" s="91">
        <v>1.4324880135742499</v>
      </c>
      <c r="Z20" s="91">
        <v>371.89199269917299</v>
      </c>
      <c r="AA20" s="91">
        <v>13.710955750026701</v>
      </c>
      <c r="AB20" s="91">
        <v>0.104180952924572</v>
      </c>
      <c r="AC20" s="91">
        <v>2.3936814778267199</v>
      </c>
      <c r="AD20" s="91">
        <v>0</v>
      </c>
      <c r="AE20" s="91">
        <v>0</v>
      </c>
      <c r="AF20" s="91">
        <v>2.5177044745182098</v>
      </c>
      <c r="AG20" s="91">
        <v>2.5177044745182098</v>
      </c>
      <c r="AH20" s="91">
        <v>14.1727353853293</v>
      </c>
      <c r="AI20" s="91">
        <v>1.8956629546293</v>
      </c>
      <c r="AJ20" s="91">
        <v>7.5655178157498504E-2</v>
      </c>
      <c r="AK20" s="91">
        <v>1.98384164820592</v>
      </c>
      <c r="AL20" s="91">
        <v>0.20300496587952599</v>
      </c>
      <c r="AM20" s="91">
        <v>0</v>
      </c>
      <c r="AN20" s="91">
        <v>0.16063036192817701</v>
      </c>
      <c r="AO20" s="91">
        <v>0.877847944463367</v>
      </c>
      <c r="AP20" s="91">
        <v>0</v>
      </c>
      <c r="AQ20" s="91">
        <v>60.585394003097498</v>
      </c>
      <c r="AR20" s="91">
        <v>1594.4316124801401</v>
      </c>
      <c r="AS20" s="91">
        <v>162.98638583927101</v>
      </c>
      <c r="AT20" s="91">
        <v>1771.5907337047399</v>
      </c>
      <c r="AU20" s="91">
        <v>0</v>
      </c>
      <c r="AV20" s="91">
        <v>2.4150369958173301</v>
      </c>
      <c r="AW20" s="91">
        <v>0</v>
      </c>
      <c r="AX20" s="91">
        <v>21.0657153108946</v>
      </c>
      <c r="AY20" s="91">
        <v>2.6590422137711699E-2</v>
      </c>
      <c r="AZ20" s="91">
        <v>9.3499654293225706E-3</v>
      </c>
      <c r="BA20" s="91">
        <v>35.1741320731714</v>
      </c>
      <c r="BB20" s="91">
        <v>1.1949723624178E-2</v>
      </c>
      <c r="BC20" s="91">
        <v>0</v>
      </c>
      <c r="BD20" s="91">
        <v>1.73316511825041E-3</v>
      </c>
      <c r="BE20" s="91">
        <v>47.030450501462497</v>
      </c>
      <c r="BF20" s="91">
        <v>45.608426121429801</v>
      </c>
      <c r="BG20" s="91">
        <v>1.4220243800327299</v>
      </c>
      <c r="BH20" s="91">
        <v>0</v>
      </c>
      <c r="BI20" s="91">
        <v>0</v>
      </c>
      <c r="BJ20" s="91">
        <v>0.18658913361662699</v>
      </c>
      <c r="BK20" s="91">
        <v>0</v>
      </c>
      <c r="BL20" s="91">
        <v>2.0022619378627202</v>
      </c>
      <c r="BM20" s="91">
        <v>0</v>
      </c>
      <c r="BN20" s="91">
        <v>5.2040566635250703E-2</v>
      </c>
      <c r="BO20" s="91">
        <v>8.0090484096408101</v>
      </c>
      <c r="BP20" s="91">
        <v>5.1463410610501699E-2</v>
      </c>
      <c r="BQ20" s="91">
        <v>0</v>
      </c>
      <c r="BR20" s="91">
        <v>0.13454828635835001</v>
      </c>
      <c r="BS20" s="91">
        <v>1.82437835171436E-4</v>
      </c>
      <c r="BT20" s="91">
        <v>1.2966252068594599</v>
      </c>
      <c r="BU20" s="91">
        <v>8.7985777153917208</v>
      </c>
      <c r="BV20" s="91">
        <v>0</v>
      </c>
      <c r="BW20" s="91">
        <v>0</v>
      </c>
      <c r="BX20" s="91">
        <v>2.94741711717296</v>
      </c>
      <c r="BY20" s="91">
        <v>0</v>
      </c>
      <c r="BZ20" s="91">
        <v>0.48111872176583598</v>
      </c>
      <c r="CA20" s="91">
        <v>58.917745065008702</v>
      </c>
      <c r="CB20" s="91">
        <v>4.09695538881844</v>
      </c>
      <c r="CD20" s="34">
        <f t="shared" si="0"/>
        <v>8.0000053712695595E-3</v>
      </c>
      <c r="CE20" s="34">
        <f t="shared" si="1"/>
        <v>1.9247494796819947E-2</v>
      </c>
      <c r="CF20" s="79">
        <f t="shared" si="2"/>
        <v>-3.3689409062961969E-3</v>
      </c>
      <c r="CG20" s="79" t="str">
        <f t="shared" si="3"/>
        <v/>
      </c>
      <c r="CH20" s="79">
        <f t="shared" si="4"/>
        <v>-3.2351514232808812E-3</v>
      </c>
      <c r="CI20" s="79">
        <f t="shared" si="5"/>
        <v>-3.1778926664305287E-3</v>
      </c>
      <c r="CJ20" s="79">
        <f t="shared" si="6"/>
        <v>-3.1782876077452575E-3</v>
      </c>
      <c r="CK20" s="79">
        <f t="shared" si="7"/>
        <v>-4.0959793945273401E-3</v>
      </c>
      <c r="CL20" s="79">
        <f t="shared" si="8"/>
        <v>-2.7252765548698627E-3</v>
      </c>
      <c r="CM20" s="49">
        <f t="shared" si="9"/>
        <v>-4.9184517882434767E-4</v>
      </c>
      <c r="CN20" s="49">
        <f t="shared" si="10"/>
        <v>-5.5864672678109081E-4</v>
      </c>
      <c r="CO20" s="49">
        <f t="shared" si="11"/>
        <v>8.5564964888516283E-4</v>
      </c>
      <c r="CP20" s="49">
        <f t="shared" si="12"/>
        <v>-1.3371973362204838E-3</v>
      </c>
      <c r="CQ20" s="79"/>
      <c r="CR20" s="79"/>
      <c r="CS20" s="79"/>
      <c r="CT20" s="79"/>
    </row>
    <row r="21" spans="1:98" x14ac:dyDescent="0.25">
      <c r="A21" s="91" t="s">
        <v>20</v>
      </c>
      <c r="B21" s="91">
        <v>603.70667000000003</v>
      </c>
      <c r="C21" s="91">
        <v>0</v>
      </c>
      <c r="D21" s="91">
        <v>2827.4713999999999</v>
      </c>
      <c r="E21" s="91">
        <v>74.076054699999986</v>
      </c>
      <c r="F21" s="91">
        <v>71.844596999999993</v>
      </c>
      <c r="G21" s="91">
        <v>1.4817102</v>
      </c>
      <c r="H21" s="91">
        <v>89.138335999999995</v>
      </c>
      <c r="I21" s="91"/>
      <c r="J21" s="91"/>
      <c r="K21" s="91"/>
      <c r="L21" s="91"/>
      <c r="M21" s="91"/>
      <c r="N21" s="91"/>
      <c r="O21" s="28"/>
      <c r="P21" s="28"/>
      <c r="Q21" s="91" t="s">
        <v>20</v>
      </c>
      <c r="R21" s="91">
        <v>0</v>
      </c>
      <c r="S21" s="91">
        <v>2.3435987035320598</v>
      </c>
      <c r="T21" s="91">
        <v>0.86743098755324499</v>
      </c>
      <c r="U21" s="91">
        <v>0.86743098755324499</v>
      </c>
      <c r="V21" s="91">
        <v>6.8917232398501902</v>
      </c>
      <c r="W21" s="91">
        <v>0</v>
      </c>
      <c r="X21" s="91">
        <v>0.42016598616437201</v>
      </c>
      <c r="Y21" s="91">
        <v>2.1568572579771401</v>
      </c>
      <c r="Z21" s="91">
        <v>600.37340228420896</v>
      </c>
      <c r="AA21" s="91">
        <v>20.644212723423401</v>
      </c>
      <c r="AB21" s="91">
        <v>0.156862316564223</v>
      </c>
      <c r="AC21" s="91">
        <v>3.60409837662259</v>
      </c>
      <c r="AD21" s="91">
        <v>0</v>
      </c>
      <c r="AE21" s="91">
        <v>0</v>
      </c>
      <c r="AF21" s="91">
        <v>3.7908411095895902</v>
      </c>
      <c r="AG21" s="91">
        <v>3.7908411095895902</v>
      </c>
      <c r="AH21" s="91">
        <v>22.4978085024553</v>
      </c>
      <c r="AI21" s="91">
        <v>2.85424859721858</v>
      </c>
      <c r="AJ21" s="91">
        <v>0.113912105555781</v>
      </c>
      <c r="AK21" s="91">
        <v>2.9870164888331701</v>
      </c>
      <c r="AL21" s="91">
        <v>0.305659101936191</v>
      </c>
      <c r="AM21" s="91">
        <v>0</v>
      </c>
      <c r="AN21" s="91">
        <v>0.24185673398810001</v>
      </c>
      <c r="AO21" s="91">
        <v>1.37549474339192</v>
      </c>
      <c r="AP21" s="91">
        <v>0</v>
      </c>
      <c r="AQ21" s="91">
        <v>91.221770613491202</v>
      </c>
      <c r="AR21" s="91">
        <v>2531.00231400034</v>
      </c>
      <c r="AS21" s="91">
        <v>258.724690008322</v>
      </c>
      <c r="AT21" s="91">
        <v>2812.22481251111</v>
      </c>
      <c r="AU21" s="91">
        <v>0</v>
      </c>
      <c r="AV21" s="91">
        <v>3.6362551468002602</v>
      </c>
      <c r="AW21" s="91">
        <v>0</v>
      </c>
      <c r="AX21" s="91">
        <v>31.718080887504701</v>
      </c>
      <c r="AY21" s="91">
        <v>4.1664352257808401E-2</v>
      </c>
      <c r="AZ21" s="91">
        <v>1.4650398068751101E-2</v>
      </c>
      <c r="BA21" s="91">
        <v>55.114119167424498</v>
      </c>
      <c r="BB21" s="91">
        <v>1.8723932368811199E-2</v>
      </c>
      <c r="BC21" s="91">
        <v>0</v>
      </c>
      <c r="BD21" s="91">
        <v>2.7156870185243301E-3</v>
      </c>
      <c r="BE21" s="91">
        <v>73.683241190122303</v>
      </c>
      <c r="BF21" s="91">
        <v>71.463546640058098</v>
      </c>
      <c r="BG21" s="91">
        <v>2.2196945500642098</v>
      </c>
      <c r="BH21" s="91">
        <v>0</v>
      </c>
      <c r="BI21" s="91">
        <v>0</v>
      </c>
      <c r="BJ21" s="91">
        <v>0.29236501130419901</v>
      </c>
      <c r="BK21" s="91">
        <v>0</v>
      </c>
      <c r="BL21" s="91">
        <v>3.1373307015658298</v>
      </c>
      <c r="BM21" s="91">
        <v>0</v>
      </c>
      <c r="BN21" s="91">
        <v>8.1542126662147205E-2</v>
      </c>
      <c r="BO21" s="91">
        <v>12.5493263065416</v>
      </c>
      <c r="BP21" s="91">
        <v>7.7487240632735294E-2</v>
      </c>
      <c r="BQ21" s="91">
        <v>0</v>
      </c>
      <c r="BR21" s="91">
        <v>0.21082309575224401</v>
      </c>
      <c r="BS21" s="91">
        <v>2.85861093635807E-4</v>
      </c>
      <c r="BT21" s="91">
        <v>1.47476593750028</v>
      </c>
      <c r="BU21" s="91">
        <v>13.2477661964893</v>
      </c>
      <c r="BV21" s="91">
        <v>0</v>
      </c>
      <c r="BW21" s="91">
        <v>0</v>
      </c>
      <c r="BX21" s="91">
        <v>4.4378449186016802</v>
      </c>
      <c r="BY21" s="91">
        <v>0</v>
      </c>
      <c r="BZ21" s="91">
        <v>0.72440768865497096</v>
      </c>
      <c r="CA21" s="91">
        <v>88.710837527957295</v>
      </c>
      <c r="CB21" s="91">
        <v>6.1686723263049803</v>
      </c>
      <c r="CD21" s="34">
        <f t="shared" si="0"/>
        <v>8.000003556744956E-3</v>
      </c>
      <c r="CE21" s="34">
        <f t="shared" si="1"/>
        <v>1.9247501811236748E-2</v>
      </c>
      <c r="CF21" s="79">
        <f t="shared" si="2"/>
        <v>-5.5213365719332975E-3</v>
      </c>
      <c r="CG21" s="79" t="str">
        <f t="shared" si="3"/>
        <v/>
      </c>
      <c r="CH21" s="79">
        <f t="shared" si="4"/>
        <v>-5.3923047599667576E-3</v>
      </c>
      <c r="CI21" s="79">
        <f t="shared" si="5"/>
        <v>-5.3028405936106577E-3</v>
      </c>
      <c r="CJ21" s="79">
        <f t="shared" si="6"/>
        <v>-5.3038137292619946E-3</v>
      </c>
      <c r="CK21" s="79">
        <f t="shared" si="7"/>
        <v>-4.6866536382890673E-3</v>
      </c>
      <c r="CL21" s="79">
        <f t="shared" si="8"/>
        <v>-4.7958991745448336E-3</v>
      </c>
      <c r="CM21" s="49">
        <f t="shared" si="9"/>
        <v>-4.9217259270541191E-4</v>
      </c>
      <c r="CN21" s="49">
        <f t="shared" si="10"/>
        <v>-5.5821244702790708E-4</v>
      </c>
      <c r="CO21" s="49">
        <f t="shared" si="11"/>
        <v>8.5626578248356442E-4</v>
      </c>
      <c r="CP21" s="49">
        <f t="shared" si="12"/>
        <v>-1.3372354405809992E-3</v>
      </c>
      <c r="CQ21" s="79"/>
      <c r="CR21" s="79"/>
      <c r="CS21" s="79"/>
      <c r="CT21" s="79"/>
    </row>
    <row r="22" spans="1:98" x14ac:dyDescent="0.25">
      <c r="A22" s="91" t="s">
        <v>21</v>
      </c>
      <c r="B22" s="91">
        <v>521.89757999999995</v>
      </c>
      <c r="C22" s="91">
        <v>0</v>
      </c>
      <c r="D22" s="91">
        <v>2466.2529</v>
      </c>
      <c r="E22" s="91">
        <v>65.64336089999999</v>
      </c>
      <c r="F22" s="91">
        <v>63.648097999999997</v>
      </c>
      <c r="G22" s="91">
        <v>2.5766041</v>
      </c>
      <c r="H22" s="91">
        <v>81.895615000000006</v>
      </c>
      <c r="I22" s="91"/>
      <c r="J22" s="91"/>
      <c r="K22" s="91"/>
      <c r="L22" s="91"/>
      <c r="M22" s="91"/>
      <c r="N22" s="91"/>
      <c r="O22" s="28"/>
      <c r="P22" s="28"/>
      <c r="Q22" s="91" t="s">
        <v>129</v>
      </c>
      <c r="R22" s="91">
        <v>0</v>
      </c>
      <c r="S22" s="91">
        <v>2.1529122507558198</v>
      </c>
      <c r="T22" s="91">
        <v>0.79685307331025701</v>
      </c>
      <c r="U22" s="91">
        <v>0.79685307331025701</v>
      </c>
      <c r="V22" s="91">
        <v>6.3309783948825196</v>
      </c>
      <c r="W22" s="91">
        <v>0</v>
      </c>
      <c r="X22" s="91">
        <v>0.38597939906616702</v>
      </c>
      <c r="Y22" s="91">
        <v>1.98136590768507</v>
      </c>
      <c r="Z22" s="91">
        <v>519.01392937890205</v>
      </c>
      <c r="AA22" s="91">
        <v>18.964490685775498</v>
      </c>
      <c r="AB22" s="91">
        <v>0.14409927107133699</v>
      </c>
      <c r="AC22" s="91">
        <v>3.3108558396183101</v>
      </c>
      <c r="AD22" s="91">
        <v>0</v>
      </c>
      <c r="AE22" s="91">
        <v>0</v>
      </c>
      <c r="AF22" s="91">
        <v>3.48239969093488</v>
      </c>
      <c r="AG22" s="91">
        <v>3.48239969093488</v>
      </c>
      <c r="AH22" s="91">
        <v>19.623017024531901</v>
      </c>
      <c r="AI22" s="91">
        <v>2.6220142169866101</v>
      </c>
      <c r="AJ22" s="91">
        <v>0.104643572237982</v>
      </c>
      <c r="AK22" s="91">
        <v>2.7439773217861698</v>
      </c>
      <c r="AL22" s="91">
        <v>0.28078893028888202</v>
      </c>
      <c r="AM22" s="91">
        <v>0</v>
      </c>
      <c r="AN22" s="91">
        <v>0.222177964398594</v>
      </c>
      <c r="AO22" s="91">
        <v>1.2185234713206201</v>
      </c>
      <c r="AP22" s="91">
        <v>0</v>
      </c>
      <c r="AQ22" s="91">
        <v>83.7995282031779</v>
      </c>
      <c r="AR22" s="91">
        <v>2207.58873879969</v>
      </c>
      <c r="AS22" s="91">
        <v>225.664637665084</v>
      </c>
      <c r="AT22" s="91">
        <v>2452.8763934893</v>
      </c>
      <c r="AU22" s="91">
        <v>0</v>
      </c>
      <c r="AV22" s="91">
        <v>3.34039194218543</v>
      </c>
      <c r="AW22" s="91">
        <v>0</v>
      </c>
      <c r="AX22" s="91">
        <v>29.137330788518302</v>
      </c>
      <c r="AY22" s="91">
        <v>3.6909635631100501E-2</v>
      </c>
      <c r="AZ22" s="91">
        <v>1.29785156048656E-2</v>
      </c>
      <c r="BA22" s="91">
        <v>48.824543354442604</v>
      </c>
      <c r="BB22" s="91">
        <v>1.6587173321869202E-2</v>
      </c>
      <c r="BC22" s="91">
        <v>0</v>
      </c>
      <c r="BD22" s="91">
        <v>2.4057742235596901E-3</v>
      </c>
      <c r="BE22" s="91">
        <v>65.292899025682999</v>
      </c>
      <c r="BF22" s="91">
        <v>63.308186609692903</v>
      </c>
      <c r="BG22" s="91">
        <v>1.9847124159901199</v>
      </c>
      <c r="BH22" s="91">
        <v>0</v>
      </c>
      <c r="BI22" s="91">
        <v>0</v>
      </c>
      <c r="BJ22" s="91">
        <v>0.259000645182625</v>
      </c>
      <c r="BK22" s="91">
        <v>0</v>
      </c>
      <c r="BL22" s="91">
        <v>2.7793014735693302</v>
      </c>
      <c r="BM22" s="91">
        <v>0</v>
      </c>
      <c r="BN22" s="91">
        <v>7.2236588215193104E-2</v>
      </c>
      <c r="BO22" s="91">
        <v>11.117206402663101</v>
      </c>
      <c r="BP22" s="91">
        <v>7.1182482478852296E-2</v>
      </c>
      <c r="BQ22" s="91">
        <v>0</v>
      </c>
      <c r="BR22" s="91">
        <v>0.18676380870494899</v>
      </c>
      <c r="BS22" s="91">
        <v>2.5323813367725398E-4</v>
      </c>
      <c r="BT22" s="91">
        <v>2.5664321383797102</v>
      </c>
      <c r="BU22" s="91">
        <v>12.169864560161299</v>
      </c>
      <c r="BV22" s="91">
        <v>0</v>
      </c>
      <c r="BW22" s="91">
        <v>0</v>
      </c>
      <c r="BX22" s="91">
        <v>4.0767605888097096</v>
      </c>
      <c r="BY22" s="91">
        <v>0</v>
      </c>
      <c r="BZ22" s="91">
        <v>0.66546610434630205</v>
      </c>
      <c r="CA22" s="91">
        <v>81.492900078815197</v>
      </c>
      <c r="CB22" s="91">
        <v>5.6667579686672997</v>
      </c>
      <c r="CD22" s="34">
        <f t="shared" si="0"/>
        <v>8.0000023958066192E-3</v>
      </c>
      <c r="CE22" s="34">
        <f t="shared" si="1"/>
        <v>1.9247486566517071E-2</v>
      </c>
      <c r="CF22" s="79">
        <f t="shared" si="2"/>
        <v>-5.5253190120136209E-3</v>
      </c>
      <c r="CG22" s="79" t="str">
        <f t="shared" si="3"/>
        <v/>
      </c>
      <c r="CH22" s="79">
        <f t="shared" si="4"/>
        <v>-5.4238178536759078E-3</v>
      </c>
      <c r="CI22" s="79">
        <f t="shared" si="5"/>
        <v>-5.3388776795094206E-3</v>
      </c>
      <c r="CJ22" s="79">
        <f t="shared" si="6"/>
        <v>-5.3404799355841566E-3</v>
      </c>
      <c r="CK22" s="79">
        <f t="shared" si="7"/>
        <v>-3.9478170590079289E-3</v>
      </c>
      <c r="CL22" s="79">
        <f t="shared" si="8"/>
        <v>-4.9174173877906619E-3</v>
      </c>
      <c r="CM22" s="49">
        <f t="shared" si="9"/>
        <v>-4.9165330657780133E-4</v>
      </c>
      <c r="CN22" s="49">
        <f t="shared" si="10"/>
        <v>-5.5789041568095657E-4</v>
      </c>
      <c r="CO22" s="49">
        <f t="shared" si="11"/>
        <v>8.5612786958909034E-4</v>
      </c>
      <c r="CP22" s="49">
        <f t="shared" si="12"/>
        <v>-1.3379120835682976E-3</v>
      </c>
      <c r="CQ22" s="79"/>
      <c r="CR22" s="79"/>
      <c r="CS22" s="79"/>
      <c r="CT22" s="79"/>
    </row>
    <row r="23" spans="1:98" x14ac:dyDescent="0.25">
      <c r="A23" s="91" t="s">
        <v>22</v>
      </c>
      <c r="B23" s="91">
        <v>619.10724000000005</v>
      </c>
      <c r="C23" s="91">
        <v>0</v>
      </c>
      <c r="D23" s="91">
        <v>2888.6266999999998</v>
      </c>
      <c r="E23" s="91">
        <v>76.402735799999988</v>
      </c>
      <c r="F23" s="91">
        <v>74.071822999999995</v>
      </c>
      <c r="G23" s="91">
        <v>3.6124969</v>
      </c>
      <c r="H23" s="91">
        <v>88.764244000000005</v>
      </c>
      <c r="I23" s="91"/>
      <c r="J23" s="91"/>
      <c r="K23" s="91"/>
      <c r="L23" s="91"/>
      <c r="M23" s="91"/>
      <c r="N23" s="91"/>
      <c r="O23" s="28"/>
      <c r="P23" s="28"/>
      <c r="Q23" s="91" t="s">
        <v>22</v>
      </c>
      <c r="R23" s="91">
        <v>0</v>
      </c>
      <c r="S23" s="91">
        <v>2.3414217948261</v>
      </c>
      <c r="T23" s="91">
        <v>0.866625790315112</v>
      </c>
      <c r="U23" s="91">
        <v>0.866625790315112</v>
      </c>
      <c r="V23" s="91">
        <v>6.8853152297443696</v>
      </c>
      <c r="W23" s="91">
        <v>0</v>
      </c>
      <c r="X23" s="91">
        <v>0.41977535307317498</v>
      </c>
      <c r="Y23" s="91">
        <v>2.15485343591912</v>
      </c>
      <c r="Z23" s="91">
        <v>618.26565523592205</v>
      </c>
      <c r="AA23" s="91">
        <v>20.625026337232299</v>
      </c>
      <c r="AB23" s="91">
        <v>0.15671667628607799</v>
      </c>
      <c r="AC23" s="91">
        <v>3.6007508757750202</v>
      </c>
      <c r="AD23" s="91">
        <v>0</v>
      </c>
      <c r="AE23" s="91">
        <v>0</v>
      </c>
      <c r="AF23" s="91">
        <v>3.7873178842648398</v>
      </c>
      <c r="AG23" s="91">
        <v>3.7873178842648398</v>
      </c>
      <c r="AH23" s="91">
        <v>23.076887475235999</v>
      </c>
      <c r="AI23" s="91">
        <v>2.8515967704034701</v>
      </c>
      <c r="AJ23" s="91">
        <v>0.113805965287995</v>
      </c>
      <c r="AK23" s="91">
        <v>2.98424066068476</v>
      </c>
      <c r="AL23" s="91">
        <v>0.30537498975163602</v>
      </c>
      <c r="AM23" s="91">
        <v>0</v>
      </c>
      <c r="AN23" s="91">
        <v>0.24163134574317799</v>
      </c>
      <c r="AO23" s="91">
        <v>1.4236280292421</v>
      </c>
      <c r="AP23" s="91">
        <v>0</v>
      </c>
      <c r="AQ23" s="91">
        <v>91.136986769622496</v>
      </c>
      <c r="AR23" s="91">
        <v>2596.1496101330999</v>
      </c>
      <c r="AS23" s="91">
        <v>265.38425240329099</v>
      </c>
      <c r="AT23" s="91">
        <v>2884.61075001163</v>
      </c>
      <c r="AU23" s="91">
        <v>0</v>
      </c>
      <c r="AV23" s="91">
        <v>3.6328771701789599</v>
      </c>
      <c r="AW23" s="91">
        <v>0</v>
      </c>
      <c r="AX23" s="91">
        <v>31.6885976144506</v>
      </c>
      <c r="AY23" s="91">
        <v>4.3122333048937103E-2</v>
      </c>
      <c r="AZ23" s="91">
        <v>1.5163076249827699E-2</v>
      </c>
      <c r="BA23" s="91">
        <v>57.042764161664898</v>
      </c>
      <c r="BB23" s="91">
        <v>1.93791551395801E-2</v>
      </c>
      <c r="BC23" s="91">
        <v>0</v>
      </c>
      <c r="BD23" s="91">
        <v>2.8107182598146999E-3</v>
      </c>
      <c r="BE23" s="91">
        <v>76.291889940399798</v>
      </c>
      <c r="BF23" s="91">
        <v>73.964314445489705</v>
      </c>
      <c r="BG23" s="91">
        <v>2.3275754949100702</v>
      </c>
      <c r="BH23" s="91">
        <v>0</v>
      </c>
      <c r="BI23" s="91">
        <v>0</v>
      </c>
      <c r="BJ23" s="91">
        <v>0.302595891682512</v>
      </c>
      <c r="BK23" s="91">
        <v>0</v>
      </c>
      <c r="BL23" s="91">
        <v>3.24711621651592</v>
      </c>
      <c r="BM23" s="91">
        <v>0</v>
      </c>
      <c r="BN23" s="91">
        <v>8.4395459112529395E-2</v>
      </c>
      <c r="BO23" s="91">
        <v>12.988471155828099</v>
      </c>
      <c r="BP23" s="91">
        <v>7.7415051878190005E-2</v>
      </c>
      <c r="BQ23" s="91">
        <v>0</v>
      </c>
      <c r="BR23" s="91">
        <v>0.21820041283420599</v>
      </c>
      <c r="BS23" s="91">
        <v>2.9586515327413901E-4</v>
      </c>
      <c r="BT23" s="91">
        <v>3.6064547293140801</v>
      </c>
      <c r="BU23" s="91">
        <v>13.2354583510292</v>
      </c>
      <c r="BV23" s="91">
        <v>0</v>
      </c>
      <c r="BW23" s="91">
        <v>0</v>
      </c>
      <c r="BX23" s="91">
        <v>4.43371976497113</v>
      </c>
      <c r="BY23" s="91">
        <v>0</v>
      </c>
      <c r="BZ23" s="91">
        <v>0.72373408889987501</v>
      </c>
      <c r="CA23" s="91">
        <v>88.628393310184805</v>
      </c>
      <c r="CB23" s="91">
        <v>6.1629372455739997</v>
      </c>
      <c r="CD23" s="34">
        <f t="shared" si="0"/>
        <v>8.0000005113837133E-3</v>
      </c>
      <c r="CE23" s="34">
        <f t="shared" si="1"/>
        <v>1.9247498471594526E-2</v>
      </c>
      <c r="CF23" s="79">
        <f t="shared" si="2"/>
        <v>-1.3593521601814782E-3</v>
      </c>
      <c r="CG23" s="79" t="str">
        <f t="shared" si="3"/>
        <v/>
      </c>
      <c r="CH23" s="79">
        <f t="shared" si="4"/>
        <v>-1.3902627114710988E-3</v>
      </c>
      <c r="CI23" s="79">
        <f t="shared" si="5"/>
        <v>-1.4508100847376931E-3</v>
      </c>
      <c r="CJ23" s="79">
        <f t="shared" si="6"/>
        <v>-1.4514095935007486E-3</v>
      </c>
      <c r="CK23" s="79">
        <f t="shared" si="7"/>
        <v>-1.6725746355436167E-3</v>
      </c>
      <c r="CL23" s="79">
        <f t="shared" si="8"/>
        <v>-1.5304663645329993E-3</v>
      </c>
      <c r="CM23" s="49">
        <f t="shared" si="9"/>
        <v>-4.9106818129030481E-4</v>
      </c>
      <c r="CN23" s="49">
        <f t="shared" si="10"/>
        <v>-5.5856491137168569E-4</v>
      </c>
      <c r="CO23" s="49">
        <f t="shared" si="11"/>
        <v>8.5622008723796608E-4</v>
      </c>
      <c r="CP23" s="49">
        <f t="shared" si="12"/>
        <v>-1.3397834528339702E-3</v>
      </c>
      <c r="CQ23" s="79"/>
      <c r="CR23" s="79"/>
      <c r="CS23" s="79"/>
      <c r="CT23" s="79"/>
    </row>
    <row r="24" spans="1:98" x14ac:dyDescent="0.25">
      <c r="A24" s="91" t="s">
        <v>23</v>
      </c>
      <c r="B24" s="91">
        <v>92.927834000000004</v>
      </c>
      <c r="C24" s="91">
        <v>0</v>
      </c>
      <c r="D24" s="91">
        <v>475.38225999999997</v>
      </c>
      <c r="E24" s="91">
        <v>13.66340735</v>
      </c>
      <c r="F24" s="91">
        <v>13.236914000000001</v>
      </c>
      <c r="G24" s="91">
        <v>1.3094790999999999</v>
      </c>
      <c r="H24" s="91">
        <v>19.565412999999999</v>
      </c>
      <c r="I24" s="91"/>
      <c r="J24" s="91"/>
      <c r="K24" s="91"/>
      <c r="L24" s="91"/>
      <c r="M24" s="91"/>
      <c r="N24" s="91"/>
      <c r="O24" s="28"/>
      <c r="P24" s="28"/>
      <c r="Q24" s="91" t="s">
        <v>23</v>
      </c>
      <c r="R24" s="91">
        <v>0</v>
      </c>
      <c r="S24" s="91">
        <v>0.516795939592265</v>
      </c>
      <c r="T24" s="91">
        <v>0.19128077117563999</v>
      </c>
      <c r="U24" s="91">
        <v>0.19128077117563999</v>
      </c>
      <c r="V24" s="91">
        <v>1.51972020001488</v>
      </c>
      <c r="W24" s="91">
        <v>0</v>
      </c>
      <c r="X24" s="91">
        <v>9.2652257707958097E-2</v>
      </c>
      <c r="Y24" s="91">
        <v>0.47561727625630901</v>
      </c>
      <c r="Z24" s="91">
        <v>92.901509002022706</v>
      </c>
      <c r="AA24" s="91">
        <v>4.55233274479634</v>
      </c>
      <c r="AB24" s="91">
        <v>3.4590334653809097E-2</v>
      </c>
      <c r="AC24" s="91">
        <v>0.79475377660979796</v>
      </c>
      <c r="AD24" s="91">
        <v>0</v>
      </c>
      <c r="AE24" s="91">
        <v>0</v>
      </c>
      <c r="AF24" s="91">
        <v>0.83593344967039795</v>
      </c>
      <c r="AG24" s="91">
        <v>0.83593344967039795</v>
      </c>
      <c r="AH24" s="91">
        <v>3.8020885478485602</v>
      </c>
      <c r="AI24" s="91">
        <v>0.62940115057910995</v>
      </c>
      <c r="AJ24" s="91">
        <v>2.5119146100869901E-2</v>
      </c>
      <c r="AK24" s="91">
        <v>0.65867858404903201</v>
      </c>
      <c r="AL24" s="91">
        <v>6.7402072921818601E-2</v>
      </c>
      <c r="AM24" s="91">
        <v>0</v>
      </c>
      <c r="AN24" s="91">
        <v>5.3332758520733797E-2</v>
      </c>
      <c r="AO24" s="91">
        <v>0.25470940406862902</v>
      </c>
      <c r="AP24" s="91">
        <v>0</v>
      </c>
      <c r="AQ24" s="91">
        <v>20.115659964615801</v>
      </c>
      <c r="AR24" s="91">
        <v>427.73472245638902</v>
      </c>
      <c r="AS24" s="91">
        <v>43.724001343055697</v>
      </c>
      <c r="AT24" s="91">
        <v>475.26081234729401</v>
      </c>
      <c r="AU24" s="91">
        <v>0</v>
      </c>
      <c r="AV24" s="91">
        <v>0.80184520780270796</v>
      </c>
      <c r="AW24" s="91">
        <v>0</v>
      </c>
      <c r="AX24" s="91">
        <v>6.9942738838340501</v>
      </c>
      <c r="AY24" s="91">
        <v>7.7152547705264E-3</v>
      </c>
      <c r="AZ24" s="91">
        <v>2.7129141795774799E-3</v>
      </c>
      <c r="BA24" s="91">
        <v>10.2058436085252</v>
      </c>
      <c r="BB24" s="91">
        <v>3.4672339919641498E-3</v>
      </c>
      <c r="BC24" s="91">
        <v>0</v>
      </c>
      <c r="BD24" s="91">
        <v>5.0287986254181805E-4</v>
      </c>
      <c r="BE24" s="91">
        <v>13.6597620498229</v>
      </c>
      <c r="BF24" s="91">
        <v>13.2333741275138</v>
      </c>
      <c r="BG24" s="91">
        <v>0.42638792230912098</v>
      </c>
      <c r="BH24" s="91">
        <v>0</v>
      </c>
      <c r="BI24" s="91">
        <v>0</v>
      </c>
      <c r="BJ24" s="91">
        <v>5.4139154284958399E-2</v>
      </c>
      <c r="BK24" s="91">
        <v>0</v>
      </c>
      <c r="BL24" s="91">
        <v>0.58096034645634498</v>
      </c>
      <c r="BM24" s="91">
        <v>0</v>
      </c>
      <c r="BN24" s="91">
        <v>1.5099678940899501E-2</v>
      </c>
      <c r="BO24" s="91">
        <v>2.3238406542215699</v>
      </c>
      <c r="BP24" s="91">
        <v>1.7086996242197099E-2</v>
      </c>
      <c r="BQ24" s="91">
        <v>0</v>
      </c>
      <c r="BR24" s="91">
        <v>3.9039467605835598E-2</v>
      </c>
      <c r="BS24" s="91">
        <v>5.2934674327728E-5</v>
      </c>
      <c r="BT24" s="91">
        <v>1.3090620984429799</v>
      </c>
      <c r="BU24" s="91">
        <v>2.9213167540981599</v>
      </c>
      <c r="BV24" s="91">
        <v>0</v>
      </c>
      <c r="BW24" s="91">
        <v>0</v>
      </c>
      <c r="BX24" s="91">
        <v>0.97860629555599699</v>
      </c>
      <c r="BY24" s="91">
        <v>0</v>
      </c>
      <c r="BZ24" s="91">
        <v>0.15974182809742199</v>
      </c>
      <c r="CA24" s="91">
        <v>19.561962518119199</v>
      </c>
      <c r="CB24" s="91">
        <v>1.3602765020213901</v>
      </c>
      <c r="CD24" s="34">
        <f t="shared" si="0"/>
        <v>8.0000043114646837E-3</v>
      </c>
      <c r="CE24" s="34">
        <f t="shared" si="1"/>
        <v>1.9247502686337348E-2</v>
      </c>
      <c r="CF24" s="79">
        <f t="shared" si="2"/>
        <v>-2.8328431691733956E-4</v>
      </c>
      <c r="CG24" s="79" t="str">
        <f t="shared" si="3"/>
        <v/>
      </c>
      <c r="CH24" s="79">
        <f t="shared" si="4"/>
        <v>-2.5547367439829869E-4</v>
      </c>
      <c r="CI24" s="79">
        <f t="shared" si="5"/>
        <v>-2.6679290778077711E-4</v>
      </c>
      <c r="CJ24" s="79">
        <f t="shared" si="6"/>
        <v>-2.6742430193325872E-4</v>
      </c>
      <c r="CK24" s="79">
        <f t="shared" si="7"/>
        <v>-3.1844842504165062E-4</v>
      </c>
      <c r="CL24" s="79">
        <f t="shared" si="8"/>
        <v>-1.7635619962640161E-4</v>
      </c>
      <c r="CM24" s="49">
        <f t="shared" si="9"/>
        <v>-4.9070305150283931E-4</v>
      </c>
      <c r="CN24" s="49">
        <f t="shared" si="10"/>
        <v>-5.5965855677889923E-4</v>
      </c>
      <c r="CO24" s="49">
        <f t="shared" si="11"/>
        <v>8.5713955046343051E-4</v>
      </c>
      <c r="CP24" s="49">
        <f t="shared" si="12"/>
        <v>-1.3369587095977363E-3</v>
      </c>
      <c r="CQ24" s="79"/>
      <c r="CR24" s="79"/>
      <c r="CS24" s="79"/>
      <c r="CT24" s="79"/>
    </row>
    <row r="25" spans="1:98" x14ac:dyDescent="0.25">
      <c r="A25" s="91" t="s">
        <v>24</v>
      </c>
      <c r="B25" s="91">
        <v>547.31348000000003</v>
      </c>
      <c r="C25" s="91">
        <v>0</v>
      </c>
      <c r="D25" s="91">
        <v>2789.6086</v>
      </c>
      <c r="E25" s="91">
        <v>78.6072171</v>
      </c>
      <c r="F25" s="91">
        <v>76.194145000000006</v>
      </c>
      <c r="G25" s="91">
        <v>4.6584845000000001</v>
      </c>
      <c r="H25" s="91">
        <v>114.52466</v>
      </c>
      <c r="I25" s="91"/>
      <c r="J25" s="91"/>
      <c r="K25" s="91"/>
      <c r="L25" s="91"/>
      <c r="M25" s="91"/>
      <c r="N25" s="91"/>
      <c r="O25" s="28"/>
      <c r="P25" s="28"/>
      <c r="Q25" s="91" t="s">
        <v>24</v>
      </c>
      <c r="R25" s="91">
        <v>0</v>
      </c>
      <c r="S25" s="91">
        <v>3.0164086487079</v>
      </c>
      <c r="T25" s="91">
        <v>1.1164576086989</v>
      </c>
      <c r="U25" s="91">
        <v>1.1164576086989</v>
      </c>
      <c r="V25" s="91">
        <v>8.8702304885285805</v>
      </c>
      <c r="W25" s="91">
        <v>0</v>
      </c>
      <c r="X25" s="91">
        <v>0.54078922560873399</v>
      </c>
      <c r="Y25" s="91">
        <v>2.77605839619785</v>
      </c>
      <c r="Z25" s="91">
        <v>545.12121878778805</v>
      </c>
      <c r="AA25" s="91">
        <v>26.570839049351601</v>
      </c>
      <c r="AB25" s="91">
        <v>0.201895212619847</v>
      </c>
      <c r="AC25" s="91">
        <v>4.6387815877463296</v>
      </c>
      <c r="AD25" s="91">
        <v>0</v>
      </c>
      <c r="AE25" s="91">
        <v>0</v>
      </c>
      <c r="AF25" s="91">
        <v>4.8791324051295497</v>
      </c>
      <c r="AG25" s="91">
        <v>4.8791324051295497</v>
      </c>
      <c r="AH25" s="91">
        <v>22.234021262944101</v>
      </c>
      <c r="AI25" s="91">
        <v>3.67365873902861</v>
      </c>
      <c r="AJ25" s="91">
        <v>0.146614407483103</v>
      </c>
      <c r="AK25" s="91">
        <v>3.8445432260288701</v>
      </c>
      <c r="AL25" s="91">
        <v>0.39340887365260202</v>
      </c>
      <c r="AM25" s="91">
        <v>0</v>
      </c>
      <c r="AN25" s="91">
        <v>0.31129017348735699</v>
      </c>
      <c r="AO25" s="91">
        <v>1.46136590115246</v>
      </c>
      <c r="AP25" s="91">
        <v>0</v>
      </c>
      <c r="AQ25" s="91">
        <v>117.410119601955</v>
      </c>
      <c r="AR25" s="91">
        <v>2501.32550885409</v>
      </c>
      <c r="AS25" s="91">
        <v>255.69091385809901</v>
      </c>
      <c r="AT25" s="91">
        <v>2779.2504439751301</v>
      </c>
      <c r="AU25" s="91">
        <v>0</v>
      </c>
      <c r="AV25" s="91">
        <v>4.6801679168429802</v>
      </c>
      <c r="AW25" s="91">
        <v>0</v>
      </c>
      <c r="AX25" s="91">
        <v>40.823851470747798</v>
      </c>
      <c r="AY25" s="91">
        <v>4.4265439386453699E-2</v>
      </c>
      <c r="AZ25" s="91">
        <v>1.55650369181589E-2</v>
      </c>
      <c r="BA25" s="91">
        <v>58.554894143862597</v>
      </c>
      <c r="BB25" s="91">
        <v>1.9892875850240001E-2</v>
      </c>
      <c r="BC25" s="91">
        <v>0</v>
      </c>
      <c r="BD25" s="91">
        <v>2.8852269818394199E-3</v>
      </c>
      <c r="BE25" s="91">
        <v>78.329755106163105</v>
      </c>
      <c r="BF25" s="91">
        <v>75.925015013414693</v>
      </c>
      <c r="BG25" s="91">
        <v>2.4047400927484399</v>
      </c>
      <c r="BH25" s="91">
        <v>0</v>
      </c>
      <c r="BI25" s="91">
        <v>0</v>
      </c>
      <c r="BJ25" s="91">
        <v>0.31061725507586602</v>
      </c>
      <c r="BK25" s="91">
        <v>0</v>
      </c>
      <c r="BL25" s="91">
        <v>3.3331949470725299</v>
      </c>
      <c r="BM25" s="91">
        <v>0</v>
      </c>
      <c r="BN25" s="91">
        <v>8.6632685597755693E-2</v>
      </c>
      <c r="BO25" s="91">
        <v>13.332778991054701</v>
      </c>
      <c r="BP25" s="91">
        <v>9.9732655741357895E-2</v>
      </c>
      <c r="BQ25" s="91">
        <v>0</v>
      </c>
      <c r="BR25" s="91">
        <v>0.22398470355660599</v>
      </c>
      <c r="BS25" s="91">
        <v>3.0370805793746502E-4</v>
      </c>
      <c r="BT25" s="91">
        <v>4.6500270998801696</v>
      </c>
      <c r="BU25" s="91">
        <v>17.051004067335001</v>
      </c>
      <c r="BV25" s="91">
        <v>0</v>
      </c>
      <c r="BW25" s="91">
        <v>0</v>
      </c>
      <c r="BX25" s="91">
        <v>5.7118835437181597</v>
      </c>
      <c r="BY25" s="91">
        <v>0</v>
      </c>
      <c r="BZ25" s="91">
        <v>0.93237349482171294</v>
      </c>
      <c r="CA25" s="91">
        <v>114.178338580995</v>
      </c>
      <c r="CB25" s="91">
        <v>7.9396007142981802</v>
      </c>
      <c r="CD25" s="34">
        <f t="shared" si="0"/>
        <v>8.0000063726329874E-3</v>
      </c>
      <c r="CE25" s="34">
        <f t="shared" si="1"/>
        <v>1.9247489129824484E-2</v>
      </c>
      <c r="CF25" s="79">
        <f t="shared" si="2"/>
        <v>-4.0054946430553373E-3</v>
      </c>
      <c r="CG25" s="79" t="str">
        <f t="shared" si="3"/>
        <v/>
      </c>
      <c r="CH25" s="79">
        <f t="shared" si="4"/>
        <v>-3.7131216274820466E-3</v>
      </c>
      <c r="CI25" s="79">
        <f t="shared" si="5"/>
        <v>-3.52972671051211E-3</v>
      </c>
      <c r="CJ25" s="79">
        <f t="shared" si="6"/>
        <v>-3.5321609893425865E-3</v>
      </c>
      <c r="CK25" s="79">
        <f t="shared" si="7"/>
        <v>-1.8154831511901645E-3</v>
      </c>
      <c r="CL25" s="79">
        <f t="shared" si="8"/>
        <v>-3.0239899337399815E-3</v>
      </c>
      <c r="CM25" s="49">
        <f t="shared" si="9"/>
        <v>-4.9156164031055963E-4</v>
      </c>
      <c r="CN25" s="49">
        <f t="shared" si="10"/>
        <v>-5.5798533857852426E-4</v>
      </c>
      <c r="CO25" s="49">
        <f t="shared" si="11"/>
        <v>8.5622497276888372E-4</v>
      </c>
      <c r="CP25" s="49">
        <f t="shared" si="12"/>
        <v>-1.3368035370673822E-3</v>
      </c>
      <c r="CQ25" s="79"/>
      <c r="CR25" s="79"/>
      <c r="CS25" s="79"/>
      <c r="CT25" s="79"/>
    </row>
    <row r="26" spans="1:98" x14ac:dyDescent="0.25">
      <c r="A26" s="91" t="s">
        <v>25</v>
      </c>
      <c r="B26" s="91">
        <v>198.95033000000001</v>
      </c>
      <c r="C26" s="91">
        <v>0</v>
      </c>
      <c r="D26" s="91">
        <v>1063.896</v>
      </c>
      <c r="E26" s="91">
        <v>30.457252799999999</v>
      </c>
      <c r="F26" s="91">
        <v>29.532722</v>
      </c>
      <c r="G26" s="91">
        <v>1.0411630000000001</v>
      </c>
      <c r="H26" s="91">
        <v>49.264015000000001</v>
      </c>
      <c r="I26" s="91"/>
      <c r="J26" s="91"/>
      <c r="K26" s="91"/>
      <c r="L26" s="91"/>
      <c r="M26" s="91"/>
      <c r="N26" s="91"/>
      <c r="O26" s="28"/>
      <c r="P26" s="28"/>
      <c r="Q26" s="91" t="s">
        <v>25</v>
      </c>
      <c r="R26" s="91">
        <v>0</v>
      </c>
      <c r="S26" s="91">
        <v>1.2992717804409799</v>
      </c>
      <c r="T26" s="91">
        <v>0.480896899797078</v>
      </c>
      <c r="U26" s="91">
        <v>0.480896899797078</v>
      </c>
      <c r="V26" s="91">
        <v>3.8207121767324099</v>
      </c>
      <c r="W26" s="91">
        <v>0</v>
      </c>
      <c r="X26" s="91">
        <v>0.232936445012775</v>
      </c>
      <c r="Y26" s="91">
        <v>1.1957437828576301</v>
      </c>
      <c r="Z26" s="91">
        <v>198.552329892579</v>
      </c>
      <c r="AA26" s="91">
        <v>11.444979028539599</v>
      </c>
      <c r="AB26" s="91">
        <v>8.6963180118163896E-2</v>
      </c>
      <c r="AC26" s="91">
        <v>1.9980828955697301</v>
      </c>
      <c r="AD26" s="91">
        <v>0</v>
      </c>
      <c r="AE26" s="91">
        <v>0</v>
      </c>
      <c r="AF26" s="91">
        <v>2.1016103606415402</v>
      </c>
      <c r="AG26" s="91">
        <v>2.1016103606415402</v>
      </c>
      <c r="AH26" s="91">
        <v>8.4949367710444896</v>
      </c>
      <c r="AI26" s="91">
        <v>1.5823719579320401</v>
      </c>
      <c r="AJ26" s="91">
        <v>6.3151830136631101E-2</v>
      </c>
      <c r="AK26" s="91">
        <v>1.6559770486461101</v>
      </c>
      <c r="AL26" s="91">
        <v>0.16945472041374099</v>
      </c>
      <c r="AM26" s="91">
        <v>0</v>
      </c>
      <c r="AN26" s="91">
        <v>0.13408366386516901</v>
      </c>
      <c r="AO26" s="91">
        <v>0.56737282937217803</v>
      </c>
      <c r="AP26" s="91">
        <v>0</v>
      </c>
      <c r="AQ26" s="91">
        <v>50.572579641308003</v>
      </c>
      <c r="AR26" s="91">
        <v>955.67933359281699</v>
      </c>
      <c r="AS26" s="91">
        <v>97.691628685659396</v>
      </c>
      <c r="AT26" s="91">
        <v>1061.8658990495201</v>
      </c>
      <c r="AU26" s="91">
        <v>0</v>
      </c>
      <c r="AV26" s="91">
        <v>2.01590896596008</v>
      </c>
      <c r="AW26" s="91">
        <v>0</v>
      </c>
      <c r="AX26" s="91">
        <v>17.584235678903401</v>
      </c>
      <c r="AY26" s="91">
        <v>1.7185971193306698E-2</v>
      </c>
      <c r="AZ26" s="91">
        <v>6.0430952771485403E-3</v>
      </c>
      <c r="BA26" s="91">
        <v>22.733822670789301</v>
      </c>
      <c r="BB26" s="91">
        <v>7.72336234174947E-3</v>
      </c>
      <c r="BC26" s="91">
        <v>0</v>
      </c>
      <c r="BD26" s="91">
        <v>1.1201827372586601E-3</v>
      </c>
      <c r="BE26" s="91">
        <v>30.4005896531981</v>
      </c>
      <c r="BF26" s="91">
        <v>29.477739770539099</v>
      </c>
      <c r="BG26" s="91">
        <v>0.92284988265899404</v>
      </c>
      <c r="BH26" s="91">
        <v>0</v>
      </c>
      <c r="BI26" s="91">
        <v>0</v>
      </c>
      <c r="BJ26" s="91">
        <v>0.120596539702486</v>
      </c>
      <c r="BK26" s="91">
        <v>0</v>
      </c>
      <c r="BL26" s="91">
        <v>1.2941072569542</v>
      </c>
      <c r="BM26" s="91">
        <v>0</v>
      </c>
      <c r="BN26" s="91">
        <v>3.3634978015509499E-2</v>
      </c>
      <c r="BO26" s="91">
        <v>5.1764262176953997</v>
      </c>
      <c r="BP26" s="91">
        <v>4.2958305652690397E-2</v>
      </c>
      <c r="BQ26" s="91">
        <v>0</v>
      </c>
      <c r="BR26" s="91">
        <v>8.69615816178618E-2</v>
      </c>
      <c r="BS26" s="91">
        <v>1.17914214895528E-4</v>
      </c>
      <c r="BT26" s="91">
        <v>1.04043573773023</v>
      </c>
      <c r="BU26" s="91">
        <v>7.3444544787845896</v>
      </c>
      <c r="BV26" s="91">
        <v>0</v>
      </c>
      <c r="BW26" s="91">
        <v>0</v>
      </c>
      <c r="BX26" s="91">
        <v>2.46030259701398</v>
      </c>
      <c r="BY26" s="91">
        <v>0</v>
      </c>
      <c r="BZ26" s="91">
        <v>0.40160550062844902</v>
      </c>
      <c r="CA26" s="91">
        <v>49.180541723683703</v>
      </c>
      <c r="CB26" s="91">
        <v>3.4198577865085098</v>
      </c>
      <c r="CD26" s="34">
        <f t="shared" si="0"/>
        <v>8.0000090205819187E-3</v>
      </c>
      <c r="CE26" s="34">
        <f t="shared" si="1"/>
        <v>1.9247501124194967E-2</v>
      </c>
      <c r="CF26" s="79">
        <f t="shared" si="2"/>
        <v>-2.0004998605481689E-3</v>
      </c>
      <c r="CG26" s="79" t="str">
        <f t="shared" si="3"/>
        <v/>
      </c>
      <c r="CH26" s="79">
        <f t="shared" si="4"/>
        <v>-1.9081761285688558E-3</v>
      </c>
      <c r="CI26" s="79">
        <f t="shared" si="5"/>
        <v>-1.8604155527086471E-3</v>
      </c>
      <c r="CJ26" s="79">
        <f t="shared" si="6"/>
        <v>-1.8617393093972446E-3</v>
      </c>
      <c r="CK26" s="79">
        <f t="shared" si="7"/>
        <v>-6.9850952230346821E-4</v>
      </c>
      <c r="CL26" s="79">
        <f t="shared" si="8"/>
        <v>-1.6944066843982881E-3</v>
      </c>
      <c r="CM26" s="49">
        <f t="shared" si="9"/>
        <v>-4.9121504445525386E-4</v>
      </c>
      <c r="CN26" s="49">
        <f t="shared" si="10"/>
        <v>-5.5839070417442924E-4</v>
      </c>
      <c r="CO26" s="49">
        <f t="shared" si="11"/>
        <v>8.5624372875529062E-4</v>
      </c>
      <c r="CP26" s="49">
        <f t="shared" si="12"/>
        <v>-1.3348070736171882E-3</v>
      </c>
      <c r="CQ26" s="79"/>
      <c r="CR26" s="79"/>
      <c r="CS26" s="79"/>
      <c r="CT26" s="79"/>
    </row>
    <row r="27" spans="1:98" x14ac:dyDescent="0.25">
      <c r="A27" s="91" t="s">
        <v>26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28"/>
      <c r="P27" s="28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D27" s="34" t="e">
        <f t="shared" si="0"/>
        <v>#DIV/0!</v>
      </c>
      <c r="CE27" s="34" t="e">
        <f t="shared" si="1"/>
        <v>#DIV/0!</v>
      </c>
      <c r="CF27" s="79" t="str">
        <f t="shared" si="2"/>
        <v/>
      </c>
      <c r="CG27" s="79" t="str">
        <f t="shared" si="3"/>
        <v/>
      </c>
      <c r="CH27" s="79" t="str">
        <f t="shared" si="4"/>
        <v/>
      </c>
      <c r="CI27" s="79" t="str">
        <f t="shared" si="5"/>
        <v/>
      </c>
      <c r="CJ27" s="79" t="str">
        <f t="shared" si="6"/>
        <v/>
      </c>
      <c r="CK27" s="79" t="str">
        <f t="shared" si="7"/>
        <v/>
      </c>
      <c r="CL27" s="79" t="str">
        <f t="shared" si="8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79"/>
      <c r="CR27" s="79"/>
      <c r="CS27" s="79"/>
      <c r="CT27" s="79"/>
    </row>
    <row r="28" spans="1:98" x14ac:dyDescent="0.25">
      <c r="A28" s="91" t="s">
        <v>27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28"/>
      <c r="P28" s="28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D28" s="34" t="e">
        <f t="shared" si="0"/>
        <v>#DIV/0!</v>
      </c>
      <c r="CE28" s="34" t="e">
        <f t="shared" si="1"/>
        <v>#DIV/0!</v>
      </c>
      <c r="CF28" s="79" t="str">
        <f t="shared" si="2"/>
        <v/>
      </c>
      <c r="CG28" s="79" t="str">
        <f t="shared" si="3"/>
        <v/>
      </c>
      <c r="CH28" s="79" t="str">
        <f t="shared" si="4"/>
        <v/>
      </c>
      <c r="CI28" s="79" t="str">
        <f t="shared" si="5"/>
        <v/>
      </c>
      <c r="CJ28" s="79" t="str">
        <f t="shared" si="6"/>
        <v/>
      </c>
      <c r="CK28" s="79" t="str">
        <f t="shared" si="7"/>
        <v/>
      </c>
      <c r="CL28" s="79" t="str">
        <f t="shared" si="8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79"/>
      <c r="CR28" s="79"/>
      <c r="CS28" s="79"/>
      <c r="CT28" s="79"/>
    </row>
    <row r="29" spans="1:98" x14ac:dyDescent="0.25">
      <c r="A29" s="91" t="s">
        <v>28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28"/>
      <c r="P29" s="28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D29" s="34" t="e">
        <f t="shared" si="0"/>
        <v>#DIV/0!</v>
      </c>
      <c r="CE29" s="34" t="e">
        <f t="shared" si="1"/>
        <v>#DIV/0!</v>
      </c>
      <c r="CF29" s="79" t="str">
        <f t="shared" si="2"/>
        <v/>
      </c>
      <c r="CG29" s="79" t="str">
        <f t="shared" si="3"/>
        <v/>
      </c>
      <c r="CH29" s="79" t="str">
        <f t="shared" si="4"/>
        <v/>
      </c>
      <c r="CI29" s="79" t="str">
        <f t="shared" si="5"/>
        <v/>
      </c>
      <c r="CJ29" s="79" t="str">
        <f t="shared" si="6"/>
        <v/>
      </c>
      <c r="CK29" s="79" t="str">
        <f t="shared" si="7"/>
        <v/>
      </c>
      <c r="CL29" s="79" t="str">
        <f t="shared" si="8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79"/>
      <c r="CR29" s="79"/>
      <c r="CS29" s="79"/>
      <c r="CT29" s="79"/>
    </row>
    <row r="30" spans="1:98" x14ac:dyDescent="0.25">
      <c r="A30" s="91" t="s">
        <v>29</v>
      </c>
      <c r="B30" s="91">
        <v>9.3568324999999994E-2</v>
      </c>
      <c r="C30" s="91">
        <v>0</v>
      </c>
      <c r="D30" s="91">
        <v>0.43029514000000002</v>
      </c>
      <c r="E30" s="91">
        <v>1.1044388010000001E-2</v>
      </c>
      <c r="F30" s="91">
        <v>1.0713062000000001E-2</v>
      </c>
      <c r="G30" s="91">
        <v>1.2741839999999999E-4</v>
      </c>
      <c r="H30" s="91">
        <v>1.2364811E-2</v>
      </c>
      <c r="I30" s="91"/>
      <c r="J30" s="91"/>
      <c r="K30" s="91"/>
      <c r="L30" s="91"/>
      <c r="M30" s="91"/>
      <c r="N30" s="91"/>
      <c r="O30" s="28"/>
      <c r="P30" s="28"/>
      <c r="Q30" s="91" t="s">
        <v>29</v>
      </c>
      <c r="R30" s="91">
        <v>0</v>
      </c>
      <c r="S30" s="91">
        <v>3.26647215442274E-4</v>
      </c>
      <c r="T30" s="91">
        <v>1.20911235828634E-4</v>
      </c>
      <c r="U30" s="91">
        <v>1.20911235828634E-4</v>
      </c>
      <c r="V30" s="91">
        <v>9.6059398799583297E-4</v>
      </c>
      <c r="W30" s="91">
        <v>0</v>
      </c>
      <c r="X30" s="91">
        <v>5.8565402325986402E-5</v>
      </c>
      <c r="Y30" s="91">
        <v>3.0063067147274202E-4</v>
      </c>
      <c r="Z30" s="91">
        <v>9.3567726097763898E-2</v>
      </c>
      <c r="AA30" s="91">
        <v>2.8774721123695801E-3</v>
      </c>
      <c r="AB30" s="91">
        <v>2.18641273542882E-5</v>
      </c>
      <c r="AC30" s="91">
        <v>5.0235967496155601E-4</v>
      </c>
      <c r="AD30" s="91">
        <v>0</v>
      </c>
      <c r="AE30" s="91">
        <v>0</v>
      </c>
      <c r="AF30" s="91">
        <v>5.2838425485430196E-4</v>
      </c>
      <c r="AG30" s="91">
        <v>5.2838425485430196E-4</v>
      </c>
      <c r="AH30" s="91">
        <v>3.4423522214322298E-3</v>
      </c>
      <c r="AI30" s="91">
        <v>3.9784750704652299E-4</v>
      </c>
      <c r="AJ30" s="91">
        <v>1.5877207445118599E-5</v>
      </c>
      <c r="AK30" s="91">
        <v>4.1638074788262502E-4</v>
      </c>
      <c r="AL30" s="91">
        <v>4.2604619168085801E-5</v>
      </c>
      <c r="AM30" s="91">
        <v>0</v>
      </c>
      <c r="AN30" s="91">
        <v>3.37126907758064E-5</v>
      </c>
      <c r="AO30" s="91">
        <v>2.0618887988668199E-4</v>
      </c>
      <c r="AP30" s="91">
        <v>0</v>
      </c>
      <c r="AQ30" s="91">
        <v>1.27147722901062E-2</v>
      </c>
      <c r="AR30" s="91">
        <v>0.38726517127157001</v>
      </c>
      <c r="AS30" s="91">
        <v>3.9587117732325802E-2</v>
      </c>
      <c r="AT30" s="91">
        <v>0.43029464122532801</v>
      </c>
      <c r="AU30" s="91">
        <v>0</v>
      </c>
      <c r="AV30" s="91">
        <v>5.0682934462099795E-4</v>
      </c>
      <c r="AW30" s="91">
        <v>0</v>
      </c>
      <c r="AX30" s="91">
        <v>4.42095141454058E-3</v>
      </c>
      <c r="AY30" s="91">
        <v>6.2457040184747299E-6</v>
      </c>
      <c r="AZ30" s="91">
        <v>2.19604490814993E-6</v>
      </c>
      <c r="BA30" s="91">
        <v>8.2616774968721895E-3</v>
      </c>
      <c r="BB30" s="91">
        <v>2.8065918197500998E-6</v>
      </c>
      <c r="BC30" s="91">
        <v>0</v>
      </c>
      <c r="BD30" s="91">
        <v>4.0706063261628001E-7</v>
      </c>
      <c r="BE30" s="91">
        <v>1.1043969843141099E-2</v>
      </c>
      <c r="BF30" s="91">
        <v>1.07124721883077E-2</v>
      </c>
      <c r="BG30" s="91">
        <v>3.3149765483335799E-4</v>
      </c>
      <c r="BH30" s="91">
        <v>0</v>
      </c>
      <c r="BI30" s="91">
        <v>0</v>
      </c>
      <c r="BJ30" s="91">
        <v>4.3825834862789803E-5</v>
      </c>
      <c r="BK30" s="91">
        <v>0</v>
      </c>
      <c r="BL30" s="91">
        <v>4.7028864013404101E-4</v>
      </c>
      <c r="BM30" s="91">
        <v>0</v>
      </c>
      <c r="BN30" s="91">
        <v>1.2223145223961999E-5</v>
      </c>
      <c r="BO30" s="91">
        <v>1.88115654469595E-3</v>
      </c>
      <c r="BP30" s="91">
        <v>1.0800053069660499E-5</v>
      </c>
      <c r="BQ30" s="91">
        <v>0</v>
      </c>
      <c r="BR30" s="91">
        <v>3.1602275169893598E-5</v>
      </c>
      <c r="BS30" s="91">
        <v>4.2849969962025303E-8</v>
      </c>
      <c r="BT30" s="91">
        <v>1.2742545787242901E-4</v>
      </c>
      <c r="BU30" s="91">
        <v>1.8465003541129901E-3</v>
      </c>
      <c r="BV30" s="91">
        <v>0</v>
      </c>
      <c r="BW30" s="91">
        <v>0</v>
      </c>
      <c r="BX30" s="91">
        <v>6.1856201389352697E-4</v>
      </c>
      <c r="BY30" s="91">
        <v>0</v>
      </c>
      <c r="BZ30" s="91">
        <v>1.00962233237983E-4</v>
      </c>
      <c r="CA30" s="91">
        <v>1.23647844706427E-2</v>
      </c>
      <c r="CB30" s="91">
        <v>8.5979600927043503E-4</v>
      </c>
      <c r="CD30" s="34">
        <f t="shared" si="0"/>
        <v>7.9999885930013438E-3</v>
      </c>
      <c r="CE30" s="34">
        <f t="shared" si="1"/>
        <v>1.9247553343637164E-2</v>
      </c>
      <c r="CF30" s="79">
        <f t="shared" si="2"/>
        <v>-6.4006942103091174E-6</v>
      </c>
      <c r="CG30" s="79" t="str">
        <f t="shared" si="3"/>
        <v/>
      </c>
      <c r="CH30" s="79">
        <f t="shared" si="4"/>
        <v>-1.1591454925766777E-6</v>
      </c>
      <c r="CI30" s="79">
        <f t="shared" si="5"/>
        <v>-3.7862383911482002E-5</v>
      </c>
      <c r="CJ30" s="79">
        <f t="shared" si="6"/>
        <v>-5.505537933978826E-5</v>
      </c>
      <c r="CK30" s="79">
        <f t="shared" si="7"/>
        <v>5.5391312628464713E-5</v>
      </c>
      <c r="CL30" s="79">
        <f t="shared" si="8"/>
        <v>-2.1455529970904355E-6</v>
      </c>
      <c r="CM30" s="49">
        <f t="shared" si="9"/>
        <v>-4.4186984830498448E-4</v>
      </c>
      <c r="CN30" s="49">
        <f t="shared" si="10"/>
        <v>-5.3435215837691573E-4</v>
      </c>
      <c r="CO30" s="49">
        <f t="shared" si="11"/>
        <v>8.6644031525901454E-4</v>
      </c>
      <c r="CP30" s="49">
        <f t="shared" si="12"/>
        <v>-1.2789135574000641E-3</v>
      </c>
      <c r="CQ30" s="79"/>
      <c r="CR30" s="79"/>
      <c r="CS30" s="79"/>
      <c r="CT30" s="79"/>
    </row>
    <row r="31" spans="1:98" x14ac:dyDescent="0.25">
      <c r="A31" s="91" t="s">
        <v>30</v>
      </c>
      <c r="B31" s="91">
        <v>1393.9052999999999</v>
      </c>
      <c r="C31" s="91">
        <v>0</v>
      </c>
      <c r="D31" s="91">
        <v>6669.3936000000003</v>
      </c>
      <c r="E31" s="91">
        <v>179.11003060000002</v>
      </c>
      <c r="F31" s="91">
        <v>173.65735000000001</v>
      </c>
      <c r="G31" s="91">
        <v>7.6027678999999999</v>
      </c>
      <c r="H31" s="91">
        <v>231.42241999999999</v>
      </c>
      <c r="I31" s="91"/>
      <c r="J31" s="91"/>
      <c r="K31" s="91"/>
      <c r="L31" s="91"/>
      <c r="M31" s="91"/>
      <c r="N31" s="91"/>
      <c r="O31" s="28"/>
      <c r="P31" s="28"/>
      <c r="Q31" s="91" t="s">
        <v>30</v>
      </c>
      <c r="R31" s="91">
        <v>0</v>
      </c>
      <c r="S31" s="91">
        <v>6.1003724208773704</v>
      </c>
      <c r="T31" s="91">
        <v>2.2579200215129598</v>
      </c>
      <c r="U31" s="91">
        <v>2.2579200215129598</v>
      </c>
      <c r="V31" s="91">
        <v>17.939119056561101</v>
      </c>
      <c r="W31" s="91">
        <v>0</v>
      </c>
      <c r="X31" s="91">
        <v>1.0936896964688001</v>
      </c>
      <c r="Y31" s="91">
        <v>5.6142846627465399</v>
      </c>
      <c r="Z31" s="91">
        <v>1390.2768206220301</v>
      </c>
      <c r="AA31" s="91">
        <v>53.736732194266402</v>
      </c>
      <c r="AB31" s="91">
        <v>0.40831154627379002</v>
      </c>
      <c r="AC31" s="91">
        <v>9.3814488035494801</v>
      </c>
      <c r="AD31" s="91">
        <v>0</v>
      </c>
      <c r="AE31" s="91">
        <v>0</v>
      </c>
      <c r="AF31" s="91">
        <v>9.8675329527365196</v>
      </c>
      <c r="AG31" s="91">
        <v>9.8675329527365196</v>
      </c>
      <c r="AH31" s="91">
        <v>53.220037946473902</v>
      </c>
      <c r="AI31" s="91">
        <v>7.4295937319279002</v>
      </c>
      <c r="AJ31" s="91">
        <v>0.29651202545729899</v>
      </c>
      <c r="AK31" s="91">
        <v>7.7751727329227602</v>
      </c>
      <c r="AL31" s="91">
        <v>0.795628450381485</v>
      </c>
      <c r="AM31" s="91">
        <v>0</v>
      </c>
      <c r="AN31" s="91">
        <v>0.62955099019775895</v>
      </c>
      <c r="AO31" s="91">
        <v>3.33404975087551</v>
      </c>
      <c r="AP31" s="91">
        <v>0</v>
      </c>
      <c r="AQ31" s="91">
        <v>237.449657090009</v>
      </c>
      <c r="AR31" s="91">
        <v>5987.2531158484699</v>
      </c>
      <c r="AS31" s="91">
        <v>612.03042165234206</v>
      </c>
      <c r="AT31" s="91">
        <v>6652.5035754472901</v>
      </c>
      <c r="AU31" s="91">
        <v>0</v>
      </c>
      <c r="AV31" s="91">
        <v>9.46515247808175</v>
      </c>
      <c r="AW31" s="91">
        <v>0</v>
      </c>
      <c r="AX31" s="91">
        <v>82.561944503747995</v>
      </c>
      <c r="AY31" s="91">
        <v>0.100989721034188</v>
      </c>
      <c r="AZ31" s="91">
        <v>3.5511002176292598E-2</v>
      </c>
      <c r="BA31" s="91">
        <v>133.59063760842599</v>
      </c>
      <c r="BB31" s="91">
        <v>4.53847806672288E-2</v>
      </c>
      <c r="BC31" s="91">
        <v>0</v>
      </c>
      <c r="BD31" s="91">
        <v>6.5825286774031698E-3</v>
      </c>
      <c r="BE31" s="91">
        <v>178.658889101694</v>
      </c>
      <c r="BF31" s="91">
        <v>173.219875270865</v>
      </c>
      <c r="BG31" s="91">
        <v>5.4390138308283298</v>
      </c>
      <c r="BH31" s="91">
        <v>0</v>
      </c>
      <c r="BI31" s="91">
        <v>0</v>
      </c>
      <c r="BJ31" s="91">
        <v>0.70866165953802096</v>
      </c>
      <c r="BK31" s="91">
        <v>0</v>
      </c>
      <c r="BL31" s="91">
        <v>7.60455000515881</v>
      </c>
      <c r="BM31" s="91">
        <v>0</v>
      </c>
      <c r="BN31" s="91">
        <v>0.19764899419963899</v>
      </c>
      <c r="BO31" s="91">
        <v>30.418204200576501</v>
      </c>
      <c r="BP31" s="91">
        <v>0.20169875943850901</v>
      </c>
      <c r="BQ31" s="91">
        <v>0</v>
      </c>
      <c r="BR31" s="91">
        <v>0.51101187309424201</v>
      </c>
      <c r="BS31" s="91">
        <v>6.9289731737738104E-4</v>
      </c>
      <c r="BT31" s="91">
        <v>7.5781928896619704</v>
      </c>
      <c r="BU31" s="91">
        <v>34.483883934931399</v>
      </c>
      <c r="BV31" s="91">
        <v>0</v>
      </c>
      <c r="BW31" s="91">
        <v>0</v>
      </c>
      <c r="BX31" s="91">
        <v>11.551676662492</v>
      </c>
      <c r="BY31" s="91">
        <v>0</v>
      </c>
      <c r="BZ31" s="91">
        <v>1.8856261860464101</v>
      </c>
      <c r="CA31" s="91">
        <v>230.91372377916301</v>
      </c>
      <c r="CB31" s="91">
        <v>16.057014499633301</v>
      </c>
      <c r="CD31" s="34">
        <f t="shared" si="0"/>
        <v>8.0000014044179727E-3</v>
      </c>
      <c r="CE31" s="34">
        <f t="shared" si="1"/>
        <v>1.9247501163836053E-2</v>
      </c>
      <c r="CF31" s="79">
        <f t="shared" si="2"/>
        <v>-2.6031032222704263E-3</v>
      </c>
      <c r="CG31" s="79" t="str">
        <f t="shared" si="3"/>
        <v/>
      </c>
      <c r="CH31" s="79">
        <f t="shared" si="4"/>
        <v>-2.532467802276687E-3</v>
      </c>
      <c r="CI31" s="79">
        <f t="shared" si="5"/>
        <v>-2.5187952723515132E-3</v>
      </c>
      <c r="CJ31" s="79">
        <f t="shared" si="6"/>
        <v>-2.5191834905634843E-3</v>
      </c>
      <c r="CK31" s="79">
        <f t="shared" si="7"/>
        <v>-3.2323767687330762E-3</v>
      </c>
      <c r="CL31" s="79">
        <f t="shared" si="8"/>
        <v>-2.1981285168350636E-3</v>
      </c>
      <c r="CM31" s="49">
        <f t="shared" si="9"/>
        <v>-4.9089154604004513E-4</v>
      </c>
      <c r="CN31" s="49">
        <f t="shared" si="10"/>
        <v>-5.578364655356797E-4</v>
      </c>
      <c r="CO31" s="49">
        <f t="shared" si="11"/>
        <v>8.5612366344956544E-4</v>
      </c>
      <c r="CP31" s="49">
        <f t="shared" si="12"/>
        <v>-1.338012569842163E-3</v>
      </c>
      <c r="CQ31" s="79"/>
      <c r="CR31" s="79"/>
      <c r="CS31" s="79"/>
      <c r="CT31" s="79"/>
    </row>
    <row r="32" spans="1:98" x14ac:dyDescent="0.25">
      <c r="A32" s="91" t="s">
        <v>31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28"/>
      <c r="P32" s="28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D32" s="34" t="e">
        <f t="shared" si="0"/>
        <v>#DIV/0!</v>
      </c>
      <c r="CE32" s="34" t="e">
        <f t="shared" si="1"/>
        <v>#DIV/0!</v>
      </c>
      <c r="CF32" s="79" t="str">
        <f t="shared" si="2"/>
        <v/>
      </c>
      <c r="CG32" s="79" t="str">
        <f t="shared" si="3"/>
        <v/>
      </c>
      <c r="CH32" s="79" t="str">
        <f t="shared" si="4"/>
        <v/>
      </c>
      <c r="CI32" s="79" t="str">
        <f t="shared" si="5"/>
        <v/>
      </c>
      <c r="CJ32" s="79" t="str">
        <f t="shared" si="6"/>
        <v/>
      </c>
      <c r="CK32" s="79" t="str">
        <f t="shared" si="7"/>
        <v/>
      </c>
      <c r="CL32" s="79" t="str">
        <f t="shared" si="8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79"/>
      <c r="CR32" s="79"/>
      <c r="CS32" s="79"/>
      <c r="CT32" s="79"/>
    </row>
    <row r="33" spans="1:98" x14ac:dyDescent="0.25">
      <c r="A33" s="91" t="s">
        <v>32</v>
      </c>
      <c r="B33" s="91">
        <v>602.35772999999995</v>
      </c>
      <c r="C33" s="91">
        <v>0</v>
      </c>
      <c r="D33" s="91">
        <v>2880.8328000000001</v>
      </c>
      <c r="E33" s="91">
        <v>78.494617700000006</v>
      </c>
      <c r="F33" s="91">
        <v>76.078270000000003</v>
      </c>
      <c r="G33" s="91">
        <v>5.2344055000000003</v>
      </c>
      <c r="H33" s="91">
        <v>100.81931</v>
      </c>
      <c r="I33" s="91"/>
      <c r="J33" s="91"/>
      <c r="K33" s="91"/>
      <c r="L33" s="91"/>
      <c r="M33" s="91"/>
      <c r="N33" s="91"/>
      <c r="O33" s="28"/>
      <c r="P33" s="28"/>
      <c r="Q33" s="91" t="s">
        <v>32</v>
      </c>
      <c r="R33" s="91">
        <v>0</v>
      </c>
      <c r="S33" s="91">
        <v>2.6595598625565402</v>
      </c>
      <c r="T33" s="91">
        <v>0.98437789825426203</v>
      </c>
      <c r="U33" s="91">
        <v>0.98437789825426203</v>
      </c>
      <c r="V33" s="91">
        <v>7.8208576619074304</v>
      </c>
      <c r="W33" s="91">
        <v>0</v>
      </c>
      <c r="X33" s="91">
        <v>0.47681240087426802</v>
      </c>
      <c r="Y33" s="91">
        <v>2.44764402969686</v>
      </c>
      <c r="Z33" s="91">
        <v>601.26395976212098</v>
      </c>
      <c r="AA33" s="91">
        <v>23.427432323193401</v>
      </c>
      <c r="AB33" s="91">
        <v>0.178010294279174</v>
      </c>
      <c r="AC33" s="91">
        <v>4.0900003969721102</v>
      </c>
      <c r="AD33" s="91">
        <v>0</v>
      </c>
      <c r="AE33" s="91">
        <v>0</v>
      </c>
      <c r="AF33" s="91">
        <v>4.3019146001400301</v>
      </c>
      <c r="AG33" s="91">
        <v>4.3019146001400301</v>
      </c>
      <c r="AH33" s="91">
        <v>23.006406869006799</v>
      </c>
      <c r="AI33" s="91">
        <v>3.2390555473027298</v>
      </c>
      <c r="AJ33" s="91">
        <v>0.12926932596295501</v>
      </c>
      <c r="AK33" s="91">
        <v>3.3897236297304398</v>
      </c>
      <c r="AL33" s="91">
        <v>0.34686776996798202</v>
      </c>
      <c r="AM33" s="91">
        <v>0</v>
      </c>
      <c r="AN33" s="91">
        <v>0.27446379304256402</v>
      </c>
      <c r="AO33" s="91">
        <v>1.4617288933205399</v>
      </c>
      <c r="AP33" s="91">
        <v>0</v>
      </c>
      <c r="AQ33" s="91">
        <v>103.520181859598</v>
      </c>
      <c r="AR33" s="91">
        <v>2588.2204680652699</v>
      </c>
      <c r="AS33" s="91">
        <v>264.57370976901001</v>
      </c>
      <c r="AT33" s="91">
        <v>2875.80058470329</v>
      </c>
      <c r="AU33" s="91">
        <v>0</v>
      </c>
      <c r="AV33" s="91">
        <v>4.1264930109087397</v>
      </c>
      <c r="AW33" s="91">
        <v>0</v>
      </c>
      <c r="AX33" s="91">
        <v>35.9942855770432</v>
      </c>
      <c r="AY33" s="91">
        <v>4.4276411859763998E-2</v>
      </c>
      <c r="AZ33" s="91">
        <v>1.55688838206099E-2</v>
      </c>
      <c r="BA33" s="91">
        <v>58.569398643385803</v>
      </c>
      <c r="BB33" s="91">
        <v>1.9897798831550299E-2</v>
      </c>
      <c r="BC33" s="91">
        <v>0</v>
      </c>
      <c r="BD33" s="91">
        <v>2.8859397826242702E-3</v>
      </c>
      <c r="BE33" s="91">
        <v>78.355861661022502</v>
      </c>
      <c r="BF33" s="91">
        <v>75.943826093966095</v>
      </c>
      <c r="BG33" s="91">
        <v>2.4120355670563298</v>
      </c>
      <c r="BH33" s="91">
        <v>0</v>
      </c>
      <c r="BI33" s="91">
        <v>0</v>
      </c>
      <c r="BJ33" s="91">
        <v>0.31069446639880399</v>
      </c>
      <c r="BK33" s="91">
        <v>0</v>
      </c>
      <c r="BL33" s="91">
        <v>3.3340214640894601</v>
      </c>
      <c r="BM33" s="91">
        <v>0</v>
      </c>
      <c r="BN33" s="91">
        <v>8.6654158673258402E-2</v>
      </c>
      <c r="BO33" s="91">
        <v>13.336084259770599</v>
      </c>
      <c r="BP33" s="91">
        <v>8.7933969340886306E-2</v>
      </c>
      <c r="BQ33" s="91">
        <v>0</v>
      </c>
      <c r="BR33" s="91">
        <v>0.22404028386712699</v>
      </c>
      <c r="BS33" s="91">
        <v>3.0378348648842199E-4</v>
      </c>
      <c r="BT33" s="91">
        <v>5.2178907220626396</v>
      </c>
      <c r="BU33" s="91">
        <v>15.0338218170311</v>
      </c>
      <c r="BV33" s="91">
        <v>0</v>
      </c>
      <c r="BW33" s="91">
        <v>0</v>
      </c>
      <c r="BX33" s="91">
        <v>5.0361502738820398</v>
      </c>
      <c r="BY33" s="91">
        <v>0</v>
      </c>
      <c r="BZ33" s="91">
        <v>0.82207108071991897</v>
      </c>
      <c r="CA33" s="91">
        <v>100.670734831263</v>
      </c>
      <c r="CB33" s="91">
        <v>7.0003272072230303</v>
      </c>
      <c r="CD33" s="34">
        <f t="shared" si="0"/>
        <v>8.0000007620071052E-3</v>
      </c>
      <c r="CE33" s="34">
        <f t="shared" si="1"/>
        <v>1.9247501324359498E-2</v>
      </c>
      <c r="CF33" s="79">
        <f t="shared" si="2"/>
        <v>-1.8158150603943789E-3</v>
      </c>
      <c r="CG33" s="79" t="str">
        <f t="shared" si="3"/>
        <v/>
      </c>
      <c r="CH33" s="79">
        <f t="shared" si="4"/>
        <v>-1.7467918640436514E-3</v>
      </c>
      <c r="CI33" s="79">
        <f t="shared" si="5"/>
        <v>-1.7677140553485956E-3</v>
      </c>
      <c r="CJ33" s="79">
        <f t="shared" si="6"/>
        <v>-1.7671788019615643E-3</v>
      </c>
      <c r="CK33" s="79">
        <f t="shared" si="7"/>
        <v>-3.1550436696890735E-3</v>
      </c>
      <c r="CL33" s="79">
        <f t="shared" si="8"/>
        <v>-1.473677698617427E-3</v>
      </c>
      <c r="CM33" s="49">
        <f t="shared" si="9"/>
        <v>-4.9133858227301671E-4</v>
      </c>
      <c r="CN33" s="49">
        <f t="shared" si="10"/>
        <v>-5.5800340695952625E-4</v>
      </c>
      <c r="CO33" s="49">
        <f t="shared" si="11"/>
        <v>8.5544496277015387E-4</v>
      </c>
      <c r="CP33" s="49">
        <f t="shared" si="12"/>
        <v>-1.3365046337387458E-3</v>
      </c>
      <c r="CQ33" s="79"/>
      <c r="CR33" s="79"/>
      <c r="CS33" s="79"/>
      <c r="CT33" s="79"/>
    </row>
    <row r="34" spans="1:98" x14ac:dyDescent="0.25">
      <c r="A34" s="91" t="s">
        <v>33</v>
      </c>
      <c r="B34" s="91">
        <v>541.16034000000002</v>
      </c>
      <c r="C34" s="91">
        <v>0</v>
      </c>
      <c r="D34" s="91">
        <v>2595.02</v>
      </c>
      <c r="E34" s="91">
        <v>69.367963400000008</v>
      </c>
      <c r="F34" s="91">
        <v>67.265106000000003</v>
      </c>
      <c r="G34" s="91">
        <v>2.2934872999999998</v>
      </c>
      <c r="H34" s="91">
        <v>88.101341000000005</v>
      </c>
      <c r="I34" s="91"/>
      <c r="J34" s="91"/>
      <c r="K34" s="91"/>
      <c r="L34" s="91"/>
      <c r="M34" s="91"/>
      <c r="N34" s="91"/>
      <c r="O34" s="28"/>
      <c r="P34" s="28"/>
      <c r="Q34" s="91" t="s">
        <v>33</v>
      </c>
      <c r="R34" s="91">
        <v>0</v>
      </c>
      <c r="S34" s="91">
        <v>2.3196994062057201</v>
      </c>
      <c r="T34" s="91">
        <v>0.85858605419249301</v>
      </c>
      <c r="U34" s="91">
        <v>0.85858605419249301</v>
      </c>
      <c r="V34" s="91">
        <v>6.8214459512310004</v>
      </c>
      <c r="W34" s="91">
        <v>0</v>
      </c>
      <c r="X34" s="91">
        <v>0.41588168889729699</v>
      </c>
      <c r="Y34" s="91">
        <v>2.1348630817307601</v>
      </c>
      <c r="Z34" s="91">
        <v>538.96466741888298</v>
      </c>
      <c r="AA34" s="91">
        <v>20.4336903017076</v>
      </c>
      <c r="AB34" s="91">
        <v>0.155262718316166</v>
      </c>
      <c r="AC34" s="91">
        <v>3.5673484821972501</v>
      </c>
      <c r="AD34" s="91">
        <v>0</v>
      </c>
      <c r="AE34" s="91">
        <v>0</v>
      </c>
      <c r="AF34" s="91">
        <v>3.7521844416571</v>
      </c>
      <c r="AG34" s="91">
        <v>3.7521844416571</v>
      </c>
      <c r="AH34" s="91">
        <v>20.679085587878902</v>
      </c>
      <c r="AI34" s="91">
        <v>2.8251429608558598</v>
      </c>
      <c r="AJ34" s="91">
        <v>0.11275045724883501</v>
      </c>
      <c r="AK34" s="91">
        <v>2.9565544678901601</v>
      </c>
      <c r="AL34" s="91">
        <v>0.30254199168107898</v>
      </c>
      <c r="AM34" s="91">
        <v>0</v>
      </c>
      <c r="AN34" s="91">
        <v>0.23939006644035499</v>
      </c>
      <c r="AO34" s="91">
        <v>1.28973641088642</v>
      </c>
      <c r="AP34" s="91">
        <v>0</v>
      </c>
      <c r="AQ34" s="91">
        <v>90.291530715234401</v>
      </c>
      <c r="AR34" s="91">
        <v>2326.3971369116498</v>
      </c>
      <c r="AS34" s="91">
        <v>237.80952087258899</v>
      </c>
      <c r="AT34" s="91">
        <v>2584.88574337212</v>
      </c>
      <c r="AU34" s="91">
        <v>0</v>
      </c>
      <c r="AV34" s="91">
        <v>3.5991752573758302</v>
      </c>
      <c r="AW34" s="91">
        <v>0</v>
      </c>
      <c r="AX34" s="91">
        <v>31.394644747029499</v>
      </c>
      <c r="AY34" s="91">
        <v>3.90667024763416E-2</v>
      </c>
      <c r="AZ34" s="91">
        <v>1.3736991922264999E-2</v>
      </c>
      <c r="BA34" s="91">
        <v>51.677910097719803</v>
      </c>
      <c r="BB34" s="91">
        <v>1.75565484757794E-2</v>
      </c>
      <c r="BC34" s="91">
        <v>0</v>
      </c>
      <c r="BD34" s="91">
        <v>2.54637241014787E-3</v>
      </c>
      <c r="BE34" s="91">
        <v>69.102878498897198</v>
      </c>
      <c r="BF34" s="91">
        <v>67.007996048900793</v>
      </c>
      <c r="BG34" s="91">
        <v>2.09488244999641</v>
      </c>
      <c r="BH34" s="91">
        <v>0</v>
      </c>
      <c r="BI34" s="91">
        <v>0</v>
      </c>
      <c r="BJ34" s="91">
        <v>0.27413686362759498</v>
      </c>
      <c r="BK34" s="91">
        <v>0</v>
      </c>
      <c r="BL34" s="91">
        <v>2.9417279369698499</v>
      </c>
      <c r="BM34" s="91">
        <v>0</v>
      </c>
      <c r="BN34" s="91">
        <v>7.6458132978389201E-2</v>
      </c>
      <c r="BO34" s="91">
        <v>11.766909608403999</v>
      </c>
      <c r="BP34" s="91">
        <v>7.6697010739928795E-2</v>
      </c>
      <c r="BQ34" s="91">
        <v>0</v>
      </c>
      <c r="BR34" s="91">
        <v>0.19767875357286499</v>
      </c>
      <c r="BS34" s="91">
        <v>2.6804034370056799E-4</v>
      </c>
      <c r="BT34" s="91">
        <v>2.2852072039109901</v>
      </c>
      <c r="BU34" s="91">
        <v>13.1126791448755</v>
      </c>
      <c r="BV34" s="91">
        <v>0</v>
      </c>
      <c r="BW34" s="91">
        <v>0</v>
      </c>
      <c r="BX34" s="91">
        <v>4.3925906171416704</v>
      </c>
      <c r="BY34" s="91">
        <v>0</v>
      </c>
      <c r="BZ34" s="91">
        <v>0.71702005140117997</v>
      </c>
      <c r="CA34" s="91">
        <v>87.8062031888755</v>
      </c>
      <c r="CB34" s="91">
        <v>6.1057671048953903</v>
      </c>
      <c r="CD34" s="34">
        <f t="shared" si="0"/>
        <v>7.9999998610777827E-3</v>
      </c>
      <c r="CE34" s="34">
        <f t="shared" si="1"/>
        <v>1.9247500103498124E-2</v>
      </c>
      <c r="CF34" s="79">
        <f t="shared" si="2"/>
        <v>-4.0573420090560166E-3</v>
      </c>
      <c r="CG34" s="79" t="str">
        <f t="shared" si="3"/>
        <v/>
      </c>
      <c r="CH34" s="79">
        <f t="shared" si="4"/>
        <v>-3.9052711069201586E-3</v>
      </c>
      <c r="CI34" s="79">
        <f t="shared" si="5"/>
        <v>-3.8214312214161095E-3</v>
      </c>
      <c r="CJ34" s="79">
        <f t="shared" si="6"/>
        <v>-3.8223377080415194E-3</v>
      </c>
      <c r="CK34" s="79">
        <f t="shared" si="7"/>
        <v>-3.6102646345631405E-3</v>
      </c>
      <c r="CL34" s="79">
        <f t="shared" si="8"/>
        <v>-3.3499809171406922E-3</v>
      </c>
      <c r="CM34" s="49">
        <f t="shared" si="9"/>
        <v>-4.9130108465116171E-4</v>
      </c>
      <c r="CN34" s="49">
        <f t="shared" si="10"/>
        <v>-5.5731900256312812E-4</v>
      </c>
      <c r="CO34" s="49">
        <f t="shared" si="11"/>
        <v>8.5644515098518047E-4</v>
      </c>
      <c r="CP34" s="49">
        <f t="shared" si="12"/>
        <v>-1.3385633228169052E-3</v>
      </c>
      <c r="CQ34" s="79"/>
      <c r="CR34" s="79"/>
      <c r="CS34" s="79"/>
      <c r="CT34" s="79"/>
    </row>
    <row r="35" spans="1:98" x14ac:dyDescent="0.25">
      <c r="A35" s="91" t="s">
        <v>34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28"/>
      <c r="P35" s="28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D35" s="34" t="e">
        <f t="shared" ref="CD35:CD51" si="13">AH35/AT35</f>
        <v>#DIV/0!</v>
      </c>
      <c r="CE35" s="34" t="e">
        <f t="shared" ref="CE35:CE51" si="14">AO35/BF35</f>
        <v>#DIV/0!</v>
      </c>
      <c r="CF35" s="79" t="str">
        <f t="shared" ref="CF35:CF60" si="15">IF(B35=0,"",(Z35-B35)/B35)</f>
        <v/>
      </c>
      <c r="CG35" s="79" t="str">
        <f t="shared" ref="CG35:CG59" si="16">IF(C35=0,"",(AO35-C35)/C35)</f>
        <v/>
      </c>
      <c r="CH35" s="79" t="str">
        <f t="shared" ref="CH35:CH60" si="17">IF(D35=0,"",(AT35-D35)/D35)</f>
        <v/>
      </c>
      <c r="CI35" s="79" t="str">
        <f t="shared" ref="CI35:CI60" si="18">IF(E35=0,"",(BE35-E35)/E35)</f>
        <v/>
      </c>
      <c r="CJ35" s="79" t="str">
        <f t="shared" ref="CJ35:CJ60" si="19">IF(F35=0,"",(BF35-F35)/F35)</f>
        <v/>
      </c>
      <c r="CK35" s="79" t="str">
        <f t="shared" ref="CK35:CK60" si="20">IF(G35=0,"",(BT35-G35)/G35)</f>
        <v/>
      </c>
      <c r="CL35" s="79" t="str">
        <f t="shared" ref="CL35:CL60" si="21">IF(H35=0,"",(CA35-H35)/H35)</f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79"/>
      <c r="CR35" s="79"/>
      <c r="CS35" s="79"/>
      <c r="CT35" s="79"/>
    </row>
    <row r="36" spans="1:98" x14ac:dyDescent="0.25">
      <c r="A36" s="91" t="s">
        <v>35</v>
      </c>
      <c r="B36" s="91">
        <v>318.22674999999998</v>
      </c>
      <c r="C36" s="91">
        <v>0</v>
      </c>
      <c r="D36" s="91">
        <v>1703.0941</v>
      </c>
      <c r="E36" s="91">
        <v>49.701731699999996</v>
      </c>
      <c r="F36" s="91">
        <v>48.166466</v>
      </c>
      <c r="G36" s="91">
        <v>3.5839417</v>
      </c>
      <c r="H36" s="91">
        <v>78.791183000000004</v>
      </c>
      <c r="I36" s="91"/>
      <c r="J36" s="91"/>
      <c r="K36" s="91"/>
      <c r="L36" s="91"/>
      <c r="M36" s="91"/>
      <c r="N36" s="91"/>
      <c r="O36" s="28"/>
      <c r="P36" s="28"/>
      <c r="Q36" s="91" t="s">
        <v>35</v>
      </c>
      <c r="R36" s="91">
        <v>0</v>
      </c>
      <c r="S36" s="91">
        <v>2.0800044032531502</v>
      </c>
      <c r="T36" s="91">
        <v>0.76986821838429698</v>
      </c>
      <c r="U36" s="91">
        <v>0.76986821838429698</v>
      </c>
      <c r="V36" s="91">
        <v>6.1165837217996302</v>
      </c>
      <c r="W36" s="91">
        <v>0</v>
      </c>
      <c r="X36" s="91">
        <v>0.372908079814739</v>
      </c>
      <c r="Y36" s="91">
        <v>1.9142661411648401</v>
      </c>
      <c r="Z36" s="91">
        <v>317.85678232466302</v>
      </c>
      <c r="AA36" s="91">
        <v>18.3222620023896</v>
      </c>
      <c r="AB36" s="91">
        <v>0.13921933343502901</v>
      </c>
      <c r="AC36" s="91">
        <v>3.1987312879346899</v>
      </c>
      <c r="AD36" s="91">
        <v>0</v>
      </c>
      <c r="AE36" s="91">
        <v>0</v>
      </c>
      <c r="AF36" s="91">
        <v>3.3644699257622701</v>
      </c>
      <c r="AG36" s="91">
        <v>3.3644699257622701</v>
      </c>
      <c r="AH36" s="91">
        <v>13.610662407517699</v>
      </c>
      <c r="AI36" s="91">
        <v>2.53321950528963</v>
      </c>
      <c r="AJ36" s="91">
        <v>0.101099894568164</v>
      </c>
      <c r="AK36" s="91">
        <v>2.6510542728435702</v>
      </c>
      <c r="AL36" s="91">
        <v>0.27128016453812098</v>
      </c>
      <c r="AM36" s="91">
        <v>0</v>
      </c>
      <c r="AN36" s="91">
        <v>0.214653808588186</v>
      </c>
      <c r="AO36" s="91">
        <v>0.92617252234108804</v>
      </c>
      <c r="AP36" s="91">
        <v>0</v>
      </c>
      <c r="AQ36" s="91">
        <v>80.961674539592195</v>
      </c>
      <c r="AR36" s="91">
        <v>1531.1984268128299</v>
      </c>
      <c r="AS36" s="91">
        <v>156.52250485574601</v>
      </c>
      <c r="AT36" s="91">
        <v>1701.3315940760899</v>
      </c>
      <c r="AU36" s="91">
        <v>0</v>
      </c>
      <c r="AV36" s="91">
        <v>3.2272698683980598</v>
      </c>
      <c r="AW36" s="91">
        <v>0</v>
      </c>
      <c r="AX36" s="91">
        <v>28.1506165757066</v>
      </c>
      <c r="AY36" s="91">
        <v>2.80541554553922E-2</v>
      </c>
      <c r="AZ36" s="91">
        <v>9.8646686382601097E-3</v>
      </c>
      <c r="BA36" s="91">
        <v>37.110416695271603</v>
      </c>
      <c r="BB36" s="91">
        <v>1.2607536348374301E-2</v>
      </c>
      <c r="BC36" s="91">
        <v>0</v>
      </c>
      <c r="BD36" s="91">
        <v>1.8285745723529299E-3</v>
      </c>
      <c r="BE36" s="91">
        <v>49.652910953692199</v>
      </c>
      <c r="BF36" s="91">
        <v>48.119105554639098</v>
      </c>
      <c r="BG36" s="91">
        <v>1.53380539905311</v>
      </c>
      <c r="BH36" s="91">
        <v>0</v>
      </c>
      <c r="BI36" s="91">
        <v>0</v>
      </c>
      <c r="BJ36" s="91">
        <v>0.196860323788422</v>
      </c>
      <c r="BK36" s="91">
        <v>0</v>
      </c>
      <c r="BL36" s="91">
        <v>2.1124849027045198</v>
      </c>
      <c r="BM36" s="91">
        <v>0</v>
      </c>
      <c r="BN36" s="91">
        <v>5.4905334981288197E-2</v>
      </c>
      <c r="BO36" s="91">
        <v>8.4499357598505291</v>
      </c>
      <c r="BP36" s="91">
        <v>6.8771878389429095E-2</v>
      </c>
      <c r="BQ36" s="91">
        <v>0</v>
      </c>
      <c r="BR36" s="91">
        <v>0.14195512068211</v>
      </c>
      <c r="BS36" s="91">
        <v>1.92482346290999E-4</v>
      </c>
      <c r="BT36" s="91">
        <v>3.5809677817230199</v>
      </c>
      <c r="BU36" s="91">
        <v>11.757741694425601</v>
      </c>
      <c r="BV36" s="91">
        <v>0</v>
      </c>
      <c r="BW36" s="91">
        <v>0</v>
      </c>
      <c r="BX36" s="91">
        <v>3.9387007697544401</v>
      </c>
      <c r="BY36" s="91">
        <v>0</v>
      </c>
      <c r="BZ36" s="91">
        <v>0.64293038455857998</v>
      </c>
      <c r="CA36" s="91">
        <v>78.733159336849695</v>
      </c>
      <c r="CB36" s="91">
        <v>5.4748567619316004</v>
      </c>
      <c r="CD36" s="34">
        <f t="shared" si="13"/>
        <v>8.0000056749131177E-3</v>
      </c>
      <c r="CE36" s="34">
        <f t="shared" si="14"/>
        <v>1.9247500793409842E-2</v>
      </c>
      <c r="CF36" s="79">
        <f t="shared" si="15"/>
        <v>-1.1625913765482187E-3</v>
      </c>
      <c r="CG36" s="79" t="str">
        <f t="shared" si="16"/>
        <v/>
      </c>
      <c r="CH36" s="79">
        <f t="shared" si="17"/>
        <v>-1.0348846396156925E-3</v>
      </c>
      <c r="CI36" s="79">
        <f t="shared" si="18"/>
        <v>-9.8227455337933389E-4</v>
      </c>
      <c r="CJ36" s="79">
        <f t="shared" si="19"/>
        <v>-9.8326593777715268E-4</v>
      </c>
      <c r="CK36" s="79">
        <f t="shared" si="20"/>
        <v>-8.2978980293684054E-4</v>
      </c>
      <c r="CL36" s="79">
        <f t="shared" si="21"/>
        <v>-7.3642330196144374E-4</v>
      </c>
      <c r="CM36" s="49">
        <f t="shared" si="9"/>
        <v>-4.9111473948631242E-4</v>
      </c>
      <c r="CN36" s="49">
        <f t="shared" si="10"/>
        <v>-5.5843768615631163E-4</v>
      </c>
      <c r="CO36" s="49">
        <f t="shared" si="11"/>
        <v>8.5642624011440902E-4</v>
      </c>
      <c r="CP36" s="49">
        <f t="shared" si="12"/>
        <v>-1.3385798831918392E-3</v>
      </c>
      <c r="CQ36" s="79"/>
      <c r="CR36" s="79"/>
      <c r="CS36" s="79"/>
      <c r="CT36" s="79"/>
    </row>
    <row r="37" spans="1:98" x14ac:dyDescent="0.25">
      <c r="A37" s="91" t="s">
        <v>36</v>
      </c>
      <c r="B37" s="91">
        <v>37.264674999999997</v>
      </c>
      <c r="C37" s="91">
        <v>0</v>
      </c>
      <c r="D37" s="91">
        <v>202.70670999999999</v>
      </c>
      <c r="E37" s="91">
        <v>6.0159855999999996</v>
      </c>
      <c r="F37" s="91">
        <v>5.8287829999999996</v>
      </c>
      <c r="G37" s="91">
        <v>0.53027170999999995</v>
      </c>
      <c r="H37" s="91">
        <v>9.7104187</v>
      </c>
      <c r="I37" s="91"/>
      <c r="J37" s="91"/>
      <c r="K37" s="91"/>
      <c r="L37" s="91"/>
      <c r="M37" s="91"/>
      <c r="N37" s="91"/>
      <c r="O37" s="28"/>
      <c r="P37" s="28"/>
      <c r="Q37" s="91" t="s">
        <v>36</v>
      </c>
      <c r="R37" s="91">
        <v>0</v>
      </c>
      <c r="S37" s="91">
        <v>0.25647743673294199</v>
      </c>
      <c r="T37" s="91">
        <v>9.4929477409405494E-2</v>
      </c>
      <c r="U37" s="91">
        <v>9.4929477409405494E-2</v>
      </c>
      <c r="V37" s="91">
        <v>0.75421314956960295</v>
      </c>
      <c r="W37" s="91">
        <v>0</v>
      </c>
      <c r="X37" s="91">
        <v>4.5981772817714497E-2</v>
      </c>
      <c r="Y37" s="91">
        <v>0.236040942299652</v>
      </c>
      <c r="Z37" s="91">
        <v>37.247951254925901</v>
      </c>
      <c r="AA37" s="91">
        <v>2.2592472913989301</v>
      </c>
      <c r="AB37" s="91">
        <v>1.71665300179649E-2</v>
      </c>
      <c r="AC37" s="91">
        <v>0.39442336512234299</v>
      </c>
      <c r="AD37" s="91">
        <v>0</v>
      </c>
      <c r="AE37" s="91">
        <v>0</v>
      </c>
      <c r="AF37" s="91">
        <v>0.41485979318583299</v>
      </c>
      <c r="AG37" s="91">
        <v>0.41485979318583299</v>
      </c>
      <c r="AH37" s="91">
        <v>1.6210415759519801</v>
      </c>
      <c r="AI37" s="91">
        <v>0.31236182960743297</v>
      </c>
      <c r="AJ37" s="91">
        <v>1.24662308465514E-2</v>
      </c>
      <c r="AK37" s="91">
        <v>0.326891346380625</v>
      </c>
      <c r="AL37" s="91">
        <v>3.3450520133022403E-2</v>
      </c>
      <c r="AM37" s="91">
        <v>0</v>
      </c>
      <c r="AN37" s="91">
        <v>2.64682044996573E-2</v>
      </c>
      <c r="AO37" s="91">
        <v>0.11215008978323</v>
      </c>
      <c r="AP37" s="91">
        <v>0</v>
      </c>
      <c r="AQ37" s="91">
        <v>9.9830750616467494</v>
      </c>
      <c r="AR37" s="91">
        <v>182.36724045437199</v>
      </c>
      <c r="AS37" s="91">
        <v>18.641991802994902</v>
      </c>
      <c r="AT37" s="91">
        <v>202.630273833319</v>
      </c>
      <c r="AU37" s="91">
        <v>0</v>
      </c>
      <c r="AV37" s="91">
        <v>0.397942203548173</v>
      </c>
      <c r="AW37" s="91">
        <v>0</v>
      </c>
      <c r="AX37" s="91">
        <v>3.4711437636336502</v>
      </c>
      <c r="AY37" s="91">
        <v>3.39707658526099E-3</v>
      </c>
      <c r="AZ37" s="91">
        <v>1.1945119562162001E-3</v>
      </c>
      <c r="BA37" s="91">
        <v>4.4936964494562801</v>
      </c>
      <c r="BB37" s="91">
        <v>1.5266449863037799E-3</v>
      </c>
      <c r="BC37" s="91">
        <v>0</v>
      </c>
      <c r="BD37" s="91">
        <v>2.2142231264846699E-4</v>
      </c>
      <c r="BE37" s="91">
        <v>6.0138788485032704</v>
      </c>
      <c r="BF37" s="91">
        <v>5.8267377566642304</v>
      </c>
      <c r="BG37" s="91">
        <v>0.18714109183904001</v>
      </c>
      <c r="BH37" s="91">
        <v>0</v>
      </c>
      <c r="BI37" s="91">
        <v>0</v>
      </c>
      <c r="BJ37" s="91">
        <v>2.38378092450823E-2</v>
      </c>
      <c r="BK37" s="91">
        <v>0</v>
      </c>
      <c r="BL37" s="91">
        <v>0.255800538919845</v>
      </c>
      <c r="BM37" s="91">
        <v>0</v>
      </c>
      <c r="BN37" s="91">
        <v>6.6484746562167603E-3</v>
      </c>
      <c r="BO37" s="91">
        <v>1.0232021938193401</v>
      </c>
      <c r="BP37" s="91">
        <v>8.4800224685203495E-3</v>
      </c>
      <c r="BQ37" s="91">
        <v>0</v>
      </c>
      <c r="BR37" s="91">
        <v>1.7189327095355401E-2</v>
      </c>
      <c r="BS37" s="91">
        <v>2.33076316738041E-5</v>
      </c>
      <c r="BT37" s="91">
        <v>0.53024797230818299</v>
      </c>
      <c r="BU37" s="91">
        <v>1.4498021961729499</v>
      </c>
      <c r="BV37" s="91">
        <v>0</v>
      </c>
      <c r="BW37" s="91">
        <v>0</v>
      </c>
      <c r="BX37" s="91">
        <v>0.48566617521133398</v>
      </c>
      <c r="BY37" s="91">
        <v>0</v>
      </c>
      <c r="BZ37" s="91">
        <v>7.9277266853420097E-2</v>
      </c>
      <c r="CA37" s="91">
        <v>9.7082865184058402</v>
      </c>
      <c r="CB37" s="91">
        <v>0.67508262364660998</v>
      </c>
      <c r="CD37" s="34">
        <f t="shared" si="13"/>
        <v>7.9999969663241324E-3</v>
      </c>
      <c r="CE37" s="34">
        <f t="shared" si="14"/>
        <v>1.9247492244688767E-2</v>
      </c>
      <c r="CF37" s="79">
        <f t="shared" si="15"/>
        <v>-4.4878279695436969E-4</v>
      </c>
      <c r="CG37" s="79" t="str">
        <f t="shared" si="16"/>
        <v/>
      </c>
      <c r="CH37" s="79">
        <f t="shared" si="17"/>
        <v>-3.7707763438611305E-4</v>
      </c>
      <c r="CI37" s="79">
        <f t="shared" si="18"/>
        <v>-3.5019224393243749E-4</v>
      </c>
      <c r="CJ37" s="79">
        <f t="shared" si="19"/>
        <v>-3.5088685507234785E-4</v>
      </c>
      <c r="CK37" s="79">
        <f t="shared" si="20"/>
        <v>-4.4765148449953572E-5</v>
      </c>
      <c r="CL37" s="79">
        <f t="shared" si="21"/>
        <v>-2.1957668974250638E-4</v>
      </c>
      <c r="CM37" s="49">
        <f t="shared" si="9"/>
        <v>-4.9159280300430498E-4</v>
      </c>
      <c r="CN37" s="49">
        <f t="shared" si="10"/>
        <v>-5.6071192451391386E-4</v>
      </c>
      <c r="CO37" s="49">
        <f t="shared" si="11"/>
        <v>8.5594141194625731E-4</v>
      </c>
      <c r="CP37" s="49">
        <f t="shared" si="12"/>
        <v>-1.3363341557514627E-3</v>
      </c>
      <c r="CQ37" s="79"/>
      <c r="CR37" s="79"/>
      <c r="CS37" s="79"/>
      <c r="CT37" s="79"/>
    </row>
    <row r="38" spans="1:98" x14ac:dyDescent="0.25">
      <c r="A38" s="91" t="s">
        <v>37</v>
      </c>
      <c r="B38" s="91">
        <v>290.77249</v>
      </c>
      <c r="C38" s="91">
        <v>0</v>
      </c>
      <c r="D38" s="91">
        <v>1380.2095999999999</v>
      </c>
      <c r="E38" s="91">
        <v>36.760707599999996</v>
      </c>
      <c r="F38" s="91">
        <v>35.642215999999998</v>
      </c>
      <c r="G38" s="91">
        <v>1.5150321</v>
      </c>
      <c r="H38" s="91">
        <v>45.289352000000001</v>
      </c>
      <c r="I38" s="91"/>
      <c r="J38" s="91"/>
      <c r="K38" s="91"/>
      <c r="L38" s="91"/>
      <c r="M38" s="91"/>
      <c r="N38" s="91"/>
      <c r="O38" s="28"/>
      <c r="P38" s="28"/>
      <c r="Q38" s="91" t="s">
        <v>37</v>
      </c>
      <c r="R38" s="91">
        <v>0</v>
      </c>
      <c r="S38" s="91">
        <v>1.1904867593070401</v>
      </c>
      <c r="T38" s="91">
        <v>0.44063239750938998</v>
      </c>
      <c r="U38" s="91">
        <v>0.44063239750938998</v>
      </c>
      <c r="V38" s="91">
        <v>3.5008137722883901</v>
      </c>
      <c r="W38" s="91">
        <v>0</v>
      </c>
      <c r="X38" s="91">
        <v>0.213433337611517</v>
      </c>
      <c r="Y38" s="91">
        <v>1.0956268015348301</v>
      </c>
      <c r="Z38" s="91">
        <v>289.06415520053798</v>
      </c>
      <c r="AA38" s="91">
        <v>10.4867225107024</v>
      </c>
      <c r="AB38" s="91">
        <v>7.9681948856745094E-2</v>
      </c>
      <c r="AC38" s="91">
        <v>1.8307889948310301</v>
      </c>
      <c r="AD38" s="91">
        <v>0</v>
      </c>
      <c r="AE38" s="91">
        <v>0</v>
      </c>
      <c r="AF38" s="91">
        <v>1.9256467467623</v>
      </c>
      <c r="AG38" s="91">
        <v>1.9256467467623</v>
      </c>
      <c r="AH38" s="91">
        <v>10.978774591590399</v>
      </c>
      <c r="AI38" s="91">
        <v>1.4498825552575501</v>
      </c>
      <c r="AJ38" s="91">
        <v>5.7864270706785702E-2</v>
      </c>
      <c r="AK38" s="91">
        <v>1.5173264018333701</v>
      </c>
      <c r="AL38" s="91">
        <v>0.15526673109195299</v>
      </c>
      <c r="AM38" s="91">
        <v>0</v>
      </c>
      <c r="AN38" s="91">
        <v>0.122856837884492</v>
      </c>
      <c r="AO38" s="91">
        <v>0.68216315431251595</v>
      </c>
      <c r="AP38" s="91">
        <v>0</v>
      </c>
      <c r="AQ38" s="91">
        <v>46.338266669091702</v>
      </c>
      <c r="AR38" s="91">
        <v>1235.11207584869</v>
      </c>
      <c r="AS38" s="91">
        <v>126.25596096946001</v>
      </c>
      <c r="AT38" s="91">
        <v>1372.34681140974</v>
      </c>
      <c r="AU38" s="91">
        <v>0</v>
      </c>
      <c r="AV38" s="91">
        <v>1.84712259243125</v>
      </c>
      <c r="AW38" s="91">
        <v>0</v>
      </c>
      <c r="AX38" s="91">
        <v>16.111961136578302</v>
      </c>
      <c r="AY38" s="91">
        <v>2.0663013132271799E-2</v>
      </c>
      <c r="AZ38" s="91">
        <v>7.2657244675562302E-3</v>
      </c>
      <c r="BA38" s="91">
        <v>27.333301279342098</v>
      </c>
      <c r="BB38" s="91">
        <v>9.2859472607020599E-3</v>
      </c>
      <c r="BC38" s="91">
        <v>0</v>
      </c>
      <c r="BD38" s="91">
        <v>1.34681941899392E-3</v>
      </c>
      <c r="BE38" s="91">
        <v>36.553838419231802</v>
      </c>
      <c r="BF38" s="91">
        <v>35.441638289081901</v>
      </c>
      <c r="BG38" s="91">
        <v>1.1122001301498501</v>
      </c>
      <c r="BH38" s="91">
        <v>0</v>
      </c>
      <c r="BI38" s="91">
        <v>0</v>
      </c>
      <c r="BJ38" s="91">
        <v>0.144995506543869</v>
      </c>
      <c r="BK38" s="91">
        <v>0</v>
      </c>
      <c r="BL38" s="91">
        <v>1.55592843046346</v>
      </c>
      <c r="BM38" s="91">
        <v>0</v>
      </c>
      <c r="BN38" s="91">
        <v>4.0439951873101898E-2</v>
      </c>
      <c r="BO38" s="91">
        <v>6.2237143085478701</v>
      </c>
      <c r="BP38" s="91">
        <v>3.9361384845174797E-2</v>
      </c>
      <c r="BQ38" s="91">
        <v>0</v>
      </c>
      <c r="BR38" s="91">
        <v>0.10455553780981799</v>
      </c>
      <c r="BS38" s="91">
        <v>1.41770222165269E-4</v>
      </c>
      <c r="BT38" s="91">
        <v>1.50442267155299</v>
      </c>
      <c r="BU38" s="91">
        <v>6.7295188437813298</v>
      </c>
      <c r="BV38" s="91">
        <v>0</v>
      </c>
      <c r="BW38" s="91">
        <v>0</v>
      </c>
      <c r="BX38" s="91">
        <v>2.25430856353108</v>
      </c>
      <c r="BY38" s="91">
        <v>0</v>
      </c>
      <c r="BZ38" s="91">
        <v>0.367979800885127</v>
      </c>
      <c r="CA38" s="91">
        <v>45.062779773475</v>
      </c>
      <c r="CB38" s="91">
        <v>3.13352332315351</v>
      </c>
      <c r="CD38" s="34">
        <f t="shared" si="13"/>
        <v>8.0000000730955749E-3</v>
      </c>
      <c r="CE38" s="34">
        <f t="shared" si="14"/>
        <v>1.9247506245292902E-2</v>
      </c>
      <c r="CF38" s="79">
        <f t="shared" si="15"/>
        <v>-5.8751596461619274E-3</v>
      </c>
      <c r="CG38" s="79" t="str">
        <f t="shared" si="16"/>
        <v/>
      </c>
      <c r="CH38" s="79">
        <f t="shared" si="17"/>
        <v>-5.6968076372312763E-3</v>
      </c>
      <c r="CI38" s="79">
        <f t="shared" si="18"/>
        <v>-5.6274537209450885E-3</v>
      </c>
      <c r="CJ38" s="79">
        <f t="shared" si="19"/>
        <v>-5.6275319951513917E-3</v>
      </c>
      <c r="CK38" s="79">
        <f t="shared" si="20"/>
        <v>-7.0027746917111265E-3</v>
      </c>
      <c r="CL38" s="79">
        <f t="shared" si="21"/>
        <v>-5.0027703316444126E-3</v>
      </c>
      <c r="CM38" s="49">
        <f t="shared" si="9"/>
        <v>-4.9172603022356145E-4</v>
      </c>
      <c r="CN38" s="49">
        <f t="shared" si="10"/>
        <v>-5.5806290037744882E-4</v>
      </c>
      <c r="CO38" s="49">
        <f t="shared" si="11"/>
        <v>8.5566589036485934E-4</v>
      </c>
      <c r="CP38" s="49">
        <f t="shared" si="12"/>
        <v>-1.3375795764010358E-3</v>
      </c>
      <c r="CQ38" s="79"/>
      <c r="CR38" s="79"/>
      <c r="CS38" s="79"/>
      <c r="CT38" s="79"/>
    </row>
    <row r="39" spans="1:98" x14ac:dyDescent="0.25">
      <c r="A39" s="91" t="s">
        <v>38</v>
      </c>
      <c r="B39" s="91">
        <v>312.55489999999998</v>
      </c>
      <c r="C39" s="91">
        <v>0</v>
      </c>
      <c r="D39" s="91">
        <v>1649.6783</v>
      </c>
      <c r="E39" s="91">
        <v>47.942515799999995</v>
      </c>
      <c r="F39" s="91">
        <v>46.461818999999998</v>
      </c>
      <c r="G39" s="91">
        <v>3.4568219</v>
      </c>
      <c r="H39" s="91">
        <v>75.440726999999995</v>
      </c>
      <c r="I39" s="91"/>
      <c r="J39" s="91"/>
      <c r="K39" s="91"/>
      <c r="L39" s="91"/>
      <c r="M39" s="91"/>
      <c r="N39" s="91"/>
      <c r="O39" s="28"/>
      <c r="P39" s="28"/>
      <c r="Q39" s="91" t="s">
        <v>130</v>
      </c>
      <c r="R39" s="91">
        <v>0</v>
      </c>
      <c r="S39" s="91">
        <v>1.99065690917886</v>
      </c>
      <c r="T39" s="91">
        <v>0.73679848820859695</v>
      </c>
      <c r="U39" s="91">
        <v>0.73679848820859695</v>
      </c>
      <c r="V39" s="91">
        <v>5.8538399729315902</v>
      </c>
      <c r="W39" s="91">
        <v>0</v>
      </c>
      <c r="X39" s="91">
        <v>0.35688996842779502</v>
      </c>
      <c r="Y39" s="91">
        <v>1.8320390449811199</v>
      </c>
      <c r="Z39" s="91">
        <v>312.08211589962298</v>
      </c>
      <c r="AA39" s="91">
        <v>17.535232560691501</v>
      </c>
      <c r="AB39" s="91">
        <v>0.13323926841717501</v>
      </c>
      <c r="AC39" s="91">
        <v>3.0613287787250898</v>
      </c>
      <c r="AD39" s="91">
        <v>0</v>
      </c>
      <c r="AE39" s="91">
        <v>0</v>
      </c>
      <c r="AF39" s="91">
        <v>3.2199470080466401</v>
      </c>
      <c r="AG39" s="91">
        <v>3.2199470080466401</v>
      </c>
      <c r="AH39" s="91">
        <v>13.178649198564701</v>
      </c>
      <c r="AI39" s="91">
        <v>2.42440520354738</v>
      </c>
      <c r="AJ39" s="91">
        <v>9.6757059988116401E-2</v>
      </c>
      <c r="AK39" s="91">
        <v>2.5371773464378999</v>
      </c>
      <c r="AL39" s="91">
        <v>0.25962723385923198</v>
      </c>
      <c r="AM39" s="91">
        <v>0</v>
      </c>
      <c r="AN39" s="91">
        <v>0.20543345911243399</v>
      </c>
      <c r="AO39" s="91">
        <v>0.89302504965249596</v>
      </c>
      <c r="AP39" s="91">
        <v>0</v>
      </c>
      <c r="AQ39" s="91">
        <v>77.483941927611198</v>
      </c>
      <c r="AR39" s="91">
        <v>1482.59672158578</v>
      </c>
      <c r="AS39" s="91">
        <v>151.55434034116499</v>
      </c>
      <c r="AT39" s="91">
        <v>1647.3297111255099</v>
      </c>
      <c r="AU39" s="91">
        <v>0</v>
      </c>
      <c r="AV39" s="91">
        <v>3.0886428846494298</v>
      </c>
      <c r="AW39" s="91">
        <v>0</v>
      </c>
      <c r="AX39" s="91">
        <v>26.9414001636733</v>
      </c>
      <c r="AY39" s="91">
        <v>2.70501425067654E-2</v>
      </c>
      <c r="AZ39" s="91">
        <v>9.5116151638309707E-3</v>
      </c>
      <c r="BA39" s="91">
        <v>35.782260825741098</v>
      </c>
      <c r="BB39" s="91">
        <v>1.21563096810463E-2</v>
      </c>
      <c r="BC39" s="91">
        <v>0</v>
      </c>
      <c r="BD39" s="91">
        <v>1.7631319465158701E-3</v>
      </c>
      <c r="BE39" s="91">
        <v>47.875625382688</v>
      </c>
      <c r="BF39" s="91">
        <v>46.3969579760399</v>
      </c>
      <c r="BG39" s="91">
        <v>1.4786674066480301</v>
      </c>
      <c r="BH39" s="91">
        <v>0</v>
      </c>
      <c r="BI39" s="91">
        <v>0</v>
      </c>
      <c r="BJ39" s="91">
        <v>0.18981494472461499</v>
      </c>
      <c r="BK39" s="91">
        <v>0</v>
      </c>
      <c r="BL39" s="91">
        <v>2.03687956139045</v>
      </c>
      <c r="BM39" s="91">
        <v>0</v>
      </c>
      <c r="BN39" s="91">
        <v>5.2940293718480802E-2</v>
      </c>
      <c r="BO39" s="91">
        <v>8.1475209622072597</v>
      </c>
      <c r="BP39" s="91">
        <v>6.5817856691703105E-2</v>
      </c>
      <c r="BQ39" s="91">
        <v>0</v>
      </c>
      <c r="BR39" s="91">
        <v>0.13687459632820201</v>
      </c>
      <c r="BS39" s="91">
        <v>1.8559263162420001E-4</v>
      </c>
      <c r="BT39" s="91">
        <v>3.4517368508870798</v>
      </c>
      <c r="BU39" s="91">
        <v>11.2526919634086</v>
      </c>
      <c r="BV39" s="91">
        <v>0</v>
      </c>
      <c r="BW39" s="91">
        <v>0</v>
      </c>
      <c r="BX39" s="91">
        <v>3.7695156775384699</v>
      </c>
      <c r="BY39" s="91">
        <v>0</v>
      </c>
      <c r="BZ39" s="91">
        <v>0.61531315912544804</v>
      </c>
      <c r="CA39" s="91">
        <v>75.351152415769604</v>
      </c>
      <c r="CB39" s="91">
        <v>5.2396826079255101</v>
      </c>
      <c r="CD39" s="34">
        <f t="shared" si="13"/>
        <v>8.0000069867984195E-3</v>
      </c>
      <c r="CE39" s="34">
        <f t="shared" si="14"/>
        <v>1.9247491400485088E-2</v>
      </c>
      <c r="CF39" s="79">
        <f t="shared" si="15"/>
        <v>-1.5126433800173927E-3</v>
      </c>
      <c r="CG39" s="79" t="str">
        <f t="shared" si="16"/>
        <v/>
      </c>
      <c r="CH39" s="79">
        <f t="shared" si="17"/>
        <v>-1.4236647681491192E-3</v>
      </c>
      <c r="CI39" s="79">
        <f t="shared" si="18"/>
        <v>-1.3952212602075323E-3</v>
      </c>
      <c r="CJ39" s="79">
        <f t="shared" si="19"/>
        <v>-1.3960069871586046E-3</v>
      </c>
      <c r="CK39" s="79">
        <f t="shared" si="20"/>
        <v>-1.4710185424711007E-3</v>
      </c>
      <c r="CL39" s="79">
        <f t="shared" si="21"/>
        <v>-1.18735049080838E-3</v>
      </c>
      <c r="CM39" s="49">
        <f t="shared" si="9"/>
        <v>-4.9085099001634639E-4</v>
      </c>
      <c r="CN39" s="49">
        <f t="shared" si="10"/>
        <v>-5.576839624515797E-4</v>
      </c>
      <c r="CO39" s="49">
        <f t="shared" si="11"/>
        <v>8.5608935215430396E-4</v>
      </c>
      <c r="CP39" s="49">
        <f t="shared" si="12"/>
        <v>-1.3377511730345427E-3</v>
      </c>
      <c r="CQ39" s="79"/>
      <c r="CR39" s="79"/>
      <c r="CS39" s="79"/>
      <c r="CT39" s="79"/>
    </row>
    <row r="40" spans="1:98" x14ac:dyDescent="0.25">
      <c r="A40" s="91" t="s">
        <v>39</v>
      </c>
      <c r="B40" s="91">
        <v>101.90855000000001</v>
      </c>
      <c r="C40" s="91">
        <v>0</v>
      </c>
      <c r="D40" s="91">
        <v>489.67334</v>
      </c>
      <c r="E40" s="91">
        <v>13.12070445</v>
      </c>
      <c r="F40" s="91">
        <v>12.722564999999999</v>
      </c>
      <c r="G40" s="91">
        <v>0.46176963999999998</v>
      </c>
      <c r="H40" s="91">
        <v>16.853740999999999</v>
      </c>
      <c r="I40" s="91"/>
      <c r="J40" s="91"/>
      <c r="K40" s="91"/>
      <c r="L40" s="91"/>
      <c r="M40" s="91"/>
      <c r="N40" s="91"/>
      <c r="O40" s="28"/>
      <c r="P40" s="28"/>
      <c r="Q40" s="91" t="s">
        <v>39</v>
      </c>
      <c r="R40" s="91">
        <v>0</v>
      </c>
      <c r="S40" s="91">
        <v>0.443648015078071</v>
      </c>
      <c r="T40" s="91">
        <v>0.164206309419725</v>
      </c>
      <c r="U40" s="91">
        <v>0.164206309419725</v>
      </c>
      <c r="V40" s="91">
        <v>1.30461555063741</v>
      </c>
      <c r="W40" s="91">
        <v>0</v>
      </c>
      <c r="X40" s="91">
        <v>7.9538217464787703E-2</v>
      </c>
      <c r="Y40" s="91">
        <v>0.40829712869282397</v>
      </c>
      <c r="Z40" s="91">
        <v>101.429614299178</v>
      </c>
      <c r="AA40" s="91">
        <v>3.9079888418634501</v>
      </c>
      <c r="AB40" s="91">
        <v>2.9694330717442399E-2</v>
      </c>
      <c r="AC40" s="91">
        <v>0.68226331499131898</v>
      </c>
      <c r="AD40" s="91">
        <v>0</v>
      </c>
      <c r="AE40" s="91">
        <v>0</v>
      </c>
      <c r="AF40" s="91">
        <v>0.71761368816834403</v>
      </c>
      <c r="AG40" s="91">
        <v>0.71761368816834403</v>
      </c>
      <c r="AH40" s="91">
        <v>3.8999600601861699</v>
      </c>
      <c r="AI40" s="91">
        <v>0.540314297485187</v>
      </c>
      <c r="AJ40" s="91">
        <v>2.15637448194646E-2</v>
      </c>
      <c r="AK40" s="91">
        <v>0.56544814205411298</v>
      </c>
      <c r="AL40" s="91">
        <v>5.7861795995524601E-2</v>
      </c>
      <c r="AM40" s="91">
        <v>0</v>
      </c>
      <c r="AN40" s="91">
        <v>4.5783971385879398E-2</v>
      </c>
      <c r="AO40" s="91">
        <v>0.243838164872655</v>
      </c>
      <c r="AP40" s="91">
        <v>0</v>
      </c>
      <c r="AQ40" s="91">
        <v>17.268453347442801</v>
      </c>
      <c r="AR40" s="91">
        <v>438.74569326873802</v>
      </c>
      <c r="AS40" s="91">
        <v>44.8495684487728</v>
      </c>
      <c r="AT40" s="91">
        <v>487.495221777697</v>
      </c>
      <c r="AU40" s="91">
        <v>0</v>
      </c>
      <c r="AV40" s="91">
        <v>0.68835056062434896</v>
      </c>
      <c r="AW40" s="91">
        <v>0</v>
      </c>
      <c r="AX40" s="91">
        <v>6.0042817675656002</v>
      </c>
      <c r="AY40" s="91">
        <v>7.3859646378632701E-3</v>
      </c>
      <c r="AZ40" s="91">
        <v>2.5971245446077601E-3</v>
      </c>
      <c r="BA40" s="91">
        <v>9.7702570324685691</v>
      </c>
      <c r="BB40" s="91">
        <v>3.31925135446463E-3</v>
      </c>
      <c r="BC40" s="91">
        <v>0</v>
      </c>
      <c r="BD40" s="91">
        <v>4.8141672095548197E-4</v>
      </c>
      <c r="BE40" s="91">
        <v>13.065053186151401</v>
      </c>
      <c r="BF40" s="91">
        <v>12.668571655041401</v>
      </c>
      <c r="BG40" s="91">
        <v>0.39648153110997197</v>
      </c>
      <c r="BH40" s="91">
        <v>0</v>
      </c>
      <c r="BI40" s="91">
        <v>0</v>
      </c>
      <c r="BJ40" s="91">
        <v>5.1828547098992997E-2</v>
      </c>
      <c r="BK40" s="91">
        <v>0</v>
      </c>
      <c r="BL40" s="91">
        <v>0.55616528271521204</v>
      </c>
      <c r="BM40" s="91">
        <v>0</v>
      </c>
      <c r="BN40" s="91">
        <v>1.44552131042731E-2</v>
      </c>
      <c r="BO40" s="91">
        <v>2.2246579143173602</v>
      </c>
      <c r="BP40" s="91">
        <v>1.4668451512051E-2</v>
      </c>
      <c r="BQ40" s="91">
        <v>0</v>
      </c>
      <c r="BR40" s="91">
        <v>3.7373232912801597E-2</v>
      </c>
      <c r="BS40" s="91">
        <v>5.0675166366286902E-5</v>
      </c>
      <c r="BT40" s="91">
        <v>0.46108509395547698</v>
      </c>
      <c r="BU40" s="91">
        <v>2.5078304492263399</v>
      </c>
      <c r="BV40" s="91">
        <v>0</v>
      </c>
      <c r="BW40" s="91">
        <v>0</v>
      </c>
      <c r="BX40" s="91">
        <v>0.84009233890868895</v>
      </c>
      <c r="BY40" s="91">
        <v>0</v>
      </c>
      <c r="BZ40" s="91">
        <v>0.13713175416392401</v>
      </c>
      <c r="CA40" s="91">
        <v>16.793127895633098</v>
      </c>
      <c r="CB40" s="91">
        <v>1.16774181141002</v>
      </c>
      <c r="CD40" s="34">
        <f t="shared" si="13"/>
        <v>7.9999964839954744E-3</v>
      </c>
      <c r="CE40" s="34">
        <f t="shared" si="14"/>
        <v>1.9247486734277633E-2</v>
      </c>
      <c r="CF40" s="79">
        <f t="shared" si="15"/>
        <v>-4.6996616164395088E-3</v>
      </c>
      <c r="CG40" s="79" t="str">
        <f t="shared" si="16"/>
        <v/>
      </c>
      <c r="CH40" s="79">
        <f t="shared" si="17"/>
        <v>-4.4481045717191768E-3</v>
      </c>
      <c r="CI40" s="79">
        <f t="shared" si="18"/>
        <v>-4.2414844462561677E-3</v>
      </c>
      <c r="CJ40" s="79">
        <f t="shared" si="19"/>
        <v>-4.24390403653656E-3</v>
      </c>
      <c r="CK40" s="79">
        <f t="shared" si="20"/>
        <v>-1.4824405617550008E-3</v>
      </c>
      <c r="CL40" s="79">
        <f t="shared" si="21"/>
        <v>-3.5964184074562988E-3</v>
      </c>
      <c r="CM40" s="49">
        <f t="shared" si="9"/>
        <v>-4.9219171012378584E-4</v>
      </c>
      <c r="CN40" s="49">
        <f t="shared" si="10"/>
        <v>-5.5810710061822639E-4</v>
      </c>
      <c r="CO40" s="49">
        <f t="shared" si="11"/>
        <v>8.5676437962583184E-4</v>
      </c>
      <c r="CP40" s="49">
        <f t="shared" si="12"/>
        <v>-1.3364041791058875E-3</v>
      </c>
      <c r="CQ40" s="79"/>
      <c r="CR40" s="79"/>
      <c r="CS40" s="79"/>
      <c r="CT40" s="79"/>
    </row>
    <row r="41" spans="1:98" x14ac:dyDescent="0.25">
      <c r="A41" s="91" t="s">
        <v>40</v>
      </c>
      <c r="B41" s="91">
        <v>247.48500000000001</v>
      </c>
      <c r="C41" s="91">
        <v>0</v>
      </c>
      <c r="D41" s="91">
        <v>1182.4797000000001</v>
      </c>
      <c r="E41" s="91">
        <v>31.75336033</v>
      </c>
      <c r="F41" s="91">
        <v>30.790941</v>
      </c>
      <c r="G41" s="91">
        <v>1.0465537</v>
      </c>
      <c r="H41" s="91">
        <v>41.913162</v>
      </c>
      <c r="I41" s="91"/>
      <c r="J41" s="91"/>
      <c r="K41" s="91"/>
      <c r="L41" s="91"/>
      <c r="M41" s="91"/>
      <c r="N41" s="91"/>
      <c r="O41" s="28"/>
      <c r="P41" s="28"/>
      <c r="Q41" s="91" t="s">
        <v>40</v>
      </c>
      <c r="R41" s="91">
        <v>0</v>
      </c>
      <c r="S41" s="91">
        <v>1.10262181293615</v>
      </c>
      <c r="T41" s="91">
        <v>0.40811092299009</v>
      </c>
      <c r="U41" s="91">
        <v>0.40811092299009</v>
      </c>
      <c r="V41" s="91">
        <v>3.2424332703665701</v>
      </c>
      <c r="W41" s="91">
        <v>0</v>
      </c>
      <c r="X41" s="91">
        <v>0.19768071269066101</v>
      </c>
      <c r="Y41" s="91">
        <v>1.0147629925425301</v>
      </c>
      <c r="Z41" s="91">
        <v>246.09965636424701</v>
      </c>
      <c r="AA41" s="91">
        <v>9.7127327839915996</v>
      </c>
      <c r="AB41" s="91">
        <v>7.3800922540897498E-2</v>
      </c>
      <c r="AC41" s="91">
        <v>1.6956643220984999</v>
      </c>
      <c r="AD41" s="91">
        <v>0</v>
      </c>
      <c r="AE41" s="91">
        <v>0</v>
      </c>
      <c r="AF41" s="91">
        <v>1.7835221797968399</v>
      </c>
      <c r="AG41" s="91">
        <v>1.7835221797968399</v>
      </c>
      <c r="AH41" s="91">
        <v>9.4093649415940508</v>
      </c>
      <c r="AI41" s="91">
        <v>1.3428727077950899</v>
      </c>
      <c r="AJ41" s="91">
        <v>5.3593515604396798E-2</v>
      </c>
      <c r="AK41" s="91">
        <v>1.40533837690843</v>
      </c>
      <c r="AL41" s="91">
        <v>0.143807103688736</v>
      </c>
      <c r="AM41" s="91">
        <v>0</v>
      </c>
      <c r="AN41" s="91">
        <v>0.113789066589485</v>
      </c>
      <c r="AO41" s="91">
        <v>0.58961628867650995</v>
      </c>
      <c r="AP41" s="91">
        <v>0</v>
      </c>
      <c r="AQ41" s="91">
        <v>42.918209863037802</v>
      </c>
      <c r="AR41" s="91">
        <v>1058.55356153618</v>
      </c>
      <c r="AS41" s="91">
        <v>108.207748932356</v>
      </c>
      <c r="AT41" s="91">
        <v>1176.1706754101299</v>
      </c>
      <c r="AU41" s="91">
        <v>0</v>
      </c>
      <c r="AV41" s="91">
        <v>1.7107927678846599</v>
      </c>
      <c r="AW41" s="91">
        <v>0</v>
      </c>
      <c r="AX41" s="91">
        <v>14.9227861661899</v>
      </c>
      <c r="AY41" s="91">
        <v>1.7859730768255599E-2</v>
      </c>
      <c r="AZ41" s="91">
        <v>6.2800055428606002E-3</v>
      </c>
      <c r="BA41" s="91">
        <v>23.625080253972399</v>
      </c>
      <c r="BB41" s="91">
        <v>8.0261564829665396E-3</v>
      </c>
      <c r="BC41" s="91">
        <v>0</v>
      </c>
      <c r="BD41" s="91">
        <v>1.16409879440246E-3</v>
      </c>
      <c r="BE41" s="91">
        <v>31.590951280293201</v>
      </c>
      <c r="BF41" s="91">
        <v>30.633383718880701</v>
      </c>
      <c r="BG41" s="91">
        <v>0.95756756141250099</v>
      </c>
      <c r="BH41" s="91">
        <v>0</v>
      </c>
      <c r="BI41" s="91">
        <v>0</v>
      </c>
      <c r="BJ41" s="91">
        <v>0.125324377728908</v>
      </c>
      <c r="BK41" s="91">
        <v>0</v>
      </c>
      <c r="BL41" s="91">
        <v>1.3448400686739701</v>
      </c>
      <c r="BM41" s="91">
        <v>0</v>
      </c>
      <c r="BN41" s="91">
        <v>3.4953603498735102E-2</v>
      </c>
      <c r="BO41" s="91">
        <v>5.3793620278113004</v>
      </c>
      <c r="BP41" s="91">
        <v>3.6456340753062699E-2</v>
      </c>
      <c r="BQ41" s="91">
        <v>0</v>
      </c>
      <c r="BR41" s="91">
        <v>9.0370859659275604E-2</v>
      </c>
      <c r="BS41" s="91">
        <v>1.2253594756306499E-4</v>
      </c>
      <c r="BT41" s="91">
        <v>1.0445885222529001</v>
      </c>
      <c r="BU41" s="91">
        <v>6.2328444474279303</v>
      </c>
      <c r="BV41" s="91">
        <v>0</v>
      </c>
      <c r="BW41" s="91">
        <v>0</v>
      </c>
      <c r="BX41" s="91">
        <v>2.0879259830999701</v>
      </c>
      <c r="BY41" s="91">
        <v>0</v>
      </c>
      <c r="BZ41" s="91">
        <v>0.34082065525441801</v>
      </c>
      <c r="CA41" s="91">
        <v>41.736860755413701</v>
      </c>
      <c r="CB41" s="91">
        <v>2.90225060805902</v>
      </c>
      <c r="CD41" s="34">
        <f t="shared" si="13"/>
        <v>7.9999996074659931E-3</v>
      </c>
      <c r="CE41" s="34">
        <f t="shared" si="14"/>
        <v>1.9247507689237199E-2</v>
      </c>
      <c r="CF41" s="79">
        <f t="shared" si="15"/>
        <v>-5.5976872770188207E-3</v>
      </c>
      <c r="CG41" s="79" t="str">
        <f t="shared" si="16"/>
        <v/>
      </c>
      <c r="CH41" s="79">
        <f t="shared" si="17"/>
        <v>-5.3354189419659425E-3</v>
      </c>
      <c r="CI41" s="79">
        <f t="shared" si="18"/>
        <v>-5.1147043342482969E-3</v>
      </c>
      <c r="CJ41" s="79">
        <f t="shared" si="19"/>
        <v>-5.1170011698992608E-3</v>
      </c>
      <c r="CK41" s="79">
        <f t="shared" si="20"/>
        <v>-1.8777610237295248E-3</v>
      </c>
      <c r="CL41" s="79">
        <f t="shared" si="21"/>
        <v>-4.2063456006086672E-3</v>
      </c>
      <c r="CM41" s="49">
        <f t="shared" si="9"/>
        <v>-4.9174631980801367E-4</v>
      </c>
      <c r="CN41" s="49">
        <f t="shared" si="10"/>
        <v>-5.5750989001186117E-4</v>
      </c>
      <c r="CO41" s="49">
        <f t="shared" si="11"/>
        <v>8.5587853282883283E-4</v>
      </c>
      <c r="CP41" s="49">
        <f t="shared" si="12"/>
        <v>-1.338959895332407E-3</v>
      </c>
      <c r="CQ41" s="79"/>
      <c r="CR41" s="79"/>
      <c r="CS41" s="79"/>
      <c r="CT41" s="79"/>
    </row>
    <row r="42" spans="1:98" x14ac:dyDescent="0.25">
      <c r="A42" s="91" t="s">
        <v>41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28"/>
      <c r="P42" s="28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D42" s="34" t="e">
        <f t="shared" si="13"/>
        <v>#DIV/0!</v>
      </c>
      <c r="CE42" s="34" t="e">
        <f t="shared" si="14"/>
        <v>#DIV/0!</v>
      </c>
      <c r="CF42" s="79" t="str">
        <f t="shared" si="15"/>
        <v/>
      </c>
      <c r="CG42" s="79" t="str">
        <f t="shared" si="16"/>
        <v/>
      </c>
      <c r="CH42" s="79" t="str">
        <f t="shared" si="17"/>
        <v/>
      </c>
      <c r="CI42" s="79" t="str">
        <f t="shared" si="18"/>
        <v/>
      </c>
      <c r="CJ42" s="79" t="str">
        <f t="shared" si="19"/>
        <v/>
      </c>
      <c r="CK42" s="79" t="str">
        <f t="shared" si="20"/>
        <v/>
      </c>
      <c r="CL42" s="79" t="str">
        <f t="shared" si="21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79"/>
      <c r="CR42" s="79"/>
      <c r="CS42" s="79"/>
      <c r="CT42" s="79"/>
    </row>
    <row r="43" spans="1:98" x14ac:dyDescent="0.25">
      <c r="A43" s="91" t="s">
        <v>42</v>
      </c>
      <c r="B43" s="91">
        <v>382.61971999999997</v>
      </c>
      <c r="C43" s="91">
        <v>0</v>
      </c>
      <c r="D43" s="91">
        <v>1970.0913</v>
      </c>
      <c r="E43" s="91">
        <v>55.815323800000002</v>
      </c>
      <c r="F43" s="91">
        <v>54.102164999999999</v>
      </c>
      <c r="G43" s="91">
        <v>3.2784832000000002</v>
      </c>
      <c r="H43" s="91">
        <v>82.816978000000006</v>
      </c>
      <c r="I43" s="91"/>
      <c r="J43" s="91"/>
      <c r="K43" s="91"/>
      <c r="L43" s="91"/>
      <c r="M43" s="91"/>
      <c r="N43" s="91"/>
      <c r="O43" s="28"/>
      <c r="P43" s="28"/>
      <c r="Q43" s="91" t="s">
        <v>42</v>
      </c>
      <c r="R43" s="91">
        <v>0</v>
      </c>
      <c r="S43" s="91">
        <v>2.1870559574265598</v>
      </c>
      <c r="T43" s="91">
        <v>0.80949045617427196</v>
      </c>
      <c r="U43" s="91">
        <v>0.80949045617427196</v>
      </c>
      <c r="V43" s="91">
        <v>6.4313868504869403</v>
      </c>
      <c r="W43" s="91">
        <v>0</v>
      </c>
      <c r="X43" s="91">
        <v>0.39210067500178097</v>
      </c>
      <c r="Y43" s="91">
        <v>2.01278836494869</v>
      </c>
      <c r="Z43" s="91">
        <v>382.43007870235903</v>
      </c>
      <c r="AA43" s="91">
        <v>19.265268851569601</v>
      </c>
      <c r="AB43" s="91">
        <v>0.146384423570175</v>
      </c>
      <c r="AC43" s="91">
        <v>3.3633600229159502</v>
      </c>
      <c r="AD43" s="91">
        <v>0</v>
      </c>
      <c r="AE43" s="91">
        <v>0</v>
      </c>
      <c r="AF43" s="91">
        <v>3.5376300101829199</v>
      </c>
      <c r="AG43" s="91">
        <v>3.5376300101829199</v>
      </c>
      <c r="AH43" s="91">
        <v>15.753376543307001</v>
      </c>
      <c r="AI43" s="91">
        <v>2.6635956669979799</v>
      </c>
      <c r="AJ43" s="91">
        <v>0.106303089637778</v>
      </c>
      <c r="AK43" s="91">
        <v>2.7874985557441798</v>
      </c>
      <c r="AL43" s="91">
        <v>0.28524235705043599</v>
      </c>
      <c r="AM43" s="91">
        <v>0</v>
      </c>
      <c r="AN43" s="91">
        <v>0.22570151991162399</v>
      </c>
      <c r="AO43" s="91">
        <v>1.04079465067544</v>
      </c>
      <c r="AP43" s="91">
        <v>0</v>
      </c>
      <c r="AQ43" s="91">
        <v>85.128521992757797</v>
      </c>
      <c r="AR43" s="91">
        <v>1772.25381943705</v>
      </c>
      <c r="AS43" s="91">
        <v>181.163770016038</v>
      </c>
      <c r="AT43" s="91">
        <v>1969.1709659963899</v>
      </c>
      <c r="AU43" s="91">
        <v>0</v>
      </c>
      <c r="AV43" s="91">
        <v>3.3933700779460598</v>
      </c>
      <c r="AW43" s="91">
        <v>0</v>
      </c>
      <c r="AX43" s="91">
        <v>29.5994593099621</v>
      </c>
      <c r="AY43" s="91">
        <v>3.1526118129157697E-2</v>
      </c>
      <c r="AZ43" s="91">
        <v>1.10855060629309E-2</v>
      </c>
      <c r="BA43" s="91">
        <v>41.703169402602498</v>
      </c>
      <c r="BB43" s="91">
        <v>1.4167835129549101E-2</v>
      </c>
      <c r="BC43" s="91">
        <v>0</v>
      </c>
      <c r="BD43" s="91">
        <v>2.0548814747818802E-3</v>
      </c>
      <c r="BE43" s="91">
        <v>55.786542369677903</v>
      </c>
      <c r="BF43" s="91">
        <v>54.0742836870498</v>
      </c>
      <c r="BG43" s="91">
        <v>1.7122586826281201</v>
      </c>
      <c r="BH43" s="91">
        <v>0</v>
      </c>
      <c r="BI43" s="91">
        <v>0</v>
      </c>
      <c r="BJ43" s="91">
        <v>0.221223562448673</v>
      </c>
      <c r="BK43" s="91">
        <v>0</v>
      </c>
      <c r="BL43" s="91">
        <v>2.3739232905085501</v>
      </c>
      <c r="BM43" s="91">
        <v>0</v>
      </c>
      <c r="BN43" s="91">
        <v>6.1700337877059197E-2</v>
      </c>
      <c r="BO43" s="91">
        <v>9.49569322211015</v>
      </c>
      <c r="BP43" s="91">
        <v>7.2311414856638903E-2</v>
      </c>
      <c r="BQ43" s="91">
        <v>0</v>
      </c>
      <c r="BR43" s="91">
        <v>0.15952322863583501</v>
      </c>
      <c r="BS43" s="91">
        <v>2.16302070547903E-4</v>
      </c>
      <c r="BT43" s="91">
        <v>3.2722178724418902</v>
      </c>
      <c r="BU43" s="91">
        <v>12.362884119132399</v>
      </c>
      <c r="BV43" s="91">
        <v>0</v>
      </c>
      <c r="BW43" s="91">
        <v>0</v>
      </c>
      <c r="BX43" s="91">
        <v>4.1414140398949302</v>
      </c>
      <c r="BY43" s="91">
        <v>0</v>
      </c>
      <c r="BZ43" s="91">
        <v>0.67602027654101404</v>
      </c>
      <c r="CA43" s="91">
        <v>82.785314898284199</v>
      </c>
      <c r="CB43" s="91">
        <v>5.7566320899957999</v>
      </c>
      <c r="CD43" s="34">
        <f t="shared" si="13"/>
        <v>8.0000044766737038E-3</v>
      </c>
      <c r="CE43" s="34">
        <f t="shared" si="14"/>
        <v>1.9247497695927849E-2</v>
      </c>
      <c r="CF43" s="79">
        <f t="shared" si="15"/>
        <v>-4.9563911039647015E-4</v>
      </c>
      <c r="CG43" s="79" t="str">
        <f t="shared" si="16"/>
        <v/>
      </c>
      <c r="CH43" s="79">
        <f t="shared" si="17"/>
        <v>-4.6715297083447393E-4</v>
      </c>
      <c r="CI43" s="79">
        <f t="shared" si="18"/>
        <v>-5.1565463321917235E-4</v>
      </c>
      <c r="CJ43" s="79">
        <f t="shared" si="19"/>
        <v>-5.1534560493466015E-4</v>
      </c>
      <c r="CK43" s="79">
        <f t="shared" si="20"/>
        <v>-1.9110445824794631E-3</v>
      </c>
      <c r="CL43" s="79">
        <f t="shared" si="21"/>
        <v>-3.8232621475040208E-4</v>
      </c>
      <c r="CM43" s="49">
        <f t="shared" si="9"/>
        <v>-4.9177060762886334E-4</v>
      </c>
      <c r="CN43" s="49">
        <f t="shared" si="10"/>
        <v>-5.5804577979906371E-4</v>
      </c>
      <c r="CO43" s="49">
        <f t="shared" si="11"/>
        <v>8.5673166396916698E-4</v>
      </c>
      <c r="CP43" s="49">
        <f t="shared" si="12"/>
        <v>-1.3379846442934981E-3</v>
      </c>
      <c r="CQ43" s="79"/>
      <c r="CR43" s="79"/>
      <c r="CS43" s="79"/>
      <c r="CT43" s="79"/>
    </row>
    <row r="44" spans="1:98" x14ac:dyDescent="0.25">
      <c r="A44" s="91" t="s">
        <v>43</v>
      </c>
      <c r="B44" s="91">
        <v>2478.9137999999998</v>
      </c>
      <c r="C44" s="91">
        <v>0</v>
      </c>
      <c r="D44" s="91">
        <v>12358.32</v>
      </c>
      <c r="E44" s="91">
        <v>359.54766699999999</v>
      </c>
      <c r="F44" s="91">
        <v>348.06826999999998</v>
      </c>
      <c r="G44" s="91">
        <v>52.840297999999997</v>
      </c>
      <c r="H44" s="91">
        <v>480.62961000000001</v>
      </c>
      <c r="I44" s="91"/>
      <c r="J44" s="91"/>
      <c r="K44" s="91"/>
      <c r="L44" s="91"/>
      <c r="M44" s="91"/>
      <c r="N44" s="91"/>
      <c r="O44" s="28"/>
      <c r="P44" s="28"/>
      <c r="Q44" s="91" t="s">
        <v>43</v>
      </c>
      <c r="R44" s="91">
        <v>0</v>
      </c>
      <c r="S44" s="91">
        <v>12.668718954459401</v>
      </c>
      <c r="T44" s="91">
        <v>4.6890451189511397</v>
      </c>
      <c r="U44" s="91">
        <v>4.6890451189511397</v>
      </c>
      <c r="V44" s="91">
        <v>37.2543546121519</v>
      </c>
      <c r="W44" s="91">
        <v>0</v>
      </c>
      <c r="X44" s="91">
        <v>2.2712758245820499</v>
      </c>
      <c r="Y44" s="91">
        <v>11.659251136773699</v>
      </c>
      <c r="Z44" s="91">
        <v>2471.7431718156699</v>
      </c>
      <c r="AA44" s="91">
        <v>111.59568161633</v>
      </c>
      <c r="AB44" s="91">
        <v>0.84794525985279201</v>
      </c>
      <c r="AC44" s="91">
        <v>19.4825596001522</v>
      </c>
      <c r="AD44" s="91">
        <v>0</v>
      </c>
      <c r="AE44" s="91">
        <v>0</v>
      </c>
      <c r="AF44" s="91">
        <v>20.492019675516101</v>
      </c>
      <c r="AG44" s="91">
        <v>20.492019675516101</v>
      </c>
      <c r="AH44" s="91">
        <v>98.595775040369901</v>
      </c>
      <c r="AI44" s="91">
        <v>15.4291116014889</v>
      </c>
      <c r="AJ44" s="91">
        <v>0.61576997958273405</v>
      </c>
      <c r="AK44" s="91">
        <v>16.1468061981662</v>
      </c>
      <c r="AL44" s="91">
        <v>1.6522899624029199</v>
      </c>
      <c r="AM44" s="91">
        <v>0</v>
      </c>
      <c r="AN44" s="91">
        <v>1.3073954434387101</v>
      </c>
      <c r="AO44" s="91">
        <v>6.6814809346201596</v>
      </c>
      <c r="AP44" s="91">
        <v>0</v>
      </c>
      <c r="AQ44" s="91">
        <v>493.11423983851103</v>
      </c>
      <c r="AR44" s="91">
        <v>11092.021455731299</v>
      </c>
      <c r="AS44" s="91">
        <v>1133.85119164139</v>
      </c>
      <c r="AT44" s="91">
        <v>12324.468422413</v>
      </c>
      <c r="AU44" s="91">
        <v>0</v>
      </c>
      <c r="AV44" s="91">
        <v>19.656374193145499</v>
      </c>
      <c r="AW44" s="91">
        <v>0</v>
      </c>
      <c r="AX44" s="91">
        <v>171.45727114891801</v>
      </c>
      <c r="AY44" s="91">
        <v>0.202385127010036</v>
      </c>
      <c r="AZ44" s="91">
        <v>7.1164556438510301E-2</v>
      </c>
      <c r="BA44" s="91">
        <v>267.71761699609198</v>
      </c>
      <c r="BB44" s="91">
        <v>9.0951792996147404E-2</v>
      </c>
      <c r="BC44" s="91">
        <v>0</v>
      </c>
      <c r="BD44" s="91">
        <v>1.3191471232504901E-2</v>
      </c>
      <c r="BE44" s="91">
        <v>358.58397466105299</v>
      </c>
      <c r="BF44" s="91">
        <v>347.13519876714997</v>
      </c>
      <c r="BG44" s="91">
        <v>11.4487758939025</v>
      </c>
      <c r="BH44" s="91">
        <v>0</v>
      </c>
      <c r="BI44" s="91">
        <v>0</v>
      </c>
      <c r="BJ44" s="91">
        <v>1.4201668733058801</v>
      </c>
      <c r="BK44" s="91">
        <v>0</v>
      </c>
      <c r="BL44" s="91">
        <v>15.2396337778733</v>
      </c>
      <c r="BM44" s="91">
        <v>0</v>
      </c>
      <c r="BN44" s="91">
        <v>0.39609153383940399</v>
      </c>
      <c r="BO44" s="91">
        <v>60.958532569773503</v>
      </c>
      <c r="BP44" s="91">
        <v>0.41886982256989103</v>
      </c>
      <c r="BQ44" s="91">
        <v>0</v>
      </c>
      <c r="BR44" s="91">
        <v>1.0240754924512601</v>
      </c>
      <c r="BS44" s="91">
        <v>1.3885761374372301E-3</v>
      </c>
      <c r="BT44" s="91">
        <v>52.689133623914799</v>
      </c>
      <c r="BU44" s="91">
        <v>71.613023559732298</v>
      </c>
      <c r="BV44" s="91">
        <v>0</v>
      </c>
      <c r="BW44" s="91">
        <v>0</v>
      </c>
      <c r="BX44" s="91">
        <v>23.989499114616802</v>
      </c>
      <c r="BY44" s="91">
        <v>0</v>
      </c>
      <c r="BZ44" s="91">
        <v>3.91590142564639</v>
      </c>
      <c r="CA44" s="91">
        <v>479.54099012450598</v>
      </c>
      <c r="CB44" s="91">
        <v>33.345776164550898</v>
      </c>
      <c r="CD44" s="34">
        <f t="shared" si="13"/>
        <v>8.0000022444023516E-3</v>
      </c>
      <c r="CE44" s="34">
        <f t="shared" si="14"/>
        <v>1.9247489042740196E-2</v>
      </c>
      <c r="CF44" s="79">
        <f t="shared" si="15"/>
        <v>-2.8926492661140021E-3</v>
      </c>
      <c r="CG44" s="79" t="str">
        <f t="shared" si="16"/>
        <v/>
      </c>
      <c r="CH44" s="79">
        <f t="shared" si="17"/>
        <v>-2.7391730904362459E-3</v>
      </c>
      <c r="CI44" s="79">
        <f t="shared" si="18"/>
        <v>-2.6802908971371477E-3</v>
      </c>
      <c r="CJ44" s="79">
        <f t="shared" si="19"/>
        <v>-2.6807132774556305E-3</v>
      </c>
      <c r="CK44" s="79">
        <f t="shared" si="20"/>
        <v>-2.8607782659590257E-3</v>
      </c>
      <c r="CL44" s="79">
        <f t="shared" si="21"/>
        <v>-2.2649871186547002E-3</v>
      </c>
      <c r="CM44" s="49">
        <f t="shared" si="9"/>
        <v>-4.9119926660003133E-4</v>
      </c>
      <c r="CN44" s="49">
        <f t="shared" si="10"/>
        <v>-5.5837299430757195E-4</v>
      </c>
      <c r="CO44" s="49">
        <f t="shared" si="11"/>
        <v>8.565570089755295E-4</v>
      </c>
      <c r="CP44" s="49">
        <f t="shared" si="12"/>
        <v>-1.3378633040526063E-3</v>
      </c>
      <c r="CQ44" s="79"/>
      <c r="CR44" s="79"/>
      <c r="CS44" s="79"/>
      <c r="CT44" s="79"/>
    </row>
    <row r="45" spans="1:98" x14ac:dyDescent="0.25">
      <c r="A45" s="91" t="s">
        <v>44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28"/>
      <c r="P45" s="28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D45" s="34" t="e">
        <f t="shared" si="13"/>
        <v>#DIV/0!</v>
      </c>
      <c r="CE45" s="34" t="e">
        <f t="shared" si="14"/>
        <v>#DIV/0!</v>
      </c>
      <c r="CF45" s="79" t="str">
        <f t="shared" si="15"/>
        <v/>
      </c>
      <c r="CG45" s="79" t="str">
        <f t="shared" si="16"/>
        <v/>
      </c>
      <c r="CH45" s="79" t="str">
        <f t="shared" si="17"/>
        <v/>
      </c>
      <c r="CI45" s="79" t="str">
        <f t="shared" si="18"/>
        <v/>
      </c>
      <c r="CJ45" s="79" t="str">
        <f t="shared" si="19"/>
        <v/>
      </c>
      <c r="CK45" s="79" t="str">
        <f t="shared" si="20"/>
        <v/>
      </c>
      <c r="CL45" s="79" t="str">
        <f t="shared" si="21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79"/>
      <c r="CR45" s="79"/>
      <c r="CS45" s="79"/>
      <c r="CT45" s="79"/>
    </row>
    <row r="46" spans="1:98" x14ac:dyDescent="0.25">
      <c r="A46" s="91" t="s">
        <v>45</v>
      </c>
      <c r="B46" s="91">
        <v>4.5587720999999997</v>
      </c>
      <c r="C46" s="91">
        <v>0</v>
      </c>
      <c r="D46" s="91">
        <v>21.167273999999999</v>
      </c>
      <c r="E46" s="91">
        <v>0.57746968900000006</v>
      </c>
      <c r="F46" s="91">
        <v>0.55925369000000003</v>
      </c>
      <c r="G46" s="91">
        <v>6.9796233999999999E-2</v>
      </c>
      <c r="H46" s="91">
        <v>0.62479364999999998</v>
      </c>
      <c r="I46" s="91"/>
      <c r="J46" s="91"/>
      <c r="K46" s="91"/>
      <c r="L46" s="91"/>
      <c r="M46" s="91"/>
      <c r="N46" s="91"/>
      <c r="O46" s="28"/>
      <c r="P46" s="28"/>
      <c r="Q46" s="91" t="s">
        <v>45</v>
      </c>
      <c r="R46" s="91">
        <v>0</v>
      </c>
      <c r="S46" s="91">
        <v>1.6505973246085399E-2</v>
      </c>
      <c r="T46" s="91">
        <v>6.1093492822235796E-3</v>
      </c>
      <c r="U46" s="91">
        <v>6.1093492822235796E-3</v>
      </c>
      <c r="V46" s="91">
        <v>4.8538688371170098E-2</v>
      </c>
      <c r="W46" s="91">
        <v>0</v>
      </c>
      <c r="X46" s="91">
        <v>2.9592773628574101E-3</v>
      </c>
      <c r="Y46" s="91">
        <v>1.5190753763565301E-2</v>
      </c>
      <c r="Z46" s="91">
        <v>4.5587828767009997</v>
      </c>
      <c r="AA46" s="91">
        <v>0.14539731503530101</v>
      </c>
      <c r="AB46" s="91">
        <v>1.10477811917525E-3</v>
      </c>
      <c r="AC46" s="91">
        <v>2.5383699285371701E-2</v>
      </c>
      <c r="AD46" s="91">
        <v>0</v>
      </c>
      <c r="AE46" s="91">
        <v>0</v>
      </c>
      <c r="AF46" s="91">
        <v>2.66988642792815E-2</v>
      </c>
      <c r="AG46" s="91">
        <v>2.66988642792815E-2</v>
      </c>
      <c r="AH46" s="91">
        <v>0.16933829196911299</v>
      </c>
      <c r="AI46" s="91">
        <v>2.01025309401059E-2</v>
      </c>
      <c r="AJ46" s="91">
        <v>8.0226498670723102E-4</v>
      </c>
      <c r="AK46" s="91">
        <v>2.10376557821624E-2</v>
      </c>
      <c r="AL46" s="91">
        <v>2.1527666522263901E-3</v>
      </c>
      <c r="AM46" s="91">
        <v>0</v>
      </c>
      <c r="AN46" s="91">
        <v>1.7033915045156099E-3</v>
      </c>
      <c r="AO46" s="91">
        <v>1.07638988739893E-2</v>
      </c>
      <c r="AP46" s="91">
        <v>0</v>
      </c>
      <c r="AQ46" s="91">
        <v>0.64247717940662596</v>
      </c>
      <c r="AR46" s="91">
        <v>19.050533253966901</v>
      </c>
      <c r="AS46" s="91">
        <v>1.9473900534069599</v>
      </c>
      <c r="AT46" s="91">
        <v>21.167261599343</v>
      </c>
      <c r="AU46" s="91">
        <v>0</v>
      </c>
      <c r="AV46" s="91">
        <v>2.5610166156847799E-2</v>
      </c>
      <c r="AW46" s="91">
        <v>0</v>
      </c>
      <c r="AX46" s="91">
        <v>0.223391224716017</v>
      </c>
      <c r="AY46" s="91">
        <v>3.2604473178017698E-4</v>
      </c>
      <c r="AZ46" s="91">
        <v>1.14647122692725E-4</v>
      </c>
      <c r="BA46" s="91">
        <v>0.43129659000093701</v>
      </c>
      <c r="BB46" s="91">
        <v>1.4652472207983999E-4</v>
      </c>
      <c r="BC46" s="91">
        <v>0</v>
      </c>
      <c r="BD46" s="91">
        <v>2.1251652088603699E-5</v>
      </c>
      <c r="BE46" s="91">
        <v>0.57745649334622995</v>
      </c>
      <c r="BF46" s="91">
        <v>0.55923881448249202</v>
      </c>
      <c r="BG46" s="91">
        <v>1.8217678863737801E-2</v>
      </c>
      <c r="BH46" s="91">
        <v>0</v>
      </c>
      <c r="BI46" s="91">
        <v>0</v>
      </c>
      <c r="BJ46" s="91">
        <v>2.2879086404647298E-3</v>
      </c>
      <c r="BK46" s="91">
        <v>0</v>
      </c>
      <c r="BL46" s="91">
        <v>2.45511848189729E-2</v>
      </c>
      <c r="BM46" s="91">
        <v>0</v>
      </c>
      <c r="BN46" s="91">
        <v>6.3810953664357299E-4</v>
      </c>
      <c r="BO46" s="91">
        <v>9.8204516168146502E-2</v>
      </c>
      <c r="BP46" s="91">
        <v>5.4575768493526596E-4</v>
      </c>
      <c r="BQ46" s="91">
        <v>0</v>
      </c>
      <c r="BR46" s="91">
        <v>1.64980009590105E-3</v>
      </c>
      <c r="BS46" s="91">
        <v>2.2369927853745299E-6</v>
      </c>
      <c r="BT46" s="91">
        <v>6.9796321588209698E-2</v>
      </c>
      <c r="BU46" s="91">
        <v>9.3304516472494506E-2</v>
      </c>
      <c r="BV46" s="91">
        <v>0</v>
      </c>
      <c r="BW46" s="91">
        <v>0</v>
      </c>
      <c r="BX46" s="91">
        <v>3.1255717030065501E-2</v>
      </c>
      <c r="BY46" s="91">
        <v>0</v>
      </c>
      <c r="BZ46" s="91">
        <v>5.1020144565882301E-3</v>
      </c>
      <c r="CA46" s="91">
        <v>0.62479216477344701</v>
      </c>
      <c r="CB46" s="91">
        <v>4.3446074095912002E-2</v>
      </c>
      <c r="CD46" s="34">
        <f t="shared" si="13"/>
        <v>8.0000094095482328E-3</v>
      </c>
      <c r="CE46" s="34">
        <f t="shared" si="14"/>
        <v>1.9247410221248661E-2</v>
      </c>
      <c r="CF46" s="79">
        <f t="shared" si="15"/>
        <v>2.3639481780688104E-6</v>
      </c>
      <c r="CG46" s="79" t="str">
        <f t="shared" si="16"/>
        <v/>
      </c>
      <c r="CH46" s="79">
        <f t="shared" si="17"/>
        <v>-5.8584100149288258E-7</v>
      </c>
      <c r="CI46" s="79">
        <f t="shared" si="18"/>
        <v>-2.285081627914673E-5</v>
      </c>
      <c r="CJ46" s="79">
        <f t="shared" si="19"/>
        <v>-2.6598872343616002E-5</v>
      </c>
      <c r="CK46" s="79">
        <f t="shared" si="20"/>
        <v>1.2549131189371581E-6</v>
      </c>
      <c r="CL46" s="79">
        <f t="shared" si="21"/>
        <v>-2.3771473237065478E-6</v>
      </c>
      <c r="CM46" s="49">
        <f t="shared" si="9"/>
        <v>-4.8957762481814703E-4</v>
      </c>
      <c r="CN46" s="49">
        <f t="shared" si="10"/>
        <v>-5.4466932795499022E-4</v>
      </c>
      <c r="CO46" s="49">
        <f t="shared" si="11"/>
        <v>8.5237308770707968E-4</v>
      </c>
      <c r="CP46" s="49">
        <f t="shared" si="12"/>
        <v>-1.3432190154806858E-3</v>
      </c>
      <c r="CQ46" s="79"/>
      <c r="CR46" s="79"/>
      <c r="CS46" s="79"/>
      <c r="CT46" s="79"/>
    </row>
    <row r="47" spans="1:98" x14ac:dyDescent="0.25">
      <c r="A47" s="91" t="s">
        <v>46</v>
      </c>
      <c r="B47" s="91">
        <v>878.98145</v>
      </c>
      <c r="C47" s="91">
        <v>0</v>
      </c>
      <c r="D47" s="91">
        <v>4176.6478999999999</v>
      </c>
      <c r="E47" s="91">
        <v>110.7575219</v>
      </c>
      <c r="F47" s="91">
        <v>107.40586</v>
      </c>
      <c r="G47" s="91">
        <v>3.2705877000000001</v>
      </c>
      <c r="H47" s="91">
        <v>138.36891</v>
      </c>
      <c r="I47" s="91"/>
      <c r="J47" s="91"/>
      <c r="K47" s="91"/>
      <c r="L47" s="91"/>
      <c r="M47" s="91"/>
      <c r="N47" s="91"/>
      <c r="O47" s="28"/>
      <c r="P47" s="28"/>
      <c r="Q47" s="91" t="s">
        <v>46</v>
      </c>
      <c r="R47" s="91">
        <v>0</v>
      </c>
      <c r="S47" s="91">
        <v>3.6369186484189502</v>
      </c>
      <c r="T47" s="91">
        <v>1.34612485741777</v>
      </c>
      <c r="U47" s="91">
        <v>1.34612485741777</v>
      </c>
      <c r="V47" s="91">
        <v>10.6949273352548</v>
      </c>
      <c r="W47" s="91">
        <v>0</v>
      </c>
      <c r="X47" s="91">
        <v>0.65203518914272296</v>
      </c>
      <c r="Y47" s="91">
        <v>3.34712310194177</v>
      </c>
      <c r="Z47" s="91">
        <v>873.978038590143</v>
      </c>
      <c r="AA47" s="91">
        <v>32.0367385342728</v>
      </c>
      <c r="AB47" s="91">
        <v>0.24342724629523699</v>
      </c>
      <c r="AC47" s="91">
        <v>5.5930266072265296</v>
      </c>
      <c r="AD47" s="91">
        <v>0</v>
      </c>
      <c r="AE47" s="91">
        <v>0</v>
      </c>
      <c r="AF47" s="91">
        <v>5.8828183399116902</v>
      </c>
      <c r="AG47" s="91">
        <v>5.8828183399116902</v>
      </c>
      <c r="AH47" s="91">
        <v>33.226849448229302</v>
      </c>
      <c r="AI47" s="91">
        <v>4.42937163141218</v>
      </c>
      <c r="AJ47" s="91">
        <v>0.17677446228450699</v>
      </c>
      <c r="AK47" s="91">
        <v>4.6354069189510998</v>
      </c>
      <c r="AL47" s="91">
        <v>0.47433716243007901</v>
      </c>
      <c r="AM47" s="91">
        <v>0</v>
      </c>
      <c r="AN47" s="91">
        <v>0.37532566735127498</v>
      </c>
      <c r="AO47" s="91">
        <v>2.0558021501314498</v>
      </c>
      <c r="AP47" s="91">
        <v>0</v>
      </c>
      <c r="AQ47" s="91">
        <v>141.56261362059499</v>
      </c>
      <c r="AR47" s="91">
        <v>3738.0172383833501</v>
      </c>
      <c r="AS47" s="91">
        <v>382.108430438862</v>
      </c>
      <c r="AT47" s="91">
        <v>4153.3525182704398</v>
      </c>
      <c r="AU47" s="91">
        <v>0</v>
      </c>
      <c r="AV47" s="91">
        <v>5.6429272968592903</v>
      </c>
      <c r="AW47" s="91">
        <v>0</v>
      </c>
      <c r="AX47" s="91">
        <v>49.221762609390701</v>
      </c>
      <c r="AY47" s="91">
        <v>6.2271198602710499E-2</v>
      </c>
      <c r="AZ47" s="91">
        <v>2.18963746830029E-2</v>
      </c>
      <c r="BA47" s="91">
        <v>82.373103779052798</v>
      </c>
      <c r="BB47" s="91">
        <v>2.7984641287499199E-2</v>
      </c>
      <c r="BC47" s="91">
        <v>0</v>
      </c>
      <c r="BD47" s="91">
        <v>4.0588381707369501E-3</v>
      </c>
      <c r="BE47" s="91">
        <v>110.14181971684199</v>
      </c>
      <c r="BF47" s="91">
        <v>106.808822931048</v>
      </c>
      <c r="BG47" s="91">
        <v>3.33299678579341</v>
      </c>
      <c r="BH47" s="91">
        <v>0</v>
      </c>
      <c r="BI47" s="91">
        <v>0</v>
      </c>
      <c r="BJ47" s="91">
        <v>0.436966185602716</v>
      </c>
      <c r="BK47" s="91">
        <v>0</v>
      </c>
      <c r="BL47" s="91">
        <v>4.6890308363894899</v>
      </c>
      <c r="BM47" s="91">
        <v>0</v>
      </c>
      <c r="BN47" s="91">
        <v>0.121872064670381</v>
      </c>
      <c r="BO47" s="91">
        <v>18.756117593324301</v>
      </c>
      <c r="BP47" s="91">
        <v>0.12024869520420201</v>
      </c>
      <c r="BQ47" s="91">
        <v>0</v>
      </c>
      <c r="BR47" s="91">
        <v>0.31509417381129501</v>
      </c>
      <c r="BS47" s="91">
        <v>4.2724545368144298E-4</v>
      </c>
      <c r="BT47" s="91">
        <v>3.2433754283538598</v>
      </c>
      <c r="BU47" s="91">
        <v>20.5585770645251</v>
      </c>
      <c r="BV47" s="91">
        <v>0</v>
      </c>
      <c r="BW47" s="91">
        <v>0</v>
      </c>
      <c r="BX47" s="91">
        <v>6.8868736607389698</v>
      </c>
      <c r="BY47" s="91">
        <v>0</v>
      </c>
      <c r="BZ47" s="91">
        <v>1.12417284781544</v>
      </c>
      <c r="CA47" s="91">
        <v>137.666030572154</v>
      </c>
      <c r="CB47" s="91">
        <v>9.5728557701897099</v>
      </c>
      <c r="CD47" s="34">
        <f t="shared" si="13"/>
        <v>8.0000070550394296E-3</v>
      </c>
      <c r="CE47" s="34">
        <f t="shared" si="14"/>
        <v>1.9247493734282636E-2</v>
      </c>
      <c r="CF47" s="79">
        <f t="shared" si="15"/>
        <v>-5.692283278397962E-3</v>
      </c>
      <c r="CG47" s="79" t="str">
        <f t="shared" si="16"/>
        <v/>
      </c>
      <c r="CH47" s="79">
        <f t="shared" si="17"/>
        <v>-5.5775306627020623E-3</v>
      </c>
      <c r="CI47" s="79">
        <f t="shared" si="18"/>
        <v>-5.559010102392032E-3</v>
      </c>
      <c r="CJ47" s="79">
        <f t="shared" si="19"/>
        <v>-5.5587010704258154E-3</v>
      </c>
      <c r="CK47" s="79">
        <f t="shared" si="20"/>
        <v>-8.3203002463869916E-3</v>
      </c>
      <c r="CL47" s="79">
        <f t="shared" si="21"/>
        <v>-5.0797496912131472E-3</v>
      </c>
      <c r="CM47" s="49">
        <f t="shared" si="9"/>
        <v>-4.9148067153148458E-4</v>
      </c>
      <c r="CN47" s="49">
        <f t="shared" si="10"/>
        <v>-5.5813936062832454E-4</v>
      </c>
      <c r="CO47" s="49">
        <f t="shared" si="11"/>
        <v>8.5567868101285333E-4</v>
      </c>
      <c r="CP47" s="49">
        <f t="shared" si="12"/>
        <v>-1.3373025915499536E-3</v>
      </c>
      <c r="CQ47" s="79"/>
      <c r="CR47" s="79"/>
      <c r="CS47" s="79"/>
      <c r="CT47" s="79"/>
    </row>
    <row r="48" spans="1:98" x14ac:dyDescent="0.25">
      <c r="A48" s="91" t="s">
        <v>47</v>
      </c>
      <c r="B48" s="91">
        <v>1403.578</v>
      </c>
      <c r="C48" s="91">
        <v>0</v>
      </c>
      <c r="D48" s="91">
        <v>6650.9429</v>
      </c>
      <c r="E48" s="91">
        <v>176.03489289999999</v>
      </c>
      <c r="F48" s="91">
        <v>170.70725999999999</v>
      </c>
      <c r="G48" s="91">
        <v>5.3263449999999999</v>
      </c>
      <c r="H48" s="91">
        <v>227.63872000000001</v>
      </c>
      <c r="I48" s="91"/>
      <c r="J48" s="91"/>
      <c r="K48" s="91"/>
      <c r="L48" s="91"/>
      <c r="M48" s="91"/>
      <c r="N48" s="91"/>
      <c r="O48" s="28"/>
      <c r="P48" s="28"/>
      <c r="Q48" s="91" t="s">
        <v>47</v>
      </c>
      <c r="R48" s="91">
        <v>0</v>
      </c>
      <c r="S48" s="91">
        <v>5.99471668815195</v>
      </c>
      <c r="T48" s="91">
        <v>2.21881259783351</v>
      </c>
      <c r="U48" s="91">
        <v>2.21881259783351</v>
      </c>
      <c r="V48" s="91">
        <v>17.628409838607698</v>
      </c>
      <c r="W48" s="91">
        <v>0</v>
      </c>
      <c r="X48" s="91">
        <v>1.0747464878638799</v>
      </c>
      <c r="Y48" s="91">
        <v>5.5170497850553497</v>
      </c>
      <c r="Z48" s="91">
        <v>1398.6120218654401</v>
      </c>
      <c r="AA48" s="91">
        <v>52.806083077615199</v>
      </c>
      <c r="AB48" s="91">
        <v>0.40123986530078498</v>
      </c>
      <c r="AC48" s="91">
        <v>9.2189618571460894</v>
      </c>
      <c r="AD48" s="91">
        <v>0</v>
      </c>
      <c r="AE48" s="91">
        <v>0</v>
      </c>
      <c r="AF48" s="91">
        <v>9.6966317393372403</v>
      </c>
      <c r="AG48" s="91">
        <v>9.6966317393372403</v>
      </c>
      <c r="AH48" s="91">
        <v>53.021652112691399</v>
      </c>
      <c r="AI48" s="91">
        <v>7.3009126900433703</v>
      </c>
      <c r="AJ48" s="91">
        <v>0.29137655662901601</v>
      </c>
      <c r="AK48" s="91">
        <v>7.6405188591808599</v>
      </c>
      <c r="AL48" s="91">
        <v>0.78184843766717005</v>
      </c>
      <c r="AM48" s="91">
        <v>0</v>
      </c>
      <c r="AN48" s="91">
        <v>0.61864732470891604</v>
      </c>
      <c r="AO48" s="91">
        <v>3.2741016372955798</v>
      </c>
      <c r="AP48" s="91">
        <v>0</v>
      </c>
      <c r="AQ48" s="91">
        <v>233.337125435936</v>
      </c>
      <c r="AR48" s="91">
        <v>5964.9361484471101</v>
      </c>
      <c r="AS48" s="91">
        <v>609.74912290864495</v>
      </c>
      <c r="AT48" s="91">
        <v>6627.7069234684504</v>
      </c>
      <c r="AU48" s="91">
        <v>0</v>
      </c>
      <c r="AV48" s="91">
        <v>9.3012153429516502</v>
      </c>
      <c r="AW48" s="91">
        <v>0</v>
      </c>
      <c r="AX48" s="91">
        <v>81.132029824064205</v>
      </c>
      <c r="AY48" s="91">
        <v>9.9173921340630605E-2</v>
      </c>
      <c r="AZ48" s="91">
        <v>3.4872475089424898E-2</v>
      </c>
      <c r="BA48" s="91">
        <v>131.18858103319599</v>
      </c>
      <c r="BB48" s="91">
        <v>4.4568712125531103E-2</v>
      </c>
      <c r="BC48" s="91">
        <v>0</v>
      </c>
      <c r="BD48" s="91">
        <v>6.4641692615177698E-3</v>
      </c>
      <c r="BE48" s="91">
        <v>175.41403376365801</v>
      </c>
      <c r="BF48" s="91">
        <v>170.10525297096399</v>
      </c>
      <c r="BG48" s="91">
        <v>5.3087807926938799</v>
      </c>
      <c r="BH48" s="91">
        <v>0</v>
      </c>
      <c r="BI48" s="91">
        <v>0</v>
      </c>
      <c r="BJ48" s="91">
        <v>0.69591863900747897</v>
      </c>
      <c r="BK48" s="91">
        <v>0</v>
      </c>
      <c r="BL48" s="91">
        <v>7.4678138468228603</v>
      </c>
      <c r="BM48" s="91">
        <v>0</v>
      </c>
      <c r="BN48" s="91">
        <v>0.19409509100459099</v>
      </c>
      <c r="BO48" s="91">
        <v>29.871261131963099</v>
      </c>
      <c r="BP48" s="91">
        <v>0.19820512429100001</v>
      </c>
      <c r="BQ48" s="91">
        <v>0</v>
      </c>
      <c r="BR48" s="91">
        <v>0.501823512351946</v>
      </c>
      <c r="BS48" s="91">
        <v>6.8043880112105004E-4</v>
      </c>
      <c r="BT48" s="91">
        <v>5.2935717136628098</v>
      </c>
      <c r="BU48" s="91">
        <v>33.8866385417723</v>
      </c>
      <c r="BV48" s="91">
        <v>0</v>
      </c>
      <c r="BW48" s="91">
        <v>0</v>
      </c>
      <c r="BX48" s="91">
        <v>11.351604231813999</v>
      </c>
      <c r="BY48" s="91">
        <v>0</v>
      </c>
      <c r="BZ48" s="91">
        <v>1.8529689868169901</v>
      </c>
      <c r="CA48" s="91">
        <v>226.91438611958901</v>
      </c>
      <c r="CB48" s="91">
        <v>15.778911616442899</v>
      </c>
      <c r="CD48" s="34">
        <f t="shared" si="13"/>
        <v>7.9999995058537988E-3</v>
      </c>
      <c r="CE48" s="34">
        <f t="shared" si="14"/>
        <v>1.9247504589728636E-2</v>
      </c>
      <c r="CF48" s="79">
        <f t="shared" si="15"/>
        <v>-3.5380849048360112E-3</v>
      </c>
      <c r="CG48" s="79" t="str">
        <f t="shared" si="16"/>
        <v/>
      </c>
      <c r="CH48" s="79">
        <f t="shared" si="17"/>
        <v>-3.493636448382314E-3</v>
      </c>
      <c r="CI48" s="79">
        <f t="shared" si="18"/>
        <v>-3.5269095013717995E-3</v>
      </c>
      <c r="CJ48" s="79">
        <f t="shared" si="19"/>
        <v>-3.5265461412479029E-3</v>
      </c>
      <c r="CK48" s="79">
        <f t="shared" si="20"/>
        <v>-6.1530536112831824E-3</v>
      </c>
      <c r="CL48" s="79">
        <f t="shared" si="21"/>
        <v>-3.1819449714485977E-3</v>
      </c>
      <c r="CM48" s="49">
        <f t="shared" si="9"/>
        <v>-4.9139145201743085E-4</v>
      </c>
      <c r="CN48" s="49">
        <f t="shared" si="10"/>
        <v>-5.5869203406298926E-4</v>
      </c>
      <c r="CO48" s="49">
        <f t="shared" si="11"/>
        <v>8.5619543294836761E-4</v>
      </c>
      <c r="CP48" s="49">
        <f t="shared" si="12"/>
        <v>-1.338145514543832E-3</v>
      </c>
      <c r="CQ48" s="79"/>
      <c r="CR48" s="79"/>
      <c r="CS48" s="79"/>
      <c r="CT48" s="79"/>
    </row>
    <row r="49" spans="1:98" x14ac:dyDescent="0.25">
      <c r="A49" s="91" t="s">
        <v>48</v>
      </c>
      <c r="B49" s="91">
        <v>198.83314999999999</v>
      </c>
      <c r="C49" s="91">
        <v>0</v>
      </c>
      <c r="D49" s="91">
        <v>1124.4835</v>
      </c>
      <c r="E49" s="91">
        <v>33.883906400000001</v>
      </c>
      <c r="F49" s="91">
        <v>32.835087000000001</v>
      </c>
      <c r="G49" s="91">
        <v>2.5716359999999998</v>
      </c>
      <c r="H49" s="91">
        <v>58.515816000000001</v>
      </c>
      <c r="I49" s="91"/>
      <c r="J49" s="91"/>
      <c r="K49" s="91"/>
      <c r="L49" s="91"/>
      <c r="M49" s="91"/>
      <c r="N49" s="91"/>
      <c r="O49" s="28"/>
      <c r="P49" s="28"/>
      <c r="Q49" s="91" t="s">
        <v>48</v>
      </c>
      <c r="R49" s="91">
        <v>0</v>
      </c>
      <c r="S49" s="91">
        <v>1.5451802030158499</v>
      </c>
      <c r="T49" s="91">
        <v>0.57191450025167001</v>
      </c>
      <c r="U49" s="91">
        <v>0.57191450025167001</v>
      </c>
      <c r="V49" s="91">
        <v>4.54384408576861</v>
      </c>
      <c r="W49" s="91">
        <v>0</v>
      </c>
      <c r="X49" s="91">
        <v>0.27702359586779501</v>
      </c>
      <c r="Y49" s="91">
        <v>1.4220576947035699</v>
      </c>
      <c r="Z49" s="91">
        <v>198.709819070641</v>
      </c>
      <c r="AA49" s="91">
        <v>13.6111255897332</v>
      </c>
      <c r="AB49" s="91">
        <v>0.103422368108397</v>
      </c>
      <c r="AC49" s="91">
        <v>2.3762532847370101</v>
      </c>
      <c r="AD49" s="91">
        <v>0</v>
      </c>
      <c r="AE49" s="91">
        <v>0</v>
      </c>
      <c r="AF49" s="91">
        <v>2.4993745010388402</v>
      </c>
      <c r="AG49" s="91">
        <v>2.4993745010388402</v>
      </c>
      <c r="AH49" s="91">
        <v>8.9907608501022391</v>
      </c>
      <c r="AI49" s="91">
        <v>1.8818601346717501</v>
      </c>
      <c r="AJ49" s="91">
        <v>7.5104414874049105E-2</v>
      </c>
      <c r="AK49" s="91">
        <v>1.9693985087706001</v>
      </c>
      <c r="AL49" s="91">
        <v>0.20152687216307499</v>
      </c>
      <c r="AM49" s="91">
        <v>0</v>
      </c>
      <c r="AN49" s="91">
        <v>0.159460273154514</v>
      </c>
      <c r="AO49" s="91">
        <v>0.63163979903768197</v>
      </c>
      <c r="AP49" s="91">
        <v>0</v>
      </c>
      <c r="AQ49" s="91">
        <v>60.144271538881199</v>
      </c>
      <c r="AR49" s="91">
        <v>1011.46129088333</v>
      </c>
      <c r="AS49" s="91">
        <v>103.393862610382</v>
      </c>
      <c r="AT49" s="91">
        <v>1123.8459143438199</v>
      </c>
      <c r="AU49" s="91">
        <v>0</v>
      </c>
      <c r="AV49" s="91">
        <v>2.3974534398821601</v>
      </c>
      <c r="AW49" s="91">
        <v>0</v>
      </c>
      <c r="AX49" s="91">
        <v>20.912337571011399</v>
      </c>
      <c r="AY49" s="91">
        <v>1.9132656216758401E-2</v>
      </c>
      <c r="AZ49" s="91">
        <v>6.7276057353240996E-3</v>
      </c>
      <c r="BA49" s="91">
        <v>25.308914562079401</v>
      </c>
      <c r="BB49" s="91">
        <v>8.5982028604970201E-3</v>
      </c>
      <c r="BC49" s="91">
        <v>0</v>
      </c>
      <c r="BD49" s="91">
        <v>1.24706879280411E-3</v>
      </c>
      <c r="BE49" s="91">
        <v>33.864993023481297</v>
      </c>
      <c r="BF49" s="91">
        <v>32.816723273209803</v>
      </c>
      <c r="BG49" s="91">
        <v>1.04826975027144</v>
      </c>
      <c r="BH49" s="91">
        <v>0</v>
      </c>
      <c r="BI49" s="91">
        <v>0</v>
      </c>
      <c r="BJ49" s="91">
        <v>0.13425664568968801</v>
      </c>
      <c r="BK49" s="91">
        <v>0</v>
      </c>
      <c r="BL49" s="91">
        <v>1.4406917848068399</v>
      </c>
      <c r="BM49" s="91">
        <v>0</v>
      </c>
      <c r="BN49" s="91">
        <v>3.7444867474660602E-2</v>
      </c>
      <c r="BO49" s="91">
        <v>5.7627667372145597</v>
      </c>
      <c r="BP49" s="91">
        <v>5.1088771609872699E-2</v>
      </c>
      <c r="BQ49" s="91">
        <v>0</v>
      </c>
      <c r="BR49" s="91">
        <v>9.6811871911462399E-2</v>
      </c>
      <c r="BS49" s="91">
        <v>1.3127042785098899E-4</v>
      </c>
      <c r="BT49" s="91">
        <v>2.5706413556308698</v>
      </c>
      <c r="BU49" s="91">
        <v>8.7345147710411908</v>
      </c>
      <c r="BV49" s="91">
        <v>0</v>
      </c>
      <c r="BW49" s="91">
        <v>0</v>
      </c>
      <c r="BX49" s="91">
        <v>2.9259561197285602</v>
      </c>
      <c r="BY49" s="91">
        <v>0</v>
      </c>
      <c r="BZ49" s="91">
        <v>0.477615983007523</v>
      </c>
      <c r="CA49" s="91">
        <v>58.488766786267398</v>
      </c>
      <c r="CB49" s="91">
        <v>4.0671242421849403</v>
      </c>
      <c r="CD49" s="34">
        <f t="shared" si="13"/>
        <v>7.999994247744965E-3</v>
      </c>
      <c r="CE49" s="34">
        <f t="shared" si="14"/>
        <v>1.9247497496294098E-2</v>
      </c>
      <c r="CF49" s="79">
        <f t="shared" si="15"/>
        <v>-6.2027347733004026E-4</v>
      </c>
      <c r="CG49" s="79" t="str">
        <f t="shared" si="16"/>
        <v/>
      </c>
      <c r="CH49" s="79">
        <f t="shared" si="17"/>
        <v>-5.6700312292722445E-4</v>
      </c>
      <c r="CI49" s="79">
        <f t="shared" si="18"/>
        <v>-5.5818170123099291E-4</v>
      </c>
      <c r="CJ49" s="79">
        <f t="shared" si="19"/>
        <v>-5.5927145221812869E-4</v>
      </c>
      <c r="CK49" s="79">
        <f t="shared" si="20"/>
        <v>-3.867749437050941E-4</v>
      </c>
      <c r="CL49" s="79">
        <f t="shared" si="21"/>
        <v>-4.6225474720549143E-4</v>
      </c>
      <c r="CM49" s="49">
        <f t="shared" si="9"/>
        <v>-4.9127468945342955E-4</v>
      </c>
      <c r="CN49" s="49">
        <f t="shared" si="10"/>
        <v>-5.5801609076284011E-4</v>
      </c>
      <c r="CO49" s="49">
        <f t="shared" si="11"/>
        <v>8.5619220661258661E-4</v>
      </c>
      <c r="CP49" s="49">
        <f t="shared" si="12"/>
        <v>-1.3406047643127663E-3</v>
      </c>
      <c r="CQ49" s="79"/>
      <c r="CR49" s="79"/>
      <c r="CS49" s="79"/>
      <c r="CT49" s="79"/>
    </row>
    <row r="50" spans="1:98" x14ac:dyDescent="0.25">
      <c r="A50" s="91" t="s">
        <v>49</v>
      </c>
      <c r="B50" s="91">
        <v>241.71974</v>
      </c>
      <c r="C50" s="91">
        <v>0</v>
      </c>
      <c r="D50" s="91">
        <v>1196.2620999999999</v>
      </c>
      <c r="E50" s="91">
        <v>32.68794879</v>
      </c>
      <c r="F50" s="91">
        <v>31.696124999999999</v>
      </c>
      <c r="G50" s="91">
        <v>1.1262871000000001</v>
      </c>
      <c r="H50" s="91">
        <v>45.048824000000003</v>
      </c>
      <c r="I50" s="91"/>
      <c r="J50" s="91"/>
      <c r="K50" s="91"/>
      <c r="L50" s="91"/>
      <c r="M50" s="91"/>
      <c r="N50" s="91"/>
      <c r="O50" s="28"/>
      <c r="P50" s="28"/>
      <c r="Q50" s="91" t="s">
        <v>49</v>
      </c>
      <c r="R50" s="91">
        <v>0</v>
      </c>
      <c r="S50" s="91">
        <v>1.1864505874401601</v>
      </c>
      <c r="T50" s="91">
        <v>0.43913874263435798</v>
      </c>
      <c r="U50" s="91">
        <v>0.43913874263435798</v>
      </c>
      <c r="V50" s="91">
        <v>3.4889456158552501</v>
      </c>
      <c r="W50" s="91">
        <v>0</v>
      </c>
      <c r="X50" s="91">
        <v>0.21270989899078699</v>
      </c>
      <c r="Y50" s="91">
        <v>1.09191277140291</v>
      </c>
      <c r="Z50" s="91">
        <v>240.79615788709</v>
      </c>
      <c r="AA50" s="91">
        <v>10.4511669829669</v>
      </c>
      <c r="AB50" s="91">
        <v>7.9411820151622806E-2</v>
      </c>
      <c r="AC50" s="91">
        <v>1.8245810264307301</v>
      </c>
      <c r="AD50" s="91">
        <v>0</v>
      </c>
      <c r="AE50" s="91">
        <v>0</v>
      </c>
      <c r="AF50" s="91">
        <v>1.9191192483341399</v>
      </c>
      <c r="AG50" s="91">
        <v>1.9191192483341399</v>
      </c>
      <c r="AH50" s="91">
        <v>9.53525106179886</v>
      </c>
      <c r="AI50" s="91">
        <v>1.4449679482664901</v>
      </c>
      <c r="AJ50" s="91">
        <v>5.7668144657426298E-2</v>
      </c>
      <c r="AK50" s="91">
        <v>1.5121819387840001</v>
      </c>
      <c r="AL50" s="91">
        <v>0.15474041837665301</v>
      </c>
      <c r="AM50" s="91">
        <v>0</v>
      </c>
      <c r="AN50" s="91">
        <v>0.122440530391473</v>
      </c>
      <c r="AO50" s="91">
        <v>0.60791586984242396</v>
      </c>
      <c r="AP50" s="91">
        <v>0</v>
      </c>
      <c r="AQ50" s="91">
        <v>46.181171628278697</v>
      </c>
      <c r="AR50" s="91">
        <v>1072.7148018227799</v>
      </c>
      <c r="AS50" s="91">
        <v>109.65531205458601</v>
      </c>
      <c r="AT50" s="91">
        <v>1191.9053649391601</v>
      </c>
      <c r="AU50" s="91">
        <v>0</v>
      </c>
      <c r="AV50" s="91">
        <v>1.84086072838395</v>
      </c>
      <c r="AW50" s="91">
        <v>0</v>
      </c>
      <c r="AX50" s="91">
        <v>16.057329569984201</v>
      </c>
      <c r="AY50" s="91">
        <v>1.84140390052745E-2</v>
      </c>
      <c r="AZ50" s="91">
        <v>6.4749247009154697E-3</v>
      </c>
      <c r="BA50" s="91">
        <v>24.358333327601301</v>
      </c>
      <c r="BB50" s="91">
        <v>8.2752628561980207E-3</v>
      </c>
      <c r="BC50" s="91">
        <v>0</v>
      </c>
      <c r="BD50" s="91">
        <v>1.2002320787160199E-3</v>
      </c>
      <c r="BE50" s="91">
        <v>32.572516889509501</v>
      </c>
      <c r="BF50" s="91">
        <v>31.584155874358199</v>
      </c>
      <c r="BG50" s="91">
        <v>0.98836101515126396</v>
      </c>
      <c r="BH50" s="91">
        <v>0</v>
      </c>
      <c r="BI50" s="91">
        <v>0</v>
      </c>
      <c r="BJ50" s="91">
        <v>0.129214115538726</v>
      </c>
      <c r="BK50" s="91">
        <v>0</v>
      </c>
      <c r="BL50" s="91">
        <v>1.38658041576966</v>
      </c>
      <c r="BM50" s="91">
        <v>0</v>
      </c>
      <c r="BN50" s="91">
        <v>3.6038456815313202E-2</v>
      </c>
      <c r="BO50" s="91">
        <v>5.5463230658575604</v>
      </c>
      <c r="BP50" s="91">
        <v>3.9228038230086699E-2</v>
      </c>
      <c r="BQ50" s="91">
        <v>0</v>
      </c>
      <c r="BR50" s="91">
        <v>9.3175694060197198E-2</v>
      </c>
      <c r="BS50" s="91">
        <v>1.2634007436851299E-4</v>
      </c>
      <c r="BT50" s="91">
        <v>1.1234753703238001</v>
      </c>
      <c r="BU50" s="91">
        <v>6.7067087346746304</v>
      </c>
      <c r="BV50" s="91">
        <v>0</v>
      </c>
      <c r="BW50" s="91">
        <v>0</v>
      </c>
      <c r="BX50" s="91">
        <v>2.2466658075904999</v>
      </c>
      <c r="BY50" s="91">
        <v>0</v>
      </c>
      <c r="BZ50" s="91">
        <v>0.36673264226798002</v>
      </c>
      <c r="CA50" s="91">
        <v>44.910008488345802</v>
      </c>
      <c r="CB50" s="91">
        <v>3.1229003566010398</v>
      </c>
      <c r="CD50" s="34">
        <f t="shared" si="13"/>
        <v>8.0000068313188441E-3</v>
      </c>
      <c r="CE50" s="34">
        <f t="shared" si="14"/>
        <v>1.9247494606495542E-2</v>
      </c>
      <c r="CF50" s="79">
        <f t="shared" si="15"/>
        <v>-3.820879969960242E-3</v>
      </c>
      <c r="CG50" s="79" t="str">
        <f t="shared" si="16"/>
        <v/>
      </c>
      <c r="CH50" s="79">
        <f t="shared" si="17"/>
        <v>-3.641956943081128E-3</v>
      </c>
      <c r="CI50" s="79">
        <f t="shared" si="18"/>
        <v>-3.5313289687302863E-3</v>
      </c>
      <c r="CJ50" s="79">
        <f t="shared" si="19"/>
        <v>-3.5325808956709818E-3</v>
      </c>
      <c r="CK50" s="79">
        <f t="shared" si="20"/>
        <v>-2.4964590966193479E-3</v>
      </c>
      <c r="CL50" s="79">
        <f t="shared" si="21"/>
        <v>-3.0814458476030562E-3</v>
      </c>
      <c r="CM50" s="49">
        <f t="shared" si="9"/>
        <v>-4.9133524656682455E-4</v>
      </c>
      <c r="CN50" s="49">
        <f t="shared" si="10"/>
        <v>-5.5740287901091367E-4</v>
      </c>
      <c r="CO50" s="49">
        <f t="shared" si="11"/>
        <v>8.5608604289664461E-4</v>
      </c>
      <c r="CP50" s="49">
        <f t="shared" si="12"/>
        <v>-1.3359462168366718E-3</v>
      </c>
      <c r="CQ50" s="79"/>
      <c r="CR50" s="79"/>
      <c r="CS50" s="79"/>
      <c r="CT50" s="79"/>
    </row>
    <row r="51" spans="1:98" x14ac:dyDescent="0.25">
      <c r="A51" s="91" t="s">
        <v>50</v>
      </c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28"/>
      <c r="P51" s="28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D51" s="34" t="e">
        <f t="shared" si="13"/>
        <v>#DIV/0!</v>
      </c>
      <c r="CE51" s="34" t="e">
        <f t="shared" si="14"/>
        <v>#DIV/0!</v>
      </c>
      <c r="CF51" s="79" t="str">
        <f t="shared" si="15"/>
        <v/>
      </c>
      <c r="CG51" s="79" t="str">
        <f t="shared" si="16"/>
        <v/>
      </c>
      <c r="CH51" s="79" t="str">
        <f t="shared" si="17"/>
        <v/>
      </c>
      <c r="CI51" s="79" t="str">
        <f t="shared" si="18"/>
        <v/>
      </c>
      <c r="CJ51" s="79" t="str">
        <f t="shared" si="19"/>
        <v/>
      </c>
      <c r="CK51" s="79" t="str">
        <f t="shared" si="20"/>
        <v/>
      </c>
      <c r="CL51" s="79" t="str">
        <f t="shared" si="21"/>
        <v/>
      </c>
      <c r="CM51" s="49"/>
      <c r="CN51" s="49"/>
      <c r="CO51" s="49"/>
      <c r="CP51" s="49"/>
      <c r="CQ51" s="79"/>
      <c r="CR51" s="79"/>
      <c r="CS51" s="79"/>
      <c r="CT51" s="79"/>
    </row>
    <row r="52" spans="1:98" x14ac:dyDescent="0.25">
      <c r="A52" s="4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28"/>
      <c r="P52" s="28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F52" s="79" t="str">
        <f t="shared" si="15"/>
        <v/>
      </c>
      <c r="CG52" s="79" t="str">
        <f t="shared" si="16"/>
        <v/>
      </c>
      <c r="CH52" s="79" t="str">
        <f t="shared" si="17"/>
        <v/>
      </c>
      <c r="CI52" s="79" t="str">
        <f t="shared" si="18"/>
        <v/>
      </c>
      <c r="CJ52" s="79" t="str">
        <f t="shared" si="19"/>
        <v/>
      </c>
      <c r="CK52" s="79" t="str">
        <f t="shared" si="20"/>
        <v/>
      </c>
      <c r="CL52" s="79" t="str">
        <f t="shared" si="21"/>
        <v/>
      </c>
      <c r="CM52" s="49"/>
      <c r="CN52" s="49"/>
      <c r="CO52" s="49"/>
      <c r="CP52" s="49"/>
      <c r="CQ52" s="79"/>
      <c r="CR52" s="79"/>
      <c r="CS52" s="79"/>
      <c r="CT52" s="79"/>
    </row>
    <row r="53" spans="1:98" x14ac:dyDescent="0.25">
      <c r="A53" s="4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28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F53" s="79" t="str">
        <f t="shared" si="15"/>
        <v/>
      </c>
      <c r="CG53" s="79" t="str">
        <f t="shared" si="16"/>
        <v/>
      </c>
      <c r="CH53" s="79" t="str">
        <f t="shared" si="17"/>
        <v/>
      </c>
      <c r="CI53" s="79" t="str">
        <f t="shared" si="18"/>
        <v/>
      </c>
      <c r="CJ53" s="79" t="str">
        <f t="shared" si="19"/>
        <v/>
      </c>
      <c r="CK53" s="79" t="str">
        <f t="shared" si="20"/>
        <v/>
      </c>
      <c r="CL53" s="79" t="str">
        <f t="shared" si="21"/>
        <v/>
      </c>
      <c r="CM53" s="49"/>
      <c r="CN53" s="49"/>
      <c r="CO53" s="49"/>
      <c r="CP53" s="49"/>
      <c r="CQ53" s="79"/>
      <c r="CR53" s="79"/>
      <c r="CS53" s="79"/>
      <c r="CT53" s="79"/>
    </row>
    <row r="54" spans="1:98" x14ac:dyDescent="0.25">
      <c r="A54" s="40" t="s">
        <v>229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28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F54" s="79" t="str">
        <f t="shared" si="15"/>
        <v/>
      </c>
      <c r="CG54" s="79" t="str">
        <f t="shared" si="16"/>
        <v/>
      </c>
      <c r="CH54" s="79" t="str">
        <f t="shared" si="17"/>
        <v/>
      </c>
      <c r="CI54" s="79" t="str">
        <f t="shared" si="18"/>
        <v/>
      </c>
      <c r="CJ54" s="79" t="str">
        <f t="shared" si="19"/>
        <v/>
      </c>
      <c r="CK54" s="79" t="str">
        <f t="shared" si="20"/>
        <v/>
      </c>
      <c r="CL54" s="79" t="str">
        <f t="shared" si="21"/>
        <v/>
      </c>
      <c r="CM54" s="49"/>
      <c r="CN54" s="49"/>
      <c r="CO54" s="49"/>
      <c r="CP54" s="49"/>
      <c r="CQ54" s="79"/>
      <c r="CR54" s="79"/>
      <c r="CS54" s="79"/>
      <c r="CT54" s="79"/>
    </row>
    <row r="55" spans="1:98" x14ac:dyDescent="0.25">
      <c r="A55" s="91" t="s">
        <v>1</v>
      </c>
      <c r="B55" s="91">
        <v>235.62689</v>
      </c>
      <c r="C55" s="91">
        <v>0</v>
      </c>
      <c r="D55" s="91">
        <v>1111.9894999999999</v>
      </c>
      <c r="E55" s="91">
        <v>29.408083859999998</v>
      </c>
      <c r="F55" s="91">
        <v>28.518613999999999</v>
      </c>
      <c r="G55" s="91">
        <v>0.83659517999999999</v>
      </c>
      <c r="H55" s="91">
        <v>35.971043000000002</v>
      </c>
      <c r="I55" s="91"/>
      <c r="J55" s="91"/>
      <c r="K55" s="91"/>
      <c r="L55" s="91"/>
      <c r="M55" s="91"/>
      <c r="N55" s="91"/>
      <c r="O55" s="28"/>
      <c r="P55" s="28"/>
      <c r="Q55" s="91" t="s">
        <v>1</v>
      </c>
      <c r="R55" s="91">
        <v>0</v>
      </c>
      <c r="S55" s="91">
        <v>0.95029745980346803</v>
      </c>
      <c r="T55" s="91">
        <v>0.351731799534026</v>
      </c>
      <c r="U55" s="91">
        <v>0.351731799534026</v>
      </c>
      <c r="V55" s="91">
        <v>2.7945012921344601</v>
      </c>
      <c r="W55" s="91">
        <v>0</v>
      </c>
      <c r="X55" s="91">
        <v>0.17037164298819199</v>
      </c>
      <c r="Y55" s="91">
        <v>0.87457664849661299</v>
      </c>
      <c r="Z55" s="91">
        <v>235.626837322927</v>
      </c>
      <c r="AA55" s="91">
        <v>8.3709438665229197</v>
      </c>
      <c r="AB55" s="91">
        <v>6.3605527507683599E-2</v>
      </c>
      <c r="AC55" s="91">
        <v>1.46141325671469</v>
      </c>
      <c r="AD55" s="91">
        <v>0</v>
      </c>
      <c r="AE55" s="91">
        <v>0</v>
      </c>
      <c r="AF55" s="91">
        <v>1.53713421698191</v>
      </c>
      <c r="AG55" s="91">
        <v>1.53713421698191</v>
      </c>
      <c r="AH55" s="91">
        <v>8.8959165965045699</v>
      </c>
      <c r="AI55" s="91">
        <v>1.15735874179698</v>
      </c>
      <c r="AJ55" s="91">
        <v>4.6189752620843599E-2</v>
      </c>
      <c r="AK55" s="91">
        <v>1.2111944470829801</v>
      </c>
      <c r="AL55" s="91">
        <v>0.123940548209306</v>
      </c>
      <c r="AM55" s="91">
        <v>0</v>
      </c>
      <c r="AN55" s="91">
        <v>9.8069385432680706E-2</v>
      </c>
      <c r="AO55" s="91">
        <v>0.54889732674151304</v>
      </c>
      <c r="AP55" s="91">
        <v>0</v>
      </c>
      <c r="AQ55" s="91">
        <v>36.989178607450498</v>
      </c>
      <c r="AR55" s="91">
        <v>1000.79027377436</v>
      </c>
      <c r="AS55" s="91">
        <v>102.303007053908</v>
      </c>
      <c r="AT55" s="91">
        <v>1111.9891974247801</v>
      </c>
      <c r="AU55" s="91">
        <v>0</v>
      </c>
      <c r="AV55" s="91">
        <v>1.47445119456615</v>
      </c>
      <c r="AW55" s="91">
        <v>0</v>
      </c>
      <c r="AX55" s="91">
        <v>12.8612530875576</v>
      </c>
      <c r="AY55" s="91">
        <v>1.6626340338519702E-2</v>
      </c>
      <c r="AZ55" s="91">
        <v>5.8463189371517404E-3</v>
      </c>
      <c r="BA55" s="91">
        <v>21.993545088377701</v>
      </c>
      <c r="BB55" s="91">
        <v>7.4718632406840903E-3</v>
      </c>
      <c r="BC55" s="91">
        <v>0</v>
      </c>
      <c r="BD55" s="91">
        <v>1.08370772885354E-3</v>
      </c>
      <c r="BE55" s="91">
        <v>29.4073406337879</v>
      </c>
      <c r="BF55" s="91">
        <v>28.5178591506284</v>
      </c>
      <c r="BG55" s="91">
        <v>0.88948148315944298</v>
      </c>
      <c r="BH55" s="91">
        <v>0</v>
      </c>
      <c r="BI55" s="91">
        <v>0</v>
      </c>
      <c r="BJ55" s="91">
        <v>0.116669617773662</v>
      </c>
      <c r="BK55" s="91">
        <v>0</v>
      </c>
      <c r="BL55" s="91">
        <v>1.2519664498420899</v>
      </c>
      <c r="BM55" s="91">
        <v>0</v>
      </c>
      <c r="BN55" s="91">
        <v>3.2539721016110197E-2</v>
      </c>
      <c r="BO55" s="91">
        <v>5.0078660902682497</v>
      </c>
      <c r="BP55" s="91">
        <v>3.1420025702329699E-2</v>
      </c>
      <c r="BQ55" s="91">
        <v>0</v>
      </c>
      <c r="BR55" s="91">
        <v>8.4129878580443795E-2</v>
      </c>
      <c r="BS55" s="91">
        <v>1.1407452493151899E-4</v>
      </c>
      <c r="BT55" s="91">
        <v>0.83659439998677199</v>
      </c>
      <c r="BU55" s="91">
        <v>5.3717869545176304</v>
      </c>
      <c r="BV55" s="91">
        <v>0</v>
      </c>
      <c r="BW55" s="91">
        <v>0</v>
      </c>
      <c r="BX55" s="91">
        <v>1.7994871917976301</v>
      </c>
      <c r="BY55" s="91">
        <v>0</v>
      </c>
      <c r="BZ55" s="91">
        <v>0.29373702400965601</v>
      </c>
      <c r="CA55" s="91">
        <v>35.971029742555203</v>
      </c>
      <c r="CB55" s="91">
        <v>2.5013102141600099</v>
      </c>
      <c r="CD55" s="34">
        <f t="shared" ref="CD55:CD60" si="22">AH55/AT55</f>
        <v>8.0000027132514744E-3</v>
      </c>
      <c r="CE55" s="34">
        <f t="shared" ref="CE55:CE60" si="23">AO55/BF55</f>
        <v>1.9247494134896095E-2</v>
      </c>
      <c r="CF55" s="79">
        <f t="shared" si="15"/>
        <v>-2.2356138130285346E-7</v>
      </c>
      <c r="CG55" s="79" t="str">
        <f t="shared" si="16"/>
        <v/>
      </c>
      <c r="CH55" s="79">
        <f t="shared" si="17"/>
        <v>-2.7210258716311834E-7</v>
      </c>
      <c r="CI55" s="79">
        <f t="shared" si="18"/>
        <v>-2.5272854077677421E-5</v>
      </c>
      <c r="CJ55" s="79">
        <f t="shared" si="19"/>
        <v>-2.6468655580506817E-5</v>
      </c>
      <c r="CK55" s="79">
        <f t="shared" si="20"/>
        <v>-9.3236639016710945E-7</v>
      </c>
      <c r="CL55" s="79">
        <f t="shared" si="21"/>
        <v>-3.685588098975378E-7</v>
      </c>
      <c r="CM55" s="49">
        <f>(T55/0.009783-$CA55)/$CA55</f>
        <v>-4.9099797292082947E-4</v>
      </c>
      <c r="CN55" s="49">
        <f>(X55/0.004739-$CA55)/$CA55</f>
        <v>-5.5768637644864802E-4</v>
      </c>
      <c r="CO55" s="49">
        <f>(AF55/0.042696-$CA55)/$CA55</f>
        <v>8.5630599714329645E-4</v>
      </c>
      <c r="CP55" s="49">
        <f>(AN55/0.00273-$CA55)/$CA55</f>
        <v>-1.3393538093644246E-3</v>
      </c>
      <c r="CQ55" s="79"/>
      <c r="CR55" s="79"/>
      <c r="CS55" s="79"/>
      <c r="CT55" s="79"/>
    </row>
    <row r="56" spans="1:98" x14ac:dyDescent="0.25">
      <c r="A56" s="91" t="s">
        <v>11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28"/>
      <c r="P56" s="28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D56" s="34" t="e">
        <f t="shared" si="22"/>
        <v>#DIV/0!</v>
      </c>
      <c r="CE56" s="34" t="e">
        <f t="shared" si="23"/>
        <v>#DIV/0!</v>
      </c>
      <c r="CF56" s="79" t="str">
        <f t="shared" si="15"/>
        <v/>
      </c>
      <c r="CG56" s="79" t="str">
        <f t="shared" si="16"/>
        <v/>
      </c>
      <c r="CH56" s="79" t="str">
        <f t="shared" si="17"/>
        <v/>
      </c>
      <c r="CI56" s="79" t="str">
        <f t="shared" si="18"/>
        <v/>
      </c>
      <c r="CJ56" s="79" t="str">
        <f t="shared" si="19"/>
        <v/>
      </c>
      <c r="CK56" s="79" t="str">
        <f t="shared" si="20"/>
        <v/>
      </c>
      <c r="CL56" s="79" t="str">
        <f t="shared" si="21"/>
        <v/>
      </c>
      <c r="CM56" s="49"/>
      <c r="CN56" s="49"/>
      <c r="CO56" s="49"/>
      <c r="CP56" s="49"/>
      <c r="CQ56" s="79"/>
      <c r="CR56" s="79"/>
      <c r="CS56" s="79"/>
      <c r="CT56" s="79"/>
    </row>
    <row r="57" spans="1:98" x14ac:dyDescent="0.25">
      <c r="A57" s="90" t="s">
        <v>58</v>
      </c>
      <c r="B57" s="91">
        <v>2.4401199999999998</v>
      </c>
      <c r="C57" s="91">
        <v>0</v>
      </c>
      <c r="D57" s="91">
        <v>11.249525</v>
      </c>
      <c r="E57" s="91">
        <v>0.30920062590000003</v>
      </c>
      <c r="F57" s="91">
        <v>0.29960257000000001</v>
      </c>
      <c r="G57" s="91">
        <v>2.6396480999999999E-2</v>
      </c>
      <c r="H57" s="91">
        <v>0.36900187000000001</v>
      </c>
      <c r="I57" s="91"/>
      <c r="J57" s="91"/>
      <c r="K57" s="91"/>
      <c r="L57" s="91"/>
      <c r="M57" s="91"/>
      <c r="N57" s="91"/>
      <c r="O57" s="91"/>
      <c r="P57" s="91"/>
      <c r="Q57" s="91" t="s">
        <v>58</v>
      </c>
      <c r="R57" s="91">
        <v>0</v>
      </c>
      <c r="S57" s="91">
        <v>9.7484627578707708E-3</v>
      </c>
      <c r="T57" s="91">
        <v>3.6081752852375202E-3</v>
      </c>
      <c r="U57" s="91">
        <v>3.6081752852375202E-3</v>
      </c>
      <c r="V57" s="91">
        <v>2.8666839241720199E-2</v>
      </c>
      <c r="W57" s="91">
        <v>0</v>
      </c>
      <c r="X57" s="91">
        <v>1.74768725950318E-3</v>
      </c>
      <c r="Y57" s="91">
        <v>8.9716294135815597E-3</v>
      </c>
      <c r="Z57" s="91">
        <v>2.4401254046308001</v>
      </c>
      <c r="AA57" s="91">
        <v>8.58715934631194E-2</v>
      </c>
      <c r="AB57" s="91">
        <v>6.5247738293556395E-4</v>
      </c>
      <c r="AC57" s="91">
        <v>1.49916079888225E-2</v>
      </c>
      <c r="AD57" s="91">
        <v>0</v>
      </c>
      <c r="AE57" s="91">
        <v>0</v>
      </c>
      <c r="AF57" s="91">
        <v>1.5768398403126101E-2</v>
      </c>
      <c r="AG57" s="91">
        <v>1.5768398403126101E-2</v>
      </c>
      <c r="AH57" s="91">
        <v>8.9996184152074804E-2</v>
      </c>
      <c r="AI57" s="91">
        <v>1.18725220286159E-2</v>
      </c>
      <c r="AJ57" s="91">
        <v>4.7383507016022001E-4</v>
      </c>
      <c r="AK57" s="91">
        <v>1.2424722684587801E-2</v>
      </c>
      <c r="AL57" s="91">
        <v>1.27142405844452E-3</v>
      </c>
      <c r="AM57" s="91">
        <v>0</v>
      </c>
      <c r="AN57" s="91">
        <v>1.0060381629858201E-3</v>
      </c>
      <c r="AO57" s="91">
        <v>5.76645147682115E-3</v>
      </c>
      <c r="AP57" s="91">
        <v>0</v>
      </c>
      <c r="AQ57" s="91">
        <v>0.37944557615039898</v>
      </c>
      <c r="AR57" s="91">
        <v>10.124554415031101</v>
      </c>
      <c r="AS57" s="91">
        <v>1.0349571075359401</v>
      </c>
      <c r="AT57" s="91">
        <v>11.2495077067191</v>
      </c>
      <c r="AU57" s="91">
        <v>0</v>
      </c>
      <c r="AV57" s="91">
        <v>1.5125427639897E-2</v>
      </c>
      <c r="AW57" s="91">
        <v>0</v>
      </c>
      <c r="AX57" s="91">
        <v>0.13193437351807999</v>
      </c>
      <c r="AY57" s="91">
        <v>1.7466790456191399E-4</v>
      </c>
      <c r="AZ57" s="91">
        <v>6.1418148448221598E-5</v>
      </c>
      <c r="BA57" s="91">
        <v>0.231053769738256</v>
      </c>
      <c r="BB57" s="91">
        <v>7.8495627683438306E-5</v>
      </c>
      <c r="BC57" s="91">
        <v>0</v>
      </c>
      <c r="BD57" s="91">
        <v>1.13848678053539E-5</v>
      </c>
      <c r="BE57" s="91">
        <v>0.30919217761796097</v>
      </c>
      <c r="BF57" s="91">
        <v>0.29959508738829399</v>
      </c>
      <c r="BG57" s="91">
        <v>9.5970902296665002E-3</v>
      </c>
      <c r="BH57" s="91">
        <v>0</v>
      </c>
      <c r="BI57" s="91">
        <v>0</v>
      </c>
      <c r="BJ57" s="91">
        <v>1.22567467495604E-3</v>
      </c>
      <c r="BK57" s="91">
        <v>0</v>
      </c>
      <c r="BL57" s="91">
        <v>1.31525611644813E-2</v>
      </c>
      <c r="BM57" s="91">
        <v>0</v>
      </c>
      <c r="BN57" s="91">
        <v>3.41847015768558E-4</v>
      </c>
      <c r="BO57" s="91">
        <v>5.2610240689605701E-2</v>
      </c>
      <c r="BP57" s="91">
        <v>3.2231686566598801E-4</v>
      </c>
      <c r="BQ57" s="91">
        <v>0</v>
      </c>
      <c r="BR57" s="91">
        <v>8.83829130772664E-4</v>
      </c>
      <c r="BS57" s="91">
        <v>1.19842595501468E-6</v>
      </c>
      <c r="BT57" s="91">
        <v>2.6396303713134499E-2</v>
      </c>
      <c r="BU57" s="91">
        <v>5.5105296045655498E-2</v>
      </c>
      <c r="BV57" s="91">
        <v>0</v>
      </c>
      <c r="BW57" s="91">
        <v>0</v>
      </c>
      <c r="BX57" s="91">
        <v>1.84597445262366E-2</v>
      </c>
      <c r="BY57" s="91">
        <v>0</v>
      </c>
      <c r="BZ57" s="91">
        <v>3.01323754718166E-3</v>
      </c>
      <c r="CA57" s="91">
        <v>0.36900170086586498</v>
      </c>
      <c r="CB57" s="91">
        <v>2.5659176760175699E-2</v>
      </c>
      <c r="CD57" s="34">
        <f t="shared" si="22"/>
        <v>8.0000108892162389E-3</v>
      </c>
      <c r="CE57" s="34">
        <f t="shared" si="23"/>
        <v>1.9247483418669907E-2</v>
      </c>
      <c r="CF57" s="79">
        <f t="shared" si="15"/>
        <v>2.2149036933560701E-6</v>
      </c>
      <c r="CG57" s="79" t="str">
        <f t="shared" si="16"/>
        <v/>
      </c>
      <c r="CH57" s="79">
        <f t="shared" si="17"/>
        <v>-1.5372454303378771E-6</v>
      </c>
      <c r="CI57" s="79">
        <f t="shared" si="18"/>
        <v>-2.7322978452783951E-5</v>
      </c>
      <c r="CJ57" s="79">
        <f t="shared" si="19"/>
        <v>-2.4975125233479366E-5</v>
      </c>
      <c r="CK57" s="79">
        <f t="shared" si="20"/>
        <v>-6.7163068251640949E-6</v>
      </c>
      <c r="CL57" s="79">
        <f t="shared" si="21"/>
        <v>-4.5835576668141019E-7</v>
      </c>
      <c r="CM57" s="49">
        <f>(T57/0.009783-$CA57)/$CA57</f>
        <v>-4.8985649356210383E-4</v>
      </c>
      <c r="CN57" s="49">
        <f>(X57/0.004739-$CA57)/$CA57</f>
        <v>-5.7860207228610711E-4</v>
      </c>
      <c r="CO57" s="49">
        <f>(AF57/0.042696-$CA57)/$CA57</f>
        <v>8.5698962567907762E-4</v>
      </c>
      <c r="CP57" s="49">
        <f>(AN57/0.00273-$CA57)/$CA57</f>
        <v>-1.3266964647119597E-3</v>
      </c>
      <c r="CQ57" s="79"/>
      <c r="CR57" s="79"/>
      <c r="CS57" s="79"/>
      <c r="CT57" s="79"/>
    </row>
    <row r="58" spans="1:98" x14ac:dyDescent="0.25">
      <c r="A58" s="90" t="s">
        <v>75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D58" s="34" t="e">
        <f t="shared" si="22"/>
        <v>#DIV/0!</v>
      </c>
      <c r="CE58" s="34" t="e">
        <f t="shared" si="23"/>
        <v>#DIV/0!</v>
      </c>
      <c r="CF58" s="79" t="str">
        <f t="shared" si="15"/>
        <v/>
      </c>
      <c r="CG58" s="79" t="str">
        <f t="shared" si="16"/>
        <v/>
      </c>
      <c r="CH58" s="79" t="str">
        <f t="shared" si="17"/>
        <v/>
      </c>
      <c r="CI58" s="79" t="str">
        <f t="shared" si="18"/>
        <v/>
      </c>
      <c r="CJ58" s="79" t="str">
        <f t="shared" si="19"/>
        <v/>
      </c>
      <c r="CK58" s="79" t="str">
        <f t="shared" si="20"/>
        <v/>
      </c>
      <c r="CL58" s="79" t="str">
        <f t="shared" si="21"/>
        <v/>
      </c>
      <c r="CM58" s="49"/>
      <c r="CN58" s="49"/>
      <c r="CO58" s="49"/>
      <c r="CP58" s="49"/>
      <c r="CQ58" s="79"/>
      <c r="CR58" s="79"/>
      <c r="CS58" s="79"/>
      <c r="CT58" s="79"/>
    </row>
    <row r="59" spans="1:98" x14ac:dyDescent="0.25">
      <c r="A59" s="90" t="s">
        <v>235</v>
      </c>
      <c r="B59" s="91">
        <v>6246.9306999999999</v>
      </c>
      <c r="C59" s="91">
        <v>0</v>
      </c>
      <c r="D59" s="91">
        <v>29474.785</v>
      </c>
      <c r="E59" s="91">
        <v>788.29844600000001</v>
      </c>
      <c r="F59" s="91">
        <v>764.36194</v>
      </c>
      <c r="G59" s="91">
        <v>29.851084</v>
      </c>
      <c r="H59" s="91">
        <v>1072.4286</v>
      </c>
      <c r="I59" s="91"/>
      <c r="J59" s="91"/>
      <c r="K59" s="91"/>
      <c r="L59" s="91"/>
      <c r="M59" s="91"/>
      <c r="N59" s="91"/>
      <c r="O59" s="91"/>
      <c r="P59" s="91"/>
      <c r="Q59" s="91" t="s">
        <v>69</v>
      </c>
      <c r="R59" s="91">
        <v>0</v>
      </c>
      <c r="S59" s="91">
        <v>28.2699600849588</v>
      </c>
      <c r="T59" s="91">
        <v>10.463517423702299</v>
      </c>
      <c r="U59" s="91">
        <v>10.463517423702299</v>
      </c>
      <c r="V59" s="91">
        <v>83.132338957676097</v>
      </c>
      <c r="W59" s="91">
        <v>0</v>
      </c>
      <c r="X59" s="91">
        <v>5.0683104099046901</v>
      </c>
      <c r="Y59" s="91">
        <v>26.017334306129101</v>
      </c>
      <c r="Z59" s="91">
        <v>6232.3025730562103</v>
      </c>
      <c r="AA59" s="91">
        <v>249.02329830484001</v>
      </c>
      <c r="AB59" s="91">
        <v>1.89217232103069</v>
      </c>
      <c r="AC59" s="91">
        <v>43.474874791672804</v>
      </c>
      <c r="AD59" s="91">
        <v>0</v>
      </c>
      <c r="AE59" s="91">
        <v>0</v>
      </c>
      <c r="AF59" s="91">
        <v>45.7275661120809</v>
      </c>
      <c r="AG59" s="91">
        <v>45.7275661120809</v>
      </c>
      <c r="AH59" s="91">
        <v>235.24843060544401</v>
      </c>
      <c r="AI59" s="91">
        <v>34.429733245596701</v>
      </c>
      <c r="AJ59" s="91">
        <v>1.3740762066232299</v>
      </c>
      <c r="AK59" s="91">
        <v>36.031216271996598</v>
      </c>
      <c r="AL59" s="91">
        <v>3.68705215672734</v>
      </c>
      <c r="AM59" s="91">
        <v>0</v>
      </c>
      <c r="AN59" s="91">
        <v>2.91742554405596</v>
      </c>
      <c r="AO59" s="91">
        <v>14.6771237293054</v>
      </c>
      <c r="AP59" s="91">
        <v>0</v>
      </c>
      <c r="AQ59" s="91">
        <v>1100.3741579699799</v>
      </c>
      <c r="AR59" s="91">
        <v>26465.4358443448</v>
      </c>
      <c r="AS59" s="91">
        <v>2705.3550258024502</v>
      </c>
      <c r="AT59" s="91">
        <v>29406.039300752702</v>
      </c>
      <c r="AU59" s="91">
        <v>0</v>
      </c>
      <c r="AV59" s="91">
        <v>43.862847102625103</v>
      </c>
      <c r="AW59" s="91">
        <v>0</v>
      </c>
      <c r="AX59" s="91">
        <v>382.603698566378</v>
      </c>
      <c r="AY59" s="91">
        <v>0.44457555516460201</v>
      </c>
      <c r="AZ59" s="91">
        <v>0.156326015174413</v>
      </c>
      <c r="BA59" s="91">
        <v>588.09118683069005</v>
      </c>
      <c r="BB59" s="91">
        <v>0.19979235564190301</v>
      </c>
      <c r="BC59" s="91">
        <v>0</v>
      </c>
      <c r="BD59" s="91">
        <v>2.8977537071931299E-2</v>
      </c>
      <c r="BE59" s="91">
        <v>786.42649764704095</v>
      </c>
      <c r="BF59" s="91">
        <v>762.54662229273004</v>
      </c>
      <c r="BG59" s="91">
        <v>23.8798753543103</v>
      </c>
      <c r="BH59" s="91">
        <v>0</v>
      </c>
      <c r="BI59" s="91">
        <v>0</v>
      </c>
      <c r="BJ59" s="91">
        <v>3.1196568396633499</v>
      </c>
      <c r="BK59" s="91">
        <v>0</v>
      </c>
      <c r="BL59" s="91">
        <v>33.476678300126203</v>
      </c>
      <c r="BM59" s="91">
        <v>0</v>
      </c>
      <c r="BN59" s="91">
        <v>0.870088406047278</v>
      </c>
      <c r="BO59" s="91">
        <v>133.90672075078299</v>
      </c>
      <c r="BP59" s="91">
        <v>0.93469976638471497</v>
      </c>
      <c r="BQ59" s="91">
        <v>0</v>
      </c>
      <c r="BR59" s="91">
        <v>2.2495694341727401</v>
      </c>
      <c r="BS59" s="91">
        <v>3.0502681939185402E-3</v>
      </c>
      <c r="BT59" s="91">
        <v>29.747345862305899</v>
      </c>
      <c r="BU59" s="91">
        <v>159.803001977962</v>
      </c>
      <c r="BV59" s="91">
        <v>0</v>
      </c>
      <c r="BW59" s="91">
        <v>0</v>
      </c>
      <c r="BX59" s="91">
        <v>53.531991827888</v>
      </c>
      <c r="BY59" s="91">
        <v>0</v>
      </c>
      <c r="BZ59" s="91">
        <v>8.7382648690425402</v>
      </c>
      <c r="CA59" s="91">
        <v>1070.0865600621701</v>
      </c>
      <c r="CB59" s="91">
        <v>74.410440124234299</v>
      </c>
      <c r="CD59" s="34">
        <f t="shared" si="22"/>
        <v>8.000003951549586E-3</v>
      </c>
      <c r="CE59" s="34">
        <f t="shared" si="23"/>
        <v>1.9247509988538216E-2</v>
      </c>
      <c r="CF59" s="79">
        <f t="shared" si="15"/>
        <v>-2.3416502673528202E-3</v>
      </c>
      <c r="CG59" s="79" t="str">
        <f t="shared" si="16"/>
        <v/>
      </c>
      <c r="CH59" s="79">
        <f t="shared" si="17"/>
        <v>-2.3323562579777267E-3</v>
      </c>
      <c r="CI59" s="79">
        <f t="shared" si="18"/>
        <v>-2.3746695968484329E-3</v>
      </c>
      <c r="CJ59" s="79">
        <f t="shared" si="19"/>
        <v>-2.3749451827362951E-3</v>
      </c>
      <c r="CK59" s="79">
        <f t="shared" si="20"/>
        <v>-3.4751882944720311E-3</v>
      </c>
      <c r="CL59" s="79">
        <f t="shared" si="21"/>
        <v>-2.1838656091695947E-3</v>
      </c>
      <c r="CM59" s="49">
        <f t="shared" si="9"/>
        <v>-4.9093149920826046E-4</v>
      </c>
      <c r="CN59" s="49">
        <f t="shared" si="10"/>
        <v>-5.5802011259608556E-4</v>
      </c>
      <c r="CO59" s="49">
        <f t="shared" si="11"/>
        <v>8.5689869101474503E-4</v>
      </c>
      <c r="CP59" s="49">
        <f t="shared" si="12"/>
        <v>-1.33869041429996E-3</v>
      </c>
      <c r="CQ59" s="79"/>
      <c r="CR59" s="79"/>
      <c r="CS59" s="79"/>
      <c r="CT59" s="79"/>
    </row>
    <row r="60" spans="1:98" x14ac:dyDescent="0.25">
      <c r="A60" s="91" t="s">
        <v>452</v>
      </c>
      <c r="B60" s="91">
        <v>1079.7828</v>
      </c>
      <c r="C60" s="91">
        <v>0</v>
      </c>
      <c r="D60" s="91">
        <v>5104.9813999999997</v>
      </c>
      <c r="E60" s="91">
        <v>138.7027305</v>
      </c>
      <c r="F60" s="91">
        <v>134.44109</v>
      </c>
      <c r="G60" s="91">
        <v>8.7574968000000002</v>
      </c>
      <c r="H60" s="91">
        <v>190.04401999999999</v>
      </c>
      <c r="I60" s="91"/>
      <c r="J60" s="91"/>
      <c r="K60" s="91"/>
      <c r="L60" s="91"/>
      <c r="M60" s="91"/>
      <c r="N60" s="91"/>
      <c r="O60" s="91"/>
      <c r="P60" s="91"/>
      <c r="Q60" s="91" t="s">
        <v>70</v>
      </c>
      <c r="R60" s="91">
        <v>0</v>
      </c>
      <c r="S60" s="91">
        <v>5.00085193448525</v>
      </c>
      <c r="T60" s="91">
        <v>1.85095255135699</v>
      </c>
      <c r="U60" s="91">
        <v>1.85095255135699</v>
      </c>
      <c r="V60" s="91">
        <v>14.7057925149225</v>
      </c>
      <c r="W60" s="91">
        <v>0</v>
      </c>
      <c r="X60" s="91">
        <v>0.89656324261468101</v>
      </c>
      <c r="Y60" s="91">
        <v>4.6023700926470301</v>
      </c>
      <c r="Z60" s="91">
        <v>1075.4265531286301</v>
      </c>
      <c r="AA60" s="91">
        <v>44.051267640073398</v>
      </c>
      <c r="AB60" s="91">
        <v>0.33471755053059699</v>
      </c>
      <c r="AC60" s="91">
        <v>7.6905406982423603</v>
      </c>
      <c r="AD60" s="91">
        <v>0</v>
      </c>
      <c r="AE60" s="91">
        <v>0</v>
      </c>
      <c r="AF60" s="91">
        <v>8.0890114829698394</v>
      </c>
      <c r="AG60" s="91">
        <v>8.0890114829698394</v>
      </c>
      <c r="AH60" s="91">
        <v>40.6772941792468</v>
      </c>
      <c r="AI60" s="91">
        <v>6.0904887832360499</v>
      </c>
      <c r="AJ60" s="91">
        <v>0.24306866120229001</v>
      </c>
      <c r="AK60" s="91">
        <v>6.3737899907642799</v>
      </c>
      <c r="AL60" s="91">
        <v>0.65222427204153499</v>
      </c>
      <c r="AM60" s="91">
        <v>0</v>
      </c>
      <c r="AN60" s="91">
        <v>0.51608076430843697</v>
      </c>
      <c r="AO60" s="91">
        <v>2.5774249089215502</v>
      </c>
      <c r="AP60" s="91">
        <v>0</v>
      </c>
      <c r="AQ60" s="91">
        <v>194.65178094875901</v>
      </c>
      <c r="AR60" s="91">
        <v>4576.2002753572797</v>
      </c>
      <c r="AS60" s="91">
        <v>467.789345502846</v>
      </c>
      <c r="AT60" s="91">
        <v>5084.66691503938</v>
      </c>
      <c r="AU60" s="91">
        <v>0</v>
      </c>
      <c r="AV60" s="91">
        <v>7.7591574866207003</v>
      </c>
      <c r="AW60" s="91">
        <v>0</v>
      </c>
      <c r="AX60" s="91">
        <v>67.681013006167305</v>
      </c>
      <c r="AY60" s="91">
        <v>7.8071255587338795E-2</v>
      </c>
      <c r="AZ60" s="91">
        <v>2.7452153419644201E-2</v>
      </c>
      <c r="BA60" s="91">
        <v>103.27382154687299</v>
      </c>
      <c r="BB60" s="91">
        <v>3.5085210844535503E-2</v>
      </c>
      <c r="BC60" s="91">
        <v>0</v>
      </c>
      <c r="BD60" s="91">
        <v>5.0886977849060504E-3</v>
      </c>
      <c r="BE60" s="91">
        <v>138.15459589730801</v>
      </c>
      <c r="BF60" s="91">
        <v>133.909648615332</v>
      </c>
      <c r="BG60" s="91">
        <v>4.2449472819766596</v>
      </c>
      <c r="BH60" s="91">
        <v>0</v>
      </c>
      <c r="BI60" s="91">
        <v>0</v>
      </c>
      <c r="BJ60" s="91">
        <v>0.54783907361784001</v>
      </c>
      <c r="BK60" s="91">
        <v>0</v>
      </c>
      <c r="BL60" s="91">
        <v>5.8787829384304198</v>
      </c>
      <c r="BM60" s="91">
        <v>0</v>
      </c>
      <c r="BN60" s="91">
        <v>0.152794691270248</v>
      </c>
      <c r="BO60" s="91">
        <v>23.515133076494799</v>
      </c>
      <c r="BP60" s="91">
        <v>0.165344807724113</v>
      </c>
      <c r="BQ60" s="91">
        <v>0</v>
      </c>
      <c r="BR60" s="91">
        <v>0.39504431841355397</v>
      </c>
      <c r="BS60" s="91">
        <v>5.3565259566681499E-4</v>
      </c>
      <c r="BT60" s="91">
        <v>8.7221612879401693</v>
      </c>
      <c r="BU60" s="91">
        <v>28.268549437919201</v>
      </c>
      <c r="BV60" s="91">
        <v>0</v>
      </c>
      <c r="BW60" s="91">
        <v>0</v>
      </c>
      <c r="BX60" s="91">
        <v>9.4696017426478498</v>
      </c>
      <c r="BY60" s="91">
        <v>0</v>
      </c>
      <c r="BZ60" s="91">
        <v>1.5457647723672601</v>
      </c>
      <c r="CA60" s="91">
        <v>189.29388867761199</v>
      </c>
      <c r="CB60" s="91">
        <v>13.162908341038399</v>
      </c>
      <c r="CD60" s="34">
        <f t="shared" si="22"/>
        <v>7.9999919087977781E-3</v>
      </c>
      <c r="CE60" s="34">
        <f t="shared" si="23"/>
        <v>1.9247492137967177E-2</v>
      </c>
      <c r="CF60" s="79">
        <f t="shared" si="15"/>
        <v>-4.0343732752270885E-3</v>
      </c>
      <c r="CG60" s="79"/>
      <c r="CH60" s="79">
        <f t="shared" si="17"/>
        <v>-3.9793455389709482E-3</v>
      </c>
      <c r="CI60" s="79">
        <f t="shared" si="18"/>
        <v>-3.951865985017418E-3</v>
      </c>
      <c r="CJ60" s="79">
        <f t="shared" si="19"/>
        <v>-3.9529684315115247E-3</v>
      </c>
      <c r="CK60" s="79">
        <f t="shared" si="20"/>
        <v>-4.0348872362512165E-3</v>
      </c>
      <c r="CL60" s="79">
        <f t="shared" si="21"/>
        <v>-3.9471451003193917E-3</v>
      </c>
      <c r="CM60" s="49">
        <f t="shared" si="9"/>
        <v>-4.9116052957505832E-4</v>
      </c>
      <c r="CN60" s="49">
        <f t="shared" si="10"/>
        <v>-5.5792671922160646E-4</v>
      </c>
      <c r="CO60" s="49">
        <f t="shared" si="11"/>
        <v>8.561659655670523E-4</v>
      </c>
      <c r="CP60" s="49">
        <f t="shared" si="12"/>
        <v>-1.3382136773043769E-3</v>
      </c>
      <c r="CQ60" s="79"/>
      <c r="CR60" s="79"/>
      <c r="CS60" s="79"/>
      <c r="CT60" s="79"/>
    </row>
    <row r="61" spans="1:98" x14ac:dyDescent="0.25">
      <c r="A61" s="41" t="s">
        <v>453</v>
      </c>
      <c r="B61" s="1">
        <f>SUM(B3:B60)+SUM(B67:B80)</f>
        <v>32782.579357946888</v>
      </c>
      <c r="C61" s="1">
        <f t="shared" ref="C61:P61" si="24">SUM(C3:C60)+SUM(C67:C80)</f>
        <v>10.344851981</v>
      </c>
      <c r="D61" s="1">
        <f t="shared" si="24"/>
        <v>161502.61323654934</v>
      </c>
      <c r="E61" s="1">
        <f t="shared" si="24"/>
        <v>4566.0100629075523</v>
      </c>
      <c r="F61" s="1">
        <f t="shared" si="24"/>
        <v>4415.5745628169907</v>
      </c>
      <c r="G61" s="1">
        <f t="shared" si="24"/>
        <v>738.65254404589905</v>
      </c>
      <c r="H61" s="1">
        <f t="shared" si="24"/>
        <v>6418.0294704053495</v>
      </c>
      <c r="I61" s="1">
        <f t="shared" si="24"/>
        <v>0</v>
      </c>
      <c r="J61" s="1">
        <f t="shared" si="24"/>
        <v>0</v>
      </c>
      <c r="K61" s="1">
        <f t="shared" si="24"/>
        <v>0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</v>
      </c>
      <c r="P61" s="1">
        <f t="shared" si="24"/>
        <v>0</v>
      </c>
      <c r="Q61" s="41" t="s">
        <v>453</v>
      </c>
      <c r="R61" s="1">
        <f>SUM(R3:R60)+SUM(R67:R80)</f>
        <v>0</v>
      </c>
      <c r="S61" s="1">
        <f t="shared" ref="S61:CB61" si="25">SUM(S3:S60)+SUM(S67:S80)</f>
        <v>162.07820925572369</v>
      </c>
      <c r="T61" s="1">
        <f t="shared" si="25"/>
        <v>60.421292023081016</v>
      </c>
      <c r="U61" s="1">
        <f t="shared" si="25"/>
        <v>60.421292023081016</v>
      </c>
      <c r="V61" s="1">
        <f t="shared" si="25"/>
        <v>476.01191409692194</v>
      </c>
      <c r="W61" s="1">
        <f t="shared" si="25"/>
        <v>0</v>
      </c>
      <c r="X61" s="1">
        <f t="shared" si="25"/>
        <v>31.557259187318067</v>
      </c>
      <c r="Y61" s="1">
        <f t="shared" si="25"/>
        <v>153.00244721929587</v>
      </c>
      <c r="Z61" s="1">
        <f t="shared" si="25"/>
        <v>32209.699333641045</v>
      </c>
      <c r="AA61" s="1">
        <f t="shared" si="25"/>
        <v>1431.3476625335661</v>
      </c>
      <c r="AB61" s="1">
        <f t="shared" si="25"/>
        <v>12.143015933927774</v>
      </c>
      <c r="AC61" s="1">
        <f t="shared" si="25"/>
        <v>250.46711519223425</v>
      </c>
      <c r="AD61" s="1">
        <f t="shared" si="25"/>
        <v>7.4419459118962635E-3</v>
      </c>
      <c r="AE61" s="1">
        <f t="shared" si="25"/>
        <v>0</v>
      </c>
      <c r="AF61" s="1">
        <f t="shared" si="25"/>
        <v>263.93516785463788</v>
      </c>
      <c r="AG61" s="1">
        <f t="shared" si="25"/>
        <v>263.93516785463788</v>
      </c>
      <c r="AH61" s="1">
        <f t="shared" si="25"/>
        <v>1255.6937577001997</v>
      </c>
      <c r="AI61" s="1">
        <f t="shared" si="25"/>
        <v>199.22997519291948</v>
      </c>
      <c r="AJ61" s="1">
        <f t="shared" si="25"/>
        <v>7.9654673548602473</v>
      </c>
      <c r="AK61" s="1">
        <f t="shared" si="25"/>
        <v>206.87615616797382</v>
      </c>
      <c r="AL61" s="1">
        <f t="shared" si="25"/>
        <v>21.111898904050335</v>
      </c>
      <c r="AM61" s="1">
        <f t="shared" si="25"/>
        <v>0.52110880657417957</v>
      </c>
      <c r="AN61" s="1">
        <f t="shared" si="25"/>
        <v>16.787688753821595</v>
      </c>
      <c r="AO61" s="1">
        <f t="shared" si="25"/>
        <v>83.937118321786826</v>
      </c>
      <c r="AP61" s="1">
        <f t="shared" si="25"/>
        <v>0</v>
      </c>
      <c r="AQ61" s="1">
        <f t="shared" si="25"/>
        <v>6365.6678357843102</v>
      </c>
      <c r="AR61" s="1">
        <f t="shared" si="25"/>
        <v>141265.50983607597</v>
      </c>
      <c r="AS61" s="1">
        <f t="shared" si="25"/>
        <v>14440.474585785143</v>
      </c>
      <c r="AT61" s="1">
        <f t="shared" si="25"/>
        <v>156961.67817956131</v>
      </c>
      <c r="AU61" s="1">
        <f t="shared" si="25"/>
        <v>0</v>
      </c>
      <c r="AV61" s="1">
        <f t="shared" si="25"/>
        <v>255.65964291081886</v>
      </c>
      <c r="AW61" s="1">
        <f t="shared" si="25"/>
        <v>0</v>
      </c>
      <c r="AX61" s="1">
        <f t="shared" si="25"/>
        <v>2219.6657990538642</v>
      </c>
      <c r="AY61" s="1">
        <f t="shared" si="25"/>
        <v>2.4927075764808682</v>
      </c>
      <c r="AZ61" s="1">
        <f t="shared" si="25"/>
        <v>0.87385707481006492</v>
      </c>
      <c r="BA61" s="1">
        <f t="shared" si="25"/>
        <v>3290.4705744076418</v>
      </c>
      <c r="BB61" s="1">
        <f t="shared" si="25"/>
        <v>1.1193464071231427</v>
      </c>
      <c r="BC61" s="1">
        <f t="shared" si="25"/>
        <v>0</v>
      </c>
      <c r="BD61" s="1">
        <f t="shared" si="25"/>
        <v>0.16198330984052842</v>
      </c>
      <c r="BE61" s="1">
        <f t="shared" si="25"/>
        <v>4427.7761194578989</v>
      </c>
      <c r="BF61" s="1">
        <f t="shared" si="25"/>
        <v>4287.7532430347301</v>
      </c>
      <c r="BG61" s="1">
        <f t="shared" si="25"/>
        <v>140.02287642316585</v>
      </c>
      <c r="BH61" s="1">
        <f t="shared" si="25"/>
        <v>0</v>
      </c>
      <c r="BI61" s="1">
        <f t="shared" si="25"/>
        <v>0</v>
      </c>
      <c r="BJ61" s="1">
        <f t="shared" si="25"/>
        <v>24.51496537511418</v>
      </c>
      <c r="BK61" s="1">
        <f t="shared" si="25"/>
        <v>0</v>
      </c>
      <c r="BL61" s="1">
        <f t="shared" si="25"/>
        <v>190.12071208918778</v>
      </c>
      <c r="BM61" s="1">
        <f t="shared" si="25"/>
        <v>0</v>
      </c>
      <c r="BN61" s="1">
        <f t="shared" si="25"/>
        <v>4.8813629198587893</v>
      </c>
      <c r="BO61" s="1">
        <f t="shared" si="25"/>
        <v>760.48291796525245</v>
      </c>
      <c r="BP61" s="1">
        <f t="shared" si="25"/>
        <v>5.4145265816104988</v>
      </c>
      <c r="BQ61" s="1">
        <f t="shared" si="25"/>
        <v>3.017553387677261E-2</v>
      </c>
      <c r="BR61" s="1">
        <f t="shared" si="25"/>
        <v>12.587589497098586</v>
      </c>
      <c r="BS61" s="1">
        <f t="shared" si="25"/>
        <v>1.7050878445087778E-2</v>
      </c>
      <c r="BT61" s="1">
        <f t="shared" si="25"/>
        <v>445.320087648813</v>
      </c>
      <c r="BU61" s="1">
        <f t="shared" si="25"/>
        <v>937.62412623551302</v>
      </c>
      <c r="BV61" s="1">
        <f t="shared" si="25"/>
        <v>0</v>
      </c>
      <c r="BW61" s="1">
        <f t="shared" si="25"/>
        <v>0</v>
      </c>
      <c r="BX61" s="1">
        <f t="shared" si="25"/>
        <v>312.96045641804005</v>
      </c>
      <c r="BY61" s="1">
        <f t="shared" si="25"/>
        <v>0</v>
      </c>
      <c r="BZ61" s="1">
        <f t="shared" si="25"/>
        <v>51.098394547861282</v>
      </c>
      <c r="CA61" s="1">
        <f t="shared" si="25"/>
        <v>6190.7180351740744</v>
      </c>
      <c r="CB61" s="1">
        <f t="shared" si="25"/>
        <v>433.63732871231315</v>
      </c>
      <c r="CF61" s="79"/>
      <c r="CG61" s="79"/>
      <c r="CH61" s="79"/>
      <c r="CI61" s="79"/>
      <c r="CJ61" s="79"/>
      <c r="CK61" s="79"/>
      <c r="CL61" s="79"/>
      <c r="CM61" s="49"/>
      <c r="CN61" s="49"/>
      <c r="CO61" s="49"/>
      <c r="CP61" s="49"/>
      <c r="CQ61" s="79"/>
      <c r="CR61" s="79"/>
      <c r="CS61" s="79"/>
      <c r="CT61" s="79"/>
    </row>
    <row r="62" spans="1:98" x14ac:dyDescent="0.25">
      <c r="A62" s="9" t="s">
        <v>56</v>
      </c>
      <c r="B62" s="1">
        <f>SUM(B3:B51)</f>
        <v>22223.88679197379</v>
      </c>
      <c r="C62" s="1">
        <f>SUM(C3:C51)</f>
        <v>0</v>
      </c>
      <c r="D62" s="1">
        <f t="shared" ref="D62:P62" si="26">SUM(D3:D51)</f>
        <v>109864.68911824602</v>
      </c>
      <c r="E62" s="1">
        <f t="shared" si="26"/>
        <v>3030.2300169100213</v>
      </c>
      <c r="F62" s="1">
        <f t="shared" si="26"/>
        <v>2936.794913386881</v>
      </c>
      <c r="G62" s="1">
        <f t="shared" si="26"/>
        <v>224.80402193877006</v>
      </c>
      <c r="H62" s="1">
        <f t="shared" si="26"/>
        <v>4273.4792270591997</v>
      </c>
      <c r="I62" s="1">
        <f t="shared" si="26"/>
        <v>0</v>
      </c>
      <c r="J62" s="1">
        <f t="shared" si="26"/>
        <v>0</v>
      </c>
      <c r="K62" s="1"/>
      <c r="L62" s="1">
        <f t="shared" si="26"/>
        <v>0</v>
      </c>
      <c r="M62" s="1">
        <f t="shared" si="26"/>
        <v>0</v>
      </c>
      <c r="N62" s="1">
        <f t="shared" si="26"/>
        <v>0</v>
      </c>
      <c r="O62" s="1">
        <f t="shared" si="26"/>
        <v>0</v>
      </c>
      <c r="P62" s="1">
        <f t="shared" si="26"/>
        <v>0</v>
      </c>
      <c r="Q62" s="9" t="s">
        <v>56</v>
      </c>
      <c r="R62" s="1">
        <f t="shared" ref="R62:CB62" si="27">SUM(R3:R51)</f>
        <v>0</v>
      </c>
      <c r="S62" s="1">
        <f t="shared" si="27"/>
        <v>112.60075934764181</v>
      </c>
      <c r="T62" s="1">
        <f t="shared" si="27"/>
        <v>41.676702382838641</v>
      </c>
      <c r="U62" s="1">
        <f t="shared" si="27"/>
        <v>41.676702382838641</v>
      </c>
      <c r="V62" s="1">
        <f t="shared" si="27"/>
        <v>331.12037241702336</v>
      </c>
      <c r="W62" s="1">
        <f t="shared" si="27"/>
        <v>0</v>
      </c>
      <c r="X62" s="1">
        <f t="shared" si="27"/>
        <v>20.187332110620765</v>
      </c>
      <c r="Y62" s="1">
        <f t="shared" si="27"/>
        <v>103.62858107863593</v>
      </c>
      <c r="Z62" s="1">
        <f t="shared" si="27"/>
        <v>22147.934883679471</v>
      </c>
      <c r="AA62" s="1">
        <f t="shared" si="27"/>
        <v>991.87363278274313</v>
      </c>
      <c r="AB62" s="1">
        <f t="shared" si="27"/>
        <v>7.5366231700245132</v>
      </c>
      <c r="AC62" s="1">
        <f t="shared" si="27"/>
        <v>173.16291034825221</v>
      </c>
      <c r="AD62" s="1">
        <f t="shared" si="27"/>
        <v>0</v>
      </c>
      <c r="AE62" s="1">
        <f t="shared" si="27"/>
        <v>0</v>
      </c>
      <c r="AF62" s="1">
        <f t="shared" si="27"/>
        <v>182.13508668345943</v>
      </c>
      <c r="AG62" s="1">
        <f t="shared" si="27"/>
        <v>182.13508668345943</v>
      </c>
      <c r="AH62" s="1">
        <f t="shared" si="27"/>
        <v>876.08970875119871</v>
      </c>
      <c r="AI62" s="1">
        <f t="shared" si="27"/>
        <v>137.1354970557262</v>
      </c>
      <c r="AJ62" s="1">
        <f t="shared" si="27"/>
        <v>5.4730251898840763</v>
      </c>
      <c r="AK62" s="1">
        <f t="shared" si="27"/>
        <v>143.51444029572772</v>
      </c>
      <c r="AL62" s="1">
        <f t="shared" si="27"/>
        <v>14.685718204842408</v>
      </c>
      <c r="AM62" s="1">
        <f t="shared" si="27"/>
        <v>0</v>
      </c>
      <c r="AN62" s="1">
        <f t="shared" si="27"/>
        <v>11.620261758845629</v>
      </c>
      <c r="AO62" s="1">
        <f t="shared" si="27"/>
        <v>56.349970002521268</v>
      </c>
      <c r="AP62" s="1">
        <f t="shared" si="27"/>
        <v>0</v>
      </c>
      <c r="AQ62" s="1">
        <f t="shared" si="27"/>
        <v>4382.8492130711975</v>
      </c>
      <c r="AR62" s="1">
        <f t="shared" si="27"/>
        <v>98560.061495060101</v>
      </c>
      <c r="AS62" s="1">
        <f t="shared" si="27"/>
        <v>10075.029507980735</v>
      </c>
      <c r="AT62" s="1">
        <f t="shared" si="27"/>
        <v>109511.18071179198</v>
      </c>
      <c r="AU62" s="1">
        <f t="shared" si="27"/>
        <v>0</v>
      </c>
      <c r="AV62" s="1">
        <f t="shared" si="27"/>
        <v>174.70786170769725</v>
      </c>
      <c r="AW62" s="1">
        <f t="shared" si="27"/>
        <v>0</v>
      </c>
      <c r="AX62" s="1">
        <f t="shared" si="27"/>
        <v>1523.9297283025464</v>
      </c>
      <c r="AY62" s="1">
        <f t="shared" si="27"/>
        <v>1.7068656254796954</v>
      </c>
      <c r="AZ62" s="1">
        <f t="shared" si="27"/>
        <v>0.60018417793897505</v>
      </c>
      <c r="BA62" s="1">
        <f t="shared" si="27"/>
        <v>2257.8637860818881</v>
      </c>
      <c r="BB62" s="1">
        <f t="shared" si="27"/>
        <v>0.76706469887840822</v>
      </c>
      <c r="BC62" s="1">
        <f t="shared" si="27"/>
        <v>0</v>
      </c>
      <c r="BD62" s="1">
        <f t="shared" si="27"/>
        <v>0.11125367726227814</v>
      </c>
      <c r="BE62" s="1">
        <f t="shared" si="27"/>
        <v>3020.798561246454</v>
      </c>
      <c r="BF62" s="1">
        <f t="shared" si="27"/>
        <v>2927.6519000845601</v>
      </c>
      <c r="BG62" s="1">
        <f t="shared" si="27"/>
        <v>93.146661161890634</v>
      </c>
      <c r="BH62" s="1">
        <f t="shared" si="27"/>
        <v>0</v>
      </c>
      <c r="BI62" s="1">
        <f t="shared" si="27"/>
        <v>0</v>
      </c>
      <c r="BJ62" s="1">
        <f t="shared" si="27"/>
        <v>11.977335176499812</v>
      </c>
      <c r="BK62" s="1">
        <f t="shared" si="27"/>
        <v>0</v>
      </c>
      <c r="BL62" s="1">
        <f t="shared" si="27"/>
        <v>128.52726746510348</v>
      </c>
      <c r="BM62" s="1">
        <f t="shared" si="27"/>
        <v>0</v>
      </c>
      <c r="BN62" s="1">
        <f t="shared" si="27"/>
        <v>3.3405376912615354</v>
      </c>
      <c r="BO62" s="1">
        <f t="shared" si="27"/>
        <v>514.10909685930494</v>
      </c>
      <c r="BP62" s="1">
        <f t="shared" si="27"/>
        <v>3.7229579145527274</v>
      </c>
      <c r="BQ62" s="1">
        <f t="shared" si="27"/>
        <v>0</v>
      </c>
      <c r="BR62" s="1">
        <f t="shared" si="27"/>
        <v>8.6367977223117514</v>
      </c>
      <c r="BS62" s="1">
        <f t="shared" si="27"/>
        <v>1.171090863173109E-2</v>
      </c>
      <c r="BT62" s="1">
        <f t="shared" si="27"/>
        <v>224.07249503272797</v>
      </c>
      <c r="BU62" s="1">
        <f t="shared" si="27"/>
        <v>636.50379860513999</v>
      </c>
      <c r="BV62" s="1">
        <f t="shared" si="27"/>
        <v>0</v>
      </c>
      <c r="BW62" s="1">
        <f t="shared" si="27"/>
        <v>0</v>
      </c>
      <c r="BX62" s="1">
        <f t="shared" si="27"/>
        <v>213.22107314707819</v>
      </c>
      <c r="BY62" s="1">
        <f t="shared" si="27"/>
        <v>0</v>
      </c>
      <c r="BZ62" s="1">
        <f t="shared" si="27"/>
        <v>34.804943600718929</v>
      </c>
      <c r="CA62" s="1">
        <f t="shared" si="27"/>
        <v>4262.208842203514</v>
      </c>
      <c r="CB62" s="1">
        <f t="shared" si="27"/>
        <v>296.38056015130718</v>
      </c>
      <c r="CF62" s="79"/>
      <c r="CG62" s="79"/>
      <c r="CH62" s="79"/>
      <c r="CI62" s="79"/>
      <c r="CJ62" s="79"/>
      <c r="CK62" s="79"/>
      <c r="CL62" s="79"/>
      <c r="CM62" s="49"/>
      <c r="CN62" s="49"/>
      <c r="CO62" s="49"/>
      <c r="CP62" s="49"/>
      <c r="CQ62" s="79"/>
      <c r="CR62" s="79"/>
      <c r="CS62" s="79"/>
      <c r="CT62" s="79"/>
    </row>
    <row r="63" spans="1:98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19325.64340197379</v>
      </c>
      <c r="C63" s="91">
        <f t="shared" ref="C63:P63" si="28">+C3+C5+C8+C9+C11+C12+C14+C15+C16+C17+C18+C19+C20+C21+C22+C23+C24+C25+C26+C28+C30+C31+C33+C34+C35+C36+C37+C39+C40+C41+C42+C43+C44+C46+C47+C49+C50+C10</f>
        <v>0</v>
      </c>
      <c r="D63" s="91">
        <f t="shared" si="28"/>
        <v>96190.341318246035</v>
      </c>
      <c r="E63" s="91">
        <f t="shared" si="28"/>
        <v>2694.3092254100216</v>
      </c>
      <c r="F63" s="91">
        <f t="shared" si="28"/>
        <v>2611.0683273868804</v>
      </c>
      <c r="G63" s="91">
        <f t="shared" si="28"/>
        <v>198.84204483876999</v>
      </c>
      <c r="H63" s="91">
        <f t="shared" si="28"/>
        <v>3763.1674750591997</v>
      </c>
      <c r="I63" s="91">
        <f t="shared" si="28"/>
        <v>0</v>
      </c>
      <c r="J63" s="91">
        <f t="shared" si="28"/>
        <v>0</v>
      </c>
      <c r="K63" s="91">
        <f t="shared" si="28"/>
        <v>0</v>
      </c>
      <c r="L63" s="91">
        <f t="shared" si="28"/>
        <v>0</v>
      </c>
      <c r="M63" s="91">
        <f t="shared" si="28"/>
        <v>0</v>
      </c>
      <c r="N63" s="91">
        <f t="shared" si="28"/>
        <v>0</v>
      </c>
      <c r="O63" s="91">
        <f t="shared" si="28"/>
        <v>0</v>
      </c>
      <c r="P63" s="91">
        <f t="shared" si="28"/>
        <v>0</v>
      </c>
      <c r="Q63" s="90" t="s">
        <v>238</v>
      </c>
      <c r="R63" s="91">
        <f t="shared" ref="R63:CB63" si="29">+R3+R5+R8+R9+R11+R12+R14+R15+R16+R17+R18+R19+R20+R21+R22+R23+R24+R25+R26+R28+R30+R31+R33+R34+R35+R36+R37+R39+R40+R41+R42+R43+R44+R46+R47+R49+R50+R10</f>
        <v>0</v>
      </c>
      <c r="S63" s="91">
        <f t="shared" si="29"/>
        <v>99.165701466913745</v>
      </c>
      <c r="T63" s="91">
        <f t="shared" si="29"/>
        <v>36.70401201534176</v>
      </c>
      <c r="U63" s="91">
        <f t="shared" si="29"/>
        <v>36.70401201534176</v>
      </c>
      <c r="V63" s="91">
        <f t="shared" si="29"/>
        <v>291.61246184077083</v>
      </c>
      <c r="W63" s="91">
        <f t="shared" si="29"/>
        <v>0</v>
      </c>
      <c r="X63" s="91">
        <f t="shared" si="29"/>
        <v>17.778664464740256</v>
      </c>
      <c r="Y63" s="91">
        <f t="shared" si="29"/>
        <v>91.264045507694348</v>
      </c>
      <c r="Z63" s="91">
        <f t="shared" si="29"/>
        <v>19260.980189032194</v>
      </c>
      <c r="AA63" s="91">
        <f t="shared" si="29"/>
        <v>873.52734675533225</v>
      </c>
      <c r="AB63" s="91">
        <f t="shared" si="29"/>
        <v>6.6373845127348829</v>
      </c>
      <c r="AC63" s="91">
        <f t="shared" si="29"/>
        <v>152.50183710909911</v>
      </c>
      <c r="AD63" s="91">
        <f t="shared" si="29"/>
        <v>0</v>
      </c>
      <c r="AE63" s="91">
        <f t="shared" si="29"/>
        <v>0</v>
      </c>
      <c r="AF63" s="91">
        <f t="shared" si="29"/>
        <v>160.40348859051676</v>
      </c>
      <c r="AG63" s="91">
        <f t="shared" si="29"/>
        <v>160.40348859051676</v>
      </c>
      <c r="AH63" s="91">
        <f t="shared" si="29"/>
        <v>767.1142099349662</v>
      </c>
      <c r="AI63" s="91">
        <f t="shared" si="29"/>
        <v>120.7730597050037</v>
      </c>
      <c r="AJ63" s="91">
        <f t="shared" si="29"/>
        <v>4.8200063033551075</v>
      </c>
      <c r="AK63" s="91">
        <f t="shared" si="29"/>
        <v>126.39089181880708</v>
      </c>
      <c r="AL63" s="91">
        <f t="shared" si="29"/>
        <v>12.933478882507519</v>
      </c>
      <c r="AM63" s="91">
        <f t="shared" si="29"/>
        <v>0</v>
      </c>
      <c r="AN63" s="91">
        <f t="shared" si="29"/>
        <v>10.233780291911392</v>
      </c>
      <c r="AO63" s="91">
        <f t="shared" si="29"/>
        <v>50.104617859354235</v>
      </c>
      <c r="AP63" s="91">
        <f t="shared" si="29"/>
        <v>0</v>
      </c>
      <c r="AQ63" s="91">
        <f t="shared" si="29"/>
        <v>3859.905829606415</v>
      </c>
      <c r="AR63" s="91">
        <f t="shared" si="29"/>
        <v>86300.318077036893</v>
      </c>
      <c r="AS63" s="91">
        <f t="shared" si="29"/>
        <v>8821.8112129188048</v>
      </c>
      <c r="AT63" s="91">
        <f t="shared" si="29"/>
        <v>95889.243499890625</v>
      </c>
      <c r="AU63" s="91">
        <f t="shared" si="29"/>
        <v>0</v>
      </c>
      <c r="AV63" s="91">
        <f t="shared" si="29"/>
        <v>153.86244425864845</v>
      </c>
      <c r="AW63" s="91">
        <f t="shared" si="29"/>
        <v>0</v>
      </c>
      <c r="AX63" s="91">
        <f t="shared" si="29"/>
        <v>1342.1007494940495</v>
      </c>
      <c r="AY63" s="91">
        <f t="shared" si="29"/>
        <v>1.5176912049780338</v>
      </c>
      <c r="AZ63" s="91">
        <f t="shared" si="29"/>
        <v>0.53366487545767305</v>
      </c>
      <c r="BA63" s="91">
        <f t="shared" si="29"/>
        <v>2007.6213795391216</v>
      </c>
      <c r="BB63" s="91">
        <f t="shared" si="29"/>
        <v>0.68204979882020633</v>
      </c>
      <c r="BC63" s="91">
        <f t="shared" si="29"/>
        <v>0</v>
      </c>
      <c r="BD63" s="91">
        <f t="shared" si="29"/>
        <v>9.8923265002562655E-2</v>
      </c>
      <c r="BE63" s="91">
        <f t="shared" si="29"/>
        <v>2686.1674976230797</v>
      </c>
      <c r="BF63" s="91">
        <f t="shared" si="29"/>
        <v>2603.1758797053867</v>
      </c>
      <c r="BG63" s="91">
        <f t="shared" si="29"/>
        <v>82.991617917690192</v>
      </c>
      <c r="BH63" s="91">
        <f t="shared" si="29"/>
        <v>0</v>
      </c>
      <c r="BI63" s="91">
        <f t="shared" si="29"/>
        <v>0</v>
      </c>
      <c r="BJ63" s="91">
        <f t="shared" si="29"/>
        <v>10.649869222452953</v>
      </c>
      <c r="BK63" s="91">
        <f t="shared" si="29"/>
        <v>0</v>
      </c>
      <c r="BL63" s="91">
        <f t="shared" si="29"/>
        <v>114.28239889571576</v>
      </c>
      <c r="BM63" s="91">
        <f t="shared" si="29"/>
        <v>0</v>
      </c>
      <c r="BN63" s="91">
        <f t="shared" si="29"/>
        <v>2.9703009970404017</v>
      </c>
      <c r="BO63" s="91">
        <f t="shared" si="29"/>
        <v>457.12962034679663</v>
      </c>
      <c r="BP63" s="91">
        <f t="shared" si="29"/>
        <v>3.2787504092072917</v>
      </c>
      <c r="BQ63" s="91">
        <f t="shared" si="29"/>
        <v>0</v>
      </c>
      <c r="BR63" s="91">
        <f t="shared" si="29"/>
        <v>7.6795685920230028</v>
      </c>
      <c r="BS63" s="91">
        <f t="shared" si="29"/>
        <v>1.041296797836932E-2</v>
      </c>
      <c r="BT63" s="91">
        <f t="shared" si="29"/>
        <v>198.24266410185513</v>
      </c>
      <c r="BU63" s="91">
        <f t="shared" si="29"/>
        <v>560.55880373076729</v>
      </c>
      <c r="BV63" s="91">
        <f t="shared" si="29"/>
        <v>0</v>
      </c>
      <c r="BW63" s="91">
        <f t="shared" si="29"/>
        <v>0</v>
      </c>
      <c r="BX63" s="91">
        <f t="shared" si="29"/>
        <v>187.78042358255669</v>
      </c>
      <c r="BY63" s="91">
        <f t="shared" si="29"/>
        <v>0</v>
      </c>
      <c r="BZ63" s="91">
        <f t="shared" si="29"/>
        <v>30.652162399097673</v>
      </c>
      <c r="CA63" s="91">
        <f t="shared" si="29"/>
        <v>3753.6597797101967</v>
      </c>
      <c r="CB63" s="91">
        <f t="shared" si="29"/>
        <v>261.01766951461104</v>
      </c>
      <c r="CF63" s="79"/>
      <c r="CG63" s="79"/>
      <c r="CH63" s="79"/>
      <c r="CI63" s="79"/>
      <c r="CJ63" s="79"/>
      <c r="CK63" s="79"/>
      <c r="CL63" s="79"/>
      <c r="CM63" s="49"/>
      <c r="CN63" s="49"/>
      <c r="CO63" s="49"/>
      <c r="CP63" s="49"/>
      <c r="CQ63" s="79"/>
      <c r="CR63" s="79"/>
      <c r="CS63" s="79"/>
      <c r="CT63" s="79"/>
    </row>
    <row r="64" spans="1:98" x14ac:dyDescent="0.25">
      <c r="A64" s="2" t="s">
        <v>332</v>
      </c>
      <c r="B64" s="1">
        <f>SUM(B67:B79)</f>
        <v>2993.9120559731</v>
      </c>
      <c r="C64" s="1">
        <f t="shared" ref="C64:H64" si="30">SUM(C67:C79)</f>
        <v>10.344851981</v>
      </c>
      <c r="D64" s="1">
        <f t="shared" si="30"/>
        <v>15934.91869330334</v>
      </c>
      <c r="E64" s="1">
        <f t="shared" si="30"/>
        <v>579.061585011631</v>
      </c>
      <c r="F64" s="1">
        <f t="shared" si="30"/>
        <v>551.15840286010996</v>
      </c>
      <c r="G64" s="1">
        <f t="shared" si="30"/>
        <v>474.37694964612899</v>
      </c>
      <c r="H64" s="1">
        <f t="shared" si="30"/>
        <v>845.73757847615002</v>
      </c>
      <c r="Q64" s="2" t="s">
        <v>332</v>
      </c>
      <c r="R64" s="1">
        <f t="shared" ref="R64:CB64" si="31">SUM(R67:R79)</f>
        <v>0</v>
      </c>
      <c r="S64" s="1">
        <f t="shared" si="31"/>
        <v>15.246591966076487</v>
      </c>
      <c r="T64" s="1">
        <f t="shared" si="31"/>
        <v>6.0747796903638207</v>
      </c>
      <c r="U64" s="1">
        <f t="shared" si="31"/>
        <v>6.0747796903638207</v>
      </c>
      <c r="V64" s="1">
        <f t="shared" si="31"/>
        <v>44.230242075923783</v>
      </c>
      <c r="W64" s="1">
        <f t="shared" si="31"/>
        <v>0</v>
      </c>
      <c r="X64" s="1">
        <f t="shared" si="31"/>
        <v>5.2329340939302309</v>
      </c>
      <c r="Y64" s="1">
        <f t="shared" si="31"/>
        <v>17.870613463973616</v>
      </c>
      <c r="Z64" s="1">
        <f t="shared" si="31"/>
        <v>2515.9683610491757</v>
      </c>
      <c r="AA64" s="1">
        <f t="shared" si="31"/>
        <v>137.94264834592346</v>
      </c>
      <c r="AB64" s="1">
        <f t="shared" si="31"/>
        <v>2.315244887451354</v>
      </c>
      <c r="AC64" s="1">
        <f t="shared" si="31"/>
        <v>24.662384489363355</v>
      </c>
      <c r="AD64" s="1">
        <f t="shared" si="31"/>
        <v>7.4419459118962635E-3</v>
      </c>
      <c r="AE64" s="1">
        <f t="shared" si="31"/>
        <v>0</v>
      </c>
      <c r="AF64" s="1">
        <f t="shared" si="31"/>
        <v>26.430600960742638</v>
      </c>
      <c r="AG64" s="1">
        <f t="shared" si="31"/>
        <v>26.430600960742638</v>
      </c>
      <c r="AH64" s="1">
        <f t="shared" si="31"/>
        <v>94.692411383653763</v>
      </c>
      <c r="AI64" s="1">
        <f t="shared" si="31"/>
        <v>20.405024844534907</v>
      </c>
      <c r="AJ64" s="1">
        <f t="shared" si="31"/>
        <v>0.82863370945964654</v>
      </c>
      <c r="AK64" s="1">
        <f t="shared" si="31"/>
        <v>19.733090439717614</v>
      </c>
      <c r="AL64" s="1">
        <f t="shared" si="31"/>
        <v>1.9616922981713005</v>
      </c>
      <c r="AM64" s="1">
        <f t="shared" si="31"/>
        <v>0.52110880657417957</v>
      </c>
      <c r="AN64" s="1">
        <f t="shared" si="31"/>
        <v>1.6348452630159018</v>
      </c>
      <c r="AO64" s="1">
        <f t="shared" si="31"/>
        <v>9.777935902820257</v>
      </c>
      <c r="AP64" s="1">
        <f t="shared" si="31"/>
        <v>0</v>
      </c>
      <c r="AQ64" s="1">
        <f t="shared" si="31"/>
        <v>650.42405961077338</v>
      </c>
      <c r="AR64" s="1">
        <f t="shared" si="31"/>
        <v>10652.89739312442</v>
      </c>
      <c r="AS64" s="1">
        <f t="shared" si="31"/>
        <v>1088.962742337668</v>
      </c>
      <c r="AT64" s="1">
        <f t="shared" si="31"/>
        <v>11836.552546845742</v>
      </c>
      <c r="AU64" s="1">
        <f t="shared" si="31"/>
        <v>0</v>
      </c>
      <c r="AV64" s="1">
        <f t="shared" si="31"/>
        <v>27.840199991669785</v>
      </c>
      <c r="AW64" s="1">
        <f t="shared" si="31"/>
        <v>0</v>
      </c>
      <c r="AX64" s="1">
        <f t="shared" si="31"/>
        <v>232.4581717176969</v>
      </c>
      <c r="AY64" s="1">
        <f t="shared" si="31"/>
        <v>0.24639413200615051</v>
      </c>
      <c r="AZ64" s="1">
        <f t="shared" si="31"/>
        <v>8.3986991191432742E-2</v>
      </c>
      <c r="BA64" s="1">
        <f t="shared" si="31"/>
        <v>319.01718109007504</v>
      </c>
      <c r="BB64" s="1">
        <f t="shared" si="31"/>
        <v>0.10985378288992843</v>
      </c>
      <c r="BC64" s="1">
        <f t="shared" si="31"/>
        <v>0</v>
      </c>
      <c r="BD64" s="1">
        <f t="shared" si="31"/>
        <v>1.5568305124754014E-2</v>
      </c>
      <c r="BE64" s="1">
        <f t="shared" si="31"/>
        <v>452.67993185569043</v>
      </c>
      <c r="BF64" s="1">
        <f t="shared" si="31"/>
        <v>434.82761780409169</v>
      </c>
      <c r="BG64" s="1">
        <f t="shared" si="31"/>
        <v>17.852314051599151</v>
      </c>
      <c r="BH64" s="1">
        <f t="shared" si="31"/>
        <v>0</v>
      </c>
      <c r="BI64" s="1">
        <f t="shared" si="31"/>
        <v>0</v>
      </c>
      <c r="BJ64" s="1">
        <f t="shared" si="31"/>
        <v>8.7522389928845605</v>
      </c>
      <c r="BK64" s="1">
        <f t="shared" si="31"/>
        <v>0</v>
      </c>
      <c r="BL64" s="1">
        <f t="shared" si="31"/>
        <v>20.97286437452113</v>
      </c>
      <c r="BM64" s="1">
        <f t="shared" si="31"/>
        <v>0</v>
      </c>
      <c r="BN64" s="1">
        <f t="shared" si="31"/>
        <v>0.48506056324784863</v>
      </c>
      <c r="BO64" s="1">
        <f t="shared" si="31"/>
        <v>83.891490947711858</v>
      </c>
      <c r="BP64" s="1">
        <f t="shared" si="31"/>
        <v>0.55978175038094791</v>
      </c>
      <c r="BQ64" s="1">
        <f t="shared" si="31"/>
        <v>3.017553387677261E-2</v>
      </c>
      <c r="BR64" s="1">
        <f t="shared" si="31"/>
        <v>1.2211643144893247</v>
      </c>
      <c r="BS64" s="1">
        <f t="shared" si="31"/>
        <v>1.6387760728847952E-3</v>
      </c>
      <c r="BT64" s="1">
        <f t="shared" si="31"/>
        <v>181.91509476213898</v>
      </c>
      <c r="BU64" s="1">
        <f t="shared" si="31"/>
        <v>107.6218839639286</v>
      </c>
      <c r="BV64" s="1">
        <f t="shared" si="31"/>
        <v>0</v>
      </c>
      <c r="BW64" s="1">
        <f t="shared" si="31"/>
        <v>0</v>
      </c>
      <c r="BX64" s="1">
        <f t="shared" si="31"/>
        <v>34.919842764102185</v>
      </c>
      <c r="BY64" s="1">
        <f t="shared" si="31"/>
        <v>0</v>
      </c>
      <c r="BZ64" s="1">
        <f t="shared" si="31"/>
        <v>5.7126710441757149</v>
      </c>
      <c r="CA64" s="1">
        <f t="shared" si="31"/>
        <v>632.78871278735721</v>
      </c>
      <c r="CB64" s="1">
        <f t="shared" si="31"/>
        <v>47.156450704813054</v>
      </c>
      <c r="CM64" s="49"/>
      <c r="CN64" s="49"/>
      <c r="CO64" s="49"/>
      <c r="CP64" s="49"/>
    </row>
    <row r="65" spans="1:96" x14ac:dyDescent="0.25">
      <c r="B65" s="91"/>
      <c r="C65" s="91"/>
      <c r="D65" s="91"/>
      <c r="E65" s="91"/>
      <c r="F65" s="91"/>
      <c r="G65" s="91"/>
      <c r="H65" s="91"/>
      <c r="CM65" s="49"/>
      <c r="CN65" s="49"/>
      <c r="CO65" s="49"/>
      <c r="CP65" s="49"/>
    </row>
    <row r="66" spans="1:96" x14ac:dyDescent="0.25">
      <c r="A66" s="5"/>
      <c r="B66" s="101"/>
      <c r="C66" s="91"/>
      <c r="D66" s="91"/>
      <c r="E66" s="91"/>
      <c r="F66" s="91"/>
      <c r="G66" s="91"/>
      <c r="H66" s="91"/>
      <c r="CM66" s="49"/>
      <c r="CN66" s="49"/>
      <c r="CO66" s="49"/>
      <c r="CP66" s="49"/>
    </row>
    <row r="67" spans="1:96" x14ac:dyDescent="0.25">
      <c r="A67" s="24" t="s">
        <v>121</v>
      </c>
      <c r="B67" s="91">
        <v>1.9465349999999999</v>
      </c>
      <c r="C67" s="91">
        <v>1.7697318E-2</v>
      </c>
      <c r="D67" s="91">
        <v>10.729463000000001</v>
      </c>
      <c r="E67" s="91">
        <v>0.37625956599999999</v>
      </c>
      <c r="F67" s="91">
        <v>0.35073008999999999</v>
      </c>
      <c r="G67" s="91">
        <v>0.14419957</v>
      </c>
      <c r="H67" s="91">
        <v>0.93120438000000005</v>
      </c>
      <c r="Q67" s="90" t="s">
        <v>121</v>
      </c>
      <c r="R67" s="90">
        <v>0</v>
      </c>
      <c r="S67" s="91">
        <v>3.9947481213776599E-3</v>
      </c>
      <c r="T67" s="91">
        <v>1.47856790174308E-3</v>
      </c>
      <c r="U67" s="91">
        <v>1.47856790174308E-3</v>
      </c>
      <c r="V67" s="91">
        <v>1.1747210830205501E-2</v>
      </c>
      <c r="W67" s="91">
        <v>0</v>
      </c>
      <c r="X67" s="91">
        <v>7.1618178278580404E-4</v>
      </c>
      <c r="Y67" s="91">
        <v>3.6764513024135099E-3</v>
      </c>
      <c r="Z67" s="91">
        <v>0.43543660708675702</v>
      </c>
      <c r="AA67" s="91">
        <v>3.51885308804709E-2</v>
      </c>
      <c r="AB67" s="91">
        <v>2.6737255297541198E-4</v>
      </c>
      <c r="AC67" s="91">
        <v>6.1433885122108498E-3</v>
      </c>
      <c r="AD67" s="91">
        <v>0</v>
      </c>
      <c r="AE67" s="91">
        <v>0</v>
      </c>
      <c r="AF67" s="91">
        <v>6.4615957957638104E-3</v>
      </c>
      <c r="AG67" s="91">
        <v>6.4615957957638104E-3</v>
      </c>
      <c r="AH67" s="91">
        <v>1.63316269118206E-2</v>
      </c>
      <c r="AI67" s="91">
        <v>4.8651531622326202E-3</v>
      </c>
      <c r="AJ67" s="91">
        <v>1.94167084826578E-4</v>
      </c>
      <c r="AK67" s="91">
        <v>5.0914675192843799E-3</v>
      </c>
      <c r="AL67" s="91">
        <v>5.2100553192568205E-4</v>
      </c>
      <c r="AM67" s="91">
        <v>0</v>
      </c>
      <c r="AN67" s="91">
        <v>4.1226372600076E-4</v>
      </c>
      <c r="AO67" s="91">
        <v>1.7279447742191501E-3</v>
      </c>
      <c r="AP67" s="91">
        <v>0</v>
      </c>
      <c r="AQ67" s="91">
        <v>0.155490902076202</v>
      </c>
      <c r="AR67" s="91">
        <v>1.8373063492010999</v>
      </c>
      <c r="AS67" s="91">
        <v>0.18781330180723799</v>
      </c>
      <c r="AT67" s="91">
        <v>2.0414512779201601</v>
      </c>
      <c r="AU67" s="91">
        <v>0</v>
      </c>
      <c r="AV67" s="91">
        <v>6.1981066100078802E-3</v>
      </c>
      <c r="AW67" s="91">
        <v>0</v>
      </c>
      <c r="AX67" s="91">
        <v>5.4064582922997997E-2</v>
      </c>
      <c r="AY67" s="91">
        <v>5.2340111443641598E-5</v>
      </c>
      <c r="AZ67" s="91">
        <v>1.8404254920440699E-5</v>
      </c>
      <c r="BA67" s="91">
        <v>6.9236157123409206E-2</v>
      </c>
      <c r="BB67" s="91">
        <v>2.3521565061150699E-5</v>
      </c>
      <c r="BC67" s="91">
        <v>0</v>
      </c>
      <c r="BD67" s="91">
        <v>3.4113599761900798E-6</v>
      </c>
      <c r="BE67" s="91">
        <v>9.2613354691689104E-2</v>
      </c>
      <c r="BF67" s="91">
        <v>8.9774724313100407E-2</v>
      </c>
      <c r="BG67" s="91">
        <v>2.8386303785887098E-3</v>
      </c>
      <c r="BH67" s="91">
        <v>0</v>
      </c>
      <c r="BI67" s="91">
        <v>0</v>
      </c>
      <c r="BJ67" s="91">
        <v>3.6727917679414798E-4</v>
      </c>
      <c r="BK67" s="91">
        <v>0</v>
      </c>
      <c r="BL67" s="91">
        <v>3.94121507740979E-3</v>
      </c>
      <c r="BM67" s="91">
        <v>0</v>
      </c>
      <c r="BN67" s="91">
        <v>1.0243535772747501E-4</v>
      </c>
      <c r="BO67" s="91">
        <v>1.5764757574254398E-2</v>
      </c>
      <c r="BP67" s="91">
        <v>1.3208029040691799E-4</v>
      </c>
      <c r="BQ67" s="91">
        <v>0</v>
      </c>
      <c r="BR67" s="91">
        <v>2.64843598604474E-4</v>
      </c>
      <c r="BS67" s="91">
        <v>3.5911349945159999E-7</v>
      </c>
      <c r="BT67" s="91">
        <v>1.0897741598461101E-2</v>
      </c>
      <c r="BU67" s="91">
        <v>2.2581391779136501E-2</v>
      </c>
      <c r="BV67" s="91">
        <v>0</v>
      </c>
      <c r="BW67" s="91">
        <v>0</v>
      </c>
      <c r="BX67" s="91">
        <v>7.5644001526215697E-3</v>
      </c>
      <c r="BY67" s="91">
        <v>0</v>
      </c>
      <c r="BZ67" s="91">
        <v>1.23477782873394E-3</v>
      </c>
      <c r="CA67" s="91">
        <v>0.151211002166041</v>
      </c>
      <c r="CB67" s="91">
        <v>1.0514891440279501E-2</v>
      </c>
      <c r="CD67" s="34">
        <f t="shared" ref="CD67:CD79" si="32">AH67/AT67</f>
        <v>8.0000081748016708E-3</v>
      </c>
      <c r="CE67" s="34">
        <f t="shared" ref="CE67:CE79" si="33">AO67/BF67</f>
        <v>1.9247564249740605E-2</v>
      </c>
      <c r="CF67" s="79">
        <f t="shared" ref="CF67:CF78" si="34">IF(B67=0,"",(Z67-B67)/B67)</f>
        <v>-0.77630168114790787</v>
      </c>
      <c r="CG67" s="79"/>
      <c r="CH67" s="79">
        <f t="shared" ref="CH67:CH78" si="35">IF(D67=0,"",(AT67-D67)/D67)</f>
        <v>-0.80973406796592151</v>
      </c>
      <c r="CI67" s="79">
        <f t="shared" ref="CI67:CI78" si="36">IF(E67=0,"",(BE67-E67)/E67)</f>
        <v>-0.75385780705522565</v>
      </c>
      <c r="CJ67" s="79">
        <f t="shared" ref="CJ67:CJ78" si="37">IF(F67=0,"",(BF67-F67)/F67)</f>
        <v>-0.74403472392944559</v>
      </c>
      <c r="CK67" s="79">
        <f t="shared" ref="CK67:CK78" si="38">IF(G67=0,"",(BT67-G67)/G67)</f>
        <v>-0.92442597714777441</v>
      </c>
      <c r="CL67" s="79">
        <f t="shared" ref="CL67:CL78" si="39">IF(H67=0,"",(CA67-H67)/H67)</f>
        <v>-0.83761781472071573</v>
      </c>
      <c r="CM67" s="49">
        <f t="shared" si="9"/>
        <v>-4.9302630360026356E-4</v>
      </c>
      <c r="CN67" s="49">
        <f t="shared" si="10"/>
        <v>-5.6818694338485129E-4</v>
      </c>
      <c r="CO67" s="49">
        <f t="shared" si="11"/>
        <v>8.5048916124196732E-4</v>
      </c>
      <c r="CP67" s="49">
        <f t="shared" si="12"/>
        <v>-1.3137160442242234E-3</v>
      </c>
      <c r="CQ67" s="79"/>
      <c r="CR67" s="79"/>
    </row>
    <row r="68" spans="1:96" x14ac:dyDescent="0.25">
      <c r="A68" s="78" t="s">
        <v>77</v>
      </c>
      <c r="B68" s="91">
        <v>0.51080364</v>
      </c>
      <c r="C68" s="91">
        <v>0</v>
      </c>
      <c r="D68" s="91">
        <v>1.5415268</v>
      </c>
      <c r="E68" s="91">
        <v>8.2715503900000001E-2</v>
      </c>
      <c r="F68" s="91">
        <v>8.0234021000000003E-2</v>
      </c>
      <c r="G68" s="91">
        <v>2.2418806000000001E-3</v>
      </c>
      <c r="H68" s="91">
        <v>9.2466383999999999E-2</v>
      </c>
      <c r="Q68" s="90" t="s">
        <v>77</v>
      </c>
      <c r="R68" s="90">
        <v>0</v>
      </c>
      <c r="S68" s="91">
        <v>2.44282187591285E-3</v>
      </c>
      <c r="T68" s="91">
        <v>9.04146976834934E-4</v>
      </c>
      <c r="U68" s="91">
        <v>9.04146976834934E-4</v>
      </c>
      <c r="V68" s="91">
        <v>7.18359908397956E-3</v>
      </c>
      <c r="W68" s="91">
        <v>0</v>
      </c>
      <c r="X68" s="91">
        <v>4.37954238844337E-4</v>
      </c>
      <c r="Y68" s="91">
        <v>2.2481523005781598E-3</v>
      </c>
      <c r="Z68" s="91">
        <v>0.51079980378864298</v>
      </c>
      <c r="AA68" s="91">
        <v>2.1517900449081501E-2</v>
      </c>
      <c r="AB68" s="91">
        <v>1.6350454819028001E-4</v>
      </c>
      <c r="AC68" s="91">
        <v>3.7566484442533698E-3</v>
      </c>
      <c r="AD68" s="91">
        <v>0</v>
      </c>
      <c r="AE68" s="91">
        <v>0</v>
      </c>
      <c r="AF68" s="91">
        <v>3.9513638109095698E-3</v>
      </c>
      <c r="AG68" s="91">
        <v>3.9513638109095698E-3</v>
      </c>
      <c r="AH68" s="91">
        <v>1.2332316120747099E-2</v>
      </c>
      <c r="AI68" s="91">
        <v>2.9750976294802001E-3</v>
      </c>
      <c r="AJ68" s="91">
        <v>1.18747944829334E-4</v>
      </c>
      <c r="AK68" s="91">
        <v>3.1134871321836198E-3</v>
      </c>
      <c r="AL68" s="91">
        <v>3.1860096452211999E-4</v>
      </c>
      <c r="AM68" s="91">
        <v>0</v>
      </c>
      <c r="AN68" s="91">
        <v>2.5208977192083199E-4</v>
      </c>
      <c r="AO68" s="91">
        <v>1.5442896432370399E-3</v>
      </c>
      <c r="AP68" s="91">
        <v>0</v>
      </c>
      <c r="AQ68" s="91">
        <v>9.5083913424494404E-2</v>
      </c>
      <c r="AR68" s="91">
        <v>1.3873645838500399</v>
      </c>
      <c r="AS68" s="91">
        <v>0.14182046660824399</v>
      </c>
      <c r="AT68" s="91">
        <v>1.54151736657903</v>
      </c>
      <c r="AU68" s="91">
        <v>0</v>
      </c>
      <c r="AV68" s="91">
        <v>3.79017910349046E-3</v>
      </c>
      <c r="AW68" s="91">
        <v>0</v>
      </c>
      <c r="AX68" s="91">
        <v>3.3061120918004498E-2</v>
      </c>
      <c r="AY68" s="91">
        <v>4.6777007997266203E-5</v>
      </c>
      <c r="AZ68" s="91">
        <v>1.6448023280808199E-5</v>
      </c>
      <c r="BA68" s="91">
        <v>6.1877301763146403E-2</v>
      </c>
      <c r="BB68" s="91">
        <v>2.1021842292365901E-5</v>
      </c>
      <c r="BC68" s="91">
        <v>0</v>
      </c>
      <c r="BD68" s="91">
        <v>3.0489481197330201E-6</v>
      </c>
      <c r="BE68" s="91">
        <v>8.2713446981596897E-2</v>
      </c>
      <c r="BF68" s="91">
        <v>8.0232897810259204E-2</v>
      </c>
      <c r="BG68" s="91">
        <v>2.4805491713377E-3</v>
      </c>
      <c r="BH68" s="91">
        <v>0</v>
      </c>
      <c r="BI68" s="91">
        <v>0</v>
      </c>
      <c r="BJ68" s="91">
        <v>3.2824098722972699E-4</v>
      </c>
      <c r="BK68" s="91">
        <v>0</v>
      </c>
      <c r="BL68" s="91">
        <v>3.5223080187613302E-3</v>
      </c>
      <c r="BM68" s="91">
        <v>0</v>
      </c>
      <c r="BN68" s="91">
        <v>9.1547038365934097E-5</v>
      </c>
      <c r="BO68" s="91">
        <v>1.40891879826055E-2</v>
      </c>
      <c r="BP68" s="91">
        <v>8.0771578189674595E-5</v>
      </c>
      <c r="BQ68" s="91">
        <v>0</v>
      </c>
      <c r="BR68" s="91">
        <v>2.36695271636986E-4</v>
      </c>
      <c r="BS68" s="91">
        <v>3.20926823084596E-7</v>
      </c>
      <c r="BT68" s="91">
        <v>2.2419629954198899E-3</v>
      </c>
      <c r="BU68" s="91">
        <v>1.38085975719175E-2</v>
      </c>
      <c r="BV68" s="91">
        <v>0</v>
      </c>
      <c r="BW68" s="91">
        <v>0</v>
      </c>
      <c r="BX68" s="91">
        <v>4.6257351792633201E-3</v>
      </c>
      <c r="BY68" s="91">
        <v>0</v>
      </c>
      <c r="BZ68" s="91">
        <v>7.5507750458836897E-4</v>
      </c>
      <c r="CA68" s="91">
        <v>9.2466916891262504E-2</v>
      </c>
      <c r="CB68" s="91">
        <v>6.4299698804543698E-3</v>
      </c>
      <c r="CD68" s="34">
        <f t="shared" si="32"/>
        <v>8.0001149439628133E-3</v>
      </c>
      <c r="CE68" s="34">
        <f t="shared" si="33"/>
        <v>1.9247586531014899E-2</v>
      </c>
      <c r="CF68" s="79">
        <f t="shared" si="34"/>
        <v>-7.5101488255296674E-6</v>
      </c>
      <c r="CG68" s="79"/>
      <c r="CH68" s="79">
        <f t="shared" si="35"/>
        <v>-6.1195309545891248E-6</v>
      </c>
      <c r="CI68" s="79">
        <f t="shared" si="36"/>
        <v>-2.4867386476791404E-5</v>
      </c>
      <c r="CJ68" s="79">
        <f t="shared" si="37"/>
        <v>-1.3998921240631445E-5</v>
      </c>
      <c r="CK68" s="79">
        <f t="shared" si="38"/>
        <v>3.6752813637687467E-5</v>
      </c>
      <c r="CL68" s="79">
        <f t="shared" si="39"/>
        <v>5.763081018781644E-6</v>
      </c>
      <c r="CM68" s="49">
        <f t="shared" ref="CM68:CM86" si="40">(T68/0.009783-$CA68)/$CA68</f>
        <v>-5.050510378923098E-4</v>
      </c>
      <c r="CN68" s="49">
        <f t="shared" ref="CN68:CN86" si="41">(X68/0.004739-$CA68)/$CA68</f>
        <v>-5.6248265369213059E-4</v>
      </c>
      <c r="CO68" s="49">
        <f t="shared" ref="CO68:CO86" si="42">(AF68/0.042696-$CA68)/$CA68</f>
        <v>8.6027236403129559E-4</v>
      </c>
      <c r="CP68" s="49">
        <f t="shared" ref="CP68:CP86" si="43">(AN68/0.00273-$CA68)/$CA68</f>
        <v>-1.3663383654774497E-3</v>
      </c>
      <c r="CQ68" s="79"/>
      <c r="CR68" s="79"/>
    </row>
    <row r="69" spans="1:96" x14ac:dyDescent="0.25">
      <c r="A69" s="78" t="s">
        <v>71</v>
      </c>
      <c r="B69" s="91">
        <v>236.54749000000001</v>
      </c>
      <c r="C69" s="91">
        <v>0</v>
      </c>
      <c r="D69" s="91">
        <v>1096.4051999999999</v>
      </c>
      <c r="E69" s="91">
        <v>42.5599232</v>
      </c>
      <c r="F69" s="91">
        <v>41.278336000000003</v>
      </c>
      <c r="G69" s="91">
        <v>1.6089937999999999</v>
      </c>
      <c r="H69" s="91">
        <v>59.468997999999999</v>
      </c>
      <c r="Q69" s="90" t="s">
        <v>71</v>
      </c>
      <c r="R69" s="90">
        <v>0</v>
      </c>
      <c r="S69" s="91">
        <v>1.5709772842365299</v>
      </c>
      <c r="T69" s="91">
        <v>0.58146282711464203</v>
      </c>
      <c r="U69" s="91">
        <v>0.58146282711464203</v>
      </c>
      <c r="V69" s="91">
        <v>4.6196975779857397</v>
      </c>
      <c r="W69" s="91">
        <v>0</v>
      </c>
      <c r="X69" s="91">
        <v>0.28164790466425799</v>
      </c>
      <c r="Y69" s="91">
        <v>1.4457979284646401</v>
      </c>
      <c r="Z69" s="91">
        <v>236.536011534582</v>
      </c>
      <c r="AA69" s="91">
        <v>13.838339369414101</v>
      </c>
      <c r="AB69" s="91">
        <v>0.105148900830962</v>
      </c>
      <c r="AC69" s="91">
        <v>2.4159204620129202</v>
      </c>
      <c r="AD69" s="91">
        <v>0</v>
      </c>
      <c r="AE69" s="91">
        <v>0</v>
      </c>
      <c r="AF69" s="91">
        <v>2.5411005726303002</v>
      </c>
      <c r="AG69" s="91">
        <v>2.5411005726303002</v>
      </c>
      <c r="AH69" s="91">
        <v>8.7707825255047194</v>
      </c>
      <c r="AI69" s="91">
        <v>1.9132740577666001</v>
      </c>
      <c r="AJ69" s="91">
        <v>7.6358129071043904E-2</v>
      </c>
      <c r="AK69" s="91">
        <v>2.00227342219784</v>
      </c>
      <c r="AL69" s="91">
        <v>0.20489089587199899</v>
      </c>
      <c r="AM69" s="91">
        <v>0</v>
      </c>
      <c r="AN69" s="91">
        <v>0.16212260442826901</v>
      </c>
      <c r="AO69" s="91">
        <v>0.79443948420663901</v>
      </c>
      <c r="AP69" s="91">
        <v>0</v>
      </c>
      <c r="AQ69" s="91">
        <v>61.148290603349899</v>
      </c>
      <c r="AR69" s="91">
        <v>986.71237517816098</v>
      </c>
      <c r="AS69" s="91">
        <v>100.86392895958301</v>
      </c>
      <c r="AT69" s="91">
        <v>1096.3470866632499</v>
      </c>
      <c r="AU69" s="91">
        <v>0</v>
      </c>
      <c r="AV69" s="91">
        <v>2.4374751319135499</v>
      </c>
      <c r="AW69" s="91">
        <v>0</v>
      </c>
      <c r="AX69" s="91">
        <v>21.2614433944245</v>
      </c>
      <c r="AY69" s="91">
        <v>2.4063937201342499E-2</v>
      </c>
      <c r="AZ69" s="91">
        <v>8.46158244459508E-3</v>
      </c>
      <c r="BA69" s="91">
        <v>31.832088901381699</v>
      </c>
      <c r="BB69" s="91">
        <v>1.08143151507134E-2</v>
      </c>
      <c r="BC69" s="91">
        <v>0</v>
      </c>
      <c r="BD69" s="91">
        <v>1.56848803716992E-3</v>
      </c>
      <c r="BE69" s="91">
        <v>42.556523841472199</v>
      </c>
      <c r="BF69" s="91">
        <v>41.274974900627697</v>
      </c>
      <c r="BG69" s="91">
        <v>1.28154894084448</v>
      </c>
      <c r="BH69" s="91">
        <v>0</v>
      </c>
      <c r="BI69" s="91">
        <v>0</v>
      </c>
      <c r="BJ69" s="91">
        <v>0.16886043276729601</v>
      </c>
      <c r="BK69" s="91">
        <v>0</v>
      </c>
      <c r="BL69" s="91">
        <v>1.8120180836323301</v>
      </c>
      <c r="BM69" s="91">
        <v>0</v>
      </c>
      <c r="BN69" s="91">
        <v>4.70958941891675E-2</v>
      </c>
      <c r="BO69" s="91">
        <v>7.2480738691667002</v>
      </c>
      <c r="BP69" s="91">
        <v>5.19417057925428E-2</v>
      </c>
      <c r="BQ69" s="91">
        <v>0</v>
      </c>
      <c r="BR69" s="91">
        <v>0.121764291847859</v>
      </c>
      <c r="BS69" s="91">
        <v>1.6510480883171499E-4</v>
      </c>
      <c r="BT69" s="91">
        <v>1.6089125459525799</v>
      </c>
      <c r="BU69" s="91">
        <v>8.8803311920450998</v>
      </c>
      <c r="BV69" s="91">
        <v>0</v>
      </c>
      <c r="BW69" s="91">
        <v>0</v>
      </c>
      <c r="BX69" s="91">
        <v>2.97479992300961</v>
      </c>
      <c r="BY69" s="91">
        <v>0</v>
      </c>
      <c r="BZ69" s="91">
        <v>0.48558862117958301</v>
      </c>
      <c r="CA69" s="91">
        <v>59.465153543103099</v>
      </c>
      <c r="CB69" s="91">
        <v>4.1350207669767398</v>
      </c>
      <c r="CD69" s="34">
        <f t="shared" si="32"/>
        <v>8.0000053196645389E-3</v>
      </c>
      <c r="CE69" s="34">
        <f t="shared" si="33"/>
        <v>1.9247485579804859E-2</v>
      </c>
      <c r="CF69" s="79">
        <f t="shared" si="34"/>
        <v>-4.8524993514023145E-5</v>
      </c>
      <c r="CG69" s="79"/>
      <c r="CH69" s="79">
        <f t="shared" si="35"/>
        <v>-5.3003521645110327E-5</v>
      </c>
      <c r="CI69" s="79">
        <f t="shared" si="36"/>
        <v>-7.9872289990437652E-5</v>
      </c>
      <c r="CJ69" s="79">
        <f t="shared" si="37"/>
        <v>-8.1425263176933453E-5</v>
      </c>
      <c r="CK69" s="79">
        <f t="shared" si="38"/>
        <v>-5.0499913312274684E-5</v>
      </c>
      <c r="CL69" s="79">
        <f t="shared" si="39"/>
        <v>-6.4646404449253173E-5</v>
      </c>
      <c r="CM69" s="49">
        <f t="shared" si="40"/>
        <v>-4.8950781911125812E-4</v>
      </c>
      <c r="CN69" s="49">
        <f t="shared" si="41"/>
        <v>-5.5874726808638486E-4</v>
      </c>
      <c r="CO69" s="49">
        <f t="shared" si="42"/>
        <v>8.5720438510005479E-4</v>
      </c>
      <c r="CP69" s="49">
        <f t="shared" si="43"/>
        <v>-1.3383326320864856E-3</v>
      </c>
      <c r="CQ69" s="79"/>
      <c r="CR69" s="79"/>
    </row>
    <row r="70" spans="1:96" x14ac:dyDescent="0.25">
      <c r="A70" s="78" t="s">
        <v>122</v>
      </c>
      <c r="B70" s="91">
        <v>45.076694000000003</v>
      </c>
      <c r="C70" s="91">
        <v>0</v>
      </c>
      <c r="D70" s="91">
        <v>149.34989999999999</v>
      </c>
      <c r="E70" s="91">
        <v>8.9612089099999999</v>
      </c>
      <c r="F70" s="91">
        <v>8.6851368000000004</v>
      </c>
      <c r="G70" s="91">
        <v>1.3474253</v>
      </c>
      <c r="H70" s="91">
        <v>13.157133</v>
      </c>
      <c r="Q70" s="90" t="s">
        <v>122</v>
      </c>
      <c r="R70" s="90">
        <v>0</v>
      </c>
      <c r="S70" s="91">
        <v>0.347564811102685</v>
      </c>
      <c r="T70" s="91">
        <v>0.12864354721699101</v>
      </c>
      <c r="U70" s="91">
        <v>0.12864354721699101</v>
      </c>
      <c r="V70" s="91">
        <v>1.0220708234263101</v>
      </c>
      <c r="W70" s="91">
        <v>0</v>
      </c>
      <c r="X70" s="91">
        <v>6.2312333460809603E-2</v>
      </c>
      <c r="Y70" s="91">
        <v>0.31987035894596999</v>
      </c>
      <c r="Z70" s="91">
        <v>45.0713500730281</v>
      </c>
      <c r="AA70" s="91">
        <v>3.06162217993485</v>
      </c>
      <c r="AB70" s="91">
        <v>2.3263321681029701E-2</v>
      </c>
      <c r="AC70" s="91">
        <v>0.53450289728037803</v>
      </c>
      <c r="AD70" s="91">
        <v>0</v>
      </c>
      <c r="AE70" s="91">
        <v>0</v>
      </c>
      <c r="AF70" s="91">
        <v>0.56219605589995303</v>
      </c>
      <c r="AG70" s="91">
        <v>0.56219605589995303</v>
      </c>
      <c r="AH70" s="91">
        <v>1.19467896382766</v>
      </c>
      <c r="AI70" s="91">
        <v>0.42329639257714802</v>
      </c>
      <c r="AJ70" s="91">
        <v>1.68936125592078E-2</v>
      </c>
      <c r="AK70" s="91">
        <v>0.442986214488022</v>
      </c>
      <c r="AL70" s="91">
        <v>4.5330436138825002E-2</v>
      </c>
      <c r="AM70" s="91">
        <v>0</v>
      </c>
      <c r="AN70" s="91">
        <v>3.5868246091835101E-2</v>
      </c>
      <c r="AO70" s="91">
        <v>0.167146638491597</v>
      </c>
      <c r="AP70" s="91">
        <v>0</v>
      </c>
      <c r="AQ70" s="91">
        <v>13.5285527295976</v>
      </c>
      <c r="AR70" s="91">
        <v>134.40143883992701</v>
      </c>
      <c r="AS70" s="91">
        <v>13.738819338282701</v>
      </c>
      <c r="AT70" s="91">
        <v>149.334937142038</v>
      </c>
      <c r="AU70" s="91">
        <v>0</v>
      </c>
      <c r="AV70" s="91">
        <v>0.53927191070729796</v>
      </c>
      <c r="AW70" s="91">
        <v>0</v>
      </c>
      <c r="AX70" s="91">
        <v>4.7039276282974196</v>
      </c>
      <c r="AY70" s="91">
        <v>5.0629450442853403E-3</v>
      </c>
      <c r="AZ70" s="91">
        <v>1.78027575411851E-3</v>
      </c>
      <c r="BA70" s="91">
        <v>6.6973261352425304</v>
      </c>
      <c r="BB70" s="91">
        <v>2.2752864740929299E-3</v>
      </c>
      <c r="BC70" s="91">
        <v>0</v>
      </c>
      <c r="BD70" s="91">
        <v>3.3000362550086198E-4</v>
      </c>
      <c r="BE70" s="91">
        <v>8.9601151633894904</v>
      </c>
      <c r="BF70" s="91">
        <v>8.6840666190462805</v>
      </c>
      <c r="BG70" s="91">
        <v>0.27604854434321502</v>
      </c>
      <c r="BH70" s="91">
        <v>0</v>
      </c>
      <c r="BI70" s="91">
        <v>0</v>
      </c>
      <c r="BJ70" s="91">
        <v>3.5527469700226501E-2</v>
      </c>
      <c r="BK70" s="91">
        <v>0</v>
      </c>
      <c r="BL70" s="91">
        <v>0.38124052943997</v>
      </c>
      <c r="BM70" s="91">
        <v>0</v>
      </c>
      <c r="BN70" s="91">
        <v>9.9087816817958804E-3</v>
      </c>
      <c r="BO70" s="91">
        <v>1.52496181153788</v>
      </c>
      <c r="BP70" s="91">
        <v>1.14916870314037E-2</v>
      </c>
      <c r="BQ70" s="91">
        <v>0</v>
      </c>
      <c r="BR70" s="91">
        <v>2.5618644047244999E-2</v>
      </c>
      <c r="BS70" s="91">
        <v>3.4736498619355502E-5</v>
      </c>
      <c r="BT70" s="91">
        <v>1.3473967983156601</v>
      </c>
      <c r="BU70" s="91">
        <v>1.9646986977338201</v>
      </c>
      <c r="BV70" s="91">
        <v>0</v>
      </c>
      <c r="BW70" s="91">
        <v>0</v>
      </c>
      <c r="BX70" s="91">
        <v>0.65814991859380301</v>
      </c>
      <c r="BY70" s="91">
        <v>0</v>
      </c>
      <c r="BZ70" s="91">
        <v>0.107432542896542</v>
      </c>
      <c r="CA70" s="91">
        <v>13.1561721379872</v>
      </c>
      <c r="CB70" s="91">
        <v>0.914839755174082</v>
      </c>
      <c r="CD70" s="34">
        <f t="shared" si="32"/>
        <v>7.9999964287751132E-3</v>
      </c>
      <c r="CE70" s="34">
        <f t="shared" si="33"/>
        <v>1.9247507627935923E-2</v>
      </c>
      <c r="CF70" s="79">
        <f t="shared" si="34"/>
        <v>-1.1855188341681748E-4</v>
      </c>
      <c r="CG70" s="79"/>
      <c r="CH70" s="79">
        <f t="shared" si="35"/>
        <v>-1.0018659511650185E-4</v>
      </c>
      <c r="CI70" s="79">
        <f t="shared" si="36"/>
        <v>-1.2205346638988548E-4</v>
      </c>
      <c r="CJ70" s="79">
        <f t="shared" si="37"/>
        <v>-1.232198154575887E-4</v>
      </c>
      <c r="CK70" s="79">
        <f t="shared" si="38"/>
        <v>-2.1152700888121721E-5</v>
      </c>
      <c r="CL70" s="79">
        <f t="shared" si="39"/>
        <v>-7.302974081054581E-5</v>
      </c>
      <c r="CM70" s="49">
        <f t="shared" si="40"/>
        <v>-4.9169735546764309E-4</v>
      </c>
      <c r="CN70" s="49">
        <f t="shared" si="41"/>
        <v>-5.5762499369653841E-4</v>
      </c>
      <c r="CO70" s="49">
        <f t="shared" si="42"/>
        <v>8.5475642503053976E-4</v>
      </c>
      <c r="CP70" s="49">
        <f t="shared" si="43"/>
        <v>-1.3393299974725551E-3</v>
      </c>
      <c r="CQ70" s="79"/>
      <c r="CR70" s="79"/>
    </row>
    <row r="71" spans="1:96" x14ac:dyDescent="0.25">
      <c r="A71" s="78" t="s">
        <v>123</v>
      </c>
      <c r="B71" s="91">
        <v>311.33431999999999</v>
      </c>
      <c r="C71" s="91">
        <v>1.6093712</v>
      </c>
      <c r="D71" s="91">
        <v>1540.6699000000001</v>
      </c>
      <c r="E71" s="91">
        <v>61.525053900000003</v>
      </c>
      <c r="F71" s="91">
        <v>56.603073000000002</v>
      </c>
      <c r="G71" s="91">
        <v>107.63943</v>
      </c>
      <c r="H71" s="91">
        <v>105.38802</v>
      </c>
      <c r="Q71" s="90" t="s">
        <v>123</v>
      </c>
      <c r="R71" s="90">
        <v>0</v>
      </c>
      <c r="S71" s="91">
        <v>1.6851215459933699</v>
      </c>
      <c r="T71" s="91">
        <v>0.92922139130805204</v>
      </c>
      <c r="U71" s="91">
        <v>0.92922139130805204</v>
      </c>
      <c r="V71" s="91">
        <v>4.5272683824137303</v>
      </c>
      <c r="W71" s="91">
        <v>0</v>
      </c>
      <c r="X71" s="91">
        <v>2.07144441201056</v>
      </c>
      <c r="Y71" s="91">
        <v>4.2683125711072902</v>
      </c>
      <c r="Z71" s="91">
        <v>305.79815495185699</v>
      </c>
      <c r="AA71" s="91">
        <v>17.419843523537001</v>
      </c>
      <c r="AB71" s="91">
        <v>1.0293232370310399</v>
      </c>
      <c r="AC71" s="91">
        <v>3.4518403110831501</v>
      </c>
      <c r="AD71" s="91">
        <v>5.2680162605730999E-3</v>
      </c>
      <c r="AE71" s="91">
        <v>0</v>
      </c>
      <c r="AF71" s="91">
        <v>3.97779454175279</v>
      </c>
      <c r="AG71" s="91">
        <v>3.97779454175279</v>
      </c>
      <c r="AH71" s="91">
        <v>12.075051086603001</v>
      </c>
      <c r="AI71" s="91">
        <v>3.3521931234533202</v>
      </c>
      <c r="AJ71" s="91">
        <v>0.14389111712892</v>
      </c>
      <c r="AK71" s="91">
        <v>2.36059199774279</v>
      </c>
      <c r="AL71" s="91">
        <v>0.20079828330494801</v>
      </c>
      <c r="AM71" s="91">
        <v>0.368880935584249</v>
      </c>
      <c r="AN71" s="91">
        <v>0.21737974501562499</v>
      </c>
      <c r="AO71" s="91">
        <v>1.5664621736470601</v>
      </c>
      <c r="AP71" s="91">
        <v>0</v>
      </c>
      <c r="AQ71" s="91">
        <v>105.91833738432599</v>
      </c>
      <c r="AR71" s="91">
        <v>1358.44530718651</v>
      </c>
      <c r="AS71" s="91">
        <v>138.86387319014199</v>
      </c>
      <c r="AT71" s="91">
        <v>1509.38423146325</v>
      </c>
      <c r="AU71" s="91">
        <v>0</v>
      </c>
      <c r="AV71" s="91">
        <v>5.5764001614885697</v>
      </c>
      <c r="AW71" s="91">
        <v>0</v>
      </c>
      <c r="AX71" s="91">
        <v>41.290288966418103</v>
      </c>
      <c r="AY71" s="91">
        <v>2.7765718128055498E-2</v>
      </c>
      <c r="AZ71" s="91">
        <v>8.0282103429841004E-3</v>
      </c>
      <c r="BA71" s="91">
        <v>32.205088047090896</v>
      </c>
      <c r="BB71" s="91">
        <v>1.19051185811052E-2</v>
      </c>
      <c r="BC71" s="91">
        <v>0</v>
      </c>
      <c r="BD71" s="91">
        <v>1.4881579832117899E-3</v>
      </c>
      <c r="BE71" s="91">
        <v>60.444487158848702</v>
      </c>
      <c r="BF71" s="91">
        <v>55.608873695222201</v>
      </c>
      <c r="BG71" s="91">
        <v>4.8356134636264798</v>
      </c>
      <c r="BH71" s="91">
        <v>0</v>
      </c>
      <c r="BI71" s="91">
        <v>0</v>
      </c>
      <c r="BJ71" s="91">
        <v>4.7886442125916897</v>
      </c>
      <c r="BK71" s="91">
        <v>0</v>
      </c>
      <c r="BL71" s="91">
        <v>3.6732242045448298</v>
      </c>
      <c r="BM71" s="91">
        <v>0</v>
      </c>
      <c r="BN71" s="91">
        <v>5.6197203437005697E-2</v>
      </c>
      <c r="BO71" s="91">
        <v>14.692886676918199</v>
      </c>
      <c r="BP71" s="91">
        <v>9.5129647203602397E-2</v>
      </c>
      <c r="BQ71" s="91">
        <v>1.9737506792991501E-2</v>
      </c>
      <c r="BR71" s="91">
        <v>0.123751980026124</v>
      </c>
      <c r="BS71" s="91">
        <v>1.56658785143052E-4</v>
      </c>
      <c r="BT71" s="91">
        <v>106.231865826705</v>
      </c>
      <c r="BU71" s="91">
        <v>24.700080708483998</v>
      </c>
      <c r="BV71" s="91">
        <v>0</v>
      </c>
      <c r="BW71" s="91">
        <v>0</v>
      </c>
      <c r="BX71" s="91">
        <v>7.4728025785523204</v>
      </c>
      <c r="BY71" s="91">
        <v>0</v>
      </c>
      <c r="BZ71" s="91">
        <v>1.2287029082491401</v>
      </c>
      <c r="CA71" s="91">
        <v>103.19274216394599</v>
      </c>
      <c r="CB71" s="91">
        <v>9.4085219713178603</v>
      </c>
      <c r="CD71" s="34">
        <f t="shared" si="32"/>
        <v>7.9999849176223495E-3</v>
      </c>
      <c r="CE71" s="34">
        <f t="shared" si="33"/>
        <v>2.8169284316608038E-2</v>
      </c>
      <c r="CF71" s="79">
        <f t="shared" si="34"/>
        <v>-1.7782058361387864E-2</v>
      </c>
      <c r="CG71" s="79"/>
      <c r="CH71" s="79">
        <f t="shared" si="35"/>
        <v>-2.0306535836618931E-2</v>
      </c>
      <c r="CI71" s="79">
        <f t="shared" si="36"/>
        <v>-1.7563036074825792E-2</v>
      </c>
      <c r="CJ71" s="79">
        <f t="shared" si="37"/>
        <v>-1.7564405112383233E-2</v>
      </c>
      <c r="CK71" s="79">
        <f t="shared" si="38"/>
        <v>-1.3076659485236964E-2</v>
      </c>
      <c r="CL71" s="79">
        <f t="shared" si="39"/>
        <v>-2.0830430594046684E-2</v>
      </c>
      <c r="CM71" s="49">
        <f t="shared" si="40"/>
        <v>-7.9554683468127108E-2</v>
      </c>
      <c r="CN71" s="49">
        <f t="shared" si="41"/>
        <v>3.2358192667461947</v>
      </c>
      <c r="CO71" s="49">
        <f t="shared" si="42"/>
        <v>-9.7169952733987361E-2</v>
      </c>
      <c r="CP71" s="49">
        <f t="shared" si="43"/>
        <v>-0.22837325032996458</v>
      </c>
      <c r="CQ71" s="79"/>
      <c r="CR71" s="79"/>
    </row>
    <row r="72" spans="1:96" x14ac:dyDescent="0.25">
      <c r="A72" s="78" t="s">
        <v>72</v>
      </c>
      <c r="B72" s="91">
        <v>292.54928999999998</v>
      </c>
      <c r="C72" s="91">
        <v>0.18855219000000001</v>
      </c>
      <c r="D72" s="91">
        <v>1069.0266999999999</v>
      </c>
      <c r="E72" s="91">
        <v>53.376858200000001</v>
      </c>
      <c r="F72" s="91">
        <v>51.577064999999997</v>
      </c>
      <c r="G72" s="91">
        <v>8.7437334</v>
      </c>
      <c r="H72" s="91">
        <v>73.895461999999995</v>
      </c>
      <c r="Q72" s="90" t="s">
        <v>72</v>
      </c>
      <c r="R72" s="90">
        <v>0</v>
      </c>
      <c r="S72" s="91">
        <v>1.8507111364519899</v>
      </c>
      <c r="T72" s="91">
        <v>0.71402063444428598</v>
      </c>
      <c r="U72" s="91">
        <v>0.71402063444428598</v>
      </c>
      <c r="V72" s="91">
        <v>5.40164930802427</v>
      </c>
      <c r="W72" s="91">
        <v>0</v>
      </c>
      <c r="X72" s="91">
        <v>0.499872967652287</v>
      </c>
      <c r="Y72" s="91">
        <v>1.96138211445074</v>
      </c>
      <c r="Z72" s="91">
        <v>292.011229462568</v>
      </c>
      <c r="AA72" s="91">
        <v>16.5471992791216</v>
      </c>
      <c r="AB72" s="91">
        <v>0.21093493075414599</v>
      </c>
      <c r="AC72" s="91">
        <v>2.92784069571917</v>
      </c>
      <c r="AD72" s="91">
        <v>5.0044434753043895E-4</v>
      </c>
      <c r="AE72" s="91">
        <v>0</v>
      </c>
      <c r="AF72" s="91">
        <v>3.1125238195494802</v>
      </c>
      <c r="AG72" s="91">
        <v>3.1125238195494802</v>
      </c>
      <c r="AH72" s="91">
        <v>8.5379208187966</v>
      </c>
      <c r="AI72" s="91">
        <v>2.3774469142346901</v>
      </c>
      <c r="AJ72" s="91">
        <v>9.5842871958971995E-2</v>
      </c>
      <c r="AK72" s="91">
        <v>2.3790261394504002</v>
      </c>
      <c r="AL72" s="91">
        <v>0.239572330113482</v>
      </c>
      <c r="AM72" s="91">
        <v>3.5040629087341603E-2</v>
      </c>
      <c r="AN72" s="91">
        <v>0.19512098447808299</v>
      </c>
      <c r="AO72" s="91">
        <v>1.12081429035973</v>
      </c>
      <c r="AP72" s="91">
        <v>0</v>
      </c>
      <c r="AQ72" s="91">
        <v>75.867467495604501</v>
      </c>
      <c r="AR72" s="91">
        <v>960.514683113145</v>
      </c>
      <c r="AS72" s="91">
        <v>98.186066877208006</v>
      </c>
      <c r="AT72" s="91">
        <v>1067.2386708091501</v>
      </c>
      <c r="AU72" s="91">
        <v>0</v>
      </c>
      <c r="AV72" s="91">
        <v>3.1528562424422799</v>
      </c>
      <c r="AW72" s="91">
        <v>0</v>
      </c>
      <c r="AX72" s="91">
        <v>26.8032171500851</v>
      </c>
      <c r="AY72" s="91">
        <v>2.94957884003814E-2</v>
      </c>
      <c r="AZ72" s="91">
        <v>1.0177197704988501E-2</v>
      </c>
      <c r="BA72" s="91">
        <v>38.510513401345897</v>
      </c>
      <c r="BB72" s="91">
        <v>1.31912435721489E-2</v>
      </c>
      <c r="BC72" s="91">
        <v>0</v>
      </c>
      <c r="BD72" s="91">
        <v>1.8865041860259999E-3</v>
      </c>
      <c r="BE72" s="91">
        <v>53.283491359976097</v>
      </c>
      <c r="BF72" s="91">
        <v>51.486387406537801</v>
      </c>
      <c r="BG72" s="91">
        <v>1.7971039534383799</v>
      </c>
      <c r="BH72" s="91">
        <v>0</v>
      </c>
      <c r="BI72" s="91">
        <v>0</v>
      </c>
      <c r="BJ72" s="91">
        <v>0.72168606182862305</v>
      </c>
      <c r="BK72" s="91">
        <v>0</v>
      </c>
      <c r="BL72" s="91">
        <v>2.3983446375325799</v>
      </c>
      <c r="BM72" s="91">
        <v>0</v>
      </c>
      <c r="BN72" s="91">
        <v>5.7934813736999602E-2</v>
      </c>
      <c r="BO72" s="91">
        <v>9.5933741188401402</v>
      </c>
      <c r="BP72" s="91">
        <v>6.4934708449544395E-2</v>
      </c>
      <c r="BQ72" s="91">
        <v>2.2114646957345999E-3</v>
      </c>
      <c r="BR72" s="91">
        <v>0.14737359524242499</v>
      </c>
      <c r="BS72" s="91">
        <v>1.98579451820742E-4</v>
      </c>
      <c r="BT72" s="91">
        <v>8.7269012604926193</v>
      </c>
      <c r="BU72" s="91">
        <v>11.903069320570101</v>
      </c>
      <c r="BV72" s="91">
        <v>0</v>
      </c>
      <c r="BW72" s="91">
        <v>0</v>
      </c>
      <c r="BX72" s="91">
        <v>3.9112507314788001</v>
      </c>
      <c r="BY72" s="91">
        <v>0</v>
      </c>
      <c r="BZ72" s="91">
        <v>0.63929499002298296</v>
      </c>
      <c r="CA72" s="91">
        <v>73.797138731350302</v>
      </c>
      <c r="CB72" s="91">
        <v>5.3437422882813301</v>
      </c>
      <c r="CD72" s="34">
        <f t="shared" si="32"/>
        <v>8.000010730798755E-3</v>
      </c>
      <c r="CE72" s="34">
        <f t="shared" si="33"/>
        <v>2.1769138345437842E-2</v>
      </c>
      <c r="CF72" s="79">
        <f t="shared" si="34"/>
        <v>-1.8392132738793811E-3</v>
      </c>
      <c r="CG72" s="79"/>
      <c r="CH72" s="79">
        <f t="shared" si="35"/>
        <v>-1.6725767381205578E-3</v>
      </c>
      <c r="CI72" s="79">
        <f t="shared" si="36"/>
        <v>-1.749200743027327E-3</v>
      </c>
      <c r="CJ72" s="79">
        <f t="shared" si="37"/>
        <v>-1.7580991369360816E-3</v>
      </c>
      <c r="CK72" s="79">
        <f t="shared" si="38"/>
        <v>-1.9250517756386209E-3</v>
      </c>
      <c r="CL72" s="79">
        <f t="shared" si="39"/>
        <v>-1.3305724869775268E-3</v>
      </c>
      <c r="CM72" s="49">
        <f t="shared" si="40"/>
        <v>-1.0993409963345937E-2</v>
      </c>
      <c r="CN72" s="49">
        <f t="shared" si="41"/>
        <v>0.42933299470158282</v>
      </c>
      <c r="CO72" s="49">
        <f t="shared" si="42"/>
        <v>-1.2161450176937538E-2</v>
      </c>
      <c r="CP72" s="49">
        <f t="shared" si="43"/>
        <v>-3.1495132251692898E-2</v>
      </c>
      <c r="CQ72" s="79"/>
      <c r="CR72" s="79"/>
    </row>
    <row r="73" spans="1:96" x14ac:dyDescent="0.25">
      <c r="A73" s="78" t="s">
        <v>124</v>
      </c>
      <c r="B73" s="91">
        <v>18.154444000000002</v>
      </c>
      <c r="C73" s="91">
        <v>0.17970377000000001</v>
      </c>
      <c r="D73" s="91">
        <v>173.44166999999999</v>
      </c>
      <c r="E73" s="91">
        <v>4.7509981699999999</v>
      </c>
      <c r="F73" s="91">
        <v>4.3709178</v>
      </c>
      <c r="G73" s="91">
        <v>21.380030000000001</v>
      </c>
      <c r="H73" s="91">
        <v>6.2953491000000001</v>
      </c>
      <c r="Q73" s="90" t="s">
        <v>124</v>
      </c>
      <c r="R73" s="90">
        <v>0</v>
      </c>
      <c r="S73" s="91">
        <v>7.7589020267641196E-2</v>
      </c>
      <c r="T73" s="91">
        <v>5.4814121098166399E-2</v>
      </c>
      <c r="U73" s="91">
        <v>5.4814121098166399E-2</v>
      </c>
      <c r="V73" s="91">
        <v>0.191596538269481</v>
      </c>
      <c r="W73" s="91">
        <v>0</v>
      </c>
      <c r="X73" s="91">
        <v>0.16504520452531701</v>
      </c>
      <c r="Y73" s="91">
        <v>0.30353026847665898</v>
      </c>
      <c r="Z73" s="91">
        <v>18.1785552009787</v>
      </c>
      <c r="AA73" s="91">
        <v>0.90350098279733304</v>
      </c>
      <c r="AB73" s="91">
        <v>8.3481293384810806E-2</v>
      </c>
      <c r="AC73" s="91">
        <v>0.192810683065856</v>
      </c>
      <c r="AD73" s="91">
        <v>4.4996057994477499E-4</v>
      </c>
      <c r="AE73" s="91">
        <v>0</v>
      </c>
      <c r="AF73" s="91">
        <v>0.232454802477112</v>
      </c>
      <c r="AG73" s="91">
        <v>0.232454802477112</v>
      </c>
      <c r="AH73" s="91">
        <v>1.3893191091122601</v>
      </c>
      <c r="AI73" s="91">
        <v>0.20553521284963999</v>
      </c>
      <c r="AJ73" s="91">
        <v>9.06579277236726E-3</v>
      </c>
      <c r="AK73" s="91">
        <v>0.11706718003109499</v>
      </c>
      <c r="AL73" s="91">
        <v>8.4979583105981495E-3</v>
      </c>
      <c r="AM73" s="91">
        <v>3.1509557843879897E-2</v>
      </c>
      <c r="AN73" s="91">
        <v>1.1720179467749101E-2</v>
      </c>
      <c r="AO73" s="91">
        <v>0.17988998660692099</v>
      </c>
      <c r="AP73" s="91">
        <v>0</v>
      </c>
      <c r="AQ73" s="91">
        <v>6.4647343154923798</v>
      </c>
      <c r="AR73" s="91">
        <v>156.29822737369</v>
      </c>
      <c r="AS73" s="91">
        <v>15.976934274706901</v>
      </c>
      <c r="AT73" s="91">
        <v>173.66448075750901</v>
      </c>
      <c r="AU73" s="91">
        <v>0</v>
      </c>
      <c r="AV73" s="91">
        <v>0.37338370299332702</v>
      </c>
      <c r="AW73" s="91">
        <v>0</v>
      </c>
      <c r="AX73" s="91">
        <v>2.6289491271350198</v>
      </c>
      <c r="AY73" s="91">
        <v>2.0160249563209299E-3</v>
      </c>
      <c r="AZ73" s="91">
        <v>5.0886621802609302E-4</v>
      </c>
      <c r="BA73" s="91">
        <v>2.14523366237316</v>
      </c>
      <c r="BB73" s="91">
        <v>8.3996285211947002E-4</v>
      </c>
      <c r="BC73" s="91">
        <v>0</v>
      </c>
      <c r="BD73" s="91">
        <v>9.4325633691033704E-5</v>
      </c>
      <c r="BE73" s="91">
        <v>4.7591767754757699</v>
      </c>
      <c r="BF73" s="91">
        <v>4.3784304888859404</v>
      </c>
      <c r="BG73" s="91">
        <v>0.380746286589836</v>
      </c>
      <c r="BH73" s="91">
        <v>0</v>
      </c>
      <c r="BI73" s="91">
        <v>0</v>
      </c>
      <c r="BJ73" s="91">
        <v>0.54376901073099904</v>
      </c>
      <c r="BK73" s="91">
        <v>0</v>
      </c>
      <c r="BL73" s="91">
        <v>0.33425379608348899</v>
      </c>
      <c r="BM73" s="91">
        <v>0</v>
      </c>
      <c r="BN73" s="91">
        <v>4.1596484730236803E-3</v>
      </c>
      <c r="BO73" s="91">
        <v>1.3369989583160999</v>
      </c>
      <c r="BP73" s="91">
        <v>5.9318995829957099E-3</v>
      </c>
      <c r="BQ73" s="91">
        <v>2.2755702530354899E-3</v>
      </c>
      <c r="BR73" s="91">
        <v>8.2707341942382401E-3</v>
      </c>
      <c r="BS73" s="91">
        <v>9.9288017328328499E-6</v>
      </c>
      <c r="BT73" s="91">
        <v>21.438473696103902</v>
      </c>
      <c r="BU73" s="91">
        <v>1.7347811491479601</v>
      </c>
      <c r="BV73" s="91">
        <v>0</v>
      </c>
      <c r="BW73" s="91">
        <v>0</v>
      </c>
      <c r="BX73" s="91">
        <v>0.512678080769853</v>
      </c>
      <c r="BY73" s="91">
        <v>0</v>
      </c>
      <c r="BZ73" s="91">
        <v>8.4445167724334094E-2</v>
      </c>
      <c r="CA73" s="91">
        <v>6.3030017030704704</v>
      </c>
      <c r="CB73" s="91">
        <v>0.62902569113135798</v>
      </c>
      <c r="CD73" s="34">
        <f t="shared" si="32"/>
        <v>8.0000187894045671E-3</v>
      </c>
      <c r="CE73" s="34">
        <f t="shared" si="33"/>
        <v>4.1085495604771531E-2</v>
      </c>
      <c r="CF73" s="79">
        <f t="shared" si="34"/>
        <v>1.3281156381709141E-3</v>
      </c>
      <c r="CG73" s="79"/>
      <c r="CH73" s="79">
        <f t="shared" si="35"/>
        <v>1.2846437508876815E-3</v>
      </c>
      <c r="CI73" s="79">
        <f t="shared" si="36"/>
        <v>1.7214499318087477E-3</v>
      </c>
      <c r="CJ73" s="79">
        <f t="shared" si="37"/>
        <v>1.7187897896273586E-3</v>
      </c>
      <c r="CK73" s="79">
        <f t="shared" si="38"/>
        <v>2.7335647379306913E-3</v>
      </c>
      <c r="CL73" s="79">
        <f t="shared" si="39"/>
        <v>1.2155962995714124E-3</v>
      </c>
      <c r="CM73" s="49">
        <f t="shared" si="40"/>
        <v>-0.11105891892791639</v>
      </c>
      <c r="CN73" s="49">
        <f t="shared" si="41"/>
        <v>4.5254642967410392</v>
      </c>
      <c r="CO73" s="49">
        <f t="shared" si="42"/>
        <v>-0.13621847918392466</v>
      </c>
      <c r="CP73" s="49">
        <f t="shared" si="43"/>
        <v>-0.31887912547268293</v>
      </c>
      <c r="CQ73" s="79"/>
      <c r="CR73" s="79"/>
    </row>
    <row r="74" spans="1:96" x14ac:dyDescent="0.25">
      <c r="A74" s="78" t="s">
        <v>125</v>
      </c>
      <c r="B74" s="91"/>
      <c r="C74" s="91"/>
      <c r="D74" s="91"/>
      <c r="E74" s="91"/>
      <c r="F74" s="91"/>
      <c r="G74" s="91"/>
      <c r="H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D74" s="34" t="e">
        <f t="shared" si="32"/>
        <v>#DIV/0!</v>
      </c>
      <c r="CE74" s="34" t="e">
        <f t="shared" si="33"/>
        <v>#DIV/0!</v>
      </c>
      <c r="CF74" s="79" t="str">
        <f t="shared" si="34"/>
        <v/>
      </c>
      <c r="CG74" s="79"/>
      <c r="CH74" s="79" t="str">
        <f t="shared" si="35"/>
        <v/>
      </c>
      <c r="CI74" s="79" t="str">
        <f t="shared" si="36"/>
        <v/>
      </c>
      <c r="CJ74" s="79" t="str">
        <f t="shared" si="37"/>
        <v/>
      </c>
      <c r="CK74" s="79" t="str">
        <f t="shared" si="38"/>
        <v/>
      </c>
      <c r="CL74" s="79" t="str">
        <f t="shared" si="39"/>
        <v/>
      </c>
      <c r="CM74" s="49" t="e">
        <f t="shared" si="40"/>
        <v>#DIV/0!</v>
      </c>
      <c r="CN74" s="49" t="e">
        <f t="shared" si="41"/>
        <v>#DIV/0!</v>
      </c>
      <c r="CO74" s="49" t="e">
        <f t="shared" si="42"/>
        <v>#DIV/0!</v>
      </c>
      <c r="CP74" s="49" t="e">
        <f t="shared" si="43"/>
        <v>#DIV/0!</v>
      </c>
      <c r="CQ74" s="79"/>
      <c r="CR74" s="79"/>
    </row>
    <row r="75" spans="1:96" x14ac:dyDescent="0.25">
      <c r="A75" s="78" t="s">
        <v>126</v>
      </c>
      <c r="B75" s="91">
        <v>4.9230330999999999E-3</v>
      </c>
      <c r="C75" s="91">
        <v>0</v>
      </c>
      <c r="D75" s="91">
        <v>9.6550333999999999E-4</v>
      </c>
      <c r="E75" s="91">
        <v>7.9335773099999997E-4</v>
      </c>
      <c r="F75" s="91">
        <v>7.6954911000000001E-4</v>
      </c>
      <c r="G75" s="91">
        <v>2.1275528999999999E-5</v>
      </c>
      <c r="H75" s="91">
        <v>8.9435215E-4</v>
      </c>
      <c r="Q75" s="90" t="s">
        <v>126</v>
      </c>
      <c r="R75" s="90">
        <v>0</v>
      </c>
      <c r="S75" s="91">
        <v>2.3629555283652101E-5</v>
      </c>
      <c r="T75" s="91">
        <v>8.7431677441756605E-6</v>
      </c>
      <c r="U75" s="91">
        <v>8.7431677441756605E-6</v>
      </c>
      <c r="V75" s="91">
        <v>6.9479323401511195E-5</v>
      </c>
      <c r="W75" s="91">
        <v>0</v>
      </c>
      <c r="X75" s="91">
        <v>4.2357753812067003E-6</v>
      </c>
      <c r="Y75" s="91">
        <v>2.17431756256992E-5</v>
      </c>
      <c r="Z75" s="91">
        <v>4.92292090367455E-3</v>
      </c>
      <c r="AA75" s="91">
        <v>2.08121944145901E-4</v>
      </c>
      <c r="AB75" s="91">
        <v>1.5813665239173901E-6</v>
      </c>
      <c r="AC75" s="91">
        <v>3.6334729145653802E-5</v>
      </c>
      <c r="AD75" s="91">
        <v>0</v>
      </c>
      <c r="AE75" s="91">
        <v>0</v>
      </c>
      <c r="AF75" s="91">
        <v>3.8215601139789503E-5</v>
      </c>
      <c r="AG75" s="91">
        <v>3.8215601139789503E-5</v>
      </c>
      <c r="AH75" s="91">
        <v>7.7235844948935392E-6</v>
      </c>
      <c r="AI75" s="91">
        <v>2.87723131445074E-5</v>
      </c>
      <c r="AJ75" s="91">
        <v>1.14851726163902E-6</v>
      </c>
      <c r="AK75" s="91">
        <v>3.0110457713696698E-5</v>
      </c>
      <c r="AL75" s="91">
        <v>3.0815862475680199E-6</v>
      </c>
      <c r="AM75" s="91">
        <v>0</v>
      </c>
      <c r="AN75" s="91">
        <v>2.4382749813985E-6</v>
      </c>
      <c r="AO75" s="91">
        <v>1.48115323776297E-5</v>
      </c>
      <c r="AP75" s="91">
        <v>0</v>
      </c>
      <c r="AQ75" s="91">
        <v>9.1964152846442501E-4</v>
      </c>
      <c r="AR75" s="91">
        <v>8.6896410324244699E-4</v>
      </c>
      <c r="AS75" s="91">
        <v>8.8827306447968098E-5</v>
      </c>
      <c r="AT75" s="91">
        <v>9.6551499418530895E-4</v>
      </c>
      <c r="AU75" s="91">
        <v>0</v>
      </c>
      <c r="AV75" s="91">
        <v>3.6657581419445797E-5</v>
      </c>
      <c r="AW75" s="91">
        <v>0</v>
      </c>
      <c r="AX75" s="91">
        <v>3.1975576315745901E-4</v>
      </c>
      <c r="AY75" s="91">
        <v>4.4865159807536498E-7</v>
      </c>
      <c r="AZ75" s="91">
        <v>1.5775172649459501E-7</v>
      </c>
      <c r="BA75" s="91">
        <v>5.9346660273262896E-4</v>
      </c>
      <c r="BB75" s="91">
        <v>2.0157961165583601E-7</v>
      </c>
      <c r="BC75" s="91">
        <v>0</v>
      </c>
      <c r="BD75" s="91">
        <v>2.9245413008372002E-8</v>
      </c>
      <c r="BE75" s="91">
        <v>7.9332548906782996E-4</v>
      </c>
      <c r="BF75" s="91">
        <v>7.6951733527340002E-4</v>
      </c>
      <c r="BG75" s="91">
        <v>2.3808153794430001E-5</v>
      </c>
      <c r="BH75" s="91">
        <v>0</v>
      </c>
      <c r="BI75" s="91">
        <v>0</v>
      </c>
      <c r="BJ75" s="91">
        <v>3.14820020172291E-6</v>
      </c>
      <c r="BK75" s="91">
        <v>0</v>
      </c>
      <c r="BL75" s="91">
        <v>3.37819739082987E-5</v>
      </c>
      <c r="BM75" s="91">
        <v>0</v>
      </c>
      <c r="BN75" s="91">
        <v>8.7806786928796201E-7</v>
      </c>
      <c r="BO75" s="91">
        <v>1.3513208441497601E-4</v>
      </c>
      <c r="BP75" s="91">
        <v>7.8092818554098605E-7</v>
      </c>
      <c r="BQ75" s="91">
        <v>0</v>
      </c>
      <c r="BR75" s="91">
        <v>2.2700992631050999E-6</v>
      </c>
      <c r="BS75" s="91">
        <v>3.0785341468388402E-9</v>
      </c>
      <c r="BT75" s="91">
        <v>2.1277247749907601E-5</v>
      </c>
      <c r="BU75" s="91">
        <v>1.33554169546454E-4</v>
      </c>
      <c r="BV75" s="91">
        <v>0</v>
      </c>
      <c r="BW75" s="91">
        <v>0</v>
      </c>
      <c r="BX75" s="91">
        <v>4.4737232471877301E-5</v>
      </c>
      <c r="BY75" s="91">
        <v>0</v>
      </c>
      <c r="BZ75" s="91">
        <v>7.3029223366788399E-6</v>
      </c>
      <c r="CA75" s="91">
        <v>8.9432585415323204E-4</v>
      </c>
      <c r="CB75" s="91">
        <v>6.2185725844232404E-5</v>
      </c>
      <c r="CD75" s="34">
        <f t="shared" si="32"/>
        <v>7.9994454165992681E-3</v>
      </c>
      <c r="CE75" s="34">
        <f t="shared" si="33"/>
        <v>1.9247821587238634E-2</v>
      </c>
      <c r="CF75" s="79">
        <f t="shared" si="34"/>
        <v>-2.2790081474335312E-5</v>
      </c>
      <c r="CG75" s="79"/>
      <c r="CH75" s="79">
        <f t="shared" si="35"/>
        <v>1.2070580003339588E-5</v>
      </c>
      <c r="CI75" s="79">
        <f t="shared" si="36"/>
        <v>-4.0639841158875418E-5</v>
      </c>
      <c r="CJ75" s="79">
        <f t="shared" si="37"/>
        <v>-4.1290056978929143E-5</v>
      </c>
      <c r="CK75" s="79">
        <f t="shared" si="38"/>
        <v>8.0785295989689145E-5</v>
      </c>
      <c r="CL75" s="79">
        <f t="shared" si="39"/>
        <v>-2.9402117239789495E-5</v>
      </c>
      <c r="CM75" s="49">
        <f t="shared" si="40"/>
        <v>-6.8830224530574415E-4</v>
      </c>
      <c r="CN75" s="49">
        <f t="shared" si="41"/>
        <v>-5.7449760569903334E-4</v>
      </c>
      <c r="CO75" s="49">
        <f t="shared" si="42"/>
        <v>8.2401943864599252E-4</v>
      </c>
      <c r="CP75" s="49">
        <f t="shared" si="43"/>
        <v>-1.3248362668263263E-3</v>
      </c>
      <c r="CQ75" s="79"/>
      <c r="CR75" s="79"/>
    </row>
    <row r="76" spans="1:96" x14ac:dyDescent="0.25">
      <c r="A76" s="78" t="s">
        <v>73</v>
      </c>
      <c r="B76" s="91">
        <v>1564.9001000000001</v>
      </c>
      <c r="C76" s="91">
        <v>0</v>
      </c>
      <c r="D76" s="91">
        <v>7165.7271000000001</v>
      </c>
      <c r="E76" s="91">
        <v>268.14152959999996</v>
      </c>
      <c r="F76" s="91">
        <v>260.06878999999998</v>
      </c>
      <c r="G76" s="91">
        <v>10.583924</v>
      </c>
      <c r="H76" s="91">
        <v>351.51409999999998</v>
      </c>
      <c r="Q76" s="90" t="s">
        <v>73</v>
      </c>
      <c r="R76" s="90">
        <v>0</v>
      </c>
      <c r="S76" s="91">
        <v>9.2523415217138698</v>
      </c>
      <c r="T76" s="91">
        <v>3.4245522523236098</v>
      </c>
      <c r="U76" s="91">
        <v>3.4245522523236098</v>
      </c>
      <c r="V76" s="91">
        <v>27.207952441343199</v>
      </c>
      <c r="W76" s="91">
        <v>0</v>
      </c>
      <c r="X76" s="91">
        <v>1.65878341952413</v>
      </c>
      <c r="Y76" s="91">
        <v>8.5151028306684893</v>
      </c>
      <c r="Z76" s="91">
        <v>1558.39849556595</v>
      </c>
      <c r="AA76" s="91">
        <v>81.501701194133503</v>
      </c>
      <c r="AB76" s="91">
        <v>0.61928013435076601</v>
      </c>
      <c r="AC76" s="91">
        <v>14.228710987780801</v>
      </c>
      <c r="AD76" s="91">
        <v>0</v>
      </c>
      <c r="AE76" s="91">
        <v>0</v>
      </c>
      <c r="AF76" s="91">
        <v>14.965958157884</v>
      </c>
      <c r="AG76" s="91">
        <v>14.965958157884</v>
      </c>
      <c r="AH76" s="91">
        <v>57.092369472599302</v>
      </c>
      <c r="AI76" s="91">
        <v>11.268349655031701</v>
      </c>
      <c r="AJ76" s="91">
        <v>0.44971617012274201</v>
      </c>
      <c r="AK76" s="91">
        <v>11.792506499641499</v>
      </c>
      <c r="AL76" s="91">
        <v>1.20671767280102</v>
      </c>
      <c r="AM76" s="91">
        <v>0</v>
      </c>
      <c r="AN76" s="91">
        <v>0.95483019224904497</v>
      </c>
      <c r="AO76" s="91">
        <v>4.9853813389771604</v>
      </c>
      <c r="AP76" s="91">
        <v>0</v>
      </c>
      <c r="AQ76" s="91">
        <v>360.13640437176502</v>
      </c>
      <c r="AR76" s="91">
        <v>6422.8910484630896</v>
      </c>
      <c r="AS76" s="91">
        <v>656.56222865236896</v>
      </c>
      <c r="AT76" s="91">
        <v>7136.5456465880598</v>
      </c>
      <c r="AU76" s="91">
        <v>0</v>
      </c>
      <c r="AV76" s="91">
        <v>14.3556254402354</v>
      </c>
      <c r="AW76" s="91">
        <v>0</v>
      </c>
      <c r="AX76" s="91">
        <v>125.220541176276</v>
      </c>
      <c r="AY76" s="91">
        <v>0.151009412633586</v>
      </c>
      <c r="AZ76" s="91">
        <v>5.3099451600279901E-2</v>
      </c>
      <c r="BA76" s="91">
        <v>199.75721754658599</v>
      </c>
      <c r="BB76" s="91">
        <v>6.7863544921928795E-2</v>
      </c>
      <c r="BC76" s="91">
        <v>0</v>
      </c>
      <c r="BD76" s="91">
        <v>9.8428137590458303E-3</v>
      </c>
      <c r="BE76" s="91">
        <v>267.05485237674702</v>
      </c>
      <c r="BF76" s="91">
        <v>259.01457723992303</v>
      </c>
      <c r="BG76" s="91">
        <v>8.0402751368243504</v>
      </c>
      <c r="BH76" s="91">
        <v>0</v>
      </c>
      <c r="BI76" s="91">
        <v>0</v>
      </c>
      <c r="BJ76" s="91">
        <v>1.0596563435241899</v>
      </c>
      <c r="BK76" s="91">
        <v>0</v>
      </c>
      <c r="BL76" s="91">
        <v>11.3710387627661</v>
      </c>
      <c r="BM76" s="91">
        <v>0</v>
      </c>
      <c r="BN76" s="91">
        <v>0.29554282753793298</v>
      </c>
      <c r="BO76" s="91">
        <v>45.4841576966109</v>
      </c>
      <c r="BP76" s="91">
        <v>0.30591340253641702</v>
      </c>
      <c r="BQ76" s="91">
        <v>0</v>
      </c>
      <c r="BR76" s="91">
        <v>0.764112755391678</v>
      </c>
      <c r="BS76" s="91">
        <v>1.03608459134575E-3</v>
      </c>
      <c r="BT76" s="91">
        <v>10.5435440665354</v>
      </c>
      <c r="BU76" s="91">
        <v>52.301220925392201</v>
      </c>
      <c r="BV76" s="91">
        <v>0</v>
      </c>
      <c r="BW76" s="91">
        <v>0</v>
      </c>
      <c r="BX76" s="91">
        <v>17.5202709726351</v>
      </c>
      <c r="BY76" s="91">
        <v>0</v>
      </c>
      <c r="BZ76" s="91">
        <v>2.8599044914102301</v>
      </c>
      <c r="CA76" s="91">
        <v>350.22345144595602</v>
      </c>
      <c r="CB76" s="91">
        <v>24.353419056146201</v>
      </c>
      <c r="CD76" s="34">
        <f t="shared" si="32"/>
        <v>8.0000006025176661E-3</v>
      </c>
      <c r="CE76" s="34">
        <f t="shared" si="33"/>
        <v>1.9247493295943895E-2</v>
      </c>
      <c r="CF76" s="79">
        <f t="shared" si="34"/>
        <v>-4.1546450371177197E-3</v>
      </c>
      <c r="CG76" s="79"/>
      <c r="CH76" s="79">
        <f t="shared" si="35"/>
        <v>-4.0723646051131794E-3</v>
      </c>
      <c r="CI76" s="79">
        <f t="shared" si="36"/>
        <v>-4.0526255849811276E-3</v>
      </c>
      <c r="CJ76" s="79">
        <f t="shared" si="37"/>
        <v>-4.0535919749422854E-3</v>
      </c>
      <c r="CK76" s="79">
        <f t="shared" si="38"/>
        <v>-3.815213853066175E-3</v>
      </c>
      <c r="CL76" s="79">
        <f t="shared" si="39"/>
        <v>-3.6716835940406628E-3</v>
      </c>
      <c r="CM76" s="49">
        <f t="shared" si="40"/>
        <v>-4.9143525421138721E-4</v>
      </c>
      <c r="CN76" s="49">
        <f t="shared" si="41"/>
        <v>-5.5763806409435033E-4</v>
      </c>
      <c r="CO76" s="49">
        <f t="shared" si="42"/>
        <v>8.5718949555037597E-4</v>
      </c>
      <c r="CP76" s="49">
        <f t="shared" si="43"/>
        <v>-1.338580464974952E-3</v>
      </c>
      <c r="CQ76" s="79"/>
      <c r="CR76" s="79"/>
    </row>
    <row r="77" spans="1:96" x14ac:dyDescent="0.25">
      <c r="A77" s="78" t="s">
        <v>86</v>
      </c>
      <c r="B77" s="91">
        <v>1.6309963000000001</v>
      </c>
      <c r="C77" s="91">
        <v>2.6980502999999999E-2</v>
      </c>
      <c r="D77" s="91">
        <v>19.601568</v>
      </c>
      <c r="E77" s="91">
        <v>0.38048550399999997</v>
      </c>
      <c r="F77" s="91">
        <v>0.35004659999999999</v>
      </c>
      <c r="G77" s="91">
        <v>0.29659542</v>
      </c>
      <c r="H77" s="91">
        <v>0.74934626000000004</v>
      </c>
      <c r="Q77" s="90" t="s">
        <v>86</v>
      </c>
      <c r="R77" s="90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  <c r="AC77" s="91">
        <v>0</v>
      </c>
      <c r="AD77" s="91">
        <v>0</v>
      </c>
      <c r="AE77" s="91">
        <v>0</v>
      </c>
      <c r="AF77" s="91">
        <v>0</v>
      </c>
      <c r="AG77" s="91">
        <v>0</v>
      </c>
      <c r="AH77" s="91">
        <v>0</v>
      </c>
      <c r="AI77" s="91">
        <v>0</v>
      </c>
      <c r="AJ77" s="91">
        <v>0</v>
      </c>
      <c r="AK77" s="91">
        <v>0</v>
      </c>
      <c r="AL77" s="91">
        <v>0</v>
      </c>
      <c r="AM77" s="91">
        <v>0</v>
      </c>
      <c r="AN77" s="91">
        <v>0</v>
      </c>
      <c r="AO77" s="91">
        <v>0</v>
      </c>
      <c r="AP77" s="91">
        <v>0</v>
      </c>
      <c r="AQ77" s="91">
        <v>0</v>
      </c>
      <c r="AR77" s="91">
        <v>0</v>
      </c>
      <c r="AS77" s="91">
        <v>0</v>
      </c>
      <c r="AT77" s="91">
        <v>0</v>
      </c>
      <c r="AU77" s="91">
        <v>0</v>
      </c>
      <c r="AV77" s="91">
        <v>0</v>
      </c>
      <c r="AW77" s="91">
        <v>0</v>
      </c>
      <c r="AX77" s="91">
        <v>0</v>
      </c>
      <c r="AY77" s="91">
        <v>0</v>
      </c>
      <c r="AZ77" s="91">
        <v>0</v>
      </c>
      <c r="BA77" s="91">
        <v>0</v>
      </c>
      <c r="BB77" s="91">
        <v>0</v>
      </c>
      <c r="BC77" s="91">
        <v>0</v>
      </c>
      <c r="BD77" s="91">
        <v>0</v>
      </c>
      <c r="BE77" s="91">
        <v>0</v>
      </c>
      <c r="BF77" s="91">
        <v>0</v>
      </c>
      <c r="BG77" s="91">
        <v>0</v>
      </c>
      <c r="BH77" s="91">
        <v>0</v>
      </c>
      <c r="BI77" s="91">
        <v>0</v>
      </c>
      <c r="BJ77" s="91">
        <v>0</v>
      </c>
      <c r="BK77" s="91">
        <v>0</v>
      </c>
      <c r="BL77" s="91">
        <v>0</v>
      </c>
      <c r="BM77" s="91">
        <v>0</v>
      </c>
      <c r="BN77" s="91">
        <v>0</v>
      </c>
      <c r="BO77" s="91">
        <v>0</v>
      </c>
      <c r="BP77" s="91">
        <v>0</v>
      </c>
      <c r="BQ77" s="91">
        <v>0</v>
      </c>
      <c r="BR77" s="91">
        <v>0</v>
      </c>
      <c r="BS77" s="91">
        <v>0</v>
      </c>
      <c r="BT77" s="91">
        <v>0</v>
      </c>
      <c r="BU77" s="91">
        <v>0</v>
      </c>
      <c r="BV77" s="91">
        <v>0</v>
      </c>
      <c r="BW77" s="91">
        <v>0</v>
      </c>
      <c r="BX77" s="91">
        <v>0</v>
      </c>
      <c r="BY77" s="91">
        <v>0</v>
      </c>
      <c r="BZ77" s="91">
        <v>0</v>
      </c>
      <c r="CA77" s="91">
        <v>0</v>
      </c>
      <c r="CB77" s="91">
        <v>0</v>
      </c>
      <c r="CD77" s="34" t="e">
        <f t="shared" si="32"/>
        <v>#DIV/0!</v>
      </c>
      <c r="CE77" s="34" t="e">
        <f t="shared" si="33"/>
        <v>#DIV/0!</v>
      </c>
      <c r="CF77" s="79">
        <f t="shared" si="34"/>
        <v>-1</v>
      </c>
      <c r="CG77" s="79"/>
      <c r="CH77" s="79">
        <f t="shared" si="35"/>
        <v>-1</v>
      </c>
      <c r="CI77" s="79">
        <f t="shared" si="36"/>
        <v>-1</v>
      </c>
      <c r="CJ77" s="79">
        <f t="shared" si="37"/>
        <v>-1</v>
      </c>
      <c r="CK77" s="79">
        <f t="shared" si="38"/>
        <v>-1</v>
      </c>
      <c r="CL77" s="79">
        <f t="shared" si="39"/>
        <v>-1</v>
      </c>
      <c r="CM77" s="49" t="e">
        <f t="shared" si="40"/>
        <v>#DIV/0!</v>
      </c>
      <c r="CN77" s="49" t="e">
        <f t="shared" si="41"/>
        <v>#DIV/0!</v>
      </c>
      <c r="CO77" s="49" t="e">
        <f t="shared" si="42"/>
        <v>#DIV/0!</v>
      </c>
      <c r="CP77" s="49" t="e">
        <f t="shared" si="43"/>
        <v>#DIV/0!</v>
      </c>
      <c r="CQ77" s="79"/>
      <c r="CR77" s="79"/>
    </row>
    <row r="78" spans="1:96" x14ac:dyDescent="0.25">
      <c r="A78" s="78" t="s">
        <v>180</v>
      </c>
      <c r="B78" s="91">
        <v>160.59504999999999</v>
      </c>
      <c r="C78" s="91">
        <v>2.8889871</v>
      </c>
      <c r="D78" s="91">
        <v>515.74059999999997</v>
      </c>
      <c r="E78" s="91">
        <v>39.571376399999998</v>
      </c>
      <c r="F78" s="91">
        <v>36.405670000000001</v>
      </c>
      <c r="G78" s="91">
        <v>38.283855000000003</v>
      </c>
      <c r="H78" s="91">
        <v>78.181465000000003</v>
      </c>
      <c r="Q78" s="90" t="s">
        <v>180</v>
      </c>
      <c r="R78" s="90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  <c r="AC78" s="91">
        <v>0</v>
      </c>
      <c r="AD78" s="91">
        <v>0</v>
      </c>
      <c r="AE78" s="91">
        <v>0</v>
      </c>
      <c r="AF78" s="91">
        <v>0</v>
      </c>
      <c r="AG78" s="91">
        <v>0</v>
      </c>
      <c r="AH78" s="91">
        <v>0</v>
      </c>
      <c r="AI78" s="91">
        <v>0</v>
      </c>
      <c r="AJ78" s="91">
        <v>0</v>
      </c>
      <c r="AK78" s="91">
        <v>0</v>
      </c>
      <c r="AL78" s="91">
        <v>0</v>
      </c>
      <c r="AM78" s="91">
        <v>0</v>
      </c>
      <c r="AN78" s="91">
        <v>0</v>
      </c>
      <c r="AO78" s="91">
        <v>0</v>
      </c>
      <c r="AP78" s="91">
        <v>0</v>
      </c>
      <c r="AQ78" s="91">
        <v>0</v>
      </c>
      <c r="AR78" s="91">
        <v>0</v>
      </c>
      <c r="AS78" s="91">
        <v>0</v>
      </c>
      <c r="AT78" s="91">
        <v>0</v>
      </c>
      <c r="AU78" s="91">
        <v>0</v>
      </c>
      <c r="AV78" s="91">
        <v>0</v>
      </c>
      <c r="AW78" s="91">
        <v>0</v>
      </c>
      <c r="AX78" s="91">
        <v>0</v>
      </c>
      <c r="AY78" s="91">
        <v>0</v>
      </c>
      <c r="AZ78" s="91">
        <v>0</v>
      </c>
      <c r="BA78" s="91">
        <v>0</v>
      </c>
      <c r="BB78" s="91">
        <v>0</v>
      </c>
      <c r="BC78" s="91">
        <v>0</v>
      </c>
      <c r="BD78" s="91">
        <v>0</v>
      </c>
      <c r="BE78" s="91">
        <v>0</v>
      </c>
      <c r="BF78" s="91">
        <v>0</v>
      </c>
      <c r="BG78" s="91">
        <v>0</v>
      </c>
      <c r="BH78" s="91">
        <v>0</v>
      </c>
      <c r="BI78" s="91">
        <v>0</v>
      </c>
      <c r="BJ78" s="91">
        <v>0</v>
      </c>
      <c r="BK78" s="91">
        <v>0</v>
      </c>
      <c r="BL78" s="91">
        <v>0</v>
      </c>
      <c r="BM78" s="91">
        <v>0</v>
      </c>
      <c r="BN78" s="91">
        <v>0</v>
      </c>
      <c r="BO78" s="91">
        <v>0</v>
      </c>
      <c r="BP78" s="91">
        <v>0</v>
      </c>
      <c r="BQ78" s="91">
        <v>0</v>
      </c>
      <c r="BR78" s="91">
        <v>0</v>
      </c>
      <c r="BS78" s="91">
        <v>0</v>
      </c>
      <c r="BT78" s="91">
        <v>0</v>
      </c>
      <c r="BU78" s="91">
        <v>0</v>
      </c>
      <c r="BV78" s="91">
        <v>0</v>
      </c>
      <c r="BW78" s="91">
        <v>0</v>
      </c>
      <c r="BX78" s="91">
        <v>0</v>
      </c>
      <c r="BY78" s="91">
        <v>0</v>
      </c>
      <c r="BZ78" s="91">
        <v>0</v>
      </c>
      <c r="CA78" s="91">
        <v>0</v>
      </c>
      <c r="CB78" s="91">
        <v>0</v>
      </c>
      <c r="CD78" s="34" t="e">
        <f t="shared" si="32"/>
        <v>#DIV/0!</v>
      </c>
      <c r="CE78" s="34" t="e">
        <f t="shared" si="33"/>
        <v>#DIV/0!</v>
      </c>
      <c r="CF78" s="79">
        <f t="shared" si="34"/>
        <v>-1</v>
      </c>
      <c r="CG78" s="79"/>
      <c r="CH78" s="79">
        <f t="shared" si="35"/>
        <v>-1</v>
      </c>
      <c r="CI78" s="79">
        <f t="shared" si="36"/>
        <v>-1</v>
      </c>
      <c r="CJ78" s="79">
        <f t="shared" si="37"/>
        <v>-1</v>
      </c>
      <c r="CK78" s="79">
        <f t="shared" si="38"/>
        <v>-1</v>
      </c>
      <c r="CL78" s="79">
        <f t="shared" si="39"/>
        <v>-1</v>
      </c>
      <c r="CM78" s="49" t="e">
        <f t="shared" si="40"/>
        <v>#DIV/0!</v>
      </c>
      <c r="CN78" s="49" t="e">
        <f t="shared" si="41"/>
        <v>#DIV/0!</v>
      </c>
      <c r="CO78" s="49" t="e">
        <f t="shared" si="42"/>
        <v>#DIV/0!</v>
      </c>
      <c r="CP78" s="49" t="e">
        <f t="shared" si="43"/>
        <v>#DIV/0!</v>
      </c>
      <c r="CQ78" s="79"/>
      <c r="CR78" s="79"/>
    </row>
    <row r="79" spans="1:96" x14ac:dyDescent="0.25">
      <c r="A79" s="12" t="s">
        <v>88</v>
      </c>
      <c r="B79" s="91">
        <v>360.66140999999999</v>
      </c>
      <c r="C79" s="91">
        <v>5.4335598999999997</v>
      </c>
      <c r="D79" s="91">
        <v>4192.6841000000004</v>
      </c>
      <c r="E79" s="91">
        <v>99.334382700000006</v>
      </c>
      <c r="F79" s="91">
        <v>91.387634000000006</v>
      </c>
      <c r="G79" s="91">
        <v>284.34649999999999</v>
      </c>
      <c r="H79" s="91">
        <v>156.06314</v>
      </c>
      <c r="Q79" s="90" t="s">
        <v>88</v>
      </c>
      <c r="R79" s="90">
        <v>0</v>
      </c>
      <c r="S79" s="91">
        <v>0.45582544675782699</v>
      </c>
      <c r="T79" s="91">
        <v>0.23967345881175101</v>
      </c>
      <c r="U79" s="91">
        <v>0.23967345881175101</v>
      </c>
      <c r="V79" s="91">
        <v>1.2410067152234601</v>
      </c>
      <c r="W79" s="91">
        <v>0</v>
      </c>
      <c r="X79" s="91">
        <v>0.492669480295858</v>
      </c>
      <c r="Y79" s="91">
        <v>1.05067104508121</v>
      </c>
      <c r="Z79" s="91">
        <v>59.023404928432697</v>
      </c>
      <c r="AA79" s="91">
        <v>4.6135272637113802</v>
      </c>
      <c r="AB79" s="91">
        <v>0.24338061095090999</v>
      </c>
      <c r="AC79" s="91">
        <v>0.90082208073546799</v>
      </c>
      <c r="AD79" s="91">
        <v>1.22352472384795E-3</v>
      </c>
      <c r="AE79" s="91">
        <v>0</v>
      </c>
      <c r="AF79" s="91">
        <v>1.0281218353411901</v>
      </c>
      <c r="AG79" s="91">
        <v>1.0281218353411901</v>
      </c>
      <c r="AH79" s="91">
        <v>5.6036177405931697</v>
      </c>
      <c r="AI79" s="91">
        <v>0.85706046551695303</v>
      </c>
      <c r="AJ79" s="91">
        <v>3.6551952299475998E-2</v>
      </c>
      <c r="AK79" s="91">
        <v>0.630403921056785</v>
      </c>
      <c r="AL79" s="91">
        <v>5.5042033547732801E-2</v>
      </c>
      <c r="AM79" s="91">
        <v>8.5677684058709097E-2</v>
      </c>
      <c r="AN79" s="91">
        <v>5.7136519512392799E-2</v>
      </c>
      <c r="AO79" s="91">
        <v>0.96051494458131703</v>
      </c>
      <c r="AP79" s="91">
        <v>0</v>
      </c>
      <c r="AQ79" s="91">
        <v>27.108778253608801</v>
      </c>
      <c r="AR79" s="91">
        <v>630.40877307274297</v>
      </c>
      <c r="AS79" s="91">
        <v>64.441168449654697</v>
      </c>
      <c r="AT79" s="91">
        <v>700.45355926299101</v>
      </c>
      <c r="AU79" s="91">
        <v>0</v>
      </c>
      <c r="AV79" s="91">
        <v>1.39516245859444</v>
      </c>
      <c r="AW79" s="91">
        <v>0</v>
      </c>
      <c r="AX79" s="91">
        <v>10.4623588154566</v>
      </c>
      <c r="AY79" s="91">
        <v>6.8807398711398602E-3</v>
      </c>
      <c r="AZ79" s="91">
        <v>1.8963970965128201E-3</v>
      </c>
      <c r="BA79" s="91">
        <v>7.73800647056557</v>
      </c>
      <c r="BB79" s="91">
        <v>2.91956635085456E-3</v>
      </c>
      <c r="BC79" s="91">
        <v>0</v>
      </c>
      <c r="BD79" s="91">
        <v>3.5152234659964601E-4</v>
      </c>
      <c r="BE79" s="91">
        <v>15.445165052618799</v>
      </c>
      <c r="BF79" s="91">
        <v>14.209530314390101</v>
      </c>
      <c r="BG79" s="91">
        <v>1.2356347382286901</v>
      </c>
      <c r="BH79" s="91">
        <v>0</v>
      </c>
      <c r="BI79" s="91">
        <v>0</v>
      </c>
      <c r="BJ79" s="91">
        <v>1.43339679337731</v>
      </c>
      <c r="BK79" s="91">
        <v>0</v>
      </c>
      <c r="BL79" s="91">
        <v>0.99524705545175296</v>
      </c>
      <c r="BM79" s="91">
        <v>0</v>
      </c>
      <c r="BN79" s="91">
        <v>1.4026533727960601E-2</v>
      </c>
      <c r="BO79" s="91">
        <v>3.9810487386806499</v>
      </c>
      <c r="BP79" s="91">
        <v>2.4225066987659801E-2</v>
      </c>
      <c r="BQ79" s="91">
        <v>5.9509921350110202E-3</v>
      </c>
      <c r="BR79" s="91">
        <v>2.9768504770251E-2</v>
      </c>
      <c r="BS79" s="91">
        <v>3.7000016534664803E-5</v>
      </c>
      <c r="BT79" s="91">
        <v>32.004839586192197</v>
      </c>
      <c r="BU79" s="91">
        <v>6.1011784270348102</v>
      </c>
      <c r="BV79" s="91">
        <v>0</v>
      </c>
      <c r="BW79" s="91">
        <v>0</v>
      </c>
      <c r="BX79" s="91">
        <v>1.85765568649835</v>
      </c>
      <c r="BY79" s="91">
        <v>0</v>
      </c>
      <c r="BZ79" s="91">
        <v>0.30530516443724398</v>
      </c>
      <c r="CA79" s="91">
        <v>26.406480817032602</v>
      </c>
      <c r="CB79" s="91">
        <v>2.3548741287389001</v>
      </c>
      <c r="CD79" s="34">
        <f t="shared" si="32"/>
        <v>7.9999846763420413E-3</v>
      </c>
      <c r="CE79" s="34">
        <f t="shared" si="33"/>
        <v>6.7596530168811855E-2</v>
      </c>
      <c r="CM79" s="49">
        <f t="shared" si="40"/>
        <v>-7.2236327959427735E-2</v>
      </c>
      <c r="CN79" s="49">
        <f t="shared" si="41"/>
        <v>2.9369366281068268</v>
      </c>
      <c r="CO79" s="49">
        <f t="shared" si="42"/>
        <v>-8.8100733757321886E-2</v>
      </c>
      <c r="CP79" s="49">
        <f t="shared" si="43"/>
        <v>-0.20742456476752902</v>
      </c>
      <c r="CQ79" s="79"/>
      <c r="CR79" s="79"/>
    </row>
    <row r="80" spans="1:96" x14ac:dyDescent="0.25">
      <c r="A80" s="15"/>
      <c r="B80" s="13"/>
      <c r="C80" s="13"/>
      <c r="D80" s="13"/>
      <c r="E80" s="13"/>
      <c r="F80" s="13"/>
      <c r="G80" s="13"/>
      <c r="H80" s="13"/>
      <c r="I80" s="13"/>
      <c r="CM80" s="49" t="e">
        <f t="shared" si="40"/>
        <v>#DIV/0!</v>
      </c>
      <c r="CN80" s="49" t="e">
        <f t="shared" si="41"/>
        <v>#DIV/0!</v>
      </c>
      <c r="CO80" s="49" t="e">
        <f t="shared" si="42"/>
        <v>#DIV/0!</v>
      </c>
      <c r="CP80" s="49" t="e">
        <f t="shared" si="43"/>
        <v>#DIV/0!</v>
      </c>
      <c r="CQ80" s="79"/>
      <c r="CR80" s="79"/>
    </row>
    <row r="81" spans="1:96" x14ac:dyDescent="0.25">
      <c r="CM81" s="49" t="e">
        <f t="shared" si="40"/>
        <v>#DIV/0!</v>
      </c>
      <c r="CN81" s="49" t="e">
        <f t="shared" si="41"/>
        <v>#DIV/0!</v>
      </c>
      <c r="CO81" s="49" t="e">
        <f t="shared" si="42"/>
        <v>#DIV/0!</v>
      </c>
      <c r="CP81" s="49" t="e">
        <f t="shared" si="43"/>
        <v>#DIV/0!</v>
      </c>
      <c r="CQ81" s="79"/>
      <c r="CR81" s="79"/>
    </row>
    <row r="82" spans="1:96" x14ac:dyDescent="0.25">
      <c r="CM82" s="49" t="e">
        <f t="shared" si="40"/>
        <v>#DIV/0!</v>
      </c>
      <c r="CN82" s="49" t="e">
        <f t="shared" si="41"/>
        <v>#DIV/0!</v>
      </c>
      <c r="CO82" s="49" t="e">
        <f t="shared" si="42"/>
        <v>#DIV/0!</v>
      </c>
      <c r="CP82" s="49" t="e">
        <f t="shared" si="43"/>
        <v>#DIV/0!</v>
      </c>
      <c r="CQ82" s="79"/>
      <c r="CR82" s="79"/>
    </row>
    <row r="83" spans="1:96" x14ac:dyDescent="0.25">
      <c r="A83" s="5"/>
      <c r="CM83" s="49" t="e">
        <f t="shared" si="40"/>
        <v>#DIV/0!</v>
      </c>
      <c r="CN83" s="49" t="e">
        <f t="shared" si="41"/>
        <v>#DIV/0!</v>
      </c>
      <c r="CO83" s="49" t="e">
        <f t="shared" si="42"/>
        <v>#DIV/0!</v>
      </c>
      <c r="CP83" s="49" t="e">
        <f t="shared" si="43"/>
        <v>#DIV/0!</v>
      </c>
      <c r="CQ83" s="79"/>
      <c r="CR83" s="79"/>
    </row>
    <row r="84" spans="1:96" x14ac:dyDescent="0.25">
      <c r="A84" s="8"/>
      <c r="CM84" s="49" t="e">
        <f t="shared" si="40"/>
        <v>#DIV/0!</v>
      </c>
      <c r="CN84" s="49" t="e">
        <f t="shared" si="41"/>
        <v>#DIV/0!</v>
      </c>
      <c r="CO84" s="49" t="e">
        <f t="shared" si="42"/>
        <v>#DIV/0!</v>
      </c>
      <c r="CP84" s="49" t="e">
        <f t="shared" si="43"/>
        <v>#DIV/0!</v>
      </c>
      <c r="CQ84" s="79"/>
      <c r="CR84" s="79"/>
    </row>
    <row r="85" spans="1:96" x14ac:dyDescent="0.25">
      <c r="A85" s="18"/>
      <c r="CM85" s="49" t="e">
        <f t="shared" si="40"/>
        <v>#DIV/0!</v>
      </c>
      <c r="CN85" s="49" t="e">
        <f t="shared" si="41"/>
        <v>#DIV/0!</v>
      </c>
      <c r="CO85" s="49" t="e">
        <f t="shared" si="42"/>
        <v>#DIV/0!</v>
      </c>
      <c r="CP85" s="49" t="e">
        <f t="shared" si="43"/>
        <v>#DIV/0!</v>
      </c>
      <c r="CQ85" s="79"/>
      <c r="CR85" s="79"/>
    </row>
    <row r="86" spans="1:96" x14ac:dyDescent="0.25">
      <c r="A86" s="18"/>
      <c r="CM86" s="49" t="e">
        <f t="shared" si="40"/>
        <v>#DIV/0!</v>
      </c>
      <c r="CN86" s="49" t="e">
        <f t="shared" si="41"/>
        <v>#DIV/0!</v>
      </c>
      <c r="CO86" s="49" t="e">
        <f t="shared" si="42"/>
        <v>#DIV/0!</v>
      </c>
      <c r="CP86" s="49" t="e">
        <f t="shared" si="43"/>
        <v>#DIV/0!</v>
      </c>
      <c r="CQ86" s="79"/>
      <c r="CR86" s="79"/>
    </row>
    <row r="87" spans="1:96" x14ac:dyDescent="0.25">
      <c r="A87" s="18"/>
    </row>
    <row r="88" spans="1:96" x14ac:dyDescent="0.25">
      <c r="A88" s="18"/>
    </row>
    <row r="89" spans="1:96" x14ac:dyDescent="0.25">
      <c r="A89" s="18"/>
    </row>
    <row r="90" spans="1:96" x14ac:dyDescent="0.25">
      <c r="A90" s="18"/>
    </row>
    <row r="91" spans="1:96" x14ac:dyDescent="0.25">
      <c r="A91" s="18"/>
    </row>
    <row r="92" spans="1:96" x14ac:dyDescent="0.25">
      <c r="A92" s="18"/>
    </row>
    <row r="93" spans="1:96" x14ac:dyDescent="0.25">
      <c r="A93" s="18"/>
    </row>
    <row r="94" spans="1:96" x14ac:dyDescent="0.25">
      <c r="A94" s="18"/>
    </row>
    <row r="95" spans="1:96" x14ac:dyDescent="0.25">
      <c r="A95" s="21"/>
    </row>
    <row r="96" spans="1:96" x14ac:dyDescent="0.25">
      <c r="A96" s="21"/>
    </row>
    <row r="97" spans="1:2" x14ac:dyDescent="0.25">
      <c r="A97" s="15"/>
      <c r="B97" s="1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P97"/>
  <sheetViews>
    <sheetView zoomScale="85" zoomScaleNormal="85"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V65" sqref="V65"/>
    </sheetView>
  </sheetViews>
  <sheetFormatPr defaultRowHeight="15" x14ac:dyDescent="0.25"/>
  <cols>
    <col min="1" max="1" width="19.28515625" customWidth="1"/>
    <col min="2" max="15" width="9.140625" style="90"/>
    <col min="17" max="17" width="22.28515625" bestFit="1" customWidth="1"/>
    <col min="18" max="18" width="7.7109375" style="90" customWidth="1"/>
    <col min="19" max="19" width="5.5703125" style="27" bestFit="1" customWidth="1"/>
    <col min="20" max="20" width="5.7109375" bestFit="1" customWidth="1"/>
    <col min="21" max="21" width="14.7109375" bestFit="1" customWidth="1"/>
    <col min="22" max="22" width="5.7109375" bestFit="1" customWidth="1"/>
    <col min="23" max="23" width="5.7109375" style="90" customWidth="1"/>
    <col min="24" max="24" width="9.140625" bestFit="1" customWidth="1"/>
    <col min="25" max="25" width="4.7109375" bestFit="1" customWidth="1"/>
    <col min="26" max="26" width="12.42578125" bestFit="1" customWidth="1"/>
    <col min="27" max="27" width="4.7109375" bestFit="1" customWidth="1"/>
    <col min="28" max="28" width="5.85546875" bestFit="1" customWidth="1"/>
    <col min="29" max="29" width="5.7109375" style="27" customWidth="1"/>
    <col min="30" max="30" width="6" bestFit="1" customWidth="1"/>
    <col min="31" max="31" width="6" style="90" customWidth="1"/>
    <col min="32" max="32" width="6.5703125" bestFit="1" customWidth="1"/>
    <col min="33" max="33" width="15.5703125" bestFit="1" customWidth="1"/>
    <col min="34" max="34" width="6.7109375" bestFit="1" customWidth="1"/>
    <col min="35" max="35" width="5.140625" bestFit="1" customWidth="1"/>
    <col min="36" max="36" width="5.28515625" bestFit="1" customWidth="1"/>
    <col min="37" max="37" width="5.28515625" style="90" customWidth="1"/>
    <col min="38" max="38" width="5.140625" style="27" customWidth="1"/>
    <col min="39" max="39" width="6.7109375" bestFit="1" customWidth="1"/>
    <col min="40" max="40" width="6.28515625" style="27" bestFit="1" customWidth="1"/>
    <col min="41" max="41" width="5" style="27" bestFit="1" customWidth="1"/>
    <col min="42" max="42" width="10.140625" style="27" bestFit="1" customWidth="1"/>
    <col min="43" max="43" width="10.140625" style="90" customWidth="1"/>
    <col min="44" max="44" width="7.85546875" bestFit="1" customWidth="1"/>
    <col min="45" max="45" width="6.85546875" bestFit="1" customWidth="1"/>
    <col min="46" max="46" width="7.85546875" bestFit="1" customWidth="1"/>
    <col min="47" max="47" width="6" customWidth="1"/>
    <col min="48" max="49" width="4.42578125" bestFit="1" customWidth="1"/>
    <col min="50" max="50" width="5.85546875" bestFit="1" customWidth="1"/>
    <col min="51" max="51" width="4.7109375" bestFit="1" customWidth="1"/>
    <col min="52" max="52" width="4.140625" customWidth="1"/>
    <col min="53" max="53" width="6.7109375" bestFit="1" customWidth="1"/>
    <col min="54" max="54" width="4.28515625" bestFit="1" customWidth="1"/>
    <col min="55" max="55" width="6" bestFit="1" customWidth="1"/>
    <col min="56" max="56" width="3.28515625" customWidth="1"/>
    <col min="57" max="57" width="6.85546875" bestFit="1" customWidth="1"/>
    <col min="58" max="58" width="7" bestFit="1" customWidth="1"/>
    <col min="59" max="59" width="5.85546875" bestFit="1" customWidth="1"/>
    <col min="60" max="60" width="5.28515625" bestFit="1" customWidth="1"/>
    <col min="61" max="61" width="5.28515625" customWidth="1"/>
    <col min="62" max="62" width="8.85546875" bestFit="1" customWidth="1"/>
    <col min="63" max="63" width="4.85546875" customWidth="1"/>
    <col min="64" max="64" width="8" bestFit="1" customWidth="1"/>
    <col min="65" max="65" width="5.85546875" customWidth="1"/>
    <col min="66" max="66" width="6" customWidth="1"/>
    <col min="67" max="67" width="5.85546875" bestFit="1" customWidth="1"/>
    <col min="68" max="68" width="5.7109375" style="27" customWidth="1"/>
    <col min="69" max="69" width="4" bestFit="1" customWidth="1"/>
    <col min="70" max="70" width="5.85546875" bestFit="1" customWidth="1"/>
    <col min="71" max="71" width="4" bestFit="1" customWidth="1"/>
    <col min="72" max="72" width="6.85546875" bestFit="1" customWidth="1"/>
    <col min="73" max="73" width="6.85546875" style="27" customWidth="1"/>
    <col min="74" max="75" width="5.42578125" bestFit="1" customWidth="1"/>
    <col min="76" max="76" width="5.85546875" bestFit="1" customWidth="1"/>
    <col min="77" max="77" width="5.85546875" style="90" customWidth="1"/>
    <col min="78" max="78" width="5.85546875" bestFit="1" customWidth="1"/>
    <col min="79" max="79" width="9.28515625" bestFit="1" customWidth="1"/>
    <col min="80" max="80" width="7.28515625" bestFit="1" customWidth="1"/>
    <col min="82" max="82" width="9.140625" style="27"/>
    <col min="83" max="83" width="9.140625" style="90"/>
    <col min="84" max="90" width="9.140625" style="27"/>
  </cols>
  <sheetData>
    <row r="1" spans="1:94" x14ac:dyDescent="0.25">
      <c r="A1" s="27"/>
      <c r="B1" s="90" t="s">
        <v>502</v>
      </c>
      <c r="Q1" s="27" t="s">
        <v>500</v>
      </c>
      <c r="CC1" s="16"/>
    </row>
    <row r="2" spans="1:94" x14ac:dyDescent="0.25">
      <c r="A2" s="27" t="s">
        <v>52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63</v>
      </c>
      <c r="J2" s="90" t="s">
        <v>64</v>
      </c>
      <c r="K2" s="90" t="s">
        <v>65</v>
      </c>
      <c r="L2" s="90" t="s">
        <v>68</v>
      </c>
      <c r="M2" s="90" t="s">
        <v>310</v>
      </c>
      <c r="N2" s="90" t="s">
        <v>313</v>
      </c>
      <c r="O2" s="90" t="s">
        <v>320</v>
      </c>
      <c r="Q2" s="25" t="s">
        <v>226</v>
      </c>
      <c r="R2" s="91" t="s">
        <v>466</v>
      </c>
      <c r="S2" s="25" t="s">
        <v>359</v>
      </c>
      <c r="T2" s="25" t="s">
        <v>131</v>
      </c>
      <c r="U2" s="25" t="s">
        <v>132</v>
      </c>
      <c r="V2" s="25" t="s">
        <v>133</v>
      </c>
      <c r="W2" s="91" t="s">
        <v>334</v>
      </c>
      <c r="X2" s="25" t="s">
        <v>360</v>
      </c>
      <c r="Y2" s="25" t="s">
        <v>134</v>
      </c>
      <c r="Z2" s="25" t="s">
        <v>59</v>
      </c>
      <c r="AA2" s="25" t="s">
        <v>136</v>
      </c>
      <c r="AB2" s="25" t="s">
        <v>137</v>
      </c>
      <c r="AC2" s="25" t="s">
        <v>361</v>
      </c>
      <c r="AD2" s="25" t="s">
        <v>138</v>
      </c>
      <c r="AE2" s="91" t="s">
        <v>467</v>
      </c>
      <c r="AF2" s="25" t="s">
        <v>139</v>
      </c>
      <c r="AG2" s="25" t="s">
        <v>140</v>
      </c>
      <c r="AH2" s="25" t="s">
        <v>141</v>
      </c>
      <c r="AI2" s="27" t="s">
        <v>142</v>
      </c>
      <c r="AJ2" s="27" t="s">
        <v>143</v>
      </c>
      <c r="AK2" s="90" t="s">
        <v>468</v>
      </c>
      <c r="AL2" s="27" t="s">
        <v>362</v>
      </c>
      <c r="AM2" s="27" t="s">
        <v>144</v>
      </c>
      <c r="AN2" s="27" t="s">
        <v>367</v>
      </c>
      <c r="AO2" s="27" t="s">
        <v>57</v>
      </c>
      <c r="AP2" s="27" t="s">
        <v>128</v>
      </c>
      <c r="AQ2" s="90" t="s">
        <v>469</v>
      </c>
      <c r="AR2" s="27" t="s">
        <v>145</v>
      </c>
      <c r="AS2" s="27" t="s">
        <v>146</v>
      </c>
      <c r="AT2" s="27" t="s">
        <v>60</v>
      </c>
      <c r="AU2" s="27" t="s">
        <v>147</v>
      </c>
      <c r="AV2" s="27" t="s">
        <v>148</v>
      </c>
      <c r="AW2" s="27" t="s">
        <v>149</v>
      </c>
      <c r="AX2" s="27" t="s">
        <v>150</v>
      </c>
      <c r="AY2" s="27" t="s">
        <v>151</v>
      </c>
      <c r="AZ2" s="27" t="s">
        <v>152</v>
      </c>
      <c r="BA2" s="27" t="s">
        <v>153</v>
      </c>
      <c r="BB2" s="27" t="s">
        <v>154</v>
      </c>
      <c r="BC2" s="27" t="s">
        <v>155</v>
      </c>
      <c r="BD2" s="27" t="s">
        <v>156</v>
      </c>
      <c r="BE2" s="27" t="s">
        <v>54</v>
      </c>
      <c r="BF2" s="27" t="s">
        <v>53</v>
      </c>
      <c r="BG2" s="27" t="s">
        <v>157</v>
      </c>
      <c r="BH2" s="27" t="s">
        <v>158</v>
      </c>
      <c r="BI2" s="27" t="s">
        <v>159</v>
      </c>
      <c r="BJ2" s="27" t="s">
        <v>160</v>
      </c>
      <c r="BK2" s="27" t="s">
        <v>161</v>
      </c>
      <c r="BL2" s="27" t="s">
        <v>162</v>
      </c>
      <c r="BM2" s="27" t="s">
        <v>163</v>
      </c>
      <c r="BN2" s="27" t="s">
        <v>164</v>
      </c>
      <c r="BO2" s="27" t="s">
        <v>165</v>
      </c>
      <c r="BP2" s="27" t="s">
        <v>363</v>
      </c>
      <c r="BQ2" s="27" t="s">
        <v>166</v>
      </c>
      <c r="BR2" s="27" t="s">
        <v>167</v>
      </c>
      <c r="BS2" s="27" t="s">
        <v>168</v>
      </c>
      <c r="BT2" s="27" t="s">
        <v>61</v>
      </c>
      <c r="BU2" s="27" t="s">
        <v>368</v>
      </c>
      <c r="BV2" s="27" t="s">
        <v>169</v>
      </c>
      <c r="BW2" s="25" t="s">
        <v>170</v>
      </c>
      <c r="BX2" s="25" t="s">
        <v>171</v>
      </c>
      <c r="BY2" s="91" t="s">
        <v>172</v>
      </c>
      <c r="BZ2" s="27" t="s">
        <v>173</v>
      </c>
      <c r="CA2" s="27" t="s">
        <v>174</v>
      </c>
      <c r="CB2" s="27" t="s">
        <v>369</v>
      </c>
      <c r="CD2" s="27" t="s">
        <v>141</v>
      </c>
      <c r="CE2" s="90" t="s">
        <v>456</v>
      </c>
      <c r="CF2" s="27" t="s">
        <v>59</v>
      </c>
      <c r="CG2" s="27" t="s">
        <v>57</v>
      </c>
      <c r="CH2" s="27" t="s">
        <v>60</v>
      </c>
      <c r="CI2" s="27" t="s">
        <v>54</v>
      </c>
      <c r="CJ2" s="27" t="s">
        <v>53</v>
      </c>
      <c r="CK2" s="27" t="s">
        <v>61</v>
      </c>
      <c r="CL2" s="27" t="s">
        <v>62</v>
      </c>
      <c r="CM2" s="90" t="s">
        <v>63</v>
      </c>
      <c r="CN2" s="90" t="s">
        <v>64</v>
      </c>
      <c r="CO2" s="90" t="s">
        <v>65</v>
      </c>
      <c r="CP2" s="90" t="s">
        <v>320</v>
      </c>
    </row>
    <row r="3" spans="1:94" x14ac:dyDescent="0.25">
      <c r="A3" s="25" t="s">
        <v>0</v>
      </c>
      <c r="B3" s="91">
        <v>475.46606000000003</v>
      </c>
      <c r="C3" s="91">
        <v>0</v>
      </c>
      <c r="D3" s="91">
        <v>2453.9321</v>
      </c>
      <c r="E3" s="91">
        <v>70.388968800000001</v>
      </c>
      <c r="F3" s="91">
        <v>68.210548000000003</v>
      </c>
      <c r="G3" s="91">
        <v>5.4065026999999999</v>
      </c>
      <c r="H3" s="91">
        <v>104.81474</v>
      </c>
      <c r="I3" s="91"/>
      <c r="J3" s="91"/>
      <c r="K3" s="91"/>
      <c r="L3" s="91"/>
      <c r="M3" s="91"/>
      <c r="N3" s="28"/>
      <c r="O3" s="28"/>
      <c r="P3" s="25"/>
      <c r="Q3" s="25" t="s">
        <v>0</v>
      </c>
      <c r="R3" s="91">
        <v>0</v>
      </c>
      <c r="S3" s="25">
        <v>2.7635492253812499</v>
      </c>
      <c r="T3" s="25">
        <v>1.0228673413088301</v>
      </c>
      <c r="U3" s="25">
        <v>1.0228673413088301</v>
      </c>
      <c r="V3" s="25">
        <v>8.1266527448798698</v>
      </c>
      <c r="W3" s="91">
        <v>0</v>
      </c>
      <c r="X3" s="25">
        <v>0.49545568559526698</v>
      </c>
      <c r="Y3" s="25">
        <v>2.5433461472803902</v>
      </c>
      <c r="Z3" s="25">
        <v>473.99314921300402</v>
      </c>
      <c r="AA3" s="25">
        <v>24.343452706438601</v>
      </c>
      <c r="AB3" s="25">
        <v>0.184970587679537</v>
      </c>
      <c r="AC3" s="25">
        <v>4.2499182890870602</v>
      </c>
      <c r="AD3" s="25">
        <v>0</v>
      </c>
      <c r="AE3" s="91">
        <v>0</v>
      </c>
      <c r="AF3" s="25">
        <v>4.4701239999578197</v>
      </c>
      <c r="AG3" s="25">
        <v>4.4701239999578197</v>
      </c>
      <c r="AH3" s="25">
        <v>19.576801525470501</v>
      </c>
      <c r="AI3" s="25">
        <v>3.3657032264810698</v>
      </c>
      <c r="AJ3" s="25">
        <v>0.13432398754950001</v>
      </c>
      <c r="AK3" s="91">
        <v>3.5222609994726399</v>
      </c>
      <c r="AL3" s="25">
        <v>0.36043023539748298</v>
      </c>
      <c r="AM3" s="25">
        <v>0</v>
      </c>
      <c r="AN3" s="25">
        <v>0.28519492099730598</v>
      </c>
      <c r="AO3" s="25">
        <v>1.3094466634214601</v>
      </c>
      <c r="AP3" s="25">
        <v>0</v>
      </c>
      <c r="AQ3" s="91">
        <v>107.567825050458</v>
      </c>
      <c r="AR3" s="25">
        <v>2202.3893245653298</v>
      </c>
      <c r="AS3" s="25">
        <v>225.13313270563299</v>
      </c>
      <c r="AT3" s="25">
        <v>2447.0992587964301</v>
      </c>
      <c r="AU3" s="25">
        <v>0</v>
      </c>
      <c r="AV3" s="25">
        <v>4.2878380324120702</v>
      </c>
      <c r="AW3" s="25">
        <v>0</v>
      </c>
      <c r="AX3" s="25">
        <v>37.401654035199599</v>
      </c>
      <c r="AY3" s="25">
        <v>3.9663693708339498E-2</v>
      </c>
      <c r="AZ3" s="25">
        <v>1.39469316000595E-2</v>
      </c>
      <c r="BA3" s="25">
        <v>52.4676642755336</v>
      </c>
      <c r="BB3" s="25">
        <v>1.7824852081328502E-2</v>
      </c>
      <c r="BC3" s="25">
        <v>0</v>
      </c>
      <c r="BD3" s="25">
        <v>2.5852827619724699E-3</v>
      </c>
      <c r="BE3" s="25">
        <v>70.204871744865002</v>
      </c>
      <c r="BF3" s="25">
        <v>68.032031532074896</v>
      </c>
      <c r="BG3" s="25">
        <v>2.1728402127901099</v>
      </c>
      <c r="BH3" s="25">
        <v>0</v>
      </c>
      <c r="BI3" s="25">
        <v>0</v>
      </c>
      <c r="BJ3" s="25">
        <v>0.27832623684915397</v>
      </c>
      <c r="BK3" s="25">
        <v>0</v>
      </c>
      <c r="BL3" s="25">
        <v>2.9866849406240101</v>
      </c>
      <c r="BM3" s="25">
        <v>0</v>
      </c>
      <c r="BN3" s="25">
        <v>7.7626591781169194E-2</v>
      </c>
      <c r="BO3" s="25">
        <v>11.946736804179899</v>
      </c>
      <c r="BP3" s="25">
        <v>9.1372159628394498E-2</v>
      </c>
      <c r="BQ3" s="25">
        <v>0</v>
      </c>
      <c r="BR3" s="25">
        <v>0.20069978791756901</v>
      </c>
      <c r="BS3" s="25">
        <v>2.72135037638409E-4</v>
      </c>
      <c r="BT3" s="25">
        <v>5.3953683956379299</v>
      </c>
      <c r="BU3" s="25">
        <v>15.6216546324242</v>
      </c>
      <c r="BV3" s="25">
        <v>0</v>
      </c>
      <c r="BW3" s="25">
        <v>0</v>
      </c>
      <c r="BX3" s="25">
        <v>5.2330636676236404</v>
      </c>
      <c r="BY3" s="91">
        <v>0</v>
      </c>
      <c r="BZ3" s="25">
        <v>0.85421433932218405</v>
      </c>
      <c r="CA3" s="25">
        <v>104.606959269388</v>
      </c>
      <c r="CB3" s="25">
        <v>7.2740384452330797</v>
      </c>
      <c r="CD3" s="34">
        <f t="shared" ref="CD3:CD34" si="0">AH3/AT3</f>
        <v>8.0000030465045644E-3</v>
      </c>
      <c r="CE3" s="34">
        <f>AO3/BF3</f>
        <v>1.9247502006523184E-2</v>
      </c>
      <c r="CF3" s="22">
        <f t="shared" ref="CF3:CF34" si="1">IF(B3=0,"",(Z3-B3)/B3)</f>
        <v>-3.0978252937675726E-3</v>
      </c>
      <c r="CG3" s="22" t="str">
        <f t="shared" ref="CG3:CG34" si="2">IF(C3=0,"",(AO3-C3)/C3)</f>
        <v/>
      </c>
      <c r="CH3" s="22">
        <f t="shared" ref="CH3:CH34" si="3">IF(D3=0,"",(AT3-D3)/D3)</f>
        <v>-2.7844459117551956E-3</v>
      </c>
      <c r="CI3" s="22">
        <f t="shared" ref="CI3:CI34" si="4">IF(E3=0,"",(BE3-E3)/E3)</f>
        <v>-2.6154248069478509E-3</v>
      </c>
      <c r="CJ3" s="22">
        <f t="shared" ref="CJ3:CJ34" si="5">IF(F3=0,"",(BF3-F3)/F3)</f>
        <v>-2.6171387440708845E-3</v>
      </c>
      <c r="CK3" s="22">
        <f t="shared" ref="CK3:CK34" si="6">IF(G3=0,"",(BT3-G3)/G3)</f>
        <v>-2.0594282440791105E-3</v>
      </c>
      <c r="CL3" s="22">
        <f t="shared" ref="CL3:CL34" si="7">IF(H3=0,"",(CA3-H3)/H3)</f>
        <v>-1.9823617423656323E-3</v>
      </c>
      <c r="CM3" s="49">
        <f t="shared" ref="CM3:CM34" si="8">(T3/0.009783-$CA3)/$CA3</f>
        <v>-4.9106509012080638E-4</v>
      </c>
      <c r="CN3" s="49">
        <f t="shared" ref="CN3:CN34" si="9">(X3/0.004739-$CA3)/$CA3</f>
        <v>-5.5815273227719788E-4</v>
      </c>
      <c r="CO3" s="49">
        <f t="shared" ref="CO3:CO34" si="10">(AF3/0.042696-$CA3)/$CA3</f>
        <v>8.5647360840326609E-4</v>
      </c>
      <c r="CP3" s="49">
        <f t="shared" ref="CP3:CP34" si="11">(AN3/0.00273-$CA3)/$CA3</f>
        <v>-1.3379152022798171E-3</v>
      </c>
    </row>
    <row r="4" spans="1:94" s="27" customFormat="1" x14ac:dyDescent="0.25">
      <c r="A4" s="25" t="s">
        <v>2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28"/>
      <c r="O4" s="28"/>
      <c r="P4" s="25"/>
      <c r="Q4" s="25"/>
      <c r="R4" s="91"/>
      <c r="S4" s="25"/>
      <c r="T4" s="25"/>
      <c r="U4" s="25"/>
      <c r="V4" s="25"/>
      <c r="W4" s="91"/>
      <c r="X4" s="25"/>
      <c r="Y4" s="25"/>
      <c r="Z4" s="25"/>
      <c r="AA4" s="25"/>
      <c r="AB4" s="25"/>
      <c r="AC4" s="25"/>
      <c r="AD4" s="25"/>
      <c r="AE4" s="91"/>
      <c r="AF4" s="25"/>
      <c r="AG4" s="25"/>
      <c r="AH4" s="25"/>
      <c r="AI4" s="25"/>
      <c r="AJ4" s="25"/>
      <c r="AK4" s="91"/>
      <c r="AL4" s="25"/>
      <c r="AM4" s="25"/>
      <c r="AN4" s="25"/>
      <c r="AO4" s="25"/>
      <c r="AP4" s="25"/>
      <c r="AQ4" s="91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91"/>
      <c r="BZ4" s="25"/>
      <c r="CA4" s="25"/>
      <c r="CB4" s="25"/>
      <c r="CD4" s="34" t="e">
        <f t="shared" si="0"/>
        <v>#DIV/0!</v>
      </c>
      <c r="CE4" s="34" t="e">
        <f t="shared" ref="CE4:CE51" si="12">AO4/BF4</f>
        <v>#DIV/0!</v>
      </c>
      <c r="CF4" s="22" t="str">
        <f t="shared" si="1"/>
        <v/>
      </c>
      <c r="CG4" s="22" t="str">
        <f t="shared" si="2"/>
        <v/>
      </c>
      <c r="CH4" s="22" t="str">
        <f t="shared" si="3"/>
        <v/>
      </c>
      <c r="CI4" s="22" t="str">
        <f t="shared" si="4"/>
        <v/>
      </c>
      <c r="CJ4" s="22" t="str">
        <f t="shared" si="5"/>
        <v/>
      </c>
      <c r="CK4" s="22" t="str">
        <f t="shared" si="6"/>
        <v/>
      </c>
      <c r="CL4" s="22" t="str">
        <f t="shared" si="7"/>
        <v/>
      </c>
      <c r="CM4" s="49" t="e">
        <f t="shared" si="8"/>
        <v>#DIV/0!</v>
      </c>
      <c r="CN4" s="49" t="e">
        <f t="shared" si="9"/>
        <v>#DIV/0!</v>
      </c>
      <c r="CO4" s="49" t="e">
        <f t="shared" si="10"/>
        <v>#DIV/0!</v>
      </c>
      <c r="CP4" s="49" t="e">
        <f t="shared" si="11"/>
        <v>#DIV/0!</v>
      </c>
    </row>
    <row r="5" spans="1:94" x14ac:dyDescent="0.25">
      <c r="A5" s="25" t="s">
        <v>3</v>
      </c>
      <c r="B5" s="91">
        <v>295.88497999999998</v>
      </c>
      <c r="C5" s="91">
        <v>0</v>
      </c>
      <c r="D5" s="91">
        <v>1597.2065</v>
      </c>
      <c r="E5" s="91">
        <v>46.628363999999998</v>
      </c>
      <c r="F5" s="91">
        <v>45.193638</v>
      </c>
      <c r="G5" s="91">
        <v>2.9563066999999998</v>
      </c>
      <c r="H5" s="91">
        <v>75.401084999999995</v>
      </c>
      <c r="I5" s="91"/>
      <c r="J5" s="91"/>
      <c r="K5" s="91"/>
      <c r="L5" s="91"/>
      <c r="M5" s="91"/>
      <c r="N5" s="28"/>
      <c r="O5" s="28"/>
      <c r="P5" s="25"/>
      <c r="Q5" s="25" t="s">
        <v>3</v>
      </c>
      <c r="R5" s="91">
        <v>0</v>
      </c>
      <c r="S5" s="25">
        <v>1.9906065508506701</v>
      </c>
      <c r="T5" s="25">
        <v>0.73677876331138403</v>
      </c>
      <c r="U5" s="25">
        <v>0.73677876331138403</v>
      </c>
      <c r="V5" s="25">
        <v>5.85369105352882</v>
      </c>
      <c r="W5" s="91">
        <v>0</v>
      </c>
      <c r="X5" s="25">
        <v>0.35688055995045198</v>
      </c>
      <c r="Y5" s="25">
        <v>1.8319910921003599</v>
      </c>
      <c r="Z5" s="25">
        <v>295.649252013205</v>
      </c>
      <c r="AA5" s="25">
        <v>17.534777972740098</v>
      </c>
      <c r="AB5" s="25">
        <v>0.13323576415403501</v>
      </c>
      <c r="AC5" s="25">
        <v>3.0612492454821099</v>
      </c>
      <c r="AD5" s="25">
        <v>0</v>
      </c>
      <c r="AE5" s="91">
        <v>0</v>
      </c>
      <c r="AF5" s="25">
        <v>3.2198645978579701</v>
      </c>
      <c r="AG5" s="25">
        <v>3.2198645978579701</v>
      </c>
      <c r="AH5" s="25">
        <v>12.7678937596851</v>
      </c>
      <c r="AI5" s="25">
        <v>2.4243408461316398</v>
      </c>
      <c r="AJ5" s="25">
        <v>9.6754468543927705E-2</v>
      </c>
      <c r="AK5" s="91">
        <v>2.53711287971054</v>
      </c>
      <c r="AL5" s="25">
        <v>0.259620600190552</v>
      </c>
      <c r="AM5" s="25">
        <v>0</v>
      </c>
      <c r="AN5" s="25">
        <v>0.20542804263389999</v>
      </c>
      <c r="AO5" s="25">
        <v>0.86919589465764902</v>
      </c>
      <c r="AP5" s="25">
        <v>0</v>
      </c>
      <c r="AQ5" s="91">
        <v>77.481935380214594</v>
      </c>
      <c r="AR5" s="25">
        <v>1436.3883166256001</v>
      </c>
      <c r="AS5" s="25">
        <v>146.830821484041</v>
      </c>
      <c r="AT5" s="25">
        <v>1595.9870318693299</v>
      </c>
      <c r="AU5" s="25">
        <v>0</v>
      </c>
      <c r="AV5" s="25">
        <v>3.0885614566742099</v>
      </c>
      <c r="AW5" s="25">
        <v>0</v>
      </c>
      <c r="AX5" s="25">
        <v>26.940688110294101</v>
      </c>
      <c r="AY5" s="25">
        <v>2.6328309940530301E-2</v>
      </c>
      <c r="AZ5" s="25">
        <v>9.2578089644339296E-3</v>
      </c>
      <c r="BA5" s="25">
        <v>34.827429423987297</v>
      </c>
      <c r="BB5" s="25">
        <v>1.1831931045597001E-2</v>
      </c>
      <c r="BC5" s="25">
        <v>0</v>
      </c>
      <c r="BD5" s="25">
        <v>1.71608167024366E-3</v>
      </c>
      <c r="BE5" s="25">
        <v>46.592539056502602</v>
      </c>
      <c r="BF5" s="25">
        <v>45.158873201158897</v>
      </c>
      <c r="BG5" s="25">
        <v>1.43366585534372</v>
      </c>
      <c r="BH5" s="25">
        <v>0</v>
      </c>
      <c r="BI5" s="25">
        <v>0</v>
      </c>
      <c r="BJ5" s="25">
        <v>0.18474969686447601</v>
      </c>
      <c r="BK5" s="25">
        <v>0</v>
      </c>
      <c r="BL5" s="25">
        <v>1.9825253679789601</v>
      </c>
      <c r="BM5" s="25">
        <v>0</v>
      </c>
      <c r="BN5" s="25">
        <v>5.1527626580025E-2</v>
      </c>
      <c r="BO5" s="25">
        <v>7.9301041862464601</v>
      </c>
      <c r="BP5" s="25">
        <v>6.5816146877001297E-2</v>
      </c>
      <c r="BQ5" s="25">
        <v>0</v>
      </c>
      <c r="BR5" s="25">
        <v>0.13322212724747401</v>
      </c>
      <c r="BS5" s="25">
        <v>1.8064063329089399E-4</v>
      </c>
      <c r="BT5" s="25">
        <v>2.95422516764188</v>
      </c>
      <c r="BU5" s="25">
        <v>11.252395891226</v>
      </c>
      <c r="BV5" s="25">
        <v>0</v>
      </c>
      <c r="BW5" s="25">
        <v>0</v>
      </c>
      <c r="BX5" s="25">
        <v>3.76941674079541</v>
      </c>
      <c r="BY5" s="91">
        <v>0</v>
      </c>
      <c r="BZ5" s="25">
        <v>0.61529727757260499</v>
      </c>
      <c r="CA5" s="25">
        <v>75.349203771116095</v>
      </c>
      <c r="CB5" s="25">
        <v>5.2395465341402199</v>
      </c>
      <c r="CD5" s="34">
        <f t="shared" si="0"/>
        <v>7.9999984365352033E-3</v>
      </c>
      <c r="CE5" s="34">
        <f t="shared" si="12"/>
        <v>1.9247510689335428E-2</v>
      </c>
      <c r="CF5" s="22">
        <f t="shared" si="1"/>
        <v>-7.9668791161681884E-4</v>
      </c>
      <c r="CG5" s="22" t="str">
        <f t="shared" si="2"/>
        <v/>
      </c>
      <c r="CH5" s="22">
        <f t="shared" si="3"/>
        <v>-7.6350060600809339E-4</v>
      </c>
      <c r="CI5" s="22">
        <f t="shared" si="4"/>
        <v>-7.6830796588522009E-4</v>
      </c>
      <c r="CJ5" s="22">
        <f t="shared" si="5"/>
        <v>-7.6924099009472563E-4</v>
      </c>
      <c r="CK5" s="22">
        <f t="shared" si="6"/>
        <v>-7.0409892117073269E-4</v>
      </c>
      <c r="CL5" s="22">
        <f t="shared" si="7"/>
        <v>-6.8807005739904303E-4</v>
      </c>
      <c r="CM5" s="49">
        <f t="shared" si="8"/>
        <v>-4.9176080742303571E-4</v>
      </c>
      <c r="CN5" s="49">
        <f t="shared" si="9"/>
        <v>-5.5818525178512616E-4</v>
      </c>
      <c r="CO5" s="49">
        <f t="shared" si="10"/>
        <v>8.5635678771745752E-4</v>
      </c>
      <c r="CP5" s="49">
        <f t="shared" si="11"/>
        <v>-1.3382557599089585E-3</v>
      </c>
    </row>
    <row r="6" spans="1:94" x14ac:dyDescent="0.25">
      <c r="A6" s="25" t="s">
        <v>4</v>
      </c>
      <c r="B6" s="91">
        <v>1840.7181</v>
      </c>
      <c r="C6" s="91">
        <v>0</v>
      </c>
      <c r="D6" s="91">
        <v>8646.0097999999998</v>
      </c>
      <c r="E6" s="91">
        <v>188.79637689999998</v>
      </c>
      <c r="F6" s="91">
        <v>183.04584</v>
      </c>
      <c r="G6" s="91">
        <v>30.096050000000002</v>
      </c>
      <c r="H6" s="91">
        <v>362.33947999999998</v>
      </c>
      <c r="I6" s="91"/>
      <c r="J6" s="91"/>
      <c r="K6" s="91"/>
      <c r="L6" s="28"/>
      <c r="M6" s="91"/>
      <c r="N6" s="28"/>
      <c r="O6" s="28"/>
      <c r="P6" s="25"/>
      <c r="Q6" s="25" t="s">
        <v>4</v>
      </c>
      <c r="R6" s="91">
        <v>0</v>
      </c>
      <c r="S6" s="25">
        <v>9.5319152548027493</v>
      </c>
      <c r="T6" s="25">
        <v>3.5280292317201098</v>
      </c>
      <c r="U6" s="25">
        <v>3.5280292317201098</v>
      </c>
      <c r="V6" s="25">
        <v>28.030105209828999</v>
      </c>
      <c r="W6" s="91">
        <v>0</v>
      </c>
      <c r="X6" s="25">
        <v>1.7089052360824899</v>
      </c>
      <c r="Y6" s="25">
        <v>8.7723978057974694</v>
      </c>
      <c r="Z6" s="25">
        <v>1832.83946751191</v>
      </c>
      <c r="AA6" s="25">
        <v>83.964464113688607</v>
      </c>
      <c r="AB6" s="25">
        <v>0.63799266946227196</v>
      </c>
      <c r="AC6" s="25">
        <v>14.6586351662627</v>
      </c>
      <c r="AD6" s="25">
        <v>0</v>
      </c>
      <c r="AE6" s="91">
        <v>0</v>
      </c>
      <c r="AF6" s="25">
        <v>15.418154006986301</v>
      </c>
      <c r="AG6" s="25">
        <v>15.418154006986301</v>
      </c>
      <c r="AH6" s="25">
        <v>68.871692915998295</v>
      </c>
      <c r="AI6" s="25">
        <v>11.6088372653088</v>
      </c>
      <c r="AJ6" s="25">
        <v>0.46330433100541402</v>
      </c>
      <c r="AK6" s="91">
        <v>12.1488322757173</v>
      </c>
      <c r="AL6" s="25">
        <v>1.24317979694914</v>
      </c>
      <c r="AM6" s="25">
        <v>0</v>
      </c>
      <c r="AN6" s="25">
        <v>0.98368200361291702</v>
      </c>
      <c r="AO6" s="25">
        <v>3.5079628597044601</v>
      </c>
      <c r="AP6" s="25">
        <v>0</v>
      </c>
      <c r="AQ6" s="91">
        <v>371.01833274006901</v>
      </c>
      <c r="AR6" s="25">
        <v>7748.0634379761505</v>
      </c>
      <c r="AS6" s="25">
        <v>792.02425848310895</v>
      </c>
      <c r="AT6" s="25">
        <v>8608.9593893752608</v>
      </c>
      <c r="AU6" s="25">
        <v>0</v>
      </c>
      <c r="AV6" s="25">
        <v>14.7894281325934</v>
      </c>
      <c r="AW6" s="25">
        <v>0</v>
      </c>
      <c r="AX6" s="25">
        <v>129.00414926670399</v>
      </c>
      <c r="AY6" s="25">
        <v>0.106257729965773</v>
      </c>
      <c r="AZ6" s="25">
        <v>3.7363358235640999E-2</v>
      </c>
      <c r="BA6" s="25">
        <v>140.55912159757901</v>
      </c>
      <c r="BB6" s="25">
        <v>4.7752182764816402E-2</v>
      </c>
      <c r="BC6" s="25">
        <v>0</v>
      </c>
      <c r="BD6" s="25">
        <v>6.9258924385213602E-3</v>
      </c>
      <c r="BE6" s="25">
        <v>187.98140636778899</v>
      </c>
      <c r="BF6" s="25">
        <v>182.25553589824901</v>
      </c>
      <c r="BG6" s="25">
        <v>5.7258704695403901</v>
      </c>
      <c r="BH6" s="25">
        <v>0</v>
      </c>
      <c r="BI6" s="25">
        <v>0</v>
      </c>
      <c r="BJ6" s="25">
        <v>0.74562679425254996</v>
      </c>
      <c r="BK6" s="25">
        <v>0</v>
      </c>
      <c r="BL6" s="25">
        <v>8.0012254690057691</v>
      </c>
      <c r="BM6" s="25">
        <v>0</v>
      </c>
      <c r="BN6" s="25">
        <v>0.207959082713007</v>
      </c>
      <c r="BO6" s="25">
        <v>32.004906864421201</v>
      </c>
      <c r="BP6" s="25">
        <v>0.31515704190149302</v>
      </c>
      <c r="BQ6" s="25">
        <v>0</v>
      </c>
      <c r="BR6" s="25">
        <v>0.53766788459685699</v>
      </c>
      <c r="BS6" s="25">
        <v>7.2904227592828299E-4</v>
      </c>
      <c r="BT6" s="25">
        <v>29.961112874062</v>
      </c>
      <c r="BU6" s="25">
        <v>53.881536961051196</v>
      </c>
      <c r="BV6" s="25">
        <v>0</v>
      </c>
      <c r="BW6" s="25">
        <v>0</v>
      </c>
      <c r="BX6" s="25">
        <v>18.049656772814402</v>
      </c>
      <c r="BY6" s="91">
        <v>0</v>
      </c>
      <c r="BZ6" s="25">
        <v>2.9463198057396398</v>
      </c>
      <c r="CA6" s="25">
        <v>360.80584666446202</v>
      </c>
      <c r="CB6" s="25">
        <v>25.0893089228863</v>
      </c>
      <c r="CD6" s="34">
        <f t="shared" si="0"/>
        <v>8.0000020677291409E-3</v>
      </c>
      <c r="CE6" s="34">
        <f t="shared" si="12"/>
        <v>1.9247496886255964E-2</v>
      </c>
      <c r="CF6" s="22">
        <f t="shared" si="1"/>
        <v>-4.2801950434941853E-3</v>
      </c>
      <c r="CG6" s="22" t="str">
        <f t="shared" si="2"/>
        <v/>
      </c>
      <c r="CH6" s="22">
        <f t="shared" si="3"/>
        <v>-4.2852612340017263E-3</v>
      </c>
      <c r="CI6" s="22">
        <f t="shared" si="4"/>
        <v>-4.3166640461678929E-3</v>
      </c>
      <c r="CJ6" s="22">
        <f t="shared" si="5"/>
        <v>-4.3175201455055772E-3</v>
      </c>
      <c r="CK6" s="22">
        <f t="shared" si="6"/>
        <v>-4.4835493673755231E-3</v>
      </c>
      <c r="CL6" s="22">
        <f t="shared" si="7"/>
        <v>-4.2325868976186547E-3</v>
      </c>
      <c r="CM6" s="49">
        <f t="shared" si="8"/>
        <v>-4.9135477496132813E-4</v>
      </c>
      <c r="CN6" s="49">
        <f t="shared" si="9"/>
        <v>-5.5774851147093088E-4</v>
      </c>
      <c r="CO6" s="49">
        <f t="shared" si="10"/>
        <v>8.5606014534671693E-4</v>
      </c>
      <c r="CP6" s="49">
        <f t="shared" si="11"/>
        <v>-1.3380282565686845E-3</v>
      </c>
    </row>
    <row r="7" spans="1:94" s="27" customFormat="1" x14ac:dyDescent="0.25">
      <c r="A7" s="25" t="s">
        <v>5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28"/>
      <c r="O7" s="28"/>
      <c r="P7" s="25"/>
      <c r="Q7" s="25"/>
      <c r="R7" s="91"/>
      <c r="S7" s="25"/>
      <c r="T7" s="25"/>
      <c r="U7" s="25"/>
      <c r="V7" s="25"/>
      <c r="W7" s="91"/>
      <c r="X7" s="25"/>
      <c r="Y7" s="25"/>
      <c r="Z7" s="25"/>
      <c r="AA7" s="25"/>
      <c r="AB7" s="25"/>
      <c r="AC7" s="25"/>
      <c r="AD7" s="25"/>
      <c r="AE7" s="91"/>
      <c r="AF7" s="25"/>
      <c r="AG7" s="25"/>
      <c r="AH7" s="25"/>
      <c r="AI7" s="25"/>
      <c r="AJ7" s="25"/>
      <c r="AK7" s="91"/>
      <c r="AL7" s="25"/>
      <c r="AM7" s="25"/>
      <c r="AN7" s="25"/>
      <c r="AO7" s="25"/>
      <c r="AP7" s="25"/>
      <c r="AQ7" s="91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91"/>
      <c r="BZ7" s="25"/>
      <c r="CA7" s="25"/>
      <c r="CB7" s="25"/>
      <c r="CD7" s="34" t="e">
        <f t="shared" si="0"/>
        <v>#DIV/0!</v>
      </c>
      <c r="CE7" s="34" t="e">
        <f t="shared" si="12"/>
        <v>#DIV/0!</v>
      </c>
      <c r="CF7" s="22" t="str">
        <f t="shared" si="1"/>
        <v/>
      </c>
      <c r="CG7" s="22" t="str">
        <f t="shared" si="2"/>
        <v/>
      </c>
      <c r="CH7" s="22" t="str">
        <f t="shared" si="3"/>
        <v/>
      </c>
      <c r="CI7" s="22" t="str">
        <f t="shared" si="4"/>
        <v/>
      </c>
      <c r="CJ7" s="22" t="str">
        <f t="shared" si="5"/>
        <v/>
      </c>
      <c r="CK7" s="22" t="str">
        <f t="shared" si="6"/>
        <v/>
      </c>
      <c r="CL7" s="22" t="str">
        <f t="shared" si="7"/>
        <v/>
      </c>
      <c r="CM7" s="49" t="e">
        <f t="shared" si="8"/>
        <v>#DIV/0!</v>
      </c>
      <c r="CN7" s="49" t="e">
        <f t="shared" si="9"/>
        <v>#DIV/0!</v>
      </c>
      <c r="CO7" s="49" t="e">
        <f t="shared" si="10"/>
        <v>#DIV/0!</v>
      </c>
      <c r="CP7" s="49" t="e">
        <f t="shared" si="11"/>
        <v>#DIV/0!</v>
      </c>
    </row>
    <row r="8" spans="1:94" x14ac:dyDescent="0.25">
      <c r="A8" s="25" t="s">
        <v>6</v>
      </c>
      <c r="B8" s="91">
        <v>253.61241000000001</v>
      </c>
      <c r="C8" s="91">
        <v>0</v>
      </c>
      <c r="D8" s="91">
        <v>1225.8496</v>
      </c>
      <c r="E8" s="91">
        <v>32.835242100000002</v>
      </c>
      <c r="F8" s="91">
        <v>31.843830000000001</v>
      </c>
      <c r="G8" s="91">
        <v>0.79852312999999997</v>
      </c>
      <c r="H8" s="91">
        <v>43.216656</v>
      </c>
      <c r="I8" s="91"/>
      <c r="J8" s="91"/>
      <c r="K8" s="91"/>
      <c r="L8" s="91"/>
      <c r="M8" s="91"/>
      <c r="N8" s="28"/>
      <c r="O8" s="28"/>
      <c r="P8" s="25"/>
      <c r="Q8" s="25" t="s">
        <v>6</v>
      </c>
      <c r="R8" s="91">
        <v>0</v>
      </c>
      <c r="S8" s="25">
        <v>1.1389722005409799</v>
      </c>
      <c r="T8" s="25">
        <v>0.42156540972793999</v>
      </c>
      <c r="U8" s="25">
        <v>0.42156540972793999</v>
      </c>
      <c r="V8" s="25">
        <v>3.34933031626184</v>
      </c>
      <c r="W8" s="91">
        <v>0</v>
      </c>
      <c r="X8" s="25">
        <v>0.20419777709627199</v>
      </c>
      <c r="Y8" s="25">
        <v>1.04821808564345</v>
      </c>
      <c r="Z8" s="25">
        <v>252.99344755259401</v>
      </c>
      <c r="AA8" s="25">
        <v>10.032935807025099</v>
      </c>
      <c r="AB8" s="25">
        <v>7.6233981669340395E-2</v>
      </c>
      <c r="AC8" s="25">
        <v>1.7515667525127001</v>
      </c>
      <c r="AD8" s="25">
        <v>0</v>
      </c>
      <c r="AE8" s="91">
        <v>0</v>
      </c>
      <c r="AF8" s="25">
        <v>1.84231894104397</v>
      </c>
      <c r="AG8" s="25">
        <v>1.84231894104397</v>
      </c>
      <c r="AH8" s="25">
        <v>9.7828876234505593</v>
      </c>
      <c r="AI8" s="25">
        <v>1.38714452012481</v>
      </c>
      <c r="AJ8" s="25">
        <v>5.5360414082092899E-2</v>
      </c>
      <c r="AK8" s="91">
        <v>1.45166897543429</v>
      </c>
      <c r="AL8" s="25">
        <v>0.148548097610189</v>
      </c>
      <c r="AM8" s="25">
        <v>0</v>
      </c>
      <c r="AN8" s="25">
        <v>0.11754045016241201</v>
      </c>
      <c r="AO8" s="25">
        <v>0.61139488153463695</v>
      </c>
      <c r="AP8" s="25">
        <v>0</v>
      </c>
      <c r="AQ8" s="91">
        <v>44.333117652959402</v>
      </c>
      <c r="AR8" s="25">
        <v>1100.57516290789</v>
      </c>
      <c r="AS8" s="25">
        <v>112.50326461438399</v>
      </c>
      <c r="AT8" s="25">
        <v>1222.86131514573</v>
      </c>
      <c r="AU8" s="25">
        <v>0</v>
      </c>
      <c r="AV8" s="25">
        <v>1.7671943364661</v>
      </c>
      <c r="AW8" s="25">
        <v>0</v>
      </c>
      <c r="AX8" s="25">
        <v>15.4147502430232</v>
      </c>
      <c r="AY8" s="25">
        <v>1.85194386326934E-2</v>
      </c>
      <c r="AZ8" s="25">
        <v>6.5119811593004704E-3</v>
      </c>
      <c r="BA8" s="25">
        <v>24.497762134955899</v>
      </c>
      <c r="BB8" s="25">
        <v>8.3226284638745103E-3</v>
      </c>
      <c r="BC8" s="25">
        <v>0</v>
      </c>
      <c r="BD8" s="25">
        <v>1.20709937047019E-3</v>
      </c>
      <c r="BE8" s="25">
        <v>32.753906540446401</v>
      </c>
      <c r="BF8" s="25">
        <v>31.7649453912871</v>
      </c>
      <c r="BG8" s="25">
        <v>0.98896114915921196</v>
      </c>
      <c r="BH8" s="25">
        <v>0</v>
      </c>
      <c r="BI8" s="25">
        <v>0</v>
      </c>
      <c r="BJ8" s="25">
        <v>0.12995364540859899</v>
      </c>
      <c r="BK8" s="25">
        <v>0</v>
      </c>
      <c r="BL8" s="25">
        <v>1.3945167762914901</v>
      </c>
      <c r="BM8" s="25">
        <v>0</v>
      </c>
      <c r="BN8" s="25">
        <v>3.6244721626790502E-2</v>
      </c>
      <c r="BO8" s="25">
        <v>5.5780708877461596</v>
      </c>
      <c r="BP8" s="25">
        <v>3.76582899648049E-2</v>
      </c>
      <c r="BQ8" s="25">
        <v>0</v>
      </c>
      <c r="BR8" s="25">
        <v>9.3709014897733006E-2</v>
      </c>
      <c r="BS8" s="25">
        <v>1.27062734161168E-4</v>
      </c>
      <c r="BT8" s="25">
        <v>0.79534410742682005</v>
      </c>
      <c r="BU8" s="25">
        <v>6.4383229340615804</v>
      </c>
      <c r="BV8" s="25">
        <v>0</v>
      </c>
      <c r="BW8" s="25">
        <v>0</v>
      </c>
      <c r="BX8" s="25">
        <v>2.15676171164914</v>
      </c>
      <c r="BY8" s="91">
        <v>0</v>
      </c>
      <c r="BZ8" s="25">
        <v>0.35205660503612801</v>
      </c>
      <c r="CA8" s="25">
        <v>43.112824966462099</v>
      </c>
      <c r="CB8" s="25">
        <v>2.9979309485151502</v>
      </c>
      <c r="CD8" s="34">
        <f t="shared" si="0"/>
        <v>7.9999976303811032E-3</v>
      </c>
      <c r="CE8" s="34">
        <f t="shared" si="12"/>
        <v>1.9247471513120822E-2</v>
      </c>
      <c r="CF8" s="22">
        <f t="shared" si="1"/>
        <v>-2.4405842261662407E-3</v>
      </c>
      <c r="CG8" s="22" t="str">
        <f t="shared" si="2"/>
        <v/>
      </c>
      <c r="CH8" s="22">
        <f t="shared" si="3"/>
        <v>-2.4377255205450797E-3</v>
      </c>
      <c r="CI8" s="22">
        <f t="shared" si="4"/>
        <v>-2.4770811588930219E-3</v>
      </c>
      <c r="CJ8" s="22">
        <f t="shared" si="5"/>
        <v>-2.4772336968543335E-3</v>
      </c>
      <c r="CK8" s="22">
        <f t="shared" si="6"/>
        <v>-3.9811277266068971E-3</v>
      </c>
      <c r="CL8" s="22">
        <f t="shared" si="7"/>
        <v>-2.402569822567968E-3</v>
      </c>
      <c r="CM8" s="49">
        <f t="shared" si="8"/>
        <v>-4.9163183438142991E-4</v>
      </c>
      <c r="CN8" s="49">
        <f t="shared" si="9"/>
        <v>-5.5748365035546848E-4</v>
      </c>
      <c r="CO8" s="49">
        <f t="shared" si="10"/>
        <v>8.5496151095579179E-4</v>
      </c>
      <c r="CP8" s="49">
        <f t="shared" si="11"/>
        <v>-1.338697172025348E-3</v>
      </c>
    </row>
    <row r="9" spans="1:94" x14ac:dyDescent="0.25">
      <c r="A9" s="25" t="s">
        <v>7</v>
      </c>
      <c r="B9" s="91">
        <v>162.88719</v>
      </c>
      <c r="C9" s="91">
        <v>0</v>
      </c>
      <c r="D9" s="91">
        <v>774.23925999999994</v>
      </c>
      <c r="E9" s="91">
        <v>20.968496290000001</v>
      </c>
      <c r="F9" s="91">
        <v>20.325735000000002</v>
      </c>
      <c r="G9" s="91">
        <v>1.2000529</v>
      </c>
      <c r="H9" s="91">
        <v>26.285658000000002</v>
      </c>
      <c r="I9" s="91"/>
      <c r="J9" s="91"/>
      <c r="K9" s="91"/>
      <c r="L9" s="91"/>
      <c r="M9" s="91"/>
      <c r="N9" s="28"/>
      <c r="O9" s="28"/>
      <c r="P9" s="25"/>
      <c r="Q9" s="25" t="s">
        <v>7</v>
      </c>
      <c r="R9" s="91">
        <v>0</v>
      </c>
      <c r="S9" s="25">
        <v>0.69048956219051205</v>
      </c>
      <c r="T9" s="25">
        <v>0.25556941378702602</v>
      </c>
      <c r="U9" s="25">
        <v>0.25556941378702602</v>
      </c>
      <c r="V9" s="25">
        <v>2.0304931988128101</v>
      </c>
      <c r="W9" s="91">
        <v>0</v>
      </c>
      <c r="X9" s="25">
        <v>0.123792651078662</v>
      </c>
      <c r="Y9" s="25">
        <v>0.63547033478640003</v>
      </c>
      <c r="Z9" s="25">
        <v>161.72800061729399</v>
      </c>
      <c r="AA9" s="25">
        <v>6.08235944513335</v>
      </c>
      <c r="AB9" s="25">
        <v>4.6216019688883697E-2</v>
      </c>
      <c r="AC9" s="25">
        <v>1.0618682552204901</v>
      </c>
      <c r="AD9" s="25">
        <v>0</v>
      </c>
      <c r="AE9" s="91">
        <v>0</v>
      </c>
      <c r="AF9" s="25">
        <v>1.1168875728558101</v>
      </c>
      <c r="AG9" s="25">
        <v>1.1168875728558101</v>
      </c>
      <c r="AH9" s="25">
        <v>6.1514432932643199</v>
      </c>
      <c r="AI9" s="25">
        <v>0.84094159953702896</v>
      </c>
      <c r="AJ9" s="25">
        <v>3.3561745936003098E-2</v>
      </c>
      <c r="AK9" s="91">
        <v>0.88005833470041905</v>
      </c>
      <c r="AL9" s="25">
        <v>9.0055634328389395E-2</v>
      </c>
      <c r="AM9" s="25">
        <v>0</v>
      </c>
      <c r="AN9" s="25">
        <v>7.1257922580307206E-2</v>
      </c>
      <c r="AO9" s="25">
        <v>0.388619554004971</v>
      </c>
      <c r="AP9" s="25">
        <v>0</v>
      </c>
      <c r="AQ9" s="91">
        <v>26.876474148051301</v>
      </c>
      <c r="AR9" s="25">
        <v>692.03744731229006</v>
      </c>
      <c r="AS9" s="25">
        <v>70.741567144518399</v>
      </c>
      <c r="AT9" s="25">
        <v>768.93045775007295</v>
      </c>
      <c r="AU9" s="25">
        <v>0</v>
      </c>
      <c r="AV9" s="25">
        <v>1.0713424744126001</v>
      </c>
      <c r="AW9" s="25">
        <v>0</v>
      </c>
      <c r="AX9" s="25">
        <v>9.3450185790307305</v>
      </c>
      <c r="AY9" s="25">
        <v>1.17714553260911E-2</v>
      </c>
      <c r="AZ9" s="25">
        <v>4.1391915761393701E-3</v>
      </c>
      <c r="BA9" s="25">
        <v>15.5714409078633</v>
      </c>
      <c r="BB9" s="25">
        <v>5.29008776600142E-3</v>
      </c>
      <c r="BC9" s="25">
        <v>0</v>
      </c>
      <c r="BD9" s="25">
        <v>7.6726470345078398E-4</v>
      </c>
      <c r="BE9" s="25">
        <v>20.8291745224865</v>
      </c>
      <c r="BF9" s="25">
        <v>20.190660245905701</v>
      </c>
      <c r="BG9" s="25">
        <v>0.63851427658085202</v>
      </c>
      <c r="BH9" s="25">
        <v>0</v>
      </c>
      <c r="BI9" s="25">
        <v>0</v>
      </c>
      <c r="BJ9" s="25">
        <v>8.2602199661590395E-2</v>
      </c>
      <c r="BK9" s="25">
        <v>0</v>
      </c>
      <c r="BL9" s="25">
        <v>0.88639384138847099</v>
      </c>
      <c r="BM9" s="25">
        <v>0</v>
      </c>
      <c r="BN9" s="25">
        <v>2.3038123756455399E-2</v>
      </c>
      <c r="BO9" s="25">
        <v>3.5455723838026398</v>
      </c>
      <c r="BP9" s="25">
        <v>2.28299141401852E-2</v>
      </c>
      <c r="BQ9" s="25">
        <v>0</v>
      </c>
      <c r="BR9" s="25">
        <v>5.9564025639753701E-2</v>
      </c>
      <c r="BS9" s="25">
        <v>8.0764421810325195E-5</v>
      </c>
      <c r="BT9" s="25">
        <v>1.19229090533904</v>
      </c>
      <c r="BU9" s="25">
        <v>3.9031630215151001</v>
      </c>
      <c r="BV9" s="25">
        <v>0</v>
      </c>
      <c r="BW9" s="25">
        <v>0</v>
      </c>
      <c r="BX9" s="25">
        <v>1.3075131900057799</v>
      </c>
      <c r="BY9" s="91">
        <v>0</v>
      </c>
      <c r="BZ9" s="25">
        <v>0.21343071435043501</v>
      </c>
      <c r="CA9" s="25">
        <v>26.136681547865098</v>
      </c>
      <c r="CB9" s="25">
        <v>1.8174620971273701</v>
      </c>
      <c r="CD9" s="34">
        <f t="shared" si="0"/>
        <v>7.9999995204556411E-3</v>
      </c>
      <c r="CE9" s="34">
        <f t="shared" si="12"/>
        <v>1.9247491130646707E-2</v>
      </c>
      <c r="CF9" s="22">
        <f t="shared" si="1"/>
        <v>-7.1165165456290183E-3</v>
      </c>
      <c r="CG9" s="22" t="str">
        <f t="shared" si="2"/>
        <v/>
      </c>
      <c r="CH9" s="22">
        <f t="shared" si="3"/>
        <v>-6.8567980522287108E-3</v>
      </c>
      <c r="CI9" s="22">
        <f t="shared" si="4"/>
        <v>-6.6443375617708904E-3</v>
      </c>
      <c r="CJ9" s="22">
        <f t="shared" si="5"/>
        <v>-6.6455040417628753E-3</v>
      </c>
      <c r="CK9" s="22">
        <f t="shared" si="6"/>
        <v>-6.4680437512045913E-3</v>
      </c>
      <c r="CL9" s="22">
        <f t="shared" si="7"/>
        <v>-5.6675945542205208E-3</v>
      </c>
      <c r="CM9" s="49">
        <f t="shared" si="8"/>
        <v>-4.9176448201237023E-4</v>
      </c>
      <c r="CN9" s="49">
        <f t="shared" si="9"/>
        <v>-5.5774107563681783E-4</v>
      </c>
      <c r="CO9" s="49">
        <f t="shared" si="10"/>
        <v>8.5651966042228438E-4</v>
      </c>
      <c r="CP9" s="49">
        <f t="shared" si="11"/>
        <v>-1.3344618685256116E-3</v>
      </c>
    </row>
    <row r="10" spans="1:94" x14ac:dyDescent="0.25">
      <c r="A10" s="25" t="s">
        <v>8</v>
      </c>
      <c r="B10" s="91">
        <v>24.66198</v>
      </c>
      <c r="C10" s="91">
        <v>0</v>
      </c>
      <c r="D10" s="91">
        <v>114.60042</v>
      </c>
      <c r="E10" s="91">
        <v>2.9638944879999998</v>
      </c>
      <c r="F10" s="91">
        <v>2.8749753999999998</v>
      </c>
      <c r="G10" s="91">
        <v>3.3624689999999999E-2</v>
      </c>
      <c r="H10" s="91">
        <v>3.4433745999999998</v>
      </c>
      <c r="I10" s="91"/>
      <c r="J10" s="91"/>
      <c r="K10" s="91"/>
      <c r="L10" s="91"/>
      <c r="M10" s="91"/>
      <c r="N10" s="28"/>
      <c r="O10" s="28"/>
      <c r="P10" s="25"/>
      <c r="Q10" s="25" t="s">
        <v>8</v>
      </c>
      <c r="R10" s="91">
        <v>0</v>
      </c>
      <c r="S10" s="25">
        <v>9.0441980401186103E-2</v>
      </c>
      <c r="T10" s="25">
        <v>3.3475110807129699E-2</v>
      </c>
      <c r="U10" s="25">
        <v>3.3475110807129699E-2</v>
      </c>
      <c r="V10" s="25">
        <v>0.26595926691909499</v>
      </c>
      <c r="W10" s="91">
        <v>0</v>
      </c>
      <c r="X10" s="25">
        <v>1.62147402561587E-2</v>
      </c>
      <c r="Y10" s="25">
        <v>8.3235383429620197E-2</v>
      </c>
      <c r="Z10" s="25">
        <v>24.505360705919902</v>
      </c>
      <c r="AA10" s="25">
        <v>0.79668280856131901</v>
      </c>
      <c r="AB10" s="25">
        <v>6.0534815937895699E-3</v>
      </c>
      <c r="AC10" s="25">
        <v>0.13908620501628599</v>
      </c>
      <c r="AD10" s="25">
        <v>0</v>
      </c>
      <c r="AE10" s="91">
        <v>0</v>
      </c>
      <c r="AF10" s="25">
        <v>0.14629262235662999</v>
      </c>
      <c r="AG10" s="25">
        <v>0.14629262235662999</v>
      </c>
      <c r="AH10" s="25">
        <v>0.91107976190082496</v>
      </c>
      <c r="AI10" s="25">
        <v>0.11014849365168</v>
      </c>
      <c r="AJ10" s="25">
        <v>4.39596386002744E-3</v>
      </c>
      <c r="AK10" s="91">
        <v>0.115272182210225</v>
      </c>
      <c r="AL10" s="25">
        <v>1.1795687966181001E-2</v>
      </c>
      <c r="AM10" s="25">
        <v>0</v>
      </c>
      <c r="AN10" s="25">
        <v>9.3334830867524195E-3</v>
      </c>
      <c r="AO10" s="25">
        <v>5.4993549485496299E-2</v>
      </c>
      <c r="AP10" s="25">
        <v>0</v>
      </c>
      <c r="AQ10" s="91">
        <v>3.5203464232763899</v>
      </c>
      <c r="AR10" s="25">
        <v>102.496563787981</v>
      </c>
      <c r="AS10" s="25">
        <v>10.477404496547001</v>
      </c>
      <c r="AT10" s="25">
        <v>113.88504804642901</v>
      </c>
      <c r="AU10" s="25">
        <v>0</v>
      </c>
      <c r="AV10" s="25">
        <v>0.14032677122086401</v>
      </c>
      <c r="AW10" s="25">
        <v>0</v>
      </c>
      <c r="AX10" s="25">
        <v>1.22403443179616</v>
      </c>
      <c r="AY10" s="25">
        <v>1.6657767710003999E-3</v>
      </c>
      <c r="AZ10" s="25">
        <v>5.8573709882769204E-4</v>
      </c>
      <c r="BA10" s="25">
        <v>2.2035150217430801</v>
      </c>
      <c r="BB10" s="25">
        <v>7.4859993275902905E-4</v>
      </c>
      <c r="BC10" s="25">
        <v>0</v>
      </c>
      <c r="BD10" s="25">
        <v>1.08575399725524E-4</v>
      </c>
      <c r="BE10" s="25">
        <v>2.94555261860623</v>
      </c>
      <c r="BF10" s="25">
        <v>2.8571804229680802</v>
      </c>
      <c r="BG10" s="25">
        <v>8.8372195638155293E-2</v>
      </c>
      <c r="BH10" s="25">
        <v>0</v>
      </c>
      <c r="BI10" s="25">
        <v>0</v>
      </c>
      <c r="BJ10" s="25">
        <v>1.1689026604275799E-2</v>
      </c>
      <c r="BK10" s="25">
        <v>0</v>
      </c>
      <c r="BL10" s="25">
        <v>0.1254334944912</v>
      </c>
      <c r="BM10" s="25">
        <v>0</v>
      </c>
      <c r="BN10" s="25">
        <v>3.2601231722305798E-3</v>
      </c>
      <c r="BO10" s="25">
        <v>0.50173373788146902</v>
      </c>
      <c r="BP10" s="25">
        <v>2.9903194560932898E-3</v>
      </c>
      <c r="BQ10" s="25">
        <v>0</v>
      </c>
      <c r="BR10" s="25">
        <v>8.4289008305913193E-3</v>
      </c>
      <c r="BS10" s="25">
        <v>1.1429042918478499E-5</v>
      </c>
      <c r="BT10" s="25">
        <v>3.3411401114436398E-2</v>
      </c>
      <c r="BU10" s="25">
        <v>0.51124660976292502</v>
      </c>
      <c r="BV10" s="25">
        <v>0</v>
      </c>
      <c r="BW10" s="25">
        <v>0</v>
      </c>
      <c r="BX10" s="25">
        <v>0.17126135832680101</v>
      </c>
      <c r="BY10" s="91">
        <v>0</v>
      </c>
      <c r="BZ10" s="25">
        <v>2.7955679597876901E-2</v>
      </c>
      <c r="CA10" s="25">
        <v>3.4234459233783601</v>
      </c>
      <c r="CB10" s="25">
        <v>0.23805578118570001</v>
      </c>
      <c r="CD10" s="34">
        <f t="shared" si="0"/>
        <v>7.9999945342200951E-3</v>
      </c>
      <c r="CE10" s="34">
        <f t="shared" si="12"/>
        <v>1.9247489253187661E-2</v>
      </c>
      <c r="CF10" s="22">
        <f t="shared" si="1"/>
        <v>-6.3506374622028777E-3</v>
      </c>
      <c r="CG10" s="22" t="str">
        <f t="shared" si="2"/>
        <v/>
      </c>
      <c r="CH10" s="22">
        <f t="shared" si="3"/>
        <v>-6.2423152862004687E-3</v>
      </c>
      <c r="CI10" s="22">
        <f t="shared" si="4"/>
        <v>-6.1884353400672764E-3</v>
      </c>
      <c r="CJ10" s="22">
        <f t="shared" si="5"/>
        <v>-6.189610190027949E-3</v>
      </c>
      <c r="CK10" s="22">
        <f t="shared" si="6"/>
        <v>-6.3432223631980133E-3</v>
      </c>
      <c r="CL10" s="22">
        <f t="shared" si="7"/>
        <v>-5.7875424363180742E-3</v>
      </c>
      <c r="CM10" s="49">
        <f t="shared" si="8"/>
        <v>-4.914866803525168E-4</v>
      </c>
      <c r="CN10" s="49">
        <f t="shared" si="9"/>
        <v>-5.5289293285507826E-4</v>
      </c>
      <c r="CO10" s="49">
        <f t="shared" si="10"/>
        <v>8.5638228287410081E-4</v>
      </c>
      <c r="CP10" s="49">
        <f t="shared" si="11"/>
        <v>-1.3400678571688644E-3</v>
      </c>
    </row>
    <row r="11" spans="1:94" x14ac:dyDescent="0.25">
      <c r="A11" s="25" t="s">
        <v>9</v>
      </c>
      <c r="B11" s="91">
        <v>1227.0148999999999</v>
      </c>
      <c r="C11" s="91">
        <v>0</v>
      </c>
      <c r="D11" s="91">
        <v>5948.6309000000001</v>
      </c>
      <c r="E11" s="91">
        <v>161.1382821</v>
      </c>
      <c r="F11" s="91">
        <v>156.22522000000001</v>
      </c>
      <c r="G11" s="91">
        <v>7.3133574000000001</v>
      </c>
      <c r="H11" s="91">
        <v>212.62907000000001</v>
      </c>
      <c r="I11" s="91"/>
      <c r="J11" s="91"/>
      <c r="K11" s="91"/>
      <c r="L11" s="91"/>
      <c r="M11" s="91"/>
      <c r="N11" s="28"/>
      <c r="O11" s="28"/>
      <c r="P11" s="25"/>
      <c r="Q11" s="25" t="s">
        <v>9</v>
      </c>
      <c r="R11" s="91">
        <v>0</v>
      </c>
      <c r="S11" s="25">
        <v>5.5781221225695798</v>
      </c>
      <c r="T11" s="25">
        <v>2.0646191507243499</v>
      </c>
      <c r="U11" s="25">
        <v>2.0646191507243499</v>
      </c>
      <c r="V11" s="25">
        <v>16.403345280539099</v>
      </c>
      <c r="W11" s="91">
        <v>0</v>
      </c>
      <c r="X11" s="25">
        <v>1.0000590280043999</v>
      </c>
      <c r="Y11" s="25">
        <v>5.13364799442334</v>
      </c>
      <c r="Z11" s="25">
        <v>1216.6868611121199</v>
      </c>
      <c r="AA11" s="25">
        <v>49.136376186632297</v>
      </c>
      <c r="AB11" s="25">
        <v>0.37335628500631601</v>
      </c>
      <c r="AC11" s="25">
        <v>8.5783104357713196</v>
      </c>
      <c r="AD11" s="25">
        <v>0</v>
      </c>
      <c r="AE11" s="91">
        <v>0</v>
      </c>
      <c r="AF11" s="25">
        <v>9.0227796115751993</v>
      </c>
      <c r="AG11" s="25">
        <v>9.0227796115751993</v>
      </c>
      <c r="AH11" s="25">
        <v>47.203837425627597</v>
      </c>
      <c r="AI11" s="25">
        <v>6.7935477175022996</v>
      </c>
      <c r="AJ11" s="25">
        <v>0.27112776437853497</v>
      </c>
      <c r="AK11" s="91">
        <v>7.1095557293680196</v>
      </c>
      <c r="AL11" s="25">
        <v>0.72751520664664804</v>
      </c>
      <c r="AM11" s="25">
        <v>0</v>
      </c>
      <c r="AN11" s="25">
        <v>0.575655447562467</v>
      </c>
      <c r="AO11" s="25">
        <v>2.9829930434288401</v>
      </c>
      <c r="AP11" s="25">
        <v>0</v>
      </c>
      <c r="AQ11" s="91">
        <v>217.12172737291701</v>
      </c>
      <c r="AR11" s="25">
        <v>5310.4313312241702</v>
      </c>
      <c r="AS11" s="25">
        <v>542.84420472397596</v>
      </c>
      <c r="AT11" s="25">
        <v>5900.4793733737697</v>
      </c>
      <c r="AU11" s="25">
        <v>0</v>
      </c>
      <c r="AV11" s="25">
        <v>8.6548436702448193</v>
      </c>
      <c r="AW11" s="25">
        <v>0</v>
      </c>
      <c r="AX11" s="25">
        <v>75.493881211991607</v>
      </c>
      <c r="AY11" s="25">
        <v>9.0356154870946906E-2</v>
      </c>
      <c r="AZ11" s="25">
        <v>3.1771884708741802E-2</v>
      </c>
      <c r="BA11" s="25">
        <v>119.52430911423799</v>
      </c>
      <c r="BB11" s="25">
        <v>4.0606031900108502E-2</v>
      </c>
      <c r="BC11" s="25">
        <v>0</v>
      </c>
      <c r="BD11" s="25">
        <v>5.8894262788516099E-3</v>
      </c>
      <c r="BE11" s="25">
        <v>159.85461777989201</v>
      </c>
      <c r="BF11" s="25">
        <v>154.98081239751599</v>
      </c>
      <c r="BG11" s="25">
        <v>4.8738053823751502</v>
      </c>
      <c r="BH11" s="25">
        <v>0</v>
      </c>
      <c r="BI11" s="25">
        <v>0</v>
      </c>
      <c r="BJ11" s="25">
        <v>0.63404325515302795</v>
      </c>
      <c r="BK11" s="25">
        <v>0</v>
      </c>
      <c r="BL11" s="25">
        <v>6.8038320099097698</v>
      </c>
      <c r="BM11" s="25">
        <v>0</v>
      </c>
      <c r="BN11" s="25">
        <v>0.17683770683598099</v>
      </c>
      <c r="BO11" s="25">
        <v>27.2153414115092</v>
      </c>
      <c r="BP11" s="25">
        <v>0.18443131478494301</v>
      </c>
      <c r="BQ11" s="25">
        <v>0</v>
      </c>
      <c r="BR11" s="25">
        <v>0.45720546209538299</v>
      </c>
      <c r="BS11" s="25">
        <v>6.1994001680472995E-4</v>
      </c>
      <c r="BT11" s="25">
        <v>7.2364634200785902</v>
      </c>
      <c r="BU11" s="25">
        <v>31.5317265360604</v>
      </c>
      <c r="BV11" s="25">
        <v>0</v>
      </c>
      <c r="BW11" s="25">
        <v>0</v>
      </c>
      <c r="BX11" s="25">
        <v>10.562748024832</v>
      </c>
      <c r="BY11" s="91">
        <v>0</v>
      </c>
      <c r="BZ11" s="25">
        <v>1.72419971844051</v>
      </c>
      <c r="CA11" s="25">
        <v>211.145321748155</v>
      </c>
      <c r="CB11" s="25">
        <v>14.6823821103391</v>
      </c>
      <c r="CD11" s="34">
        <f t="shared" si="0"/>
        <v>8.0000004132947996E-3</v>
      </c>
      <c r="CE11" s="34">
        <f t="shared" si="12"/>
        <v>1.9247499076064017E-2</v>
      </c>
      <c r="CF11" s="22">
        <f t="shared" si="1"/>
        <v>-8.4172073932272419E-3</v>
      </c>
      <c r="CG11" s="22" t="str">
        <f t="shared" si="2"/>
        <v/>
      </c>
      <c r="CH11" s="22">
        <f t="shared" si="3"/>
        <v>-8.0945561147911203E-3</v>
      </c>
      <c r="CI11" s="22">
        <f t="shared" si="4"/>
        <v>-7.9662281574490491E-3</v>
      </c>
      <c r="CJ11" s="22">
        <f t="shared" si="5"/>
        <v>-7.9654719160198156E-3</v>
      </c>
      <c r="CK11" s="22">
        <f t="shared" si="6"/>
        <v>-1.0514183256162195E-2</v>
      </c>
      <c r="CL11" s="22">
        <f t="shared" si="7"/>
        <v>-6.9781062948966214E-3</v>
      </c>
      <c r="CM11" s="49">
        <f t="shared" si="8"/>
        <v>-4.9163191651181877E-4</v>
      </c>
      <c r="CN11" s="49">
        <f t="shared" si="9"/>
        <v>-5.5830690522890719E-4</v>
      </c>
      <c r="CO11" s="49">
        <f t="shared" si="10"/>
        <v>8.5622876088724178E-4</v>
      </c>
      <c r="CP11" s="49">
        <f t="shared" si="11"/>
        <v>-1.3380379014932191E-3</v>
      </c>
    </row>
    <row r="12" spans="1:94" x14ac:dyDescent="0.25">
      <c r="A12" s="25" t="s">
        <v>10</v>
      </c>
      <c r="B12" s="91">
        <v>160.41119</v>
      </c>
      <c r="C12" s="91">
        <v>0</v>
      </c>
      <c r="D12" s="91">
        <v>769.84154999999998</v>
      </c>
      <c r="E12" s="91">
        <v>20.970297519999999</v>
      </c>
      <c r="F12" s="91">
        <v>20.327963</v>
      </c>
      <c r="G12" s="91">
        <v>1.1647105</v>
      </c>
      <c r="H12" s="91">
        <v>27.186049000000001</v>
      </c>
      <c r="I12" s="91"/>
      <c r="J12" s="91"/>
      <c r="K12" s="91"/>
      <c r="L12" s="91"/>
      <c r="M12" s="91"/>
      <c r="N12" s="28"/>
      <c r="O12" s="28"/>
      <c r="P12" s="25"/>
      <c r="Q12" s="25" t="s">
        <v>10</v>
      </c>
      <c r="R12" s="91">
        <v>0</v>
      </c>
      <c r="S12" s="25">
        <v>0.71536157817234203</v>
      </c>
      <c r="T12" s="25">
        <v>0.26477536776739002</v>
      </c>
      <c r="U12" s="25">
        <v>0.26477536776739002</v>
      </c>
      <c r="V12" s="25">
        <v>2.10363188173746</v>
      </c>
      <c r="W12" s="91">
        <v>0</v>
      </c>
      <c r="X12" s="25">
        <v>0.12825164663902699</v>
      </c>
      <c r="Y12" s="25">
        <v>0.65835979357026397</v>
      </c>
      <c r="Z12" s="25">
        <v>159.57990280659399</v>
      </c>
      <c r="AA12" s="25">
        <v>6.3014455277705599</v>
      </c>
      <c r="AB12" s="25">
        <v>4.7880733738023699E-2</v>
      </c>
      <c r="AC12" s="25">
        <v>1.1001165604335299</v>
      </c>
      <c r="AD12" s="25">
        <v>0</v>
      </c>
      <c r="AE12" s="91">
        <v>0</v>
      </c>
      <c r="AF12" s="25">
        <v>1.15711711221272</v>
      </c>
      <c r="AG12" s="25">
        <v>1.15711711221272</v>
      </c>
      <c r="AH12" s="25">
        <v>6.1281884235960602</v>
      </c>
      <c r="AI12" s="25">
        <v>0.87123188417084696</v>
      </c>
      <c r="AJ12" s="25">
        <v>3.4770567502076598E-2</v>
      </c>
      <c r="AK12" s="91">
        <v>0.91175876965691305</v>
      </c>
      <c r="AL12" s="25">
        <v>9.3299435395479302E-2</v>
      </c>
      <c r="AM12" s="25">
        <v>0</v>
      </c>
      <c r="AN12" s="25">
        <v>7.3824394128557805E-2</v>
      </c>
      <c r="AO12" s="25">
        <v>0.38934908325203699</v>
      </c>
      <c r="AP12" s="25">
        <v>0</v>
      </c>
      <c r="AQ12" s="91">
        <v>27.8445632814696</v>
      </c>
      <c r="AR12" s="25">
        <v>689.421319462513</v>
      </c>
      <c r="AS12" s="25">
        <v>70.474175219387405</v>
      </c>
      <c r="AT12" s="25">
        <v>766.02368310549605</v>
      </c>
      <c r="AU12" s="25">
        <v>0</v>
      </c>
      <c r="AV12" s="25">
        <v>1.10993229458985</v>
      </c>
      <c r="AW12" s="25">
        <v>0</v>
      </c>
      <c r="AX12" s="25">
        <v>9.6816355972056396</v>
      </c>
      <c r="AY12" s="25">
        <v>1.17935611721975E-2</v>
      </c>
      <c r="AZ12" s="25">
        <v>4.1469632247005802E-3</v>
      </c>
      <c r="BA12" s="25">
        <v>15.6006720736123</v>
      </c>
      <c r="BB12" s="25">
        <v>5.30002406565364E-3</v>
      </c>
      <c r="BC12" s="25">
        <v>0</v>
      </c>
      <c r="BD12" s="25">
        <v>7.6870537023870499E-4</v>
      </c>
      <c r="BE12" s="25">
        <v>20.867710931076701</v>
      </c>
      <c r="BF12" s="25">
        <v>20.228561660641301</v>
      </c>
      <c r="BG12" s="25">
        <v>0.63914927043546799</v>
      </c>
      <c r="BH12" s="25">
        <v>0</v>
      </c>
      <c r="BI12" s="25">
        <v>0</v>
      </c>
      <c r="BJ12" s="25">
        <v>8.2757151518157795E-2</v>
      </c>
      <c r="BK12" s="25">
        <v>0</v>
      </c>
      <c r="BL12" s="25">
        <v>0.88805708857619903</v>
      </c>
      <c r="BM12" s="25">
        <v>0</v>
      </c>
      <c r="BN12" s="25">
        <v>2.3081393594470801E-2</v>
      </c>
      <c r="BO12" s="25">
        <v>3.5522279230807299</v>
      </c>
      <c r="BP12" s="25">
        <v>2.36522111189898E-2</v>
      </c>
      <c r="BQ12" s="25">
        <v>0</v>
      </c>
      <c r="BR12" s="25">
        <v>5.9675859852179998E-2</v>
      </c>
      <c r="BS12" s="25">
        <v>8.0916574447328798E-5</v>
      </c>
      <c r="BT12" s="25">
        <v>1.15488045351014</v>
      </c>
      <c r="BU12" s="25">
        <v>4.0437578318524796</v>
      </c>
      <c r="BV12" s="25">
        <v>0</v>
      </c>
      <c r="BW12" s="25">
        <v>0</v>
      </c>
      <c r="BX12" s="25">
        <v>1.35460861414078</v>
      </c>
      <c r="BY12" s="91">
        <v>0</v>
      </c>
      <c r="BZ12" s="25">
        <v>0.221118483801716</v>
      </c>
      <c r="CA12" s="25">
        <v>27.078125148563899</v>
      </c>
      <c r="CB12" s="25">
        <v>1.88292633944641</v>
      </c>
      <c r="CD12" s="34">
        <f t="shared" si="0"/>
        <v>7.9999986407105535E-3</v>
      </c>
      <c r="CE12" s="34">
        <f t="shared" si="12"/>
        <v>1.9247492223314781E-2</v>
      </c>
      <c r="CF12" s="22">
        <f t="shared" si="1"/>
        <v>-5.1822269593911289E-3</v>
      </c>
      <c r="CG12" s="22" t="str">
        <f t="shared" si="2"/>
        <v/>
      </c>
      <c r="CH12" s="22">
        <f t="shared" si="3"/>
        <v>-4.9592892128307916E-3</v>
      </c>
      <c r="CI12" s="22">
        <f t="shared" si="4"/>
        <v>-4.891994919264178E-3</v>
      </c>
      <c r="CJ12" s="22">
        <f t="shared" si="5"/>
        <v>-4.8898819502327731E-3</v>
      </c>
      <c r="CK12" s="22">
        <f t="shared" si="6"/>
        <v>-8.4399054441940437E-3</v>
      </c>
      <c r="CL12" s="22">
        <f t="shared" si="7"/>
        <v>-3.9698247963910315E-3</v>
      </c>
      <c r="CM12" s="49">
        <f t="shared" si="8"/>
        <v>-4.9047928384398645E-4</v>
      </c>
      <c r="CN12" s="49">
        <f t="shared" si="9"/>
        <v>-5.5787589810398083E-4</v>
      </c>
      <c r="CO12" s="49">
        <f t="shared" si="10"/>
        <v>8.5585781604946174E-4</v>
      </c>
      <c r="CP12" s="49">
        <f t="shared" si="11"/>
        <v>-1.3377047772631248E-3</v>
      </c>
    </row>
    <row r="13" spans="1:94" x14ac:dyDescent="0.25">
      <c r="A13" s="25" t="s">
        <v>12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28"/>
      <c r="O13" s="28"/>
      <c r="P13" s="25"/>
      <c r="Q13" s="25"/>
      <c r="R13" s="91"/>
      <c r="S13" s="25"/>
      <c r="T13" s="25"/>
      <c r="U13" s="25"/>
      <c r="V13" s="25"/>
      <c r="W13" s="91"/>
      <c r="X13" s="25"/>
      <c r="Y13" s="25"/>
      <c r="Z13" s="25"/>
      <c r="AA13" s="25"/>
      <c r="AB13" s="25"/>
      <c r="AC13" s="25"/>
      <c r="AD13" s="25"/>
      <c r="AE13" s="91"/>
      <c r="AF13" s="25"/>
      <c r="AG13" s="25"/>
      <c r="AH13" s="25"/>
      <c r="AI13" s="25"/>
      <c r="AJ13" s="25"/>
      <c r="AK13" s="91"/>
      <c r="AL13" s="25"/>
      <c r="AM13" s="25"/>
      <c r="AN13" s="25"/>
      <c r="AO13" s="25"/>
      <c r="AP13" s="25"/>
      <c r="AQ13" s="91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91"/>
      <c r="BZ13" s="25"/>
      <c r="CA13" s="25"/>
      <c r="CB13" s="25"/>
      <c r="CD13" s="34" t="e">
        <f t="shared" si="0"/>
        <v>#DIV/0!</v>
      </c>
      <c r="CE13" s="34" t="e">
        <f t="shared" si="12"/>
        <v>#DIV/0!</v>
      </c>
      <c r="CF13" s="22" t="str">
        <f t="shared" si="1"/>
        <v/>
      </c>
      <c r="CG13" s="22" t="str">
        <f t="shared" si="2"/>
        <v/>
      </c>
      <c r="CH13" s="22" t="str">
        <f t="shared" si="3"/>
        <v/>
      </c>
      <c r="CI13" s="22" t="str">
        <f t="shared" si="4"/>
        <v/>
      </c>
      <c r="CJ13" s="22" t="str">
        <f t="shared" si="5"/>
        <v/>
      </c>
      <c r="CK13" s="22" t="str">
        <f t="shared" si="6"/>
        <v/>
      </c>
      <c r="CL13" s="22" t="str">
        <f t="shared" si="7"/>
        <v/>
      </c>
      <c r="CM13" s="49" t="e">
        <f t="shared" si="8"/>
        <v>#DIV/0!</v>
      </c>
      <c r="CN13" s="49" t="e">
        <f t="shared" si="9"/>
        <v>#DIV/0!</v>
      </c>
      <c r="CO13" s="49" t="e">
        <f t="shared" si="10"/>
        <v>#DIV/0!</v>
      </c>
      <c r="CP13" s="49" t="e">
        <f t="shared" si="11"/>
        <v>#DIV/0!</v>
      </c>
    </row>
    <row r="14" spans="1:94" x14ac:dyDescent="0.25">
      <c r="A14" s="25" t="s">
        <v>13</v>
      </c>
      <c r="B14" s="91">
        <v>697.16931</v>
      </c>
      <c r="C14" s="91">
        <v>0</v>
      </c>
      <c r="D14" s="91">
        <v>3855.0142000000001</v>
      </c>
      <c r="E14" s="91">
        <v>113.9139486</v>
      </c>
      <c r="F14" s="91">
        <v>110.41253</v>
      </c>
      <c r="G14" s="91">
        <v>6.9263706000000003</v>
      </c>
      <c r="H14" s="91">
        <v>191.86147</v>
      </c>
      <c r="I14" s="91"/>
      <c r="J14" s="91"/>
      <c r="K14" s="91"/>
      <c r="L14" s="91"/>
      <c r="M14" s="91"/>
      <c r="N14" s="28"/>
      <c r="O14" s="28"/>
      <c r="P14" s="25"/>
      <c r="Q14" s="25" t="s">
        <v>13</v>
      </c>
      <c r="R14" s="91">
        <v>0</v>
      </c>
      <c r="S14" s="25">
        <v>5.0631384329519999</v>
      </c>
      <c r="T14" s="25">
        <v>1.8740098224567301</v>
      </c>
      <c r="U14" s="25">
        <v>1.8740098224567301</v>
      </c>
      <c r="V14" s="25">
        <v>14.8889560972676</v>
      </c>
      <c r="W14" s="91">
        <v>0</v>
      </c>
      <c r="X14" s="25">
        <v>0.90773185127814604</v>
      </c>
      <c r="Y14" s="25">
        <v>4.6597015501189301</v>
      </c>
      <c r="Z14" s="25">
        <v>696.18979195423105</v>
      </c>
      <c r="AA14" s="25">
        <v>44.599982665222001</v>
      </c>
      <c r="AB14" s="25">
        <v>0.338887280951291</v>
      </c>
      <c r="AC14" s="25">
        <v>7.7863410700078202</v>
      </c>
      <c r="AD14" s="25">
        <v>0</v>
      </c>
      <c r="AE14" s="91">
        <v>0</v>
      </c>
      <c r="AF14" s="25">
        <v>8.1897786431842601</v>
      </c>
      <c r="AG14" s="25">
        <v>8.1897786431842601</v>
      </c>
      <c r="AH14" s="25">
        <v>30.799899198443502</v>
      </c>
      <c r="AI14" s="25">
        <v>6.1663507203953802</v>
      </c>
      <c r="AJ14" s="25">
        <v>0.246096731982859</v>
      </c>
      <c r="AK14" s="91">
        <v>6.4531853986108301</v>
      </c>
      <c r="AL14" s="25">
        <v>0.66034905031791302</v>
      </c>
      <c r="AM14" s="25">
        <v>0</v>
      </c>
      <c r="AN14" s="25">
        <v>0.52251008553348799</v>
      </c>
      <c r="AO14" s="25">
        <v>2.1224666657285902</v>
      </c>
      <c r="AP14" s="25">
        <v>0</v>
      </c>
      <c r="AQ14" s="91">
        <v>197.07659608415</v>
      </c>
      <c r="AR14" s="25">
        <v>3464.9876018188102</v>
      </c>
      <c r="AS14" s="25">
        <v>354.19868248791499</v>
      </c>
      <c r="AT14" s="25">
        <v>3849.9861835051702</v>
      </c>
      <c r="AU14" s="25">
        <v>0</v>
      </c>
      <c r="AV14" s="25">
        <v>7.8558107106484796</v>
      </c>
      <c r="AW14" s="25">
        <v>0</v>
      </c>
      <c r="AX14" s="25">
        <v>68.524110991508394</v>
      </c>
      <c r="AY14" s="25">
        <v>6.4290449293142996E-2</v>
      </c>
      <c r="AZ14" s="25">
        <v>2.2606415690955999E-2</v>
      </c>
      <c r="BA14" s="25">
        <v>85.044244847963697</v>
      </c>
      <c r="BB14" s="25">
        <v>2.8892102645105399E-2</v>
      </c>
      <c r="BC14" s="25">
        <v>0</v>
      </c>
      <c r="BD14" s="25">
        <v>4.1904631547699696E-3</v>
      </c>
      <c r="BE14" s="25">
        <v>113.769451844328</v>
      </c>
      <c r="BF14" s="25">
        <v>110.27234610024099</v>
      </c>
      <c r="BG14" s="25">
        <v>3.4971057440874702</v>
      </c>
      <c r="BH14" s="25">
        <v>0</v>
      </c>
      <c r="BI14" s="25">
        <v>0</v>
      </c>
      <c r="BJ14" s="25">
        <v>0.45113579379729601</v>
      </c>
      <c r="BK14" s="25">
        <v>0</v>
      </c>
      <c r="BL14" s="25">
        <v>4.8410820866857298</v>
      </c>
      <c r="BM14" s="25">
        <v>0</v>
      </c>
      <c r="BN14" s="25">
        <v>0.12582405462612301</v>
      </c>
      <c r="BO14" s="25">
        <v>19.364326906198801</v>
      </c>
      <c r="BP14" s="25">
        <v>0.16740431110493401</v>
      </c>
      <c r="BQ14" s="25">
        <v>0</v>
      </c>
      <c r="BR14" s="25">
        <v>0.32531187937410699</v>
      </c>
      <c r="BS14" s="25">
        <v>4.4110081141663499E-4</v>
      </c>
      <c r="BT14" s="25">
        <v>6.9189371305671896</v>
      </c>
      <c r="BU14" s="25">
        <v>28.620652812346499</v>
      </c>
      <c r="BV14" s="25">
        <v>0</v>
      </c>
      <c r="BW14" s="25">
        <v>0</v>
      </c>
      <c r="BX14" s="25">
        <v>9.5875693867037395</v>
      </c>
      <c r="BY14" s="91">
        <v>0</v>
      </c>
      <c r="BZ14" s="25">
        <v>1.56501856632332</v>
      </c>
      <c r="CA14" s="25">
        <v>191.65194273736799</v>
      </c>
      <c r="CB14" s="25">
        <v>13.3268706053006</v>
      </c>
      <c r="CD14" s="34">
        <f t="shared" si="0"/>
        <v>8.0000025273862501E-3</v>
      </c>
      <c r="CE14" s="34">
        <f t="shared" si="12"/>
        <v>1.9247497135856727E-2</v>
      </c>
      <c r="CF14" s="22">
        <f t="shared" si="1"/>
        <v>-1.4049930651263767E-3</v>
      </c>
      <c r="CG14" s="22" t="str">
        <f t="shared" si="2"/>
        <v/>
      </c>
      <c r="CH14" s="22">
        <f t="shared" si="3"/>
        <v>-1.3042796301061352E-3</v>
      </c>
      <c r="CI14" s="22">
        <f t="shared" si="4"/>
        <v>-1.2684728907026448E-3</v>
      </c>
      <c r="CJ14" s="22">
        <f t="shared" si="5"/>
        <v>-1.2696376014480332E-3</v>
      </c>
      <c r="CK14" s="22">
        <f t="shared" si="6"/>
        <v>-1.0732127779606027E-3</v>
      </c>
      <c r="CL14" s="22">
        <f t="shared" si="7"/>
        <v>-1.0920757702524023E-3</v>
      </c>
      <c r="CM14" s="49">
        <f t="shared" si="8"/>
        <v>-4.9128920725945927E-4</v>
      </c>
      <c r="CN14" s="49">
        <f t="shared" si="9"/>
        <v>-5.5789896887846219E-4</v>
      </c>
      <c r="CO14" s="49">
        <f t="shared" si="10"/>
        <v>8.5634753463666548E-4</v>
      </c>
      <c r="CP14" s="49">
        <f t="shared" si="11"/>
        <v>-1.3373567058843881E-3</v>
      </c>
    </row>
    <row r="15" spans="1:94" x14ac:dyDescent="0.25">
      <c r="A15" s="25" t="s">
        <v>14</v>
      </c>
      <c r="B15" s="91">
        <v>193.02992</v>
      </c>
      <c r="C15" s="91">
        <v>0</v>
      </c>
      <c r="D15" s="91">
        <v>1069.4984999999999</v>
      </c>
      <c r="E15" s="91">
        <v>32.272978999999999</v>
      </c>
      <c r="F15" s="91">
        <v>31.262830999999998</v>
      </c>
      <c r="G15" s="91">
        <v>3.2509543999999999</v>
      </c>
      <c r="H15" s="91">
        <v>53.292847000000002</v>
      </c>
      <c r="I15" s="91"/>
      <c r="J15" s="91"/>
      <c r="K15" s="91"/>
      <c r="L15" s="91"/>
      <c r="M15" s="91"/>
      <c r="N15" s="28"/>
      <c r="O15" s="28"/>
      <c r="P15" s="25"/>
      <c r="Q15" s="25" t="s">
        <v>14</v>
      </c>
      <c r="R15" s="91">
        <v>0</v>
      </c>
      <c r="S15" s="25">
        <v>1.4069314349231501</v>
      </c>
      <c r="T15" s="25">
        <v>0.52074473206925298</v>
      </c>
      <c r="U15" s="25">
        <v>0.52074473206925298</v>
      </c>
      <c r="V15" s="25">
        <v>4.1373044601630298</v>
      </c>
      <c r="W15" s="91">
        <v>0</v>
      </c>
      <c r="X15" s="25">
        <v>0.25223772537258099</v>
      </c>
      <c r="Y15" s="25">
        <v>1.2948250110450401</v>
      </c>
      <c r="Z15" s="25">
        <v>192.790304046914</v>
      </c>
      <c r="AA15" s="25">
        <v>12.393327863143901</v>
      </c>
      <c r="AB15" s="25">
        <v>9.4169134057620604E-2</v>
      </c>
      <c r="AC15" s="25">
        <v>2.1636470857436101</v>
      </c>
      <c r="AD15" s="25">
        <v>0</v>
      </c>
      <c r="AE15" s="91">
        <v>0</v>
      </c>
      <c r="AF15" s="25">
        <v>2.2757531340480002</v>
      </c>
      <c r="AG15" s="25">
        <v>2.2757531340480002</v>
      </c>
      <c r="AH15" s="25">
        <v>8.5468560223548593</v>
      </c>
      <c r="AI15" s="25">
        <v>1.7134892846545899</v>
      </c>
      <c r="AJ15" s="25">
        <v>6.8384675726127594E-2</v>
      </c>
      <c r="AK15" s="91">
        <v>1.7931931729602499</v>
      </c>
      <c r="AL15" s="25">
        <v>0.18349611538237501</v>
      </c>
      <c r="AM15" s="25">
        <v>0</v>
      </c>
      <c r="AN15" s="25">
        <v>0.14519359457474501</v>
      </c>
      <c r="AO15" s="25">
        <v>0.60111446171618799</v>
      </c>
      <c r="AP15" s="25">
        <v>0</v>
      </c>
      <c r="AQ15" s="91">
        <v>54.763105889647598</v>
      </c>
      <c r="AR15" s="25">
        <v>961.52120387594505</v>
      </c>
      <c r="AS15" s="25">
        <v>98.288882496734402</v>
      </c>
      <c r="AT15" s="25">
        <v>1068.35694239503</v>
      </c>
      <c r="AU15" s="25">
        <v>0</v>
      </c>
      <c r="AV15" s="25">
        <v>2.1829506366347502</v>
      </c>
      <c r="AW15" s="25">
        <v>0</v>
      </c>
      <c r="AX15" s="25">
        <v>19.041293080662701</v>
      </c>
      <c r="AY15" s="25">
        <v>1.8208014511924199E-2</v>
      </c>
      <c r="AZ15" s="25">
        <v>6.4024755678279499E-3</v>
      </c>
      <c r="BA15" s="25">
        <v>24.085803508435401</v>
      </c>
      <c r="BB15" s="25">
        <v>8.1826745636226304E-3</v>
      </c>
      <c r="BC15" s="25">
        <v>0</v>
      </c>
      <c r="BD15" s="25">
        <v>1.1868035345602001E-3</v>
      </c>
      <c r="BE15" s="25">
        <v>32.239905430936503</v>
      </c>
      <c r="BF15" s="25">
        <v>31.230780502614301</v>
      </c>
      <c r="BG15" s="25">
        <v>1.0091249283222199</v>
      </c>
      <c r="BH15" s="25">
        <v>0</v>
      </c>
      <c r="BI15" s="25">
        <v>0</v>
      </c>
      <c r="BJ15" s="25">
        <v>0.12776847419214299</v>
      </c>
      <c r="BK15" s="25">
        <v>0</v>
      </c>
      <c r="BL15" s="25">
        <v>1.37106713647161</v>
      </c>
      <c r="BM15" s="25">
        <v>0</v>
      </c>
      <c r="BN15" s="25">
        <v>3.5635249419908803E-2</v>
      </c>
      <c r="BO15" s="25">
        <v>5.4842680218478002</v>
      </c>
      <c r="BP15" s="25">
        <v>4.6517907698752498E-2</v>
      </c>
      <c r="BQ15" s="25">
        <v>0</v>
      </c>
      <c r="BR15" s="25">
        <v>9.2133217524540206E-2</v>
      </c>
      <c r="BS15" s="25">
        <v>1.2492654498255499E-4</v>
      </c>
      <c r="BT15" s="25">
        <v>3.2459384319943498</v>
      </c>
      <c r="BU15" s="25">
        <v>7.9530257469457197</v>
      </c>
      <c r="BV15" s="25">
        <v>0</v>
      </c>
      <c r="BW15" s="25">
        <v>0</v>
      </c>
      <c r="BX15" s="25">
        <v>2.6641682962925901</v>
      </c>
      <c r="BY15" s="91">
        <v>0</v>
      </c>
      <c r="BZ15" s="25">
        <v>0.43488309131804398</v>
      </c>
      <c r="CA15" s="25">
        <v>53.255721037384802</v>
      </c>
      <c r="CB15" s="25">
        <v>3.7032358827860401</v>
      </c>
      <c r="CD15" s="34">
        <f t="shared" si="0"/>
        <v>8.0000004522782601E-3</v>
      </c>
      <c r="CE15" s="34">
        <f t="shared" si="12"/>
        <v>1.9247500448023359E-2</v>
      </c>
      <c r="CF15" s="22">
        <f t="shared" si="1"/>
        <v>-1.2413409956653445E-3</v>
      </c>
      <c r="CG15" s="22" t="str">
        <f t="shared" si="2"/>
        <v/>
      </c>
      <c r="CH15" s="22">
        <f t="shared" si="3"/>
        <v>-1.0673765367318195E-3</v>
      </c>
      <c r="CI15" s="22">
        <f t="shared" si="4"/>
        <v>-1.0248068225587937E-3</v>
      </c>
      <c r="CJ15" s="22">
        <f t="shared" si="5"/>
        <v>-1.0251949794852868E-3</v>
      </c>
      <c r="CK15" s="22">
        <f t="shared" si="6"/>
        <v>-1.5429216742166773E-3</v>
      </c>
      <c r="CL15" s="22">
        <f t="shared" si="7"/>
        <v>-6.9664063200075663E-4</v>
      </c>
      <c r="CM15" s="49">
        <f t="shared" si="8"/>
        <v>-4.9133682582767175E-4</v>
      </c>
      <c r="CN15" s="49">
        <f t="shared" si="9"/>
        <v>-5.5922521588892837E-4</v>
      </c>
      <c r="CO15" s="49">
        <f t="shared" si="10"/>
        <v>8.5621570554773733E-4</v>
      </c>
      <c r="CP15" s="49">
        <f t="shared" si="11"/>
        <v>-1.3379625475130165E-3</v>
      </c>
    </row>
    <row r="16" spans="1:94" s="27" customFormat="1" x14ac:dyDescent="0.25">
      <c r="A16" s="25" t="s">
        <v>15</v>
      </c>
      <c r="B16" s="91">
        <v>54.141319000000003</v>
      </c>
      <c r="C16" s="91">
        <v>0</v>
      </c>
      <c r="D16" s="91">
        <v>297.43655000000001</v>
      </c>
      <c r="E16" s="91">
        <v>8.6911853000000008</v>
      </c>
      <c r="F16" s="91">
        <v>8.4259739000000007</v>
      </c>
      <c r="G16" s="91">
        <v>0.39003747999999999</v>
      </c>
      <c r="H16" s="91">
        <v>14.616989999999999</v>
      </c>
      <c r="I16" s="91"/>
      <c r="J16" s="91"/>
      <c r="K16" s="91"/>
      <c r="L16" s="91"/>
      <c r="M16" s="91"/>
      <c r="N16" s="28"/>
      <c r="O16" s="28"/>
      <c r="P16" s="25"/>
      <c r="Q16" s="25" t="s">
        <v>15</v>
      </c>
      <c r="R16" s="91">
        <v>0</v>
      </c>
      <c r="S16" s="25">
        <v>0.38610735209062202</v>
      </c>
      <c r="T16" s="25">
        <v>0.14290903537438099</v>
      </c>
      <c r="U16" s="25">
        <v>0.14290903537438099</v>
      </c>
      <c r="V16" s="25">
        <v>1.1354089714572</v>
      </c>
      <c r="W16" s="91">
        <v>0</v>
      </c>
      <c r="X16" s="25">
        <v>6.9222168005058204E-2</v>
      </c>
      <c r="Y16" s="25">
        <v>0.355341638550002</v>
      </c>
      <c r="Z16" s="25">
        <v>54.126353724102501</v>
      </c>
      <c r="AA16" s="25">
        <v>3.40112682463766</v>
      </c>
      <c r="AB16" s="25">
        <v>2.5842947152559401E-2</v>
      </c>
      <c r="AC16" s="25">
        <v>0.59377411821711601</v>
      </c>
      <c r="AD16" s="25">
        <v>0</v>
      </c>
      <c r="AE16" s="91">
        <v>0</v>
      </c>
      <c r="AF16" s="25">
        <v>0.62453994567468296</v>
      </c>
      <c r="AG16" s="25">
        <v>0.62453994567468296</v>
      </c>
      <c r="AH16" s="25">
        <v>2.3789452945672598</v>
      </c>
      <c r="AI16" s="25">
        <v>0.47023634342597298</v>
      </c>
      <c r="AJ16" s="25">
        <v>1.87669511986455E-2</v>
      </c>
      <c r="AK16" s="91">
        <v>0.49210971076119597</v>
      </c>
      <c r="AL16" s="25">
        <v>5.0357198243619498E-2</v>
      </c>
      <c r="AM16" s="25">
        <v>0</v>
      </c>
      <c r="AN16" s="25">
        <v>3.9845840484877403E-2</v>
      </c>
      <c r="AO16" s="25">
        <v>0.16214211062352199</v>
      </c>
      <c r="AP16" s="25">
        <v>0</v>
      </c>
      <c r="AQ16" s="91">
        <v>15.0287582906463</v>
      </c>
      <c r="AR16" s="25">
        <v>267.63142453656002</v>
      </c>
      <c r="AS16" s="25">
        <v>27.3578575374151</v>
      </c>
      <c r="AT16" s="25">
        <v>297.36822736854299</v>
      </c>
      <c r="AU16" s="25">
        <v>0</v>
      </c>
      <c r="AV16" s="25">
        <v>0.59907184595821095</v>
      </c>
      <c r="AW16" s="25">
        <v>0</v>
      </c>
      <c r="AX16" s="25">
        <v>5.2255442164748098</v>
      </c>
      <c r="AY16" s="25">
        <v>4.9113563709717398E-3</v>
      </c>
      <c r="AZ16" s="25">
        <v>1.7269774052701399E-3</v>
      </c>
      <c r="BA16" s="25">
        <v>6.4968071847528304</v>
      </c>
      <c r="BB16" s="25">
        <v>2.2071633202709398E-3</v>
      </c>
      <c r="BC16" s="25">
        <v>0</v>
      </c>
      <c r="BD16" s="25">
        <v>3.2012258207532001E-4</v>
      </c>
      <c r="BE16" s="25">
        <v>8.6892259025752203</v>
      </c>
      <c r="BF16" s="25">
        <v>8.4240643035959604</v>
      </c>
      <c r="BG16" s="25">
        <v>0.26516159897926</v>
      </c>
      <c r="BH16" s="25">
        <v>0</v>
      </c>
      <c r="BI16" s="25">
        <v>0</v>
      </c>
      <c r="BJ16" s="25">
        <v>3.4463749669582197E-2</v>
      </c>
      <c r="BK16" s="25">
        <v>0</v>
      </c>
      <c r="BL16" s="25">
        <v>0.36982603459051899</v>
      </c>
      <c r="BM16" s="25">
        <v>0</v>
      </c>
      <c r="BN16" s="25">
        <v>9.6121095366435705E-3</v>
      </c>
      <c r="BO16" s="25">
        <v>1.47930430375281</v>
      </c>
      <c r="BP16" s="25">
        <v>1.27659769666272E-2</v>
      </c>
      <c r="BQ16" s="25">
        <v>0</v>
      </c>
      <c r="BR16" s="25">
        <v>2.4851604565772099E-2</v>
      </c>
      <c r="BS16" s="25">
        <v>3.3697049207162799E-5</v>
      </c>
      <c r="BT16" s="25">
        <v>0.39001948962383598</v>
      </c>
      <c r="BU16" s="25">
        <v>2.1825653577620101</v>
      </c>
      <c r="BV16" s="25">
        <v>0</v>
      </c>
      <c r="BW16" s="25">
        <v>0</v>
      </c>
      <c r="BX16" s="25">
        <v>0.73113320137249804</v>
      </c>
      <c r="BY16" s="91">
        <v>0</v>
      </c>
      <c r="BZ16" s="25">
        <v>0.119345932569248</v>
      </c>
      <c r="CA16" s="25">
        <v>14.615077919167501</v>
      </c>
      <c r="CB16" s="25">
        <v>1.0162872197161601</v>
      </c>
      <c r="CD16" s="34">
        <f t="shared" si="0"/>
        <v>7.9999982365934353E-3</v>
      </c>
      <c r="CE16" s="34">
        <f t="shared" si="12"/>
        <v>1.9247492039478946E-2</v>
      </c>
      <c r="CF16" s="22">
        <f t="shared" si="1"/>
        <v>-2.7641136518122684E-4</v>
      </c>
      <c r="CG16" s="22" t="str">
        <f t="shared" si="2"/>
        <v/>
      </c>
      <c r="CH16" s="22">
        <f t="shared" si="3"/>
        <v>-2.2970489489950713E-4</v>
      </c>
      <c r="CI16" s="22">
        <f t="shared" si="4"/>
        <v>-2.2544651358203838E-4</v>
      </c>
      <c r="CJ16" s="22">
        <f t="shared" si="5"/>
        <v>-2.2663212902194183E-4</v>
      </c>
      <c r="CK16" s="22">
        <f t="shared" si="6"/>
        <v>-4.6124736945824061E-5</v>
      </c>
      <c r="CL16" s="22">
        <f t="shared" si="7"/>
        <v>-1.3081221458719137E-4</v>
      </c>
      <c r="CM16" s="49">
        <f t="shared" si="8"/>
        <v>-4.9148306961287853E-4</v>
      </c>
      <c r="CN16" s="49">
        <f t="shared" si="9"/>
        <v>-5.585587167602176E-4</v>
      </c>
      <c r="CO16" s="49">
        <f t="shared" si="10"/>
        <v>8.5668948749151699E-4</v>
      </c>
      <c r="CP16" s="49">
        <f t="shared" si="11"/>
        <v>-1.3364248975591202E-3</v>
      </c>
    </row>
    <row r="17" spans="1:94" s="27" customFormat="1" x14ac:dyDescent="0.25">
      <c r="A17" s="25" t="s">
        <v>16</v>
      </c>
      <c r="B17" s="91">
        <v>1.8154879000000001E-4</v>
      </c>
      <c r="C17" s="91">
        <v>0</v>
      </c>
      <c r="D17" s="91">
        <v>8.2910601999999995E-4</v>
      </c>
      <c r="E17" s="91">
        <v>2.117301113E-5</v>
      </c>
      <c r="F17" s="91">
        <v>2.0534881E-5</v>
      </c>
      <c r="G17" s="91">
        <v>2.4637000999999999E-7</v>
      </c>
      <c r="H17" s="91">
        <v>2.3098199999999999E-5</v>
      </c>
      <c r="I17" s="91"/>
      <c r="J17" s="91"/>
      <c r="K17" s="91"/>
      <c r="L17" s="91"/>
      <c r="M17" s="91"/>
      <c r="N17" s="28"/>
      <c r="O17" s="28"/>
      <c r="P17" s="25"/>
      <c r="Q17" s="25" t="s">
        <v>16</v>
      </c>
      <c r="R17" s="91">
        <v>0</v>
      </c>
      <c r="S17" s="25">
        <v>6.1024931849622702E-7</v>
      </c>
      <c r="T17" s="25">
        <v>2.2585100348881399E-7</v>
      </c>
      <c r="U17" s="25">
        <v>2.2585100348881399E-7</v>
      </c>
      <c r="V17" s="25">
        <v>1.7942409762066101E-6</v>
      </c>
      <c r="W17" s="91">
        <v>0</v>
      </c>
      <c r="X17" s="25">
        <v>1.0943754338971599E-7</v>
      </c>
      <c r="Y17" s="25">
        <v>5.6162074990216996E-7</v>
      </c>
      <c r="Z17" s="25">
        <v>1.8154929810347301E-4</v>
      </c>
      <c r="AA17" s="25">
        <v>5.3744400535723098E-6</v>
      </c>
      <c r="AB17" s="25">
        <v>4.0835119628300701E-8</v>
      </c>
      <c r="AC17" s="25">
        <v>9.3851849402271801E-7</v>
      </c>
      <c r="AD17" s="25">
        <v>0</v>
      </c>
      <c r="AE17" s="91">
        <v>0</v>
      </c>
      <c r="AF17" s="25">
        <v>9.8698205988855606E-7</v>
      </c>
      <c r="AG17" s="25">
        <v>9.8698205988855606E-7</v>
      </c>
      <c r="AH17" s="25">
        <v>6.6323847947221302E-6</v>
      </c>
      <c r="AI17" s="25">
        <v>7.4344505255267598E-7</v>
      </c>
      <c r="AJ17" s="25">
        <v>2.96590166283613E-8</v>
      </c>
      <c r="AK17" s="91">
        <v>7.7771581959578199E-7</v>
      </c>
      <c r="AL17" s="25">
        <v>7.9580350204203101E-8</v>
      </c>
      <c r="AM17" s="25">
        <v>0</v>
      </c>
      <c r="AN17" s="25">
        <v>6.2970167992195599E-8</v>
      </c>
      <c r="AO17" s="25">
        <v>3.9521156103771499E-7</v>
      </c>
      <c r="AP17" s="25">
        <v>0</v>
      </c>
      <c r="AQ17" s="91">
        <v>2.3751495009286901E-5</v>
      </c>
      <c r="AR17" s="25">
        <v>7.4619399571201005E-4</v>
      </c>
      <c r="AS17" s="25">
        <v>7.6277495769881503E-5</v>
      </c>
      <c r="AT17" s="25">
        <v>8.2910387627661299E-4</v>
      </c>
      <c r="AU17" s="25">
        <v>0</v>
      </c>
      <c r="AV17" s="25">
        <v>9.4667460330582999E-7</v>
      </c>
      <c r="AW17" s="25">
        <v>0</v>
      </c>
      <c r="AX17" s="25">
        <v>8.2585757039633505E-6</v>
      </c>
      <c r="AY17" s="25">
        <v>1.1971097405711E-8</v>
      </c>
      <c r="AZ17" s="25">
        <v>4.2097256899088899E-9</v>
      </c>
      <c r="BA17" s="25">
        <v>1.5836902065179602E-5</v>
      </c>
      <c r="BB17" s="25">
        <v>5.3803799665999701E-9</v>
      </c>
      <c r="BC17" s="25">
        <v>0</v>
      </c>
      <c r="BD17" s="25">
        <v>7.80325953361221E-10</v>
      </c>
      <c r="BE17" s="25">
        <v>2.11728284969438E-5</v>
      </c>
      <c r="BF17" s="25">
        <v>2.05347006619377E-5</v>
      </c>
      <c r="BG17" s="25">
        <v>6.3812783500609E-7</v>
      </c>
      <c r="BH17" s="25">
        <v>0</v>
      </c>
      <c r="BI17" s="25">
        <v>0</v>
      </c>
      <c r="BJ17" s="25">
        <v>8.40071209290277E-8</v>
      </c>
      <c r="BK17" s="25">
        <v>0</v>
      </c>
      <c r="BL17" s="25">
        <v>9.0146993171183299E-7</v>
      </c>
      <c r="BM17" s="25">
        <v>0</v>
      </c>
      <c r="BN17" s="25">
        <v>2.3435131753721601E-8</v>
      </c>
      <c r="BO17" s="25">
        <v>3.6058797268473298E-6</v>
      </c>
      <c r="BP17" s="25">
        <v>2.0176975589322999E-8</v>
      </c>
      <c r="BQ17" s="25">
        <v>0</v>
      </c>
      <c r="BR17" s="25">
        <v>6.0583012285255998E-8</v>
      </c>
      <c r="BS17" s="25">
        <v>8.2144215347475902E-11</v>
      </c>
      <c r="BT17" s="25">
        <v>2.4635327965078702E-7</v>
      </c>
      <c r="BU17" s="25">
        <v>3.44976866680996E-6</v>
      </c>
      <c r="BV17" s="25">
        <v>0</v>
      </c>
      <c r="BW17" s="25">
        <v>0</v>
      </c>
      <c r="BX17" s="25">
        <v>1.1558066326052501E-6</v>
      </c>
      <c r="BY17" s="91">
        <v>0</v>
      </c>
      <c r="BZ17" s="25">
        <v>1.8861747052695901E-7</v>
      </c>
      <c r="CA17" s="25">
        <v>2.3097824589251301E-5</v>
      </c>
      <c r="CB17" s="25">
        <v>1.6056083378803601E-6</v>
      </c>
      <c r="CD17" s="34">
        <f t="shared" si="0"/>
        <v>7.9994618099088165E-3</v>
      </c>
      <c r="CE17" s="34">
        <f t="shared" si="12"/>
        <v>1.9246034677791204E-2</v>
      </c>
      <c r="CF17" s="22">
        <f t="shared" si="1"/>
        <v>2.7987158328389118E-6</v>
      </c>
      <c r="CG17" s="22" t="str">
        <f t="shared" si="2"/>
        <v/>
      </c>
      <c r="CH17" s="22">
        <f t="shared" si="3"/>
        <v>-2.5855841535872923E-6</v>
      </c>
      <c r="CI17" s="22">
        <f t="shared" si="4"/>
        <v>-8.6257478956998483E-6</v>
      </c>
      <c r="CJ17" s="22">
        <f t="shared" si="5"/>
        <v>-8.7820359075942079E-6</v>
      </c>
      <c r="CK17" s="22">
        <f t="shared" si="6"/>
        <v>-6.7907409724758243E-5</v>
      </c>
      <c r="CL17" s="22">
        <f t="shared" si="7"/>
        <v>-1.6252814015720186E-5</v>
      </c>
      <c r="CM17" s="49">
        <f t="shared" si="8"/>
        <v>-5.0899010776727857E-4</v>
      </c>
      <c r="CN17" s="49">
        <f t="shared" si="9"/>
        <v>-2.1055375813841564E-4</v>
      </c>
      <c r="CO17" s="49">
        <f t="shared" si="10"/>
        <v>8.0851103327155244E-4</v>
      </c>
      <c r="CP17" s="49">
        <f t="shared" si="11"/>
        <v>-1.3780080280487049E-3</v>
      </c>
    </row>
    <row r="18" spans="1:94" s="27" customFormat="1" x14ac:dyDescent="0.25">
      <c r="A18" s="25" t="s">
        <v>17</v>
      </c>
      <c r="B18" s="91">
        <v>602.21234000000004</v>
      </c>
      <c r="C18" s="91">
        <v>0</v>
      </c>
      <c r="D18" s="91">
        <v>3312.5911000000001</v>
      </c>
      <c r="E18" s="91">
        <v>97.940593399999997</v>
      </c>
      <c r="F18" s="91">
        <v>94.920981999999995</v>
      </c>
      <c r="G18" s="91">
        <v>6.6164221999999997</v>
      </c>
      <c r="H18" s="91">
        <v>162.95392000000001</v>
      </c>
      <c r="I18" s="91"/>
      <c r="J18" s="91"/>
      <c r="K18" s="91"/>
      <c r="L18" s="91"/>
      <c r="M18" s="91"/>
      <c r="N18" s="28"/>
      <c r="O18" s="28"/>
      <c r="P18" s="25"/>
      <c r="Q18" s="25" t="s">
        <v>17</v>
      </c>
      <c r="R18" s="91">
        <v>0</v>
      </c>
      <c r="S18" s="25">
        <v>4.30192237669507</v>
      </c>
      <c r="T18" s="25">
        <v>1.59226236868886</v>
      </c>
      <c r="U18" s="25">
        <v>1.59226236868886</v>
      </c>
      <c r="V18" s="25">
        <v>12.6504842542289</v>
      </c>
      <c r="W18" s="91">
        <v>0</v>
      </c>
      <c r="X18" s="25">
        <v>0.77125930763537198</v>
      </c>
      <c r="Y18" s="25">
        <v>3.9591400555572802</v>
      </c>
      <c r="Z18" s="25">
        <v>601.55368571614304</v>
      </c>
      <c r="AA18" s="25">
        <v>37.894630161144903</v>
      </c>
      <c r="AB18" s="25">
        <v>0.28793740750324298</v>
      </c>
      <c r="AC18" s="25">
        <v>6.6157074227331503</v>
      </c>
      <c r="AD18" s="25">
        <v>0</v>
      </c>
      <c r="AE18" s="91">
        <v>0</v>
      </c>
      <c r="AF18" s="25">
        <v>6.9584904185799203</v>
      </c>
      <c r="AG18" s="25">
        <v>6.9584904185799203</v>
      </c>
      <c r="AH18" s="25">
        <v>26.474940823708501</v>
      </c>
      <c r="AI18" s="25">
        <v>5.2392743161603699</v>
      </c>
      <c r="AJ18" s="25">
        <v>0.20909747425970299</v>
      </c>
      <c r="AK18" s="91">
        <v>5.4829845066900997</v>
      </c>
      <c r="AL18" s="25">
        <v>0.56106947528852802</v>
      </c>
      <c r="AM18" s="25">
        <v>0</v>
      </c>
      <c r="AN18" s="25">
        <v>0.44395339386041799</v>
      </c>
      <c r="AO18" s="25">
        <v>1.82525086136895</v>
      </c>
      <c r="AP18" s="25">
        <v>0</v>
      </c>
      <c r="AQ18" s="91">
        <v>167.44719817578499</v>
      </c>
      <c r="AR18" s="25">
        <v>2978.4314157917001</v>
      </c>
      <c r="AS18" s="25">
        <v>304.461907567298</v>
      </c>
      <c r="AT18" s="25">
        <v>3309.3682641827099</v>
      </c>
      <c r="AU18" s="25">
        <v>0</v>
      </c>
      <c r="AV18" s="25">
        <v>6.6747329585354596</v>
      </c>
      <c r="AW18" s="25">
        <v>0</v>
      </c>
      <c r="AX18" s="25">
        <v>58.2218998332634</v>
      </c>
      <c r="AY18" s="25">
        <v>5.5287633884158097E-2</v>
      </c>
      <c r="AZ18" s="25">
        <v>1.94407587209885E-2</v>
      </c>
      <c r="BA18" s="25">
        <v>73.135201695023596</v>
      </c>
      <c r="BB18" s="25">
        <v>2.4846240008157001E-2</v>
      </c>
      <c r="BC18" s="25">
        <v>0</v>
      </c>
      <c r="BD18" s="25">
        <v>3.6036528029343498E-3</v>
      </c>
      <c r="BE18" s="25">
        <v>97.847296404014799</v>
      </c>
      <c r="BF18" s="25">
        <v>94.830525656636894</v>
      </c>
      <c r="BG18" s="25">
        <v>3.01677074737787</v>
      </c>
      <c r="BH18" s="25">
        <v>0</v>
      </c>
      <c r="BI18" s="25">
        <v>0</v>
      </c>
      <c r="BJ18" s="25">
        <v>0.38796192305207799</v>
      </c>
      <c r="BK18" s="25">
        <v>0</v>
      </c>
      <c r="BL18" s="25">
        <v>4.1631686319659096</v>
      </c>
      <c r="BM18" s="25">
        <v>0</v>
      </c>
      <c r="BN18" s="25">
        <v>0.108204429619096</v>
      </c>
      <c r="BO18" s="25">
        <v>16.6526740751886</v>
      </c>
      <c r="BP18" s="25">
        <v>0.14223595392893901</v>
      </c>
      <c r="BQ18" s="25">
        <v>0</v>
      </c>
      <c r="BR18" s="25">
        <v>0.279757283342427</v>
      </c>
      <c r="BS18" s="25">
        <v>3.7933302891361698E-4</v>
      </c>
      <c r="BT18" s="25">
        <v>6.6060731788501803</v>
      </c>
      <c r="BU18" s="25">
        <v>24.317687604954099</v>
      </c>
      <c r="BV18" s="25">
        <v>0</v>
      </c>
      <c r="BW18" s="25">
        <v>0</v>
      </c>
      <c r="BX18" s="25">
        <v>8.1461333587806308</v>
      </c>
      <c r="BY18" s="91">
        <v>0</v>
      </c>
      <c r="BZ18" s="25">
        <v>1.3297262656013999</v>
      </c>
      <c r="CA18" s="25">
        <v>162.83811792511901</v>
      </c>
      <c r="CB18" s="25">
        <v>11.3232504593615</v>
      </c>
      <c r="CD18" s="34">
        <f t="shared" si="0"/>
        <v>7.9999984015821889E-3</v>
      </c>
      <c r="CE18" s="34">
        <f t="shared" si="12"/>
        <v>1.9247503361711108E-2</v>
      </c>
      <c r="CF18" s="22">
        <f t="shared" si="1"/>
        <v>-1.0937243229805021E-3</v>
      </c>
      <c r="CG18" s="22" t="str">
        <f t="shared" si="2"/>
        <v/>
      </c>
      <c r="CH18" s="22">
        <f t="shared" si="3"/>
        <v>-9.729048107658566E-4</v>
      </c>
      <c r="CI18" s="22">
        <f t="shared" si="4"/>
        <v>-9.5258761200438886E-4</v>
      </c>
      <c r="CJ18" s="22">
        <f t="shared" si="5"/>
        <v>-9.5296468132937307E-4</v>
      </c>
      <c r="CK18" s="22">
        <f t="shared" si="6"/>
        <v>-1.5641415914811774E-3</v>
      </c>
      <c r="CL18" s="22">
        <f t="shared" si="7"/>
        <v>-7.1064307554554763E-4</v>
      </c>
      <c r="CM18" s="49">
        <f t="shared" si="8"/>
        <v>-4.9147313564404361E-4</v>
      </c>
      <c r="CN18" s="49">
        <f t="shared" si="9"/>
        <v>-5.5790965356546031E-4</v>
      </c>
      <c r="CO18" s="49">
        <f t="shared" si="10"/>
        <v>8.5639763774508315E-4</v>
      </c>
      <c r="CP18" s="49">
        <f t="shared" si="11"/>
        <v>-1.337691300615812E-3</v>
      </c>
    </row>
    <row r="19" spans="1:94" x14ac:dyDescent="0.25">
      <c r="A19" s="25" t="s">
        <v>18</v>
      </c>
      <c r="B19" s="91">
        <v>4763.1758</v>
      </c>
      <c r="C19" s="91">
        <v>0</v>
      </c>
      <c r="D19" s="91">
        <v>23657.813999999998</v>
      </c>
      <c r="E19" s="91">
        <v>669.62422300000003</v>
      </c>
      <c r="F19" s="91">
        <v>648.76196000000004</v>
      </c>
      <c r="G19" s="91">
        <v>61.975655000000003</v>
      </c>
      <c r="H19" s="91">
        <v>949.02422999999999</v>
      </c>
      <c r="I19" s="91"/>
      <c r="J19" s="91"/>
      <c r="K19" s="91"/>
      <c r="L19" s="91"/>
      <c r="M19" s="91"/>
      <c r="N19" s="28"/>
      <c r="O19" s="28"/>
      <c r="P19" s="25"/>
      <c r="Q19" s="25" t="s">
        <v>18</v>
      </c>
      <c r="R19" s="91">
        <v>0</v>
      </c>
      <c r="S19" s="25">
        <v>25.005303236642099</v>
      </c>
      <c r="T19" s="25">
        <v>9.2551684598477397</v>
      </c>
      <c r="U19" s="25">
        <v>9.2551684598477397</v>
      </c>
      <c r="V19" s="25">
        <v>73.532076464237306</v>
      </c>
      <c r="W19" s="91">
        <v>0</v>
      </c>
      <c r="X19" s="25">
        <v>4.4830111209016401</v>
      </c>
      <c r="Y19" s="25">
        <v>23.012850389387498</v>
      </c>
      <c r="Z19" s="25">
        <v>4746.6184322655199</v>
      </c>
      <c r="AA19" s="25">
        <v>220.26586330566099</v>
      </c>
      <c r="AB19" s="25">
        <v>1.6736620421376001</v>
      </c>
      <c r="AC19" s="25">
        <v>38.454377336018403</v>
      </c>
      <c r="AD19" s="25">
        <v>0</v>
      </c>
      <c r="AE19" s="91">
        <v>0</v>
      </c>
      <c r="AF19" s="25">
        <v>40.446846252842398</v>
      </c>
      <c r="AG19" s="25">
        <v>40.446846252842398</v>
      </c>
      <c r="AH19" s="25">
        <v>188.65429654475699</v>
      </c>
      <c r="AI19" s="25">
        <v>30.453735203393201</v>
      </c>
      <c r="AJ19" s="25">
        <v>1.2153975375864301</v>
      </c>
      <c r="AK19" s="91">
        <v>31.8703374781145</v>
      </c>
      <c r="AL19" s="25">
        <v>3.2612645633863702</v>
      </c>
      <c r="AM19" s="25">
        <v>0</v>
      </c>
      <c r="AN19" s="25">
        <v>2.5805174460322702</v>
      </c>
      <c r="AO19" s="25">
        <v>12.4483890194987</v>
      </c>
      <c r="AP19" s="25">
        <v>0</v>
      </c>
      <c r="AQ19" s="91">
        <v>973.30155245765695</v>
      </c>
      <c r="AR19" s="25">
        <v>21223.602827623599</v>
      </c>
      <c r="AS19" s="25">
        <v>2169.5241198393201</v>
      </c>
      <c r="AT19" s="25">
        <v>23581.7812440077</v>
      </c>
      <c r="AU19" s="25">
        <v>0</v>
      </c>
      <c r="AV19" s="25">
        <v>38.797467514748298</v>
      </c>
      <c r="AW19" s="25">
        <v>0</v>
      </c>
      <c r="AX19" s="25">
        <v>338.41986520176903</v>
      </c>
      <c r="AY19" s="25">
        <v>0.37706722462143799</v>
      </c>
      <c r="AZ19" s="25">
        <v>0.13258794485810499</v>
      </c>
      <c r="BA19" s="25">
        <v>498.78933030958302</v>
      </c>
      <c r="BB19" s="25">
        <v>0.16945381544954899</v>
      </c>
      <c r="BC19" s="25">
        <v>0</v>
      </c>
      <c r="BD19" s="25">
        <v>2.4577273054602899E-2</v>
      </c>
      <c r="BE19" s="25">
        <v>667.55185997594106</v>
      </c>
      <c r="BF19" s="25">
        <v>646.75359887243906</v>
      </c>
      <c r="BG19" s="25">
        <v>20.7982611035014</v>
      </c>
      <c r="BH19" s="25">
        <v>0</v>
      </c>
      <c r="BI19" s="25">
        <v>0</v>
      </c>
      <c r="BJ19" s="25">
        <v>2.6459384271124402</v>
      </c>
      <c r="BK19" s="25">
        <v>0</v>
      </c>
      <c r="BL19" s="25">
        <v>28.3932200869172</v>
      </c>
      <c r="BM19" s="25">
        <v>0</v>
      </c>
      <c r="BN19" s="25">
        <v>0.73796493405093699</v>
      </c>
      <c r="BO19" s="25">
        <v>113.57289926156101</v>
      </c>
      <c r="BP19" s="25">
        <v>0.82675936737470002</v>
      </c>
      <c r="BQ19" s="25">
        <v>0</v>
      </c>
      <c r="BR19" s="25">
        <v>1.90797251459404</v>
      </c>
      <c r="BS19" s="25">
        <v>2.58708063531143E-3</v>
      </c>
      <c r="BT19" s="25">
        <v>61.779430299723202</v>
      </c>
      <c r="BU19" s="25">
        <v>141.34872319583701</v>
      </c>
      <c r="BV19" s="25">
        <v>0</v>
      </c>
      <c r="BW19" s="25">
        <v>0</v>
      </c>
      <c r="BX19" s="25">
        <v>47.3501299662287</v>
      </c>
      <c r="BY19" s="91">
        <v>0</v>
      </c>
      <c r="BZ19" s="25">
        <v>7.7291548474300402</v>
      </c>
      <c r="CA19" s="25">
        <v>946.51095364010598</v>
      </c>
      <c r="CB19" s="25">
        <v>65.817388727650396</v>
      </c>
      <c r="CD19" s="34">
        <f t="shared" si="0"/>
        <v>8.0000019757920284E-3</v>
      </c>
      <c r="CE19" s="34">
        <f t="shared" si="12"/>
        <v>1.9247498647400538E-2</v>
      </c>
      <c r="CF19" s="22">
        <f t="shared" si="1"/>
        <v>-3.4761193854067002E-3</v>
      </c>
      <c r="CG19" s="22" t="str">
        <f t="shared" si="2"/>
        <v/>
      </c>
      <c r="CH19" s="22">
        <f t="shared" si="3"/>
        <v>-3.2138538240388112E-3</v>
      </c>
      <c r="CI19" s="22">
        <f t="shared" si="4"/>
        <v>-3.0948149019677453E-3</v>
      </c>
      <c r="CJ19" s="22">
        <f t="shared" si="5"/>
        <v>-3.0956826253515052E-3</v>
      </c>
      <c r="CK19" s="22">
        <f t="shared" si="6"/>
        <v>-3.1661577481803286E-3</v>
      </c>
      <c r="CL19" s="22">
        <f t="shared" si="7"/>
        <v>-2.6482741751430385E-3</v>
      </c>
      <c r="CM19" s="49">
        <f t="shared" si="8"/>
        <v>-4.9118129427539728E-4</v>
      </c>
      <c r="CN19" s="49">
        <f t="shared" si="9"/>
        <v>-5.5830560600233831E-4</v>
      </c>
      <c r="CO19" s="49">
        <f t="shared" si="10"/>
        <v>8.565371123629592E-4</v>
      </c>
      <c r="CP19" s="49">
        <f t="shared" si="11"/>
        <v>-1.3380383070359361E-3</v>
      </c>
    </row>
    <row r="20" spans="1:94" x14ac:dyDescent="0.25">
      <c r="A20" s="25" t="s">
        <v>19</v>
      </c>
      <c r="B20" s="91">
        <v>376.51092999999997</v>
      </c>
      <c r="C20" s="91">
        <v>0</v>
      </c>
      <c r="D20" s="91">
        <v>1792.9733000000001</v>
      </c>
      <c r="E20" s="91">
        <v>47.588853700000001</v>
      </c>
      <c r="F20" s="91">
        <v>46.150078000000001</v>
      </c>
      <c r="G20" s="91">
        <v>1.3037704000000001</v>
      </c>
      <c r="H20" s="91">
        <v>59.573143000000002</v>
      </c>
      <c r="I20" s="91"/>
      <c r="J20" s="91"/>
      <c r="K20" s="91"/>
      <c r="L20" s="91"/>
      <c r="M20" s="91"/>
      <c r="N20" s="28"/>
      <c r="O20" s="28"/>
      <c r="P20" s="25"/>
      <c r="Q20" s="25" t="s">
        <v>19</v>
      </c>
      <c r="R20" s="91">
        <v>0</v>
      </c>
      <c r="S20" s="25">
        <v>1.5693188591135601</v>
      </c>
      <c r="T20" s="25">
        <v>0.58084889426807196</v>
      </c>
      <c r="U20" s="25">
        <v>0.58084889426807196</v>
      </c>
      <c r="V20" s="25">
        <v>4.6148288772377102</v>
      </c>
      <c r="W20" s="91">
        <v>0</v>
      </c>
      <c r="X20" s="25">
        <v>0.28135106702066898</v>
      </c>
      <c r="Y20" s="25">
        <v>1.44427226935819</v>
      </c>
      <c r="Z20" s="25">
        <v>375.17804080049802</v>
      </c>
      <c r="AA20" s="25">
        <v>13.823766162075801</v>
      </c>
      <c r="AB20" s="25">
        <v>0.105037991605287</v>
      </c>
      <c r="AC20" s="25">
        <v>2.41337372928189</v>
      </c>
      <c r="AD20" s="25">
        <v>0</v>
      </c>
      <c r="AE20" s="91">
        <v>0</v>
      </c>
      <c r="AF20" s="25">
        <v>2.5384189933444898</v>
      </c>
      <c r="AG20" s="25">
        <v>2.5384189933444898</v>
      </c>
      <c r="AH20" s="25">
        <v>14.2950151456428</v>
      </c>
      <c r="AI20" s="25">
        <v>1.9112605466267001</v>
      </c>
      <c r="AJ20" s="25">
        <v>7.6277578376044694E-2</v>
      </c>
      <c r="AK20" s="91">
        <v>2.0001633313549698</v>
      </c>
      <c r="AL20" s="25">
        <v>0.204675199286207</v>
      </c>
      <c r="AM20" s="25">
        <v>0</v>
      </c>
      <c r="AN20" s="25">
        <v>0.161951582015467</v>
      </c>
      <c r="AO20" s="25">
        <v>0.885308899388768</v>
      </c>
      <c r="AP20" s="25">
        <v>0</v>
      </c>
      <c r="AQ20" s="91">
        <v>61.083846382380599</v>
      </c>
      <c r="AR20" s="25">
        <v>1608.18906414965</v>
      </c>
      <c r="AS20" s="25">
        <v>164.392679944002</v>
      </c>
      <c r="AT20" s="25">
        <v>1786.8767592392901</v>
      </c>
      <c r="AU20" s="25">
        <v>0</v>
      </c>
      <c r="AV20" s="25">
        <v>2.4349073499271299</v>
      </c>
      <c r="AW20" s="25">
        <v>0</v>
      </c>
      <c r="AX20" s="25">
        <v>21.239020553982002</v>
      </c>
      <c r="AY20" s="25">
        <v>2.6816412298483701E-2</v>
      </c>
      <c r="AZ20" s="25">
        <v>9.4294488923427899E-3</v>
      </c>
      <c r="BA20" s="25">
        <v>35.473084213253003</v>
      </c>
      <c r="BB20" s="25">
        <v>1.20512729036525E-2</v>
      </c>
      <c r="BC20" s="25">
        <v>0</v>
      </c>
      <c r="BD20" s="25">
        <v>1.7478949832724299E-3</v>
      </c>
      <c r="BE20" s="25">
        <v>47.430061337945503</v>
      </c>
      <c r="BF20" s="25">
        <v>45.9960606650288</v>
      </c>
      <c r="BG20" s="25">
        <v>1.43400067291677</v>
      </c>
      <c r="BH20" s="25">
        <v>0</v>
      </c>
      <c r="BI20" s="25">
        <v>0</v>
      </c>
      <c r="BJ20" s="25">
        <v>0.18817492918202999</v>
      </c>
      <c r="BK20" s="25">
        <v>0</v>
      </c>
      <c r="BL20" s="25">
        <v>2.0192782293578402</v>
      </c>
      <c r="BM20" s="25">
        <v>0</v>
      </c>
      <c r="BN20" s="25">
        <v>5.24828529395878E-2</v>
      </c>
      <c r="BO20" s="25">
        <v>8.0771194872049197</v>
      </c>
      <c r="BP20" s="25">
        <v>5.1886901396702198E-2</v>
      </c>
      <c r="BQ20" s="25">
        <v>0</v>
      </c>
      <c r="BR20" s="25">
        <v>0.135691934167782</v>
      </c>
      <c r="BS20" s="25">
        <v>1.8398984581976101E-4</v>
      </c>
      <c r="BT20" s="25">
        <v>1.29833606546139</v>
      </c>
      <c r="BU20" s="25">
        <v>8.8709654728584493</v>
      </c>
      <c r="BV20" s="25">
        <v>0</v>
      </c>
      <c r="BW20" s="25">
        <v>0</v>
      </c>
      <c r="BX20" s="25">
        <v>2.97166605285874</v>
      </c>
      <c r="BY20" s="91">
        <v>0</v>
      </c>
      <c r="BZ20" s="25">
        <v>0.48507709661529402</v>
      </c>
      <c r="CA20" s="25">
        <v>59.402478363508997</v>
      </c>
      <c r="CB20" s="25">
        <v>4.1306607479506203</v>
      </c>
      <c r="CD20" s="34">
        <f t="shared" si="0"/>
        <v>8.0000005997775021E-3</v>
      </c>
      <c r="CE20" s="34">
        <f t="shared" si="12"/>
        <v>1.9247493950321617E-2</v>
      </c>
      <c r="CF20" s="22">
        <f t="shared" si="1"/>
        <v>-3.5401075859921227E-3</v>
      </c>
      <c r="CG20" s="22" t="str">
        <f t="shared" si="2"/>
        <v/>
      </c>
      <c r="CH20" s="22">
        <f t="shared" si="3"/>
        <v>-3.4002406844039525E-3</v>
      </c>
      <c r="CI20" s="22">
        <f t="shared" si="4"/>
        <v>-3.3367553472820554E-3</v>
      </c>
      <c r="CJ20" s="22">
        <f t="shared" si="5"/>
        <v>-3.3373147272080586E-3</v>
      </c>
      <c r="CK20" s="22">
        <f t="shared" si="6"/>
        <v>-4.1681683666158443E-3</v>
      </c>
      <c r="CL20" s="22">
        <f t="shared" si="7"/>
        <v>-2.8647915469392688E-3</v>
      </c>
      <c r="CM20" s="49">
        <f t="shared" si="8"/>
        <v>-4.9136919035766536E-4</v>
      </c>
      <c r="CN20" s="49">
        <f t="shared" si="9"/>
        <v>-5.5869727066136976E-4</v>
      </c>
      <c r="CO20" s="49">
        <f t="shared" si="10"/>
        <v>8.559009020635026E-4</v>
      </c>
      <c r="CP20" s="49">
        <f t="shared" si="11"/>
        <v>-1.339246282499958E-3</v>
      </c>
    </row>
    <row r="21" spans="1:94" x14ac:dyDescent="0.25">
      <c r="A21" s="25" t="s">
        <v>20</v>
      </c>
      <c r="B21" s="91">
        <v>582.29088999999999</v>
      </c>
      <c r="C21" s="91">
        <v>0</v>
      </c>
      <c r="D21" s="91">
        <v>2728.3474000000001</v>
      </c>
      <c r="E21" s="91">
        <v>71.558570599999996</v>
      </c>
      <c r="F21" s="91">
        <v>69.401443</v>
      </c>
      <c r="G21" s="91">
        <v>1.5323852</v>
      </c>
      <c r="H21" s="91">
        <v>86.182838000000004</v>
      </c>
      <c r="I21" s="91"/>
      <c r="J21" s="91"/>
      <c r="K21" s="91"/>
      <c r="L21" s="91"/>
      <c r="M21" s="91"/>
      <c r="N21" s="28"/>
      <c r="O21" s="28"/>
      <c r="P21" s="25"/>
      <c r="Q21" s="25" t="s">
        <v>20</v>
      </c>
      <c r="R21" s="91">
        <v>0</v>
      </c>
      <c r="S21" s="25">
        <v>2.2666790832324399</v>
      </c>
      <c r="T21" s="25">
        <v>0.83896201744418897</v>
      </c>
      <c r="U21" s="25">
        <v>0.83896201744418897</v>
      </c>
      <c r="V21" s="25">
        <v>6.6655334372410202</v>
      </c>
      <c r="W21" s="91">
        <v>0</v>
      </c>
      <c r="X21" s="25">
        <v>0.40637585527796799</v>
      </c>
      <c r="Y21" s="25">
        <v>2.0860682149363798</v>
      </c>
      <c r="Z21" s="25">
        <v>579.303200530872</v>
      </c>
      <c r="AA21" s="25">
        <v>19.966652975976299</v>
      </c>
      <c r="AB21" s="25">
        <v>0.15171402246996901</v>
      </c>
      <c r="AC21" s="25">
        <v>3.4858125463700098</v>
      </c>
      <c r="AD21" s="25">
        <v>0</v>
      </c>
      <c r="AE21" s="91">
        <v>0</v>
      </c>
      <c r="AF21" s="25">
        <v>3.6664220528190099</v>
      </c>
      <c r="AG21" s="25">
        <v>3.6664220528190099</v>
      </c>
      <c r="AH21" s="25">
        <v>21.717436283382099</v>
      </c>
      <c r="AI21" s="25">
        <v>2.7605714268264299</v>
      </c>
      <c r="AJ21" s="25">
        <v>0.110173348013739</v>
      </c>
      <c r="AK21" s="91">
        <v>2.88898071099239</v>
      </c>
      <c r="AL21" s="25">
        <v>0.29562719227707601</v>
      </c>
      <c r="AM21" s="25">
        <v>0</v>
      </c>
      <c r="AN21" s="25">
        <v>0.233918920419045</v>
      </c>
      <c r="AO21" s="25">
        <v>1.32922360928476</v>
      </c>
      <c r="AP21" s="25">
        <v>0</v>
      </c>
      <c r="AQ21" s="91">
        <v>88.227838572617401</v>
      </c>
      <c r="AR21" s="25">
        <v>2443.2115029776701</v>
      </c>
      <c r="AS21" s="25">
        <v>249.75065497798099</v>
      </c>
      <c r="AT21" s="25">
        <v>2714.6795942390299</v>
      </c>
      <c r="AU21" s="25">
        <v>0</v>
      </c>
      <c r="AV21" s="25">
        <v>3.5169103666396602</v>
      </c>
      <c r="AW21" s="25">
        <v>0</v>
      </c>
      <c r="AX21" s="25">
        <v>30.677090154321299</v>
      </c>
      <c r="AY21" s="25">
        <v>4.0262777328769699E-2</v>
      </c>
      <c r="AZ21" s="25">
        <v>1.41575842711244E-2</v>
      </c>
      <c r="BA21" s="25">
        <v>53.260112555322202</v>
      </c>
      <c r="BB21" s="25">
        <v>1.8094070649316198E-2</v>
      </c>
      <c r="BC21" s="25">
        <v>0</v>
      </c>
      <c r="BD21" s="25">
        <v>2.6243321046974899E-3</v>
      </c>
      <c r="BE21" s="25">
        <v>71.206130468431198</v>
      </c>
      <c r="BF21" s="25">
        <v>69.059559958447096</v>
      </c>
      <c r="BG21" s="25">
        <v>2.1465705099841799</v>
      </c>
      <c r="BH21" s="25">
        <v>0</v>
      </c>
      <c r="BI21" s="25">
        <v>0</v>
      </c>
      <c r="BJ21" s="25">
        <v>0.28252997583734302</v>
      </c>
      <c r="BK21" s="25">
        <v>0</v>
      </c>
      <c r="BL21" s="25">
        <v>3.0317953791123</v>
      </c>
      <c r="BM21" s="25">
        <v>0</v>
      </c>
      <c r="BN21" s="25">
        <v>7.8798985641296906E-2</v>
      </c>
      <c r="BO21" s="25">
        <v>12.1271771323379</v>
      </c>
      <c r="BP21" s="25">
        <v>7.4944167906155296E-2</v>
      </c>
      <c r="BQ21" s="25">
        <v>0</v>
      </c>
      <c r="BR21" s="25">
        <v>0.20373091983443201</v>
      </c>
      <c r="BS21" s="25">
        <v>2.7624600760594599E-4</v>
      </c>
      <c r="BT21" s="25">
        <v>1.52591617774985</v>
      </c>
      <c r="BU21" s="25">
        <v>12.812977313245399</v>
      </c>
      <c r="BV21" s="25">
        <v>0</v>
      </c>
      <c r="BW21" s="25">
        <v>0</v>
      </c>
      <c r="BX21" s="25">
        <v>4.2921923839188301</v>
      </c>
      <c r="BY21" s="91">
        <v>0</v>
      </c>
      <c r="BZ21" s="25">
        <v>0.70063227875751899</v>
      </c>
      <c r="CA21" s="25">
        <v>85.799317220743205</v>
      </c>
      <c r="CB21" s="25">
        <v>5.9662108826834297</v>
      </c>
      <c r="CD21" s="34">
        <f t="shared" si="0"/>
        <v>7.9999998266719434E-3</v>
      </c>
      <c r="CE21" s="34">
        <f t="shared" si="12"/>
        <v>1.924749607562732E-2</v>
      </c>
      <c r="CF21" s="22">
        <f t="shared" si="1"/>
        <v>-5.130922568834944E-3</v>
      </c>
      <c r="CG21" s="22" t="str">
        <f t="shared" si="2"/>
        <v/>
      </c>
      <c r="CH21" s="22">
        <f t="shared" si="3"/>
        <v>-5.0095547806595919E-3</v>
      </c>
      <c r="CI21" s="22">
        <f t="shared" si="4"/>
        <v>-4.9251980386651011E-3</v>
      </c>
      <c r="CJ21" s="22">
        <f t="shared" si="5"/>
        <v>-4.9261661829265481E-3</v>
      </c>
      <c r="CK21" s="22">
        <f t="shared" si="6"/>
        <v>-4.2215379332494222E-3</v>
      </c>
      <c r="CL21" s="22">
        <f t="shared" si="7"/>
        <v>-4.450082964972661E-3</v>
      </c>
      <c r="CM21" s="49">
        <f t="shared" si="8"/>
        <v>-4.9167900381794072E-4</v>
      </c>
      <c r="CN21" s="49">
        <f t="shared" si="9"/>
        <v>-5.5855232516561462E-4</v>
      </c>
      <c r="CO21" s="49">
        <f t="shared" si="10"/>
        <v>8.5562616515274278E-4</v>
      </c>
      <c r="CP21" s="49">
        <f t="shared" si="11"/>
        <v>-1.3372016279058518E-3</v>
      </c>
    </row>
    <row r="22" spans="1:94" x14ac:dyDescent="0.25">
      <c r="A22" s="25" t="s">
        <v>21</v>
      </c>
      <c r="B22" s="91">
        <v>617.10015999999996</v>
      </c>
      <c r="C22" s="91">
        <v>0</v>
      </c>
      <c r="D22" s="91">
        <v>2912.3148999999999</v>
      </c>
      <c r="E22" s="91">
        <v>77.363972599999997</v>
      </c>
      <c r="F22" s="91">
        <v>75.015670999999998</v>
      </c>
      <c r="G22" s="91">
        <v>2.8061874000000002</v>
      </c>
      <c r="H22" s="91">
        <v>96.556374000000005</v>
      </c>
      <c r="I22" s="91"/>
      <c r="J22" s="91"/>
      <c r="K22" s="91"/>
      <c r="L22" s="91"/>
      <c r="M22" s="91"/>
      <c r="N22" s="28"/>
      <c r="O22" s="28"/>
      <c r="P22" s="25"/>
      <c r="Q22" s="25" t="s">
        <v>129</v>
      </c>
      <c r="R22" s="91">
        <v>0</v>
      </c>
      <c r="S22" s="25">
        <v>2.5392871476906702</v>
      </c>
      <c r="T22" s="25">
        <v>0.93986086982731099</v>
      </c>
      <c r="U22" s="25">
        <v>0.93986086982731099</v>
      </c>
      <c r="V22" s="25">
        <v>7.4671777987284802</v>
      </c>
      <c r="W22" s="91">
        <v>0</v>
      </c>
      <c r="X22" s="25">
        <v>0.45524946836528501</v>
      </c>
      <c r="Y22" s="25">
        <v>2.3369527827807302</v>
      </c>
      <c r="Z22" s="25">
        <v>613.93728422758295</v>
      </c>
      <c r="AA22" s="25">
        <v>22.367979228715001</v>
      </c>
      <c r="AB22" s="25">
        <v>0.169960244045232</v>
      </c>
      <c r="AC22" s="25">
        <v>3.9050380846569199</v>
      </c>
      <c r="AD22" s="25">
        <v>0</v>
      </c>
      <c r="AE22" s="91">
        <v>0</v>
      </c>
      <c r="AF22" s="25">
        <v>4.1073703275795896</v>
      </c>
      <c r="AG22" s="25">
        <v>4.1073703275795896</v>
      </c>
      <c r="AH22" s="25">
        <v>23.181300999685799</v>
      </c>
      <c r="AI22" s="25">
        <v>3.09257760837315</v>
      </c>
      <c r="AJ22" s="25">
        <v>0.12342366150699099</v>
      </c>
      <c r="AK22" s="91">
        <v>3.2364294818274502</v>
      </c>
      <c r="AL22" s="25">
        <v>0.33118118325106699</v>
      </c>
      <c r="AM22" s="25">
        <v>0</v>
      </c>
      <c r="AN22" s="25">
        <v>0.26205135519379902</v>
      </c>
      <c r="AO22" s="25">
        <v>1.4367080244492501</v>
      </c>
      <c r="AP22" s="25">
        <v>0</v>
      </c>
      <c r="AQ22" s="91">
        <v>98.838704041623203</v>
      </c>
      <c r="AR22" s="25">
        <v>2607.8965709816598</v>
      </c>
      <c r="AS22" s="25">
        <v>266.584998408042</v>
      </c>
      <c r="AT22" s="25">
        <v>2897.6628703893898</v>
      </c>
      <c r="AU22" s="25">
        <v>0</v>
      </c>
      <c r="AV22" s="25">
        <v>3.9398806787071998</v>
      </c>
      <c r="AW22" s="25">
        <v>0</v>
      </c>
      <c r="AX22" s="25">
        <v>34.366519607503399</v>
      </c>
      <c r="AY22" s="25">
        <v>4.3518520753760198E-2</v>
      </c>
      <c r="AZ22" s="25">
        <v>1.5302389563319399E-2</v>
      </c>
      <c r="BA22" s="25">
        <v>57.566850149638697</v>
      </c>
      <c r="BB22" s="25">
        <v>1.9557200736343702E-2</v>
      </c>
      <c r="BC22" s="25">
        <v>0</v>
      </c>
      <c r="BD22" s="25">
        <v>2.8365396528822599E-3</v>
      </c>
      <c r="BE22" s="25">
        <v>76.980654496402096</v>
      </c>
      <c r="BF22" s="25">
        <v>74.643874911201706</v>
      </c>
      <c r="BG22" s="25">
        <v>2.3367795852003699</v>
      </c>
      <c r="BH22" s="25">
        <v>0</v>
      </c>
      <c r="BI22" s="25">
        <v>0</v>
      </c>
      <c r="BJ22" s="25">
        <v>0.30537597678533002</v>
      </c>
      <c r="BK22" s="25">
        <v>0</v>
      </c>
      <c r="BL22" s="25">
        <v>3.2769518888650002</v>
      </c>
      <c r="BM22" s="25">
        <v>0</v>
      </c>
      <c r="BN22" s="25">
        <v>8.5170881948003999E-2</v>
      </c>
      <c r="BO22" s="25">
        <v>13.107807708460699</v>
      </c>
      <c r="BP22" s="25">
        <v>8.3957373376161201E-2</v>
      </c>
      <c r="BQ22" s="25">
        <v>0</v>
      </c>
      <c r="BR22" s="25">
        <v>0.220205072063581</v>
      </c>
      <c r="BS22" s="25">
        <v>2.9858273406196099E-4</v>
      </c>
      <c r="BT22" s="25">
        <v>2.79563301005197</v>
      </c>
      <c r="BU22" s="25">
        <v>14.353944527688901</v>
      </c>
      <c r="BV22" s="25">
        <v>0</v>
      </c>
      <c r="BW22" s="25">
        <v>0</v>
      </c>
      <c r="BX22" s="25">
        <v>4.8083996110592597</v>
      </c>
      <c r="BY22" s="91">
        <v>0</v>
      </c>
      <c r="BZ22" s="25">
        <v>0.78489490097323</v>
      </c>
      <c r="CA22" s="25">
        <v>96.118111754493199</v>
      </c>
      <c r="CB22" s="25">
        <v>6.6837480792435899</v>
      </c>
      <c r="CD22" s="34">
        <f t="shared" si="0"/>
        <v>7.9999993224093326E-3</v>
      </c>
      <c r="CE22" s="34">
        <f t="shared" si="12"/>
        <v>1.9247500563956455E-2</v>
      </c>
      <c r="CF22" s="22">
        <f t="shared" si="1"/>
        <v>-5.1253847874824891E-3</v>
      </c>
      <c r="CG22" s="22" t="str">
        <f t="shared" si="2"/>
        <v/>
      </c>
      <c r="CH22" s="22">
        <f t="shared" si="3"/>
        <v>-5.0310595226532827E-3</v>
      </c>
      <c r="CI22" s="22">
        <f t="shared" si="4"/>
        <v>-4.9547365616783362E-3</v>
      </c>
      <c r="CJ22" s="22">
        <f t="shared" si="5"/>
        <v>-4.9562455929813808E-3</v>
      </c>
      <c r="CK22" s="22">
        <f t="shared" si="6"/>
        <v>-3.761113726057733E-3</v>
      </c>
      <c r="CL22" s="22">
        <f t="shared" si="7"/>
        <v>-4.5389260941675986E-3</v>
      </c>
      <c r="CM22" s="49">
        <f t="shared" si="8"/>
        <v>-4.9197693468997828E-4</v>
      </c>
      <c r="CN22" s="49">
        <f t="shared" si="9"/>
        <v>-5.5820231891978852E-4</v>
      </c>
      <c r="CO22" s="49">
        <f t="shared" si="10"/>
        <v>8.5564055581981364E-4</v>
      </c>
      <c r="CP22" s="49">
        <f t="shared" si="11"/>
        <v>-1.3379825628045377E-3</v>
      </c>
    </row>
    <row r="23" spans="1:94" x14ac:dyDescent="0.25">
      <c r="A23" s="25" t="s">
        <v>22</v>
      </c>
      <c r="B23" s="91">
        <v>610.80811000000006</v>
      </c>
      <c r="C23" s="91">
        <v>0</v>
      </c>
      <c r="D23" s="91">
        <v>2864.2339000000002</v>
      </c>
      <c r="E23" s="91">
        <v>76.046583200000001</v>
      </c>
      <c r="F23" s="91">
        <v>73.725677000000005</v>
      </c>
      <c r="G23" s="91">
        <v>3.6335826</v>
      </c>
      <c r="H23" s="91">
        <v>89.762969999999996</v>
      </c>
      <c r="I23" s="91"/>
      <c r="J23" s="91"/>
      <c r="K23" s="91"/>
      <c r="L23" s="91"/>
      <c r="M23" s="91"/>
      <c r="N23" s="28"/>
      <c r="O23" s="28"/>
      <c r="P23" s="25"/>
      <c r="Q23" s="25" t="s">
        <v>22</v>
      </c>
      <c r="R23" s="91">
        <v>0</v>
      </c>
      <c r="S23" s="25">
        <v>2.3672664440784499</v>
      </c>
      <c r="T23" s="25">
        <v>0.87619162549653196</v>
      </c>
      <c r="U23" s="25">
        <v>0.87619162549653196</v>
      </c>
      <c r="V23" s="25">
        <v>6.9613233246189496</v>
      </c>
      <c r="W23" s="91">
        <v>0</v>
      </c>
      <c r="X23" s="25">
        <v>0.424409601106152</v>
      </c>
      <c r="Y23" s="25">
        <v>2.1786402778718199</v>
      </c>
      <c r="Z23" s="25">
        <v>609.80628323263704</v>
      </c>
      <c r="AA23" s="25">
        <v>20.852696758469801</v>
      </c>
      <c r="AB23" s="25">
        <v>0.158446430224742</v>
      </c>
      <c r="AC23" s="25">
        <v>3.6404970215468699</v>
      </c>
      <c r="AD23" s="25">
        <v>0</v>
      </c>
      <c r="AE23" s="91">
        <v>0</v>
      </c>
      <c r="AF23" s="25">
        <v>3.8291259806519702</v>
      </c>
      <c r="AG23" s="25">
        <v>3.8291259806519702</v>
      </c>
      <c r="AH23" s="25">
        <v>22.875890768445199</v>
      </c>
      <c r="AI23" s="25">
        <v>2.8830736170423399</v>
      </c>
      <c r="AJ23" s="25">
        <v>0.11506222350553701</v>
      </c>
      <c r="AK23" s="91">
        <v>3.0171832945430199</v>
      </c>
      <c r="AL23" s="25">
        <v>0.30874572988327398</v>
      </c>
      <c r="AM23" s="25">
        <v>0</v>
      </c>
      <c r="AN23" s="25">
        <v>0.24429873377431999</v>
      </c>
      <c r="AO23" s="25">
        <v>1.4166172351637201</v>
      </c>
      <c r="AP23" s="25">
        <v>0</v>
      </c>
      <c r="AQ23" s="91">
        <v>92.143019272474703</v>
      </c>
      <c r="AR23" s="25">
        <v>2573.5371514204899</v>
      </c>
      <c r="AS23" s="25">
        <v>263.07282868332197</v>
      </c>
      <c r="AT23" s="25">
        <v>2859.48587087226</v>
      </c>
      <c r="AU23" s="25">
        <v>0</v>
      </c>
      <c r="AV23" s="25">
        <v>3.6729783609017401</v>
      </c>
      <c r="AW23" s="25">
        <v>0</v>
      </c>
      <c r="AX23" s="25">
        <v>32.038402044811903</v>
      </c>
      <c r="AY23" s="25">
        <v>4.2909943479444601E-2</v>
      </c>
      <c r="AZ23" s="25">
        <v>1.5088403979452899E-2</v>
      </c>
      <c r="BA23" s="25">
        <v>56.761833535938102</v>
      </c>
      <c r="BB23" s="25">
        <v>1.9283718221090498E-2</v>
      </c>
      <c r="BC23" s="25">
        <v>0</v>
      </c>
      <c r="BD23" s="25">
        <v>2.7968740611892802E-3</v>
      </c>
      <c r="BE23" s="25">
        <v>75.917073311207005</v>
      </c>
      <c r="BF23" s="25">
        <v>73.600052541176595</v>
      </c>
      <c r="BG23" s="25">
        <v>2.3170207700303602</v>
      </c>
      <c r="BH23" s="25">
        <v>0</v>
      </c>
      <c r="BI23" s="25">
        <v>0</v>
      </c>
      <c r="BJ23" s="25">
        <v>0.30110575748276203</v>
      </c>
      <c r="BK23" s="25">
        <v>0</v>
      </c>
      <c r="BL23" s="25">
        <v>3.23112814395079</v>
      </c>
      <c r="BM23" s="25">
        <v>0</v>
      </c>
      <c r="BN23" s="25">
        <v>8.3979837405821295E-2</v>
      </c>
      <c r="BO23" s="25">
        <v>12.9245061472577</v>
      </c>
      <c r="BP23" s="25">
        <v>7.8269859333853997E-2</v>
      </c>
      <c r="BQ23" s="25">
        <v>0</v>
      </c>
      <c r="BR23" s="25">
        <v>0.217125769384414</v>
      </c>
      <c r="BS23" s="25">
        <v>2.9441001590414301E-4</v>
      </c>
      <c r="BT23" s="25">
        <v>3.6273791188558002</v>
      </c>
      <c r="BU23" s="25">
        <v>13.3815601037397</v>
      </c>
      <c r="BV23" s="25">
        <v>0</v>
      </c>
      <c r="BW23" s="25">
        <v>0</v>
      </c>
      <c r="BX23" s="25">
        <v>4.4826618519848003</v>
      </c>
      <c r="BY23" s="91">
        <v>0</v>
      </c>
      <c r="BZ23" s="25">
        <v>0.73172333254174804</v>
      </c>
      <c r="CA23" s="25">
        <v>89.606729590877194</v>
      </c>
      <c r="CB23" s="25">
        <v>6.23097202085044</v>
      </c>
      <c r="CD23" s="34">
        <f t="shared" si="0"/>
        <v>8.0000013294232921E-3</v>
      </c>
      <c r="CE23" s="34">
        <f t="shared" si="12"/>
        <v>1.9247503041810648E-2</v>
      </c>
      <c r="CF23" s="22">
        <f t="shared" si="1"/>
        <v>-1.6401661192137959E-3</v>
      </c>
      <c r="CG23" s="22" t="str">
        <f t="shared" si="2"/>
        <v/>
      </c>
      <c r="CH23" s="22">
        <f t="shared" si="3"/>
        <v>-1.6576960169838817E-3</v>
      </c>
      <c r="CI23" s="22">
        <f t="shared" si="4"/>
        <v>-1.7030336320619241E-3</v>
      </c>
      <c r="CJ23" s="22">
        <f t="shared" si="5"/>
        <v>-1.7039444591795292E-3</v>
      </c>
      <c r="CK23" s="22">
        <f t="shared" si="6"/>
        <v>-1.7072630037912922E-3</v>
      </c>
      <c r="CL23" s="22">
        <f t="shared" si="7"/>
        <v>-1.7405886761857569E-3</v>
      </c>
      <c r="CM23" s="49">
        <f t="shared" si="8"/>
        <v>-4.9167118612076382E-4</v>
      </c>
      <c r="CN23" s="49">
        <f t="shared" si="9"/>
        <v>-5.5738253161609168E-4</v>
      </c>
      <c r="CO23" s="49">
        <f t="shared" si="10"/>
        <v>8.5655604879819917E-4</v>
      </c>
      <c r="CP23" s="49">
        <f t="shared" si="11"/>
        <v>-1.3393405068576722E-3</v>
      </c>
    </row>
    <row r="24" spans="1:94" x14ac:dyDescent="0.25">
      <c r="A24" s="25" t="s">
        <v>23</v>
      </c>
      <c r="B24" s="91">
        <v>101.8158</v>
      </c>
      <c r="C24" s="91">
        <v>0</v>
      </c>
      <c r="D24" s="91">
        <v>517.29407000000003</v>
      </c>
      <c r="E24" s="91">
        <v>14.78677231</v>
      </c>
      <c r="F24" s="91">
        <v>14.325716999999999</v>
      </c>
      <c r="G24" s="91">
        <v>1.3810005999999999</v>
      </c>
      <c r="H24" s="91">
        <v>20.893668999999999</v>
      </c>
      <c r="I24" s="91"/>
      <c r="J24" s="91"/>
      <c r="K24" s="91"/>
      <c r="L24" s="91"/>
      <c r="M24" s="91"/>
      <c r="N24" s="28"/>
      <c r="O24" s="28"/>
      <c r="P24" s="25"/>
      <c r="Q24" s="25" t="s">
        <v>23</v>
      </c>
      <c r="R24" s="91">
        <v>0</v>
      </c>
      <c r="S24" s="25">
        <v>0.55186962294612196</v>
      </c>
      <c r="T24" s="25">
        <v>0.20426250291216499</v>
      </c>
      <c r="U24" s="25">
        <v>0.20426250291216499</v>
      </c>
      <c r="V24" s="25">
        <v>1.6228596010516001</v>
      </c>
      <c r="W24" s="91">
        <v>0</v>
      </c>
      <c r="X24" s="25">
        <v>9.8940587306854497E-2</v>
      </c>
      <c r="Y24" s="25">
        <v>0.50789615794919396</v>
      </c>
      <c r="Z24" s="25">
        <v>101.78533747714</v>
      </c>
      <c r="AA24" s="25">
        <v>4.8612926702336301</v>
      </c>
      <c r="AB24" s="25">
        <v>3.6937798197515803E-2</v>
      </c>
      <c r="AC24" s="25">
        <v>0.84869189877974105</v>
      </c>
      <c r="AD24" s="25">
        <v>0</v>
      </c>
      <c r="AE24" s="91">
        <v>0</v>
      </c>
      <c r="AF24" s="25">
        <v>0.89266626541078098</v>
      </c>
      <c r="AG24" s="25">
        <v>0.89266626541078098</v>
      </c>
      <c r="AH24" s="25">
        <v>4.1372225159587002</v>
      </c>
      <c r="AI24" s="25">
        <v>0.67211756848613002</v>
      </c>
      <c r="AJ24" s="25">
        <v>2.6824062692573598E-2</v>
      </c>
      <c r="AK24" s="91">
        <v>0.70338169213596302</v>
      </c>
      <c r="AL24" s="25">
        <v>7.19764847843824E-2</v>
      </c>
      <c r="AM24" s="25">
        <v>0</v>
      </c>
      <c r="AN24" s="25">
        <v>5.6952213686056102E-2</v>
      </c>
      <c r="AO24" s="25">
        <v>0.275652057276079</v>
      </c>
      <c r="AP24" s="25">
        <v>0</v>
      </c>
      <c r="AQ24" s="91">
        <v>21.480867186957401</v>
      </c>
      <c r="AR24" s="25">
        <v>465.43754881374798</v>
      </c>
      <c r="AS24" s="25">
        <v>47.578068550736603</v>
      </c>
      <c r="AT24" s="25">
        <v>517.15283988044303</v>
      </c>
      <c r="AU24" s="25">
        <v>0</v>
      </c>
      <c r="AV24" s="25">
        <v>0.856264014370828</v>
      </c>
      <c r="AW24" s="25">
        <v>0</v>
      </c>
      <c r="AX24" s="25">
        <v>7.4689591178954604</v>
      </c>
      <c r="AY24" s="25">
        <v>8.3496247149148096E-3</v>
      </c>
      <c r="AZ24" s="25">
        <v>2.93597300330142E-3</v>
      </c>
      <c r="BA24" s="25">
        <v>11.0449924864277</v>
      </c>
      <c r="BB24" s="25">
        <v>3.7523167193020102E-3</v>
      </c>
      <c r="BC24" s="25">
        <v>0</v>
      </c>
      <c r="BD24" s="25">
        <v>5.44227730837701E-4</v>
      </c>
      <c r="BE24" s="25">
        <v>14.782380705381</v>
      </c>
      <c r="BF24" s="25">
        <v>14.3214535206282</v>
      </c>
      <c r="BG24" s="25">
        <v>0.46092718475283401</v>
      </c>
      <c r="BH24" s="25">
        <v>0</v>
      </c>
      <c r="BI24" s="25">
        <v>0</v>
      </c>
      <c r="BJ24" s="25">
        <v>5.8590570467986103E-2</v>
      </c>
      <c r="BK24" s="25">
        <v>0</v>
      </c>
      <c r="BL24" s="25">
        <v>0.62872852251745803</v>
      </c>
      <c r="BM24" s="25">
        <v>0</v>
      </c>
      <c r="BN24" s="25">
        <v>1.6341201640238699E-2</v>
      </c>
      <c r="BO24" s="25">
        <v>2.5149119209422501</v>
      </c>
      <c r="BP24" s="25">
        <v>1.8246608501239301E-2</v>
      </c>
      <c r="BQ24" s="25">
        <v>0</v>
      </c>
      <c r="BR24" s="25">
        <v>4.2249389176408303E-2</v>
      </c>
      <c r="BS24" s="25">
        <v>5.7287287719704299E-5</v>
      </c>
      <c r="BT24" s="25">
        <v>1.3801705481109099</v>
      </c>
      <c r="BU24" s="25">
        <v>3.11957893910109</v>
      </c>
      <c r="BV24" s="25">
        <v>0</v>
      </c>
      <c r="BW24" s="25">
        <v>0</v>
      </c>
      <c r="BX24" s="25">
        <v>1.0450222423707201</v>
      </c>
      <c r="BY24" s="91">
        <v>0</v>
      </c>
      <c r="BZ24" s="25">
        <v>0.170583206068949</v>
      </c>
      <c r="CA24" s="25">
        <v>20.8895928779686</v>
      </c>
      <c r="CB24" s="25">
        <v>1.45259603202189</v>
      </c>
      <c r="CD24" s="34">
        <f t="shared" si="0"/>
        <v>7.9999996073020808E-3</v>
      </c>
      <c r="CE24" s="34">
        <f t="shared" si="12"/>
        <v>1.9247491665495955E-2</v>
      </c>
      <c r="CF24" s="22">
        <f t="shared" si="1"/>
        <v>-2.9919249134212702E-4</v>
      </c>
      <c r="CG24" s="22" t="str">
        <f t="shared" si="2"/>
        <v/>
      </c>
      <c r="CH24" s="22">
        <f t="shared" si="3"/>
        <v>-2.7301708592369526E-4</v>
      </c>
      <c r="CI24" s="22">
        <f t="shared" si="4"/>
        <v>-2.9699548535215347E-4</v>
      </c>
      <c r="CJ24" s="22">
        <f t="shared" si="5"/>
        <v>-2.9761019094535032E-4</v>
      </c>
      <c r="CK24" s="22">
        <f t="shared" si="6"/>
        <v>-6.0105107057160023E-4</v>
      </c>
      <c r="CL24" s="22">
        <f t="shared" si="7"/>
        <v>-1.9508885832352472E-4</v>
      </c>
      <c r="CM24" s="49">
        <f t="shared" si="8"/>
        <v>-4.9120569010327442E-4</v>
      </c>
      <c r="CN24" s="49">
        <f t="shared" si="9"/>
        <v>-5.5753226528484207E-4</v>
      </c>
      <c r="CO24" s="49">
        <f t="shared" si="10"/>
        <v>8.5682938680579923E-4</v>
      </c>
      <c r="CP24" s="49">
        <f t="shared" si="11"/>
        <v>-1.3392383141663695E-3</v>
      </c>
    </row>
    <row r="25" spans="1:94" x14ac:dyDescent="0.25">
      <c r="A25" s="25" t="s">
        <v>24</v>
      </c>
      <c r="B25" s="91">
        <v>489.40271000000001</v>
      </c>
      <c r="C25" s="91">
        <v>0</v>
      </c>
      <c r="D25" s="91">
        <v>2477.1831000000002</v>
      </c>
      <c r="E25" s="91">
        <v>69.749044400000002</v>
      </c>
      <c r="F25" s="91">
        <v>67.601089000000002</v>
      </c>
      <c r="G25" s="91">
        <v>4.6198987999999996</v>
      </c>
      <c r="H25" s="91">
        <v>99.863952999999995</v>
      </c>
      <c r="I25" s="91"/>
      <c r="J25" s="91"/>
      <c r="K25" s="91"/>
      <c r="L25" s="91"/>
      <c r="M25" s="91"/>
      <c r="N25" s="28"/>
      <c r="O25" s="28"/>
      <c r="P25" s="25"/>
      <c r="Q25" s="25" t="s">
        <v>24</v>
      </c>
      <c r="R25" s="91">
        <v>0</v>
      </c>
      <c r="S25" s="25">
        <v>2.6293446980381199</v>
      </c>
      <c r="T25" s="25">
        <v>0.97319446091944095</v>
      </c>
      <c r="U25" s="25">
        <v>0.97319446091944095</v>
      </c>
      <c r="V25" s="25">
        <v>7.7320026415135796</v>
      </c>
      <c r="W25" s="91">
        <v>0</v>
      </c>
      <c r="X25" s="25">
        <v>0.47139510349682401</v>
      </c>
      <c r="Y25" s="25">
        <v>2.4198356620112502</v>
      </c>
      <c r="Z25" s="25">
        <v>487.18887939328698</v>
      </c>
      <c r="AA25" s="25">
        <v>23.161282517010601</v>
      </c>
      <c r="AB25" s="25">
        <v>0.17598819238999</v>
      </c>
      <c r="AC25" s="25">
        <v>4.0435310311814998</v>
      </c>
      <c r="AD25" s="25">
        <v>0</v>
      </c>
      <c r="AE25" s="91">
        <v>0</v>
      </c>
      <c r="AF25" s="25">
        <v>4.2530415153163901</v>
      </c>
      <c r="AG25" s="25">
        <v>4.2530415153163901</v>
      </c>
      <c r="AH25" s="25">
        <v>19.734404762071598</v>
      </c>
      <c r="AI25" s="25">
        <v>3.2022573033876802</v>
      </c>
      <c r="AJ25" s="25">
        <v>0.127800963583377</v>
      </c>
      <c r="AK25" s="91">
        <v>3.35121114734187</v>
      </c>
      <c r="AL25" s="25">
        <v>0.34292672784508099</v>
      </c>
      <c r="AM25" s="25">
        <v>0</v>
      </c>
      <c r="AN25" s="25">
        <v>0.27134522589114202</v>
      </c>
      <c r="AO25" s="25">
        <v>1.2959496823889201</v>
      </c>
      <c r="AP25" s="25">
        <v>0</v>
      </c>
      <c r="AQ25" s="91">
        <v>102.344089915507</v>
      </c>
      <c r="AR25" s="25">
        <v>2220.1201299862701</v>
      </c>
      <c r="AS25" s="25">
        <v>226.94568715399799</v>
      </c>
      <c r="AT25" s="25">
        <v>2466.8002219023401</v>
      </c>
      <c r="AU25" s="25">
        <v>0</v>
      </c>
      <c r="AV25" s="25">
        <v>4.0796109787887804</v>
      </c>
      <c r="AW25" s="25">
        <v>0</v>
      </c>
      <c r="AX25" s="25">
        <v>35.585333676208201</v>
      </c>
      <c r="AY25" s="25">
        <v>3.9254873912156797E-2</v>
      </c>
      <c r="AZ25" s="25">
        <v>1.3803173477295099E-2</v>
      </c>
      <c r="BA25" s="25">
        <v>51.9268647028996</v>
      </c>
      <c r="BB25" s="25">
        <v>1.76411211792523E-2</v>
      </c>
      <c r="BC25" s="25">
        <v>0</v>
      </c>
      <c r="BD25" s="25">
        <v>2.5586370873636501E-3</v>
      </c>
      <c r="BE25" s="25">
        <v>69.470318457919007</v>
      </c>
      <c r="BF25" s="25">
        <v>67.330805173859005</v>
      </c>
      <c r="BG25" s="25">
        <v>2.1395132840600302</v>
      </c>
      <c r="BH25" s="25">
        <v>0</v>
      </c>
      <c r="BI25" s="25">
        <v>0</v>
      </c>
      <c r="BJ25" s="25">
        <v>0.27545740488434001</v>
      </c>
      <c r="BK25" s="25">
        <v>0</v>
      </c>
      <c r="BL25" s="25">
        <v>2.9558988391562799</v>
      </c>
      <c r="BM25" s="25">
        <v>0</v>
      </c>
      <c r="BN25" s="25">
        <v>7.6826447472125303E-2</v>
      </c>
      <c r="BO25" s="25">
        <v>11.823599631166701</v>
      </c>
      <c r="BP25" s="25">
        <v>8.6935053505196799E-2</v>
      </c>
      <c r="BQ25" s="25">
        <v>0</v>
      </c>
      <c r="BR25" s="25">
        <v>0.198631011656938</v>
      </c>
      <c r="BS25" s="25">
        <v>2.6933096690311202E-4</v>
      </c>
      <c r="BT25" s="25">
        <v>4.6066752517751004</v>
      </c>
      <c r="BU25" s="25">
        <v>14.8630253619213</v>
      </c>
      <c r="BV25" s="25">
        <v>0</v>
      </c>
      <c r="BW25" s="25">
        <v>0</v>
      </c>
      <c r="BX25" s="25">
        <v>4.9789341842611101</v>
      </c>
      <c r="BY25" s="91">
        <v>0</v>
      </c>
      <c r="BZ25" s="25">
        <v>0.81273164515120899</v>
      </c>
      <c r="CA25" s="25">
        <v>99.527012468019194</v>
      </c>
      <c r="CB25" s="25">
        <v>6.9207943636776097</v>
      </c>
      <c r="CD25" s="34">
        <f t="shared" si="0"/>
        <v>8.0000012108207424E-3</v>
      </c>
      <c r="CE25" s="34">
        <f t="shared" si="12"/>
        <v>1.9247500145625301E-2</v>
      </c>
      <c r="CF25" s="22">
        <f t="shared" si="1"/>
        <v>-4.523535651678413E-3</v>
      </c>
      <c r="CG25" s="22" t="str">
        <f t="shared" si="2"/>
        <v/>
      </c>
      <c r="CH25" s="22">
        <f t="shared" si="3"/>
        <v>-4.1914051882802157E-3</v>
      </c>
      <c r="CI25" s="22">
        <f t="shared" si="4"/>
        <v>-3.9961256025608863E-3</v>
      </c>
      <c r="CJ25" s="22">
        <f t="shared" si="5"/>
        <v>-3.9982170426425606E-3</v>
      </c>
      <c r="CK25" s="22">
        <f t="shared" si="6"/>
        <v>-2.8623025735756897E-3</v>
      </c>
      <c r="CL25" s="22">
        <f t="shared" si="7"/>
        <v>-3.3739955395196601E-3</v>
      </c>
      <c r="CM25" s="49">
        <f t="shared" si="8"/>
        <v>-4.9123491318538561E-4</v>
      </c>
      <c r="CN25" s="49">
        <f t="shared" si="9"/>
        <v>-5.584730951934629E-4</v>
      </c>
      <c r="CO25" s="49">
        <f t="shared" si="10"/>
        <v>8.5569408053874261E-4</v>
      </c>
      <c r="CP25" s="49">
        <f t="shared" si="11"/>
        <v>-1.3378963854763339E-3</v>
      </c>
    </row>
    <row r="26" spans="1:94" s="27" customFormat="1" x14ac:dyDescent="0.25">
      <c r="A26" s="25" t="s">
        <v>25</v>
      </c>
      <c r="B26" s="91">
        <v>336.87921</v>
      </c>
      <c r="C26" s="91">
        <v>0</v>
      </c>
      <c r="D26" s="91">
        <v>1815.4146000000001</v>
      </c>
      <c r="E26" s="91">
        <v>52.346419599999997</v>
      </c>
      <c r="F26" s="91">
        <v>50.752913999999997</v>
      </c>
      <c r="G26" s="91">
        <v>2.1017066999999998</v>
      </c>
      <c r="H26" s="91">
        <v>85.528960999999995</v>
      </c>
      <c r="I26" s="91"/>
      <c r="J26" s="91"/>
      <c r="K26" s="91"/>
      <c r="L26" s="91"/>
      <c r="M26" s="91"/>
      <c r="N26" s="28"/>
      <c r="O26" s="28"/>
      <c r="P26" s="25"/>
      <c r="Q26" s="25" t="s">
        <v>25</v>
      </c>
      <c r="R26" s="91">
        <v>0</v>
      </c>
      <c r="S26" s="25">
        <v>2.2569889074151699</v>
      </c>
      <c r="T26" s="25">
        <v>0.83537448501836498</v>
      </c>
      <c r="U26" s="25">
        <v>0.83537448501836498</v>
      </c>
      <c r="V26" s="25">
        <v>6.6370396024768903</v>
      </c>
      <c r="W26" s="91">
        <v>0</v>
      </c>
      <c r="X26" s="25">
        <v>0.40463848334643898</v>
      </c>
      <c r="Y26" s="25">
        <v>2.0771494871559102</v>
      </c>
      <c r="Z26" s="25">
        <v>336.33492454703202</v>
      </c>
      <c r="AA26" s="25">
        <v>19.881281844310099</v>
      </c>
      <c r="AB26" s="25">
        <v>0.15106529205397101</v>
      </c>
      <c r="AC26" s="25">
        <v>3.4709080529880398</v>
      </c>
      <c r="AD26" s="25">
        <v>0</v>
      </c>
      <c r="AE26" s="91">
        <v>0</v>
      </c>
      <c r="AF26" s="25">
        <v>3.6507450128116301</v>
      </c>
      <c r="AG26" s="25">
        <v>3.6507450128116301</v>
      </c>
      <c r="AH26" s="25">
        <v>14.5019913983586</v>
      </c>
      <c r="AI26" s="25">
        <v>2.74876818435171</v>
      </c>
      <c r="AJ26" s="25">
        <v>0.109702380902909</v>
      </c>
      <c r="AK26" s="91">
        <v>2.8766278220669701</v>
      </c>
      <c r="AL26" s="25">
        <v>0.29436305565339099</v>
      </c>
      <c r="AM26" s="25">
        <v>0</v>
      </c>
      <c r="AN26" s="25">
        <v>0.232918572402633</v>
      </c>
      <c r="AO26" s="25">
        <v>0.97546829593853501</v>
      </c>
      <c r="AP26" s="25">
        <v>0</v>
      </c>
      <c r="AQ26" s="91">
        <v>87.850587328714596</v>
      </c>
      <c r="AR26" s="25">
        <v>1631.4740697011</v>
      </c>
      <c r="AS26" s="25">
        <v>166.77286470036401</v>
      </c>
      <c r="AT26" s="25">
        <v>1812.74892579983</v>
      </c>
      <c r="AU26" s="25">
        <v>0</v>
      </c>
      <c r="AV26" s="25">
        <v>3.5018768322707001</v>
      </c>
      <c r="AW26" s="25">
        <v>0</v>
      </c>
      <c r="AX26" s="25">
        <v>30.545879215810402</v>
      </c>
      <c r="AY26" s="25">
        <v>2.9547374944470999E-2</v>
      </c>
      <c r="AZ26" s="25">
        <v>1.03897217730672E-2</v>
      </c>
      <c r="BA26" s="25">
        <v>39.085635556253699</v>
      </c>
      <c r="BB26" s="25">
        <v>1.3278577307825799E-2</v>
      </c>
      <c r="BC26" s="25">
        <v>0</v>
      </c>
      <c r="BD26" s="25">
        <v>1.9258973065030801E-3</v>
      </c>
      <c r="BE26" s="25">
        <v>52.271497446572504</v>
      </c>
      <c r="BF26" s="25">
        <v>50.680264402816299</v>
      </c>
      <c r="BG26" s="25">
        <v>1.5912330437562301</v>
      </c>
      <c r="BH26" s="25">
        <v>0</v>
      </c>
      <c r="BI26" s="25">
        <v>0</v>
      </c>
      <c r="BJ26" s="25">
        <v>0.20733837657148199</v>
      </c>
      <c r="BK26" s="25">
        <v>0</v>
      </c>
      <c r="BL26" s="25">
        <v>2.22491989043028</v>
      </c>
      <c r="BM26" s="25">
        <v>0</v>
      </c>
      <c r="BN26" s="25">
        <v>5.7827678115268601E-2</v>
      </c>
      <c r="BO26" s="25">
        <v>8.8996879499771193</v>
      </c>
      <c r="BP26" s="25">
        <v>7.4623540822093798E-2</v>
      </c>
      <c r="BQ26" s="25">
        <v>0</v>
      </c>
      <c r="BR26" s="25">
        <v>0.14951065370348901</v>
      </c>
      <c r="BS26" s="25">
        <v>2.02726433086966E-4</v>
      </c>
      <c r="BT26" s="25">
        <v>2.0964513018464799</v>
      </c>
      <c r="BU26" s="25">
        <v>12.7581962375861</v>
      </c>
      <c r="BV26" s="25">
        <v>0</v>
      </c>
      <c r="BW26" s="25">
        <v>0</v>
      </c>
      <c r="BX26" s="25">
        <v>4.2738395242867604</v>
      </c>
      <c r="BY26" s="91">
        <v>0</v>
      </c>
      <c r="BZ26" s="25">
        <v>0.69763665310021605</v>
      </c>
      <c r="CA26" s="25">
        <v>85.432445838941305</v>
      </c>
      <c r="CB26" s="25">
        <v>5.9407025759979204</v>
      </c>
      <c r="CD26" s="34">
        <f t="shared" si="0"/>
        <v>7.9999999955647251E-3</v>
      </c>
      <c r="CE26" s="34">
        <f t="shared" si="12"/>
        <v>1.9247498161914251E-2</v>
      </c>
      <c r="CF26" s="22">
        <f t="shared" si="1"/>
        <v>-1.6156694649336878E-3</v>
      </c>
      <c r="CG26" s="22" t="str">
        <f t="shared" si="2"/>
        <v/>
      </c>
      <c r="CH26" s="22">
        <f t="shared" si="3"/>
        <v>-1.4683556032710587E-3</v>
      </c>
      <c r="CI26" s="22">
        <f t="shared" si="4"/>
        <v>-1.4312756058581274E-3</v>
      </c>
      <c r="CJ26" s="22">
        <f t="shared" si="5"/>
        <v>-1.4314369650518636E-3</v>
      </c>
      <c r="CK26" s="22">
        <f t="shared" si="6"/>
        <v>-2.5005383260756327E-3</v>
      </c>
      <c r="CL26" s="22">
        <f t="shared" si="7"/>
        <v>-1.1284500586729923E-3</v>
      </c>
      <c r="CM26" s="49">
        <f t="shared" si="8"/>
        <v>-4.9191158033749013E-4</v>
      </c>
      <c r="CN26" s="49">
        <f t="shared" si="9"/>
        <v>-5.579090336339346E-4</v>
      </c>
      <c r="CO26" s="49">
        <f t="shared" si="10"/>
        <v>8.5570922947476359E-4</v>
      </c>
      <c r="CP26" s="49">
        <f t="shared" si="11"/>
        <v>-1.3377522857521164E-3</v>
      </c>
    </row>
    <row r="27" spans="1:94" s="27" customFormat="1" x14ac:dyDescent="0.25">
      <c r="A27" s="25" t="s">
        <v>26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28"/>
      <c r="O27" s="28"/>
      <c r="P27" s="25"/>
      <c r="Q27" s="25"/>
      <c r="R27" s="91"/>
      <c r="S27" s="25"/>
      <c r="T27" s="25"/>
      <c r="U27" s="25"/>
      <c r="V27" s="25"/>
      <c r="W27" s="91"/>
      <c r="X27" s="25"/>
      <c r="Y27" s="25"/>
      <c r="Z27" s="25"/>
      <c r="AA27" s="25"/>
      <c r="AB27" s="25"/>
      <c r="AC27" s="25"/>
      <c r="AD27" s="25"/>
      <c r="AE27" s="91"/>
      <c r="AF27" s="25"/>
      <c r="AG27" s="25"/>
      <c r="AH27" s="25"/>
      <c r="AI27" s="25"/>
      <c r="AJ27" s="25"/>
      <c r="AK27" s="91"/>
      <c r="AL27" s="25"/>
      <c r="AM27" s="25"/>
      <c r="AN27" s="25"/>
      <c r="AO27" s="25"/>
      <c r="AP27" s="25"/>
      <c r="AQ27" s="91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91"/>
      <c r="BZ27" s="25"/>
      <c r="CA27" s="25"/>
      <c r="CB27" s="25"/>
      <c r="CD27" s="34" t="e">
        <f t="shared" si="0"/>
        <v>#DIV/0!</v>
      </c>
      <c r="CE27" s="34" t="e">
        <f t="shared" si="12"/>
        <v>#DIV/0!</v>
      </c>
      <c r="CF27" s="22" t="str">
        <f t="shared" si="1"/>
        <v/>
      </c>
      <c r="CG27" s="22" t="str">
        <f t="shared" si="2"/>
        <v/>
      </c>
      <c r="CH27" s="22" t="str">
        <f t="shared" si="3"/>
        <v/>
      </c>
      <c r="CI27" s="22" t="str">
        <f t="shared" si="4"/>
        <v/>
      </c>
      <c r="CJ27" s="22" t="str">
        <f t="shared" si="5"/>
        <v/>
      </c>
      <c r="CK27" s="22" t="str">
        <f t="shared" si="6"/>
        <v/>
      </c>
      <c r="CL27" s="22" t="str">
        <f t="shared" si="7"/>
        <v/>
      </c>
      <c r="CM27" s="49" t="e">
        <f t="shared" si="8"/>
        <v>#DIV/0!</v>
      </c>
      <c r="CN27" s="49" t="e">
        <f t="shared" si="9"/>
        <v>#DIV/0!</v>
      </c>
      <c r="CO27" s="49" t="e">
        <f t="shared" si="10"/>
        <v>#DIV/0!</v>
      </c>
      <c r="CP27" s="49" t="e">
        <f t="shared" si="11"/>
        <v>#DIV/0!</v>
      </c>
    </row>
    <row r="28" spans="1:94" s="27" customFormat="1" x14ac:dyDescent="0.25">
      <c r="A28" s="25" t="s">
        <v>27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28"/>
      <c r="O28" s="28"/>
      <c r="P28" s="25"/>
      <c r="Q28" s="25"/>
      <c r="R28" s="91"/>
      <c r="S28" s="25"/>
      <c r="T28" s="25"/>
      <c r="U28" s="25"/>
      <c r="V28" s="25"/>
      <c r="W28" s="91"/>
      <c r="X28" s="25"/>
      <c r="Y28" s="25"/>
      <c r="Z28" s="25"/>
      <c r="AA28" s="25"/>
      <c r="AB28" s="25"/>
      <c r="AC28" s="25"/>
      <c r="AD28" s="25"/>
      <c r="AE28" s="91"/>
      <c r="AF28" s="25"/>
      <c r="AG28" s="25"/>
      <c r="AH28" s="25"/>
      <c r="AI28" s="25"/>
      <c r="AJ28" s="25"/>
      <c r="AK28" s="91"/>
      <c r="AL28" s="25"/>
      <c r="AM28" s="25"/>
      <c r="AN28" s="25"/>
      <c r="AO28" s="25"/>
      <c r="AP28" s="25"/>
      <c r="AQ28" s="91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91"/>
      <c r="BZ28" s="25"/>
      <c r="CA28" s="25"/>
      <c r="CB28" s="25"/>
      <c r="CD28" s="34" t="e">
        <f t="shared" si="0"/>
        <v>#DIV/0!</v>
      </c>
      <c r="CE28" s="34" t="e">
        <f t="shared" si="12"/>
        <v>#DIV/0!</v>
      </c>
      <c r="CF28" s="22" t="str">
        <f t="shared" si="1"/>
        <v/>
      </c>
      <c r="CG28" s="22" t="str">
        <f t="shared" si="2"/>
        <v/>
      </c>
      <c r="CH28" s="22" t="str">
        <f t="shared" si="3"/>
        <v/>
      </c>
      <c r="CI28" s="22" t="str">
        <f t="shared" si="4"/>
        <v/>
      </c>
      <c r="CJ28" s="22" t="str">
        <f t="shared" si="5"/>
        <v/>
      </c>
      <c r="CK28" s="22" t="str">
        <f t="shared" si="6"/>
        <v/>
      </c>
      <c r="CL28" s="22" t="str">
        <f t="shared" si="7"/>
        <v/>
      </c>
      <c r="CM28" s="49" t="e">
        <f t="shared" si="8"/>
        <v>#DIV/0!</v>
      </c>
      <c r="CN28" s="49" t="e">
        <f t="shared" si="9"/>
        <v>#DIV/0!</v>
      </c>
      <c r="CO28" s="49" t="e">
        <f t="shared" si="10"/>
        <v>#DIV/0!</v>
      </c>
      <c r="CP28" s="49" t="e">
        <f t="shared" si="11"/>
        <v>#DIV/0!</v>
      </c>
    </row>
    <row r="29" spans="1:94" s="27" customFormat="1" x14ac:dyDescent="0.25">
      <c r="A29" s="25" t="s">
        <v>28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28"/>
      <c r="O29" s="28"/>
      <c r="P29" s="25"/>
      <c r="Q29" s="25"/>
      <c r="R29" s="91"/>
      <c r="S29" s="25"/>
      <c r="T29" s="25"/>
      <c r="U29" s="25"/>
      <c r="V29" s="25"/>
      <c r="W29" s="91"/>
      <c r="X29" s="25"/>
      <c r="Y29" s="25"/>
      <c r="Z29" s="25"/>
      <c r="AA29" s="25"/>
      <c r="AB29" s="25"/>
      <c r="AC29" s="25"/>
      <c r="AD29" s="25"/>
      <c r="AE29" s="91"/>
      <c r="AF29" s="25"/>
      <c r="AG29" s="25"/>
      <c r="AH29" s="25"/>
      <c r="AI29" s="25"/>
      <c r="AJ29" s="25"/>
      <c r="AK29" s="91"/>
      <c r="AL29" s="25"/>
      <c r="AM29" s="25"/>
      <c r="AN29" s="25"/>
      <c r="AO29" s="25"/>
      <c r="AP29" s="25"/>
      <c r="AQ29" s="91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91"/>
      <c r="BZ29" s="25"/>
      <c r="CA29" s="25"/>
      <c r="CB29" s="25"/>
      <c r="CD29" s="34" t="e">
        <f t="shared" si="0"/>
        <v>#DIV/0!</v>
      </c>
      <c r="CE29" s="34" t="e">
        <f t="shared" si="12"/>
        <v>#DIV/0!</v>
      </c>
      <c r="CF29" s="22" t="str">
        <f t="shared" si="1"/>
        <v/>
      </c>
      <c r="CG29" s="22" t="str">
        <f t="shared" si="2"/>
        <v/>
      </c>
      <c r="CH29" s="22" t="str">
        <f t="shared" si="3"/>
        <v/>
      </c>
      <c r="CI29" s="22" t="str">
        <f t="shared" si="4"/>
        <v/>
      </c>
      <c r="CJ29" s="22" t="str">
        <f t="shared" si="5"/>
        <v/>
      </c>
      <c r="CK29" s="22" t="str">
        <f t="shared" si="6"/>
        <v/>
      </c>
      <c r="CL29" s="22" t="str">
        <f t="shared" si="7"/>
        <v/>
      </c>
      <c r="CM29" s="49" t="e">
        <f t="shared" si="8"/>
        <v>#DIV/0!</v>
      </c>
      <c r="CN29" s="49" t="e">
        <f t="shared" si="9"/>
        <v>#DIV/0!</v>
      </c>
      <c r="CO29" s="49" t="e">
        <f t="shared" si="10"/>
        <v>#DIV/0!</v>
      </c>
      <c r="CP29" s="49" t="e">
        <f t="shared" si="11"/>
        <v>#DIV/0!</v>
      </c>
    </row>
    <row r="30" spans="1:94" s="27" customFormat="1" x14ac:dyDescent="0.25">
      <c r="A30" s="25" t="s">
        <v>29</v>
      </c>
      <c r="B30" s="91">
        <v>30.966127</v>
      </c>
      <c r="C30" s="91">
        <v>0</v>
      </c>
      <c r="D30" s="91">
        <v>148.71252000000001</v>
      </c>
      <c r="E30" s="91">
        <v>3.9376524800000001</v>
      </c>
      <c r="F30" s="91">
        <v>3.819515</v>
      </c>
      <c r="G30" s="91">
        <v>4.276162E-2</v>
      </c>
      <c r="H30" s="91">
        <v>5.1081966999999997</v>
      </c>
      <c r="I30" s="91"/>
      <c r="J30" s="91"/>
      <c r="K30" s="91"/>
      <c r="L30" s="91"/>
      <c r="M30" s="91"/>
      <c r="N30" s="28"/>
      <c r="O30" s="28"/>
      <c r="P30" s="25"/>
      <c r="Q30" s="25" t="s">
        <v>29</v>
      </c>
      <c r="R30" s="91">
        <v>0</v>
      </c>
      <c r="S30" s="25">
        <v>0.134819906686798</v>
      </c>
      <c r="T30" s="25">
        <v>4.99005704251042E-2</v>
      </c>
      <c r="U30" s="25">
        <v>4.99005704251042E-2</v>
      </c>
      <c r="V30" s="25">
        <v>0.396458927831147</v>
      </c>
      <c r="W30" s="91">
        <v>0</v>
      </c>
      <c r="X30" s="25">
        <v>2.41707694551846E-2</v>
      </c>
      <c r="Y30" s="25">
        <v>0.12407718670630501</v>
      </c>
      <c r="Z30" s="25">
        <v>30.927243366237299</v>
      </c>
      <c r="AA30" s="25">
        <v>1.1875973202073999</v>
      </c>
      <c r="AB30" s="25">
        <v>9.0237902076214897E-3</v>
      </c>
      <c r="AC30" s="25">
        <v>0.20733246467845001</v>
      </c>
      <c r="AD30" s="25">
        <v>0</v>
      </c>
      <c r="AE30" s="91">
        <v>0</v>
      </c>
      <c r="AF30" s="25">
        <v>0.218074844562024</v>
      </c>
      <c r="AG30" s="25">
        <v>0.218074844562024</v>
      </c>
      <c r="AH30" s="25">
        <v>1.1882809466205799</v>
      </c>
      <c r="AI30" s="25">
        <v>0.16419585452465599</v>
      </c>
      <c r="AJ30" s="25">
        <v>6.5530129532014999E-3</v>
      </c>
      <c r="AK30" s="91">
        <v>0.17183372716256201</v>
      </c>
      <c r="AL30" s="25">
        <v>1.7583588534488499E-2</v>
      </c>
      <c r="AM30" s="25">
        <v>0</v>
      </c>
      <c r="AN30" s="25">
        <v>1.3913224398951001E-2</v>
      </c>
      <c r="AO30" s="25">
        <v>7.3429387323423495E-2</v>
      </c>
      <c r="AP30" s="25">
        <v>0</v>
      </c>
      <c r="AQ30" s="91">
        <v>5.2476996342532098</v>
      </c>
      <c r="AR30" s="25">
        <v>133.68150591378799</v>
      </c>
      <c r="AS30" s="25">
        <v>13.6652303821161</v>
      </c>
      <c r="AT30" s="25">
        <v>148.53501724252499</v>
      </c>
      <c r="AU30" s="25">
        <v>0</v>
      </c>
      <c r="AV30" s="25">
        <v>0.20918227679580201</v>
      </c>
      <c r="AW30" s="25">
        <v>0</v>
      </c>
      <c r="AX30" s="25">
        <v>1.82463988750144</v>
      </c>
      <c r="AY30" s="25">
        <v>2.2242115400937998E-3</v>
      </c>
      <c r="AZ30" s="25">
        <v>7.8209852345442201E-4</v>
      </c>
      <c r="BA30" s="25">
        <v>2.9422172532614601</v>
      </c>
      <c r="BB30" s="25">
        <v>9.995602881440939E-4</v>
      </c>
      <c r="BC30" s="25">
        <v>0</v>
      </c>
      <c r="BD30" s="25">
        <v>1.4497497445394199E-4</v>
      </c>
      <c r="BE30" s="25">
        <v>3.9330162299207201</v>
      </c>
      <c r="BF30" s="25">
        <v>3.8150170085932</v>
      </c>
      <c r="BG30" s="25">
        <v>0.117999221327513</v>
      </c>
      <c r="BH30" s="25">
        <v>0</v>
      </c>
      <c r="BI30" s="25">
        <v>0</v>
      </c>
      <c r="BJ30" s="25">
        <v>1.5607631431295701E-2</v>
      </c>
      <c r="BK30" s="25">
        <v>0</v>
      </c>
      <c r="BL30" s="25">
        <v>0.16748364435037999</v>
      </c>
      <c r="BM30" s="25">
        <v>0</v>
      </c>
      <c r="BN30" s="25">
        <v>4.3530490958294003E-3</v>
      </c>
      <c r="BO30" s="25">
        <v>0.66993473018182603</v>
      </c>
      <c r="BP30" s="25">
        <v>4.4575886057092997E-3</v>
      </c>
      <c r="BQ30" s="25">
        <v>0</v>
      </c>
      <c r="BR30" s="25">
        <v>1.12545943771116E-2</v>
      </c>
      <c r="BS30" s="25">
        <v>1.5260569156235999E-5</v>
      </c>
      <c r="BT30" s="25">
        <v>4.2711452310168201E-2</v>
      </c>
      <c r="BU30" s="25">
        <v>0.76210236378867302</v>
      </c>
      <c r="BV30" s="25">
        <v>0</v>
      </c>
      <c r="BW30" s="25">
        <v>0</v>
      </c>
      <c r="BX30" s="25">
        <v>0.25529491290802597</v>
      </c>
      <c r="BY30" s="91">
        <v>0</v>
      </c>
      <c r="BZ30" s="25">
        <v>4.1672836468526202E-2</v>
      </c>
      <c r="CA30" s="25">
        <v>5.1032536715223298</v>
      </c>
      <c r="CB30" s="25">
        <v>0.35486421233989701</v>
      </c>
      <c r="CD30" s="34">
        <f t="shared" si="0"/>
        <v>8.0000054443753067E-3</v>
      </c>
      <c r="CE30" s="34">
        <f t="shared" si="12"/>
        <v>1.9247460013422278E-2</v>
      </c>
      <c r="CF30" s="22">
        <f t="shared" si="1"/>
        <v>-1.2556828228050996E-3</v>
      </c>
      <c r="CG30" s="22" t="str">
        <f t="shared" si="2"/>
        <v/>
      </c>
      <c r="CH30" s="22">
        <f t="shared" si="3"/>
        <v>-1.1935965947925931E-3</v>
      </c>
      <c r="CI30" s="22">
        <f t="shared" si="4"/>
        <v>-1.1774147421155956E-3</v>
      </c>
      <c r="CJ30" s="22">
        <f t="shared" si="5"/>
        <v>-1.1776341778471774E-3</v>
      </c>
      <c r="CK30" s="22">
        <f t="shared" si="6"/>
        <v>-1.1731943231290019E-3</v>
      </c>
      <c r="CL30" s="22">
        <f t="shared" si="7"/>
        <v>-9.6766604106492604E-4</v>
      </c>
      <c r="CM30" s="49">
        <f t="shared" si="8"/>
        <v>-4.9194149459183263E-4</v>
      </c>
      <c r="CN30" s="49">
        <f t="shared" si="9"/>
        <v>-5.6026775349972521E-4</v>
      </c>
      <c r="CO30" s="49">
        <f t="shared" si="10"/>
        <v>8.5514282151058594E-4</v>
      </c>
      <c r="CP30" s="49">
        <f t="shared" si="11"/>
        <v>-1.3392392789570197E-3</v>
      </c>
    </row>
    <row r="31" spans="1:94" x14ac:dyDescent="0.25">
      <c r="A31" s="25" t="s">
        <v>30</v>
      </c>
      <c r="B31" s="91">
        <v>1339.9276</v>
      </c>
      <c r="C31" s="91">
        <v>0</v>
      </c>
      <c r="D31" s="91">
        <v>6405.4354999999996</v>
      </c>
      <c r="E31" s="91">
        <v>171.86184079999998</v>
      </c>
      <c r="F31" s="91">
        <v>166.63160999999999</v>
      </c>
      <c r="G31" s="91">
        <v>7.1523690000000002</v>
      </c>
      <c r="H31" s="91">
        <v>220.04317</v>
      </c>
      <c r="I31" s="91"/>
      <c r="J31" s="91"/>
      <c r="K31" s="91"/>
      <c r="L31" s="91"/>
      <c r="M31" s="91"/>
      <c r="N31" s="28"/>
      <c r="O31" s="28"/>
      <c r="P31" s="25"/>
      <c r="Q31" s="25" t="s">
        <v>30</v>
      </c>
      <c r="R31" s="91">
        <v>0</v>
      </c>
      <c r="S31" s="25">
        <v>5.80133756461177</v>
      </c>
      <c r="T31" s="25">
        <v>2.14723915839512</v>
      </c>
      <c r="U31" s="25">
        <v>2.14723915839512</v>
      </c>
      <c r="V31" s="25">
        <v>17.059765595855701</v>
      </c>
      <c r="W31" s="91">
        <v>0</v>
      </c>
      <c r="X31" s="25">
        <v>1.0400789291513599</v>
      </c>
      <c r="Y31" s="25">
        <v>5.3390837368536497</v>
      </c>
      <c r="Z31" s="25">
        <v>1336.7607832144499</v>
      </c>
      <c r="AA31" s="25">
        <v>51.102644351262903</v>
      </c>
      <c r="AB31" s="25">
        <v>0.38829706256390001</v>
      </c>
      <c r="AC31" s="25">
        <v>8.9215815048386897</v>
      </c>
      <c r="AD31" s="25">
        <v>0</v>
      </c>
      <c r="AE31" s="91">
        <v>0</v>
      </c>
      <c r="AF31" s="25">
        <v>9.3838430471890906</v>
      </c>
      <c r="AG31" s="25">
        <v>9.3838430471890906</v>
      </c>
      <c r="AH31" s="25">
        <v>51.125355280027797</v>
      </c>
      <c r="AI31" s="25">
        <v>7.0654009089302097</v>
      </c>
      <c r="AJ31" s="25">
        <v>0.28197772262377402</v>
      </c>
      <c r="AK31" s="91">
        <v>7.39405207292101</v>
      </c>
      <c r="AL31" s="25">
        <v>0.75662814483846197</v>
      </c>
      <c r="AM31" s="25">
        <v>0</v>
      </c>
      <c r="AN31" s="25">
        <v>0.59869053233345604</v>
      </c>
      <c r="AO31" s="25">
        <v>3.1998621768150901</v>
      </c>
      <c r="AP31" s="25">
        <v>0</v>
      </c>
      <c r="AQ31" s="91">
        <v>225.81024229346801</v>
      </c>
      <c r="AR31" s="25">
        <v>5751.5986999476399</v>
      </c>
      <c r="AS31" s="25">
        <v>587.94115297505903</v>
      </c>
      <c r="AT31" s="25">
        <v>6390.6652082027204</v>
      </c>
      <c r="AU31" s="25">
        <v>0</v>
      </c>
      <c r="AV31" s="25">
        <v>9.0011852951473994</v>
      </c>
      <c r="AW31" s="25">
        <v>0</v>
      </c>
      <c r="AX31" s="25">
        <v>78.514901352852704</v>
      </c>
      <c r="AY31" s="25">
        <v>9.6925300772609704E-2</v>
      </c>
      <c r="AZ31" s="25">
        <v>3.40817864971312E-2</v>
      </c>
      <c r="BA31" s="25">
        <v>128.214003597502</v>
      </c>
      <c r="BB31" s="25">
        <v>4.3558181496166699E-2</v>
      </c>
      <c r="BC31" s="25">
        <v>0</v>
      </c>
      <c r="BD31" s="25">
        <v>6.3175966689374202E-3</v>
      </c>
      <c r="BE31" s="25">
        <v>171.46656521557199</v>
      </c>
      <c r="BF31" s="25">
        <v>166.24828093373301</v>
      </c>
      <c r="BG31" s="25">
        <v>5.2182842818388702</v>
      </c>
      <c r="BH31" s="25">
        <v>0</v>
      </c>
      <c r="BI31" s="25">
        <v>0</v>
      </c>
      <c r="BJ31" s="25">
        <v>0.68013936170461298</v>
      </c>
      <c r="BK31" s="25">
        <v>0</v>
      </c>
      <c r="BL31" s="25">
        <v>7.2984885870357097</v>
      </c>
      <c r="BM31" s="25">
        <v>0</v>
      </c>
      <c r="BN31" s="25">
        <v>0.18969430323252601</v>
      </c>
      <c r="BO31" s="25">
        <v>29.193962038944601</v>
      </c>
      <c r="BP31" s="25">
        <v>0.19181169024453801</v>
      </c>
      <c r="BQ31" s="25">
        <v>0</v>
      </c>
      <c r="BR31" s="25">
        <v>0.49044517051428299</v>
      </c>
      <c r="BS31" s="25">
        <v>6.6500936478777696E-4</v>
      </c>
      <c r="BT31" s="25">
        <v>7.1313799389469601</v>
      </c>
      <c r="BU31" s="25">
        <v>32.793534729047501</v>
      </c>
      <c r="BV31" s="25">
        <v>0</v>
      </c>
      <c r="BW31" s="25">
        <v>0</v>
      </c>
      <c r="BX31" s="25">
        <v>10.985435029767499</v>
      </c>
      <c r="BY31" s="91">
        <v>0</v>
      </c>
      <c r="BZ31" s="25">
        <v>1.7932006089129899</v>
      </c>
      <c r="CA31" s="25">
        <v>219.59469022206</v>
      </c>
      <c r="CB31" s="25">
        <v>15.2699203509406</v>
      </c>
      <c r="CD31" s="34">
        <f t="shared" si="0"/>
        <v>8.000005259922862E-3</v>
      </c>
      <c r="CE31" s="34">
        <f t="shared" si="12"/>
        <v>1.9247490312940818E-2</v>
      </c>
      <c r="CF31" s="22">
        <f t="shared" si="1"/>
        <v>-2.3634238040548265E-3</v>
      </c>
      <c r="CG31" s="22" t="str">
        <f t="shared" si="2"/>
        <v/>
      </c>
      <c r="CH31" s="22">
        <f t="shared" si="3"/>
        <v>-2.3058996999156798E-3</v>
      </c>
      <c r="CI31" s="22">
        <f t="shared" si="4"/>
        <v>-2.2999613095497119E-3</v>
      </c>
      <c r="CJ31" s="22">
        <f t="shared" si="5"/>
        <v>-2.3004582759956591E-3</v>
      </c>
      <c r="CK31" s="22">
        <f t="shared" si="6"/>
        <v>-2.9345607103101229E-3</v>
      </c>
      <c r="CL31" s="22">
        <f t="shared" si="7"/>
        <v>-2.0381445056440891E-3</v>
      </c>
      <c r="CM31" s="49">
        <f t="shared" si="8"/>
        <v>-4.9141115108564039E-4</v>
      </c>
      <c r="CN31" s="49">
        <f t="shared" si="9"/>
        <v>-5.576348052954539E-4</v>
      </c>
      <c r="CO31" s="49">
        <f t="shared" si="10"/>
        <v>8.5626194192396784E-4</v>
      </c>
      <c r="CP31" s="49">
        <f t="shared" si="11"/>
        <v>-1.3394173031065343E-3</v>
      </c>
    </row>
    <row r="32" spans="1:94" s="27" customFormat="1" x14ac:dyDescent="0.25">
      <c r="A32" s="25" t="s">
        <v>31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28"/>
      <c r="O32" s="28"/>
      <c r="P32" s="25"/>
      <c r="Q32" s="25"/>
      <c r="R32" s="91"/>
      <c r="S32" s="25"/>
      <c r="T32" s="25"/>
      <c r="U32" s="25"/>
      <c r="V32" s="25"/>
      <c r="W32" s="91"/>
      <c r="X32" s="25"/>
      <c r="Y32" s="25"/>
      <c r="Z32" s="25"/>
      <c r="AA32" s="25"/>
      <c r="AB32" s="25"/>
      <c r="AC32" s="25"/>
      <c r="AD32" s="25"/>
      <c r="AE32" s="91"/>
      <c r="AF32" s="25"/>
      <c r="AG32" s="25"/>
      <c r="AH32" s="25"/>
      <c r="AI32" s="25"/>
      <c r="AJ32" s="25"/>
      <c r="AK32" s="91"/>
      <c r="AL32" s="25"/>
      <c r="AM32" s="25"/>
      <c r="AN32" s="25"/>
      <c r="AO32" s="25"/>
      <c r="AP32" s="25"/>
      <c r="AQ32" s="91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91"/>
      <c r="BZ32" s="25"/>
      <c r="CA32" s="25"/>
      <c r="CB32" s="25"/>
      <c r="CD32" s="34" t="e">
        <f t="shared" si="0"/>
        <v>#DIV/0!</v>
      </c>
      <c r="CE32" s="34" t="e">
        <f t="shared" si="12"/>
        <v>#DIV/0!</v>
      </c>
      <c r="CF32" s="22" t="str">
        <f t="shared" si="1"/>
        <v/>
      </c>
      <c r="CG32" s="22" t="str">
        <f t="shared" si="2"/>
        <v/>
      </c>
      <c r="CH32" s="22" t="str">
        <f t="shared" si="3"/>
        <v/>
      </c>
      <c r="CI32" s="22" t="str">
        <f t="shared" si="4"/>
        <v/>
      </c>
      <c r="CJ32" s="22" t="str">
        <f t="shared" si="5"/>
        <v/>
      </c>
      <c r="CK32" s="22" t="str">
        <f t="shared" si="6"/>
        <v/>
      </c>
      <c r="CL32" s="22" t="str">
        <f t="shared" si="7"/>
        <v/>
      </c>
      <c r="CM32" s="49" t="e">
        <f t="shared" si="8"/>
        <v>#DIV/0!</v>
      </c>
      <c r="CN32" s="49" t="e">
        <f t="shared" si="9"/>
        <v>#DIV/0!</v>
      </c>
      <c r="CO32" s="49" t="e">
        <f t="shared" si="10"/>
        <v>#DIV/0!</v>
      </c>
      <c r="CP32" s="49" t="e">
        <f t="shared" si="11"/>
        <v>#DIV/0!</v>
      </c>
    </row>
    <row r="33" spans="1:94" x14ac:dyDescent="0.25">
      <c r="A33" s="25" t="s">
        <v>32</v>
      </c>
      <c r="B33" s="91">
        <v>705.84167000000002</v>
      </c>
      <c r="C33" s="91">
        <v>0</v>
      </c>
      <c r="D33" s="91">
        <v>3396.1239999999998</v>
      </c>
      <c r="E33" s="91">
        <v>92.7441484</v>
      </c>
      <c r="F33" s="91">
        <v>89.889183000000003</v>
      </c>
      <c r="G33" s="91">
        <v>6.1730403999999997</v>
      </c>
      <c r="H33" s="91">
        <v>122.01373</v>
      </c>
      <c r="I33" s="91"/>
      <c r="J33" s="91"/>
      <c r="K33" s="91"/>
      <c r="L33" s="91"/>
      <c r="M33" s="91"/>
      <c r="N33" s="28"/>
      <c r="O33" s="28"/>
      <c r="P33" s="25"/>
      <c r="Q33" s="25" t="s">
        <v>32</v>
      </c>
      <c r="R33" s="91">
        <v>0</v>
      </c>
      <c r="S33" s="25">
        <v>3.2189088939817698</v>
      </c>
      <c r="T33" s="25">
        <v>1.19140882755485</v>
      </c>
      <c r="U33" s="25">
        <v>1.19140882755485</v>
      </c>
      <c r="V33" s="25">
        <v>9.4657168437126895</v>
      </c>
      <c r="W33" s="91">
        <v>0</v>
      </c>
      <c r="X33" s="25">
        <v>0.57709358105637498</v>
      </c>
      <c r="Y33" s="25">
        <v>2.9624203415638299</v>
      </c>
      <c r="Z33" s="25">
        <v>704.601118937813</v>
      </c>
      <c r="AA33" s="25">
        <v>28.354610453188702</v>
      </c>
      <c r="AB33" s="25">
        <v>0.21544878796391001</v>
      </c>
      <c r="AC33" s="25">
        <v>4.9501942965269601</v>
      </c>
      <c r="AD33" s="25">
        <v>0</v>
      </c>
      <c r="AE33" s="91">
        <v>0</v>
      </c>
      <c r="AF33" s="25">
        <v>5.2066818435952396</v>
      </c>
      <c r="AG33" s="25">
        <v>5.2066818435952396</v>
      </c>
      <c r="AH33" s="25">
        <v>27.123190691799302</v>
      </c>
      <c r="AI33" s="25">
        <v>3.9202821467306399</v>
      </c>
      <c r="AJ33" s="25">
        <v>0.156456770949785</v>
      </c>
      <c r="AK33" s="91">
        <v>4.1026377316348004</v>
      </c>
      <c r="AL33" s="25">
        <v>0.419819319842552</v>
      </c>
      <c r="AM33" s="25">
        <v>0</v>
      </c>
      <c r="AN33" s="25">
        <v>0.33218736763562401</v>
      </c>
      <c r="AO33" s="25">
        <v>1.72717651200912</v>
      </c>
      <c r="AP33" s="25">
        <v>0</v>
      </c>
      <c r="AQ33" s="91">
        <v>125.292170136631</v>
      </c>
      <c r="AR33" s="25">
        <v>3051.3583059911698</v>
      </c>
      <c r="AS33" s="25">
        <v>311.91675642807098</v>
      </c>
      <c r="AT33" s="25">
        <v>3390.39825311104</v>
      </c>
      <c r="AU33" s="25">
        <v>0</v>
      </c>
      <c r="AV33" s="25">
        <v>4.9943585326011197</v>
      </c>
      <c r="AW33" s="25">
        <v>0</v>
      </c>
      <c r="AX33" s="25">
        <v>43.564461587212001</v>
      </c>
      <c r="AY33" s="25">
        <v>5.2316927025909801E-2</v>
      </c>
      <c r="AZ33" s="25">
        <v>1.83961780159504E-2</v>
      </c>
      <c r="BA33" s="25">
        <v>69.2055349417153</v>
      </c>
      <c r="BB33" s="25">
        <v>2.3511220868951702E-2</v>
      </c>
      <c r="BC33" s="25">
        <v>0</v>
      </c>
      <c r="BD33" s="25">
        <v>3.4100220859030902E-3</v>
      </c>
      <c r="BE33" s="25">
        <v>92.585134442098905</v>
      </c>
      <c r="BF33" s="25">
        <v>89.735136760148606</v>
      </c>
      <c r="BG33" s="25">
        <v>2.8499976819502</v>
      </c>
      <c r="BH33" s="25">
        <v>0</v>
      </c>
      <c r="BI33" s="25">
        <v>0</v>
      </c>
      <c r="BJ33" s="25">
        <v>0.367116079046721</v>
      </c>
      <c r="BK33" s="25">
        <v>0</v>
      </c>
      <c r="BL33" s="25">
        <v>3.9394749849258899</v>
      </c>
      <c r="BM33" s="25">
        <v>0</v>
      </c>
      <c r="BN33" s="25">
        <v>0.102390442322128</v>
      </c>
      <c r="BO33" s="25">
        <v>15.7579015445581</v>
      </c>
      <c r="BP33" s="25">
        <v>0.10642772270938999</v>
      </c>
      <c r="BQ33" s="25">
        <v>0</v>
      </c>
      <c r="BR33" s="25">
        <v>0.26472546886247</v>
      </c>
      <c r="BS33" s="25">
        <v>3.5895072128617599E-4</v>
      </c>
      <c r="BT33" s="25">
        <v>6.1524481692655799</v>
      </c>
      <c r="BU33" s="25">
        <v>18.1956860265283</v>
      </c>
      <c r="BV33" s="25">
        <v>0</v>
      </c>
      <c r="BW33" s="25">
        <v>0</v>
      </c>
      <c r="BX33" s="25">
        <v>6.0953337480671097</v>
      </c>
      <c r="BY33" s="91">
        <v>0</v>
      </c>
      <c r="BZ33" s="25">
        <v>0.99496611984305205</v>
      </c>
      <c r="CA33" s="25">
        <v>121.843420735351</v>
      </c>
      <c r="CB33" s="25">
        <v>8.4726094523450897</v>
      </c>
      <c r="CD33" s="34">
        <f t="shared" si="0"/>
        <v>8.0000013765081958E-3</v>
      </c>
      <c r="CE33" s="34">
        <f t="shared" si="12"/>
        <v>1.9247494062728833E-2</v>
      </c>
      <c r="CF33" s="22">
        <f t="shared" si="1"/>
        <v>-1.7575486329491194E-3</v>
      </c>
      <c r="CG33" s="22" t="str">
        <f t="shared" si="2"/>
        <v/>
      </c>
      <c r="CH33" s="22">
        <f t="shared" si="3"/>
        <v>-1.6859652029666018E-3</v>
      </c>
      <c r="CI33" s="22">
        <f t="shared" si="4"/>
        <v>-1.7145443744361901E-3</v>
      </c>
      <c r="CJ33" s="22">
        <f t="shared" si="5"/>
        <v>-1.7137350091545125E-3</v>
      </c>
      <c r="CK33" s="22">
        <f t="shared" si="6"/>
        <v>-3.3358328149642011E-3</v>
      </c>
      <c r="CL33" s="22">
        <f t="shared" si="7"/>
        <v>-1.3958204920789825E-3</v>
      </c>
      <c r="CM33" s="49">
        <f t="shared" si="8"/>
        <v>-4.9107412303557704E-4</v>
      </c>
      <c r="CN33" s="49">
        <f t="shared" si="9"/>
        <v>-5.5833199066273979E-4</v>
      </c>
      <c r="CO33" s="49">
        <f t="shared" si="10"/>
        <v>8.563932605603939E-4</v>
      </c>
      <c r="CP33" s="49">
        <f t="shared" si="11"/>
        <v>-1.3383265923045875E-3</v>
      </c>
    </row>
    <row r="34" spans="1:94" x14ac:dyDescent="0.25">
      <c r="A34" s="25" t="s">
        <v>33</v>
      </c>
      <c r="B34" s="91">
        <v>544.15448000000004</v>
      </c>
      <c r="C34" s="91">
        <v>0</v>
      </c>
      <c r="D34" s="91">
        <v>2611.3181</v>
      </c>
      <c r="E34" s="91">
        <v>69.829501399999998</v>
      </c>
      <c r="F34" s="91">
        <v>67.712502000000001</v>
      </c>
      <c r="G34" s="91">
        <v>2.3131015000000001</v>
      </c>
      <c r="H34" s="91">
        <v>88.774338</v>
      </c>
      <c r="I34" s="91"/>
      <c r="J34" s="91"/>
      <c r="K34" s="91"/>
      <c r="L34" s="91"/>
      <c r="M34" s="91"/>
      <c r="N34" s="28"/>
      <c r="O34" s="28"/>
      <c r="P34" s="25"/>
      <c r="Q34" s="25" t="s">
        <v>33</v>
      </c>
      <c r="R34" s="91">
        <v>0</v>
      </c>
      <c r="S34" s="25">
        <v>2.3374538853442601</v>
      </c>
      <c r="T34" s="25">
        <v>0.86515772737433105</v>
      </c>
      <c r="U34" s="25">
        <v>0.86515772737433105</v>
      </c>
      <c r="V34" s="25">
        <v>6.8736580119115702</v>
      </c>
      <c r="W34" s="91">
        <v>0</v>
      </c>
      <c r="X34" s="25">
        <v>0.41906423725759701</v>
      </c>
      <c r="Y34" s="25">
        <v>2.15120361958687</v>
      </c>
      <c r="Z34" s="25">
        <v>541.951389373501</v>
      </c>
      <c r="AA34" s="25">
        <v>20.5900907341493</v>
      </c>
      <c r="AB34" s="25">
        <v>0.15645109151353301</v>
      </c>
      <c r="AC34" s="25">
        <v>3.5946517124068098</v>
      </c>
      <c r="AD34" s="25">
        <v>0</v>
      </c>
      <c r="AE34" s="91">
        <v>0</v>
      </c>
      <c r="AF34" s="25">
        <v>3.78090151323154</v>
      </c>
      <c r="AG34" s="25">
        <v>3.78090151323154</v>
      </c>
      <c r="AH34" s="25">
        <v>20.809207860270998</v>
      </c>
      <c r="AI34" s="25">
        <v>2.8467664271075299</v>
      </c>
      <c r="AJ34" s="25">
        <v>0.113613401182163</v>
      </c>
      <c r="AK34" s="91">
        <v>2.9791849938180501</v>
      </c>
      <c r="AL34" s="25">
        <v>0.30485763947385802</v>
      </c>
      <c r="AM34" s="25">
        <v>0</v>
      </c>
      <c r="AN34" s="25">
        <v>0.241222499586353</v>
      </c>
      <c r="AO34" s="25">
        <v>1.2983311102288899</v>
      </c>
      <c r="AP34" s="25">
        <v>0</v>
      </c>
      <c r="AQ34" s="91">
        <v>90.982606179886005</v>
      </c>
      <c r="AR34" s="25">
        <v>2341.0349781790901</v>
      </c>
      <c r="AS34" s="25">
        <v>239.30578773414399</v>
      </c>
      <c r="AT34" s="25">
        <v>2601.1499737734998</v>
      </c>
      <c r="AU34" s="25">
        <v>0</v>
      </c>
      <c r="AV34" s="25">
        <v>3.62672486171122</v>
      </c>
      <c r="AW34" s="25">
        <v>0</v>
      </c>
      <c r="AX34" s="25">
        <v>31.6349177189106</v>
      </c>
      <c r="AY34" s="25">
        <v>3.9327025332208901E-2</v>
      </c>
      <c r="AZ34" s="25">
        <v>1.3828542053715601E-2</v>
      </c>
      <c r="BA34" s="25">
        <v>52.022301960680501</v>
      </c>
      <c r="BB34" s="25">
        <v>1.7673565560497501E-2</v>
      </c>
      <c r="BC34" s="25">
        <v>0</v>
      </c>
      <c r="BD34" s="25">
        <v>2.56334159228823E-3</v>
      </c>
      <c r="BE34" s="25">
        <v>69.563550444488797</v>
      </c>
      <c r="BF34" s="25">
        <v>67.454555274705299</v>
      </c>
      <c r="BG34" s="25">
        <v>2.1089951697834501</v>
      </c>
      <c r="BH34" s="25">
        <v>0</v>
      </c>
      <c r="BI34" s="25">
        <v>0</v>
      </c>
      <c r="BJ34" s="25">
        <v>0.27596372155624199</v>
      </c>
      <c r="BK34" s="25">
        <v>0</v>
      </c>
      <c r="BL34" s="25">
        <v>2.9613315497941399</v>
      </c>
      <c r="BM34" s="25">
        <v>0</v>
      </c>
      <c r="BN34" s="25">
        <v>7.6967658921829496E-2</v>
      </c>
      <c r="BO34" s="25">
        <v>11.845331837387</v>
      </c>
      <c r="BP34" s="25">
        <v>7.7284163077320694E-2</v>
      </c>
      <c r="BQ34" s="25">
        <v>0</v>
      </c>
      <c r="BR34" s="25">
        <v>0.19899624707198599</v>
      </c>
      <c r="BS34" s="25">
        <v>2.6982475481847698E-4</v>
      </c>
      <c r="BT34" s="25">
        <v>2.3048099772584401</v>
      </c>
      <c r="BU34" s="25">
        <v>13.2130403631572</v>
      </c>
      <c r="BV34" s="25">
        <v>0</v>
      </c>
      <c r="BW34" s="25">
        <v>0</v>
      </c>
      <c r="BX34" s="25">
        <v>4.4262112324586997</v>
      </c>
      <c r="BY34" s="91">
        <v>0</v>
      </c>
      <c r="BZ34" s="25">
        <v>0.72250883210502803</v>
      </c>
      <c r="CA34" s="25">
        <v>88.478253362544507</v>
      </c>
      <c r="CB34" s="25">
        <v>6.1524985793363101</v>
      </c>
      <c r="CD34" s="34">
        <f t="shared" si="0"/>
        <v>8.0000031025058461E-3</v>
      </c>
      <c r="CE34" s="34">
        <f t="shared" si="12"/>
        <v>1.9247493441199064E-2</v>
      </c>
      <c r="CF34" s="22">
        <f t="shared" si="1"/>
        <v>-4.0486492484616381E-3</v>
      </c>
      <c r="CG34" s="22" t="str">
        <f t="shared" si="2"/>
        <v/>
      </c>
      <c r="CH34" s="22">
        <f t="shared" si="3"/>
        <v>-3.893867325662138E-3</v>
      </c>
      <c r="CI34" s="22">
        <f t="shared" si="4"/>
        <v>-3.8085758909800977E-3</v>
      </c>
      <c r="CJ34" s="22">
        <f t="shared" si="5"/>
        <v>-3.8094401724322814E-3</v>
      </c>
      <c r="CK34" s="22">
        <f t="shared" si="6"/>
        <v>-3.5845909665270142E-3</v>
      </c>
      <c r="CL34" s="22">
        <f t="shared" si="7"/>
        <v>-3.3352503000979102E-3</v>
      </c>
      <c r="CM34" s="49">
        <f t="shared" si="8"/>
        <v>-4.910278886018451E-4</v>
      </c>
      <c r="CN34" s="49">
        <f t="shared" si="9"/>
        <v>-5.5856498297871871E-4</v>
      </c>
      <c r="CO34" s="49">
        <f t="shared" si="10"/>
        <v>8.5608584121648658E-4</v>
      </c>
      <c r="CP34" s="49">
        <f t="shared" si="11"/>
        <v>-1.3377683179214212E-3</v>
      </c>
    </row>
    <row r="35" spans="1:94" s="27" customFormat="1" x14ac:dyDescent="0.25">
      <c r="A35" s="25" t="s">
        <v>34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28"/>
      <c r="O35" s="28"/>
      <c r="P35" s="25"/>
      <c r="Q35" s="25"/>
      <c r="R35" s="91"/>
      <c r="S35" s="25"/>
      <c r="T35" s="25"/>
      <c r="U35" s="25"/>
      <c r="V35" s="25"/>
      <c r="W35" s="91"/>
      <c r="X35" s="25"/>
      <c r="Y35" s="25"/>
      <c r="Z35" s="25"/>
      <c r="AA35" s="25"/>
      <c r="AB35" s="25"/>
      <c r="AC35" s="25"/>
      <c r="AD35" s="25"/>
      <c r="AE35" s="91"/>
      <c r="AF35" s="25"/>
      <c r="AG35" s="25"/>
      <c r="AH35" s="25"/>
      <c r="AI35" s="25"/>
      <c r="AJ35" s="25"/>
      <c r="AK35" s="91"/>
      <c r="AL35" s="25"/>
      <c r="AM35" s="25"/>
      <c r="AN35" s="25"/>
      <c r="AO35" s="25"/>
      <c r="AP35" s="25"/>
      <c r="AQ35" s="91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91"/>
      <c r="BZ35" s="25"/>
      <c r="CA35" s="25"/>
      <c r="CB35" s="25"/>
      <c r="CD35" s="34" t="e">
        <f t="shared" ref="CD35:CD51" si="13">AH35/AT35</f>
        <v>#DIV/0!</v>
      </c>
      <c r="CE35" s="34" t="e">
        <f t="shared" si="12"/>
        <v>#DIV/0!</v>
      </c>
      <c r="CF35" s="22" t="str">
        <f t="shared" ref="CF35:CF60" si="14">IF(B35=0,"",(Z35-B35)/B35)</f>
        <v/>
      </c>
      <c r="CG35" s="22" t="str">
        <f t="shared" ref="CG35:CG59" si="15">IF(C35=0,"",(AO35-C35)/C35)</f>
        <v/>
      </c>
      <c r="CH35" s="22" t="str">
        <f t="shared" ref="CH35:CH60" si="16">IF(D35=0,"",(AT35-D35)/D35)</f>
        <v/>
      </c>
      <c r="CI35" s="22" t="str">
        <f t="shared" ref="CI35:CI60" si="17">IF(E35=0,"",(BE35-E35)/E35)</f>
        <v/>
      </c>
      <c r="CJ35" s="22" t="str">
        <f t="shared" ref="CJ35:CJ60" si="18">IF(F35=0,"",(BF35-F35)/F35)</f>
        <v/>
      </c>
      <c r="CK35" s="22" t="str">
        <f t="shared" ref="CK35:CK60" si="19">IF(G35=0,"",(BT35-G35)/G35)</f>
        <v/>
      </c>
      <c r="CL35" s="22" t="str">
        <f t="shared" ref="CL35:CL60" si="20">IF(H35=0,"",(CA35-H35)/H35)</f>
        <v/>
      </c>
      <c r="CM35" s="49" t="e">
        <f t="shared" ref="CM35:CM60" si="21">(T35/0.009783-$CA35)/$CA35</f>
        <v>#DIV/0!</v>
      </c>
      <c r="CN35" s="49" t="e">
        <f t="shared" ref="CN35:CN60" si="22">(X35/0.004739-$CA35)/$CA35</f>
        <v>#DIV/0!</v>
      </c>
      <c r="CO35" s="49" t="e">
        <f t="shared" ref="CO35:CO60" si="23">(AF35/0.042696-$CA35)/$CA35</f>
        <v>#DIV/0!</v>
      </c>
      <c r="CP35" s="49" t="e">
        <f t="shared" ref="CP35:CP60" si="24">(AN35/0.00273-$CA35)/$CA35</f>
        <v>#DIV/0!</v>
      </c>
    </row>
    <row r="36" spans="1:94" x14ac:dyDescent="0.25">
      <c r="A36" s="25" t="s">
        <v>35</v>
      </c>
      <c r="B36" s="91">
        <v>289.47000000000003</v>
      </c>
      <c r="C36" s="91">
        <v>0</v>
      </c>
      <c r="D36" s="91">
        <v>1570.8208999999999</v>
      </c>
      <c r="E36" s="91">
        <v>46.115861100000004</v>
      </c>
      <c r="F36" s="91">
        <v>44.693626000000002</v>
      </c>
      <c r="G36" s="91">
        <v>3.1492455000000001</v>
      </c>
      <c r="H36" s="91">
        <v>75.040610999999998</v>
      </c>
      <c r="I36" s="91"/>
      <c r="J36" s="91"/>
      <c r="K36" s="91"/>
      <c r="L36" s="91"/>
      <c r="M36" s="91"/>
      <c r="N36" s="28"/>
      <c r="O36" s="28"/>
      <c r="P36" s="25"/>
      <c r="Q36" s="25" t="s">
        <v>35</v>
      </c>
      <c r="R36" s="91">
        <v>0</v>
      </c>
      <c r="S36" s="25">
        <v>1.97964908259775</v>
      </c>
      <c r="T36" s="25">
        <v>0.73272344279018098</v>
      </c>
      <c r="U36" s="25">
        <v>0.73272344279018098</v>
      </c>
      <c r="V36" s="25">
        <v>5.8214719469885399</v>
      </c>
      <c r="W36" s="91">
        <v>0</v>
      </c>
      <c r="X36" s="25">
        <v>0.35491622830638198</v>
      </c>
      <c r="Y36" s="25">
        <v>1.82190768346684</v>
      </c>
      <c r="Z36" s="25">
        <v>288.94924962471799</v>
      </c>
      <c r="AA36" s="25">
        <v>17.438261370706801</v>
      </c>
      <c r="AB36" s="25">
        <v>0.132502330683064</v>
      </c>
      <c r="AC36" s="25">
        <v>3.0443991903753398</v>
      </c>
      <c r="AD36" s="25">
        <v>0</v>
      </c>
      <c r="AE36" s="91">
        <v>0</v>
      </c>
      <c r="AF36" s="25">
        <v>3.2021420547755199</v>
      </c>
      <c r="AG36" s="25">
        <v>3.2021420547755199</v>
      </c>
      <c r="AH36" s="25">
        <v>12.545454779459501</v>
      </c>
      <c r="AI36" s="25">
        <v>2.4109973236453199</v>
      </c>
      <c r="AJ36" s="25">
        <v>9.6221942824822604E-2</v>
      </c>
      <c r="AK36" s="91">
        <v>2.5231463455480601</v>
      </c>
      <c r="AL36" s="25">
        <v>0.258191640506926</v>
      </c>
      <c r="AM36" s="25">
        <v>0</v>
      </c>
      <c r="AN36" s="25">
        <v>0.20429732558831701</v>
      </c>
      <c r="AO36" s="25">
        <v>0.85883901931689799</v>
      </c>
      <c r="AP36" s="25">
        <v>0</v>
      </c>
      <c r="AQ36" s="91">
        <v>77.0554550326559</v>
      </c>
      <c r="AR36" s="25">
        <v>1411.3640620241699</v>
      </c>
      <c r="AS36" s="25">
        <v>144.27273957942401</v>
      </c>
      <c r="AT36" s="25">
        <v>1568.1822563830499</v>
      </c>
      <c r="AU36" s="25">
        <v>0</v>
      </c>
      <c r="AV36" s="25">
        <v>3.0715627129374901</v>
      </c>
      <c r="AW36" s="25">
        <v>0</v>
      </c>
      <c r="AX36" s="25">
        <v>26.792419386523498</v>
      </c>
      <c r="AY36" s="25">
        <v>2.60146131668843E-2</v>
      </c>
      <c r="AZ36" s="25">
        <v>9.1475073448083893E-3</v>
      </c>
      <c r="BA36" s="25">
        <v>34.412476685681497</v>
      </c>
      <c r="BB36" s="25">
        <v>1.1690958418845101E-2</v>
      </c>
      <c r="BC36" s="25">
        <v>0</v>
      </c>
      <c r="BD36" s="25">
        <v>1.69563427924844E-3</v>
      </c>
      <c r="BE36" s="25">
        <v>46.040808905241001</v>
      </c>
      <c r="BF36" s="25">
        <v>44.620829398260597</v>
      </c>
      <c r="BG36" s="25">
        <v>1.41997950698038</v>
      </c>
      <c r="BH36" s="25">
        <v>0</v>
      </c>
      <c r="BI36" s="25">
        <v>0</v>
      </c>
      <c r="BJ36" s="25">
        <v>0.18254850068729001</v>
      </c>
      <c r="BK36" s="25">
        <v>0</v>
      </c>
      <c r="BL36" s="25">
        <v>1.9589055850350201</v>
      </c>
      <c r="BM36" s="25">
        <v>0</v>
      </c>
      <c r="BN36" s="25">
        <v>5.09136918842353E-2</v>
      </c>
      <c r="BO36" s="25">
        <v>7.8356228682131999</v>
      </c>
      <c r="BP36" s="25">
        <v>6.5453897244679093E-2</v>
      </c>
      <c r="BQ36" s="25">
        <v>0</v>
      </c>
      <c r="BR36" s="25">
        <v>0.13163486602622301</v>
      </c>
      <c r="BS36" s="25">
        <v>1.7848752331663299E-4</v>
      </c>
      <c r="BT36" s="25">
        <v>3.1451687389293199</v>
      </c>
      <c r="BU36" s="25">
        <v>11.1904577815301</v>
      </c>
      <c r="BV36" s="25">
        <v>0</v>
      </c>
      <c r="BW36" s="25">
        <v>0</v>
      </c>
      <c r="BX36" s="25">
        <v>3.74866843610554</v>
      </c>
      <c r="BY36" s="91">
        <v>0</v>
      </c>
      <c r="BZ36" s="25">
        <v>0.61191037418883198</v>
      </c>
      <c r="CA36" s="25">
        <v>74.934456858413597</v>
      </c>
      <c r="CB36" s="25">
        <v>5.2107063209918598</v>
      </c>
      <c r="CD36" s="34">
        <f t="shared" si="13"/>
        <v>7.9999979137597779E-3</v>
      </c>
      <c r="CE36" s="34">
        <f t="shared" si="12"/>
        <v>1.9247491158252139E-2</v>
      </c>
      <c r="CF36" s="22">
        <f t="shared" si="14"/>
        <v>-1.7989787379764201E-3</v>
      </c>
      <c r="CG36" s="22" t="str">
        <f t="shared" si="15"/>
        <v/>
      </c>
      <c r="CH36" s="22">
        <f t="shared" si="16"/>
        <v>-1.6797864205588609E-3</v>
      </c>
      <c r="CI36" s="22">
        <f t="shared" si="17"/>
        <v>-1.6274703099711399E-3</v>
      </c>
      <c r="CJ36" s="22">
        <f t="shared" si="18"/>
        <v>-1.6287915806921835E-3</v>
      </c>
      <c r="CK36" s="22">
        <f t="shared" si="19"/>
        <v>-1.2945199320536374E-3</v>
      </c>
      <c r="CL36" s="22">
        <f t="shared" si="20"/>
        <v>-1.4146225646590397E-3</v>
      </c>
      <c r="CM36" s="49">
        <f t="shared" si="21"/>
        <v>-4.915517978763234E-4</v>
      </c>
      <c r="CN36" s="49">
        <f t="shared" si="22"/>
        <v>-5.580251058061107E-4</v>
      </c>
      <c r="CO36" s="49">
        <f t="shared" si="23"/>
        <v>8.5656166902183407E-4</v>
      </c>
      <c r="CP36" s="49">
        <f t="shared" si="24"/>
        <v>-1.3381248818195772E-3</v>
      </c>
    </row>
    <row r="37" spans="1:94" s="27" customFormat="1" x14ac:dyDescent="0.25">
      <c r="A37" s="25" t="s">
        <v>36</v>
      </c>
      <c r="B37" s="91">
        <v>45.11985</v>
      </c>
      <c r="C37" s="91">
        <v>0</v>
      </c>
      <c r="D37" s="91">
        <v>245.91634999999999</v>
      </c>
      <c r="E37" s="91">
        <v>7.3815412799999995</v>
      </c>
      <c r="F37" s="91">
        <v>7.1497010999999997</v>
      </c>
      <c r="G37" s="91">
        <v>0.80144130999999996</v>
      </c>
      <c r="H37" s="91">
        <v>11.809094999999999</v>
      </c>
      <c r="I37" s="91"/>
      <c r="J37" s="91"/>
      <c r="K37" s="91"/>
      <c r="L37" s="91"/>
      <c r="M37" s="91"/>
      <c r="N37" s="28"/>
      <c r="O37" s="28"/>
      <c r="P37" s="25"/>
      <c r="Q37" s="25" t="s">
        <v>36</v>
      </c>
      <c r="R37" s="91">
        <v>0</v>
      </c>
      <c r="S37" s="25">
        <v>0.311871312586603</v>
      </c>
      <c r="T37" s="25">
        <v>0.11543236052429499</v>
      </c>
      <c r="U37" s="25">
        <v>0.11543236052429499</v>
      </c>
      <c r="V37" s="25">
        <v>0.91710748718232804</v>
      </c>
      <c r="W37" s="91">
        <v>0</v>
      </c>
      <c r="X37" s="25">
        <v>5.5913032746377302E-2</v>
      </c>
      <c r="Y37" s="25">
        <v>0.28702106880067402</v>
      </c>
      <c r="Z37" s="25">
        <v>45.089737966566901</v>
      </c>
      <c r="AA37" s="25">
        <v>2.7472021106790101</v>
      </c>
      <c r="AB37" s="25">
        <v>2.0874277345871401E-2</v>
      </c>
      <c r="AC37" s="25">
        <v>0.479610868931232</v>
      </c>
      <c r="AD37" s="25">
        <v>0</v>
      </c>
      <c r="AE37" s="91">
        <v>0</v>
      </c>
      <c r="AF37" s="25">
        <v>0.50446127463963797</v>
      </c>
      <c r="AG37" s="25">
        <v>0.50446127463963797</v>
      </c>
      <c r="AH37" s="25">
        <v>1.9662165968793499</v>
      </c>
      <c r="AI37" s="25">
        <v>0.37982552687819998</v>
      </c>
      <c r="AJ37" s="25">
        <v>1.51586595755551E-2</v>
      </c>
      <c r="AK37" s="91">
        <v>0.39749350799448502</v>
      </c>
      <c r="AL37" s="25">
        <v>4.0675122701631899E-2</v>
      </c>
      <c r="AM37" s="25">
        <v>0</v>
      </c>
      <c r="AN37" s="25">
        <v>3.2184678112052903E-2</v>
      </c>
      <c r="AO37" s="25">
        <v>0.137537108111355</v>
      </c>
      <c r="AP37" s="25">
        <v>0</v>
      </c>
      <c r="AQ37" s="91">
        <v>12.139224184703201</v>
      </c>
      <c r="AR37" s="25">
        <v>221.19930793410299</v>
      </c>
      <c r="AS37" s="25">
        <v>22.611502046881199</v>
      </c>
      <c r="AT37" s="25">
        <v>245.77702657786401</v>
      </c>
      <c r="AU37" s="25">
        <v>0</v>
      </c>
      <c r="AV37" s="25">
        <v>0.48389039336794598</v>
      </c>
      <c r="AW37" s="25">
        <v>0</v>
      </c>
      <c r="AX37" s="25">
        <v>4.22084475251574</v>
      </c>
      <c r="AY37" s="25">
        <v>4.1660602798767599E-3</v>
      </c>
      <c r="AZ37" s="25">
        <v>1.46491068271631E-3</v>
      </c>
      <c r="BA37" s="25">
        <v>5.51091983751936</v>
      </c>
      <c r="BB37" s="25">
        <v>1.8722274277021701E-3</v>
      </c>
      <c r="BC37" s="25">
        <v>0</v>
      </c>
      <c r="BD37" s="25">
        <v>2.7154357865264502E-4</v>
      </c>
      <c r="BE37" s="25">
        <v>7.3774282766228403</v>
      </c>
      <c r="BF37" s="25">
        <v>7.14571661703852</v>
      </c>
      <c r="BG37" s="25">
        <v>0.231711659584318</v>
      </c>
      <c r="BH37" s="25">
        <v>0</v>
      </c>
      <c r="BI37" s="25">
        <v>0</v>
      </c>
      <c r="BJ37" s="25">
        <v>2.9233891091673701E-2</v>
      </c>
      <c r="BK37" s="25">
        <v>0</v>
      </c>
      <c r="BL37" s="25">
        <v>0.31370512784051702</v>
      </c>
      <c r="BM37" s="25">
        <v>0</v>
      </c>
      <c r="BN37" s="25">
        <v>8.1534738768828802E-3</v>
      </c>
      <c r="BO37" s="25">
        <v>1.2548205595330599</v>
      </c>
      <c r="BP37" s="25">
        <v>1.03114703229246E-2</v>
      </c>
      <c r="BQ37" s="25">
        <v>0</v>
      </c>
      <c r="BR37" s="25">
        <v>2.1080401660080302E-2</v>
      </c>
      <c r="BS37" s="25">
        <v>2.8583547997376501E-5</v>
      </c>
      <c r="BT37" s="25">
        <v>0.80069926428854099</v>
      </c>
      <c r="BU37" s="25">
        <v>1.7629313812668701</v>
      </c>
      <c r="BV37" s="25">
        <v>0</v>
      </c>
      <c r="BW37" s="25">
        <v>0</v>
      </c>
      <c r="BX37" s="25">
        <v>0.59056050903215995</v>
      </c>
      <c r="BY37" s="91">
        <v>0</v>
      </c>
      <c r="BZ37" s="25">
        <v>9.6399656157674402E-2</v>
      </c>
      <c r="CA37" s="25">
        <v>11.8050863638618</v>
      </c>
      <c r="CB37" s="25">
        <v>0.820887387965205</v>
      </c>
      <c r="CD37" s="34">
        <f t="shared" si="13"/>
        <v>8.0000015634351315E-3</v>
      </c>
      <c r="CE37" s="34">
        <f t="shared" si="12"/>
        <v>1.9247489857547144E-2</v>
      </c>
      <c r="CF37" s="22">
        <f t="shared" si="14"/>
        <v>-6.6737884618629881E-4</v>
      </c>
      <c r="CG37" s="22" t="str">
        <f t="shared" si="15"/>
        <v/>
      </c>
      <c r="CH37" s="22">
        <f t="shared" si="16"/>
        <v>-5.6654802389506675E-4</v>
      </c>
      <c r="CI37" s="22">
        <f t="shared" si="17"/>
        <v>-5.5720116180929253E-4</v>
      </c>
      <c r="CJ37" s="22">
        <f t="shared" si="18"/>
        <v>-5.5729364147540171E-4</v>
      </c>
      <c r="CK37" s="22">
        <f t="shared" si="19"/>
        <v>-9.2588902293914922E-4</v>
      </c>
      <c r="CL37" s="22">
        <f t="shared" si="20"/>
        <v>-3.3945328902839684E-4</v>
      </c>
      <c r="CM37" s="49">
        <f t="shared" si="21"/>
        <v>-4.9181562507975471E-4</v>
      </c>
      <c r="CN37" s="49">
        <f t="shared" si="22"/>
        <v>-5.5897615257112857E-4</v>
      </c>
      <c r="CO37" s="49">
        <f t="shared" si="23"/>
        <v>8.5571746939320733E-4</v>
      </c>
      <c r="CP37" s="49">
        <f t="shared" si="24"/>
        <v>-1.3406917721405915E-3</v>
      </c>
    </row>
    <row r="38" spans="1:94" x14ac:dyDescent="0.25">
      <c r="A38" s="25" t="s">
        <v>37</v>
      </c>
      <c r="B38" s="91">
        <v>362.21602999999999</v>
      </c>
      <c r="C38" s="91">
        <v>0</v>
      </c>
      <c r="D38" s="91">
        <v>1720.8054</v>
      </c>
      <c r="E38" s="91">
        <v>45.719932299999996</v>
      </c>
      <c r="F38" s="91">
        <v>44.333159999999999</v>
      </c>
      <c r="G38" s="91">
        <v>1.5780997000000001</v>
      </c>
      <c r="H38" s="91">
        <v>56.901943000000003</v>
      </c>
      <c r="I38" s="91"/>
      <c r="J38" s="91"/>
      <c r="K38" s="91"/>
      <c r="L38" s="91"/>
      <c r="M38" s="91"/>
      <c r="N38" s="28"/>
      <c r="O38" s="28"/>
      <c r="P38" s="25"/>
      <c r="Q38" s="25" t="s">
        <v>37</v>
      </c>
      <c r="R38" s="91">
        <v>0</v>
      </c>
      <c r="S38" s="25">
        <v>1.49543101465672</v>
      </c>
      <c r="T38" s="25">
        <v>0.55350072673543205</v>
      </c>
      <c r="U38" s="25">
        <v>0.55350072673543205</v>
      </c>
      <c r="V38" s="25">
        <v>4.39755520540551</v>
      </c>
      <c r="W38" s="91">
        <v>0</v>
      </c>
      <c r="X38" s="25">
        <v>0.26810457000777199</v>
      </c>
      <c r="Y38" s="25">
        <v>1.37627456749124</v>
      </c>
      <c r="Z38" s="25">
        <v>360.04212021935899</v>
      </c>
      <c r="AA38" s="25">
        <v>13.172900113817001</v>
      </c>
      <c r="AB38" s="25">
        <v>0.10009256471846401</v>
      </c>
      <c r="AC38" s="25">
        <v>2.2997451213204601</v>
      </c>
      <c r="AD38" s="25">
        <v>0</v>
      </c>
      <c r="AE38" s="91">
        <v>0</v>
      </c>
      <c r="AF38" s="25">
        <v>2.4189048831637598</v>
      </c>
      <c r="AG38" s="25">
        <v>2.4189048831637598</v>
      </c>
      <c r="AH38" s="25">
        <v>13.686043772672599</v>
      </c>
      <c r="AI38" s="25">
        <v>1.8212725958356</v>
      </c>
      <c r="AJ38" s="25">
        <v>7.2686337858270694E-2</v>
      </c>
      <c r="AK38" s="91">
        <v>1.90599016814888</v>
      </c>
      <c r="AL38" s="25">
        <v>0.195038736049511</v>
      </c>
      <c r="AM38" s="25">
        <v>0</v>
      </c>
      <c r="AN38" s="25">
        <v>0.15432683165838701</v>
      </c>
      <c r="AO38" s="25">
        <v>0.84837189837133498</v>
      </c>
      <c r="AP38" s="25">
        <v>0</v>
      </c>
      <c r="AQ38" s="91">
        <v>58.207866879633102</v>
      </c>
      <c r="AR38" s="25">
        <v>1539.6796494124101</v>
      </c>
      <c r="AS38" s="25">
        <v>157.38950907001299</v>
      </c>
      <c r="AT38" s="25">
        <v>1710.7552022550899</v>
      </c>
      <c r="AU38" s="25">
        <v>0</v>
      </c>
      <c r="AV38" s="25">
        <v>2.3202639666690899</v>
      </c>
      <c r="AW38" s="25">
        <v>0</v>
      </c>
      <c r="AX38" s="25">
        <v>20.239035083126002</v>
      </c>
      <c r="AY38" s="25">
        <v>2.5697565265519098E-2</v>
      </c>
      <c r="AZ38" s="25">
        <v>9.0360213807547506E-3</v>
      </c>
      <c r="BA38" s="25">
        <v>33.993064544276997</v>
      </c>
      <c r="BB38" s="25">
        <v>1.1548472443106901E-2</v>
      </c>
      <c r="BC38" s="25">
        <v>0</v>
      </c>
      <c r="BD38" s="25">
        <v>1.67496688558563E-3</v>
      </c>
      <c r="BE38" s="25">
        <v>45.455767422399603</v>
      </c>
      <c r="BF38" s="25">
        <v>44.076999388239003</v>
      </c>
      <c r="BG38" s="25">
        <v>1.3787680341606099</v>
      </c>
      <c r="BH38" s="25">
        <v>0</v>
      </c>
      <c r="BI38" s="25">
        <v>0</v>
      </c>
      <c r="BJ38" s="25">
        <v>0.18032363676537799</v>
      </c>
      <c r="BK38" s="25">
        <v>0</v>
      </c>
      <c r="BL38" s="25">
        <v>1.93502970566091</v>
      </c>
      <c r="BM38" s="25">
        <v>0</v>
      </c>
      <c r="BN38" s="25">
        <v>5.0293154418338003E-2</v>
      </c>
      <c r="BO38" s="25">
        <v>7.7401243661436201</v>
      </c>
      <c r="BP38" s="25">
        <v>4.9443847151847999E-2</v>
      </c>
      <c r="BQ38" s="25">
        <v>0</v>
      </c>
      <c r="BR38" s="25">
        <v>0.13003064217111099</v>
      </c>
      <c r="BS38" s="25">
        <v>1.7631282759856E-4</v>
      </c>
      <c r="BT38" s="25">
        <v>1.5668469214354199</v>
      </c>
      <c r="BU38" s="25">
        <v>8.4533034197680106</v>
      </c>
      <c r="BV38" s="25">
        <v>0</v>
      </c>
      <c r="BW38" s="25">
        <v>0</v>
      </c>
      <c r="BX38" s="25">
        <v>2.8317528175100701</v>
      </c>
      <c r="BY38" s="91">
        <v>0</v>
      </c>
      <c r="BZ38" s="25">
        <v>0.46223863836229401</v>
      </c>
      <c r="CA38" s="25">
        <v>56.605660111443598</v>
      </c>
      <c r="CB38" s="25">
        <v>3.9361793550640098</v>
      </c>
      <c r="CD38" s="34">
        <f t="shared" si="13"/>
        <v>8.0000012594624165E-3</v>
      </c>
      <c r="CE38" s="34">
        <f t="shared" si="12"/>
        <v>1.9247496656900485E-2</v>
      </c>
      <c r="CF38" s="22">
        <f t="shared" si="14"/>
        <v>-6.0016940184590877E-3</v>
      </c>
      <c r="CG38" s="22" t="str">
        <f t="shared" si="15"/>
        <v/>
      </c>
      <c r="CH38" s="22">
        <f t="shared" si="16"/>
        <v>-5.8404034209272385E-3</v>
      </c>
      <c r="CI38" s="22">
        <f t="shared" si="17"/>
        <v>-5.7778930175798474E-3</v>
      </c>
      <c r="CJ38" s="22">
        <f t="shared" si="18"/>
        <v>-5.7780815028975361E-3</v>
      </c>
      <c r="CK38" s="22">
        <f t="shared" si="19"/>
        <v>-7.1305878611979826E-3</v>
      </c>
      <c r="CL38" s="22">
        <f t="shared" si="20"/>
        <v>-5.2069028390894318E-3</v>
      </c>
      <c r="CM38" s="49">
        <f t="shared" si="21"/>
        <v>-4.9198146130580828E-4</v>
      </c>
      <c r="CN38" s="49">
        <f t="shared" si="22"/>
        <v>-5.5787848756299588E-4</v>
      </c>
      <c r="CO38" s="49">
        <f t="shared" si="23"/>
        <v>8.5633434611412569E-4</v>
      </c>
      <c r="CP38" s="49">
        <f t="shared" si="24"/>
        <v>-1.3370596659849619E-3</v>
      </c>
    </row>
    <row r="39" spans="1:94" x14ac:dyDescent="0.25">
      <c r="A39" s="25" t="s">
        <v>38</v>
      </c>
      <c r="B39" s="91">
        <v>222.08812</v>
      </c>
      <c r="C39" s="91">
        <v>0</v>
      </c>
      <c r="D39" s="91">
        <v>1166.8949</v>
      </c>
      <c r="E39" s="91">
        <v>33.916918799999998</v>
      </c>
      <c r="F39" s="91">
        <v>32.866748999999999</v>
      </c>
      <c r="G39" s="91">
        <v>2.6332686000000001</v>
      </c>
      <c r="H39" s="91">
        <v>52.810707000000001</v>
      </c>
      <c r="I39" s="91"/>
      <c r="J39" s="91"/>
      <c r="K39" s="91"/>
      <c r="L39" s="91"/>
      <c r="M39" s="91"/>
      <c r="N39" s="28"/>
      <c r="O39" s="28"/>
      <c r="P39" s="25"/>
      <c r="Q39" s="25" t="s">
        <v>130</v>
      </c>
      <c r="R39" s="91">
        <v>0</v>
      </c>
      <c r="S39" s="25">
        <v>1.3940096207789801</v>
      </c>
      <c r="T39" s="25">
        <v>0.51596260822754902</v>
      </c>
      <c r="U39" s="25">
        <v>0.51596260822754902</v>
      </c>
      <c r="V39" s="25">
        <v>4.0993072778506496</v>
      </c>
      <c r="W39" s="91">
        <v>0</v>
      </c>
      <c r="X39" s="25">
        <v>0.24992140669070001</v>
      </c>
      <c r="Y39" s="25">
        <v>1.2829332723845499</v>
      </c>
      <c r="Z39" s="25">
        <v>221.75036314312899</v>
      </c>
      <c r="AA39" s="25">
        <v>12.279511190478001</v>
      </c>
      <c r="AB39" s="25">
        <v>9.3304302209770304E-2</v>
      </c>
      <c r="AC39" s="25">
        <v>2.1437764953969598</v>
      </c>
      <c r="AD39" s="25">
        <v>0</v>
      </c>
      <c r="AE39" s="91">
        <v>0</v>
      </c>
      <c r="AF39" s="25">
        <v>2.2548530960565398</v>
      </c>
      <c r="AG39" s="25">
        <v>2.2548530960565398</v>
      </c>
      <c r="AH39" s="25">
        <v>9.3227750757342704</v>
      </c>
      <c r="AI39" s="25">
        <v>1.6977548228149</v>
      </c>
      <c r="AJ39" s="25">
        <v>6.7756635677376595E-2</v>
      </c>
      <c r="AK39" s="91">
        <v>1.77672581764082</v>
      </c>
      <c r="AL39" s="25">
        <v>0.181810900201202</v>
      </c>
      <c r="AM39" s="25">
        <v>0</v>
      </c>
      <c r="AN39" s="25">
        <v>0.14385989590811299</v>
      </c>
      <c r="AO39" s="25">
        <v>0.63181770139497395</v>
      </c>
      <c r="AP39" s="25">
        <v>0</v>
      </c>
      <c r="AQ39" s="91">
        <v>54.260177757348202</v>
      </c>
      <c r="AR39" s="25">
        <v>1048.81211681939</v>
      </c>
      <c r="AS39" s="25">
        <v>107.21191114645799</v>
      </c>
      <c r="AT39" s="25">
        <v>1165.34680304158</v>
      </c>
      <c r="AU39" s="25">
        <v>0</v>
      </c>
      <c r="AV39" s="25">
        <v>2.1629033553202399</v>
      </c>
      <c r="AW39" s="25">
        <v>0</v>
      </c>
      <c r="AX39" s="25">
        <v>18.866431880874298</v>
      </c>
      <c r="AY39" s="25">
        <v>1.91380348793245E-2</v>
      </c>
      <c r="AZ39" s="25">
        <v>6.7294992051235396E-3</v>
      </c>
      <c r="BA39" s="25">
        <v>25.316054424510899</v>
      </c>
      <c r="BB39" s="25">
        <v>8.60062946367059E-3</v>
      </c>
      <c r="BC39" s="25">
        <v>0</v>
      </c>
      <c r="BD39" s="25">
        <v>1.2474181976112901E-3</v>
      </c>
      <c r="BE39" s="25">
        <v>33.874878280546</v>
      </c>
      <c r="BF39" s="25">
        <v>32.825983767850197</v>
      </c>
      <c r="BG39" s="25">
        <v>1.04889451269586</v>
      </c>
      <c r="BH39" s="25">
        <v>0</v>
      </c>
      <c r="BI39" s="25">
        <v>0</v>
      </c>
      <c r="BJ39" s="25">
        <v>0.13429462616776</v>
      </c>
      <c r="BK39" s="25">
        <v>0</v>
      </c>
      <c r="BL39" s="25">
        <v>1.4410987651912199</v>
      </c>
      <c r="BM39" s="25">
        <v>0</v>
      </c>
      <c r="BN39" s="25">
        <v>3.7455390262184599E-2</v>
      </c>
      <c r="BO39" s="25">
        <v>5.7643945264747503</v>
      </c>
      <c r="BP39" s="25">
        <v>4.60905114953623E-2</v>
      </c>
      <c r="BQ39" s="25">
        <v>0</v>
      </c>
      <c r="BR39" s="25">
        <v>9.6839145852279304E-2</v>
      </c>
      <c r="BS39" s="25">
        <v>1.3130764530939099E-4</v>
      </c>
      <c r="BT39" s="25">
        <v>2.6296006154387399</v>
      </c>
      <c r="BU39" s="25">
        <v>7.8799889509360401</v>
      </c>
      <c r="BV39" s="25">
        <v>0</v>
      </c>
      <c r="BW39" s="25">
        <v>0</v>
      </c>
      <c r="BX39" s="25">
        <v>2.63970077309548</v>
      </c>
      <c r="BY39" s="91">
        <v>0</v>
      </c>
      <c r="BZ39" s="25">
        <v>0.43088946348795398</v>
      </c>
      <c r="CA39" s="25">
        <v>52.7666338836069</v>
      </c>
      <c r="CB39" s="25">
        <v>3.6692239476041602</v>
      </c>
      <c r="CD39" s="34">
        <f t="shared" si="13"/>
        <v>8.0000005589766325E-3</v>
      </c>
      <c r="CE39" s="34">
        <f t="shared" si="12"/>
        <v>1.92474871694105E-2</v>
      </c>
      <c r="CF39" s="22">
        <f t="shared" si="14"/>
        <v>-1.5208236121365263E-3</v>
      </c>
      <c r="CG39" s="22" t="str">
        <f t="shared" si="15"/>
        <v/>
      </c>
      <c r="CH39" s="22">
        <f t="shared" si="16"/>
        <v>-1.3266807134216171E-3</v>
      </c>
      <c r="CI39" s="22">
        <f t="shared" si="17"/>
        <v>-1.2395147006690394E-3</v>
      </c>
      <c r="CJ39" s="22">
        <f t="shared" si="18"/>
        <v>-1.2403183579185757E-3</v>
      </c>
      <c r="CK39" s="22">
        <f t="shared" si="19"/>
        <v>-1.3929397712258303E-3</v>
      </c>
      <c r="CL39" s="22">
        <f t="shared" si="20"/>
        <v>-8.3454888026968696E-4</v>
      </c>
      <c r="CM39" s="49">
        <f t="shared" si="21"/>
        <v>-4.9082373646979632E-4</v>
      </c>
      <c r="CN39" s="49">
        <f t="shared" si="22"/>
        <v>-5.5854867476577187E-4</v>
      </c>
      <c r="CO39" s="49">
        <f t="shared" si="23"/>
        <v>8.5617428309728359E-4</v>
      </c>
      <c r="CP39" s="49">
        <f t="shared" si="24"/>
        <v>-1.3398868059026781E-3</v>
      </c>
    </row>
    <row r="40" spans="1:94" x14ac:dyDescent="0.25">
      <c r="A40" s="25" t="s">
        <v>39</v>
      </c>
      <c r="B40" s="91">
        <v>195.71454</v>
      </c>
      <c r="C40" s="91">
        <v>0</v>
      </c>
      <c r="D40" s="91">
        <v>939.15679999999998</v>
      </c>
      <c r="E40" s="91">
        <v>25.142955480000001</v>
      </c>
      <c r="F40" s="91">
        <v>24.379866</v>
      </c>
      <c r="G40" s="91">
        <v>0.89401286999999996</v>
      </c>
      <c r="H40" s="91">
        <v>32.125751000000001</v>
      </c>
      <c r="I40" s="91"/>
      <c r="J40" s="91"/>
      <c r="K40" s="91"/>
      <c r="L40" s="91"/>
      <c r="M40" s="91"/>
      <c r="N40" s="28"/>
      <c r="O40" s="28"/>
      <c r="P40" s="25"/>
      <c r="Q40" s="25" t="s">
        <v>39</v>
      </c>
      <c r="R40" s="91">
        <v>0</v>
      </c>
      <c r="S40" s="25">
        <v>0.84602027247795397</v>
      </c>
      <c r="T40" s="25">
        <v>0.313136017047423</v>
      </c>
      <c r="U40" s="25">
        <v>0.313136017047423</v>
      </c>
      <c r="V40" s="25">
        <v>2.4878543211569299</v>
      </c>
      <c r="W40" s="91">
        <v>0</v>
      </c>
      <c r="X40" s="25">
        <v>0.15167657882087199</v>
      </c>
      <c r="Y40" s="25">
        <v>0.77860855595536005</v>
      </c>
      <c r="Z40" s="25">
        <v>194.9383923019</v>
      </c>
      <c r="AA40" s="25">
        <v>7.4523910658020398</v>
      </c>
      <c r="AB40" s="25">
        <v>5.6625989251929999E-2</v>
      </c>
      <c r="AC40" s="25">
        <v>1.30105048186381</v>
      </c>
      <c r="AD40" s="25">
        <v>0</v>
      </c>
      <c r="AE40" s="91">
        <v>0</v>
      </c>
      <c r="AF40" s="25">
        <v>1.3684603548255401</v>
      </c>
      <c r="AG40" s="25">
        <v>1.3684603548255401</v>
      </c>
      <c r="AH40" s="25">
        <v>7.4847937226695702</v>
      </c>
      <c r="AI40" s="25">
        <v>1.0303604312574</v>
      </c>
      <c r="AJ40" s="25">
        <v>4.1121401194347103E-2</v>
      </c>
      <c r="AK40" s="91">
        <v>1.07828853545894</v>
      </c>
      <c r="AL40" s="25">
        <v>0.11034028946789</v>
      </c>
      <c r="AM40" s="25">
        <v>0</v>
      </c>
      <c r="AN40" s="25">
        <v>8.7308101667768603E-2</v>
      </c>
      <c r="AO40" s="25">
        <v>0.46754122035968398</v>
      </c>
      <c r="AP40" s="25">
        <v>0</v>
      </c>
      <c r="AQ40" s="91">
        <v>32.930307865099103</v>
      </c>
      <c r="AR40" s="25">
        <v>842.03909229473595</v>
      </c>
      <c r="AS40" s="25">
        <v>86.075151605901695</v>
      </c>
      <c r="AT40" s="25">
        <v>935.59903762330703</v>
      </c>
      <c r="AU40" s="25">
        <v>0</v>
      </c>
      <c r="AV40" s="25">
        <v>1.3126580777452701</v>
      </c>
      <c r="AW40" s="25">
        <v>0</v>
      </c>
      <c r="AX40" s="25">
        <v>11.4499599277203</v>
      </c>
      <c r="AY40" s="25">
        <v>1.41620021252555E-2</v>
      </c>
      <c r="AZ40" s="25">
        <v>4.9797846287141E-3</v>
      </c>
      <c r="BA40" s="25">
        <v>18.733696973274402</v>
      </c>
      <c r="BB40" s="25">
        <v>6.3644062236478697E-3</v>
      </c>
      <c r="BC40" s="25">
        <v>0</v>
      </c>
      <c r="BD40" s="25">
        <v>9.2308302441067704E-4</v>
      </c>
      <c r="BE40" s="25">
        <v>25.051353175602099</v>
      </c>
      <c r="BF40" s="25">
        <v>24.290989737935099</v>
      </c>
      <c r="BG40" s="25">
        <v>0.76036343766706804</v>
      </c>
      <c r="BH40" s="25">
        <v>0</v>
      </c>
      <c r="BI40" s="25">
        <v>0</v>
      </c>
      <c r="BJ40" s="25">
        <v>9.9376994240424996E-2</v>
      </c>
      <c r="BK40" s="25">
        <v>0</v>
      </c>
      <c r="BL40" s="25">
        <v>1.06640268787513</v>
      </c>
      <c r="BM40" s="25">
        <v>0</v>
      </c>
      <c r="BN40" s="25">
        <v>2.7716742823128599E-2</v>
      </c>
      <c r="BO40" s="25">
        <v>4.2656095708152098</v>
      </c>
      <c r="BP40" s="25">
        <v>2.7972211771296902E-2</v>
      </c>
      <c r="BQ40" s="25">
        <v>0</v>
      </c>
      <c r="BR40" s="25">
        <v>7.1660325688806606E-2</v>
      </c>
      <c r="BS40" s="25">
        <v>9.7167215882096704E-5</v>
      </c>
      <c r="BT40" s="25">
        <v>0.89292698073799803</v>
      </c>
      <c r="BU40" s="25">
        <v>4.7823369388428798</v>
      </c>
      <c r="BV40" s="25">
        <v>0</v>
      </c>
      <c r="BW40" s="25">
        <v>0</v>
      </c>
      <c r="BX40" s="25">
        <v>1.6020248906983801</v>
      </c>
      <c r="BY40" s="91">
        <v>0</v>
      </c>
      <c r="BZ40" s="25">
        <v>0.26150514976391798</v>
      </c>
      <c r="CA40" s="25">
        <v>32.023882813648797</v>
      </c>
      <c r="CB40" s="25">
        <v>2.22683935231289</v>
      </c>
      <c r="CD40" s="34">
        <f t="shared" si="13"/>
        <v>8.0000015195431564E-3</v>
      </c>
      <c r="CE40" s="34">
        <f t="shared" si="12"/>
        <v>1.9247516276766918E-2</v>
      </c>
      <c r="CF40" s="22">
        <f t="shared" si="14"/>
        <v>-3.9657130129422393E-3</v>
      </c>
      <c r="CG40" s="22" t="str">
        <f t="shared" si="15"/>
        <v/>
      </c>
      <c r="CH40" s="22">
        <f t="shared" si="16"/>
        <v>-3.788251734633609E-3</v>
      </c>
      <c r="CI40" s="22">
        <f t="shared" si="17"/>
        <v>-3.6432592210874962E-3</v>
      </c>
      <c r="CJ40" s="22">
        <f t="shared" si="18"/>
        <v>-3.645477873623276E-3</v>
      </c>
      <c r="CK40" s="22">
        <f t="shared" si="19"/>
        <v>-1.2146237469734934E-3</v>
      </c>
      <c r="CL40" s="22">
        <f t="shared" si="20"/>
        <v>-3.1709199996975733E-3</v>
      </c>
      <c r="CM40" s="49">
        <f t="shared" si="21"/>
        <v>-4.90372154578041E-4</v>
      </c>
      <c r="CN40" s="49">
        <f t="shared" si="22"/>
        <v>-5.5746688741573937E-4</v>
      </c>
      <c r="CO40" s="49">
        <f t="shared" si="23"/>
        <v>8.5472193934062624E-4</v>
      </c>
      <c r="CP40" s="49">
        <f t="shared" si="24"/>
        <v>-1.3394125879467175E-3</v>
      </c>
    </row>
    <row r="41" spans="1:94" x14ac:dyDescent="0.25">
      <c r="A41" s="25" t="s">
        <v>40</v>
      </c>
      <c r="B41" s="91">
        <v>217.41064</v>
      </c>
      <c r="C41" s="91">
        <v>0</v>
      </c>
      <c r="D41" s="91">
        <v>1040.4419</v>
      </c>
      <c r="E41" s="91">
        <v>28.006559729999999</v>
      </c>
      <c r="F41" s="91">
        <v>27.154651999999999</v>
      </c>
      <c r="G41" s="91">
        <v>1.1369798</v>
      </c>
      <c r="H41" s="91">
        <v>36.735621999999999</v>
      </c>
      <c r="I41" s="91"/>
      <c r="J41" s="91"/>
      <c r="K41" s="91"/>
      <c r="L41" s="91"/>
      <c r="M41" s="91"/>
      <c r="N41" s="28"/>
      <c r="O41" s="28"/>
      <c r="P41" s="25"/>
      <c r="Q41" s="25" t="s">
        <v>40</v>
      </c>
      <c r="R41" s="91">
        <v>0</v>
      </c>
      <c r="S41" s="25">
        <v>0.96711771042424199</v>
      </c>
      <c r="T41" s="25">
        <v>0.35795805528791802</v>
      </c>
      <c r="U41" s="25">
        <v>0.35795805528791802</v>
      </c>
      <c r="V41" s="25">
        <v>2.8439632346500399</v>
      </c>
      <c r="W41" s="91">
        <v>0</v>
      </c>
      <c r="X41" s="25">
        <v>0.173387135188207</v>
      </c>
      <c r="Y41" s="25">
        <v>0.89005622050529898</v>
      </c>
      <c r="Z41" s="25">
        <v>216.470518813252</v>
      </c>
      <c r="AA41" s="25">
        <v>8.5191191220094193</v>
      </c>
      <c r="AB41" s="25">
        <v>6.4731402547830399E-2</v>
      </c>
      <c r="AC41" s="25">
        <v>1.4872821571460799</v>
      </c>
      <c r="AD41" s="25">
        <v>0</v>
      </c>
      <c r="AE41" s="91">
        <v>0</v>
      </c>
      <c r="AF41" s="25">
        <v>1.5643423265371701</v>
      </c>
      <c r="AG41" s="25">
        <v>1.5643423265371701</v>
      </c>
      <c r="AH41" s="25">
        <v>8.2889008429372097</v>
      </c>
      <c r="AI41" s="25">
        <v>1.17784440708307</v>
      </c>
      <c r="AJ41" s="25">
        <v>4.7007310382196098E-2</v>
      </c>
      <c r="AK41" s="91">
        <v>1.23263356554647</v>
      </c>
      <c r="AL41" s="25">
        <v>0.126134403076333</v>
      </c>
      <c r="AM41" s="25">
        <v>0</v>
      </c>
      <c r="AN41" s="25">
        <v>9.9805302787946998E-2</v>
      </c>
      <c r="AO41" s="25">
        <v>0.52055361255532195</v>
      </c>
      <c r="AP41" s="25">
        <v>0</v>
      </c>
      <c r="AQ41" s="91">
        <v>37.643913399361701</v>
      </c>
      <c r="AR41" s="25">
        <v>932.50110689109704</v>
      </c>
      <c r="AS41" s="25">
        <v>95.322336059568798</v>
      </c>
      <c r="AT41" s="25">
        <v>1036.1123437936001</v>
      </c>
      <c r="AU41" s="25">
        <v>0</v>
      </c>
      <c r="AV41" s="25">
        <v>1.50055069457001</v>
      </c>
      <c r="AW41" s="25">
        <v>0</v>
      </c>
      <c r="AX41" s="25">
        <v>13.0889079006002</v>
      </c>
      <c r="AY41" s="25">
        <v>1.5767801611578602E-2</v>
      </c>
      <c r="AZ41" s="25">
        <v>5.5444203626603102E-3</v>
      </c>
      <c r="BA41" s="25">
        <v>20.8578458184383</v>
      </c>
      <c r="BB41" s="25">
        <v>7.0860409140362703E-3</v>
      </c>
      <c r="BC41" s="25">
        <v>0</v>
      </c>
      <c r="BD41" s="25">
        <v>1.02774564537553E-3</v>
      </c>
      <c r="BE41" s="25">
        <v>27.893809165782798</v>
      </c>
      <c r="BF41" s="25">
        <v>27.0452606667445</v>
      </c>
      <c r="BG41" s="25">
        <v>0.84854849903823204</v>
      </c>
      <c r="BH41" s="25">
        <v>0</v>
      </c>
      <c r="BI41" s="25">
        <v>0</v>
      </c>
      <c r="BJ41" s="25">
        <v>0.110645147968716</v>
      </c>
      <c r="BK41" s="25">
        <v>0</v>
      </c>
      <c r="BL41" s="25">
        <v>1.1873180543108599</v>
      </c>
      <c r="BM41" s="25">
        <v>0</v>
      </c>
      <c r="BN41" s="25">
        <v>3.08594514966627E-2</v>
      </c>
      <c r="BO41" s="25">
        <v>4.7492723227346101</v>
      </c>
      <c r="BP41" s="25">
        <v>3.1976115063271103E-2</v>
      </c>
      <c r="BQ41" s="25">
        <v>0</v>
      </c>
      <c r="BR41" s="25">
        <v>7.9785679271592802E-2</v>
      </c>
      <c r="BS41" s="25">
        <v>1.08183990134316E-4</v>
      </c>
      <c r="BT41" s="25">
        <v>1.1356249083165999</v>
      </c>
      <c r="BU41" s="25">
        <v>5.4668785597896798</v>
      </c>
      <c r="BV41" s="25">
        <v>0</v>
      </c>
      <c r="BW41" s="25">
        <v>0</v>
      </c>
      <c r="BX41" s="25">
        <v>1.8313387129277401</v>
      </c>
      <c r="BY41" s="91">
        <v>0</v>
      </c>
      <c r="BZ41" s="25">
        <v>0.29893654797222102</v>
      </c>
      <c r="CA41" s="25">
        <v>36.607744317201004</v>
      </c>
      <c r="CB41" s="25">
        <v>2.5455881471482198</v>
      </c>
      <c r="CD41" s="34">
        <f t="shared" si="13"/>
        <v>8.0000020196539703E-3</v>
      </c>
      <c r="CE41" s="34">
        <f t="shared" si="12"/>
        <v>1.9247498442320696E-2</v>
      </c>
      <c r="CF41" s="22">
        <f t="shared" si="14"/>
        <v>-4.324172849810853E-3</v>
      </c>
      <c r="CG41" s="22" t="str">
        <f t="shared" si="15"/>
        <v/>
      </c>
      <c r="CH41" s="22">
        <f t="shared" si="16"/>
        <v>-4.1612666756307651E-3</v>
      </c>
      <c r="CI41" s="22">
        <f t="shared" si="17"/>
        <v>-4.0258627016021972E-3</v>
      </c>
      <c r="CJ41" s="22">
        <f t="shared" si="18"/>
        <v>-4.0284564595229697E-3</v>
      </c>
      <c r="CK41" s="22">
        <f t="shared" si="19"/>
        <v>-1.191658535534302E-3</v>
      </c>
      <c r="CL41" s="22">
        <f t="shared" si="20"/>
        <v>-3.4810267483424075E-3</v>
      </c>
      <c r="CM41" s="49">
        <f t="shared" si="21"/>
        <v>-4.9006121056686556E-4</v>
      </c>
      <c r="CN41" s="49">
        <f t="shared" si="22"/>
        <v>-5.5892805640475856E-4</v>
      </c>
      <c r="CO41" s="49">
        <f t="shared" si="23"/>
        <v>8.5609183006738864E-4</v>
      </c>
      <c r="CP41" s="49">
        <f t="shared" si="24"/>
        <v>-1.3392069948982704E-3</v>
      </c>
    </row>
    <row r="42" spans="1:94" s="27" customFormat="1" x14ac:dyDescent="0.25">
      <c r="A42" s="25" t="s">
        <v>41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28"/>
      <c r="O42" s="28"/>
      <c r="P42" s="25"/>
      <c r="Q42" s="25"/>
      <c r="R42" s="91"/>
      <c r="S42" s="25"/>
      <c r="T42" s="25"/>
      <c r="U42" s="25"/>
      <c r="V42" s="25"/>
      <c r="W42" s="91"/>
      <c r="X42" s="25"/>
      <c r="Y42" s="25"/>
      <c r="Z42" s="25"/>
      <c r="AA42" s="25"/>
      <c r="AB42" s="25"/>
      <c r="AC42" s="25"/>
      <c r="AD42" s="25"/>
      <c r="AE42" s="91"/>
      <c r="AF42" s="25"/>
      <c r="AG42" s="25"/>
      <c r="AH42" s="25"/>
      <c r="AI42" s="25"/>
      <c r="AJ42" s="25"/>
      <c r="AK42" s="91"/>
      <c r="AL42" s="25"/>
      <c r="AM42" s="25"/>
      <c r="AN42" s="25"/>
      <c r="AO42" s="25"/>
      <c r="AP42" s="25"/>
      <c r="AQ42" s="91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91"/>
      <c r="BZ42" s="25"/>
      <c r="CA42" s="25"/>
      <c r="CB42" s="25"/>
      <c r="CD42" s="34" t="e">
        <f t="shared" si="13"/>
        <v>#DIV/0!</v>
      </c>
      <c r="CE42" s="34" t="e">
        <f t="shared" si="12"/>
        <v>#DIV/0!</v>
      </c>
      <c r="CF42" s="22" t="str">
        <f t="shared" si="14"/>
        <v/>
      </c>
      <c r="CG42" s="22" t="str">
        <f t="shared" si="15"/>
        <v/>
      </c>
      <c r="CH42" s="22" t="str">
        <f t="shared" si="16"/>
        <v/>
      </c>
      <c r="CI42" s="22" t="str">
        <f t="shared" si="17"/>
        <v/>
      </c>
      <c r="CJ42" s="22" t="str">
        <f t="shared" si="18"/>
        <v/>
      </c>
      <c r="CK42" s="22" t="str">
        <f t="shared" si="19"/>
        <v/>
      </c>
      <c r="CL42" s="22" t="str">
        <f t="shared" si="20"/>
        <v/>
      </c>
      <c r="CM42" s="49" t="e">
        <f t="shared" si="21"/>
        <v>#DIV/0!</v>
      </c>
      <c r="CN42" s="49" t="e">
        <f t="shared" si="22"/>
        <v>#DIV/0!</v>
      </c>
      <c r="CO42" s="49" t="e">
        <f t="shared" si="23"/>
        <v>#DIV/0!</v>
      </c>
      <c r="CP42" s="49" t="e">
        <f t="shared" si="24"/>
        <v>#DIV/0!</v>
      </c>
    </row>
    <row r="43" spans="1:94" s="27" customFormat="1" x14ac:dyDescent="0.25">
      <c r="A43" s="25" t="s">
        <v>42</v>
      </c>
      <c r="B43" s="91">
        <v>370.72910000000002</v>
      </c>
      <c r="C43" s="91">
        <v>0</v>
      </c>
      <c r="D43" s="91">
        <v>1909.8712</v>
      </c>
      <c r="E43" s="91">
        <v>54.067309800000004</v>
      </c>
      <c r="F43" s="91">
        <v>52.409443000000003</v>
      </c>
      <c r="G43" s="91">
        <v>3.0535223</v>
      </c>
      <c r="H43" s="91">
        <v>80.416229000000001</v>
      </c>
      <c r="I43" s="91"/>
      <c r="J43" s="91"/>
      <c r="K43" s="91"/>
      <c r="L43" s="91"/>
      <c r="M43" s="91"/>
      <c r="N43" s="28"/>
      <c r="O43" s="28"/>
      <c r="P43" s="25"/>
      <c r="Q43" s="25" t="s">
        <v>42</v>
      </c>
      <c r="R43" s="91">
        <v>0</v>
      </c>
      <c r="S43" s="25">
        <v>2.1225891577682798</v>
      </c>
      <c r="T43" s="25">
        <v>0.78562915537585898</v>
      </c>
      <c r="U43" s="25">
        <v>0.78562915537585898</v>
      </c>
      <c r="V43" s="25">
        <v>6.2418092831991201</v>
      </c>
      <c r="W43" s="91">
        <v>0</v>
      </c>
      <c r="X43" s="25">
        <v>0.38054242362158303</v>
      </c>
      <c r="Y43" s="25">
        <v>1.9534574477938</v>
      </c>
      <c r="Z43" s="25">
        <v>370.21514791492302</v>
      </c>
      <c r="AA43" s="25">
        <v>18.697374974279501</v>
      </c>
      <c r="AB43" s="25">
        <v>0.142069702221995</v>
      </c>
      <c r="AC43" s="25">
        <v>3.2642178291434298</v>
      </c>
      <c r="AD43" s="25">
        <v>0</v>
      </c>
      <c r="AE43" s="91">
        <v>0</v>
      </c>
      <c r="AF43" s="25">
        <v>3.4333486101853499</v>
      </c>
      <c r="AG43" s="25">
        <v>3.4333486101853499</v>
      </c>
      <c r="AH43" s="25">
        <v>15.259854498586201</v>
      </c>
      <c r="AI43" s="25">
        <v>2.5850835048940501</v>
      </c>
      <c r="AJ43" s="25">
        <v>0.103169530817478</v>
      </c>
      <c r="AK43" s="91">
        <v>2.7053268488438098</v>
      </c>
      <c r="AL43" s="25">
        <v>0.27683407210224997</v>
      </c>
      <c r="AM43" s="25">
        <v>0</v>
      </c>
      <c r="AN43" s="25">
        <v>0.219048106711592</v>
      </c>
      <c r="AO43" s="25">
        <v>1.0075213972133501</v>
      </c>
      <c r="AP43" s="25">
        <v>0</v>
      </c>
      <c r="AQ43" s="91">
        <v>82.619197778733096</v>
      </c>
      <c r="AR43" s="25">
        <v>1716.7333132803101</v>
      </c>
      <c r="AS43" s="25">
        <v>175.48833544888799</v>
      </c>
      <c r="AT43" s="25">
        <v>1907.48150322778</v>
      </c>
      <c r="AU43" s="25">
        <v>0</v>
      </c>
      <c r="AV43" s="25">
        <v>3.29334145639092</v>
      </c>
      <c r="AW43" s="25">
        <v>0</v>
      </c>
      <c r="AX43" s="25">
        <v>28.726935758841901</v>
      </c>
      <c r="AY43" s="25">
        <v>3.05182462055699E-2</v>
      </c>
      <c r="AZ43" s="25">
        <v>1.07311171962719E-2</v>
      </c>
      <c r="BA43" s="25">
        <v>40.369929919365902</v>
      </c>
      <c r="BB43" s="25">
        <v>1.3714887764899099E-2</v>
      </c>
      <c r="BC43" s="25">
        <v>0</v>
      </c>
      <c r="BD43" s="25">
        <v>1.9891839630284801E-3</v>
      </c>
      <c r="BE43" s="25">
        <v>54.001403548204898</v>
      </c>
      <c r="BF43" s="25">
        <v>52.3455437510301</v>
      </c>
      <c r="BG43" s="25">
        <v>1.6558597971747699</v>
      </c>
      <c r="BH43" s="25">
        <v>0</v>
      </c>
      <c r="BI43" s="25">
        <v>0</v>
      </c>
      <c r="BJ43" s="25">
        <v>0.214151257593544</v>
      </c>
      <c r="BK43" s="25">
        <v>0</v>
      </c>
      <c r="BL43" s="25">
        <v>2.29803055573008</v>
      </c>
      <c r="BM43" s="25">
        <v>0</v>
      </c>
      <c r="BN43" s="25">
        <v>5.9727826194216099E-2</v>
      </c>
      <c r="BO43" s="25">
        <v>9.1921180180448303</v>
      </c>
      <c r="BP43" s="25">
        <v>7.0179870742307193E-2</v>
      </c>
      <c r="BQ43" s="25">
        <v>0</v>
      </c>
      <c r="BR43" s="25">
        <v>0.154423350220737</v>
      </c>
      <c r="BS43" s="25">
        <v>2.0938875103754999E-4</v>
      </c>
      <c r="BT43" s="25">
        <v>3.0470731138032399</v>
      </c>
      <c r="BU43" s="25">
        <v>11.9984554434968</v>
      </c>
      <c r="BV43" s="25">
        <v>0</v>
      </c>
      <c r="BW43" s="25">
        <v>0</v>
      </c>
      <c r="BX43" s="25">
        <v>4.0193380757805297</v>
      </c>
      <c r="BY43" s="91">
        <v>0</v>
      </c>
      <c r="BZ43" s="25">
        <v>0.65609275428112201</v>
      </c>
      <c r="CA43" s="25">
        <v>80.345061485915195</v>
      </c>
      <c r="CB43" s="25">
        <v>5.5869432355344202</v>
      </c>
      <c r="CD43" s="34">
        <f t="shared" si="13"/>
        <v>8.0000012963501645E-3</v>
      </c>
      <c r="CE43" s="34">
        <f t="shared" si="12"/>
        <v>1.9247510389908278E-2</v>
      </c>
      <c r="CF43" s="22">
        <f t="shared" si="14"/>
        <v>-1.3863278741188486E-3</v>
      </c>
      <c r="CG43" s="22" t="str">
        <f t="shared" si="15"/>
        <v/>
      </c>
      <c r="CH43" s="22">
        <f t="shared" si="16"/>
        <v>-1.251234518966555E-3</v>
      </c>
      <c r="CI43" s="22">
        <f t="shared" si="17"/>
        <v>-1.218966729413744E-3</v>
      </c>
      <c r="CJ43" s="22">
        <f t="shared" si="18"/>
        <v>-1.2192315985862226E-3</v>
      </c>
      <c r="CK43" s="22">
        <f t="shared" si="19"/>
        <v>-2.1120481735994396E-3</v>
      </c>
      <c r="CL43" s="22">
        <f t="shared" si="20"/>
        <v>-8.8498944764999875E-4</v>
      </c>
      <c r="CM43" s="49">
        <f t="shared" si="21"/>
        <v>-4.918236657226896E-4</v>
      </c>
      <c r="CN43" s="49">
        <f t="shared" si="22"/>
        <v>-5.5894898938756436E-4</v>
      </c>
      <c r="CO43" s="49">
        <f t="shared" si="23"/>
        <v>8.5583432688109487E-4</v>
      </c>
      <c r="CP43" s="49">
        <f t="shared" si="24"/>
        <v>-1.339967361605539E-3</v>
      </c>
    </row>
    <row r="44" spans="1:94" x14ac:dyDescent="0.25">
      <c r="A44" s="25" t="s">
        <v>43</v>
      </c>
      <c r="B44" s="91">
        <v>2560.4965999999999</v>
      </c>
      <c r="C44" s="91">
        <v>0</v>
      </c>
      <c r="D44" s="91">
        <v>12754.493</v>
      </c>
      <c r="E44" s="91">
        <v>370.58425399999999</v>
      </c>
      <c r="F44" s="91">
        <v>358.76038</v>
      </c>
      <c r="G44" s="91">
        <v>53.894547000000003</v>
      </c>
      <c r="H44" s="91">
        <v>495.22426999999999</v>
      </c>
      <c r="I44" s="91"/>
      <c r="J44" s="91"/>
      <c r="K44" s="91"/>
      <c r="L44" s="91"/>
      <c r="M44" s="91"/>
      <c r="N44" s="28"/>
      <c r="O44" s="28"/>
      <c r="P44" s="25"/>
      <c r="Q44" s="25" t="s">
        <v>43</v>
      </c>
      <c r="R44" s="91">
        <v>0</v>
      </c>
      <c r="S44" s="25">
        <v>13.054137158473599</v>
      </c>
      <c r="T44" s="25">
        <v>4.8317024222149696</v>
      </c>
      <c r="U44" s="25">
        <v>4.8317024222149696</v>
      </c>
      <c r="V44" s="25">
        <v>38.387764689038796</v>
      </c>
      <c r="W44" s="91">
        <v>0</v>
      </c>
      <c r="X44" s="25">
        <v>2.3403774075340702</v>
      </c>
      <c r="Y44" s="25">
        <v>12.013967379202599</v>
      </c>
      <c r="Z44" s="25">
        <v>2553.18249160909</v>
      </c>
      <c r="AA44" s="25">
        <v>114.99085665809299</v>
      </c>
      <c r="AB44" s="25">
        <v>0.87374281240232399</v>
      </c>
      <c r="AC44" s="25">
        <v>20.075288783321099</v>
      </c>
      <c r="AD44" s="25">
        <v>0</v>
      </c>
      <c r="AE44" s="91">
        <v>0</v>
      </c>
      <c r="AF44" s="25">
        <v>21.115459800543501</v>
      </c>
      <c r="AG44" s="25">
        <v>21.115459800543501</v>
      </c>
      <c r="AH44" s="25">
        <v>101.76062843699999</v>
      </c>
      <c r="AI44" s="25">
        <v>15.8985253360085</v>
      </c>
      <c r="AJ44" s="25">
        <v>0.63450408806251302</v>
      </c>
      <c r="AK44" s="91">
        <v>16.638055619776299</v>
      </c>
      <c r="AL44" s="25">
        <v>1.7025592071457401</v>
      </c>
      <c r="AM44" s="25">
        <v>0</v>
      </c>
      <c r="AN44" s="25">
        <v>1.34717155775593</v>
      </c>
      <c r="AO44" s="25">
        <v>6.8869933662538498</v>
      </c>
      <c r="AP44" s="25">
        <v>0</v>
      </c>
      <c r="AQ44" s="91">
        <v>508.11668714032902</v>
      </c>
      <c r="AR44" s="25">
        <v>11448.0631203432</v>
      </c>
      <c r="AS44" s="25">
        <v>1170.24665105485</v>
      </c>
      <c r="AT44" s="25">
        <v>12720.0703998351</v>
      </c>
      <c r="AU44" s="25">
        <v>0</v>
      </c>
      <c r="AV44" s="25">
        <v>20.254400260147499</v>
      </c>
      <c r="AW44" s="25">
        <v>0</v>
      </c>
      <c r="AX44" s="25">
        <v>176.67370856938399</v>
      </c>
      <c r="AY44" s="25">
        <v>0.20861004152295201</v>
      </c>
      <c r="AZ44" s="25">
        <v>7.3353422270319699E-2</v>
      </c>
      <c r="BA44" s="25">
        <v>275.951981828513</v>
      </c>
      <c r="BB44" s="25">
        <v>9.3749224056835098E-2</v>
      </c>
      <c r="BC44" s="25">
        <v>0</v>
      </c>
      <c r="BD44" s="25">
        <v>1.35972138247435E-2</v>
      </c>
      <c r="BE44" s="25">
        <v>369.60501059766</v>
      </c>
      <c r="BF44" s="25">
        <v>357.81225883765501</v>
      </c>
      <c r="BG44" s="25">
        <v>11.7927517600048</v>
      </c>
      <c r="BH44" s="25">
        <v>0</v>
      </c>
      <c r="BI44" s="25">
        <v>0</v>
      </c>
      <c r="BJ44" s="25">
        <v>1.46384799979056</v>
      </c>
      <c r="BK44" s="25">
        <v>0</v>
      </c>
      <c r="BL44" s="25">
        <v>15.7083705497776</v>
      </c>
      <c r="BM44" s="25">
        <v>0</v>
      </c>
      <c r="BN44" s="25">
        <v>0.40827444512310002</v>
      </c>
      <c r="BO44" s="25">
        <v>62.833469263270402</v>
      </c>
      <c r="BP44" s="25">
        <v>0.43161361011730598</v>
      </c>
      <c r="BQ44" s="25">
        <v>0</v>
      </c>
      <c r="BR44" s="25">
        <v>1.0555735628124301</v>
      </c>
      <c r="BS44" s="25">
        <v>1.4312866932984999E-3</v>
      </c>
      <c r="BT44" s="25">
        <v>53.738633062957597</v>
      </c>
      <c r="BU44" s="25">
        <v>73.791765021831907</v>
      </c>
      <c r="BV44" s="25">
        <v>0</v>
      </c>
      <c r="BW44" s="25">
        <v>0</v>
      </c>
      <c r="BX44" s="25">
        <v>24.719354967615701</v>
      </c>
      <c r="BY44" s="91">
        <v>0</v>
      </c>
      <c r="BZ44" s="25">
        <v>4.0350417248978898</v>
      </c>
      <c r="CA44" s="25">
        <v>494.13052402244301</v>
      </c>
      <c r="CB44" s="25">
        <v>34.360285947692098</v>
      </c>
      <c r="CD44" s="34">
        <f t="shared" si="13"/>
        <v>8.0000051287702923E-3</v>
      </c>
      <c r="CE44" s="34">
        <f t="shared" si="12"/>
        <v>1.9247505349945501E-2</v>
      </c>
      <c r="CF44" s="22">
        <f t="shared" si="14"/>
        <v>-2.8565194700551255E-3</v>
      </c>
      <c r="CG44" s="22" t="str">
        <f t="shared" si="15"/>
        <v/>
      </c>
      <c r="CH44" s="22">
        <f t="shared" si="16"/>
        <v>-2.6988607202889491E-3</v>
      </c>
      <c r="CI44" s="22">
        <f t="shared" si="17"/>
        <v>-2.6424312198110532E-3</v>
      </c>
      <c r="CJ44" s="22">
        <f t="shared" si="18"/>
        <v>-2.6427699801884184E-3</v>
      </c>
      <c r="CK44" s="22">
        <f t="shared" si="19"/>
        <v>-2.8929445690007616E-3</v>
      </c>
      <c r="CL44" s="22">
        <f t="shared" si="20"/>
        <v>-2.2085871872898673E-3</v>
      </c>
      <c r="CM44" s="49">
        <f t="shared" si="21"/>
        <v>-4.9161263968467632E-4</v>
      </c>
      <c r="CN44" s="49">
        <f t="shared" si="22"/>
        <v>-5.5820746924325137E-4</v>
      </c>
      <c r="CO44" s="49">
        <f t="shared" si="23"/>
        <v>8.5616946045837558E-4</v>
      </c>
      <c r="CP44" s="49">
        <f t="shared" si="24"/>
        <v>-1.3378832411104265E-3</v>
      </c>
    </row>
    <row r="45" spans="1:94" s="27" customFormat="1" x14ac:dyDescent="0.25">
      <c r="A45" s="25" t="s">
        <v>44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28"/>
      <c r="O45" s="28"/>
      <c r="P45" s="25"/>
      <c r="Q45" s="25"/>
      <c r="R45" s="91"/>
      <c r="S45" s="25"/>
      <c r="T45" s="25"/>
      <c r="U45" s="25"/>
      <c r="V45" s="25"/>
      <c r="W45" s="91"/>
      <c r="X45" s="25"/>
      <c r="Y45" s="25"/>
      <c r="Z45" s="25"/>
      <c r="AA45" s="25"/>
      <c r="AB45" s="25"/>
      <c r="AC45" s="25"/>
      <c r="AD45" s="25"/>
      <c r="AE45" s="91"/>
      <c r="AF45" s="25"/>
      <c r="AG45" s="25"/>
      <c r="AH45" s="25"/>
      <c r="AI45" s="25"/>
      <c r="AJ45" s="25"/>
      <c r="AK45" s="91"/>
      <c r="AL45" s="25"/>
      <c r="AM45" s="25"/>
      <c r="AN45" s="25"/>
      <c r="AO45" s="25"/>
      <c r="AP45" s="25"/>
      <c r="AQ45" s="91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91"/>
      <c r="BZ45" s="25"/>
      <c r="CA45" s="25"/>
      <c r="CB45" s="25"/>
      <c r="CD45" s="34" t="e">
        <f t="shared" si="13"/>
        <v>#DIV/0!</v>
      </c>
      <c r="CE45" s="34" t="e">
        <f t="shared" si="12"/>
        <v>#DIV/0!</v>
      </c>
      <c r="CF45" s="22" t="str">
        <f t="shared" si="14"/>
        <v/>
      </c>
      <c r="CG45" s="22" t="str">
        <f t="shared" si="15"/>
        <v/>
      </c>
      <c r="CH45" s="22" t="str">
        <f t="shared" si="16"/>
        <v/>
      </c>
      <c r="CI45" s="22" t="str">
        <f t="shared" si="17"/>
        <v/>
      </c>
      <c r="CJ45" s="22" t="str">
        <f t="shared" si="18"/>
        <v/>
      </c>
      <c r="CK45" s="22" t="str">
        <f t="shared" si="19"/>
        <v/>
      </c>
      <c r="CL45" s="22" t="str">
        <f t="shared" si="20"/>
        <v/>
      </c>
      <c r="CM45" s="49" t="e">
        <f t="shared" si="21"/>
        <v>#DIV/0!</v>
      </c>
      <c r="CN45" s="49" t="e">
        <f t="shared" si="22"/>
        <v>#DIV/0!</v>
      </c>
      <c r="CO45" s="49" t="e">
        <f t="shared" si="23"/>
        <v>#DIV/0!</v>
      </c>
      <c r="CP45" s="49" t="e">
        <f t="shared" si="24"/>
        <v>#DIV/0!</v>
      </c>
    </row>
    <row r="46" spans="1:94" s="27" customFormat="1" x14ac:dyDescent="0.25">
      <c r="A46" s="25" t="s">
        <v>45</v>
      </c>
      <c r="B46" s="91">
        <v>0.15148279000000001</v>
      </c>
      <c r="C46" s="91">
        <v>0</v>
      </c>
      <c r="D46" s="91">
        <v>0.73685502999999997</v>
      </c>
      <c r="E46" s="91">
        <v>1.9661933810000001E-2</v>
      </c>
      <c r="F46" s="91">
        <v>1.9072043E-2</v>
      </c>
      <c r="G46" s="91">
        <v>2.0824162999999999E-4</v>
      </c>
      <c r="H46" s="91">
        <v>2.6277702E-2</v>
      </c>
      <c r="I46" s="91"/>
      <c r="J46" s="91"/>
      <c r="K46" s="91"/>
      <c r="L46" s="91"/>
      <c r="M46" s="91"/>
      <c r="N46" s="28"/>
      <c r="O46" s="28"/>
      <c r="P46" s="25"/>
      <c r="Q46" s="25" t="s">
        <v>45</v>
      </c>
      <c r="R46" s="91">
        <v>0</v>
      </c>
      <c r="S46" s="25">
        <v>6.9421282567833401E-4</v>
      </c>
      <c r="T46" s="25">
        <v>2.5695448889102E-4</v>
      </c>
      <c r="U46" s="25">
        <v>2.5695448889102E-4</v>
      </c>
      <c r="V46" s="25">
        <v>2.0414714082574101E-3</v>
      </c>
      <c r="W46" s="91">
        <v>0</v>
      </c>
      <c r="X46" s="25">
        <v>1.2446714109234599E-4</v>
      </c>
      <c r="Y46" s="25">
        <v>6.3891097628377899E-4</v>
      </c>
      <c r="Z46" s="25">
        <v>0.15147860028549801</v>
      </c>
      <c r="AA46" s="25">
        <v>6.1151015946030798E-3</v>
      </c>
      <c r="AB46" s="25">
        <v>4.6460787119495998E-5</v>
      </c>
      <c r="AC46" s="25">
        <v>1.06761329142346E-3</v>
      </c>
      <c r="AD46" s="25">
        <v>0</v>
      </c>
      <c r="AE46" s="91">
        <v>0</v>
      </c>
      <c r="AF46" s="25">
        <v>1.12292907473117E-3</v>
      </c>
      <c r="AG46" s="25">
        <v>1.12292907473117E-3</v>
      </c>
      <c r="AH46" s="25">
        <v>5.8949102553503404E-3</v>
      </c>
      <c r="AI46" s="25">
        <v>8.4546550597728101E-4</v>
      </c>
      <c r="AJ46" s="25">
        <v>3.3733572332765603E-5</v>
      </c>
      <c r="AK46" s="91">
        <v>8.84816256258646E-4</v>
      </c>
      <c r="AL46" s="25">
        <v>9.0539914592944099E-5</v>
      </c>
      <c r="AM46" s="25">
        <v>0</v>
      </c>
      <c r="AN46" s="25">
        <v>7.1658991546983203E-5</v>
      </c>
      <c r="AO46" s="25">
        <v>3.6708126787810599E-4</v>
      </c>
      <c r="AP46" s="25">
        <v>0</v>
      </c>
      <c r="AQ46" s="91">
        <v>2.7021347354729101E-2</v>
      </c>
      <c r="AR46" s="25">
        <v>0.66316787094142804</v>
      </c>
      <c r="AS46" s="25">
        <v>6.7791034904677597E-2</v>
      </c>
      <c r="AT46" s="25">
        <v>0.73685381610145595</v>
      </c>
      <c r="AU46" s="25">
        <v>0</v>
      </c>
      <c r="AV46" s="25">
        <v>1.0771349586908899E-3</v>
      </c>
      <c r="AW46" s="25">
        <v>0</v>
      </c>
      <c r="AX46" s="25">
        <v>9.3954882653482993E-3</v>
      </c>
      <c r="AY46" s="25">
        <v>1.1119058405948001E-5</v>
      </c>
      <c r="AZ46" s="25">
        <v>3.9096590000936898E-6</v>
      </c>
      <c r="BA46" s="25">
        <v>1.47085370679629E-2</v>
      </c>
      <c r="BB46" s="25">
        <v>4.9969256546349398E-6</v>
      </c>
      <c r="BC46" s="25">
        <v>0</v>
      </c>
      <c r="BD46" s="25">
        <v>7.2464579991953095E-7</v>
      </c>
      <c r="BE46" s="25">
        <v>1.96617588898736E-2</v>
      </c>
      <c r="BF46" s="25">
        <v>1.9071743402404098E-2</v>
      </c>
      <c r="BG46" s="25">
        <v>5.90015487469479E-4</v>
      </c>
      <c r="BH46" s="25">
        <v>0</v>
      </c>
      <c r="BI46" s="25">
        <v>0</v>
      </c>
      <c r="BJ46" s="25">
        <v>7.8022674537167095E-5</v>
      </c>
      <c r="BK46" s="25">
        <v>0</v>
      </c>
      <c r="BL46" s="25">
        <v>8.3726020602192396E-4</v>
      </c>
      <c r="BM46" s="25">
        <v>0</v>
      </c>
      <c r="BN46" s="25">
        <v>2.17614268313519E-5</v>
      </c>
      <c r="BO46" s="25">
        <v>3.3490738934175402E-3</v>
      </c>
      <c r="BP46" s="25">
        <v>2.2957256861169399E-5</v>
      </c>
      <c r="BQ46" s="25">
        <v>0</v>
      </c>
      <c r="BR46" s="25">
        <v>5.6261567376003699E-5</v>
      </c>
      <c r="BS46" s="25">
        <v>7.6277396561891994E-8</v>
      </c>
      <c r="BT46" s="25">
        <v>2.0847046633266599E-4</v>
      </c>
      <c r="BU46" s="25">
        <v>3.9242590675771698E-3</v>
      </c>
      <c r="BV46" s="25">
        <v>0</v>
      </c>
      <c r="BW46" s="25">
        <v>0</v>
      </c>
      <c r="BX46" s="25">
        <v>1.3145457046026901E-3</v>
      </c>
      <c r="BY46" s="91">
        <v>0</v>
      </c>
      <c r="BZ46" s="25">
        <v>2.1457596183799301E-4</v>
      </c>
      <c r="CA46" s="25">
        <v>2.6277399868824901E-2</v>
      </c>
      <c r="CB46" s="25">
        <v>1.8272584729851101E-3</v>
      </c>
      <c r="CD46" s="34">
        <f t="shared" si="13"/>
        <v>8.0001081985828816E-3</v>
      </c>
      <c r="CE46" s="34">
        <f t="shared" si="12"/>
        <v>1.9247389194206196E-2</v>
      </c>
      <c r="CF46" s="22">
        <f t="shared" si="14"/>
        <v>-2.765802307972342E-5</v>
      </c>
      <c r="CG46" s="22" t="str">
        <f t="shared" si="15"/>
        <v/>
      </c>
      <c r="CH46" s="22">
        <f t="shared" si="16"/>
        <v>-1.6474048416509802E-6</v>
      </c>
      <c r="CI46" s="22">
        <f t="shared" si="17"/>
        <v>-8.8963846634357993E-6</v>
      </c>
      <c r="CJ46" s="22">
        <f t="shared" si="18"/>
        <v>-1.5708731146530156E-5</v>
      </c>
      <c r="CK46" s="22">
        <f t="shared" si="19"/>
        <v>1.0988981053692388E-3</v>
      </c>
      <c r="CL46" s="22">
        <f t="shared" si="20"/>
        <v>-1.1497625443016143E-5</v>
      </c>
      <c r="CM46" s="49">
        <f t="shared" si="21"/>
        <v>-4.5634730982923541E-4</v>
      </c>
      <c r="CN46" s="49">
        <f t="shared" si="22"/>
        <v>-4.9351624456494105E-4</v>
      </c>
      <c r="CO46" s="49">
        <f t="shared" si="23"/>
        <v>8.8169603635480345E-4</v>
      </c>
      <c r="CP46" s="49">
        <f t="shared" si="24"/>
        <v>-1.0916230903092585E-3</v>
      </c>
    </row>
    <row r="47" spans="1:94" x14ac:dyDescent="0.25">
      <c r="A47" s="25" t="s">
        <v>46</v>
      </c>
      <c r="B47" s="91">
        <v>890.96331999999995</v>
      </c>
      <c r="C47" s="91">
        <v>0</v>
      </c>
      <c r="D47" s="91">
        <v>4231.4579999999996</v>
      </c>
      <c r="E47" s="91">
        <v>112.1877961</v>
      </c>
      <c r="F47" s="91">
        <v>108.79234</v>
      </c>
      <c r="G47" s="91">
        <v>3.3450346</v>
      </c>
      <c r="H47" s="91">
        <v>139.89067</v>
      </c>
      <c r="I47" s="91"/>
      <c r="J47" s="91"/>
      <c r="K47" s="91"/>
      <c r="L47" s="91"/>
      <c r="M47" s="91"/>
      <c r="N47" s="28"/>
      <c r="O47" s="28"/>
      <c r="P47" s="25"/>
      <c r="Q47" s="25" t="s">
        <v>46</v>
      </c>
      <c r="R47" s="91">
        <v>0</v>
      </c>
      <c r="S47" s="25">
        <v>3.6786252814953899</v>
      </c>
      <c r="T47" s="25">
        <v>1.3615624084189999</v>
      </c>
      <c r="U47" s="25">
        <v>1.3615624084189999</v>
      </c>
      <c r="V47" s="25">
        <v>10.817575632075499</v>
      </c>
      <c r="W47" s="91">
        <v>0</v>
      </c>
      <c r="X47" s="25">
        <v>0.65951193768729599</v>
      </c>
      <c r="Y47" s="25">
        <v>3.3855083452010701</v>
      </c>
      <c r="Z47" s="25">
        <v>886.24215861681898</v>
      </c>
      <c r="AA47" s="25">
        <v>32.404120263347998</v>
      </c>
      <c r="AB47" s="25">
        <v>0.24621849508682001</v>
      </c>
      <c r="AC47" s="25">
        <v>5.6571644889500101</v>
      </c>
      <c r="AD47" s="25">
        <v>0</v>
      </c>
      <c r="AE47" s="91">
        <v>0</v>
      </c>
      <c r="AF47" s="25">
        <v>5.9502826553447798</v>
      </c>
      <c r="AG47" s="25">
        <v>5.9502826553447798</v>
      </c>
      <c r="AH47" s="25">
        <v>33.676693682942201</v>
      </c>
      <c r="AI47" s="25">
        <v>4.4801642192117797</v>
      </c>
      <c r="AJ47" s="25">
        <v>0.17880174123523199</v>
      </c>
      <c r="AK47" s="91">
        <v>4.6885623494770297</v>
      </c>
      <c r="AL47" s="25">
        <v>0.47977669761048503</v>
      </c>
      <c r="AM47" s="25">
        <v>0</v>
      </c>
      <c r="AN47" s="25">
        <v>0.37962935318029001</v>
      </c>
      <c r="AO47" s="25">
        <v>2.0832157805320799</v>
      </c>
      <c r="AP47" s="25">
        <v>0</v>
      </c>
      <c r="AQ47" s="91">
        <v>143.18601830089699</v>
      </c>
      <c r="AR47" s="25">
        <v>3788.6288123714498</v>
      </c>
      <c r="AS47" s="25">
        <v>387.28200169336998</v>
      </c>
      <c r="AT47" s="25">
        <v>4209.5875077477704</v>
      </c>
      <c r="AU47" s="25">
        <v>0</v>
      </c>
      <c r="AV47" s="25">
        <v>5.7076415819408304</v>
      </c>
      <c r="AW47" s="25">
        <v>0</v>
      </c>
      <c r="AX47" s="25">
        <v>49.786223675722098</v>
      </c>
      <c r="AY47" s="25">
        <v>6.3101486046396205E-2</v>
      </c>
      <c r="AZ47" s="25">
        <v>2.2188333021379299E-2</v>
      </c>
      <c r="BA47" s="25">
        <v>83.4714741652474</v>
      </c>
      <c r="BB47" s="25">
        <v>2.8357792968358098E-2</v>
      </c>
      <c r="BC47" s="25">
        <v>0</v>
      </c>
      <c r="BD47" s="25">
        <v>4.1129628410963501E-3</v>
      </c>
      <c r="BE47" s="25">
        <v>111.610969088012</v>
      </c>
      <c r="BF47" s="25">
        <v>108.23301967681201</v>
      </c>
      <c r="BG47" s="25">
        <v>3.3779494112005799</v>
      </c>
      <c r="BH47" s="25">
        <v>0</v>
      </c>
      <c r="BI47" s="25">
        <v>0</v>
      </c>
      <c r="BJ47" s="25">
        <v>0.44279294891339599</v>
      </c>
      <c r="BK47" s="25">
        <v>0</v>
      </c>
      <c r="BL47" s="25">
        <v>4.7515529120300704</v>
      </c>
      <c r="BM47" s="25">
        <v>0</v>
      </c>
      <c r="BN47" s="25">
        <v>0.123497066798943</v>
      </c>
      <c r="BO47" s="25">
        <v>19.006213289902199</v>
      </c>
      <c r="BP47" s="25">
        <v>0.121627662424541</v>
      </c>
      <c r="BQ47" s="25">
        <v>0</v>
      </c>
      <c r="BR47" s="25">
        <v>0.31929577354122901</v>
      </c>
      <c r="BS47" s="25">
        <v>4.3294550152394402E-4</v>
      </c>
      <c r="BT47" s="25">
        <v>3.3182110309002</v>
      </c>
      <c r="BU47" s="25">
        <v>20.7943312843326</v>
      </c>
      <c r="BV47" s="25">
        <v>0</v>
      </c>
      <c r="BW47" s="25">
        <v>0</v>
      </c>
      <c r="BX47" s="25">
        <v>6.9658495639165796</v>
      </c>
      <c r="BY47" s="91">
        <v>0</v>
      </c>
      <c r="BZ47" s="25">
        <v>1.1370643731894301</v>
      </c>
      <c r="CA47" s="25">
        <v>139.24474266175</v>
      </c>
      <c r="CB47" s="25">
        <v>9.6826422856819203</v>
      </c>
      <c r="CD47" s="34">
        <f t="shared" si="13"/>
        <v>7.9999984846401331E-3</v>
      </c>
      <c r="CE47" s="34">
        <f t="shared" si="12"/>
        <v>1.9247506784460446E-2</v>
      </c>
      <c r="CF47" s="22">
        <f t="shared" si="14"/>
        <v>-5.2989402337920832E-3</v>
      </c>
      <c r="CG47" s="22" t="str">
        <f t="shared" si="15"/>
        <v/>
      </c>
      <c r="CH47" s="22">
        <f t="shared" si="16"/>
        <v>-5.1685476382441397E-3</v>
      </c>
      <c r="CI47" s="22">
        <f t="shared" si="17"/>
        <v>-5.1416199626012748E-3</v>
      </c>
      <c r="CJ47" s="22">
        <f t="shared" si="18"/>
        <v>-5.1411737553212827E-3</v>
      </c>
      <c r="CK47" s="22">
        <f t="shared" si="19"/>
        <v>-8.0189212690953901E-3</v>
      </c>
      <c r="CL47" s="22">
        <f t="shared" si="20"/>
        <v>-4.6173725399271046E-3</v>
      </c>
      <c r="CM47" s="49">
        <f t="shared" si="21"/>
        <v>-4.910392473927226E-4</v>
      </c>
      <c r="CN47" s="49">
        <f t="shared" si="22"/>
        <v>-5.5903697592961431E-4</v>
      </c>
      <c r="CO47" s="49">
        <f t="shared" si="23"/>
        <v>8.5600622262716603E-4</v>
      </c>
      <c r="CP47" s="49">
        <f t="shared" si="24"/>
        <v>-1.3384457457856101E-3</v>
      </c>
    </row>
    <row r="48" spans="1:94" x14ac:dyDescent="0.25">
      <c r="A48" s="25" t="s">
        <v>47</v>
      </c>
      <c r="B48" s="91">
        <v>1504.1002000000001</v>
      </c>
      <c r="C48" s="91">
        <v>0</v>
      </c>
      <c r="D48" s="91">
        <v>7117.1981999999998</v>
      </c>
      <c r="E48" s="91">
        <v>188.29649409999999</v>
      </c>
      <c r="F48" s="91">
        <v>182.59578999999999</v>
      </c>
      <c r="G48" s="91">
        <v>5.8293381000000002</v>
      </c>
      <c r="H48" s="91">
        <v>242.40938</v>
      </c>
      <c r="I48" s="91"/>
      <c r="J48" s="91"/>
      <c r="K48" s="91"/>
      <c r="L48" s="91"/>
      <c r="M48" s="91"/>
      <c r="N48" s="28"/>
      <c r="O48" s="28"/>
      <c r="P48" s="25"/>
      <c r="Q48" s="25" t="s">
        <v>47</v>
      </c>
      <c r="R48" s="91">
        <v>0</v>
      </c>
      <c r="S48" s="25">
        <v>6.3836172111754497</v>
      </c>
      <c r="T48" s="25">
        <v>2.3627557708736902</v>
      </c>
      <c r="U48" s="25">
        <v>2.3627557708736902</v>
      </c>
      <c r="V48" s="25">
        <v>18.772044877783301</v>
      </c>
      <c r="W48" s="91">
        <v>0</v>
      </c>
      <c r="X48" s="25">
        <v>1.14446989972393</v>
      </c>
      <c r="Y48" s="25">
        <v>5.8749632830895004</v>
      </c>
      <c r="Z48" s="25">
        <v>1498.80849684331</v>
      </c>
      <c r="AA48" s="25">
        <v>56.231801776866597</v>
      </c>
      <c r="AB48" s="25">
        <v>0.42727003637543298</v>
      </c>
      <c r="AC48" s="25">
        <v>9.8170342713303196</v>
      </c>
      <c r="AD48" s="25">
        <v>0</v>
      </c>
      <c r="AE48" s="91">
        <v>0</v>
      </c>
      <c r="AF48" s="25">
        <v>10.325693948769599</v>
      </c>
      <c r="AG48" s="25">
        <v>10.325693948769599</v>
      </c>
      <c r="AH48" s="25">
        <v>56.739751378618401</v>
      </c>
      <c r="AI48" s="25">
        <v>7.7745564728976797</v>
      </c>
      <c r="AJ48" s="25">
        <v>0.31027930588967401</v>
      </c>
      <c r="AK48" s="91">
        <v>8.13619472334622</v>
      </c>
      <c r="AL48" s="25">
        <v>0.83257015475644103</v>
      </c>
      <c r="AM48" s="25">
        <v>0</v>
      </c>
      <c r="AN48" s="25">
        <v>0.65878210910776702</v>
      </c>
      <c r="AO48" s="25">
        <v>3.50218461578178</v>
      </c>
      <c r="AP48" s="25">
        <v>0</v>
      </c>
      <c r="AQ48" s="91">
        <v>248.47468321290501</v>
      </c>
      <c r="AR48" s="25">
        <v>6383.2202291980102</v>
      </c>
      <c r="AS48" s="25">
        <v>652.50698339972496</v>
      </c>
      <c r="AT48" s="25">
        <v>7092.4669639763497</v>
      </c>
      <c r="AU48" s="25">
        <v>0</v>
      </c>
      <c r="AV48" s="25">
        <v>9.9046283385453897</v>
      </c>
      <c r="AW48" s="25">
        <v>0</v>
      </c>
      <c r="AX48" s="25">
        <v>86.395403415406605</v>
      </c>
      <c r="AY48" s="25">
        <v>0.10608273525951099</v>
      </c>
      <c r="AZ48" s="25">
        <v>3.7301813043204998E-2</v>
      </c>
      <c r="BA48" s="25">
        <v>140.32762494342299</v>
      </c>
      <c r="BB48" s="25">
        <v>4.7673550530046203E-2</v>
      </c>
      <c r="BC48" s="25">
        <v>0</v>
      </c>
      <c r="BD48" s="25">
        <v>6.91447837917293E-3</v>
      </c>
      <c r="BE48" s="25">
        <v>187.63603896167999</v>
      </c>
      <c r="BF48" s="25">
        <v>181.95536969011999</v>
      </c>
      <c r="BG48" s="25">
        <v>5.6806692715598199</v>
      </c>
      <c r="BH48" s="25">
        <v>0</v>
      </c>
      <c r="BI48" s="25">
        <v>0</v>
      </c>
      <c r="BJ48" s="25">
        <v>0.74439891264516</v>
      </c>
      <c r="BK48" s="25">
        <v>0</v>
      </c>
      <c r="BL48" s="25">
        <v>7.9880464692758304</v>
      </c>
      <c r="BM48" s="25">
        <v>0</v>
      </c>
      <c r="BN48" s="25">
        <v>0.20761643245754699</v>
      </c>
      <c r="BO48" s="25">
        <v>31.9522003412754</v>
      </c>
      <c r="BP48" s="25">
        <v>0.21106355809426799</v>
      </c>
      <c r="BQ48" s="25">
        <v>0</v>
      </c>
      <c r="BR48" s="25">
        <v>0.53678217082844104</v>
      </c>
      <c r="BS48" s="25">
        <v>7.2784300189597398E-4</v>
      </c>
      <c r="BT48" s="25">
        <v>5.7949720788416901</v>
      </c>
      <c r="BU48" s="25">
        <v>36.084976955284603</v>
      </c>
      <c r="BV48" s="25">
        <v>0</v>
      </c>
      <c r="BW48" s="25">
        <v>0</v>
      </c>
      <c r="BX48" s="25">
        <v>12.0880372019682</v>
      </c>
      <c r="BY48" s="91">
        <v>0</v>
      </c>
      <c r="BZ48" s="25">
        <v>1.97317932392554</v>
      </c>
      <c r="CA48" s="25">
        <v>241.635266168752</v>
      </c>
      <c r="CB48" s="25">
        <v>16.802554484067599</v>
      </c>
      <c r="CD48" s="34">
        <f t="shared" si="13"/>
        <v>8.0000022089362823E-3</v>
      </c>
      <c r="CE48" s="34">
        <f t="shared" si="12"/>
        <v>1.9247492512840886E-2</v>
      </c>
      <c r="CF48" s="22">
        <f t="shared" si="14"/>
        <v>-3.5181852623183737E-3</v>
      </c>
      <c r="CG48" s="22" t="str">
        <f t="shared" si="15"/>
        <v/>
      </c>
      <c r="CH48" s="22">
        <f t="shared" si="16"/>
        <v>-3.4748556002908737E-3</v>
      </c>
      <c r="CI48" s="22">
        <f t="shared" si="17"/>
        <v>-3.5075275377631329E-3</v>
      </c>
      <c r="CJ48" s="22">
        <f t="shared" si="18"/>
        <v>-3.507311476787059E-3</v>
      </c>
      <c r="CK48" s="22">
        <f t="shared" si="19"/>
        <v>-5.895355625076904E-3</v>
      </c>
      <c r="CL48" s="22">
        <f t="shared" si="20"/>
        <v>-3.1934153342086094E-3</v>
      </c>
      <c r="CM48" s="49">
        <f t="shared" si="21"/>
        <v>-4.9157295182654295E-4</v>
      </c>
      <c r="CN48" s="49">
        <f t="shared" si="22"/>
        <v>-5.585724640779677E-4</v>
      </c>
      <c r="CO48" s="49">
        <f t="shared" si="23"/>
        <v>8.5632886432023025E-4</v>
      </c>
      <c r="CP48" s="49">
        <f t="shared" si="24"/>
        <v>-1.3372977197101924E-3</v>
      </c>
    </row>
    <row r="49" spans="1:94" x14ac:dyDescent="0.25">
      <c r="A49" s="25" t="s">
        <v>48</v>
      </c>
      <c r="B49" s="91">
        <v>212.36394999999999</v>
      </c>
      <c r="C49" s="91">
        <v>0</v>
      </c>
      <c r="D49" s="91">
        <v>1206.1609000000001</v>
      </c>
      <c r="E49" s="91">
        <v>36.566571099999997</v>
      </c>
      <c r="F49" s="91">
        <v>35.430610999999999</v>
      </c>
      <c r="G49" s="91">
        <v>3.0592659000000002</v>
      </c>
      <c r="H49" s="91">
        <v>63.251842000000003</v>
      </c>
      <c r="I49" s="91"/>
      <c r="J49" s="91"/>
      <c r="K49" s="91"/>
      <c r="L49" s="91"/>
      <c r="M49" s="91"/>
      <c r="N49" s="28"/>
      <c r="O49" s="28"/>
      <c r="P49" s="25"/>
      <c r="Q49" s="25" t="s">
        <v>48</v>
      </c>
      <c r="R49" s="91">
        <v>0</v>
      </c>
      <c r="S49" s="25">
        <v>1.67028546514125</v>
      </c>
      <c r="T49" s="25">
        <v>0.61821932467491703</v>
      </c>
      <c r="U49" s="25">
        <v>0.61821932467491703</v>
      </c>
      <c r="V49" s="25">
        <v>4.9117371527389597</v>
      </c>
      <c r="W49" s="91">
        <v>0</v>
      </c>
      <c r="X49" s="25">
        <v>0.29945301472971803</v>
      </c>
      <c r="Y49" s="25">
        <v>1.5371947151365799</v>
      </c>
      <c r="Z49" s="25">
        <v>212.228136013712</v>
      </c>
      <c r="AA49" s="25">
        <v>14.7131465145552</v>
      </c>
      <c r="AB49" s="25">
        <v>0.11179595325170701</v>
      </c>
      <c r="AC49" s="25">
        <v>2.5686452746120798</v>
      </c>
      <c r="AD49" s="25">
        <v>0</v>
      </c>
      <c r="AE49" s="91">
        <v>0</v>
      </c>
      <c r="AF49" s="25">
        <v>2.7017363330431099</v>
      </c>
      <c r="AG49" s="25">
        <v>2.7017363330431099</v>
      </c>
      <c r="AH49" s="25">
        <v>9.6437903978130102</v>
      </c>
      <c r="AI49" s="25">
        <v>2.0342264955037002</v>
      </c>
      <c r="AJ49" s="25">
        <v>8.1185099960738E-2</v>
      </c>
      <c r="AK49" s="91">
        <v>2.1288488643514998</v>
      </c>
      <c r="AL49" s="25">
        <v>0.217843426424665</v>
      </c>
      <c r="AM49" s="25">
        <v>0</v>
      </c>
      <c r="AN49" s="25">
        <v>0.17237139117599701</v>
      </c>
      <c r="AO49" s="25">
        <v>0.681574760698204</v>
      </c>
      <c r="AP49" s="25">
        <v>0</v>
      </c>
      <c r="AQ49" s="91">
        <v>65.013844451793105</v>
      </c>
      <c r="AR49" s="25">
        <v>1084.92610897755</v>
      </c>
      <c r="AS49" s="25">
        <v>110.903613487436</v>
      </c>
      <c r="AT49" s="25">
        <v>1205.4735128627999</v>
      </c>
      <c r="AU49" s="25">
        <v>0</v>
      </c>
      <c r="AV49" s="25">
        <v>2.59156271122042</v>
      </c>
      <c r="AW49" s="25">
        <v>0</v>
      </c>
      <c r="AX49" s="25">
        <v>22.605511755984701</v>
      </c>
      <c r="AY49" s="25">
        <v>2.0645194700088701E-2</v>
      </c>
      <c r="AZ49" s="25">
        <v>7.2594573102509399E-3</v>
      </c>
      <c r="BA49" s="25">
        <v>27.309730850708501</v>
      </c>
      <c r="BB49" s="25">
        <v>9.2779424869238302E-3</v>
      </c>
      <c r="BC49" s="25">
        <v>0</v>
      </c>
      <c r="BD49" s="25">
        <v>1.3456589777167799E-3</v>
      </c>
      <c r="BE49" s="25">
        <v>36.546463028410699</v>
      </c>
      <c r="BF49" s="25">
        <v>35.411075611070302</v>
      </c>
      <c r="BG49" s="25">
        <v>1.1353874173404499</v>
      </c>
      <c r="BH49" s="25">
        <v>0</v>
      </c>
      <c r="BI49" s="25">
        <v>0</v>
      </c>
      <c r="BJ49" s="25">
        <v>0.14487049597380899</v>
      </c>
      <c r="BK49" s="25">
        <v>0</v>
      </c>
      <c r="BL49" s="25">
        <v>1.5545866845241001</v>
      </c>
      <c r="BM49" s="25">
        <v>0</v>
      </c>
      <c r="BN49" s="25">
        <v>4.0405058070845497E-2</v>
      </c>
      <c r="BO49" s="25">
        <v>6.2183472446083199</v>
      </c>
      <c r="BP49" s="25">
        <v>5.5225125066207199E-2</v>
      </c>
      <c r="BQ49" s="25">
        <v>0</v>
      </c>
      <c r="BR49" s="25">
        <v>0.10446537549672801</v>
      </c>
      <c r="BS49" s="25">
        <v>1.41648213021599E-4</v>
      </c>
      <c r="BT49" s="25">
        <v>3.0582584751555602</v>
      </c>
      <c r="BU49" s="25">
        <v>9.4417051446120492</v>
      </c>
      <c r="BV49" s="25">
        <v>0</v>
      </c>
      <c r="BW49" s="25">
        <v>0</v>
      </c>
      <c r="BX49" s="25">
        <v>3.1628561312999901</v>
      </c>
      <c r="BY49" s="91">
        <v>0</v>
      </c>
      <c r="BZ49" s="25">
        <v>0.51628590387599005</v>
      </c>
      <c r="CA49" s="25">
        <v>63.224304873316797</v>
      </c>
      <c r="CB49" s="25">
        <v>4.3964192963365596</v>
      </c>
      <c r="CD49" s="34">
        <f t="shared" si="13"/>
        <v>8.0000019037420461E-3</v>
      </c>
      <c r="CE49" s="34">
        <f t="shared" si="12"/>
        <v>1.9247502340344849E-2</v>
      </c>
      <c r="CF49" s="22">
        <f t="shared" si="14"/>
        <v>-6.3953409365377341E-4</v>
      </c>
      <c r="CG49" s="22" t="str">
        <f t="shared" si="15"/>
        <v/>
      </c>
      <c r="CH49" s="22">
        <f t="shared" si="16"/>
        <v>-5.6989671709651321E-4</v>
      </c>
      <c r="CI49" s="22">
        <f t="shared" si="17"/>
        <v>-5.4990312146873689E-4</v>
      </c>
      <c r="CJ49" s="22">
        <f t="shared" si="18"/>
        <v>-5.5137036529504815E-4</v>
      </c>
      <c r="CK49" s="22">
        <f t="shared" si="19"/>
        <v>-3.2930280576136004E-4</v>
      </c>
      <c r="CL49" s="22">
        <f t="shared" si="20"/>
        <v>-4.3535691313474688E-4</v>
      </c>
      <c r="CM49" s="49">
        <f t="shared" si="21"/>
        <v>-4.9157382443270757E-4</v>
      </c>
      <c r="CN49" s="49">
        <f t="shared" si="22"/>
        <v>-5.5725944740882564E-4</v>
      </c>
      <c r="CO49" s="49">
        <f t="shared" si="23"/>
        <v>8.5626095917878356E-4</v>
      </c>
      <c r="CP49" s="49">
        <f t="shared" si="24"/>
        <v>-1.3381111269610306E-3</v>
      </c>
    </row>
    <row r="50" spans="1:94" x14ac:dyDescent="0.25">
      <c r="A50" s="25" t="s">
        <v>49</v>
      </c>
      <c r="B50" s="91">
        <v>213.36618000000001</v>
      </c>
      <c r="C50" s="91">
        <v>0</v>
      </c>
      <c r="D50" s="91">
        <v>1047.7885000000001</v>
      </c>
      <c r="E50" s="91">
        <v>28.500412040000001</v>
      </c>
      <c r="F50" s="91">
        <v>27.635311000000002</v>
      </c>
      <c r="G50" s="91">
        <v>1.0030242</v>
      </c>
      <c r="H50" s="91">
        <v>38.515194000000001</v>
      </c>
      <c r="I50" s="91"/>
      <c r="J50" s="91"/>
      <c r="K50" s="91"/>
      <c r="L50" s="91"/>
      <c r="M50" s="91"/>
      <c r="N50" s="28"/>
      <c r="O50" s="28"/>
      <c r="P50" s="25"/>
      <c r="Q50" s="25" t="s">
        <v>49</v>
      </c>
      <c r="R50" s="91">
        <v>0</v>
      </c>
      <c r="S50" s="25">
        <v>1.0151905513895301</v>
      </c>
      <c r="T50" s="25">
        <v>0.37575047798311001</v>
      </c>
      <c r="U50" s="25">
        <v>0.37575047798311001</v>
      </c>
      <c r="V50" s="25">
        <v>2.9853285682302899</v>
      </c>
      <c r="W50" s="91">
        <v>0</v>
      </c>
      <c r="X50" s="25">
        <v>0.18200600200619599</v>
      </c>
      <c r="Y50" s="25">
        <v>0.93429902038928603</v>
      </c>
      <c r="Z50" s="25">
        <v>212.842978704453</v>
      </c>
      <c r="AA50" s="25">
        <v>8.94257391352882</v>
      </c>
      <c r="AB50" s="25">
        <v>6.7948941927777201E-2</v>
      </c>
      <c r="AC50" s="25">
        <v>1.56120968716595</v>
      </c>
      <c r="AD50" s="25">
        <v>0</v>
      </c>
      <c r="AE50" s="91">
        <v>0</v>
      </c>
      <c r="AF50" s="25">
        <v>1.64210125067817</v>
      </c>
      <c r="AG50" s="25">
        <v>1.64210125067817</v>
      </c>
      <c r="AH50" s="25">
        <v>8.3620802021858793</v>
      </c>
      <c r="AI50" s="25">
        <v>1.2363920909214099</v>
      </c>
      <c r="AJ50" s="25">
        <v>4.9343949836807503E-2</v>
      </c>
      <c r="AK50" s="91">
        <v>1.2939037415057</v>
      </c>
      <c r="AL50" s="25">
        <v>0.132404111327065</v>
      </c>
      <c r="AM50" s="25">
        <v>0</v>
      </c>
      <c r="AN50" s="25">
        <v>0.104766507459723</v>
      </c>
      <c r="AO50" s="25">
        <v>0.53063365733891099</v>
      </c>
      <c r="AP50" s="25">
        <v>0</v>
      </c>
      <c r="AQ50" s="91">
        <v>39.515076107850099</v>
      </c>
      <c r="AR50" s="25">
        <v>940.73460780921198</v>
      </c>
      <c r="AS50" s="25">
        <v>96.163994867860495</v>
      </c>
      <c r="AT50" s="25">
        <v>1045.26068287925</v>
      </c>
      <c r="AU50" s="25">
        <v>0</v>
      </c>
      <c r="AV50" s="25">
        <v>1.57513855976592</v>
      </c>
      <c r="AW50" s="25">
        <v>0</v>
      </c>
      <c r="AX50" s="25">
        <v>13.739510353689701</v>
      </c>
      <c r="AY50" s="25">
        <v>1.6073126416331799E-2</v>
      </c>
      <c r="AZ50" s="25">
        <v>5.6517868114000901E-3</v>
      </c>
      <c r="BA50" s="25">
        <v>21.2617379573074</v>
      </c>
      <c r="BB50" s="25">
        <v>7.2232566466597196E-3</v>
      </c>
      <c r="BC50" s="25">
        <v>0</v>
      </c>
      <c r="BD50" s="25">
        <v>1.0476465394599699E-3</v>
      </c>
      <c r="BE50" s="25">
        <v>28.432013669650299</v>
      </c>
      <c r="BF50" s="25">
        <v>27.568964860091</v>
      </c>
      <c r="BG50" s="25">
        <v>0.86304880955924002</v>
      </c>
      <c r="BH50" s="25">
        <v>0</v>
      </c>
      <c r="BI50" s="25">
        <v>0</v>
      </c>
      <c r="BJ50" s="25">
        <v>0.112787554776589</v>
      </c>
      <c r="BK50" s="25">
        <v>0</v>
      </c>
      <c r="BL50" s="25">
        <v>1.21030862348914</v>
      </c>
      <c r="BM50" s="25">
        <v>0</v>
      </c>
      <c r="BN50" s="25">
        <v>3.14570005081653E-2</v>
      </c>
      <c r="BO50" s="25">
        <v>4.8412370591444898</v>
      </c>
      <c r="BP50" s="25">
        <v>3.3565592834138999E-2</v>
      </c>
      <c r="BQ50" s="25">
        <v>0</v>
      </c>
      <c r="BR50" s="25">
        <v>8.1330570049107903E-2</v>
      </c>
      <c r="BS50" s="25">
        <v>1.10278402211235E-4</v>
      </c>
      <c r="BT50" s="25">
        <v>1.0011736034471399</v>
      </c>
      <c r="BU50" s="25">
        <v>5.7386162955387903</v>
      </c>
      <c r="BV50" s="25">
        <v>0</v>
      </c>
      <c r="BW50" s="25">
        <v>0</v>
      </c>
      <c r="BX50" s="25">
        <v>1.9223678735844001</v>
      </c>
      <c r="BY50" s="91">
        <v>0</v>
      </c>
      <c r="BZ50" s="25">
        <v>0.31379595846948499</v>
      </c>
      <c r="CA50" s="25">
        <v>38.427399496354099</v>
      </c>
      <c r="CB50" s="25">
        <v>2.6721181601958901</v>
      </c>
      <c r="CD50" s="34">
        <f t="shared" si="13"/>
        <v>7.9999949669511093E-3</v>
      </c>
      <c r="CE50" s="34">
        <f t="shared" si="12"/>
        <v>1.924750022468415E-2</v>
      </c>
      <c r="CF50" s="22">
        <f t="shared" si="14"/>
        <v>-2.4521285217132868E-3</v>
      </c>
      <c r="CG50" s="22" t="str">
        <f t="shared" si="15"/>
        <v/>
      </c>
      <c r="CH50" s="22">
        <f t="shared" si="16"/>
        <v>-2.4125261164348669E-3</v>
      </c>
      <c r="CI50" s="22">
        <f t="shared" si="17"/>
        <v>-2.3999081225108249E-3</v>
      </c>
      <c r="CJ50" s="22">
        <f t="shared" si="18"/>
        <v>-2.400774136719542E-3</v>
      </c>
      <c r="CK50" s="22">
        <f t="shared" si="19"/>
        <v>-1.8450168528936078E-3</v>
      </c>
      <c r="CL50" s="22">
        <f t="shared" si="20"/>
        <v>-2.279477123908618E-3</v>
      </c>
      <c r="CM50" s="49">
        <f t="shared" si="21"/>
        <v>-4.9149764508517346E-4</v>
      </c>
      <c r="CN50" s="49">
        <f t="shared" si="22"/>
        <v>-5.5705688666523765E-4</v>
      </c>
      <c r="CO50" s="49">
        <f t="shared" si="23"/>
        <v>8.5634484919466661E-4</v>
      </c>
      <c r="CP50" s="49">
        <f t="shared" si="24"/>
        <v>-1.3373124000330282E-3</v>
      </c>
    </row>
    <row r="51" spans="1:94" x14ac:dyDescent="0.25">
      <c r="A51" s="25" t="s">
        <v>50</v>
      </c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28"/>
      <c r="O51" s="28"/>
      <c r="P51" s="25"/>
      <c r="Q51" s="25"/>
      <c r="R51" s="91"/>
      <c r="S51" s="25"/>
      <c r="T51" s="25"/>
      <c r="U51" s="25"/>
      <c r="V51" s="25"/>
      <c r="W51" s="91"/>
      <c r="X51" s="25"/>
      <c r="Y51" s="25"/>
      <c r="Z51" s="25"/>
      <c r="AA51" s="25"/>
      <c r="AB51" s="25"/>
      <c r="AC51" s="25"/>
      <c r="AD51" s="25"/>
      <c r="AE51" s="91"/>
      <c r="AF51" s="25"/>
      <c r="AG51" s="25"/>
      <c r="AH51" s="25"/>
      <c r="AI51" s="25"/>
      <c r="AJ51" s="25"/>
      <c r="AK51" s="91"/>
      <c r="AL51" s="25"/>
      <c r="AM51" s="25"/>
      <c r="AN51" s="25"/>
      <c r="AO51" s="25"/>
      <c r="AP51" s="25"/>
      <c r="AQ51" s="91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91"/>
      <c r="BZ51" s="25"/>
      <c r="CA51" s="25"/>
      <c r="CB51" s="25"/>
      <c r="CD51" s="34" t="e">
        <f t="shared" si="13"/>
        <v>#DIV/0!</v>
      </c>
      <c r="CE51" s="34" t="e">
        <f t="shared" si="12"/>
        <v>#DIV/0!</v>
      </c>
      <c r="CF51" s="22" t="str">
        <f t="shared" si="14"/>
        <v/>
      </c>
      <c r="CG51" s="22" t="str">
        <f t="shared" si="15"/>
        <v/>
      </c>
      <c r="CH51" s="22" t="str">
        <f t="shared" si="16"/>
        <v/>
      </c>
      <c r="CI51" s="22" t="str">
        <f t="shared" si="17"/>
        <v/>
      </c>
      <c r="CJ51" s="22" t="str">
        <f t="shared" si="18"/>
        <v/>
      </c>
      <c r="CK51" s="22" t="str">
        <f t="shared" si="19"/>
        <v/>
      </c>
      <c r="CL51" s="22" t="str">
        <f t="shared" si="20"/>
        <v/>
      </c>
      <c r="CM51" s="49" t="e">
        <f t="shared" si="21"/>
        <v>#DIV/0!</v>
      </c>
      <c r="CN51" s="49" t="e">
        <f t="shared" si="22"/>
        <v>#DIV/0!</v>
      </c>
      <c r="CO51" s="49" t="e">
        <f t="shared" si="23"/>
        <v>#DIV/0!</v>
      </c>
      <c r="CP51" s="49" t="e">
        <f t="shared" si="24"/>
        <v>#DIV/0!</v>
      </c>
    </row>
    <row r="52" spans="1:94" x14ac:dyDescent="0.25">
      <c r="A52" s="4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28"/>
      <c r="O52" s="28"/>
      <c r="P52" s="25"/>
      <c r="Q52" s="25"/>
      <c r="R52" s="91"/>
      <c r="S52" s="25"/>
      <c r="T52" s="25"/>
      <c r="U52" s="25"/>
      <c r="V52" s="25"/>
      <c r="W52" s="91"/>
      <c r="X52" s="25"/>
      <c r="Y52" s="25"/>
      <c r="Z52" s="25"/>
      <c r="AA52" s="25"/>
      <c r="AB52" s="25"/>
      <c r="AC52" s="25"/>
      <c r="AD52" s="25"/>
      <c r="AE52" s="91"/>
      <c r="AF52" s="25"/>
      <c r="AG52" s="25"/>
      <c r="AH52" s="25"/>
      <c r="AI52" s="25"/>
      <c r="AJ52" s="25"/>
      <c r="AK52" s="91"/>
      <c r="AL52" s="25"/>
      <c r="AM52" s="25"/>
      <c r="AN52" s="25"/>
      <c r="AO52" s="25"/>
      <c r="AP52" s="25"/>
      <c r="AQ52" s="91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91"/>
      <c r="BZ52" s="25"/>
      <c r="CA52" s="25"/>
      <c r="CB52" s="25"/>
      <c r="CF52" s="22" t="str">
        <f t="shared" si="14"/>
        <v/>
      </c>
      <c r="CG52" s="22" t="str">
        <f t="shared" si="15"/>
        <v/>
      </c>
      <c r="CH52" s="22" t="str">
        <f t="shared" si="16"/>
        <v/>
      </c>
      <c r="CI52" s="22" t="str">
        <f t="shared" si="17"/>
        <v/>
      </c>
      <c r="CJ52" s="22" t="str">
        <f t="shared" si="18"/>
        <v/>
      </c>
      <c r="CK52" s="22" t="str">
        <f t="shared" si="19"/>
        <v/>
      </c>
      <c r="CL52" s="22" t="str">
        <f t="shared" si="20"/>
        <v/>
      </c>
      <c r="CM52" s="49" t="e">
        <f t="shared" si="21"/>
        <v>#DIV/0!</v>
      </c>
      <c r="CN52" s="49" t="e">
        <f t="shared" si="22"/>
        <v>#DIV/0!</v>
      </c>
      <c r="CO52" s="49" t="e">
        <f t="shared" si="23"/>
        <v>#DIV/0!</v>
      </c>
      <c r="CP52" s="49" t="e">
        <f t="shared" si="24"/>
        <v>#DIV/0!</v>
      </c>
    </row>
    <row r="53" spans="1:94" s="27" customFormat="1" x14ac:dyDescent="0.25">
      <c r="A53" s="4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28"/>
      <c r="O53" s="90"/>
      <c r="P53" s="25"/>
      <c r="Q53" s="25"/>
      <c r="R53" s="91"/>
      <c r="S53" s="25"/>
      <c r="T53" s="25"/>
      <c r="U53" s="25"/>
      <c r="V53" s="25"/>
      <c r="W53" s="91"/>
      <c r="X53" s="25"/>
      <c r="Y53" s="25"/>
      <c r="Z53" s="25"/>
      <c r="AA53" s="25"/>
      <c r="AB53" s="25"/>
      <c r="AC53" s="25"/>
      <c r="AD53" s="25"/>
      <c r="AE53" s="91"/>
      <c r="AF53" s="25"/>
      <c r="AG53" s="25"/>
      <c r="AH53" s="25"/>
      <c r="AI53" s="25"/>
      <c r="AJ53" s="25"/>
      <c r="AK53" s="91"/>
      <c r="AL53" s="25"/>
      <c r="AM53" s="25"/>
      <c r="AN53" s="25"/>
      <c r="AO53" s="25"/>
      <c r="AP53" s="25"/>
      <c r="AQ53" s="91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91"/>
      <c r="BZ53" s="25"/>
      <c r="CA53" s="25"/>
      <c r="CB53" s="25"/>
      <c r="CE53" s="90"/>
      <c r="CF53" s="22" t="str">
        <f t="shared" si="14"/>
        <v/>
      </c>
      <c r="CG53" s="22" t="str">
        <f t="shared" si="15"/>
        <v/>
      </c>
      <c r="CH53" s="22" t="str">
        <f t="shared" si="16"/>
        <v/>
      </c>
      <c r="CI53" s="22" t="str">
        <f t="shared" si="17"/>
        <v/>
      </c>
      <c r="CJ53" s="22" t="str">
        <f t="shared" si="18"/>
        <v/>
      </c>
      <c r="CK53" s="22" t="str">
        <f t="shared" si="19"/>
        <v/>
      </c>
      <c r="CL53" s="22" t="str">
        <f t="shared" si="20"/>
        <v/>
      </c>
      <c r="CM53" s="49" t="e">
        <f t="shared" si="21"/>
        <v>#DIV/0!</v>
      </c>
      <c r="CN53" s="49" t="e">
        <f t="shared" si="22"/>
        <v>#DIV/0!</v>
      </c>
      <c r="CO53" s="49" t="e">
        <f t="shared" si="23"/>
        <v>#DIV/0!</v>
      </c>
      <c r="CP53" s="49" t="e">
        <f t="shared" si="24"/>
        <v>#DIV/0!</v>
      </c>
    </row>
    <row r="54" spans="1:94" x14ac:dyDescent="0.25">
      <c r="A54" s="40" t="s">
        <v>229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28"/>
      <c r="P54" s="25"/>
      <c r="Q54" s="25"/>
      <c r="R54" s="91"/>
      <c r="S54" s="25"/>
      <c r="T54" s="25"/>
      <c r="U54" s="25"/>
      <c r="V54" s="25"/>
      <c r="W54" s="91"/>
      <c r="X54" s="25"/>
      <c r="Y54" s="25"/>
      <c r="Z54" s="25"/>
      <c r="AA54" s="25"/>
      <c r="AB54" s="25"/>
      <c r="AC54" s="25"/>
      <c r="AD54" s="25"/>
      <c r="AE54" s="91"/>
      <c r="AF54" s="25"/>
      <c r="AG54" s="25"/>
      <c r="AH54" s="25"/>
      <c r="AI54" s="25"/>
      <c r="AJ54" s="25"/>
      <c r="AK54" s="91"/>
      <c r="AL54" s="25"/>
      <c r="AM54" s="25"/>
      <c r="AN54" s="25"/>
      <c r="AO54" s="25"/>
      <c r="AP54" s="25"/>
      <c r="AQ54" s="91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91"/>
      <c r="BZ54" s="25"/>
      <c r="CA54" s="25"/>
      <c r="CB54" s="25"/>
      <c r="CF54" s="22" t="str">
        <f t="shared" si="14"/>
        <v/>
      </c>
      <c r="CG54" s="22" t="str">
        <f t="shared" si="15"/>
        <v/>
      </c>
      <c r="CH54" s="22" t="str">
        <f t="shared" si="16"/>
        <v/>
      </c>
      <c r="CI54" s="22" t="str">
        <f t="shared" si="17"/>
        <v/>
      </c>
      <c r="CJ54" s="22" t="str">
        <f t="shared" si="18"/>
        <v/>
      </c>
      <c r="CK54" s="22" t="str">
        <f t="shared" si="19"/>
        <v/>
      </c>
      <c r="CL54" s="22" t="str">
        <f t="shared" si="20"/>
        <v/>
      </c>
      <c r="CM54" s="49" t="e">
        <f t="shared" si="21"/>
        <v>#DIV/0!</v>
      </c>
      <c r="CN54" s="49" t="e">
        <f t="shared" si="22"/>
        <v>#DIV/0!</v>
      </c>
      <c r="CO54" s="49" t="e">
        <f t="shared" si="23"/>
        <v>#DIV/0!</v>
      </c>
      <c r="CP54" s="49" t="e">
        <f t="shared" si="24"/>
        <v>#DIV/0!</v>
      </c>
    </row>
    <row r="55" spans="1:94" x14ac:dyDescent="0.25">
      <c r="A55" s="25" t="s">
        <v>1</v>
      </c>
      <c r="B55" s="91">
        <v>589.12712300714804</v>
      </c>
      <c r="C55" s="91"/>
      <c r="D55" s="91">
        <v>2797.4374380355798</v>
      </c>
      <c r="E55" s="91">
        <v>74.474885991959795</v>
      </c>
      <c r="F55" s="91">
        <v>72.214267303560206</v>
      </c>
      <c r="G55" s="91">
        <v>2.67418764260999</v>
      </c>
      <c r="H55" s="91">
        <v>93.070134891099997</v>
      </c>
      <c r="I55" s="91"/>
      <c r="J55" s="91"/>
      <c r="K55" s="91"/>
      <c r="L55" s="91"/>
      <c r="M55" s="91"/>
      <c r="N55" s="28"/>
      <c r="O55" s="28"/>
      <c r="P55" s="25"/>
      <c r="Q55" s="25"/>
      <c r="R55" s="91"/>
      <c r="S55" s="25"/>
      <c r="T55" s="25"/>
      <c r="U55" s="25"/>
      <c r="V55" s="25"/>
      <c r="W55" s="91"/>
      <c r="X55" s="25"/>
      <c r="Y55" s="25"/>
      <c r="Z55" s="25"/>
      <c r="AA55" s="25"/>
      <c r="AB55" s="25"/>
      <c r="AC55" s="25"/>
      <c r="AD55" s="25"/>
      <c r="AE55" s="91"/>
      <c r="AF55" s="25"/>
      <c r="AG55" s="25"/>
      <c r="AH55" s="25"/>
      <c r="AI55" s="25"/>
      <c r="AJ55" s="25"/>
      <c r="AK55" s="91"/>
      <c r="AL55" s="25"/>
      <c r="AM55" s="25"/>
      <c r="AN55" s="25"/>
      <c r="AO55" s="25"/>
      <c r="AP55" s="25"/>
      <c r="AQ55" s="91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91"/>
      <c r="BZ55" s="25"/>
      <c r="CA55" s="25"/>
      <c r="CB55" s="25"/>
      <c r="CD55" s="34" t="e">
        <f t="shared" ref="CD55:CD60" si="25">AH55/AT55</f>
        <v>#DIV/0!</v>
      </c>
      <c r="CE55" s="34" t="e">
        <f t="shared" ref="CE55:CE60" si="26">AO55/BF55</f>
        <v>#DIV/0!</v>
      </c>
      <c r="CF55" s="22">
        <f t="shared" si="14"/>
        <v>-1</v>
      </c>
      <c r="CG55" s="22" t="str">
        <f t="shared" si="15"/>
        <v/>
      </c>
      <c r="CH55" s="22">
        <f t="shared" si="16"/>
        <v>-1</v>
      </c>
      <c r="CI55" s="22">
        <f t="shared" si="17"/>
        <v>-1</v>
      </c>
      <c r="CJ55" s="22">
        <f t="shared" si="18"/>
        <v>-1</v>
      </c>
      <c r="CK55" s="22">
        <f t="shared" si="19"/>
        <v>-1</v>
      </c>
      <c r="CL55" s="22">
        <f t="shared" si="20"/>
        <v>-1</v>
      </c>
      <c r="CM55" s="49" t="e">
        <f t="shared" si="21"/>
        <v>#DIV/0!</v>
      </c>
      <c r="CN55" s="49" t="e">
        <f t="shared" si="22"/>
        <v>#DIV/0!</v>
      </c>
      <c r="CO55" s="49" t="e">
        <f t="shared" si="23"/>
        <v>#DIV/0!</v>
      </c>
      <c r="CP55" s="49" t="e">
        <f t="shared" si="24"/>
        <v>#DIV/0!</v>
      </c>
    </row>
    <row r="56" spans="1:94" x14ac:dyDescent="0.25">
      <c r="A56" s="25" t="s">
        <v>11</v>
      </c>
      <c r="B56" s="91">
        <v>240.64514832078001</v>
      </c>
      <c r="C56" s="91"/>
      <c r="D56" s="91">
        <v>1143.0209191029901</v>
      </c>
      <c r="E56" s="91">
        <v>30.2401816608599</v>
      </c>
      <c r="F56" s="91">
        <v>29.326866673679898</v>
      </c>
      <c r="G56" s="91">
        <v>0.75426240041999904</v>
      </c>
      <c r="H56" s="91">
        <v>37.751201338549897</v>
      </c>
      <c r="I56" s="91"/>
      <c r="J56" s="91"/>
      <c r="K56" s="91"/>
      <c r="L56" s="91"/>
      <c r="M56" s="91"/>
      <c r="N56" s="28"/>
      <c r="O56" s="28"/>
      <c r="P56" s="25"/>
      <c r="Q56" s="25"/>
      <c r="R56" s="91"/>
      <c r="S56" s="25"/>
      <c r="T56" s="25"/>
      <c r="U56" s="25"/>
      <c r="V56" s="25"/>
      <c r="W56" s="91"/>
      <c r="X56" s="25"/>
      <c r="Y56" s="25"/>
      <c r="Z56" s="25"/>
      <c r="AA56" s="25"/>
      <c r="AB56" s="25"/>
      <c r="AC56" s="25"/>
      <c r="AD56" s="25"/>
      <c r="AE56" s="91"/>
      <c r="AF56" s="25"/>
      <c r="AG56" s="25"/>
      <c r="AH56" s="25"/>
      <c r="AI56" s="25"/>
      <c r="AJ56" s="25"/>
      <c r="AK56" s="91"/>
      <c r="AL56" s="25"/>
      <c r="AM56" s="25"/>
      <c r="AN56" s="25"/>
      <c r="AO56" s="25"/>
      <c r="AP56" s="25"/>
      <c r="AQ56" s="91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91"/>
      <c r="BZ56" s="25"/>
      <c r="CA56" s="25"/>
      <c r="CB56" s="25"/>
      <c r="CD56" s="34" t="e">
        <f t="shared" si="25"/>
        <v>#DIV/0!</v>
      </c>
      <c r="CE56" s="34" t="e">
        <f t="shared" si="26"/>
        <v>#DIV/0!</v>
      </c>
      <c r="CF56" s="22">
        <f t="shared" si="14"/>
        <v>-1</v>
      </c>
      <c r="CG56" s="22" t="str">
        <f t="shared" si="15"/>
        <v/>
      </c>
      <c r="CH56" s="22">
        <f t="shared" si="16"/>
        <v>-1</v>
      </c>
      <c r="CI56" s="22">
        <f t="shared" si="17"/>
        <v>-1</v>
      </c>
      <c r="CJ56" s="22">
        <f t="shared" si="18"/>
        <v>-1</v>
      </c>
      <c r="CK56" s="22">
        <f t="shared" si="19"/>
        <v>-1</v>
      </c>
      <c r="CL56" s="22">
        <f t="shared" si="20"/>
        <v>-1</v>
      </c>
      <c r="CM56" s="49" t="e">
        <f t="shared" si="21"/>
        <v>#DIV/0!</v>
      </c>
      <c r="CN56" s="49" t="e">
        <f t="shared" si="22"/>
        <v>#DIV/0!</v>
      </c>
      <c r="CO56" s="49" t="e">
        <f t="shared" si="23"/>
        <v>#DIV/0!</v>
      </c>
      <c r="CP56" s="49" t="e">
        <f t="shared" si="24"/>
        <v>#DIV/0!</v>
      </c>
    </row>
    <row r="57" spans="1:94" s="27" customFormat="1" x14ac:dyDescent="0.25">
      <c r="A57" s="27" t="s">
        <v>58</v>
      </c>
      <c r="B57" s="91">
        <v>178.66226674820899</v>
      </c>
      <c r="C57" s="91"/>
      <c r="D57" s="91">
        <v>848.98204310199196</v>
      </c>
      <c r="E57" s="91">
        <v>22.66935045408</v>
      </c>
      <c r="F57" s="91">
        <v>21.9814770088499</v>
      </c>
      <c r="G57" s="91">
        <v>0.77460171173000003</v>
      </c>
      <c r="H57" s="91">
        <v>28.582024827649999</v>
      </c>
      <c r="I57" s="91"/>
      <c r="J57" s="91"/>
      <c r="K57" s="91"/>
      <c r="L57" s="91"/>
      <c r="M57" s="91"/>
      <c r="N57" s="91"/>
      <c r="O57" s="91"/>
      <c r="P57" s="25"/>
      <c r="Q57" s="25"/>
      <c r="R57" s="91"/>
      <c r="S57" s="25"/>
      <c r="T57" s="25"/>
      <c r="U57" s="25"/>
      <c r="V57" s="25"/>
      <c r="W57" s="91"/>
      <c r="X57" s="25"/>
      <c r="Y57" s="25"/>
      <c r="Z57" s="25"/>
      <c r="AA57" s="25"/>
      <c r="AB57" s="25"/>
      <c r="AC57" s="25"/>
      <c r="AD57" s="25"/>
      <c r="AE57" s="91"/>
      <c r="AF57" s="25"/>
      <c r="AG57" s="25"/>
      <c r="AH57" s="25"/>
      <c r="AI57" s="25"/>
      <c r="AJ57" s="25"/>
      <c r="AK57" s="91"/>
      <c r="AL57" s="25"/>
      <c r="AM57" s="25"/>
      <c r="AN57" s="25"/>
      <c r="AO57" s="25"/>
      <c r="AP57" s="25"/>
      <c r="AQ57" s="91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91"/>
      <c r="BZ57" s="25"/>
      <c r="CA57" s="25"/>
      <c r="CB57" s="25"/>
      <c r="CD57" s="34" t="e">
        <f t="shared" si="25"/>
        <v>#DIV/0!</v>
      </c>
      <c r="CE57" s="34" t="e">
        <f t="shared" si="26"/>
        <v>#DIV/0!</v>
      </c>
      <c r="CF57" s="22">
        <f t="shared" si="14"/>
        <v>-1</v>
      </c>
      <c r="CG57" s="22" t="str">
        <f t="shared" si="15"/>
        <v/>
      </c>
      <c r="CH57" s="22">
        <f t="shared" si="16"/>
        <v>-1</v>
      </c>
      <c r="CI57" s="22">
        <f t="shared" si="17"/>
        <v>-1</v>
      </c>
      <c r="CJ57" s="22">
        <f t="shared" si="18"/>
        <v>-1</v>
      </c>
      <c r="CK57" s="22">
        <f t="shared" si="19"/>
        <v>-1</v>
      </c>
      <c r="CL57" s="22">
        <f t="shared" si="20"/>
        <v>-1</v>
      </c>
      <c r="CM57" s="49" t="e">
        <f t="shared" si="21"/>
        <v>#DIV/0!</v>
      </c>
      <c r="CN57" s="49" t="e">
        <f t="shared" si="22"/>
        <v>#DIV/0!</v>
      </c>
      <c r="CO57" s="49" t="e">
        <f t="shared" si="23"/>
        <v>#DIV/0!</v>
      </c>
      <c r="CP57" s="49" t="e">
        <f t="shared" si="24"/>
        <v>#DIV/0!</v>
      </c>
    </row>
    <row r="58" spans="1:94" s="27" customFormat="1" x14ac:dyDescent="0.25">
      <c r="A58" s="27" t="s">
        <v>75</v>
      </c>
      <c r="B58" s="91">
        <v>180.08925375000001</v>
      </c>
      <c r="C58" s="91"/>
      <c r="D58" s="91">
        <v>882.10282445018902</v>
      </c>
      <c r="E58" s="91">
        <v>24.20069219526</v>
      </c>
      <c r="F58" s="91">
        <v>23.461186662269899</v>
      </c>
      <c r="G58" s="91">
        <v>1.20192284619999</v>
      </c>
      <c r="H58" s="91">
        <v>32.8971133139</v>
      </c>
      <c r="I58" s="91"/>
      <c r="J58" s="91"/>
      <c r="K58" s="91"/>
      <c r="L58" s="91"/>
      <c r="M58" s="91"/>
      <c r="N58" s="91"/>
      <c r="O58" s="91"/>
      <c r="P58" s="25"/>
      <c r="Q58" s="25"/>
      <c r="R58" s="91"/>
      <c r="S58" s="25"/>
      <c r="T58" s="25"/>
      <c r="U58" s="25"/>
      <c r="V58" s="25"/>
      <c r="W58" s="91"/>
      <c r="X58" s="25"/>
      <c r="Y58" s="25"/>
      <c r="Z58" s="25"/>
      <c r="AA58" s="25"/>
      <c r="AB58" s="25"/>
      <c r="AC58" s="25"/>
      <c r="AD58" s="25"/>
      <c r="AE58" s="91"/>
      <c r="AF58" s="25"/>
      <c r="AG58" s="25"/>
      <c r="AH58" s="25"/>
      <c r="AI58" s="25"/>
      <c r="AJ58" s="25"/>
      <c r="AK58" s="91"/>
      <c r="AL58" s="25"/>
      <c r="AM58" s="25"/>
      <c r="AN58" s="25"/>
      <c r="AO58" s="25"/>
      <c r="AP58" s="25"/>
      <c r="AQ58" s="91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91"/>
      <c r="BZ58" s="25"/>
      <c r="CA58" s="25"/>
      <c r="CB58" s="25"/>
      <c r="CD58" s="34" t="e">
        <f t="shared" si="25"/>
        <v>#DIV/0!</v>
      </c>
      <c r="CE58" s="34" t="e">
        <f t="shared" si="26"/>
        <v>#DIV/0!</v>
      </c>
      <c r="CF58" s="22">
        <f t="shared" si="14"/>
        <v>-1</v>
      </c>
      <c r="CG58" s="22" t="str">
        <f t="shared" si="15"/>
        <v/>
      </c>
      <c r="CH58" s="22">
        <f t="shared" si="16"/>
        <v>-1</v>
      </c>
      <c r="CI58" s="22">
        <f t="shared" si="17"/>
        <v>-1</v>
      </c>
      <c r="CJ58" s="22">
        <f t="shared" si="18"/>
        <v>-1</v>
      </c>
      <c r="CK58" s="22">
        <f t="shared" si="19"/>
        <v>-1</v>
      </c>
      <c r="CL58" s="22">
        <f t="shared" si="20"/>
        <v>-1</v>
      </c>
      <c r="CM58" s="49" t="e">
        <f t="shared" si="21"/>
        <v>#DIV/0!</v>
      </c>
      <c r="CN58" s="49" t="e">
        <f t="shared" si="22"/>
        <v>#DIV/0!</v>
      </c>
      <c r="CO58" s="49" t="e">
        <f t="shared" si="23"/>
        <v>#DIV/0!</v>
      </c>
      <c r="CP58" s="49" t="e">
        <f t="shared" si="24"/>
        <v>#DIV/0!</v>
      </c>
    </row>
    <row r="59" spans="1:94" s="27" customFormat="1" x14ac:dyDescent="0.25">
      <c r="A59" s="27" t="s">
        <v>235</v>
      </c>
      <c r="B59" s="91">
        <v>5169.0244000000002</v>
      </c>
      <c r="C59" s="91">
        <v>0</v>
      </c>
      <c r="D59" s="91">
        <v>24331.1</v>
      </c>
      <c r="E59" s="91">
        <v>649.96144400000003</v>
      </c>
      <c r="F59" s="91">
        <v>630.24854000000005</v>
      </c>
      <c r="G59" s="91">
        <v>23.054670000000002</v>
      </c>
      <c r="H59" s="91">
        <v>899.84447999999998</v>
      </c>
      <c r="I59" s="91"/>
      <c r="J59" s="91"/>
      <c r="K59" s="91"/>
      <c r="L59" s="91"/>
      <c r="M59" s="91"/>
      <c r="N59" s="91"/>
      <c r="O59" s="91"/>
      <c r="P59" s="25"/>
      <c r="Q59" s="25" t="s">
        <v>69</v>
      </c>
      <c r="R59" s="91">
        <v>0</v>
      </c>
      <c r="S59" s="25">
        <v>23.737543003865699</v>
      </c>
      <c r="T59" s="25">
        <v>8.7859246082698803</v>
      </c>
      <c r="U59" s="25">
        <v>8.7859246082698803</v>
      </c>
      <c r="V59" s="25">
        <v>69.804330231010695</v>
      </c>
      <c r="W59" s="91">
        <v>0</v>
      </c>
      <c r="X59" s="25">
        <v>4.2557308174646797</v>
      </c>
      <c r="Y59" s="25">
        <v>21.8460839092042</v>
      </c>
      <c r="Z59" s="25">
        <v>5160.5635811522397</v>
      </c>
      <c r="AA59" s="25">
        <v>209.09835093253599</v>
      </c>
      <c r="AB59" s="25">
        <v>1.5888103950204699</v>
      </c>
      <c r="AC59" s="25">
        <v>36.504859787394103</v>
      </c>
      <c r="AD59" s="25">
        <v>0</v>
      </c>
      <c r="AE59" s="91">
        <v>0</v>
      </c>
      <c r="AF59" s="25">
        <v>38.396302448370598</v>
      </c>
      <c r="AG59" s="25">
        <v>38.396302448370598</v>
      </c>
      <c r="AH59" s="25">
        <v>194.336232284197</v>
      </c>
      <c r="AI59" s="25">
        <v>28.9097493105218</v>
      </c>
      <c r="AJ59" s="25">
        <v>1.15377821455297</v>
      </c>
      <c r="AK59" s="91">
        <v>30.254420858432599</v>
      </c>
      <c r="AL59" s="25">
        <v>3.09592233467303</v>
      </c>
      <c r="AM59" s="25">
        <v>0</v>
      </c>
      <c r="AN59" s="25">
        <v>2.4496867920682801</v>
      </c>
      <c r="AO59" s="25">
        <v>12.11082296687</v>
      </c>
      <c r="AP59" s="25">
        <v>0</v>
      </c>
      <c r="AQ59" s="91">
        <v>923.95554815280195</v>
      </c>
      <c r="AR59" s="25">
        <v>21862.794068621901</v>
      </c>
      <c r="AS59" s="25">
        <v>2234.8646001294101</v>
      </c>
      <c r="AT59" s="25">
        <v>24291.994901035501</v>
      </c>
      <c r="AU59" s="25">
        <v>0</v>
      </c>
      <c r="AV59" s="25">
        <v>36.830677227822299</v>
      </c>
      <c r="AW59" s="25">
        <v>0</v>
      </c>
      <c r="AX59" s="25">
        <v>321.26377302704702</v>
      </c>
      <c r="AY59" s="25">
        <v>0.366841363952225</v>
      </c>
      <c r="AZ59" s="25">
        <v>0.12899266262338899</v>
      </c>
      <c r="BA59" s="25">
        <v>485.26270324718701</v>
      </c>
      <c r="BB59" s="25">
        <v>0.16485856773535701</v>
      </c>
      <c r="BC59" s="25">
        <v>0</v>
      </c>
      <c r="BD59" s="25">
        <v>2.3910819810733099E-2</v>
      </c>
      <c r="BE59" s="25">
        <v>648.89540836257595</v>
      </c>
      <c r="BF59" s="25">
        <v>629.21449981988701</v>
      </c>
      <c r="BG59" s="25">
        <v>19.6809085426897</v>
      </c>
      <c r="BH59" s="25">
        <v>0</v>
      </c>
      <c r="BI59" s="25">
        <v>0</v>
      </c>
      <c r="BJ59" s="25">
        <v>2.5741795922772099</v>
      </c>
      <c r="BK59" s="25">
        <v>0</v>
      </c>
      <c r="BL59" s="25">
        <v>27.623263842986798</v>
      </c>
      <c r="BM59" s="25">
        <v>0</v>
      </c>
      <c r="BN59" s="25">
        <v>0.71795252667317</v>
      </c>
      <c r="BO59" s="25">
        <v>110.493051432287</v>
      </c>
      <c r="BP59" s="25">
        <v>0.78484727746553395</v>
      </c>
      <c r="BQ59" s="25">
        <v>0</v>
      </c>
      <c r="BR59" s="25">
        <v>1.8562288295220899</v>
      </c>
      <c r="BS59" s="25">
        <v>2.5169348307346301E-3</v>
      </c>
      <c r="BT59" s="25">
        <v>22.989865217753799</v>
      </c>
      <c r="BU59" s="25">
        <v>134.18280358897101</v>
      </c>
      <c r="BV59" s="25">
        <v>0</v>
      </c>
      <c r="BW59" s="25">
        <v>0</v>
      </c>
      <c r="BX59" s="25">
        <v>44.949238841768597</v>
      </c>
      <c r="BY59" s="91">
        <v>0</v>
      </c>
      <c r="BZ59" s="25">
        <v>7.3373153359157399</v>
      </c>
      <c r="CA59" s="25">
        <v>898.52340407414101</v>
      </c>
      <c r="CB59" s="25">
        <v>62.480566841743297</v>
      </c>
      <c r="CD59" s="34">
        <f t="shared" si="25"/>
        <v>8.0000112413951222E-3</v>
      </c>
      <c r="CE59" s="34">
        <f t="shared" si="26"/>
        <v>1.9247526829621265E-2</v>
      </c>
      <c r="CF59" s="22">
        <f t="shared" si="14"/>
        <v>-1.6368308974824132E-3</v>
      </c>
      <c r="CG59" s="22" t="str">
        <f t="shared" si="15"/>
        <v/>
      </c>
      <c r="CH59" s="22">
        <f t="shared" si="16"/>
        <v>-1.6072063722765229E-3</v>
      </c>
      <c r="CI59" s="22">
        <f t="shared" si="17"/>
        <v>-1.64015211558315E-3</v>
      </c>
      <c r="CJ59" s="22">
        <f t="shared" si="18"/>
        <v>-1.6406863554385041E-3</v>
      </c>
      <c r="CK59" s="22">
        <f t="shared" si="19"/>
        <v>-2.8109177987020659E-3</v>
      </c>
      <c r="CL59" s="22">
        <f t="shared" si="20"/>
        <v>-1.4681158302587614E-3</v>
      </c>
      <c r="CM59" s="49">
        <f t="shared" si="21"/>
        <v>-4.9257433969982476E-4</v>
      </c>
      <c r="CN59" s="49">
        <f t="shared" si="22"/>
        <v>-5.5696040471988945E-4</v>
      </c>
      <c r="CO59" s="49">
        <f t="shared" si="23"/>
        <v>8.5881925075331148E-4</v>
      </c>
      <c r="CP59" s="49">
        <f t="shared" si="24"/>
        <v>-1.3380116899676128E-3</v>
      </c>
    </row>
    <row r="60" spans="1:94" s="27" customFormat="1" x14ac:dyDescent="0.25">
      <c r="A60" s="25" t="s">
        <v>452</v>
      </c>
      <c r="B60" s="91">
        <v>711.63367000000005</v>
      </c>
      <c r="C60" s="91">
        <v>0</v>
      </c>
      <c r="D60" s="91">
        <v>3369.5639999999999</v>
      </c>
      <c r="E60" s="91">
        <v>91.568121099999999</v>
      </c>
      <c r="F60" s="91">
        <v>88.757332000000005</v>
      </c>
      <c r="G60" s="91">
        <v>5.5815444000000003</v>
      </c>
      <c r="H60" s="91">
        <v>125.56058</v>
      </c>
      <c r="I60" s="91"/>
      <c r="J60" s="91"/>
      <c r="K60" s="91"/>
      <c r="L60" s="91"/>
      <c r="M60" s="91"/>
      <c r="N60" s="91"/>
      <c r="O60" s="91"/>
      <c r="P60" s="25"/>
      <c r="Q60" s="25" t="s">
        <v>70</v>
      </c>
      <c r="R60" s="91">
        <v>0</v>
      </c>
      <c r="S60" s="25">
        <v>3.3040885318959199</v>
      </c>
      <c r="T60" s="25">
        <v>1.22293601303301</v>
      </c>
      <c r="U60" s="25">
        <v>1.22293601303301</v>
      </c>
      <c r="V60" s="25">
        <v>9.71619836968204</v>
      </c>
      <c r="W60" s="91">
        <v>0</v>
      </c>
      <c r="X60" s="25">
        <v>0.59236582521285097</v>
      </c>
      <c r="Y60" s="25">
        <v>3.0408145963215798</v>
      </c>
      <c r="Z60" s="25">
        <v>708.34293732810795</v>
      </c>
      <c r="AA60" s="25">
        <v>29.104949851088801</v>
      </c>
      <c r="AB60" s="25">
        <v>0.221149932050794</v>
      </c>
      <c r="AC60" s="25">
        <v>5.0811878607185896</v>
      </c>
      <c r="AD60" s="25">
        <v>0</v>
      </c>
      <c r="AE60" s="91">
        <v>0</v>
      </c>
      <c r="AF60" s="25">
        <v>5.3444639663618698</v>
      </c>
      <c r="AG60" s="25">
        <v>5.3444639663618698</v>
      </c>
      <c r="AH60" s="25">
        <v>26.8354381520858</v>
      </c>
      <c r="AI60" s="25">
        <v>4.0240226460093496</v>
      </c>
      <c r="AJ60" s="25">
        <v>0.160597192722542</v>
      </c>
      <c r="AK60" s="91">
        <v>4.2112018862508904</v>
      </c>
      <c r="AL60" s="25">
        <v>0.43092883533127102</v>
      </c>
      <c r="AM60" s="25">
        <v>0</v>
      </c>
      <c r="AN60" s="25">
        <v>0.34097813328031201</v>
      </c>
      <c r="AO60" s="25">
        <v>1.70073384921487</v>
      </c>
      <c r="AP60" s="25">
        <v>0</v>
      </c>
      <c r="AQ60" s="91">
        <v>128.607613331349</v>
      </c>
      <c r="AR60" s="25">
        <v>3018.9874766447801</v>
      </c>
      <c r="AS60" s="25">
        <v>308.60787138235298</v>
      </c>
      <c r="AT60" s="25">
        <v>3354.4307861792199</v>
      </c>
      <c r="AU60" s="25">
        <v>0</v>
      </c>
      <c r="AV60" s="25">
        <v>5.1265250591114198</v>
      </c>
      <c r="AW60" s="25">
        <v>0</v>
      </c>
      <c r="AX60" s="25">
        <v>44.717272280626297</v>
      </c>
      <c r="AY60" s="25">
        <v>5.1516035869199797E-2</v>
      </c>
      <c r="AZ60" s="25">
        <v>1.8114542017339301E-2</v>
      </c>
      <c r="BA60" s="25">
        <v>68.146027546751696</v>
      </c>
      <c r="BB60" s="25">
        <v>2.3151272011772601E-2</v>
      </c>
      <c r="BC60" s="25">
        <v>0</v>
      </c>
      <c r="BD60" s="25">
        <v>3.3578180856164899E-3</v>
      </c>
      <c r="BE60" s="25">
        <v>91.159661058835695</v>
      </c>
      <c r="BF60" s="25">
        <v>88.3613276538522</v>
      </c>
      <c r="BG60" s="25">
        <v>2.79833340498354</v>
      </c>
      <c r="BH60" s="25">
        <v>0</v>
      </c>
      <c r="BI60" s="25">
        <v>0</v>
      </c>
      <c r="BJ60" s="25">
        <v>0.36149574122146999</v>
      </c>
      <c r="BK60" s="25">
        <v>0</v>
      </c>
      <c r="BL60" s="25">
        <v>3.87916301526149</v>
      </c>
      <c r="BM60" s="25">
        <v>0</v>
      </c>
      <c r="BN60" s="25">
        <v>0.100822785870577</v>
      </c>
      <c r="BO60" s="25">
        <v>15.516652832663601</v>
      </c>
      <c r="BP60" s="25">
        <v>0.109244314133059</v>
      </c>
      <c r="BQ60" s="25">
        <v>0</v>
      </c>
      <c r="BR60" s="25">
        <v>0.26067260922523999</v>
      </c>
      <c r="BS60" s="25">
        <v>3.5345487414364197E-4</v>
      </c>
      <c r="BT60" s="25">
        <v>5.5543983641704804</v>
      </c>
      <c r="BU60" s="25">
        <v>18.677164111091699</v>
      </c>
      <c r="BV60" s="25">
        <v>0</v>
      </c>
      <c r="BW60" s="25">
        <v>0</v>
      </c>
      <c r="BX60" s="25">
        <v>6.2566381594955702</v>
      </c>
      <c r="BY60" s="91">
        <v>0</v>
      </c>
      <c r="BZ60" s="25">
        <v>1.0212951483457</v>
      </c>
      <c r="CA60" s="25">
        <v>125.06767561192</v>
      </c>
      <c r="CB60" s="25">
        <v>8.6968146596394398</v>
      </c>
      <c r="CD60" s="34">
        <f t="shared" si="25"/>
        <v>7.999997574149393E-3</v>
      </c>
      <c r="CE60" s="34">
        <f t="shared" si="26"/>
        <v>1.9247490891913108E-2</v>
      </c>
      <c r="CF60" s="22">
        <f t="shared" si="14"/>
        <v>-4.6241947375706676E-3</v>
      </c>
      <c r="CG60" s="22"/>
      <c r="CH60" s="22">
        <f t="shared" si="16"/>
        <v>-4.4911489500659221E-3</v>
      </c>
      <c r="CI60" s="22">
        <f t="shared" si="17"/>
        <v>-4.4607231890040804E-3</v>
      </c>
      <c r="CJ60" s="22">
        <f t="shared" si="18"/>
        <v>-4.4616522063529928E-3</v>
      </c>
      <c r="CK60" s="22">
        <f t="shared" si="19"/>
        <v>-4.8635348720902248E-3</v>
      </c>
      <c r="CL60" s="22">
        <f t="shared" si="20"/>
        <v>-3.9256300670163086E-3</v>
      </c>
      <c r="CM60" s="49">
        <f t="shared" si="21"/>
        <v>-4.9124582563895886E-4</v>
      </c>
      <c r="CN60" s="49">
        <f t="shared" si="22"/>
        <v>-5.5659169425747806E-4</v>
      </c>
      <c r="CO60" s="49">
        <f t="shared" si="23"/>
        <v>8.5666350478662886E-4</v>
      </c>
      <c r="CP60" s="49">
        <f t="shared" si="24"/>
        <v>-1.337359874229874E-3</v>
      </c>
    </row>
    <row r="61" spans="1:94" x14ac:dyDescent="0.25">
      <c r="A61" s="41" t="s">
        <v>453</v>
      </c>
      <c r="B61" s="1">
        <f>SUM(B3:B60)+SUM(B67:B80)</f>
        <v>33431.487469598018</v>
      </c>
      <c r="C61" s="1">
        <f t="shared" ref="C61:O61" si="27">SUM(C3:C60)+SUM(C67:C80)</f>
        <v>10.344851981</v>
      </c>
      <c r="D61" s="1">
        <f t="shared" si="27"/>
        <v>164715.90004913008</v>
      </c>
      <c r="E61" s="1">
        <f t="shared" si="27"/>
        <v>4627.7978985384125</v>
      </c>
      <c r="F61" s="1">
        <f t="shared" si="27"/>
        <v>4475.4801510553516</v>
      </c>
      <c r="G61" s="1">
        <f t="shared" si="27"/>
        <v>747.65679445368892</v>
      </c>
      <c r="H61" s="1">
        <f t="shared" si="27"/>
        <v>6540.4497041135492</v>
      </c>
      <c r="I61" s="1">
        <f t="shared" si="27"/>
        <v>0</v>
      </c>
      <c r="J61" s="1">
        <f t="shared" si="27"/>
        <v>0</v>
      </c>
      <c r="K61" s="1">
        <f t="shared" si="27"/>
        <v>0</v>
      </c>
      <c r="L61" s="1">
        <f t="shared" si="27"/>
        <v>0</v>
      </c>
      <c r="M61" s="1">
        <f t="shared" si="27"/>
        <v>0</v>
      </c>
      <c r="N61" s="1">
        <f t="shared" si="27"/>
        <v>0</v>
      </c>
      <c r="O61" s="1">
        <f t="shared" si="27"/>
        <v>0</v>
      </c>
      <c r="P61" s="25"/>
      <c r="Q61" s="41" t="s">
        <v>453</v>
      </c>
      <c r="R61" s="1">
        <f>SUM(R3:R60)+SUM(R67:R80)</f>
        <v>0</v>
      </c>
      <c r="S61" s="1">
        <f t="shared" ref="S61:CB61" si="28">SUM(S3:S60)+SUM(S67:S80)</f>
        <v>159.70008236506962</v>
      </c>
      <c r="T61" s="1">
        <f t="shared" si="28"/>
        <v>59.443936564994388</v>
      </c>
      <c r="U61" s="1">
        <f t="shared" si="28"/>
        <v>59.443936564994388</v>
      </c>
      <c r="V61" s="1">
        <f t="shared" si="28"/>
        <v>469.15507098500035</v>
      </c>
      <c r="W61" s="1">
        <f t="shared" si="28"/>
        <v>0</v>
      </c>
      <c r="X61" s="1">
        <f t="shared" si="28"/>
        <v>30.56843483997951</v>
      </c>
      <c r="Y61" s="1">
        <f t="shared" si="28"/>
        <v>149.94991775653747</v>
      </c>
      <c r="Z61" s="1">
        <f t="shared" si="28"/>
        <v>31593.530649021701</v>
      </c>
      <c r="AA61" s="1">
        <f t="shared" si="28"/>
        <v>1409.5808228939159</v>
      </c>
      <c r="AB61" s="1">
        <f t="shared" si="28"/>
        <v>11.692476369862186</v>
      </c>
      <c r="AC61" s="1">
        <f t="shared" si="28"/>
        <v>246.53653228756122</v>
      </c>
      <c r="AD61" s="1">
        <f t="shared" si="28"/>
        <v>5.7670178998973885E-3</v>
      </c>
      <c r="AE61" s="1">
        <f t="shared" si="28"/>
        <v>0</v>
      </c>
      <c r="AF61" s="1">
        <f t="shared" si="28"/>
        <v>259.69052413883912</v>
      </c>
      <c r="AG61" s="1">
        <f t="shared" si="28"/>
        <v>259.69052413883912</v>
      </c>
      <c r="AH61" s="1">
        <f t="shared" si="28"/>
        <v>1229.068322843307</v>
      </c>
      <c r="AI61" s="1">
        <f t="shared" si="28"/>
        <v>195.92045615472733</v>
      </c>
      <c r="AJ61" s="1">
        <f t="shared" si="28"/>
        <v>7.830174603399457</v>
      </c>
      <c r="AK61" s="1">
        <f t="shared" si="28"/>
        <v>203.7774818167658</v>
      </c>
      <c r="AL61" s="1">
        <f t="shared" si="28"/>
        <v>20.807781493055177</v>
      </c>
      <c r="AM61" s="1">
        <f t="shared" si="28"/>
        <v>0.4038406106611106</v>
      </c>
      <c r="AN61" s="1">
        <f t="shared" si="28"/>
        <v>16.528452105328817</v>
      </c>
      <c r="AO61" s="1">
        <f t="shared" si="28"/>
        <v>81.125604603893095</v>
      </c>
      <c r="AP61" s="1">
        <f t="shared" si="28"/>
        <v>0</v>
      </c>
      <c r="AQ61" s="1">
        <f t="shared" si="28"/>
        <v>6260.2827606300716</v>
      </c>
      <c r="AR61" s="1">
        <f t="shared" si="28"/>
        <v>138270.13437606365</v>
      </c>
      <c r="AS61" s="1">
        <f t="shared" si="28"/>
        <v>14134.283415447228</v>
      </c>
      <c r="AT61" s="1">
        <f t="shared" si="28"/>
        <v>153633.48611435425</v>
      </c>
      <c r="AU61" s="1">
        <f t="shared" si="28"/>
        <v>0</v>
      </c>
      <c r="AV61" s="1">
        <f t="shared" si="28"/>
        <v>251.02845450134009</v>
      </c>
      <c r="AW61" s="1">
        <f t="shared" si="28"/>
        <v>0</v>
      </c>
      <c r="AX61" s="1">
        <f t="shared" si="28"/>
        <v>2181.6055157304027</v>
      </c>
      <c r="AY61" s="1">
        <f t="shared" si="28"/>
        <v>2.4331307601823173</v>
      </c>
      <c r="AZ61" s="1">
        <f t="shared" si="28"/>
        <v>0.85363241859168548</v>
      </c>
      <c r="BA61" s="1">
        <f t="shared" si="28"/>
        <v>3213.54882674691</v>
      </c>
      <c r="BB61" s="1">
        <f t="shared" si="28"/>
        <v>1.0928116291217309</v>
      </c>
      <c r="BC61" s="1">
        <f t="shared" si="28"/>
        <v>0</v>
      </c>
      <c r="BD61" s="1">
        <f t="shared" si="28"/>
        <v>0.15823427320133124</v>
      </c>
      <c r="BE61" s="1">
        <f t="shared" si="28"/>
        <v>4317.9158446009342</v>
      </c>
      <c r="BF61" s="1">
        <f t="shared" si="28"/>
        <v>4182.2323541571213</v>
      </c>
      <c r="BG61" s="1">
        <f t="shared" si="28"/>
        <v>135.68349044381216</v>
      </c>
      <c r="BH61" s="1">
        <f t="shared" si="28"/>
        <v>0</v>
      </c>
      <c r="BI61" s="1">
        <f t="shared" si="28"/>
        <v>0</v>
      </c>
      <c r="BJ61" s="1">
        <f t="shared" si="28"/>
        <v>22.179545185649012</v>
      </c>
      <c r="BK61" s="1">
        <f t="shared" si="28"/>
        <v>0</v>
      </c>
      <c r="BL61" s="1">
        <f t="shared" si="28"/>
        <v>184.97408154971677</v>
      </c>
      <c r="BM61" s="1">
        <f t="shared" si="28"/>
        <v>0</v>
      </c>
      <c r="BN61" s="1">
        <f t="shared" si="28"/>
        <v>4.7639872759811839</v>
      </c>
      <c r="BO61" s="1">
        <f t="shared" si="28"/>
        <v>739.89639851860147</v>
      </c>
      <c r="BP61" s="1">
        <f t="shared" si="28"/>
        <v>5.3233720638627116</v>
      </c>
      <c r="BQ61" s="1">
        <f t="shared" si="28"/>
        <v>2.1937823486940199E-2</v>
      </c>
      <c r="BR61" s="1">
        <f t="shared" si="28"/>
        <v>12.293111721703925</v>
      </c>
      <c r="BS61" s="1">
        <f t="shared" si="28"/>
        <v>1.6656253972825809E-2</v>
      </c>
      <c r="BT61" s="1">
        <f t="shared" si="28"/>
        <v>395.03927113517159</v>
      </c>
      <c r="BU61" s="1">
        <f t="shared" si="28"/>
        <v>919.357437649791</v>
      </c>
      <c r="BV61" s="1">
        <f t="shared" si="28"/>
        <v>0</v>
      </c>
      <c r="BW61" s="1">
        <f t="shared" si="28"/>
        <v>0</v>
      </c>
      <c r="BX61" s="1">
        <f t="shared" si="28"/>
        <v>307.09589901517012</v>
      </c>
      <c r="BY61" s="1">
        <f t="shared" si="28"/>
        <v>0</v>
      </c>
      <c r="BZ61" s="1">
        <f t="shared" si="28"/>
        <v>50.138334664051833</v>
      </c>
      <c r="CA61" s="1">
        <f t="shared" si="28"/>
        <v>6088.173048505314</v>
      </c>
      <c r="CB61" s="1">
        <f t="shared" si="28"/>
        <v>425.79702413726022</v>
      </c>
      <c r="CF61" s="22"/>
      <c r="CG61" s="22"/>
      <c r="CH61" s="22"/>
      <c r="CI61" s="22"/>
      <c r="CJ61" s="22"/>
      <c r="CK61" s="22"/>
      <c r="CL61" s="22"/>
      <c r="CM61" s="49"/>
      <c r="CN61" s="49"/>
      <c r="CO61" s="49"/>
      <c r="CP61" s="49"/>
    </row>
    <row r="62" spans="1:94" x14ac:dyDescent="0.25">
      <c r="A62" s="9" t="s">
        <v>56</v>
      </c>
      <c r="B62" s="1">
        <f>SUM(B3:B51)</f>
        <v>23570.273380338786</v>
      </c>
      <c r="C62" s="1">
        <f>SUM(C3:C51)</f>
        <v>0</v>
      </c>
      <c r="D62" s="1">
        <f t="shared" ref="D62:O62" si="29">SUM(D3:D51)</f>
        <v>116343.75960413601</v>
      </c>
      <c r="E62" s="1">
        <f t="shared" si="29"/>
        <v>3191.4524999248215</v>
      </c>
      <c r="F62" s="1">
        <f t="shared" si="29"/>
        <v>3093.0781469778813</v>
      </c>
      <c r="G62" s="1">
        <f t="shared" si="29"/>
        <v>241.56636028799997</v>
      </c>
      <c r="H62" s="1">
        <f t="shared" si="29"/>
        <v>4526.5245271001995</v>
      </c>
      <c r="I62" s="1">
        <f t="shared" si="29"/>
        <v>0</v>
      </c>
      <c r="J62" s="1">
        <f t="shared" si="29"/>
        <v>0</v>
      </c>
      <c r="K62" s="1">
        <f t="shared" si="29"/>
        <v>0</v>
      </c>
      <c r="L62" s="1">
        <f t="shared" si="29"/>
        <v>0</v>
      </c>
      <c r="M62" s="1">
        <f t="shared" si="29"/>
        <v>0</v>
      </c>
      <c r="N62" s="1">
        <f t="shared" si="29"/>
        <v>0</v>
      </c>
      <c r="O62" s="1">
        <f t="shared" si="29"/>
        <v>0</v>
      </c>
      <c r="Q62" s="9" t="s">
        <v>56</v>
      </c>
      <c r="R62" s="1">
        <f t="shared" ref="R62:CB62" si="30">SUM(R3:R51)</f>
        <v>0</v>
      </c>
      <c r="S62" s="1">
        <f t="shared" si="30"/>
        <v>119.25537498339207</v>
      </c>
      <c r="T62" s="1">
        <f t="shared" si="30"/>
        <v>44.139765297720828</v>
      </c>
      <c r="U62" s="1">
        <f t="shared" si="30"/>
        <v>44.139765297720828</v>
      </c>
      <c r="V62" s="1">
        <f t="shared" si="30"/>
        <v>350.68936680399054</v>
      </c>
      <c r="W62" s="1">
        <f t="shared" si="30"/>
        <v>0</v>
      </c>
      <c r="X62" s="1">
        <f t="shared" si="30"/>
        <v>21.38039139437797</v>
      </c>
      <c r="Y62" s="1">
        <f t="shared" si="30"/>
        <v>109.75295605047798</v>
      </c>
      <c r="Z62" s="1">
        <f t="shared" si="30"/>
        <v>23487.939946261413</v>
      </c>
      <c r="AA62" s="1">
        <f t="shared" si="30"/>
        <v>1050.4926999535969</v>
      </c>
      <c r="AB62" s="1">
        <f t="shared" si="30"/>
        <v>7.9820323476754105</v>
      </c>
      <c r="AC62" s="1">
        <f t="shared" si="30"/>
        <v>183.39670348712883</v>
      </c>
      <c r="AD62" s="1">
        <f t="shared" si="30"/>
        <v>0</v>
      </c>
      <c r="AE62" s="1">
        <f t="shared" si="30"/>
        <v>0</v>
      </c>
      <c r="AF62" s="1">
        <f t="shared" si="30"/>
        <v>192.8991487603069</v>
      </c>
      <c r="AG62" s="1">
        <f t="shared" si="30"/>
        <v>192.8991487603069</v>
      </c>
      <c r="AH62" s="1">
        <f t="shared" si="30"/>
        <v>927.6809441952264</v>
      </c>
      <c r="AI62" s="1">
        <f t="shared" si="30"/>
        <v>145.24010244922749</v>
      </c>
      <c r="AJ62" s="1">
        <f t="shared" si="30"/>
        <v>5.7964775064477978</v>
      </c>
      <c r="AK62" s="1">
        <f t="shared" si="30"/>
        <v>151.99607210081655</v>
      </c>
      <c r="AL62" s="1">
        <f t="shared" si="30"/>
        <v>15.553634743637792</v>
      </c>
      <c r="AM62" s="1">
        <f t="shared" si="30"/>
        <v>0</v>
      </c>
      <c r="AN62" s="1">
        <f t="shared" si="30"/>
        <v>12.307010135662868</v>
      </c>
      <c r="AO62" s="1">
        <f t="shared" si="30"/>
        <v>59.344197253099225</v>
      </c>
      <c r="AP62" s="1">
        <f t="shared" si="30"/>
        <v>0</v>
      </c>
      <c r="AQ62" s="1">
        <f t="shared" si="30"/>
        <v>4641.8727011019728</v>
      </c>
      <c r="AR62" s="1">
        <f t="shared" si="30"/>
        <v>104364.08234699137</v>
      </c>
      <c r="AS62" s="1">
        <f t="shared" si="30"/>
        <v>10668.329585510888</v>
      </c>
      <c r="AT62" s="1">
        <f t="shared" si="30"/>
        <v>115960.09287669754</v>
      </c>
      <c r="AU62" s="1">
        <f t="shared" si="30"/>
        <v>0</v>
      </c>
      <c r="AV62" s="1">
        <f t="shared" si="30"/>
        <v>185.03300057325504</v>
      </c>
      <c r="AW62" s="1">
        <f t="shared" si="30"/>
        <v>0</v>
      </c>
      <c r="AX62" s="1">
        <f t="shared" si="30"/>
        <v>1613.9929459231626</v>
      </c>
      <c r="AY62" s="1">
        <f t="shared" si="30"/>
        <v>1.797561829680822</v>
      </c>
      <c r="AZ62" s="1">
        <f t="shared" si="30"/>
        <v>0.6320757159874768</v>
      </c>
      <c r="BA62" s="1">
        <f t="shared" si="30"/>
        <v>2377.8379953704007</v>
      </c>
      <c r="BB62" s="1">
        <f t="shared" si="30"/>
        <v>0.80782353158815234</v>
      </c>
      <c r="BC62" s="1">
        <f t="shared" si="30"/>
        <v>0</v>
      </c>
      <c r="BD62" s="1">
        <f t="shared" si="30"/>
        <v>0.11716524293297371</v>
      </c>
      <c r="BE62" s="1">
        <f t="shared" si="30"/>
        <v>3181.2795287269296</v>
      </c>
      <c r="BF62" s="1">
        <f t="shared" si="30"/>
        <v>3083.2160816166156</v>
      </c>
      <c r="BG62" s="1">
        <f t="shared" si="30"/>
        <v>98.063447110313561</v>
      </c>
      <c r="BH62" s="1">
        <f t="shared" si="30"/>
        <v>0</v>
      </c>
      <c r="BI62" s="1">
        <f t="shared" si="30"/>
        <v>0</v>
      </c>
      <c r="BJ62" s="1">
        <f t="shared" si="30"/>
        <v>12.613766232381471</v>
      </c>
      <c r="BK62" s="1">
        <f t="shared" si="30"/>
        <v>0</v>
      </c>
      <c r="BL62" s="1">
        <f t="shared" si="30"/>
        <v>135.35670650680936</v>
      </c>
      <c r="BM62" s="1">
        <f t="shared" si="30"/>
        <v>0</v>
      </c>
      <c r="BN62" s="1">
        <f t="shared" si="30"/>
        <v>3.5180410048237047</v>
      </c>
      <c r="BO62" s="1">
        <f t="shared" si="30"/>
        <v>541.426889005769</v>
      </c>
      <c r="BP62" s="1">
        <f t="shared" si="30"/>
        <v>3.9429820341862061</v>
      </c>
      <c r="BQ62" s="1">
        <f t="shared" si="30"/>
        <v>0</v>
      </c>
      <c r="BR62" s="1">
        <f t="shared" si="30"/>
        <v>9.0957239790604785</v>
      </c>
      <c r="BS62" s="1">
        <f t="shared" si="30"/>
        <v>1.233319718074923E-2</v>
      </c>
      <c r="BT62" s="1">
        <f t="shared" si="30"/>
        <v>240.75480377827384</v>
      </c>
      <c r="BU62" s="1">
        <f t="shared" si="30"/>
        <v>674.12074546052827</v>
      </c>
      <c r="BV62" s="1">
        <f t="shared" si="30"/>
        <v>0</v>
      </c>
      <c r="BW62" s="1">
        <f t="shared" si="30"/>
        <v>0</v>
      </c>
      <c r="BX62" s="1">
        <f t="shared" si="30"/>
        <v>225.82232071855367</v>
      </c>
      <c r="BY62" s="1">
        <f t="shared" si="30"/>
        <v>0</v>
      </c>
      <c r="BZ62" s="1">
        <f t="shared" si="30"/>
        <v>36.861903470792569</v>
      </c>
      <c r="CA62" s="1">
        <f t="shared" si="30"/>
        <v>4514.1025919589674</v>
      </c>
      <c r="CB62" s="1">
        <f t="shared" si="30"/>
        <v>313.89647815575154</v>
      </c>
      <c r="CF62" s="22"/>
      <c r="CG62" s="22"/>
      <c r="CH62" s="22"/>
      <c r="CI62" s="22"/>
      <c r="CJ62" s="22"/>
      <c r="CK62" s="22"/>
      <c r="CL62" s="22"/>
      <c r="CM62" s="49"/>
      <c r="CN62" s="49"/>
      <c r="CO62" s="49"/>
      <c r="CP62" s="49"/>
    </row>
    <row r="63" spans="1:94" x14ac:dyDescent="0.25">
      <c r="A63" s="27" t="s">
        <v>238</v>
      </c>
      <c r="B63" s="91">
        <f>+B3+B5+B8+B9+B11+B12+B14+B15+B16+B17+B18+B19+B20+B21+B22+B23+B24+B25+B26+B28+B30+B31+B33+B34+B35+B36+B37+B39+B40+B41+B42+B43+B44+B46+B47+B49+B50+B10</f>
        <v>19863.239050338787</v>
      </c>
      <c r="C63" s="91">
        <f t="shared" ref="C63:O63" si="31">+C3+C5+C8+C9+C11+C12+C14+C15+C16+C17+C18+C19+C20+C21+C22+C23+C24+C25+C26+C28+C30+C31+C33+C34+C35+C36+C37+C39+C40+C41+C42+C43+C44+C46+C47+C49+C50+C10</f>
        <v>0</v>
      </c>
      <c r="D63" s="91">
        <f t="shared" si="31"/>
        <v>98859.746204136012</v>
      </c>
      <c r="E63" s="91">
        <f t="shared" si="31"/>
        <v>2768.6396966248212</v>
      </c>
      <c r="F63" s="91">
        <f t="shared" si="31"/>
        <v>2683.103356977881</v>
      </c>
      <c r="G63" s="91">
        <f t="shared" si="31"/>
        <v>204.06287248799998</v>
      </c>
      <c r="H63" s="91">
        <f t="shared" si="31"/>
        <v>3864.8737241002004</v>
      </c>
      <c r="I63" s="91">
        <f t="shared" si="31"/>
        <v>0</v>
      </c>
      <c r="J63" s="91">
        <f t="shared" si="31"/>
        <v>0</v>
      </c>
      <c r="K63" s="91">
        <f t="shared" si="31"/>
        <v>0</v>
      </c>
      <c r="L63" s="91">
        <f t="shared" si="31"/>
        <v>0</v>
      </c>
      <c r="M63" s="91">
        <f t="shared" si="31"/>
        <v>0</v>
      </c>
      <c r="N63" s="91">
        <f t="shared" si="31"/>
        <v>0</v>
      </c>
      <c r="O63" s="91">
        <f t="shared" si="31"/>
        <v>0</v>
      </c>
      <c r="Q63" s="90" t="s">
        <v>238</v>
      </c>
      <c r="R63" s="91">
        <f t="shared" ref="R63:CB63" si="32">+R3+R5+R8+R9+R11+R12+R14+R15+R16+R17+R18+R19+R20+R21+R22+R23+R24+R25+R26+R28+R30+R31+R33+R34+R35+R36+R37+R39+R40+R41+R42+R43+R44+R46+R47+R49+R50+R10</f>
        <v>0</v>
      </c>
      <c r="S63" s="91">
        <f t="shared" si="32"/>
        <v>101.84441150275714</v>
      </c>
      <c r="T63" s="91">
        <f t="shared" si="32"/>
        <v>37.695479568391612</v>
      </c>
      <c r="U63" s="91">
        <f t="shared" si="32"/>
        <v>37.695479568391612</v>
      </c>
      <c r="V63" s="91">
        <f t="shared" si="32"/>
        <v>299.48966151097267</v>
      </c>
      <c r="W63" s="91">
        <f t="shared" si="32"/>
        <v>0</v>
      </c>
      <c r="X63" s="91">
        <f t="shared" si="32"/>
        <v>18.258911688563778</v>
      </c>
      <c r="Y63" s="91">
        <f t="shared" si="32"/>
        <v>93.729320394099801</v>
      </c>
      <c r="Z63" s="91">
        <f t="shared" si="32"/>
        <v>19796.24986168684</v>
      </c>
      <c r="AA63" s="91">
        <f t="shared" si="32"/>
        <v>897.12353394922457</v>
      </c>
      <c r="AB63" s="91">
        <f t="shared" si="32"/>
        <v>6.8166770771192393</v>
      </c>
      <c r="AC63" s="91">
        <f t="shared" si="32"/>
        <v>156.62128892821539</v>
      </c>
      <c r="AD63" s="91">
        <f t="shared" si="32"/>
        <v>0</v>
      </c>
      <c r="AE63" s="91">
        <f t="shared" si="32"/>
        <v>0</v>
      </c>
      <c r="AF63" s="91">
        <f t="shared" si="32"/>
        <v>164.73639592138727</v>
      </c>
      <c r="AG63" s="91">
        <f t="shared" si="32"/>
        <v>164.73639592138727</v>
      </c>
      <c r="AH63" s="91">
        <f t="shared" si="32"/>
        <v>788.38345612793705</v>
      </c>
      <c r="AI63" s="91">
        <f t="shared" si="32"/>
        <v>124.03543611518541</v>
      </c>
      <c r="AJ63" s="91">
        <f t="shared" si="32"/>
        <v>4.9502075316944376</v>
      </c>
      <c r="AK63" s="91">
        <f t="shared" si="32"/>
        <v>129.80505493360414</v>
      </c>
      <c r="AL63" s="91">
        <f t="shared" si="32"/>
        <v>13.282846055882697</v>
      </c>
      <c r="AM63" s="91">
        <f t="shared" si="32"/>
        <v>0</v>
      </c>
      <c r="AN63" s="91">
        <f t="shared" si="32"/>
        <v>10.510219191283795</v>
      </c>
      <c r="AO63" s="91">
        <f t="shared" si="32"/>
        <v>51.485677879241656</v>
      </c>
      <c r="AP63" s="91">
        <f t="shared" si="32"/>
        <v>0</v>
      </c>
      <c r="AQ63" s="91">
        <f t="shared" si="32"/>
        <v>3964.1718182693653</v>
      </c>
      <c r="AR63" s="91">
        <f t="shared" si="32"/>
        <v>88693.119030404807</v>
      </c>
      <c r="AS63" s="91">
        <f t="shared" si="32"/>
        <v>9066.408834558044</v>
      </c>
      <c r="AT63" s="91">
        <f t="shared" si="32"/>
        <v>98547.911321090854</v>
      </c>
      <c r="AU63" s="91">
        <f t="shared" si="32"/>
        <v>0</v>
      </c>
      <c r="AV63" s="91">
        <f t="shared" si="32"/>
        <v>158.01868013544711</v>
      </c>
      <c r="AW63" s="91">
        <f t="shared" si="32"/>
        <v>0</v>
      </c>
      <c r="AX63" s="91">
        <f t="shared" si="32"/>
        <v>1378.3543581579258</v>
      </c>
      <c r="AY63" s="91">
        <f t="shared" si="32"/>
        <v>1.559523799190019</v>
      </c>
      <c r="AZ63" s="91">
        <f t="shared" si="32"/>
        <v>0.54837452332787606</v>
      </c>
      <c r="BA63" s="91">
        <f t="shared" si="32"/>
        <v>2062.9581842851208</v>
      </c>
      <c r="BB63" s="91">
        <f t="shared" si="32"/>
        <v>0.70084932585018289</v>
      </c>
      <c r="BC63" s="91">
        <f t="shared" si="32"/>
        <v>0</v>
      </c>
      <c r="BD63" s="91">
        <f t="shared" si="32"/>
        <v>0.1016499052296938</v>
      </c>
      <c r="BE63" s="91">
        <f t="shared" si="32"/>
        <v>2760.2063159750614</v>
      </c>
      <c r="BF63" s="91">
        <f t="shared" si="32"/>
        <v>2674.9281766400081</v>
      </c>
      <c r="BG63" s="91">
        <f t="shared" si="32"/>
        <v>85.278139335052714</v>
      </c>
      <c r="BH63" s="91">
        <f t="shared" si="32"/>
        <v>0</v>
      </c>
      <c r="BI63" s="91">
        <f t="shared" si="32"/>
        <v>0</v>
      </c>
      <c r="BJ63" s="91">
        <f t="shared" si="32"/>
        <v>10.943416888718387</v>
      </c>
      <c r="BK63" s="91">
        <f t="shared" si="32"/>
        <v>0</v>
      </c>
      <c r="BL63" s="91">
        <f t="shared" si="32"/>
        <v>117.43240486286683</v>
      </c>
      <c r="BM63" s="91">
        <f t="shared" si="32"/>
        <v>0</v>
      </c>
      <c r="BN63" s="91">
        <f t="shared" si="32"/>
        <v>3.0521723352348133</v>
      </c>
      <c r="BO63" s="91">
        <f t="shared" si="32"/>
        <v>469.72965743392854</v>
      </c>
      <c r="BP63" s="91">
        <f t="shared" si="32"/>
        <v>3.3673175870385976</v>
      </c>
      <c r="BQ63" s="91">
        <f t="shared" si="32"/>
        <v>0</v>
      </c>
      <c r="BR63" s="91">
        <f t="shared" si="32"/>
        <v>7.8912432814640674</v>
      </c>
      <c r="BS63" s="91">
        <f t="shared" si="32"/>
        <v>1.0699999075326413E-2</v>
      </c>
      <c r="BT63" s="91">
        <f t="shared" si="32"/>
        <v>203.43187190393479</v>
      </c>
      <c r="BU63" s="91">
        <f t="shared" si="32"/>
        <v>575.70092812442454</v>
      </c>
      <c r="BV63" s="91">
        <f t="shared" si="32"/>
        <v>0</v>
      </c>
      <c r="BW63" s="91">
        <f t="shared" si="32"/>
        <v>0</v>
      </c>
      <c r="BX63" s="91">
        <f t="shared" si="32"/>
        <v>192.852873926261</v>
      </c>
      <c r="BY63" s="91">
        <f t="shared" si="32"/>
        <v>0</v>
      </c>
      <c r="BZ63" s="91">
        <f t="shared" si="32"/>
        <v>31.480165702765088</v>
      </c>
      <c r="CA63" s="91">
        <f t="shared" si="32"/>
        <v>3855.0558190143083</v>
      </c>
      <c r="CB63" s="91">
        <f t="shared" si="32"/>
        <v>268.06843539373369</v>
      </c>
      <c r="CF63" s="22"/>
      <c r="CG63" s="22"/>
      <c r="CH63" s="22"/>
      <c r="CI63" s="22"/>
      <c r="CJ63" s="22"/>
      <c r="CK63" s="22"/>
      <c r="CL63" s="22"/>
      <c r="CM63" s="49"/>
      <c r="CN63" s="49"/>
      <c r="CO63" s="49"/>
      <c r="CP63" s="49"/>
    </row>
    <row r="64" spans="1:94" x14ac:dyDescent="0.25">
      <c r="A64" s="2" t="s">
        <v>332</v>
      </c>
      <c r="B64" s="1">
        <f>SUM(B67:B79)</f>
        <v>2792.0322274331002</v>
      </c>
      <c r="C64" s="1">
        <f t="shared" ref="C64:H64" si="33">SUM(C67:C79)</f>
        <v>10.344851981</v>
      </c>
      <c r="D64" s="1">
        <f t="shared" si="33"/>
        <v>14999.933220303339</v>
      </c>
      <c r="E64" s="1">
        <f t="shared" si="33"/>
        <v>543.23072321143104</v>
      </c>
      <c r="F64" s="1">
        <f t="shared" si="33"/>
        <v>516.41233442910993</v>
      </c>
      <c r="G64" s="1">
        <f t="shared" si="33"/>
        <v>472.04924516472897</v>
      </c>
      <c r="H64" s="1">
        <f t="shared" si="33"/>
        <v>796.21964264215001</v>
      </c>
      <c r="Q64" s="2" t="s">
        <v>332</v>
      </c>
      <c r="R64" s="1">
        <f t="shared" ref="R64:CB64" si="34">SUM(R67:R79)</f>
        <v>0</v>
      </c>
      <c r="S64" s="1">
        <f t="shared" si="34"/>
        <v>13.4030758459159</v>
      </c>
      <c r="T64" s="1">
        <f t="shared" si="34"/>
        <v>5.2953106459706731</v>
      </c>
      <c r="U64" s="1">
        <f t="shared" si="34"/>
        <v>5.2953106459706731</v>
      </c>
      <c r="V64" s="1">
        <f t="shared" si="34"/>
        <v>38.945175580317063</v>
      </c>
      <c r="W64" s="1">
        <f t="shared" si="34"/>
        <v>0</v>
      </c>
      <c r="X64" s="1">
        <f t="shared" si="34"/>
        <v>4.3399468029240058</v>
      </c>
      <c r="Y64" s="1">
        <f t="shared" si="34"/>
        <v>15.310063200533715</v>
      </c>
      <c r="Z64" s="1">
        <f t="shared" si="34"/>
        <v>2236.6841842799408</v>
      </c>
      <c r="AA64" s="1">
        <f t="shared" si="34"/>
        <v>120.88482215669411</v>
      </c>
      <c r="AB64" s="1">
        <f t="shared" si="34"/>
        <v>1.9004836951155106</v>
      </c>
      <c r="AC64" s="1">
        <f t="shared" si="34"/>
        <v>21.553781152319694</v>
      </c>
      <c r="AD64" s="1">
        <f t="shared" si="34"/>
        <v>5.7670178998973885E-3</v>
      </c>
      <c r="AE64" s="1">
        <f t="shared" si="34"/>
        <v>0</v>
      </c>
      <c r="AF64" s="1">
        <f t="shared" si="34"/>
        <v>23.050608963799771</v>
      </c>
      <c r="AG64" s="1">
        <f t="shared" si="34"/>
        <v>23.050608963799771</v>
      </c>
      <c r="AH64" s="1">
        <f t="shared" si="34"/>
        <v>80.215708211797889</v>
      </c>
      <c r="AI64" s="1">
        <f t="shared" si="34"/>
        <v>17.746581748968723</v>
      </c>
      <c r="AJ64" s="1">
        <f t="shared" si="34"/>
        <v>0.71932168967614696</v>
      </c>
      <c r="AK64" s="1">
        <f t="shared" si="34"/>
        <v>17.315786971265748</v>
      </c>
      <c r="AL64" s="1">
        <f t="shared" si="34"/>
        <v>1.7272955794130831</v>
      </c>
      <c r="AM64" s="1">
        <f t="shared" si="34"/>
        <v>0.4038406106611106</v>
      </c>
      <c r="AN64" s="1">
        <f t="shared" si="34"/>
        <v>1.4307770443173573</v>
      </c>
      <c r="AO64" s="1">
        <f t="shared" si="34"/>
        <v>7.9698505347089963</v>
      </c>
      <c r="AP64" s="1">
        <f t="shared" si="34"/>
        <v>0</v>
      </c>
      <c r="AQ64" s="1">
        <f t="shared" si="34"/>
        <v>565.84689804394748</v>
      </c>
      <c r="AR64" s="1">
        <f t="shared" si="34"/>
        <v>9024.2704838055997</v>
      </c>
      <c r="AS64" s="1">
        <f t="shared" si="34"/>
        <v>922.48135842457509</v>
      </c>
      <c r="AT64" s="1">
        <f t="shared" si="34"/>
        <v>10026.967550441981</v>
      </c>
      <c r="AU64" s="1">
        <f t="shared" si="34"/>
        <v>0</v>
      </c>
      <c r="AV64" s="1">
        <f t="shared" si="34"/>
        <v>24.038251641151334</v>
      </c>
      <c r="AW64" s="1">
        <f t="shared" si="34"/>
        <v>0</v>
      </c>
      <c r="AX64" s="1">
        <f t="shared" si="34"/>
        <v>201.63152449956686</v>
      </c>
      <c r="AY64" s="1">
        <f t="shared" si="34"/>
        <v>0.21721153068007021</v>
      </c>
      <c r="AZ64" s="1">
        <f t="shared" si="34"/>
        <v>7.4449497963480354E-2</v>
      </c>
      <c r="BA64" s="1">
        <f t="shared" si="34"/>
        <v>282.30210058257103</v>
      </c>
      <c r="BB64" s="1">
        <f t="shared" si="34"/>
        <v>9.6978257786448946E-2</v>
      </c>
      <c r="BC64" s="1">
        <f t="shared" si="34"/>
        <v>0</v>
      </c>
      <c r="BD64" s="1">
        <f t="shared" si="34"/>
        <v>1.3800392372007909E-2</v>
      </c>
      <c r="BE64" s="1">
        <f t="shared" si="34"/>
        <v>396.58124645259272</v>
      </c>
      <c r="BF64" s="1">
        <f t="shared" si="34"/>
        <v>381.44044506676698</v>
      </c>
      <c r="BG64" s="1">
        <f t="shared" si="34"/>
        <v>15.140801385825355</v>
      </c>
      <c r="BH64" s="1">
        <f t="shared" si="34"/>
        <v>0</v>
      </c>
      <c r="BI64" s="1">
        <f t="shared" si="34"/>
        <v>0</v>
      </c>
      <c r="BJ64" s="1">
        <f t="shared" si="34"/>
        <v>6.6301036197688603</v>
      </c>
      <c r="BK64" s="1">
        <f t="shared" si="34"/>
        <v>0</v>
      </c>
      <c r="BL64" s="1">
        <f t="shared" si="34"/>
        <v>18.114948184659116</v>
      </c>
      <c r="BM64" s="1">
        <f t="shared" si="34"/>
        <v>0</v>
      </c>
      <c r="BN64" s="1">
        <f t="shared" si="34"/>
        <v>0.42717095861373289</v>
      </c>
      <c r="BO64" s="1">
        <f t="shared" si="34"/>
        <v>72.459805247881945</v>
      </c>
      <c r="BP64" s="1">
        <f t="shared" si="34"/>
        <v>0.48629843807791318</v>
      </c>
      <c r="BQ64" s="1">
        <f t="shared" si="34"/>
        <v>2.1937823486940199E-2</v>
      </c>
      <c r="BR64" s="1">
        <f t="shared" si="34"/>
        <v>1.0804863038961159</v>
      </c>
      <c r="BS64" s="1">
        <f t="shared" si="34"/>
        <v>1.4526670871983071E-3</v>
      </c>
      <c r="BT64" s="1">
        <f t="shared" si="34"/>
        <v>125.74020377497345</v>
      </c>
      <c r="BU64" s="1">
        <f t="shared" si="34"/>
        <v>92.3767244892001</v>
      </c>
      <c r="BV64" s="1">
        <f t="shared" si="34"/>
        <v>0</v>
      </c>
      <c r="BW64" s="1">
        <f t="shared" si="34"/>
        <v>0</v>
      </c>
      <c r="BX64" s="1">
        <f t="shared" si="34"/>
        <v>30.067701295352272</v>
      </c>
      <c r="BY64" s="1">
        <f t="shared" si="34"/>
        <v>0</v>
      </c>
      <c r="BZ64" s="1">
        <f t="shared" si="34"/>
        <v>4.9178207089978212</v>
      </c>
      <c r="CA64" s="1">
        <f t="shared" si="34"/>
        <v>550.47937686028581</v>
      </c>
      <c r="CB64" s="1">
        <f t="shared" si="34"/>
        <v>40.723164480125916</v>
      </c>
      <c r="CM64" s="49"/>
      <c r="CN64" s="49"/>
      <c r="CO64" s="49"/>
      <c r="CP64" s="49"/>
    </row>
    <row r="65" spans="1:94" x14ac:dyDescent="0.25">
      <c r="A65" s="27"/>
      <c r="B65" s="91"/>
      <c r="C65" s="91"/>
      <c r="D65" s="91"/>
      <c r="E65" s="91"/>
      <c r="F65" s="91"/>
      <c r="G65" s="91"/>
      <c r="H65" s="91"/>
      <c r="P65" s="27"/>
      <c r="CM65" s="49"/>
      <c r="CN65" s="49"/>
      <c r="CO65" s="49"/>
      <c r="CP65" s="49"/>
    </row>
    <row r="66" spans="1:94" x14ac:dyDescent="0.25">
      <c r="A66" s="5"/>
      <c r="B66" s="101"/>
      <c r="C66" s="91"/>
      <c r="D66" s="91"/>
      <c r="E66" s="91"/>
      <c r="F66" s="91"/>
      <c r="G66" s="91"/>
      <c r="H66" s="91"/>
      <c r="CM66" s="49"/>
      <c r="CN66" s="49"/>
      <c r="CO66" s="49"/>
      <c r="CP66" s="49"/>
    </row>
    <row r="67" spans="1:94" x14ac:dyDescent="0.25">
      <c r="A67" s="24" t="s">
        <v>121</v>
      </c>
      <c r="B67" s="91">
        <v>1.6343223</v>
      </c>
      <c r="C67" s="91">
        <v>1.7697318E-2</v>
      </c>
      <c r="D67" s="91">
        <v>9.4503765000000008</v>
      </c>
      <c r="E67" s="91">
        <v>0.32391767300000002</v>
      </c>
      <c r="F67" s="91">
        <v>0.30000198</v>
      </c>
      <c r="G67" s="91">
        <v>0.13625826999999999</v>
      </c>
      <c r="H67" s="91">
        <v>0.87359220000000004</v>
      </c>
      <c r="Q67" t="s">
        <v>121</v>
      </c>
      <c r="R67" s="90">
        <v>0</v>
      </c>
      <c r="S67" s="91">
        <v>2.4727261411950099E-3</v>
      </c>
      <c r="T67" s="91">
        <v>9.1522343649861899E-4</v>
      </c>
      <c r="U67" s="91">
        <v>9.1522343649861899E-4</v>
      </c>
      <c r="V67" s="91">
        <v>7.27146348319251E-3</v>
      </c>
      <c r="W67" s="91">
        <v>0</v>
      </c>
      <c r="X67" s="91">
        <v>4.4331332043408999E-4</v>
      </c>
      <c r="Y67" s="91">
        <v>2.2756939982473199E-3</v>
      </c>
      <c r="Z67" s="91">
        <v>0.12322503127807399</v>
      </c>
      <c r="AA67" s="91">
        <v>2.17816190892706E-2</v>
      </c>
      <c r="AB67" s="91">
        <v>1.6550487243506001E-4</v>
      </c>
      <c r="AC67" s="91">
        <v>3.80270186246465E-3</v>
      </c>
      <c r="AD67" s="91">
        <v>0</v>
      </c>
      <c r="AE67" s="91">
        <v>0</v>
      </c>
      <c r="AF67" s="91">
        <v>3.9997067350099396E-3</v>
      </c>
      <c r="AG67" s="91">
        <v>3.9997067350099396E-3</v>
      </c>
      <c r="AH67" s="91">
        <v>6.0989189636072002E-3</v>
      </c>
      <c r="AI67" s="91">
        <v>3.01149056366672E-3</v>
      </c>
      <c r="AJ67" s="91">
        <v>1.2019260174054899E-4</v>
      </c>
      <c r="AK67" s="91">
        <v>3.1516093678246402E-3</v>
      </c>
      <c r="AL67" s="91">
        <v>3.2249579523470898E-4</v>
      </c>
      <c r="AM67" s="91">
        <v>0</v>
      </c>
      <c r="AN67" s="91">
        <v>2.55190950263727E-4</v>
      </c>
      <c r="AO67" s="91">
        <v>7.5158032815798295E-4</v>
      </c>
      <c r="AP67" s="91">
        <v>0</v>
      </c>
      <c r="AQ67" s="91">
        <v>9.6247843604116007E-2</v>
      </c>
      <c r="AR67" s="91">
        <v>0.68612324939235103</v>
      </c>
      <c r="AS67" s="91">
        <v>7.0137824148326894E-2</v>
      </c>
      <c r="AT67" s="91">
        <v>0.76235999250428499</v>
      </c>
      <c r="AU67" s="91">
        <v>0</v>
      </c>
      <c r="AV67" s="91">
        <v>3.8365862751258001E-3</v>
      </c>
      <c r="AW67" s="91">
        <v>0</v>
      </c>
      <c r="AX67" s="91">
        <v>3.3465428462772097E-2</v>
      </c>
      <c r="AY67" s="91">
        <v>2.2765588055357999E-5</v>
      </c>
      <c r="AZ67" s="91">
        <v>8.0050044919172993E-6</v>
      </c>
      <c r="BA67" s="91">
        <v>3.0114838759459198E-2</v>
      </c>
      <c r="BB67" s="91">
        <v>1.0230856991683E-5</v>
      </c>
      <c r="BC67" s="91">
        <v>0</v>
      </c>
      <c r="BD67" s="91">
        <v>1.4837657148211199E-6</v>
      </c>
      <c r="BE67" s="91">
        <v>4.0272899956458698E-2</v>
      </c>
      <c r="BF67" s="91">
        <v>3.90482313387015E-2</v>
      </c>
      <c r="BG67" s="91">
        <v>1.2246686177571199E-3</v>
      </c>
      <c r="BH67" s="91">
        <v>0</v>
      </c>
      <c r="BI67" s="91">
        <v>0</v>
      </c>
      <c r="BJ67" s="91">
        <v>1.5975087771512899E-4</v>
      </c>
      <c r="BK67" s="91">
        <v>0</v>
      </c>
      <c r="BL67" s="91">
        <v>1.7142721716077701E-3</v>
      </c>
      <c r="BM67" s="91">
        <v>0</v>
      </c>
      <c r="BN67" s="91">
        <v>4.4555300186841702E-5</v>
      </c>
      <c r="BO67" s="91">
        <v>6.8569773530205999E-3</v>
      </c>
      <c r="BP67" s="91">
        <v>8.1757338403963905E-5</v>
      </c>
      <c r="BQ67" s="91">
        <v>0</v>
      </c>
      <c r="BR67" s="91">
        <v>1.15195467297188E-4</v>
      </c>
      <c r="BS67" s="91">
        <v>1.5619416105865899E-7</v>
      </c>
      <c r="BT67" s="91">
        <v>2.9558351163213601E-3</v>
      </c>
      <c r="BU67" s="91">
        <v>1.3977705272573899E-2</v>
      </c>
      <c r="BV67" s="91">
        <v>0</v>
      </c>
      <c r="BW67" s="91">
        <v>0</v>
      </c>
      <c r="BX67" s="91">
        <v>4.6822661082359099E-3</v>
      </c>
      <c r="BY67" s="91">
        <v>0</v>
      </c>
      <c r="BZ67" s="91">
        <v>7.6431909257758802E-4</v>
      </c>
      <c r="CA67" s="91">
        <v>9.3598439127630995E-2</v>
      </c>
      <c r="CB67" s="91">
        <v>6.50857681343937E-3</v>
      </c>
      <c r="CE67" s="34">
        <f t="shared" ref="CE67:CE79" si="35">AO67/BF67</f>
        <v>1.9247487079218268E-2</v>
      </c>
      <c r="CF67" s="79">
        <f t="shared" ref="CF67:CF78" si="36">IF(B67=0,"",(Z67-B67)/B67)</f>
        <v>-0.92460175616640972</v>
      </c>
      <c r="CG67" s="79"/>
      <c r="CH67" s="79">
        <f t="shared" ref="CH67:CH78" si="37">IF(D67=0,"",(AT67-D67)/D67)</f>
        <v>-0.9193301989074949</v>
      </c>
      <c r="CI67" s="79">
        <f t="shared" ref="CI67:CI78" si="38">IF(E67=0,"",(BE67-E67)/E67)</f>
        <v>-0.87566933417535786</v>
      </c>
      <c r="CJ67" s="79">
        <f t="shared" ref="CJ67:CJ78" si="39">IF(F67=0,"",(BF67-F67)/F67)</f>
        <v>-0.86984008792641465</v>
      </c>
      <c r="CK67" s="79">
        <f t="shared" ref="CK67:CK78" si="40">IF(G67=0,"",(BT67-G67)/G67)</f>
        <v>-0.97830711400987724</v>
      </c>
      <c r="CL67" s="79">
        <f t="shared" ref="CL67:CL78" si="41">IF(H67=0,"",(CA67-H67)/H67)</f>
        <v>-0.89285797294477787</v>
      </c>
      <c r="CM67" s="49">
        <f>(T67/0.009783-$CA67)/$CA67</f>
        <v>-4.9154362581832521E-4</v>
      </c>
      <c r="CN67" s="49">
        <f>(X67/0.004739-$CA67)/$CA67</f>
        <v>-5.6290220340753528E-4</v>
      </c>
      <c r="CO67" s="49">
        <f>(AF67/0.042696-$CA67)/$CA67</f>
        <v>8.5774242826779199E-4</v>
      </c>
      <c r="CP67" s="49">
        <f>(AN67/0.00273-$CA67)/$CA67</f>
        <v>-1.3023782300792854E-3</v>
      </c>
    </row>
    <row r="68" spans="1:94" x14ac:dyDescent="0.25">
      <c r="A68" s="78" t="s">
        <v>77</v>
      </c>
      <c r="B68" s="91">
        <v>1.0114018</v>
      </c>
      <c r="C68" s="91">
        <v>0</v>
      </c>
      <c r="D68" s="91">
        <v>3.0925902999999999</v>
      </c>
      <c r="E68" s="91">
        <v>0.1676282067</v>
      </c>
      <c r="F68" s="91">
        <v>0.1625993</v>
      </c>
      <c r="G68" s="91">
        <v>4.4453992000000001E-3</v>
      </c>
      <c r="H68" s="91">
        <v>0.19667672999999999</v>
      </c>
      <c r="Q68" t="s">
        <v>77</v>
      </c>
      <c r="R68" s="90">
        <v>0</v>
      </c>
      <c r="S68" s="91">
        <v>5.1959086668209899E-3</v>
      </c>
      <c r="T68" s="91">
        <v>1.9231331918252599E-3</v>
      </c>
      <c r="U68" s="91">
        <v>1.9231331918252599E-3</v>
      </c>
      <c r="V68" s="91">
        <v>1.5279436663966001E-2</v>
      </c>
      <c r="W68" s="91">
        <v>0</v>
      </c>
      <c r="X68" s="91">
        <v>9.3155234534433395E-4</v>
      </c>
      <c r="Y68" s="91">
        <v>4.7818523249392297E-3</v>
      </c>
      <c r="Z68" s="91">
        <v>1.01140317355335</v>
      </c>
      <c r="AA68" s="91">
        <v>4.5769099481472897E-2</v>
      </c>
      <c r="AB68" s="91">
        <v>3.4776815314075901E-4</v>
      </c>
      <c r="AC68" s="91">
        <v>7.9905292375865994E-3</v>
      </c>
      <c r="AD68" s="91">
        <v>0</v>
      </c>
      <c r="AE68" s="91">
        <v>0</v>
      </c>
      <c r="AF68" s="91">
        <v>8.4045560354282702E-3</v>
      </c>
      <c r="AG68" s="91">
        <v>8.4045560354282702E-3</v>
      </c>
      <c r="AH68" s="91">
        <v>2.4740848889697201E-2</v>
      </c>
      <c r="AI68" s="91">
        <v>6.3280836785220198E-3</v>
      </c>
      <c r="AJ68" s="91">
        <v>2.5256792613414001E-4</v>
      </c>
      <c r="AK68" s="91">
        <v>6.6224237391623499E-3</v>
      </c>
      <c r="AL68" s="91">
        <v>6.7766242166702399E-4</v>
      </c>
      <c r="AM68" s="91">
        <v>0</v>
      </c>
      <c r="AN68" s="91">
        <v>5.3624798844722902E-4</v>
      </c>
      <c r="AO68" s="91">
        <v>3.1295621069572302E-3</v>
      </c>
      <c r="AP68" s="91">
        <v>0</v>
      </c>
      <c r="AQ68" s="91">
        <v>0.20224494452619901</v>
      </c>
      <c r="AR68" s="91">
        <v>2.7833105507696798</v>
      </c>
      <c r="AS68" s="91">
        <v>0.28451830949585799</v>
      </c>
      <c r="AT68" s="91">
        <v>3.09256970915524</v>
      </c>
      <c r="AU68" s="91">
        <v>0</v>
      </c>
      <c r="AV68" s="91">
        <v>8.0618577577891998E-3</v>
      </c>
      <c r="AW68" s="91">
        <v>0</v>
      </c>
      <c r="AX68" s="91">
        <v>7.0321251981679503E-2</v>
      </c>
      <c r="AY68" s="91">
        <v>9.4795670122411598E-5</v>
      </c>
      <c r="AZ68" s="91">
        <v>3.33324073920975E-5</v>
      </c>
      <c r="BA68" s="91">
        <v>0.12539660598444599</v>
      </c>
      <c r="BB68" s="91">
        <v>4.2601123254903897E-5</v>
      </c>
      <c r="BC68" s="91">
        <v>0</v>
      </c>
      <c r="BD68" s="91">
        <v>6.1786647706917503E-6</v>
      </c>
      <c r="BE68" s="91">
        <v>0.16762344804929499</v>
      </c>
      <c r="BF68" s="91">
        <v>0.16259524520202601</v>
      </c>
      <c r="BG68" s="91">
        <v>5.0282028472692997E-3</v>
      </c>
      <c r="BH68" s="91">
        <v>0</v>
      </c>
      <c r="BI68" s="91">
        <v>0</v>
      </c>
      <c r="BJ68" s="91">
        <v>6.6519563264383699E-4</v>
      </c>
      <c r="BK68" s="91">
        <v>0</v>
      </c>
      <c r="BL68" s="91">
        <v>7.1381071115593801E-3</v>
      </c>
      <c r="BM68" s="91">
        <v>0</v>
      </c>
      <c r="BN68" s="91">
        <v>1.8552506930780301E-4</v>
      </c>
      <c r="BO68" s="91">
        <v>2.8552582990238998E-2</v>
      </c>
      <c r="BP68" s="91">
        <v>1.71810762832277E-4</v>
      </c>
      <c r="BQ68" s="91">
        <v>0</v>
      </c>
      <c r="BR68" s="91">
        <v>4.7967018855029503E-4</v>
      </c>
      <c r="BS68" s="91">
        <v>6.5035973919321797E-7</v>
      </c>
      <c r="BT68" s="91">
        <v>4.4451246438157602E-3</v>
      </c>
      <c r="BU68" s="91">
        <v>2.9370851238280999E-2</v>
      </c>
      <c r="BV68" s="91">
        <v>0</v>
      </c>
      <c r="BW68" s="91">
        <v>0</v>
      </c>
      <c r="BX68" s="91">
        <v>9.8389593540898507E-3</v>
      </c>
      <c r="BY68" s="91">
        <v>0</v>
      </c>
      <c r="BZ68" s="91">
        <v>1.6060645592684999E-3</v>
      </c>
      <c r="CA68" s="91">
        <v>0.196678061255422</v>
      </c>
      <c r="CB68" s="91">
        <v>1.3676510968104599E-2</v>
      </c>
      <c r="CE68" s="34">
        <f t="shared" si="35"/>
        <v>1.9247562270770725E-2</v>
      </c>
      <c r="CF68" s="79">
        <f t="shared" si="36"/>
        <v>1.3580689197390724E-6</v>
      </c>
      <c r="CG68" s="79"/>
      <c r="CH68" s="79">
        <f t="shared" si="37"/>
        <v>-6.6581224030598826E-6</v>
      </c>
      <c r="CI68" s="79">
        <f t="shared" si="38"/>
        <v>-2.8388126310553955E-5</v>
      </c>
      <c r="CJ68" s="79">
        <f t="shared" si="39"/>
        <v>-2.4937364269069866E-5</v>
      </c>
      <c r="CK68" s="79">
        <f t="shared" si="40"/>
        <v>-6.1761873768258465E-5</v>
      </c>
      <c r="CL68" s="79">
        <f t="shared" si="41"/>
        <v>6.7687490127082157E-6</v>
      </c>
      <c r="CM68" s="49">
        <f t="shared" ref="CM68:CM78" si="42">(T68/0.009783-$CA68)/$CA68</f>
        <v>-5.032382387255578E-4</v>
      </c>
      <c r="CN68" s="49">
        <f t="shared" ref="CN68:CN78" si="43">(X68/0.004739-$CA68)/$CA68</f>
        <v>-5.4179815727700904E-4</v>
      </c>
      <c r="CO68" s="49">
        <f t="shared" ref="CO68:CO78" si="44">(AF68/0.042696-$CA68)/$CA68</f>
        <v>8.5616509222196865E-4</v>
      </c>
      <c r="CP68" s="49">
        <f t="shared" ref="CP68:CP78" si="45">(AN68/0.00273-$CA68)/$CA68</f>
        <v>-1.2722652326862707E-3</v>
      </c>
    </row>
    <row r="69" spans="1:94" x14ac:dyDescent="0.25">
      <c r="A69" s="78" t="s">
        <v>71</v>
      </c>
      <c r="B69" s="91">
        <v>240.17581000000001</v>
      </c>
      <c r="C69" s="91">
        <v>0</v>
      </c>
      <c r="D69" s="91">
        <v>1113.0177000000001</v>
      </c>
      <c r="E69" s="91">
        <v>43.242274799999997</v>
      </c>
      <c r="F69" s="91">
        <v>41.940334</v>
      </c>
      <c r="G69" s="91">
        <v>1.6020924000000001</v>
      </c>
      <c r="H69" s="91">
        <v>60.426571000000003</v>
      </c>
      <c r="Q69" t="s">
        <v>71</v>
      </c>
      <c r="R69" s="90">
        <v>0</v>
      </c>
      <c r="S69" s="91">
        <v>1.5962723873769</v>
      </c>
      <c r="T69" s="91">
        <v>0.59082447843557595</v>
      </c>
      <c r="U69" s="91">
        <v>0.59082447843557595</v>
      </c>
      <c r="V69" s="91">
        <v>4.6940920294317001</v>
      </c>
      <c r="W69" s="91">
        <v>0</v>
      </c>
      <c r="X69" s="91">
        <v>0.286184015066686</v>
      </c>
      <c r="Y69" s="91">
        <v>1.46907641713211</v>
      </c>
      <c r="Z69" s="91">
        <v>240.16438115709499</v>
      </c>
      <c r="AA69" s="91">
        <v>14.0611843539787</v>
      </c>
      <c r="AB69" s="91">
        <v>0.10684212740908</v>
      </c>
      <c r="AC69" s="91">
        <v>2.4548229978488401</v>
      </c>
      <c r="AD69" s="91">
        <v>0</v>
      </c>
      <c r="AE69" s="91">
        <v>0</v>
      </c>
      <c r="AF69" s="91">
        <v>2.5820166917257401</v>
      </c>
      <c r="AG69" s="91">
        <v>2.5820166917257401</v>
      </c>
      <c r="AH69" s="91">
        <v>8.9036752089154803</v>
      </c>
      <c r="AI69" s="91">
        <v>1.9440852535050701</v>
      </c>
      <c r="AJ69" s="91">
        <v>7.7587552300653104E-2</v>
      </c>
      <c r="AK69" s="91">
        <v>2.0345109965391299</v>
      </c>
      <c r="AL69" s="91">
        <v>0.20819067079023501</v>
      </c>
      <c r="AM69" s="91">
        <v>0</v>
      </c>
      <c r="AN69" s="91">
        <v>0.16473335380970999</v>
      </c>
      <c r="AO69" s="91">
        <v>0.80718078824054595</v>
      </c>
      <c r="AP69" s="91">
        <v>0</v>
      </c>
      <c r="AQ69" s="91">
        <v>62.132914026356197</v>
      </c>
      <c r="AR69" s="91">
        <v>1001.6632977793899</v>
      </c>
      <c r="AS69" s="91">
        <v>102.392233697867</v>
      </c>
      <c r="AT69" s="91">
        <v>1112.9592066861701</v>
      </c>
      <c r="AU69" s="91">
        <v>0</v>
      </c>
      <c r="AV69" s="91">
        <v>2.47672390741138</v>
      </c>
      <c r="AW69" s="91">
        <v>0</v>
      </c>
      <c r="AX69" s="91">
        <v>21.6038281147042</v>
      </c>
      <c r="AY69" s="91">
        <v>2.4449791134112601E-2</v>
      </c>
      <c r="AZ69" s="91">
        <v>8.5972991396462695E-3</v>
      </c>
      <c r="BA69" s="91">
        <v>32.342605146689998</v>
      </c>
      <c r="BB69" s="91">
        <v>1.09877651416193E-2</v>
      </c>
      <c r="BC69" s="91">
        <v>0</v>
      </c>
      <c r="BD69" s="91">
        <v>1.5936455331602699E-3</v>
      </c>
      <c r="BE69" s="91">
        <v>43.2388983100997</v>
      </c>
      <c r="BF69" s="91">
        <v>41.936930193453101</v>
      </c>
      <c r="BG69" s="91">
        <v>1.30196811664654</v>
      </c>
      <c r="BH69" s="91">
        <v>0</v>
      </c>
      <c r="BI69" s="91">
        <v>0</v>
      </c>
      <c r="BJ69" s="91">
        <v>0.17156840368833201</v>
      </c>
      <c r="BK69" s="91">
        <v>0</v>
      </c>
      <c r="BL69" s="91">
        <v>1.84107890650749</v>
      </c>
      <c r="BM69" s="91">
        <v>0</v>
      </c>
      <c r="BN69" s="91">
        <v>4.7851256877042697E-2</v>
      </c>
      <c r="BO69" s="91">
        <v>7.3643132690686004</v>
      </c>
      <c r="BP69" s="91">
        <v>5.2777912961082897E-2</v>
      </c>
      <c r="BQ69" s="91">
        <v>0</v>
      </c>
      <c r="BR69" s="91">
        <v>0.123716958613733</v>
      </c>
      <c r="BS69" s="91">
        <v>1.6775105937598099E-4</v>
      </c>
      <c r="BT69" s="91">
        <v>1.6019675147186001</v>
      </c>
      <c r="BU69" s="91">
        <v>9.0233140220004309</v>
      </c>
      <c r="BV69" s="91">
        <v>0</v>
      </c>
      <c r="BW69" s="91">
        <v>0</v>
      </c>
      <c r="BX69" s="91">
        <v>3.0226987842888402</v>
      </c>
      <c r="BY69" s="91">
        <v>0</v>
      </c>
      <c r="BZ69" s="91">
        <v>0.49340893660344898</v>
      </c>
      <c r="CA69" s="91">
        <v>60.422695466745999</v>
      </c>
      <c r="CB69" s="91">
        <v>4.2016036478593701</v>
      </c>
      <c r="CE69" s="34">
        <f t="shared" si="35"/>
        <v>1.9247493426844994E-2</v>
      </c>
      <c r="CF69" s="79">
        <f t="shared" si="36"/>
        <v>-4.7585320540895062E-5</v>
      </c>
      <c r="CG69" s="79"/>
      <c r="CH69" s="79">
        <f t="shared" si="37"/>
        <v>-5.2553803798459795E-5</v>
      </c>
      <c r="CI69" s="79">
        <f t="shared" si="38"/>
        <v>-7.8083077634423756E-5</v>
      </c>
      <c r="CJ69" s="79">
        <f t="shared" si="39"/>
        <v>-8.1158308059709074E-5</v>
      </c>
      <c r="CK69" s="79">
        <f t="shared" si="40"/>
        <v>-7.7951359983967155E-5</v>
      </c>
      <c r="CL69" s="79">
        <f t="shared" si="41"/>
        <v>-6.413624321001884E-5</v>
      </c>
      <c r="CM69" s="49">
        <f t="shared" si="42"/>
        <v>-4.9186909923226187E-4</v>
      </c>
      <c r="CN69" s="49">
        <f t="shared" si="43"/>
        <v>-5.5576237148325758E-4</v>
      </c>
      <c r="CO69" s="49">
        <f t="shared" si="44"/>
        <v>8.5637636077643797E-4</v>
      </c>
      <c r="CP69" s="49">
        <f t="shared" si="45"/>
        <v>-1.3373720542781309E-3</v>
      </c>
    </row>
    <row r="70" spans="1:94" x14ac:dyDescent="0.25">
      <c r="A70" s="78" t="s">
        <v>122</v>
      </c>
      <c r="B70" s="91">
        <v>49.52158</v>
      </c>
      <c r="C70" s="91">
        <v>0</v>
      </c>
      <c r="D70" s="91">
        <v>162.90285</v>
      </c>
      <c r="E70" s="91">
        <v>9.7114100000000008</v>
      </c>
      <c r="F70" s="91">
        <v>9.4127302000000004</v>
      </c>
      <c r="G70" s="91">
        <v>1.3821950999999999</v>
      </c>
      <c r="H70" s="91">
        <v>14.055355</v>
      </c>
      <c r="Q70" t="s">
        <v>122</v>
      </c>
      <c r="R70" s="90">
        <v>0</v>
      </c>
      <c r="S70" s="91">
        <v>0.37129496277263102</v>
      </c>
      <c r="T70" s="91">
        <v>0.137426568849703</v>
      </c>
      <c r="U70" s="91">
        <v>0.137426568849703</v>
      </c>
      <c r="V70" s="91">
        <v>1.0918503129019901</v>
      </c>
      <c r="W70" s="91">
        <v>0</v>
      </c>
      <c r="X70" s="91">
        <v>6.6566607661506502E-2</v>
      </c>
      <c r="Y70" s="91">
        <v>0.341709959690912</v>
      </c>
      <c r="Z70" s="91">
        <v>49.516204862293797</v>
      </c>
      <c r="AA70" s="91">
        <v>3.27064609922353</v>
      </c>
      <c r="AB70" s="91">
        <v>2.4851572436015702E-2</v>
      </c>
      <c r="AC70" s="91">
        <v>0.57099381082789002</v>
      </c>
      <c r="AD70" s="91">
        <v>0</v>
      </c>
      <c r="AE70" s="91">
        <v>0</v>
      </c>
      <c r="AF70" s="91">
        <v>0.60058040383163203</v>
      </c>
      <c r="AG70" s="91">
        <v>0.60058040383163203</v>
      </c>
      <c r="AH70" s="91">
        <v>1.30310194524821</v>
      </c>
      <c r="AI70" s="91">
        <v>0.45219671990872901</v>
      </c>
      <c r="AJ70" s="91">
        <v>1.80470106437782E-2</v>
      </c>
      <c r="AK70" s="91">
        <v>0.473230976032677</v>
      </c>
      <c r="AL70" s="91">
        <v>4.8425374094809799E-2</v>
      </c>
      <c r="AM70" s="91">
        <v>0</v>
      </c>
      <c r="AN70" s="91">
        <v>3.8317118767425003E-2</v>
      </c>
      <c r="AO70" s="91">
        <v>0.18115059436608799</v>
      </c>
      <c r="AP70" s="91">
        <v>0</v>
      </c>
      <c r="AQ70" s="91">
        <v>14.4521964384331</v>
      </c>
      <c r="AR70" s="91">
        <v>146.59906572749699</v>
      </c>
      <c r="AS70" s="91">
        <v>14.9856629770113</v>
      </c>
      <c r="AT70" s="91">
        <v>162.88783064975701</v>
      </c>
      <c r="AU70" s="91">
        <v>0</v>
      </c>
      <c r="AV70" s="91">
        <v>0.57609000620049899</v>
      </c>
      <c r="AW70" s="91">
        <v>0</v>
      </c>
      <c r="AX70" s="91">
        <v>5.0250694149175699</v>
      </c>
      <c r="AY70" s="91">
        <v>5.4871232108114603E-3</v>
      </c>
      <c r="AZ70" s="91">
        <v>1.9294378765080901E-3</v>
      </c>
      <c r="BA70" s="91">
        <v>7.2584447857934098</v>
      </c>
      <c r="BB70" s="91">
        <v>2.4659102829081101E-3</v>
      </c>
      <c r="BC70" s="91">
        <v>0</v>
      </c>
      <c r="BD70" s="91">
        <v>3.5765125966588901E-4</v>
      </c>
      <c r="BE70" s="91">
        <v>9.7103013620686998</v>
      </c>
      <c r="BF70" s="91">
        <v>9.4116393695313398</v>
      </c>
      <c r="BG70" s="91">
        <v>0.29866199253735398</v>
      </c>
      <c r="BH70" s="91">
        <v>0</v>
      </c>
      <c r="BI70" s="91">
        <v>0</v>
      </c>
      <c r="BJ70" s="91">
        <v>3.8504037103787997E-2</v>
      </c>
      <c r="BK70" s="91">
        <v>0</v>
      </c>
      <c r="BL70" s="91">
        <v>0.41318148878123001</v>
      </c>
      <c r="BM70" s="91">
        <v>0</v>
      </c>
      <c r="BN70" s="91">
        <v>1.07389645882592E-2</v>
      </c>
      <c r="BO70" s="91">
        <v>1.65272725959975</v>
      </c>
      <c r="BP70" s="91">
        <v>1.22762392467423E-2</v>
      </c>
      <c r="BQ70" s="91">
        <v>0</v>
      </c>
      <c r="BR70" s="91">
        <v>2.7765063245093299E-2</v>
      </c>
      <c r="BS70" s="91">
        <v>3.7647789921570497E-5</v>
      </c>
      <c r="BT70" s="91">
        <v>1.38216737675336</v>
      </c>
      <c r="BU70" s="91">
        <v>2.0988339167508698</v>
      </c>
      <c r="BV70" s="91">
        <v>0</v>
      </c>
      <c r="BW70" s="91">
        <v>0</v>
      </c>
      <c r="BX70" s="91">
        <v>0.70308461626157803</v>
      </c>
      <c r="BY70" s="91">
        <v>0</v>
      </c>
      <c r="BZ70" s="91">
        <v>0.11476744080953701</v>
      </c>
      <c r="CA70" s="91">
        <v>14.0543921074532</v>
      </c>
      <c r="CB70" s="91">
        <v>0.97729963864200797</v>
      </c>
      <c r="CE70" s="34">
        <f t="shared" si="35"/>
        <v>1.9247506970202635E-2</v>
      </c>
      <c r="CF70" s="79">
        <f t="shared" si="36"/>
        <v>-1.0854132089894532E-4</v>
      </c>
      <c r="CG70" s="79"/>
      <c r="CH70" s="79">
        <f t="shared" si="37"/>
        <v>-9.2198204285525251E-5</v>
      </c>
      <c r="CI70" s="79">
        <f t="shared" si="38"/>
        <v>-1.1415828713863425E-4</v>
      </c>
      <c r="CJ70" s="79">
        <f t="shared" si="39"/>
        <v>-1.1588884898247076E-4</v>
      </c>
      <c r="CK70" s="79">
        <f t="shared" si="40"/>
        <v>-2.005740480479942E-5</v>
      </c>
      <c r="CL70" s="79">
        <f t="shared" si="41"/>
        <v>-6.8507166613747972E-5</v>
      </c>
      <c r="CM70" s="49">
        <f t="shared" si="42"/>
        <v>-4.91287471060636E-4</v>
      </c>
      <c r="CN70" s="49">
        <f t="shared" si="43"/>
        <v>-5.5787441088456084E-4</v>
      </c>
      <c r="CO70" s="49">
        <f t="shared" si="44"/>
        <v>8.5670265107865549E-4</v>
      </c>
      <c r="CP70" s="49">
        <f t="shared" si="45"/>
        <v>-1.3389029726018169E-3</v>
      </c>
    </row>
    <row r="71" spans="1:94" x14ac:dyDescent="0.25">
      <c r="A71" s="78" t="s">
        <v>123</v>
      </c>
      <c r="B71" s="91">
        <v>311.33431999999999</v>
      </c>
      <c r="C71" s="91">
        <v>1.6093712</v>
      </c>
      <c r="D71" s="91">
        <v>1540.6699000000001</v>
      </c>
      <c r="E71" s="91">
        <v>61.525053900000003</v>
      </c>
      <c r="F71" s="91">
        <v>56.603073000000002</v>
      </c>
      <c r="G71" s="91">
        <v>107.63943</v>
      </c>
      <c r="H71" s="91">
        <v>105.38802</v>
      </c>
      <c r="Q71" t="s">
        <v>123</v>
      </c>
      <c r="R71" s="90">
        <v>0</v>
      </c>
      <c r="S71" s="91">
        <v>1.67984934271731</v>
      </c>
      <c r="T71" s="91">
        <v>0.92719956108203105</v>
      </c>
      <c r="U71" s="91">
        <v>0.92719956108203105</v>
      </c>
      <c r="V71" s="91">
        <v>4.5118587923080504</v>
      </c>
      <c r="W71" s="91">
        <v>0</v>
      </c>
      <c r="X71" s="91">
        <v>2.0701042971991201</v>
      </c>
      <c r="Y71" s="91">
        <v>4.2628261588320102</v>
      </c>
      <c r="Z71" s="91">
        <v>304.94447725656897</v>
      </c>
      <c r="AA71" s="91">
        <v>17.3728712885463</v>
      </c>
      <c r="AB71" s="91">
        <v>1.0287589699234401</v>
      </c>
      <c r="AC71" s="91">
        <v>3.4435150493229099</v>
      </c>
      <c r="AD71" s="91">
        <v>5.26657355236695E-3</v>
      </c>
      <c r="AE71" s="91">
        <v>0</v>
      </c>
      <c r="AF71" s="91">
        <v>3.9689808780127702</v>
      </c>
      <c r="AG71" s="91">
        <v>3.9689808780127702</v>
      </c>
      <c r="AH71" s="91">
        <v>12.049344510766799</v>
      </c>
      <c r="AI71" s="91">
        <v>3.34549135596377</v>
      </c>
      <c r="AJ71" s="91">
        <v>0.143620394130304</v>
      </c>
      <c r="AK71" s="91">
        <v>2.3538212054833201</v>
      </c>
      <c r="AL71" s="91">
        <v>0.20012097669163401</v>
      </c>
      <c r="AM71" s="91">
        <v>0.36879998157376898</v>
      </c>
      <c r="AN71" s="91">
        <v>0.21682383583905199</v>
      </c>
      <c r="AO71" s="91">
        <v>1.56556165721434</v>
      </c>
      <c r="AP71" s="91">
        <v>0</v>
      </c>
      <c r="AQ71" s="91">
        <v>105.703762518118</v>
      </c>
      <c r="AR71" s="91">
        <v>1355.5507833572999</v>
      </c>
      <c r="AS71" s="91">
        <v>138.56783456516499</v>
      </c>
      <c r="AT71" s="91">
        <v>1506.1679624332401</v>
      </c>
      <c r="AU71" s="91">
        <v>0</v>
      </c>
      <c r="AV71" s="91">
        <v>5.56753019229813</v>
      </c>
      <c r="AW71" s="91">
        <v>0</v>
      </c>
      <c r="AX71" s="91">
        <v>41.2144522726893</v>
      </c>
      <c r="AY71" s="91">
        <v>2.7677054845483499E-2</v>
      </c>
      <c r="AZ71" s="91">
        <v>7.9979519061712297E-3</v>
      </c>
      <c r="BA71" s="91">
        <v>32.090406256717202</v>
      </c>
      <c r="BB71" s="91">
        <v>1.1865680098326101E-2</v>
      </c>
      <c r="BC71" s="91">
        <v>0</v>
      </c>
      <c r="BD71" s="91">
        <v>1.4825500862558399E-3</v>
      </c>
      <c r="BE71" s="91">
        <v>60.2742890386195</v>
      </c>
      <c r="BF71" s="91">
        <v>55.452293525025198</v>
      </c>
      <c r="BG71" s="91">
        <v>4.8219955135942296</v>
      </c>
      <c r="BH71" s="91">
        <v>0</v>
      </c>
      <c r="BI71" s="91">
        <v>0</v>
      </c>
      <c r="BJ71" s="91">
        <v>4.7854013238755204</v>
      </c>
      <c r="BK71" s="91">
        <v>0</v>
      </c>
      <c r="BL71" s="91">
        <v>3.66564724945848</v>
      </c>
      <c r="BM71" s="91">
        <v>0</v>
      </c>
      <c r="BN71" s="91">
        <v>5.6021693480381697E-2</v>
      </c>
      <c r="BO71" s="91">
        <v>14.662599139095001</v>
      </c>
      <c r="BP71" s="91">
        <v>9.4945939996803605E-2</v>
      </c>
      <c r="BQ71" s="91">
        <v>1.97263587912056E-2</v>
      </c>
      <c r="BR71" s="91">
        <v>0.123312213054669</v>
      </c>
      <c r="BS71" s="91">
        <v>1.5605361640679501E-4</v>
      </c>
      <c r="BT71" s="91">
        <v>105.821968396743</v>
      </c>
      <c r="BU71" s="91">
        <v>24.666816532389799</v>
      </c>
      <c r="BV71" s="91">
        <v>0</v>
      </c>
      <c r="BW71" s="91">
        <v>0</v>
      </c>
      <c r="BX71" s="91">
        <v>7.4618346033102299</v>
      </c>
      <c r="BY71" s="91">
        <v>0</v>
      </c>
      <c r="BZ71" s="91">
        <v>1.2269239105143901</v>
      </c>
      <c r="CA71" s="91">
        <v>102.98402773414399</v>
      </c>
      <c r="CB71" s="91">
        <v>9.39363615640689</v>
      </c>
      <c r="CE71" s="34">
        <f t="shared" si="35"/>
        <v>2.823258620507399E-2</v>
      </c>
      <c r="CF71" s="79">
        <f t="shared" si="36"/>
        <v>-2.0524055116798619E-2</v>
      </c>
      <c r="CG71" s="79"/>
      <c r="CH71" s="79">
        <f t="shared" si="37"/>
        <v>-2.2394114123187602E-2</v>
      </c>
      <c r="CI71" s="79">
        <f t="shared" si="38"/>
        <v>-2.0329358238571214E-2</v>
      </c>
      <c r="CJ71" s="79">
        <f t="shared" si="39"/>
        <v>-2.0330689024159597E-2</v>
      </c>
      <c r="CK71" s="79">
        <f t="shared" si="40"/>
        <v>-1.6884719691074187E-2</v>
      </c>
      <c r="CL71" s="79">
        <f t="shared" si="41"/>
        <v>-2.2810868501524219E-2</v>
      </c>
      <c r="CM71" s="49">
        <f t="shared" si="42"/>
        <v>-7.9696040267505375E-2</v>
      </c>
      <c r="CN71" s="49">
        <f t="shared" si="43"/>
        <v>3.2416579614771504</v>
      </c>
      <c r="CO71" s="49">
        <f t="shared" si="44"/>
        <v>-9.7344685324140798E-2</v>
      </c>
      <c r="CP71" s="49">
        <f t="shared" si="45"/>
        <v>-0.22878671345495508</v>
      </c>
    </row>
    <row r="72" spans="1:94" x14ac:dyDescent="0.25">
      <c r="A72" s="78" t="s">
        <v>72</v>
      </c>
      <c r="B72" s="91">
        <v>294.45837</v>
      </c>
      <c r="C72" s="91">
        <v>0.18855219000000001</v>
      </c>
      <c r="D72" s="91">
        <v>1055.2445</v>
      </c>
      <c r="E72" s="91">
        <v>51.962852300000002</v>
      </c>
      <c r="F72" s="91">
        <v>50.209698000000003</v>
      </c>
      <c r="G72" s="91">
        <v>8.1113520000000001</v>
      </c>
      <c r="H72" s="91">
        <v>68.375343000000001</v>
      </c>
      <c r="Q72" t="s">
        <v>72</v>
      </c>
      <c r="R72" s="90">
        <v>0</v>
      </c>
      <c r="S72" s="91">
        <v>1.7049607692636</v>
      </c>
      <c r="T72" s="91">
        <v>0.66007406575915495</v>
      </c>
      <c r="U72" s="91">
        <v>0.66007406575915495</v>
      </c>
      <c r="V72" s="91">
        <v>4.9730382425304596</v>
      </c>
      <c r="W72" s="91">
        <v>0</v>
      </c>
      <c r="X72" s="91">
        <v>0.47374266615821398</v>
      </c>
      <c r="Y72" s="91">
        <v>1.82724402038613</v>
      </c>
      <c r="Z72" s="91">
        <v>293.93394335223797</v>
      </c>
      <c r="AA72" s="91">
        <v>15.2633046135022</v>
      </c>
      <c r="AB72" s="91">
        <v>0.20117970572529201</v>
      </c>
      <c r="AC72" s="91">
        <v>2.7036967920666601</v>
      </c>
      <c r="AD72" s="91">
        <v>5.0044434753043895E-4</v>
      </c>
      <c r="AE72" s="91">
        <v>0</v>
      </c>
      <c r="AF72" s="91">
        <v>2.87676260069335</v>
      </c>
      <c r="AG72" s="91">
        <v>2.87676260069335</v>
      </c>
      <c r="AH72" s="91">
        <v>8.4280472009568008</v>
      </c>
      <c r="AI72" s="91">
        <v>2.1999383181126202</v>
      </c>
      <c r="AJ72" s="91">
        <v>8.8758489212674305E-2</v>
      </c>
      <c r="AK72" s="91">
        <v>2.1932577485087199</v>
      </c>
      <c r="AL72" s="91">
        <v>0.22056297662549501</v>
      </c>
      <c r="AM72" s="91">
        <v>3.5040629087341603E-2</v>
      </c>
      <c r="AN72" s="91">
        <v>0.18007973263678201</v>
      </c>
      <c r="AO72" s="91">
        <v>1.0945408918798201</v>
      </c>
      <c r="AP72" s="91">
        <v>0</v>
      </c>
      <c r="AQ72" s="91">
        <v>70.194260597342307</v>
      </c>
      <c r="AR72" s="91">
        <v>948.15361651702801</v>
      </c>
      <c r="AS72" s="91">
        <v>96.922489062319102</v>
      </c>
      <c r="AT72" s="91">
        <v>1053.5041527803</v>
      </c>
      <c r="AU72" s="91">
        <v>0</v>
      </c>
      <c r="AV72" s="91">
        <v>2.9267148814188899</v>
      </c>
      <c r="AW72" s="91">
        <v>0</v>
      </c>
      <c r="AX72" s="91">
        <v>24.830606874452201</v>
      </c>
      <c r="AY72" s="91">
        <v>2.8699926696318798E-2</v>
      </c>
      <c r="AZ72" s="91">
        <v>9.8973628311755501E-3</v>
      </c>
      <c r="BA72" s="91">
        <v>37.457756466431803</v>
      </c>
      <c r="BB72" s="91">
        <v>1.28335896206396E-2</v>
      </c>
      <c r="BC72" s="91">
        <v>0</v>
      </c>
      <c r="BD72" s="91">
        <v>1.83463152499214E-3</v>
      </c>
      <c r="BE72" s="91">
        <v>51.871864057772001</v>
      </c>
      <c r="BF72" s="91">
        <v>50.121330627435299</v>
      </c>
      <c r="BG72" s="91">
        <v>1.7505334303366999</v>
      </c>
      <c r="BH72" s="91">
        <v>0</v>
      </c>
      <c r="BI72" s="91">
        <v>0</v>
      </c>
      <c r="BJ72" s="91">
        <v>0.71610104884891101</v>
      </c>
      <c r="BK72" s="91">
        <v>0</v>
      </c>
      <c r="BL72" s="91">
        <v>2.3384160452388398</v>
      </c>
      <c r="BM72" s="91">
        <v>0</v>
      </c>
      <c r="BN72" s="91">
        <v>5.6377182162403401E-2</v>
      </c>
      <c r="BO72" s="91">
        <v>9.3536632550141299</v>
      </c>
      <c r="BP72" s="91">
        <v>6.0115692290326601E-2</v>
      </c>
      <c r="BQ72" s="91">
        <v>2.2114646957345999E-3</v>
      </c>
      <c r="BR72" s="91">
        <v>0.14334653571212</v>
      </c>
      <c r="BS72" s="91">
        <v>1.9311865826705601E-4</v>
      </c>
      <c r="BT72" s="91">
        <v>8.0945966258260302</v>
      </c>
      <c r="BU72" s="91">
        <v>11.0791553236455</v>
      </c>
      <c r="BV72" s="91">
        <v>0</v>
      </c>
      <c r="BW72" s="91">
        <v>0</v>
      </c>
      <c r="BX72" s="91">
        <v>3.63526198300523</v>
      </c>
      <c r="BY72" s="91">
        <v>0</v>
      </c>
      <c r="BZ72" s="91">
        <v>0.59424364833413201</v>
      </c>
      <c r="CA72" s="91">
        <v>68.280112435721506</v>
      </c>
      <c r="CB72" s="91">
        <v>4.9600889400965604</v>
      </c>
      <c r="CE72" s="34">
        <f t="shared" si="35"/>
        <v>2.1837825895242548E-2</v>
      </c>
      <c r="CF72" s="79">
        <f t="shared" si="36"/>
        <v>-1.780987403285657E-3</v>
      </c>
      <c r="CG72" s="79"/>
      <c r="CH72" s="79">
        <f t="shared" si="37"/>
        <v>-1.6492360014195477E-3</v>
      </c>
      <c r="CI72" s="79">
        <f t="shared" si="38"/>
        <v>-1.7510247840648388E-3</v>
      </c>
      <c r="CJ72" s="79">
        <f t="shared" si="39"/>
        <v>-1.7599662233519961E-3</v>
      </c>
      <c r="CK72" s="79">
        <f t="shared" si="40"/>
        <v>-2.0656697149833815E-3</v>
      </c>
      <c r="CL72" s="79">
        <f t="shared" si="41"/>
        <v>-1.3927617778604045E-3</v>
      </c>
      <c r="CM72" s="49">
        <f t="shared" si="42"/>
        <v>-1.1842005457789637E-2</v>
      </c>
      <c r="CN72" s="49">
        <f t="shared" si="43"/>
        <v>0.46406906251517466</v>
      </c>
      <c r="CO72" s="49">
        <f t="shared" si="44"/>
        <v>-1.3214846726506854E-2</v>
      </c>
      <c r="CP72" s="49">
        <f t="shared" si="45"/>
        <v>-3.3931408794578025E-2</v>
      </c>
    </row>
    <row r="73" spans="1:94" x14ac:dyDescent="0.25">
      <c r="A73" s="78" t="s">
        <v>124</v>
      </c>
      <c r="B73" s="91">
        <v>18.154444000000002</v>
      </c>
      <c r="C73" s="91">
        <v>0.17970377000000001</v>
      </c>
      <c r="D73" s="91">
        <v>173.44166999999999</v>
      </c>
      <c r="E73" s="91">
        <v>4.7509981699999999</v>
      </c>
      <c r="F73" s="91">
        <v>4.3709178</v>
      </c>
      <c r="G73" s="91">
        <v>21.380030000000001</v>
      </c>
      <c r="H73" s="91">
        <v>6.2953491000000001</v>
      </c>
      <c r="Q73" t="s">
        <v>124</v>
      </c>
      <c r="R73" s="90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  <c r="AC73" s="91">
        <v>0</v>
      </c>
      <c r="AD73" s="91">
        <v>0</v>
      </c>
      <c r="AE73" s="91">
        <v>0</v>
      </c>
      <c r="AF73" s="91">
        <v>0</v>
      </c>
      <c r="AG73" s="91">
        <v>0</v>
      </c>
      <c r="AH73" s="91">
        <v>0</v>
      </c>
      <c r="AI73" s="91">
        <v>0</v>
      </c>
      <c r="AJ73" s="91">
        <v>0</v>
      </c>
      <c r="AK73" s="91">
        <v>0</v>
      </c>
      <c r="AL73" s="91">
        <v>0</v>
      </c>
      <c r="AM73" s="91">
        <v>0</v>
      </c>
      <c r="AN73" s="91">
        <v>0</v>
      </c>
      <c r="AO73" s="91">
        <v>0</v>
      </c>
      <c r="AP73" s="91">
        <v>0</v>
      </c>
      <c r="AQ73" s="91">
        <v>0</v>
      </c>
      <c r="AR73" s="91">
        <v>0</v>
      </c>
      <c r="AS73" s="91">
        <v>0</v>
      </c>
      <c r="AT73" s="91">
        <v>0</v>
      </c>
      <c r="AU73" s="91">
        <v>0</v>
      </c>
      <c r="AV73" s="91">
        <v>0</v>
      </c>
      <c r="AW73" s="91">
        <v>0</v>
      </c>
      <c r="AX73" s="91">
        <v>0</v>
      </c>
      <c r="AY73" s="91">
        <v>0</v>
      </c>
      <c r="AZ73" s="91">
        <v>0</v>
      </c>
      <c r="BA73" s="91">
        <v>0</v>
      </c>
      <c r="BB73" s="91">
        <v>0</v>
      </c>
      <c r="BC73" s="91">
        <v>0</v>
      </c>
      <c r="BD73" s="91">
        <v>0</v>
      </c>
      <c r="BE73" s="91">
        <v>0</v>
      </c>
      <c r="BF73" s="91">
        <v>0</v>
      </c>
      <c r="BG73" s="91">
        <v>0</v>
      </c>
      <c r="BH73" s="91">
        <v>0</v>
      </c>
      <c r="BI73" s="91">
        <v>0</v>
      </c>
      <c r="BJ73" s="91">
        <v>0</v>
      </c>
      <c r="BK73" s="91">
        <v>0</v>
      </c>
      <c r="BL73" s="91">
        <v>0</v>
      </c>
      <c r="BM73" s="91">
        <v>0</v>
      </c>
      <c r="BN73" s="91">
        <v>0</v>
      </c>
      <c r="BO73" s="91">
        <v>0</v>
      </c>
      <c r="BP73" s="91">
        <v>0</v>
      </c>
      <c r="BQ73" s="91">
        <v>0</v>
      </c>
      <c r="BR73" s="91">
        <v>0</v>
      </c>
      <c r="BS73" s="91">
        <v>0</v>
      </c>
      <c r="BT73" s="91">
        <v>0</v>
      </c>
      <c r="BU73" s="91">
        <v>0</v>
      </c>
      <c r="BV73" s="91">
        <v>0</v>
      </c>
      <c r="BW73" s="91">
        <v>0</v>
      </c>
      <c r="BX73" s="91">
        <v>0</v>
      </c>
      <c r="BY73" s="91">
        <v>0</v>
      </c>
      <c r="BZ73" s="91">
        <v>0</v>
      </c>
      <c r="CA73" s="91">
        <v>0</v>
      </c>
      <c r="CB73" s="91">
        <v>0</v>
      </c>
      <c r="CE73" s="34" t="e">
        <f t="shared" si="35"/>
        <v>#DIV/0!</v>
      </c>
      <c r="CF73" s="79">
        <f t="shared" si="36"/>
        <v>-1</v>
      </c>
      <c r="CG73" s="79"/>
      <c r="CH73" s="79">
        <f t="shared" si="37"/>
        <v>-1</v>
      </c>
      <c r="CI73" s="79">
        <f t="shared" si="38"/>
        <v>-1</v>
      </c>
      <c r="CJ73" s="79">
        <f t="shared" si="39"/>
        <v>-1</v>
      </c>
      <c r="CK73" s="79">
        <f t="shared" si="40"/>
        <v>-1</v>
      </c>
      <c r="CL73" s="79">
        <f t="shared" si="41"/>
        <v>-1</v>
      </c>
      <c r="CM73" s="49" t="e">
        <f t="shared" si="42"/>
        <v>#DIV/0!</v>
      </c>
      <c r="CN73" s="49" t="e">
        <f t="shared" si="43"/>
        <v>#DIV/0!</v>
      </c>
      <c r="CO73" s="49" t="e">
        <f t="shared" si="44"/>
        <v>#DIV/0!</v>
      </c>
      <c r="CP73" s="49" t="e">
        <f t="shared" si="45"/>
        <v>#DIV/0!</v>
      </c>
    </row>
    <row r="74" spans="1:94" x14ac:dyDescent="0.25">
      <c r="A74" s="78" t="s">
        <v>125</v>
      </c>
      <c r="B74" s="91"/>
      <c r="C74" s="91"/>
      <c r="D74" s="91"/>
      <c r="E74" s="91"/>
      <c r="F74" s="91"/>
      <c r="G74" s="91"/>
      <c r="H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E74" s="34" t="e">
        <f t="shared" si="35"/>
        <v>#DIV/0!</v>
      </c>
      <c r="CF74" s="79" t="str">
        <f t="shared" si="36"/>
        <v/>
      </c>
      <c r="CG74" s="79"/>
      <c r="CH74" s="79" t="str">
        <f t="shared" si="37"/>
        <v/>
      </c>
      <c r="CI74" s="79" t="str">
        <f t="shared" si="38"/>
        <v/>
      </c>
      <c r="CJ74" s="79" t="str">
        <f t="shared" si="39"/>
        <v/>
      </c>
      <c r="CK74" s="79" t="str">
        <f t="shared" si="40"/>
        <v/>
      </c>
      <c r="CL74" s="79" t="str">
        <f t="shared" si="41"/>
        <v/>
      </c>
      <c r="CM74" s="49" t="e">
        <f t="shared" si="42"/>
        <v>#DIV/0!</v>
      </c>
      <c r="CN74" s="49" t="e">
        <f t="shared" si="43"/>
        <v>#DIV/0!</v>
      </c>
      <c r="CO74" s="49" t="e">
        <f t="shared" si="44"/>
        <v>#DIV/0!</v>
      </c>
      <c r="CP74" s="49" t="e">
        <f t="shared" si="45"/>
        <v>#DIV/0!</v>
      </c>
    </row>
    <row r="75" spans="1:94" x14ac:dyDescent="0.25">
      <c r="A75" s="78" t="s">
        <v>126</v>
      </c>
      <c r="B75" s="91">
        <v>4.9230330999999999E-3</v>
      </c>
      <c r="C75" s="91">
        <v>0</v>
      </c>
      <c r="D75" s="91">
        <v>9.6550333999999999E-4</v>
      </c>
      <c r="E75" s="91">
        <v>7.9335773099999997E-4</v>
      </c>
      <c r="F75" s="91">
        <v>7.6954911000000001E-4</v>
      </c>
      <c r="G75" s="91">
        <v>2.1275528999999999E-5</v>
      </c>
      <c r="H75" s="91">
        <v>8.9435215E-4</v>
      </c>
      <c r="Q75" s="90" t="s">
        <v>126</v>
      </c>
      <c r="R75" s="90">
        <v>0</v>
      </c>
      <c r="S75" s="91">
        <v>2.3629555283652101E-5</v>
      </c>
      <c r="T75" s="91">
        <v>8.7431677441756605E-6</v>
      </c>
      <c r="U75" s="91">
        <v>8.7431677441756605E-6</v>
      </c>
      <c r="V75" s="91">
        <v>6.9479323401511195E-5</v>
      </c>
      <c r="W75" s="91">
        <v>0</v>
      </c>
      <c r="X75" s="91">
        <v>4.2357753812067003E-6</v>
      </c>
      <c r="Y75" s="91">
        <v>2.17431756256992E-5</v>
      </c>
      <c r="Z75" s="91">
        <v>4.92292090367455E-3</v>
      </c>
      <c r="AA75" s="91">
        <v>2.08121944145901E-4</v>
      </c>
      <c r="AB75" s="91">
        <v>1.5813665239173901E-6</v>
      </c>
      <c r="AC75" s="91">
        <v>3.6334729145653802E-5</v>
      </c>
      <c r="AD75" s="91">
        <v>0</v>
      </c>
      <c r="AE75" s="91">
        <v>0</v>
      </c>
      <c r="AF75" s="91">
        <v>3.8215601139789503E-5</v>
      </c>
      <c r="AG75" s="91">
        <v>3.8215601139789503E-5</v>
      </c>
      <c r="AH75" s="91">
        <v>7.7235844948935392E-6</v>
      </c>
      <c r="AI75" s="91">
        <v>2.87723131445074E-5</v>
      </c>
      <c r="AJ75" s="91">
        <v>1.14851726163902E-6</v>
      </c>
      <c r="AK75" s="91">
        <v>3.0110457713696698E-5</v>
      </c>
      <c r="AL75" s="91">
        <v>3.0815862475680199E-6</v>
      </c>
      <c r="AM75" s="91">
        <v>0</v>
      </c>
      <c r="AN75" s="91">
        <v>2.4382749813985E-6</v>
      </c>
      <c r="AO75" s="91">
        <v>1.48115323776297E-5</v>
      </c>
      <c r="AP75" s="91">
        <v>0</v>
      </c>
      <c r="AQ75" s="91">
        <v>9.1964152846442501E-4</v>
      </c>
      <c r="AR75" s="91">
        <v>8.6896410324244699E-4</v>
      </c>
      <c r="AS75" s="91">
        <v>8.8827306447968098E-5</v>
      </c>
      <c r="AT75" s="91">
        <v>9.6551499418530895E-4</v>
      </c>
      <c r="AU75" s="91">
        <v>0</v>
      </c>
      <c r="AV75" s="91">
        <v>3.6657581419445797E-5</v>
      </c>
      <c r="AW75" s="91">
        <v>0</v>
      </c>
      <c r="AX75" s="91">
        <v>3.1975576315745901E-4</v>
      </c>
      <c r="AY75" s="91">
        <v>4.4865159807536498E-7</v>
      </c>
      <c r="AZ75" s="91">
        <v>1.5775172649459501E-7</v>
      </c>
      <c r="BA75" s="91">
        <v>5.9346660273262896E-4</v>
      </c>
      <c r="BB75" s="91">
        <v>2.0157961165583601E-7</v>
      </c>
      <c r="BC75" s="91">
        <v>0</v>
      </c>
      <c r="BD75" s="91">
        <v>2.9245413008372002E-8</v>
      </c>
      <c r="BE75" s="91">
        <v>7.9332548906782996E-4</v>
      </c>
      <c r="BF75" s="91">
        <v>7.6951733527340002E-4</v>
      </c>
      <c r="BG75" s="91">
        <v>2.3808153794430001E-5</v>
      </c>
      <c r="BH75" s="91">
        <v>0</v>
      </c>
      <c r="BI75" s="91">
        <v>0</v>
      </c>
      <c r="BJ75" s="91">
        <v>3.14820020172291E-6</v>
      </c>
      <c r="BK75" s="91">
        <v>0</v>
      </c>
      <c r="BL75" s="91">
        <v>3.37819739082987E-5</v>
      </c>
      <c r="BM75" s="91">
        <v>0</v>
      </c>
      <c r="BN75" s="91">
        <v>8.7806786928796201E-7</v>
      </c>
      <c r="BO75" s="91">
        <v>1.3513208441497601E-4</v>
      </c>
      <c r="BP75" s="91">
        <v>7.8092818554098605E-7</v>
      </c>
      <c r="BQ75" s="91">
        <v>0</v>
      </c>
      <c r="BR75" s="91">
        <v>2.2700992631050999E-6</v>
      </c>
      <c r="BS75" s="91">
        <v>3.0785341468388402E-9</v>
      </c>
      <c r="BT75" s="91">
        <v>2.1277247749907601E-5</v>
      </c>
      <c r="BU75" s="91">
        <v>1.33554169546454E-4</v>
      </c>
      <c r="BV75" s="91">
        <v>0</v>
      </c>
      <c r="BW75" s="91">
        <v>0</v>
      </c>
      <c r="BX75" s="91">
        <v>4.4737232471877301E-5</v>
      </c>
      <c r="BY75" s="91">
        <v>0</v>
      </c>
      <c r="BZ75" s="91">
        <v>7.3029223366788399E-6</v>
      </c>
      <c r="CA75" s="91">
        <v>8.9432585415323204E-4</v>
      </c>
      <c r="CB75" s="91">
        <v>6.2185725844232404E-5</v>
      </c>
      <c r="CE75" s="34">
        <f t="shared" si="35"/>
        <v>1.9247821587238634E-2</v>
      </c>
      <c r="CF75" s="79">
        <f t="shared" si="36"/>
        <v>-2.2790081474335312E-5</v>
      </c>
      <c r="CG75" s="79"/>
      <c r="CH75" s="79">
        <f t="shared" si="37"/>
        <v>1.2070580003339588E-5</v>
      </c>
      <c r="CI75" s="79">
        <f t="shared" si="38"/>
        <v>-4.0639841158875418E-5</v>
      </c>
      <c r="CJ75" s="79">
        <f t="shared" si="39"/>
        <v>-4.1290056978929143E-5</v>
      </c>
      <c r="CK75" s="79">
        <f t="shared" si="40"/>
        <v>8.0785295989689145E-5</v>
      </c>
      <c r="CL75" s="79">
        <f t="shared" si="41"/>
        <v>-2.9402117239789495E-5</v>
      </c>
      <c r="CM75" s="49">
        <f t="shared" si="42"/>
        <v>-6.8830224530574415E-4</v>
      </c>
      <c r="CN75" s="49">
        <f t="shared" si="43"/>
        <v>-5.7449760569903334E-4</v>
      </c>
      <c r="CO75" s="49">
        <f t="shared" si="44"/>
        <v>8.2401943864599252E-4</v>
      </c>
      <c r="CP75" s="49">
        <f t="shared" si="45"/>
        <v>-1.3248362668263263E-3</v>
      </c>
    </row>
    <row r="76" spans="1:94" x14ac:dyDescent="0.25">
      <c r="A76" s="78" t="s">
        <v>73</v>
      </c>
      <c r="B76" s="91">
        <v>1352.8496</v>
      </c>
      <c r="C76" s="91">
        <v>0</v>
      </c>
      <c r="D76" s="91">
        <v>6214.0864000000001</v>
      </c>
      <c r="E76" s="91">
        <v>232.25955019999998</v>
      </c>
      <c r="F76" s="91">
        <v>225.26885999999999</v>
      </c>
      <c r="G76" s="91">
        <v>8.8664702999999996</v>
      </c>
      <c r="H76" s="91">
        <v>305.61389000000003</v>
      </c>
      <c r="Q76" s="90" t="s">
        <v>73</v>
      </c>
      <c r="R76" s="90">
        <v>0</v>
      </c>
      <c r="S76" s="91">
        <v>8.0430061194221594</v>
      </c>
      <c r="T76" s="91">
        <v>2.97693887204814</v>
      </c>
      <c r="U76" s="91">
        <v>2.97693887204814</v>
      </c>
      <c r="V76" s="91">
        <v>23.651715823674301</v>
      </c>
      <c r="W76" s="91">
        <v>0</v>
      </c>
      <c r="X76" s="91">
        <v>1.4419701153973199</v>
      </c>
      <c r="Y76" s="91">
        <v>7.4021273549937403</v>
      </c>
      <c r="Z76" s="91">
        <v>1346.98562652601</v>
      </c>
      <c r="AA76" s="91">
        <v>70.849056960928493</v>
      </c>
      <c r="AB76" s="91">
        <v>0.53833646522958301</v>
      </c>
      <c r="AC76" s="91">
        <v>12.3689229364242</v>
      </c>
      <c r="AD76" s="91">
        <v>0</v>
      </c>
      <c r="AE76" s="91">
        <v>0</v>
      </c>
      <c r="AF76" s="91">
        <v>13.0098259111647</v>
      </c>
      <c r="AG76" s="91">
        <v>13.0098259111647</v>
      </c>
      <c r="AH76" s="91">
        <v>49.500691854472798</v>
      </c>
      <c r="AI76" s="91">
        <v>9.7955017549231993</v>
      </c>
      <c r="AJ76" s="91">
        <v>0.39093433434360098</v>
      </c>
      <c r="AK76" s="91">
        <v>10.2511619011372</v>
      </c>
      <c r="AL76" s="91">
        <v>1.04899234140776</v>
      </c>
      <c r="AM76" s="91">
        <v>0</v>
      </c>
      <c r="AN76" s="91">
        <v>0.83002912605069601</v>
      </c>
      <c r="AO76" s="91">
        <v>4.3175206490407101</v>
      </c>
      <c r="AP76" s="91">
        <v>0</v>
      </c>
      <c r="AQ76" s="91">
        <v>313.06435203403902</v>
      </c>
      <c r="AR76" s="91">
        <v>5568.8334176601202</v>
      </c>
      <c r="AS76" s="91">
        <v>569.25839316126201</v>
      </c>
      <c r="AT76" s="91">
        <v>6187.5925026758596</v>
      </c>
      <c r="AU76" s="91">
        <v>0</v>
      </c>
      <c r="AV76" s="91">
        <v>12.4792575522081</v>
      </c>
      <c r="AW76" s="91">
        <v>0</v>
      </c>
      <c r="AX76" s="91">
        <v>108.853461386596</v>
      </c>
      <c r="AY76" s="91">
        <v>0.13077962488356801</v>
      </c>
      <c r="AZ76" s="91">
        <v>4.5985951046368698E-2</v>
      </c>
      <c r="BA76" s="91">
        <v>172.996783015592</v>
      </c>
      <c r="BB76" s="91">
        <v>5.8772279083097602E-2</v>
      </c>
      <c r="BC76" s="91">
        <v>0</v>
      </c>
      <c r="BD76" s="91">
        <v>8.5242222920352499E-3</v>
      </c>
      <c r="BE76" s="91">
        <v>231.27720401053799</v>
      </c>
      <c r="BF76" s="91">
        <v>224.31583835744601</v>
      </c>
      <c r="BG76" s="91">
        <v>6.9613656530917103</v>
      </c>
      <c r="BH76" s="91">
        <v>0</v>
      </c>
      <c r="BI76" s="91">
        <v>0</v>
      </c>
      <c r="BJ76" s="91">
        <v>0.91770071154174804</v>
      </c>
      <c r="BK76" s="91">
        <v>0</v>
      </c>
      <c r="BL76" s="91">
        <v>9.8477383334160002</v>
      </c>
      <c r="BM76" s="91">
        <v>0</v>
      </c>
      <c r="BN76" s="91">
        <v>0.255950903068282</v>
      </c>
      <c r="BO76" s="91">
        <v>39.390957632676802</v>
      </c>
      <c r="BP76" s="91">
        <v>0.265928304553536</v>
      </c>
      <c r="BQ76" s="91">
        <v>0</v>
      </c>
      <c r="BR76" s="91">
        <v>0.66174839751539005</v>
      </c>
      <c r="BS76" s="91">
        <v>8.9728633079250598E-4</v>
      </c>
      <c r="BT76" s="91">
        <v>8.8320816239245605</v>
      </c>
      <c r="BU76" s="91">
        <v>45.465122583733098</v>
      </c>
      <c r="BV76" s="91">
        <v>0</v>
      </c>
      <c r="BW76" s="91">
        <v>0</v>
      </c>
      <c r="BX76" s="91">
        <v>15.230255345791599</v>
      </c>
      <c r="BY76" s="91">
        <v>0</v>
      </c>
      <c r="BZ76" s="91">
        <v>2.4860990861621302</v>
      </c>
      <c r="CA76" s="91">
        <v>304.44697828998397</v>
      </c>
      <c r="CB76" s="91">
        <v>21.170288823613699</v>
      </c>
      <c r="CE76" s="34">
        <f t="shared" si="35"/>
        <v>1.9247506911040161E-2</v>
      </c>
      <c r="CF76" s="79">
        <f t="shared" si="36"/>
        <v>-4.3345346548426169E-3</v>
      </c>
      <c r="CG76" s="79"/>
      <c r="CH76" s="79">
        <f t="shared" si="37"/>
        <v>-4.2635225226576442E-3</v>
      </c>
      <c r="CI76" s="79">
        <f t="shared" si="38"/>
        <v>-4.2295190385759759E-3</v>
      </c>
      <c r="CJ76" s="79">
        <f t="shared" si="39"/>
        <v>-4.23059646394969E-3</v>
      </c>
      <c r="CK76" s="79">
        <f t="shared" si="40"/>
        <v>-3.8785080096009629E-3</v>
      </c>
      <c r="CL76" s="79">
        <f t="shared" si="41"/>
        <v>-3.8182548247923283E-3</v>
      </c>
      <c r="CM76" s="49">
        <f t="shared" si="42"/>
        <v>-4.9218177743286988E-4</v>
      </c>
      <c r="CN76" s="49">
        <f t="shared" si="43"/>
        <v>-5.5733925802759431E-4</v>
      </c>
      <c r="CO76" s="49">
        <f t="shared" si="44"/>
        <v>8.5837456089242253E-4</v>
      </c>
      <c r="CP76" s="49">
        <f t="shared" si="45"/>
        <v>-1.3368678511022317E-3</v>
      </c>
    </row>
    <row r="77" spans="1:94" x14ac:dyDescent="0.25">
      <c r="A77" s="78" t="s">
        <v>86</v>
      </c>
      <c r="B77" s="91">
        <v>1.6309963000000001</v>
      </c>
      <c r="C77" s="91">
        <v>2.6980502999999999E-2</v>
      </c>
      <c r="D77" s="91">
        <v>19.601568</v>
      </c>
      <c r="E77" s="91">
        <v>0.38048550399999997</v>
      </c>
      <c r="F77" s="91">
        <v>0.35004659999999999</v>
      </c>
      <c r="G77" s="91">
        <v>0.29659542</v>
      </c>
      <c r="H77" s="91">
        <v>0.74934626000000004</v>
      </c>
      <c r="Q77" s="90" t="s">
        <v>86</v>
      </c>
      <c r="R77" s="90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  <c r="AC77" s="91">
        <v>0</v>
      </c>
      <c r="AD77" s="91">
        <v>0</v>
      </c>
      <c r="AE77" s="91">
        <v>0</v>
      </c>
      <c r="AF77" s="91">
        <v>0</v>
      </c>
      <c r="AG77" s="91">
        <v>0</v>
      </c>
      <c r="AH77" s="91">
        <v>0</v>
      </c>
      <c r="AI77" s="91">
        <v>0</v>
      </c>
      <c r="AJ77" s="91">
        <v>0</v>
      </c>
      <c r="AK77" s="91">
        <v>0</v>
      </c>
      <c r="AL77" s="91">
        <v>0</v>
      </c>
      <c r="AM77" s="91">
        <v>0</v>
      </c>
      <c r="AN77" s="91">
        <v>0</v>
      </c>
      <c r="AO77" s="91">
        <v>0</v>
      </c>
      <c r="AP77" s="91">
        <v>0</v>
      </c>
      <c r="AQ77" s="91">
        <v>0</v>
      </c>
      <c r="AR77" s="91">
        <v>0</v>
      </c>
      <c r="AS77" s="91">
        <v>0</v>
      </c>
      <c r="AT77" s="91">
        <v>0</v>
      </c>
      <c r="AU77" s="91">
        <v>0</v>
      </c>
      <c r="AV77" s="91">
        <v>0</v>
      </c>
      <c r="AW77" s="91">
        <v>0</v>
      </c>
      <c r="AX77" s="91">
        <v>0</v>
      </c>
      <c r="AY77" s="91">
        <v>0</v>
      </c>
      <c r="AZ77" s="91">
        <v>0</v>
      </c>
      <c r="BA77" s="91">
        <v>0</v>
      </c>
      <c r="BB77" s="91">
        <v>0</v>
      </c>
      <c r="BC77" s="91">
        <v>0</v>
      </c>
      <c r="BD77" s="91">
        <v>0</v>
      </c>
      <c r="BE77" s="91">
        <v>0</v>
      </c>
      <c r="BF77" s="91">
        <v>0</v>
      </c>
      <c r="BG77" s="91">
        <v>0</v>
      </c>
      <c r="BH77" s="91">
        <v>0</v>
      </c>
      <c r="BI77" s="91">
        <v>0</v>
      </c>
      <c r="BJ77" s="91">
        <v>0</v>
      </c>
      <c r="BK77" s="91">
        <v>0</v>
      </c>
      <c r="BL77" s="91">
        <v>0</v>
      </c>
      <c r="BM77" s="91">
        <v>0</v>
      </c>
      <c r="BN77" s="91">
        <v>0</v>
      </c>
      <c r="BO77" s="91">
        <v>0</v>
      </c>
      <c r="BP77" s="91">
        <v>0</v>
      </c>
      <c r="BQ77" s="91">
        <v>0</v>
      </c>
      <c r="BR77" s="91">
        <v>0</v>
      </c>
      <c r="BS77" s="91">
        <v>0</v>
      </c>
      <c r="BT77" s="91">
        <v>0</v>
      </c>
      <c r="BU77" s="91">
        <v>0</v>
      </c>
      <c r="BV77" s="91">
        <v>0</v>
      </c>
      <c r="BW77" s="91">
        <v>0</v>
      </c>
      <c r="BX77" s="91">
        <v>0</v>
      </c>
      <c r="BY77" s="91">
        <v>0</v>
      </c>
      <c r="BZ77" s="91">
        <v>0</v>
      </c>
      <c r="CA77" s="91">
        <v>0</v>
      </c>
      <c r="CB77" s="91">
        <v>0</v>
      </c>
      <c r="CE77" s="34" t="e">
        <f t="shared" si="35"/>
        <v>#DIV/0!</v>
      </c>
      <c r="CF77" s="79">
        <f t="shared" si="36"/>
        <v>-1</v>
      </c>
      <c r="CG77" s="79"/>
      <c r="CH77" s="79">
        <f t="shared" si="37"/>
        <v>-1</v>
      </c>
      <c r="CI77" s="79">
        <f t="shared" si="38"/>
        <v>-1</v>
      </c>
      <c r="CJ77" s="79">
        <f t="shared" si="39"/>
        <v>-1</v>
      </c>
      <c r="CK77" s="79">
        <f t="shared" si="40"/>
        <v>-1</v>
      </c>
      <c r="CL77" s="79">
        <f t="shared" si="41"/>
        <v>-1</v>
      </c>
      <c r="CM77" s="49" t="e">
        <f t="shared" si="42"/>
        <v>#DIV/0!</v>
      </c>
      <c r="CN77" s="49" t="e">
        <f t="shared" si="43"/>
        <v>#DIV/0!</v>
      </c>
      <c r="CO77" s="49" t="e">
        <f t="shared" si="44"/>
        <v>#DIV/0!</v>
      </c>
      <c r="CP77" s="49" t="e">
        <f t="shared" si="45"/>
        <v>#DIV/0!</v>
      </c>
    </row>
    <row r="78" spans="1:94" x14ac:dyDescent="0.25">
      <c r="A78" s="78" t="s">
        <v>180</v>
      </c>
      <c r="B78" s="91">
        <v>160.59504999999999</v>
      </c>
      <c r="C78" s="91">
        <v>2.8889871</v>
      </c>
      <c r="D78" s="91">
        <v>515.74059999999997</v>
      </c>
      <c r="E78" s="91">
        <v>39.571376399999998</v>
      </c>
      <c r="F78" s="91">
        <v>36.405670000000001</v>
      </c>
      <c r="G78" s="91">
        <v>38.283855000000003</v>
      </c>
      <c r="H78" s="91">
        <v>78.181465000000003</v>
      </c>
      <c r="Q78" s="90" t="s">
        <v>180</v>
      </c>
      <c r="R78" s="90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  <c r="AC78" s="91">
        <v>0</v>
      </c>
      <c r="AD78" s="91">
        <v>0</v>
      </c>
      <c r="AE78" s="91">
        <v>0</v>
      </c>
      <c r="AF78" s="91">
        <v>0</v>
      </c>
      <c r="AG78" s="91">
        <v>0</v>
      </c>
      <c r="AH78" s="91">
        <v>0</v>
      </c>
      <c r="AI78" s="91">
        <v>0</v>
      </c>
      <c r="AJ78" s="91">
        <v>0</v>
      </c>
      <c r="AK78" s="91">
        <v>0</v>
      </c>
      <c r="AL78" s="91">
        <v>0</v>
      </c>
      <c r="AM78" s="91">
        <v>0</v>
      </c>
      <c r="AN78" s="91">
        <v>0</v>
      </c>
      <c r="AO78" s="91">
        <v>0</v>
      </c>
      <c r="AP78" s="91">
        <v>0</v>
      </c>
      <c r="AQ78" s="91">
        <v>0</v>
      </c>
      <c r="AR78" s="91">
        <v>0</v>
      </c>
      <c r="AS78" s="91">
        <v>0</v>
      </c>
      <c r="AT78" s="91">
        <v>0</v>
      </c>
      <c r="AU78" s="91">
        <v>0</v>
      </c>
      <c r="AV78" s="91">
        <v>0</v>
      </c>
      <c r="AW78" s="91">
        <v>0</v>
      </c>
      <c r="AX78" s="91">
        <v>0</v>
      </c>
      <c r="AY78" s="91">
        <v>0</v>
      </c>
      <c r="AZ78" s="91">
        <v>0</v>
      </c>
      <c r="BA78" s="91">
        <v>0</v>
      </c>
      <c r="BB78" s="91">
        <v>0</v>
      </c>
      <c r="BC78" s="91">
        <v>0</v>
      </c>
      <c r="BD78" s="91">
        <v>0</v>
      </c>
      <c r="BE78" s="91">
        <v>0</v>
      </c>
      <c r="BF78" s="91">
        <v>0</v>
      </c>
      <c r="BG78" s="91">
        <v>0</v>
      </c>
      <c r="BH78" s="91">
        <v>0</v>
      </c>
      <c r="BI78" s="91">
        <v>0</v>
      </c>
      <c r="BJ78" s="91">
        <v>0</v>
      </c>
      <c r="BK78" s="91">
        <v>0</v>
      </c>
      <c r="BL78" s="91">
        <v>0</v>
      </c>
      <c r="BM78" s="91">
        <v>0</v>
      </c>
      <c r="BN78" s="91">
        <v>0</v>
      </c>
      <c r="BO78" s="91">
        <v>0</v>
      </c>
      <c r="BP78" s="91">
        <v>0</v>
      </c>
      <c r="BQ78" s="91">
        <v>0</v>
      </c>
      <c r="BR78" s="91">
        <v>0</v>
      </c>
      <c r="BS78" s="91">
        <v>0</v>
      </c>
      <c r="BT78" s="91">
        <v>0</v>
      </c>
      <c r="BU78" s="91">
        <v>0</v>
      </c>
      <c r="BV78" s="91">
        <v>0</v>
      </c>
      <c r="BW78" s="91">
        <v>0</v>
      </c>
      <c r="BX78" s="91">
        <v>0</v>
      </c>
      <c r="BY78" s="91">
        <v>0</v>
      </c>
      <c r="BZ78" s="91">
        <v>0</v>
      </c>
      <c r="CA78" s="91">
        <v>0</v>
      </c>
      <c r="CB78" s="91">
        <v>0</v>
      </c>
      <c r="CE78" s="34" t="e">
        <f t="shared" si="35"/>
        <v>#DIV/0!</v>
      </c>
      <c r="CF78" s="79">
        <f t="shared" si="36"/>
        <v>-1</v>
      </c>
      <c r="CG78" s="79"/>
      <c r="CH78" s="79">
        <f t="shared" si="37"/>
        <v>-1</v>
      </c>
      <c r="CI78" s="79">
        <f t="shared" si="38"/>
        <v>-1</v>
      </c>
      <c r="CJ78" s="79">
        <f t="shared" si="39"/>
        <v>-1</v>
      </c>
      <c r="CK78" s="79">
        <f t="shared" si="40"/>
        <v>-1</v>
      </c>
      <c r="CL78" s="79">
        <f t="shared" si="41"/>
        <v>-1</v>
      </c>
      <c r="CM78" s="49" t="e">
        <f t="shared" si="42"/>
        <v>#DIV/0!</v>
      </c>
      <c r="CN78" s="49" t="e">
        <f t="shared" si="43"/>
        <v>#DIV/0!</v>
      </c>
      <c r="CO78" s="49" t="e">
        <f t="shared" si="44"/>
        <v>#DIV/0!</v>
      </c>
      <c r="CP78" s="49" t="e">
        <f t="shared" si="45"/>
        <v>#DIV/0!</v>
      </c>
    </row>
    <row r="79" spans="1:94" x14ac:dyDescent="0.25">
      <c r="A79" s="12" t="s">
        <v>88</v>
      </c>
      <c r="B79" s="91">
        <v>360.66140999999999</v>
      </c>
      <c r="C79" s="91">
        <v>5.4335598999999997</v>
      </c>
      <c r="D79" s="91">
        <v>4192.6841000000004</v>
      </c>
      <c r="E79" s="91">
        <v>99.334382700000006</v>
      </c>
      <c r="F79" s="91">
        <v>91.387634000000006</v>
      </c>
      <c r="G79" s="91">
        <v>284.34649999999999</v>
      </c>
      <c r="H79" s="91">
        <v>156.06314</v>
      </c>
      <c r="Q79" s="90" t="s">
        <v>88</v>
      </c>
      <c r="R79" s="90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  <c r="AC79" s="91">
        <v>0</v>
      </c>
      <c r="AD79" s="91">
        <v>0</v>
      </c>
      <c r="AE79" s="91">
        <v>0</v>
      </c>
      <c r="AF79" s="91">
        <v>0</v>
      </c>
      <c r="AG79" s="91">
        <v>0</v>
      </c>
      <c r="AH79" s="91">
        <v>0</v>
      </c>
      <c r="AI79" s="91">
        <v>0</v>
      </c>
      <c r="AJ79" s="91">
        <v>0</v>
      </c>
      <c r="AK79" s="91">
        <v>0</v>
      </c>
      <c r="AL79" s="91">
        <v>0</v>
      </c>
      <c r="AM79" s="91">
        <v>0</v>
      </c>
      <c r="AN79" s="91">
        <v>0</v>
      </c>
      <c r="AO79" s="91">
        <v>0</v>
      </c>
      <c r="AP79" s="91">
        <v>0</v>
      </c>
      <c r="AQ79" s="91">
        <v>0</v>
      </c>
      <c r="AR79" s="91">
        <v>0</v>
      </c>
      <c r="AS79" s="91">
        <v>0</v>
      </c>
      <c r="AT79" s="91">
        <v>0</v>
      </c>
      <c r="AU79" s="91">
        <v>0</v>
      </c>
      <c r="AV79" s="91">
        <v>0</v>
      </c>
      <c r="AW79" s="91">
        <v>0</v>
      </c>
      <c r="AX79" s="91">
        <v>0</v>
      </c>
      <c r="AY79" s="91">
        <v>0</v>
      </c>
      <c r="AZ79" s="91">
        <v>0</v>
      </c>
      <c r="BA79" s="91">
        <v>0</v>
      </c>
      <c r="BB79" s="91">
        <v>0</v>
      </c>
      <c r="BC79" s="91">
        <v>0</v>
      </c>
      <c r="BD79" s="91">
        <v>0</v>
      </c>
      <c r="BE79" s="91">
        <v>0</v>
      </c>
      <c r="BF79" s="91">
        <v>0</v>
      </c>
      <c r="BG79" s="91">
        <v>0</v>
      </c>
      <c r="BH79" s="91">
        <v>0</v>
      </c>
      <c r="BI79" s="91">
        <v>0</v>
      </c>
      <c r="BJ79" s="91">
        <v>0</v>
      </c>
      <c r="BK79" s="91">
        <v>0</v>
      </c>
      <c r="BL79" s="91">
        <v>0</v>
      </c>
      <c r="BM79" s="91">
        <v>0</v>
      </c>
      <c r="BN79" s="91">
        <v>0</v>
      </c>
      <c r="BO79" s="91">
        <v>0</v>
      </c>
      <c r="BP79" s="91">
        <v>0</v>
      </c>
      <c r="BQ79" s="91">
        <v>0</v>
      </c>
      <c r="BR79" s="91">
        <v>0</v>
      </c>
      <c r="BS79" s="91">
        <v>0</v>
      </c>
      <c r="BT79" s="91">
        <v>0</v>
      </c>
      <c r="BU79" s="91">
        <v>0</v>
      </c>
      <c r="BV79" s="91">
        <v>0</v>
      </c>
      <c r="BW79" s="91">
        <v>0</v>
      </c>
      <c r="BX79" s="91">
        <v>0</v>
      </c>
      <c r="BY79" s="91">
        <v>0</v>
      </c>
      <c r="BZ79" s="91">
        <v>0</v>
      </c>
      <c r="CA79" s="91">
        <v>0</v>
      </c>
      <c r="CB79" s="91">
        <v>0</v>
      </c>
      <c r="CE79" s="34" t="e">
        <f t="shared" si="35"/>
        <v>#DIV/0!</v>
      </c>
    </row>
    <row r="80" spans="1:94" x14ac:dyDescent="0.25">
      <c r="A80" s="15"/>
      <c r="B80" s="13"/>
      <c r="C80" s="13"/>
      <c r="D80" s="13"/>
      <c r="E80" s="13"/>
      <c r="F80" s="13"/>
      <c r="G80" s="13"/>
      <c r="H80" s="13"/>
      <c r="I80" s="13"/>
    </row>
    <row r="82" spans="1:16" x14ac:dyDescent="0.25">
      <c r="A82" s="27"/>
    </row>
    <row r="83" spans="1:16" x14ac:dyDescent="0.25">
      <c r="A83" s="5"/>
      <c r="P83" s="27"/>
    </row>
    <row r="84" spans="1:16" x14ac:dyDescent="0.25">
      <c r="A84" s="8"/>
      <c r="P84" s="27"/>
    </row>
    <row r="85" spans="1:16" x14ac:dyDescent="0.25">
      <c r="A85" s="18"/>
      <c r="P85" s="27"/>
    </row>
    <row r="86" spans="1:16" x14ac:dyDescent="0.25">
      <c r="A86" s="18"/>
      <c r="P86" s="27"/>
    </row>
    <row r="87" spans="1:16" x14ac:dyDescent="0.25">
      <c r="A87" s="18"/>
      <c r="P87" s="27"/>
    </row>
    <row r="88" spans="1:16" x14ac:dyDescent="0.25">
      <c r="A88" s="18"/>
      <c r="P88" s="27"/>
    </row>
    <row r="89" spans="1:16" x14ac:dyDescent="0.25">
      <c r="A89" s="18"/>
      <c r="P89" s="27"/>
    </row>
    <row r="90" spans="1:16" x14ac:dyDescent="0.25">
      <c r="A90" s="18"/>
      <c r="P90" s="27"/>
    </row>
    <row r="91" spans="1:16" x14ac:dyDescent="0.25">
      <c r="A91" s="18"/>
      <c r="P91" s="27"/>
    </row>
    <row r="92" spans="1:16" x14ac:dyDescent="0.25">
      <c r="A92" s="18"/>
      <c r="P92" s="27"/>
    </row>
    <row r="93" spans="1:16" x14ac:dyDescent="0.25">
      <c r="A93" s="18"/>
      <c r="P93" s="27"/>
    </row>
    <row r="94" spans="1:16" x14ac:dyDescent="0.25">
      <c r="A94" s="18"/>
      <c r="P94" s="27"/>
    </row>
    <row r="95" spans="1:16" x14ac:dyDescent="0.25">
      <c r="A95" s="21"/>
      <c r="P95" s="27"/>
    </row>
    <row r="96" spans="1:16" x14ac:dyDescent="0.25">
      <c r="A96" s="21"/>
      <c r="P96" s="27"/>
    </row>
    <row r="97" spans="1:16" x14ac:dyDescent="0.25">
      <c r="A97" s="15"/>
      <c r="B97" s="13"/>
      <c r="P97" s="27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R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2" sqref="Q2"/>
    </sheetView>
  </sheetViews>
  <sheetFormatPr defaultColWidth="9.140625" defaultRowHeight="15" x14ac:dyDescent="0.25"/>
  <cols>
    <col min="1" max="1" width="19.28515625" style="90" customWidth="1"/>
    <col min="2" max="16" width="9.140625" style="90"/>
    <col min="17" max="17" width="22.28515625" style="90" bestFit="1" customWidth="1"/>
    <col min="18" max="18" width="6" style="90" bestFit="1" customWidth="1"/>
    <col min="19" max="19" width="5.42578125" style="90" bestFit="1" customWidth="1"/>
    <col min="20" max="20" width="5.5703125" style="90" bestFit="1" customWidth="1"/>
    <col min="21" max="21" width="14.5703125" style="90" bestFit="1" customWidth="1"/>
    <col min="22" max="22" width="5.5703125" style="90" bestFit="1" customWidth="1"/>
    <col min="23" max="23" width="5.5703125" style="90" customWidth="1"/>
    <col min="24" max="24" width="5.7109375" style="90" bestFit="1" customWidth="1"/>
    <col min="25" max="25" width="4.5703125" style="90" bestFit="1" customWidth="1"/>
    <col min="26" max="26" width="6.7109375" style="90" bestFit="1" customWidth="1"/>
    <col min="27" max="27" width="4.5703125" style="90" bestFit="1" customWidth="1"/>
    <col min="28" max="28" width="5.7109375" style="90" bestFit="1" customWidth="1"/>
    <col min="29" max="29" width="5.5703125" style="90" bestFit="1" customWidth="1"/>
    <col min="30" max="30" width="5.85546875" style="90" bestFit="1" customWidth="1"/>
    <col min="31" max="31" width="5.85546875" style="90" customWidth="1"/>
    <col min="32" max="32" width="6.42578125" style="90" bestFit="1" customWidth="1"/>
    <col min="33" max="33" width="15.42578125" style="90" bestFit="1" customWidth="1"/>
    <col min="34" max="34" width="6.5703125" style="90" bestFit="1" customWidth="1"/>
    <col min="35" max="35" width="5" style="90" bestFit="1" customWidth="1"/>
    <col min="36" max="36" width="5.140625" style="90" bestFit="1" customWidth="1"/>
    <col min="37" max="37" width="5.140625" style="90" customWidth="1"/>
    <col min="38" max="38" width="4.140625" style="90" bestFit="1" customWidth="1"/>
    <col min="39" max="39" width="6.5703125" style="90" bestFit="1" customWidth="1"/>
    <col min="40" max="40" width="6.140625" style="90" bestFit="1" customWidth="1"/>
    <col min="41" max="41" width="4.85546875" style="90" bestFit="1" customWidth="1"/>
    <col min="42" max="42" width="10" style="90" bestFit="1" customWidth="1"/>
    <col min="43" max="43" width="10" style="90" customWidth="1"/>
    <col min="44" max="45" width="7.7109375" style="90" bestFit="1" customWidth="1"/>
    <col min="46" max="46" width="9.28515625" style="90" bestFit="1" customWidth="1"/>
    <col min="47" max="47" width="6" style="90" customWidth="1"/>
    <col min="48" max="48" width="5.7109375" style="90" bestFit="1" customWidth="1"/>
    <col min="49" max="49" width="4.28515625" style="90" bestFit="1" customWidth="1"/>
    <col min="50" max="50" width="6.7109375" style="90" bestFit="1" customWidth="1"/>
    <col min="51" max="51" width="4.5703125" style="90" bestFit="1" customWidth="1"/>
    <col min="52" max="52" width="4.140625" style="90" customWidth="1"/>
    <col min="53" max="53" width="4.28515625" style="90" bestFit="1" customWidth="1"/>
    <col min="54" max="54" width="4.140625" style="90" bestFit="1" customWidth="1"/>
    <col min="55" max="55" width="6.7109375" style="90" bestFit="1" customWidth="1"/>
    <col min="56" max="56" width="3.28515625" style="90" customWidth="1"/>
    <col min="57" max="57" width="6.7109375" style="90" bestFit="1" customWidth="1"/>
    <col min="58" max="58" width="6.85546875" style="90" bestFit="1" customWidth="1"/>
    <col min="59" max="59" width="5.7109375" style="90" bestFit="1" customWidth="1"/>
    <col min="60" max="60" width="5.140625" style="90" bestFit="1" customWidth="1"/>
    <col min="61" max="61" width="5.28515625" style="90" customWidth="1"/>
    <col min="62" max="62" width="8.7109375" style="90" bestFit="1" customWidth="1"/>
    <col min="63" max="63" width="4.85546875" style="90" customWidth="1"/>
    <col min="64" max="64" width="7.85546875" style="90" bestFit="1" customWidth="1"/>
    <col min="65" max="65" width="5.85546875" style="90" customWidth="1"/>
    <col min="66" max="66" width="6" style="90" customWidth="1"/>
    <col min="67" max="67" width="5.7109375" style="90" bestFit="1" customWidth="1"/>
    <col min="68" max="68" width="5.7109375" style="90" customWidth="1"/>
    <col min="69" max="69" width="3.85546875" style="90" bestFit="1" customWidth="1"/>
    <col min="70" max="70" width="6.7109375" style="90" bestFit="1" customWidth="1"/>
    <col min="71" max="71" width="3.85546875" style="90" bestFit="1" customWidth="1"/>
    <col min="72" max="72" width="7.7109375" style="90" bestFit="1" customWidth="1"/>
    <col min="73" max="73" width="8" style="90" bestFit="1" customWidth="1"/>
    <col min="74" max="75" width="5.28515625" style="90" bestFit="1" customWidth="1"/>
    <col min="76" max="76" width="5.7109375" style="90" bestFit="1" customWidth="1"/>
    <col min="77" max="77" width="5.7109375" style="90" customWidth="1"/>
    <col min="78" max="78" width="5.7109375" style="90" bestFit="1" customWidth="1"/>
    <col min="79" max="79" width="9.140625" style="90" bestFit="1" customWidth="1"/>
    <col min="80" max="80" width="7.140625" style="90" bestFit="1" customWidth="1"/>
    <col min="81" max="16384" width="9.140625" style="90"/>
  </cols>
  <sheetData>
    <row r="1" spans="1:96" x14ac:dyDescent="0.25">
      <c r="B1" s="90" t="s">
        <v>501</v>
      </c>
      <c r="Q1" s="90" t="s">
        <v>500</v>
      </c>
    </row>
    <row r="2" spans="1:96" x14ac:dyDescent="0.25">
      <c r="A2" s="90" t="s">
        <v>52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63</v>
      </c>
      <c r="J2" s="90" t="s">
        <v>64</v>
      </c>
      <c r="K2" s="90" t="s">
        <v>65</v>
      </c>
      <c r="L2" s="90" t="s">
        <v>68</v>
      </c>
      <c r="M2" s="90" t="s">
        <v>310</v>
      </c>
      <c r="N2" s="90" t="s">
        <v>313</v>
      </c>
      <c r="O2" s="90" t="s">
        <v>320</v>
      </c>
      <c r="Q2" s="90" t="s">
        <v>226</v>
      </c>
      <c r="R2" s="90" t="s">
        <v>466</v>
      </c>
      <c r="S2" s="91" t="s">
        <v>359</v>
      </c>
      <c r="T2" s="91" t="s">
        <v>131</v>
      </c>
      <c r="U2" s="91" t="s">
        <v>132</v>
      </c>
      <c r="V2" s="91" t="s">
        <v>133</v>
      </c>
      <c r="W2" s="91" t="s">
        <v>334</v>
      </c>
      <c r="X2" s="91" t="s">
        <v>360</v>
      </c>
      <c r="Y2" s="91" t="s">
        <v>134</v>
      </c>
      <c r="Z2" s="91" t="s">
        <v>59</v>
      </c>
      <c r="AA2" s="91" t="s">
        <v>136</v>
      </c>
      <c r="AB2" s="91" t="s">
        <v>137</v>
      </c>
      <c r="AC2" s="91" t="s">
        <v>361</v>
      </c>
      <c r="AD2" s="91" t="s">
        <v>138</v>
      </c>
      <c r="AE2" s="91" t="s">
        <v>467</v>
      </c>
      <c r="AF2" s="91" t="s">
        <v>139</v>
      </c>
      <c r="AG2" s="91" t="s">
        <v>140</v>
      </c>
      <c r="AH2" s="91" t="s">
        <v>141</v>
      </c>
      <c r="AI2" s="91" t="s">
        <v>142</v>
      </c>
      <c r="AJ2" s="91" t="s">
        <v>143</v>
      </c>
      <c r="AK2" s="91" t="s">
        <v>468</v>
      </c>
      <c r="AL2" s="91" t="s">
        <v>362</v>
      </c>
      <c r="AM2" s="91" t="s">
        <v>144</v>
      </c>
      <c r="AN2" s="91" t="s">
        <v>367</v>
      </c>
      <c r="AO2" s="91" t="s">
        <v>57</v>
      </c>
      <c r="AP2" s="91" t="s">
        <v>128</v>
      </c>
      <c r="AQ2" s="91" t="s">
        <v>469</v>
      </c>
      <c r="AR2" s="91" t="s">
        <v>145</v>
      </c>
      <c r="AS2" s="91" t="s">
        <v>146</v>
      </c>
      <c r="AT2" s="91" t="s">
        <v>60</v>
      </c>
      <c r="AU2" s="91" t="s">
        <v>147</v>
      </c>
      <c r="AV2" s="91" t="s">
        <v>148</v>
      </c>
      <c r="AW2" s="91" t="s">
        <v>149</v>
      </c>
      <c r="AX2" s="91" t="s">
        <v>150</v>
      </c>
      <c r="AY2" s="91" t="s">
        <v>151</v>
      </c>
      <c r="AZ2" s="91" t="s">
        <v>152</v>
      </c>
      <c r="BA2" s="91" t="s">
        <v>153</v>
      </c>
      <c r="BB2" s="91" t="s">
        <v>154</v>
      </c>
      <c r="BC2" s="91" t="s">
        <v>155</v>
      </c>
      <c r="BD2" s="91" t="s">
        <v>156</v>
      </c>
      <c r="BE2" s="91" t="s">
        <v>54</v>
      </c>
      <c r="BF2" s="91" t="s">
        <v>53</v>
      </c>
      <c r="BG2" s="91" t="s">
        <v>157</v>
      </c>
      <c r="BH2" s="91" t="s">
        <v>158</v>
      </c>
      <c r="BI2" s="91" t="s">
        <v>159</v>
      </c>
      <c r="BJ2" s="91" t="s">
        <v>160</v>
      </c>
      <c r="BK2" s="91" t="s">
        <v>161</v>
      </c>
      <c r="BL2" s="91" t="s">
        <v>162</v>
      </c>
      <c r="BM2" s="91" t="s">
        <v>163</v>
      </c>
      <c r="BN2" s="91" t="s">
        <v>164</v>
      </c>
      <c r="BO2" s="91" t="s">
        <v>165</v>
      </c>
      <c r="BP2" s="91" t="s">
        <v>363</v>
      </c>
      <c r="BQ2" s="91" t="s">
        <v>166</v>
      </c>
      <c r="BR2" s="91" t="s">
        <v>167</v>
      </c>
      <c r="BS2" s="91" t="s">
        <v>168</v>
      </c>
      <c r="BT2" s="91" t="s">
        <v>61</v>
      </c>
      <c r="BU2" s="91" t="s">
        <v>368</v>
      </c>
      <c r="BV2" s="91" t="s">
        <v>169</v>
      </c>
      <c r="BW2" s="91" t="s">
        <v>170</v>
      </c>
      <c r="BX2" s="91" t="s">
        <v>171</v>
      </c>
      <c r="BY2" s="91" t="s">
        <v>172</v>
      </c>
      <c r="BZ2" s="91" t="s">
        <v>173</v>
      </c>
      <c r="CA2" s="91" t="s">
        <v>174</v>
      </c>
      <c r="CB2" s="91" t="s">
        <v>369</v>
      </c>
      <c r="CD2" s="90" t="s">
        <v>141</v>
      </c>
      <c r="CE2" s="91" t="s">
        <v>456</v>
      </c>
      <c r="CF2" s="90" t="s">
        <v>59</v>
      </c>
      <c r="CG2" s="90" t="s">
        <v>57</v>
      </c>
      <c r="CH2" s="90" t="s">
        <v>60</v>
      </c>
      <c r="CI2" s="90" t="s">
        <v>54</v>
      </c>
      <c r="CJ2" s="90" t="s">
        <v>53</v>
      </c>
      <c r="CK2" s="90" t="s">
        <v>61</v>
      </c>
      <c r="CL2" s="90" t="s">
        <v>62</v>
      </c>
      <c r="CM2" s="90" t="s">
        <v>63</v>
      </c>
      <c r="CN2" s="90" t="s">
        <v>64</v>
      </c>
      <c r="CO2" s="90" t="s">
        <v>65</v>
      </c>
      <c r="CP2" s="90" t="s">
        <v>320</v>
      </c>
    </row>
    <row r="3" spans="1:96" x14ac:dyDescent="0.25">
      <c r="A3" s="91" t="s">
        <v>0</v>
      </c>
      <c r="B3" s="91">
        <v>204.52457999999999</v>
      </c>
      <c r="C3" s="91">
        <v>0</v>
      </c>
      <c r="D3" s="91">
        <v>1275.2239999999999</v>
      </c>
      <c r="E3" s="91">
        <v>32.8969393</v>
      </c>
      <c r="F3" s="91">
        <v>30.265187999999998</v>
      </c>
      <c r="G3" s="91">
        <v>69.168266000000003</v>
      </c>
      <c r="H3" s="91">
        <v>113.13401</v>
      </c>
      <c r="I3" s="91"/>
      <c r="J3" s="91"/>
      <c r="K3" s="91"/>
      <c r="L3" s="91"/>
      <c r="M3" s="91"/>
      <c r="N3" s="28"/>
      <c r="O3" s="28"/>
      <c r="P3" s="91"/>
      <c r="Q3" s="90" t="s">
        <v>0</v>
      </c>
      <c r="R3" s="90">
        <v>0</v>
      </c>
      <c r="S3" s="91">
        <v>2.9878914262977201</v>
      </c>
      <c r="T3" s="91">
        <v>1.10590113504145</v>
      </c>
      <c r="U3" s="91">
        <v>1.10590113504145</v>
      </c>
      <c r="V3" s="91">
        <v>8.7863624499247592</v>
      </c>
      <c r="W3" s="91">
        <v>0</v>
      </c>
      <c r="X3" s="91">
        <v>0.53567590340523696</v>
      </c>
      <c r="Y3" s="91">
        <v>2.749811519164</v>
      </c>
      <c r="Z3" s="91">
        <v>204.46410599822499</v>
      </c>
      <c r="AA3" s="91">
        <v>26.319604299713902</v>
      </c>
      <c r="AB3" s="91">
        <v>0.199986289410539</v>
      </c>
      <c r="AC3" s="91">
        <v>4.5949248398617701</v>
      </c>
      <c r="AD3" s="91">
        <v>0</v>
      </c>
      <c r="AE3" s="91">
        <v>0</v>
      </c>
      <c r="AF3" s="91">
        <v>4.8330033326942097</v>
      </c>
      <c r="AG3" s="91">
        <v>4.8330033326942097</v>
      </c>
      <c r="AH3" s="91">
        <v>10.199444667405199</v>
      </c>
      <c r="AI3" s="91">
        <v>3.63892524635438</v>
      </c>
      <c r="AJ3" s="91">
        <v>0.14522819740794801</v>
      </c>
      <c r="AK3" s="91">
        <v>3.8081940326886201</v>
      </c>
      <c r="AL3" s="91">
        <v>0.389689100179125</v>
      </c>
      <c r="AM3" s="91">
        <v>0</v>
      </c>
      <c r="AN3" s="91">
        <v>0.30834652033902599</v>
      </c>
      <c r="AO3" s="91">
        <v>0.582389936562002</v>
      </c>
      <c r="AP3" s="91">
        <v>0</v>
      </c>
      <c r="AQ3" s="91">
        <v>116.30003858088401</v>
      </c>
      <c r="AR3" s="91">
        <v>1147.4378286236999</v>
      </c>
      <c r="AS3" s="91">
        <v>117.293631541526</v>
      </c>
      <c r="AT3" s="91">
        <v>1274.93090483264</v>
      </c>
      <c r="AU3" s="91">
        <v>0</v>
      </c>
      <c r="AV3" s="91">
        <v>4.6359196933922</v>
      </c>
      <c r="AW3" s="91">
        <v>0</v>
      </c>
      <c r="AX3" s="91">
        <v>40.437884481191702</v>
      </c>
      <c r="AY3" s="91">
        <v>1.7640845913457499E-2</v>
      </c>
      <c r="AZ3" s="91">
        <v>6.20304579551028E-3</v>
      </c>
      <c r="BA3" s="91">
        <v>23.335532520930101</v>
      </c>
      <c r="BB3" s="91">
        <v>7.9277825360869001E-3</v>
      </c>
      <c r="BC3" s="91">
        <v>0</v>
      </c>
      <c r="BD3" s="91">
        <v>1.14983266919095E-3</v>
      </c>
      <c r="BE3" s="91">
        <v>32.8891336093211</v>
      </c>
      <c r="BF3" s="91">
        <v>30.257944263156801</v>
      </c>
      <c r="BG3" s="91">
        <v>2.6311893461642302</v>
      </c>
      <c r="BH3" s="91">
        <v>0</v>
      </c>
      <c r="BI3" s="91">
        <v>0</v>
      </c>
      <c r="BJ3" s="91">
        <v>0.123788503006553</v>
      </c>
      <c r="BK3" s="91">
        <v>0</v>
      </c>
      <c r="BL3" s="91">
        <v>1.3283584042945999</v>
      </c>
      <c r="BM3" s="91">
        <v>0</v>
      </c>
      <c r="BN3" s="91">
        <v>3.4525179097978899E-2</v>
      </c>
      <c r="BO3" s="91">
        <v>5.3134337670927003</v>
      </c>
      <c r="BP3" s="91">
        <v>9.8789567811284298E-2</v>
      </c>
      <c r="BQ3" s="91">
        <v>0</v>
      </c>
      <c r="BR3" s="91">
        <v>8.9263347057105202E-2</v>
      </c>
      <c r="BS3" s="91">
        <v>1.21034763581849E-4</v>
      </c>
      <c r="BT3" s="91">
        <v>69.154875567827901</v>
      </c>
      <c r="BU3" s="91">
        <v>16.889803939208601</v>
      </c>
      <c r="BV3" s="91">
        <v>0</v>
      </c>
      <c r="BW3" s="91">
        <v>0</v>
      </c>
      <c r="BX3" s="91">
        <v>5.6578837259077197</v>
      </c>
      <c r="BY3" s="91">
        <v>0</v>
      </c>
      <c r="BZ3" s="91">
        <v>0.92355790164519902</v>
      </c>
      <c r="CA3" s="91">
        <v>113.098816558915</v>
      </c>
      <c r="CB3" s="91">
        <v>7.8645202870384798</v>
      </c>
      <c r="CD3" s="34">
        <f t="shared" ref="CD3:CD60" si="0">AH3/AT3</f>
        <v>7.9999979832193965E-3</v>
      </c>
      <c r="CE3" s="34">
        <f>AO3/BF3</f>
        <v>1.9247505101367433E-2</v>
      </c>
      <c r="CF3" s="79">
        <f t="shared" ref="CF3:CF60" si="1">IF(B3=0,"",(Z3-B3)/B3)</f>
        <v>-2.9568085056080716E-4</v>
      </c>
      <c r="CG3" s="79" t="str">
        <f t="shared" ref="CG3:CG60" si="2">IF(C3=0,"",(AO3-C3)/C3)</f>
        <v/>
      </c>
      <c r="CH3" s="79">
        <f t="shared" ref="CH3:CH60" si="3">IF(D3=0,"",(AT3-D3)/D3)</f>
        <v>-2.2983818322112767E-4</v>
      </c>
      <c r="CI3" s="79">
        <f t="shared" ref="CI3:CI34" si="4">IF(E3=0,"",(BE3-E3)/E3)</f>
        <v>-2.3727710981611395E-4</v>
      </c>
      <c r="CJ3" s="79">
        <f t="shared" ref="CJ3:CJ34" si="5">IF(F3=0,"",(BF3-F3)/F3)</f>
        <v>-2.3934220541425394E-4</v>
      </c>
      <c r="CK3" s="79">
        <f t="shared" ref="CK3:CK60" si="6">IF(G3=0,"",(BT3-G3)/G3)</f>
        <v>-1.935921333072293E-4</v>
      </c>
      <c r="CL3" s="79">
        <f t="shared" ref="CL3:CL60" si="7">IF(H3=0,"",(CA3-H3)/H3)</f>
        <v>-3.1107746543235958E-4</v>
      </c>
      <c r="CM3" s="49">
        <f>(T3/0.009783-$CA3)/$CA3</f>
        <v>-4.921952730191372E-4</v>
      </c>
      <c r="CN3" s="49">
        <f>(X3/0.004739-$CA3)/$CA3</f>
        <v>-5.5858594997341081E-4</v>
      </c>
      <c r="CO3" s="49">
        <f>(AF3/0.042696-$CA3)/$CA3</f>
        <v>8.56569632850439E-4</v>
      </c>
      <c r="CP3" s="49">
        <f>(AN3/0.00273-$CA3)/$CA3</f>
        <v>-1.3384155192072533E-3</v>
      </c>
      <c r="CQ3" s="79"/>
      <c r="CR3" s="79"/>
    </row>
    <row r="4" spans="1:96" x14ac:dyDescent="0.25">
      <c r="A4" s="91" t="s">
        <v>2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28"/>
      <c r="O4" s="28"/>
      <c r="P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D4" s="34" t="e">
        <f t="shared" si="0"/>
        <v>#DIV/0!</v>
      </c>
      <c r="CE4" s="34" t="e">
        <f t="shared" ref="CE4:CE60" si="8">AO4/BF4</f>
        <v>#DIV/0!</v>
      </c>
      <c r="CF4" s="79" t="str">
        <f t="shared" si="1"/>
        <v/>
      </c>
      <c r="CG4" s="79" t="str">
        <f t="shared" si="2"/>
        <v/>
      </c>
      <c r="CH4" s="79" t="str">
        <f t="shared" si="3"/>
        <v/>
      </c>
      <c r="CI4" s="79" t="str">
        <f t="shared" si="4"/>
        <v/>
      </c>
      <c r="CJ4" s="79" t="str">
        <f t="shared" si="5"/>
        <v/>
      </c>
      <c r="CK4" s="79" t="str">
        <f t="shared" si="6"/>
        <v/>
      </c>
      <c r="CL4" s="79" t="str">
        <f t="shared" si="7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79"/>
      <c r="CR4" s="79"/>
    </row>
    <row r="5" spans="1:96" x14ac:dyDescent="0.25">
      <c r="A5" s="91" t="s">
        <v>3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28"/>
      <c r="O5" s="28"/>
      <c r="P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D5" s="34" t="e">
        <f t="shared" si="0"/>
        <v>#DIV/0!</v>
      </c>
      <c r="CE5" s="34" t="e">
        <f t="shared" si="8"/>
        <v>#DIV/0!</v>
      </c>
      <c r="CF5" s="79" t="str">
        <f t="shared" si="1"/>
        <v/>
      </c>
      <c r="CG5" s="79" t="str">
        <f t="shared" si="2"/>
        <v/>
      </c>
      <c r="CH5" s="79" t="str">
        <f t="shared" si="3"/>
        <v/>
      </c>
      <c r="CI5" s="79" t="str">
        <f t="shared" si="4"/>
        <v/>
      </c>
      <c r="CJ5" s="79" t="str">
        <f t="shared" si="5"/>
        <v/>
      </c>
      <c r="CK5" s="79" t="str">
        <f t="shared" si="6"/>
        <v/>
      </c>
      <c r="CL5" s="79" t="str">
        <f t="shared" si="7"/>
        <v/>
      </c>
      <c r="CM5" s="49" t="e">
        <f t="shared" si="9"/>
        <v>#DIV/0!</v>
      </c>
      <c r="CN5" s="49" t="e">
        <f t="shared" si="10"/>
        <v>#DIV/0!</v>
      </c>
      <c r="CO5" s="49" t="e">
        <f t="shared" si="11"/>
        <v>#DIV/0!</v>
      </c>
      <c r="CP5" s="49" t="e">
        <f t="shared" si="12"/>
        <v>#DIV/0!</v>
      </c>
      <c r="CQ5" s="79"/>
      <c r="CR5" s="79"/>
    </row>
    <row r="6" spans="1:96" x14ac:dyDescent="0.25">
      <c r="A6" s="91" t="s">
        <v>4</v>
      </c>
      <c r="B6" s="91">
        <v>1882.8466000000001</v>
      </c>
      <c r="C6" s="91">
        <v>0</v>
      </c>
      <c r="D6" s="91">
        <v>13003.913</v>
      </c>
      <c r="E6" s="91">
        <v>282.633557</v>
      </c>
      <c r="F6" s="91">
        <v>260.02283</v>
      </c>
      <c r="G6" s="91">
        <v>517.78723000000002</v>
      </c>
      <c r="H6" s="91">
        <v>1389.4413999999999</v>
      </c>
      <c r="I6" s="91"/>
      <c r="J6" s="91"/>
      <c r="K6" s="91"/>
      <c r="L6" s="28"/>
      <c r="M6" s="91"/>
      <c r="N6" s="28"/>
      <c r="O6" s="28"/>
      <c r="P6" s="91"/>
      <c r="Q6" s="90" t="s">
        <v>4</v>
      </c>
      <c r="R6" s="90">
        <v>0</v>
      </c>
      <c r="S6" s="91">
        <v>36.7025394227636</v>
      </c>
      <c r="T6" s="91">
        <v>13.5846347943287</v>
      </c>
      <c r="U6" s="91">
        <v>13.5846347943287</v>
      </c>
      <c r="V6" s="91">
        <v>107.929582653335</v>
      </c>
      <c r="W6" s="91">
        <v>0</v>
      </c>
      <c r="X6" s="91">
        <v>6.5801148574593098</v>
      </c>
      <c r="Y6" s="91">
        <v>33.778024614509803</v>
      </c>
      <c r="Z6" s="91">
        <v>1882.6496236758701</v>
      </c>
      <c r="AA6" s="91">
        <v>323.30395513962702</v>
      </c>
      <c r="AB6" s="91">
        <v>2.4565841606522598</v>
      </c>
      <c r="AC6" s="91">
        <v>56.442941250391698</v>
      </c>
      <c r="AD6" s="91">
        <v>0</v>
      </c>
      <c r="AE6" s="91">
        <v>0</v>
      </c>
      <c r="AF6" s="91">
        <v>59.3674803199469</v>
      </c>
      <c r="AG6" s="91">
        <v>59.3674803199469</v>
      </c>
      <c r="AH6" s="91">
        <v>104.021461845017</v>
      </c>
      <c r="AI6" s="91">
        <v>44.699736791639403</v>
      </c>
      <c r="AJ6" s="91">
        <v>1.7839474320452999</v>
      </c>
      <c r="AK6" s="91">
        <v>46.7789110251842</v>
      </c>
      <c r="AL6" s="91">
        <v>4.7868476126433599</v>
      </c>
      <c r="AM6" s="91">
        <v>0</v>
      </c>
      <c r="AN6" s="91">
        <v>3.7876578127893201</v>
      </c>
      <c r="AO6" s="91">
        <v>5.0041115041301403</v>
      </c>
      <c r="AP6" s="91">
        <v>0</v>
      </c>
      <c r="AQ6" s="91">
        <v>1428.60177730396</v>
      </c>
      <c r="AR6" s="91">
        <v>11702.414164527599</v>
      </c>
      <c r="AS6" s="91">
        <v>1196.2468407952899</v>
      </c>
      <c r="AT6" s="91">
        <v>13002.682467167901</v>
      </c>
      <c r="AU6" s="91">
        <v>0</v>
      </c>
      <c r="AV6" s="91">
        <v>56.946533056745899</v>
      </c>
      <c r="AW6" s="91">
        <v>0</v>
      </c>
      <c r="AX6" s="91">
        <v>496.72910385182701</v>
      </c>
      <c r="AY6" s="91">
        <v>0.153290331671709</v>
      </c>
      <c r="AZ6" s="91">
        <v>5.3279882896873201E-2</v>
      </c>
      <c r="BA6" s="91">
        <v>200.442793656861</v>
      </c>
      <c r="BB6" s="91">
        <v>6.8166446486549001E-2</v>
      </c>
      <c r="BC6" s="91">
        <v>0</v>
      </c>
      <c r="BD6" s="91">
        <v>9.8762695729537001E-3</v>
      </c>
      <c r="BE6" s="91">
        <v>282.59579699775799</v>
      </c>
      <c r="BF6" s="91">
        <v>259.98753767808199</v>
      </c>
      <c r="BG6" s="91">
        <v>22.6082593196757</v>
      </c>
      <c r="BH6" s="91">
        <v>3.0847434646736802E-4</v>
      </c>
      <c r="BI6" s="91">
        <v>0</v>
      </c>
      <c r="BJ6" s="91">
        <v>1.0863550315194801</v>
      </c>
      <c r="BK6" s="91">
        <v>0</v>
      </c>
      <c r="BL6" s="91">
        <v>11.4195367311077</v>
      </c>
      <c r="BM6" s="91">
        <v>0</v>
      </c>
      <c r="BN6" s="91">
        <v>0.29654782799759599</v>
      </c>
      <c r="BO6" s="91">
        <v>45.678126423276296</v>
      </c>
      <c r="BP6" s="91">
        <v>1.21350858904014</v>
      </c>
      <c r="BQ6" s="91">
        <v>3.1503816751820099E-4</v>
      </c>
      <c r="BR6" s="91">
        <v>0.77788883054283198</v>
      </c>
      <c r="BS6" s="91">
        <v>1.0527336351526899E-3</v>
      </c>
      <c r="BT6" s="91">
        <v>517.73122913628401</v>
      </c>
      <c r="BU6" s="91">
        <v>207.470102452725</v>
      </c>
      <c r="BV6" s="91">
        <v>0</v>
      </c>
      <c r="BW6" s="91">
        <v>0</v>
      </c>
      <c r="BX6" s="91">
        <v>69.500034080200393</v>
      </c>
      <c r="BY6" s="91">
        <v>0</v>
      </c>
      <c r="BZ6" s="91">
        <v>11.344775066843001</v>
      </c>
      <c r="CA6" s="91">
        <v>1389.2786918358399</v>
      </c>
      <c r="CB6" s="91">
        <v>96.6059852647263</v>
      </c>
      <c r="CD6" s="34">
        <f t="shared" si="0"/>
        <v>8.0000001620953061E-3</v>
      </c>
      <c r="CE6" s="34">
        <f t="shared" si="8"/>
        <v>1.9247505279757906E-2</v>
      </c>
      <c r="CF6" s="79">
        <f t="shared" si="1"/>
        <v>-1.0461623593233328E-4</v>
      </c>
      <c r="CG6" s="79" t="str">
        <f t="shared" si="2"/>
        <v/>
      </c>
      <c r="CH6" s="79">
        <f t="shared" si="3"/>
        <v>-9.462788870549388E-5</v>
      </c>
      <c r="CI6" s="79">
        <f t="shared" si="4"/>
        <v>-1.3360056266075194E-4</v>
      </c>
      <c r="CJ6" s="79">
        <f t="shared" si="5"/>
        <v>-1.3572778174134563E-4</v>
      </c>
      <c r="CK6" s="79">
        <f t="shared" si="6"/>
        <v>-1.0815420016443453E-4</v>
      </c>
      <c r="CL6" s="79">
        <f t="shared" si="7"/>
        <v>-1.1710329356818816E-4</v>
      </c>
      <c r="CM6" s="49">
        <f t="shared" si="9"/>
        <v>-4.9139091153397392E-4</v>
      </c>
      <c r="CN6" s="49">
        <f t="shared" si="10"/>
        <v>-5.5847197280348073E-4</v>
      </c>
      <c r="CO6" s="49">
        <f t="shared" si="11"/>
        <v>8.5704940013311731E-4</v>
      </c>
      <c r="CP6" s="49">
        <f t="shared" si="12"/>
        <v>-1.3375628673985035E-3</v>
      </c>
      <c r="CQ6" s="79"/>
      <c r="CR6" s="79"/>
    </row>
    <row r="7" spans="1:96" x14ac:dyDescent="0.25">
      <c r="A7" s="91" t="s">
        <v>5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28"/>
      <c r="O7" s="28"/>
      <c r="P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D7" s="34" t="e">
        <f t="shared" si="0"/>
        <v>#DIV/0!</v>
      </c>
      <c r="CE7" s="34" t="e">
        <f t="shared" si="8"/>
        <v>#DIV/0!</v>
      </c>
      <c r="CF7" s="79" t="str">
        <f t="shared" si="1"/>
        <v/>
      </c>
      <c r="CG7" s="79" t="str">
        <f t="shared" si="2"/>
        <v/>
      </c>
      <c r="CH7" s="79" t="str">
        <f t="shared" si="3"/>
        <v/>
      </c>
      <c r="CI7" s="79" t="str">
        <f t="shared" si="4"/>
        <v/>
      </c>
      <c r="CJ7" s="79" t="str">
        <f t="shared" si="5"/>
        <v/>
      </c>
      <c r="CK7" s="79" t="str">
        <f t="shared" si="6"/>
        <v/>
      </c>
      <c r="CL7" s="79" t="str">
        <f t="shared" si="7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79"/>
      <c r="CR7" s="79"/>
    </row>
    <row r="8" spans="1:96" x14ac:dyDescent="0.25">
      <c r="A8" s="91" t="s">
        <v>6</v>
      </c>
      <c r="B8" s="91">
        <v>22.248615000000001</v>
      </c>
      <c r="C8" s="91">
        <v>0</v>
      </c>
      <c r="D8" s="91">
        <v>132.93768</v>
      </c>
      <c r="E8" s="91">
        <v>3.4639832200000003</v>
      </c>
      <c r="F8" s="91">
        <v>3.1868522000000001</v>
      </c>
      <c r="G8" s="91">
        <v>7.0261569000000001</v>
      </c>
      <c r="H8" s="91">
        <v>12.759194000000001</v>
      </c>
      <c r="I8" s="91"/>
      <c r="J8" s="91"/>
      <c r="K8" s="91"/>
      <c r="L8" s="91"/>
      <c r="M8" s="91"/>
      <c r="N8" s="28"/>
      <c r="O8" s="28"/>
      <c r="P8" s="91"/>
      <c r="Q8" s="90" t="s">
        <v>6</v>
      </c>
      <c r="R8" s="90">
        <v>0</v>
      </c>
      <c r="S8" s="91">
        <v>0.33707746446235598</v>
      </c>
      <c r="T8" s="91">
        <v>0.124761663571654</v>
      </c>
      <c r="U8" s="91">
        <v>0.124761663571654</v>
      </c>
      <c r="V8" s="91">
        <v>0.99123038095421501</v>
      </c>
      <c r="W8" s="91">
        <v>0</v>
      </c>
      <c r="X8" s="91">
        <v>6.04320599052297E-2</v>
      </c>
      <c r="Y8" s="91">
        <v>0.31021821425328</v>
      </c>
      <c r="Z8" s="91">
        <v>22.2485946694445</v>
      </c>
      <c r="AA8" s="91">
        <v>2.96923569766034</v>
      </c>
      <c r="AB8" s="91">
        <v>2.2561368715742901E-2</v>
      </c>
      <c r="AC8" s="91">
        <v>0.51837339611899003</v>
      </c>
      <c r="AD8" s="91">
        <v>0</v>
      </c>
      <c r="AE8" s="91">
        <v>0</v>
      </c>
      <c r="AF8" s="91">
        <v>0.54523300229767402</v>
      </c>
      <c r="AG8" s="91">
        <v>0.54523300229767402</v>
      </c>
      <c r="AH8" s="91">
        <v>1.06350155253889</v>
      </c>
      <c r="AI8" s="91">
        <v>0.41052362514121099</v>
      </c>
      <c r="AJ8" s="91">
        <v>1.6383827811511299E-2</v>
      </c>
      <c r="AK8" s="91">
        <v>0.429619735143139</v>
      </c>
      <c r="AL8" s="91">
        <v>4.3962633719243603E-2</v>
      </c>
      <c r="AM8" s="91">
        <v>0</v>
      </c>
      <c r="AN8" s="91">
        <v>3.4786051299057999E-2</v>
      </c>
      <c r="AO8" s="91">
        <v>6.1337295615558E-2</v>
      </c>
      <c r="AP8" s="91">
        <v>0</v>
      </c>
      <c r="AQ8" s="91">
        <v>13.120334905008299</v>
      </c>
      <c r="AR8" s="91">
        <v>119.64388480673701</v>
      </c>
      <c r="AS8" s="91">
        <v>12.230258555421401</v>
      </c>
      <c r="AT8" s="91">
        <v>132.93764491469699</v>
      </c>
      <c r="AU8" s="91">
        <v>0</v>
      </c>
      <c r="AV8" s="91">
        <v>0.52299860484680605</v>
      </c>
      <c r="AW8" s="91">
        <v>0</v>
      </c>
      <c r="AX8" s="91">
        <v>4.56197544020569</v>
      </c>
      <c r="AY8" s="91">
        <v>1.85793527847131E-3</v>
      </c>
      <c r="AZ8" s="91">
        <v>6.5330432657065502E-4</v>
      </c>
      <c r="BA8" s="91">
        <v>2.45770032837844</v>
      </c>
      <c r="BB8" s="91">
        <v>8.3495473381945198E-4</v>
      </c>
      <c r="BC8" s="91">
        <v>0</v>
      </c>
      <c r="BD8" s="91">
        <v>1.2109974962108E-4</v>
      </c>
      <c r="BE8" s="91">
        <v>3.4638988594945599</v>
      </c>
      <c r="BF8" s="91">
        <v>3.18676870732053</v>
      </c>
      <c r="BG8" s="91">
        <v>0.27713015217403197</v>
      </c>
      <c r="BH8" s="91">
        <v>0</v>
      </c>
      <c r="BI8" s="91">
        <v>0</v>
      </c>
      <c r="BJ8" s="91">
        <v>1.3037407943252999E-2</v>
      </c>
      <c r="BK8" s="91">
        <v>0</v>
      </c>
      <c r="BL8" s="91">
        <v>0.139902809206501</v>
      </c>
      <c r="BM8" s="91">
        <v>0</v>
      </c>
      <c r="BN8" s="91">
        <v>3.6361985780188101E-3</v>
      </c>
      <c r="BO8" s="91">
        <v>0.55961069980213496</v>
      </c>
      <c r="BP8" s="91">
        <v>1.11449244313681E-2</v>
      </c>
      <c r="BQ8" s="91">
        <v>0</v>
      </c>
      <c r="BR8" s="91">
        <v>9.4012217882791203E-3</v>
      </c>
      <c r="BS8" s="91">
        <v>1.2747535418905699E-5</v>
      </c>
      <c r="BT8" s="91">
        <v>7.0261584737842799</v>
      </c>
      <c r="BU8" s="91">
        <v>1.90541162855719</v>
      </c>
      <c r="BV8" s="91">
        <v>0</v>
      </c>
      <c r="BW8" s="91">
        <v>0</v>
      </c>
      <c r="BX8" s="91">
        <v>0.63829117312543504</v>
      </c>
      <c r="BY8" s="91">
        <v>0</v>
      </c>
      <c r="BZ8" s="91">
        <v>0.10419084483209</v>
      </c>
      <c r="CA8" s="91">
        <v>12.7591916938661</v>
      </c>
      <c r="CB8" s="91">
        <v>0.88723338216835002</v>
      </c>
      <c r="CD8" s="34">
        <f t="shared" si="0"/>
        <v>8.0000029579380197E-3</v>
      </c>
      <c r="CE8" s="34">
        <f t="shared" si="8"/>
        <v>1.924748899242552E-2</v>
      </c>
      <c r="CF8" s="79">
        <f t="shared" si="1"/>
        <v>-9.1378971232304915E-7</v>
      </c>
      <c r="CG8" s="79" t="str">
        <f t="shared" si="2"/>
        <v/>
      </c>
      <c r="CH8" s="79">
        <f t="shared" si="3"/>
        <v>-2.6392293750973014E-7</v>
      </c>
      <c r="CI8" s="79">
        <f t="shared" si="4"/>
        <v>-2.435361261373598E-5</v>
      </c>
      <c r="CJ8" s="79">
        <f t="shared" si="5"/>
        <v>-2.6199106274889416E-5</v>
      </c>
      <c r="CK8" s="79">
        <f t="shared" si="6"/>
        <v>2.2398934469919365E-7</v>
      </c>
      <c r="CL8" s="79">
        <f t="shared" si="7"/>
        <v>-1.8074291375547003E-7</v>
      </c>
      <c r="CM8" s="49">
        <f t="shared" si="9"/>
        <v>-4.9276723451618899E-4</v>
      </c>
      <c r="CN8" s="49">
        <f t="shared" si="10"/>
        <v>-5.5815893834657699E-4</v>
      </c>
      <c r="CO8" s="49">
        <f t="shared" si="11"/>
        <v>8.5642891114014663E-4</v>
      </c>
      <c r="CP8" s="49">
        <f t="shared" si="12"/>
        <v>-1.3361630804572676E-3</v>
      </c>
      <c r="CQ8" s="79"/>
      <c r="CR8" s="79"/>
    </row>
    <row r="9" spans="1:96" x14ac:dyDescent="0.25">
      <c r="A9" s="91" t="s">
        <v>7</v>
      </c>
      <c r="B9" s="91">
        <v>128.90213</v>
      </c>
      <c r="C9" s="91">
        <v>0</v>
      </c>
      <c r="D9" s="91">
        <v>703.4126</v>
      </c>
      <c r="E9" s="91">
        <v>19.500619400000001</v>
      </c>
      <c r="F9" s="91">
        <v>17.940563000000001</v>
      </c>
      <c r="G9" s="91">
        <v>37.053474000000001</v>
      </c>
      <c r="H9" s="91">
        <v>91.652762999999993</v>
      </c>
      <c r="I9" s="91"/>
      <c r="J9" s="91"/>
      <c r="K9" s="91"/>
      <c r="L9" s="91"/>
      <c r="M9" s="91"/>
      <c r="N9" s="28"/>
      <c r="O9" s="28"/>
      <c r="P9" s="91"/>
      <c r="Q9" s="90" t="s">
        <v>7</v>
      </c>
      <c r="R9" s="90">
        <v>0</v>
      </c>
      <c r="S9" s="91">
        <v>2.4213161444690998</v>
      </c>
      <c r="T9" s="91">
        <v>0.89619857056545205</v>
      </c>
      <c r="U9" s="91">
        <v>0.89619857056545205</v>
      </c>
      <c r="V9" s="91">
        <v>7.1202712789563298</v>
      </c>
      <c r="W9" s="91">
        <v>0</v>
      </c>
      <c r="X9" s="91">
        <v>0.43410015165045701</v>
      </c>
      <c r="Y9" s="91">
        <v>2.2283834853691298</v>
      </c>
      <c r="Z9" s="91">
        <v>128.90212452807299</v>
      </c>
      <c r="AA9" s="91">
        <v>21.328833554314699</v>
      </c>
      <c r="AB9" s="91">
        <v>0.16206408271631401</v>
      </c>
      <c r="AC9" s="91">
        <v>3.7236199722577998</v>
      </c>
      <c r="AD9" s="91">
        <v>0</v>
      </c>
      <c r="AE9" s="91">
        <v>0</v>
      </c>
      <c r="AF9" s="91">
        <v>3.9165602484542799</v>
      </c>
      <c r="AG9" s="91">
        <v>3.9165602484542799</v>
      </c>
      <c r="AH9" s="91">
        <v>5.6273000192904403</v>
      </c>
      <c r="AI9" s="91">
        <v>2.9489033759596901</v>
      </c>
      <c r="AJ9" s="91">
        <v>0.117689748659093</v>
      </c>
      <c r="AK9" s="91">
        <v>3.0860729688478301</v>
      </c>
      <c r="AL9" s="91">
        <v>0.31579532353599199</v>
      </c>
      <c r="AM9" s="91">
        <v>0</v>
      </c>
      <c r="AN9" s="91">
        <v>0.24987740965789701</v>
      </c>
      <c r="AO9" s="91">
        <v>0.34530163472720499</v>
      </c>
      <c r="AP9" s="91">
        <v>0</v>
      </c>
      <c r="AQ9" s="91">
        <v>94.246941803490898</v>
      </c>
      <c r="AR9" s="91">
        <v>633.07108737468104</v>
      </c>
      <c r="AS9" s="91">
        <v>64.713987643093702</v>
      </c>
      <c r="AT9" s="91">
        <v>703.41237503706498</v>
      </c>
      <c r="AU9" s="91">
        <v>0</v>
      </c>
      <c r="AV9" s="91">
        <v>3.75684340203486</v>
      </c>
      <c r="AW9" s="91">
        <v>0</v>
      </c>
      <c r="AX9" s="91">
        <v>32.769948543461403</v>
      </c>
      <c r="AY9" s="91">
        <v>1.0459348975126299E-2</v>
      </c>
      <c r="AZ9" s="91">
        <v>3.6778148889146001E-3</v>
      </c>
      <c r="BA9" s="91">
        <v>13.835757756135701</v>
      </c>
      <c r="BB9" s="91">
        <v>4.7004210828000799E-3</v>
      </c>
      <c r="BC9" s="91">
        <v>0</v>
      </c>
      <c r="BD9" s="91">
        <v>6.8173996483627901E-4</v>
      </c>
      <c r="BE9" s="91">
        <v>19.5001457454003</v>
      </c>
      <c r="BF9" s="91">
        <v>17.940091158959799</v>
      </c>
      <c r="BG9" s="91">
        <v>1.56005458644047</v>
      </c>
      <c r="BH9" s="91">
        <v>0</v>
      </c>
      <c r="BI9" s="91">
        <v>0</v>
      </c>
      <c r="BJ9" s="91">
        <v>7.3394825311265094E-2</v>
      </c>
      <c r="BK9" s="91">
        <v>0</v>
      </c>
      <c r="BL9" s="91">
        <v>0.78759046170296099</v>
      </c>
      <c r="BM9" s="91">
        <v>0</v>
      </c>
      <c r="BN9" s="91">
        <v>2.0470180393194301E-2</v>
      </c>
      <c r="BO9" s="91">
        <v>3.15036229655473</v>
      </c>
      <c r="BP9" s="91">
        <v>8.0056931198818404E-2</v>
      </c>
      <c r="BQ9" s="91">
        <v>0</v>
      </c>
      <c r="BR9" s="91">
        <v>5.2924551552329398E-2</v>
      </c>
      <c r="BS9" s="91">
        <v>7.1762397967338495E-5</v>
      </c>
      <c r="BT9" s="91">
        <v>37.053462885739897</v>
      </c>
      <c r="BU9" s="91">
        <v>13.687111805865101</v>
      </c>
      <c r="BV9" s="91">
        <v>0</v>
      </c>
      <c r="BW9" s="91">
        <v>0</v>
      </c>
      <c r="BX9" s="91">
        <v>4.5850188843137802</v>
      </c>
      <c r="BY9" s="91">
        <v>0</v>
      </c>
      <c r="BZ9" s="91">
        <v>0.74843112947634705</v>
      </c>
      <c r="CA9" s="91">
        <v>91.652742825333306</v>
      </c>
      <c r="CB9" s="91">
        <v>6.3732378514266603</v>
      </c>
      <c r="CD9" s="34">
        <f t="shared" si="0"/>
        <v>8.0000014486437208E-3</v>
      </c>
      <c r="CE9" s="34">
        <f t="shared" si="8"/>
        <v>1.9247484957998745E-2</v>
      </c>
      <c r="CF9" s="79">
        <f t="shared" si="1"/>
        <v>-4.2450245089496517E-8</v>
      </c>
      <c r="CG9" s="79" t="str">
        <f t="shared" si="2"/>
        <v/>
      </c>
      <c r="CH9" s="79">
        <f t="shared" si="3"/>
        <v>-3.1981647047795551E-7</v>
      </c>
      <c r="CI9" s="79">
        <f t="shared" si="4"/>
        <v>-2.4289207947002175E-5</v>
      </c>
      <c r="CJ9" s="79">
        <f t="shared" si="5"/>
        <v>-2.6300235962608128E-5</v>
      </c>
      <c r="CK9" s="79">
        <f t="shared" si="6"/>
        <v>-2.9995190475932719E-7</v>
      </c>
      <c r="CL9" s="79">
        <f t="shared" si="7"/>
        <v>-2.2012066005546311E-7</v>
      </c>
      <c r="CM9" s="49">
        <f t="shared" si="9"/>
        <v>-4.9095857005115331E-4</v>
      </c>
      <c r="CN9" s="49">
        <f t="shared" si="10"/>
        <v>-5.5761681948309828E-4</v>
      </c>
      <c r="CO9" s="49">
        <f t="shared" si="11"/>
        <v>8.5728714663046892E-4</v>
      </c>
      <c r="CP9" s="49">
        <f t="shared" si="12"/>
        <v>-1.3371791577747943E-3</v>
      </c>
      <c r="CQ9" s="79"/>
      <c r="CR9" s="79"/>
    </row>
    <row r="10" spans="1:96" x14ac:dyDescent="0.25">
      <c r="A10" s="91" t="s">
        <v>8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28"/>
      <c r="O10" s="28"/>
      <c r="P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D10" s="34" t="e">
        <f t="shared" si="0"/>
        <v>#DIV/0!</v>
      </c>
      <c r="CE10" s="34" t="e">
        <f t="shared" si="8"/>
        <v>#DIV/0!</v>
      </c>
      <c r="CF10" s="79" t="str">
        <f t="shared" si="1"/>
        <v/>
      </c>
      <c r="CG10" s="79" t="str">
        <f t="shared" si="2"/>
        <v/>
      </c>
      <c r="CH10" s="79" t="str">
        <f t="shared" si="3"/>
        <v/>
      </c>
      <c r="CI10" s="79" t="str">
        <f t="shared" si="4"/>
        <v/>
      </c>
      <c r="CJ10" s="79" t="str">
        <f t="shared" si="5"/>
        <v/>
      </c>
      <c r="CK10" s="79" t="str">
        <f t="shared" si="6"/>
        <v/>
      </c>
      <c r="CL10" s="79" t="str">
        <f t="shared" si="7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79"/>
      <c r="CR10" s="79"/>
    </row>
    <row r="11" spans="1:96" x14ac:dyDescent="0.25">
      <c r="A11" s="91" t="s">
        <v>9</v>
      </c>
      <c r="B11" s="91">
        <v>1339.7555</v>
      </c>
      <c r="C11" s="91">
        <v>0</v>
      </c>
      <c r="D11" s="91">
        <v>8453.7031000000006</v>
      </c>
      <c r="E11" s="91">
        <v>219.56477100000001</v>
      </c>
      <c r="F11" s="91">
        <v>201.99954</v>
      </c>
      <c r="G11" s="91">
        <v>470.35962000000001</v>
      </c>
      <c r="H11" s="91">
        <v>693.92840999999999</v>
      </c>
      <c r="I11" s="91"/>
      <c r="J11" s="91"/>
      <c r="K11" s="91"/>
      <c r="L11" s="91"/>
      <c r="M11" s="91"/>
      <c r="N11" s="28"/>
      <c r="O11" s="28"/>
      <c r="P11" s="91"/>
      <c r="Q11" s="90" t="s">
        <v>9</v>
      </c>
      <c r="R11" s="90">
        <v>0</v>
      </c>
      <c r="S11" s="91">
        <v>18.332484056302999</v>
      </c>
      <c r="T11" s="91">
        <v>6.7853607681533603</v>
      </c>
      <c r="U11" s="91">
        <v>6.7853607681533603</v>
      </c>
      <c r="V11" s="91">
        <v>53.909535554136099</v>
      </c>
      <c r="W11" s="91">
        <v>0</v>
      </c>
      <c r="X11" s="91">
        <v>3.28669164494457</v>
      </c>
      <c r="Y11" s="91">
        <v>16.8717237942091</v>
      </c>
      <c r="Z11" s="91">
        <v>1339.7551386872501</v>
      </c>
      <c r="AA11" s="91">
        <v>161.48645541784899</v>
      </c>
      <c r="AB11" s="91">
        <v>1.2270337056359799</v>
      </c>
      <c r="AC11" s="91">
        <v>28.192575169731999</v>
      </c>
      <c r="AD11" s="91">
        <v>0</v>
      </c>
      <c r="AE11" s="91">
        <v>0</v>
      </c>
      <c r="AF11" s="91">
        <v>29.653338106304599</v>
      </c>
      <c r="AG11" s="91">
        <v>29.653338106304599</v>
      </c>
      <c r="AH11" s="91">
        <v>67.629560598907602</v>
      </c>
      <c r="AI11" s="91">
        <v>22.326957531098401</v>
      </c>
      <c r="AJ11" s="91">
        <v>0.89106055584775301</v>
      </c>
      <c r="AK11" s="91">
        <v>23.3655194968686</v>
      </c>
      <c r="AL11" s="91">
        <v>2.39097539295804</v>
      </c>
      <c r="AM11" s="91">
        <v>0</v>
      </c>
      <c r="AN11" s="91">
        <v>1.8918894040180501</v>
      </c>
      <c r="AO11" s="91">
        <v>3.88788494197104</v>
      </c>
      <c r="AP11" s="91">
        <v>0</v>
      </c>
      <c r="AQ11" s="91">
        <v>713.56963741684399</v>
      </c>
      <c r="AR11" s="91">
        <v>7608.3301745317603</v>
      </c>
      <c r="AS11" s="91">
        <v>777.74044673093101</v>
      </c>
      <c r="AT11" s="91">
        <v>8453.7001818616009</v>
      </c>
      <c r="AU11" s="91">
        <v>0</v>
      </c>
      <c r="AV11" s="91">
        <v>28.444110229226599</v>
      </c>
      <c r="AW11" s="91">
        <v>0</v>
      </c>
      <c r="AX11" s="91">
        <v>248.110298396236</v>
      </c>
      <c r="AY11" s="91">
        <v>0.11776565070520301</v>
      </c>
      <c r="AZ11" s="91">
        <v>4.1409906503083703E-2</v>
      </c>
      <c r="BA11" s="91">
        <v>155.78199618313701</v>
      </c>
      <c r="BB11" s="91">
        <v>5.29238465539002E-2</v>
      </c>
      <c r="BC11" s="91">
        <v>0</v>
      </c>
      <c r="BD11" s="91">
        <v>7.6759783775084403E-3</v>
      </c>
      <c r="BE11" s="91">
        <v>219.559451337627</v>
      </c>
      <c r="BF11" s="91">
        <v>201.99422911823399</v>
      </c>
      <c r="BG11" s="91">
        <v>17.565222219392901</v>
      </c>
      <c r="BH11" s="91">
        <v>0</v>
      </c>
      <c r="BI11" s="91">
        <v>0</v>
      </c>
      <c r="BJ11" s="91">
        <v>0.82637985617046095</v>
      </c>
      <c r="BK11" s="91">
        <v>0</v>
      </c>
      <c r="BL11" s="91">
        <v>8.8677775236583507</v>
      </c>
      <c r="BM11" s="91">
        <v>0</v>
      </c>
      <c r="BN11" s="91">
        <v>0.23048142346709799</v>
      </c>
      <c r="BO11" s="91">
        <v>35.471112447295702</v>
      </c>
      <c r="BP11" s="91">
        <v>0.60613277528189102</v>
      </c>
      <c r="BQ11" s="91">
        <v>0</v>
      </c>
      <c r="BR11" s="91">
        <v>0.595898304689781</v>
      </c>
      <c r="BS11" s="91">
        <v>8.0799767571112797E-4</v>
      </c>
      <c r="BT11" s="91">
        <v>470.35944350578899</v>
      </c>
      <c r="BU11" s="91">
        <v>103.62891887718401</v>
      </c>
      <c r="BV11" s="91">
        <v>0</v>
      </c>
      <c r="BW11" s="91">
        <v>0</v>
      </c>
      <c r="BX11" s="91">
        <v>34.714421171256298</v>
      </c>
      <c r="BY11" s="91">
        <v>0</v>
      </c>
      <c r="BZ11" s="91">
        <v>5.6665806298063099</v>
      </c>
      <c r="CA11" s="91">
        <v>693.92822099792204</v>
      </c>
      <c r="CB11" s="91">
        <v>48.2535638604311</v>
      </c>
      <c r="CD11" s="34">
        <f t="shared" si="0"/>
        <v>7.9999951670884552E-3</v>
      </c>
      <c r="CE11" s="34">
        <f t="shared" si="8"/>
        <v>1.9247505034885579E-2</v>
      </c>
      <c r="CF11" s="79">
        <f t="shared" si="1"/>
        <v>-2.6968558805978571E-7</v>
      </c>
      <c r="CG11" s="79" t="str">
        <f t="shared" si="2"/>
        <v/>
      </c>
      <c r="CH11" s="79">
        <f t="shared" si="3"/>
        <v>-3.4519054729563986E-7</v>
      </c>
      <c r="CI11" s="79">
        <f t="shared" si="4"/>
        <v>-2.4228214520860564E-5</v>
      </c>
      <c r="CJ11" s="79">
        <f t="shared" si="5"/>
        <v>-2.6291553762981189E-5</v>
      </c>
      <c r="CK11" s="79">
        <f t="shared" si="6"/>
        <v>-3.7523248917181172E-7</v>
      </c>
      <c r="CL11" s="79">
        <f t="shared" si="7"/>
        <v>-2.7236538412599089E-7</v>
      </c>
      <c r="CM11" s="49">
        <f t="shared" si="9"/>
        <v>-4.9184939304362037E-4</v>
      </c>
      <c r="CN11" s="49">
        <f t="shared" si="10"/>
        <v>-5.5775580129488066E-4</v>
      </c>
      <c r="CO11" s="49">
        <f t="shared" si="11"/>
        <v>8.5658219994239624E-4</v>
      </c>
      <c r="CP11" s="49">
        <f t="shared" si="12"/>
        <v>-1.3379471798875119E-3</v>
      </c>
      <c r="CQ11" s="79"/>
      <c r="CR11" s="79"/>
    </row>
    <row r="12" spans="1:96" x14ac:dyDescent="0.25">
      <c r="A12" s="91" t="s">
        <v>10</v>
      </c>
      <c r="B12" s="91">
        <v>42.143627000000002</v>
      </c>
      <c r="C12" s="91">
        <v>0</v>
      </c>
      <c r="D12" s="91">
        <v>256.75922000000003</v>
      </c>
      <c r="E12" s="91">
        <v>6.8267534800000007</v>
      </c>
      <c r="F12" s="91">
        <v>6.2806053000000004</v>
      </c>
      <c r="G12" s="91">
        <v>14.613390000000001</v>
      </c>
      <c r="H12" s="91">
        <v>21.467676000000001</v>
      </c>
      <c r="I12" s="91"/>
      <c r="J12" s="91"/>
      <c r="K12" s="91"/>
      <c r="L12" s="91"/>
      <c r="M12" s="91"/>
      <c r="N12" s="28"/>
      <c r="O12" s="28"/>
      <c r="P12" s="91"/>
      <c r="Q12" s="90" t="s">
        <v>10</v>
      </c>
      <c r="R12" s="90">
        <v>0</v>
      </c>
      <c r="S12" s="91">
        <v>0.56714225158938802</v>
      </c>
      <c r="T12" s="91">
        <v>0.20991483334109301</v>
      </c>
      <c r="U12" s="91">
        <v>0.20991483334109301</v>
      </c>
      <c r="V12" s="91">
        <v>1.66776926888341</v>
      </c>
      <c r="W12" s="91">
        <v>0</v>
      </c>
      <c r="X12" s="91">
        <v>0.10167851886033601</v>
      </c>
      <c r="Y12" s="91">
        <v>0.52195087760278203</v>
      </c>
      <c r="Z12" s="91">
        <v>42.143640066359097</v>
      </c>
      <c r="AA12" s="91">
        <v>4.9958164200079302</v>
      </c>
      <c r="AB12" s="91">
        <v>3.7960050475612898E-2</v>
      </c>
      <c r="AC12" s="91">
        <v>0.87217692722124995</v>
      </c>
      <c r="AD12" s="91">
        <v>0</v>
      </c>
      <c r="AE12" s="91">
        <v>0</v>
      </c>
      <c r="AF12" s="91">
        <v>0.91736956350519505</v>
      </c>
      <c r="AG12" s="91">
        <v>0.91736956350519505</v>
      </c>
      <c r="AH12" s="91">
        <v>2.0540729769561801</v>
      </c>
      <c r="AI12" s="91">
        <v>0.69071712078671899</v>
      </c>
      <c r="AJ12" s="91">
        <v>2.7566295291714199E-2</v>
      </c>
      <c r="AK12" s="91">
        <v>0.72284598327941896</v>
      </c>
      <c r="AL12" s="91">
        <v>7.3968359982715698E-2</v>
      </c>
      <c r="AM12" s="91">
        <v>0</v>
      </c>
      <c r="AN12" s="91">
        <v>5.8528447313603099E-2</v>
      </c>
      <c r="AO12" s="91">
        <v>0.120882701863456</v>
      </c>
      <c r="AP12" s="91">
        <v>0</v>
      </c>
      <c r="AQ12" s="91">
        <v>22.075306359783301</v>
      </c>
      <c r="AR12" s="91">
        <v>231.083227654778</v>
      </c>
      <c r="AS12" s="91">
        <v>23.621850836598899</v>
      </c>
      <c r="AT12" s="91">
        <v>256.75915146833302</v>
      </c>
      <c r="AU12" s="91">
        <v>0</v>
      </c>
      <c r="AV12" s="91">
        <v>0.87995892430761002</v>
      </c>
      <c r="AW12" s="91">
        <v>0</v>
      </c>
      <c r="AX12" s="91">
        <v>7.6756416517369601</v>
      </c>
      <c r="AY12" s="91">
        <v>3.66159096545908E-3</v>
      </c>
      <c r="AZ12" s="91">
        <v>1.2875237884224201E-3</v>
      </c>
      <c r="BA12" s="91">
        <v>4.8436014793013502</v>
      </c>
      <c r="BB12" s="91">
        <v>1.64551652860221E-3</v>
      </c>
      <c r="BC12" s="91">
        <v>0</v>
      </c>
      <c r="BD12" s="91">
        <v>2.38662884637642E-4</v>
      </c>
      <c r="BE12" s="91">
        <v>6.8265884681058404</v>
      </c>
      <c r="BF12" s="91">
        <v>6.28044082931111</v>
      </c>
      <c r="BG12" s="91">
        <v>0.54614763879473305</v>
      </c>
      <c r="BH12" s="91">
        <v>0</v>
      </c>
      <c r="BI12" s="91">
        <v>0</v>
      </c>
      <c r="BJ12" s="91">
        <v>2.5693990641379599E-2</v>
      </c>
      <c r="BK12" s="91">
        <v>0</v>
      </c>
      <c r="BL12" s="91">
        <v>0.27571897385869398</v>
      </c>
      <c r="BM12" s="91">
        <v>0</v>
      </c>
      <c r="BN12" s="91">
        <v>7.1661647954937603E-3</v>
      </c>
      <c r="BO12" s="91">
        <v>1.10287400541234</v>
      </c>
      <c r="BP12" s="91">
        <v>1.8751602303597101E-2</v>
      </c>
      <c r="BQ12" s="91">
        <v>0</v>
      </c>
      <c r="BR12" s="91">
        <v>1.8527798839266502E-2</v>
      </c>
      <c r="BS12" s="91">
        <v>2.5122295452415901E-5</v>
      </c>
      <c r="BT12" s="91">
        <v>14.613381940838901</v>
      </c>
      <c r="BU12" s="91">
        <v>3.2059117198000702</v>
      </c>
      <c r="BV12" s="91">
        <v>0</v>
      </c>
      <c r="BW12" s="91">
        <v>0</v>
      </c>
      <c r="BX12" s="91">
        <v>1.0739407574095601</v>
      </c>
      <c r="BY12" s="91">
        <v>0</v>
      </c>
      <c r="BZ12" s="91">
        <v>0.17530367811372499</v>
      </c>
      <c r="CA12" s="91">
        <v>21.4676676796904</v>
      </c>
      <c r="CB12" s="91">
        <v>1.4927950520766899</v>
      </c>
      <c r="CD12" s="34">
        <f t="shared" si="0"/>
        <v>7.9999990855613799E-3</v>
      </c>
      <c r="CE12" s="34">
        <f t="shared" si="8"/>
        <v>1.9247486784572637E-2</v>
      </c>
      <c r="CF12" s="79">
        <f t="shared" si="1"/>
        <v>3.1004353505569247E-7</v>
      </c>
      <c r="CG12" s="79" t="str">
        <f t="shared" si="2"/>
        <v/>
      </c>
      <c r="CH12" s="79">
        <f t="shared" si="3"/>
        <v>-2.6691024770788904E-7</v>
      </c>
      <c r="CI12" s="79">
        <f t="shared" si="4"/>
        <v>-2.4171356801402185E-5</v>
      </c>
      <c r="CJ12" s="79">
        <f t="shared" si="5"/>
        <v>-2.6187076091274403E-5</v>
      </c>
      <c r="CK12" s="79">
        <f t="shared" si="6"/>
        <v>-5.5149154989013208E-7</v>
      </c>
      <c r="CL12" s="79">
        <f t="shared" si="7"/>
        <v>-3.8757383893845668E-7</v>
      </c>
      <c r="CM12" s="49">
        <f t="shared" si="9"/>
        <v>-4.9214578930432127E-4</v>
      </c>
      <c r="CN12" s="49">
        <f t="shared" si="10"/>
        <v>-5.5790159830213979E-4</v>
      </c>
      <c r="CO12" s="49">
        <f t="shared" si="11"/>
        <v>8.5755877066609086E-4</v>
      </c>
      <c r="CP12" s="49">
        <f t="shared" si="12"/>
        <v>-1.3357757420953084E-3</v>
      </c>
      <c r="CQ12" s="79"/>
      <c r="CR12" s="79"/>
    </row>
    <row r="13" spans="1:96" x14ac:dyDescent="0.25">
      <c r="A13" s="91" t="s">
        <v>12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28"/>
      <c r="O13" s="28"/>
      <c r="P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D13" s="34" t="e">
        <f t="shared" si="0"/>
        <v>#DIV/0!</v>
      </c>
      <c r="CE13" s="34" t="e">
        <f t="shared" si="8"/>
        <v>#DIV/0!</v>
      </c>
      <c r="CF13" s="79" t="str">
        <f t="shared" si="1"/>
        <v/>
      </c>
      <c r="CG13" s="79" t="str">
        <f t="shared" si="2"/>
        <v/>
      </c>
      <c r="CH13" s="79" t="str">
        <f t="shared" si="3"/>
        <v/>
      </c>
      <c r="CI13" s="79" t="str">
        <f t="shared" si="4"/>
        <v/>
      </c>
      <c r="CJ13" s="79" t="str">
        <f t="shared" si="5"/>
        <v/>
      </c>
      <c r="CK13" s="79" t="str">
        <f t="shared" si="6"/>
        <v/>
      </c>
      <c r="CL13" s="79" t="str">
        <f t="shared" si="7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79"/>
      <c r="CR13" s="79"/>
    </row>
    <row r="14" spans="1:96" x14ac:dyDescent="0.25">
      <c r="A14" s="91" t="s">
        <v>13</v>
      </c>
      <c r="B14" s="91">
        <v>26.940232999999999</v>
      </c>
      <c r="C14" s="91">
        <v>0</v>
      </c>
      <c r="D14" s="91">
        <v>236.97443000000001</v>
      </c>
      <c r="E14" s="91">
        <v>4.4386880400000006</v>
      </c>
      <c r="F14" s="91">
        <v>4.0835619000000003</v>
      </c>
      <c r="G14" s="91">
        <v>9.1174687999999993</v>
      </c>
      <c r="H14" s="91">
        <v>15.883658</v>
      </c>
      <c r="I14" s="91"/>
      <c r="J14" s="91"/>
      <c r="K14" s="91"/>
      <c r="L14" s="91"/>
      <c r="M14" s="91"/>
      <c r="N14" s="28"/>
      <c r="O14" s="28"/>
      <c r="P14" s="91"/>
      <c r="Q14" s="90" t="s">
        <v>13</v>
      </c>
      <c r="R14" s="90">
        <v>0</v>
      </c>
      <c r="S14" s="91">
        <v>0.41962090144171199</v>
      </c>
      <c r="T14" s="91">
        <v>0.15531337152773</v>
      </c>
      <c r="U14" s="91">
        <v>0.15531337152773</v>
      </c>
      <c r="V14" s="91">
        <v>1.2339613001206999</v>
      </c>
      <c r="W14" s="91">
        <v>0</v>
      </c>
      <c r="X14" s="91">
        <v>7.5230651313427793E-2</v>
      </c>
      <c r="Y14" s="91">
        <v>0.38618540182829297</v>
      </c>
      <c r="Z14" s="91">
        <v>26.940231489718101</v>
      </c>
      <c r="AA14" s="91">
        <v>3.6963398827784801</v>
      </c>
      <c r="AB14" s="91">
        <v>2.8086147684287101E-2</v>
      </c>
      <c r="AC14" s="91">
        <v>0.64531284596140703</v>
      </c>
      <c r="AD14" s="91">
        <v>0</v>
      </c>
      <c r="AE14" s="91">
        <v>0</v>
      </c>
      <c r="AF14" s="91">
        <v>0.67874901889691597</v>
      </c>
      <c r="AG14" s="91">
        <v>0.67874901889691597</v>
      </c>
      <c r="AH14" s="91">
        <v>1.8957928784095801</v>
      </c>
      <c r="AI14" s="91">
        <v>0.51105325209852404</v>
      </c>
      <c r="AJ14" s="91">
        <v>2.0395954453045401E-2</v>
      </c>
      <c r="AK14" s="91">
        <v>0.53482377550208204</v>
      </c>
      <c r="AL14" s="91">
        <v>5.4728186119258997E-2</v>
      </c>
      <c r="AM14" s="91">
        <v>0</v>
      </c>
      <c r="AN14" s="91">
        <v>4.3304315665254001E-2</v>
      </c>
      <c r="AO14" s="91">
        <v>7.8596313056322503E-2</v>
      </c>
      <c r="AP14" s="91">
        <v>0</v>
      </c>
      <c r="AQ14" s="91">
        <v>16.333236936236801</v>
      </c>
      <c r="AR14" s="91">
        <v>213.27690899871499</v>
      </c>
      <c r="AS14" s="91">
        <v>21.801646228498001</v>
      </c>
      <c r="AT14" s="91">
        <v>236.97434810562299</v>
      </c>
      <c r="AU14" s="91">
        <v>0</v>
      </c>
      <c r="AV14" s="91">
        <v>0.65107019776561503</v>
      </c>
      <c r="AW14" s="91">
        <v>0</v>
      </c>
      <c r="AX14" s="91">
        <v>5.6791097705517597</v>
      </c>
      <c r="AY14" s="91">
        <v>2.3807167556782701E-3</v>
      </c>
      <c r="AZ14" s="91">
        <v>8.3713104824263999E-4</v>
      </c>
      <c r="BA14" s="91">
        <v>3.1492432811389</v>
      </c>
      <c r="BB14" s="91">
        <v>1.06989403484405E-3</v>
      </c>
      <c r="BC14" s="91">
        <v>0</v>
      </c>
      <c r="BD14" s="91">
        <v>1.5517571278184699E-4</v>
      </c>
      <c r="BE14" s="91">
        <v>4.4385811301283598</v>
      </c>
      <c r="BF14" s="91">
        <v>4.0834558165484403</v>
      </c>
      <c r="BG14" s="91">
        <v>0.35512531357992</v>
      </c>
      <c r="BH14" s="91">
        <v>0</v>
      </c>
      <c r="BI14" s="91">
        <v>0</v>
      </c>
      <c r="BJ14" s="91">
        <v>1.6705859003400599E-2</v>
      </c>
      <c r="BK14" s="91">
        <v>0</v>
      </c>
      <c r="BL14" s="91">
        <v>0.17926858303433099</v>
      </c>
      <c r="BM14" s="91">
        <v>0</v>
      </c>
      <c r="BN14" s="91">
        <v>4.6593516757882899E-3</v>
      </c>
      <c r="BO14" s="91">
        <v>0.71707297629480204</v>
      </c>
      <c r="BP14" s="91">
        <v>1.3874137305533E-2</v>
      </c>
      <c r="BQ14" s="91">
        <v>0</v>
      </c>
      <c r="BR14" s="91">
        <v>1.20465136659005E-2</v>
      </c>
      <c r="BS14" s="91">
        <v>1.63341837662659E-5</v>
      </c>
      <c r="BT14" s="91">
        <v>9.11745057513075</v>
      </c>
      <c r="BU14" s="91">
        <v>2.37201026491767</v>
      </c>
      <c r="BV14" s="91">
        <v>0</v>
      </c>
      <c r="BW14" s="91">
        <v>0</v>
      </c>
      <c r="BX14" s="91">
        <v>0.79459518287317299</v>
      </c>
      <c r="BY14" s="91">
        <v>0</v>
      </c>
      <c r="BZ14" s="91">
        <v>0.12970497068866799</v>
      </c>
      <c r="CA14" s="91">
        <v>15.8836532680765</v>
      </c>
      <c r="CB14" s="91">
        <v>1.1044995905983801</v>
      </c>
      <c r="CD14" s="34">
        <f t="shared" si="0"/>
        <v>7.9999919550980143E-3</v>
      </c>
      <c r="CE14" s="34">
        <f t="shared" si="8"/>
        <v>1.9247499320993362E-2</v>
      </c>
      <c r="CF14" s="79">
        <f t="shared" si="1"/>
        <v>-5.6060461606447623E-8</v>
      </c>
      <c r="CG14" s="79" t="str">
        <f t="shared" si="2"/>
        <v/>
      </c>
      <c r="CH14" s="79">
        <f t="shared" si="3"/>
        <v>-3.4558317966391252E-7</v>
      </c>
      <c r="CI14" s="79">
        <f t="shared" si="4"/>
        <v>-2.408591698209522E-5</v>
      </c>
      <c r="CJ14" s="79">
        <f t="shared" si="5"/>
        <v>-2.5978166649083037E-5</v>
      </c>
      <c r="CK14" s="79">
        <f t="shared" si="6"/>
        <v>-1.9988957076875094E-6</v>
      </c>
      <c r="CL14" s="79">
        <f t="shared" si="7"/>
        <v>-2.9791144458948215E-7</v>
      </c>
      <c r="CM14" s="49">
        <f t="shared" si="9"/>
        <v>-4.9172084483909372E-4</v>
      </c>
      <c r="CN14" s="49">
        <f t="shared" si="10"/>
        <v>-5.5772625991999648E-4</v>
      </c>
      <c r="CO14" s="49">
        <f t="shared" si="11"/>
        <v>8.5606895251130624E-4</v>
      </c>
      <c r="CP14" s="49">
        <f t="shared" si="12"/>
        <v>-1.3388971131729406E-3</v>
      </c>
      <c r="CQ14" s="79"/>
      <c r="CR14" s="79"/>
    </row>
    <row r="15" spans="1:96" x14ac:dyDescent="0.25">
      <c r="A15" s="91" t="s">
        <v>14</v>
      </c>
      <c r="B15" s="91">
        <v>29.436993000000001</v>
      </c>
      <c r="C15" s="91">
        <v>0</v>
      </c>
      <c r="D15" s="91">
        <v>198.94986</v>
      </c>
      <c r="E15" s="91">
        <v>4.0162229199999997</v>
      </c>
      <c r="F15" s="91">
        <v>3.6949264999999998</v>
      </c>
      <c r="G15" s="91">
        <v>6.3817700999999998</v>
      </c>
      <c r="H15" s="91">
        <v>23.504598999999999</v>
      </c>
      <c r="I15" s="91"/>
      <c r="J15" s="91"/>
      <c r="K15" s="91"/>
      <c r="L15" s="91"/>
      <c r="M15" s="91"/>
      <c r="N15" s="28"/>
      <c r="O15" s="28"/>
      <c r="P15" s="91"/>
      <c r="Q15" s="90" t="s">
        <v>14</v>
      </c>
      <c r="R15" s="90">
        <v>0</v>
      </c>
      <c r="S15" s="91">
        <v>0.62075287829320303</v>
      </c>
      <c r="T15" s="91">
        <v>0.229758679590683</v>
      </c>
      <c r="U15" s="91">
        <v>0.229758679590683</v>
      </c>
      <c r="V15" s="91">
        <v>1.8254249541411001</v>
      </c>
      <c r="W15" s="91">
        <v>0</v>
      </c>
      <c r="X15" s="91">
        <v>0.11129036465377599</v>
      </c>
      <c r="Y15" s="91">
        <v>0.57129123994726505</v>
      </c>
      <c r="Z15" s="91">
        <v>29.429050233414301</v>
      </c>
      <c r="AA15" s="91">
        <v>5.4680673233595103</v>
      </c>
      <c r="AB15" s="91">
        <v>4.1548398562042899E-2</v>
      </c>
      <c r="AC15" s="91">
        <v>0.95462541930828804</v>
      </c>
      <c r="AD15" s="91">
        <v>0</v>
      </c>
      <c r="AE15" s="91">
        <v>0</v>
      </c>
      <c r="AF15" s="91">
        <v>1.0040903258245799</v>
      </c>
      <c r="AG15" s="91">
        <v>1.0040903258245799</v>
      </c>
      <c r="AH15" s="91">
        <v>1.59122049118977</v>
      </c>
      <c r="AI15" s="91">
        <v>0.75600914158038302</v>
      </c>
      <c r="AJ15" s="91">
        <v>3.0172118299315601E-2</v>
      </c>
      <c r="AK15" s="91">
        <v>0.79117722677811697</v>
      </c>
      <c r="AL15" s="91">
        <v>8.0960500336337102E-2</v>
      </c>
      <c r="AM15" s="91">
        <v>0</v>
      </c>
      <c r="AN15" s="91">
        <v>6.4061097203619702E-2</v>
      </c>
      <c r="AO15" s="91">
        <v>7.10962522748943E-2</v>
      </c>
      <c r="AP15" s="91">
        <v>0</v>
      </c>
      <c r="AQ15" s="91">
        <v>24.1620861114326</v>
      </c>
      <c r="AR15" s="91">
        <v>179.01182816955699</v>
      </c>
      <c r="AS15" s="91">
        <v>18.29898816603</v>
      </c>
      <c r="AT15" s="91">
        <v>198.90203682677699</v>
      </c>
      <c r="AU15" s="91">
        <v>0</v>
      </c>
      <c r="AV15" s="91">
        <v>0.96314029389705502</v>
      </c>
      <c r="AW15" s="91">
        <v>0</v>
      </c>
      <c r="AX15" s="91">
        <v>8.4012282867176893</v>
      </c>
      <c r="AY15" s="91">
        <v>2.1535282880558999E-3</v>
      </c>
      <c r="AZ15" s="91">
        <v>7.5724366364082296E-4</v>
      </c>
      <c r="BA15" s="91">
        <v>2.8487160623246601</v>
      </c>
      <c r="BB15" s="91">
        <v>9.6779589609616496E-4</v>
      </c>
      <c r="BC15" s="91">
        <v>0</v>
      </c>
      <c r="BD15" s="91">
        <v>1.4036760307985601E-4</v>
      </c>
      <c r="BE15" s="91">
        <v>4.014986201308</v>
      </c>
      <c r="BF15" s="91">
        <v>3.6937774075118099</v>
      </c>
      <c r="BG15" s="91">
        <v>0.32120879379619299</v>
      </c>
      <c r="BH15" s="91">
        <v>0</v>
      </c>
      <c r="BI15" s="91">
        <v>0</v>
      </c>
      <c r="BJ15" s="91">
        <v>1.51116337902412E-2</v>
      </c>
      <c r="BK15" s="91">
        <v>0</v>
      </c>
      <c r="BL15" s="91">
        <v>0.16216104047134799</v>
      </c>
      <c r="BM15" s="91">
        <v>0</v>
      </c>
      <c r="BN15" s="91">
        <v>4.2147014445785497E-3</v>
      </c>
      <c r="BO15" s="91">
        <v>0.64864333449075995</v>
      </c>
      <c r="BP15" s="91">
        <v>2.0524177402890899E-2</v>
      </c>
      <c r="BQ15" s="91">
        <v>0</v>
      </c>
      <c r="BR15" s="91">
        <v>1.08969243318617E-2</v>
      </c>
      <c r="BS15" s="91">
        <v>1.4775207482487E-5</v>
      </c>
      <c r="BT15" s="91">
        <v>6.3802414722465599</v>
      </c>
      <c r="BU15" s="91">
        <v>3.5089620158836499</v>
      </c>
      <c r="BV15" s="91">
        <v>0</v>
      </c>
      <c r="BW15" s="91">
        <v>0</v>
      </c>
      <c r="BX15" s="91">
        <v>1.1754612879119199</v>
      </c>
      <c r="BY15" s="91">
        <v>0</v>
      </c>
      <c r="BZ15" s="91">
        <v>0.191875404804907</v>
      </c>
      <c r="CA15" s="91">
        <v>23.497010733202099</v>
      </c>
      <c r="CB15" s="91">
        <v>1.6339079384884001</v>
      </c>
      <c r="CD15" s="34">
        <f t="shared" si="0"/>
        <v>8.0000210987057809E-3</v>
      </c>
      <c r="CE15" s="34">
        <f t="shared" si="8"/>
        <v>1.924757353551142E-2</v>
      </c>
      <c r="CF15" s="79">
        <f t="shared" si="1"/>
        <v>-2.6982262032333601E-4</v>
      </c>
      <c r="CG15" s="79" t="str">
        <f t="shared" si="2"/>
        <v/>
      </c>
      <c r="CH15" s="79">
        <f t="shared" si="3"/>
        <v>-2.4037801897929735E-4</v>
      </c>
      <c r="CI15" s="79">
        <f t="shared" si="4"/>
        <v>-3.0793078886161664E-4</v>
      </c>
      <c r="CJ15" s="79">
        <f t="shared" si="5"/>
        <v>-3.1099197458727264E-4</v>
      </c>
      <c r="CK15" s="79">
        <f t="shared" si="6"/>
        <v>-2.3953037002067353E-4</v>
      </c>
      <c r="CL15" s="79">
        <f t="shared" si="7"/>
        <v>-3.2284178929831901E-4</v>
      </c>
      <c r="CM15" s="49">
        <f t="shared" si="9"/>
        <v>-4.8973679524214541E-4</v>
      </c>
      <c r="CN15" s="49">
        <f t="shared" si="10"/>
        <v>-5.5651470174016536E-4</v>
      </c>
      <c r="CO15" s="49">
        <f t="shared" si="11"/>
        <v>8.5918180279894905E-4</v>
      </c>
      <c r="CP15" s="49">
        <f t="shared" si="12"/>
        <v>-1.3366535117784327E-3</v>
      </c>
      <c r="CQ15" s="79"/>
      <c r="CR15" s="79"/>
    </row>
    <row r="16" spans="1:96" x14ac:dyDescent="0.25">
      <c r="A16" s="91" t="s">
        <v>15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28"/>
      <c r="O16" s="28"/>
      <c r="P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D16" s="34" t="e">
        <f t="shared" si="0"/>
        <v>#DIV/0!</v>
      </c>
      <c r="CE16" s="34" t="e">
        <f t="shared" si="8"/>
        <v>#DIV/0!</v>
      </c>
      <c r="CF16" s="79" t="str">
        <f t="shared" si="1"/>
        <v/>
      </c>
      <c r="CG16" s="79" t="str">
        <f t="shared" si="2"/>
        <v/>
      </c>
      <c r="CH16" s="79" t="str">
        <f t="shared" si="3"/>
        <v/>
      </c>
      <c r="CI16" s="79" t="str">
        <f t="shared" si="4"/>
        <v/>
      </c>
      <c r="CJ16" s="79" t="str">
        <f t="shared" si="5"/>
        <v/>
      </c>
      <c r="CK16" s="79" t="str">
        <f t="shared" si="6"/>
        <v/>
      </c>
      <c r="CL16" s="79" t="str">
        <f t="shared" si="7"/>
        <v/>
      </c>
      <c r="CM16" s="49" t="e">
        <f t="shared" si="9"/>
        <v>#DIV/0!</v>
      </c>
      <c r="CN16" s="49" t="e">
        <f t="shared" si="10"/>
        <v>#DIV/0!</v>
      </c>
      <c r="CO16" s="49" t="e">
        <f t="shared" si="11"/>
        <v>#DIV/0!</v>
      </c>
      <c r="CP16" s="49" t="e">
        <f t="shared" si="12"/>
        <v>#DIV/0!</v>
      </c>
      <c r="CQ16" s="79"/>
      <c r="CR16" s="79"/>
    </row>
    <row r="17" spans="1:96" x14ac:dyDescent="0.25">
      <c r="A17" s="91" t="s">
        <v>16</v>
      </c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28"/>
      <c r="O17" s="28"/>
      <c r="P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D17" s="34" t="e">
        <f t="shared" si="0"/>
        <v>#DIV/0!</v>
      </c>
      <c r="CE17" s="34" t="e">
        <f t="shared" si="8"/>
        <v>#DIV/0!</v>
      </c>
      <c r="CF17" s="79" t="str">
        <f t="shared" si="1"/>
        <v/>
      </c>
      <c r="CG17" s="79" t="str">
        <f t="shared" si="2"/>
        <v/>
      </c>
      <c r="CH17" s="79" t="str">
        <f t="shared" si="3"/>
        <v/>
      </c>
      <c r="CI17" s="79" t="str">
        <f t="shared" si="4"/>
        <v/>
      </c>
      <c r="CJ17" s="79" t="str">
        <f t="shared" si="5"/>
        <v/>
      </c>
      <c r="CK17" s="79" t="str">
        <f t="shared" si="6"/>
        <v/>
      </c>
      <c r="CL17" s="79" t="str">
        <f t="shared" si="7"/>
        <v/>
      </c>
      <c r="CM17" s="49" t="e">
        <f t="shared" si="9"/>
        <v>#DIV/0!</v>
      </c>
      <c r="CN17" s="49" t="e">
        <f t="shared" si="10"/>
        <v>#DIV/0!</v>
      </c>
      <c r="CO17" s="49" t="e">
        <f t="shared" si="11"/>
        <v>#DIV/0!</v>
      </c>
      <c r="CP17" s="49" t="e">
        <f t="shared" si="12"/>
        <v>#DIV/0!</v>
      </c>
      <c r="CQ17" s="79"/>
      <c r="CR17" s="79"/>
    </row>
    <row r="18" spans="1:96" x14ac:dyDescent="0.25">
      <c r="A18" s="91" t="s">
        <v>17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28"/>
      <c r="O18" s="28"/>
      <c r="P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D18" s="34" t="e">
        <f t="shared" si="0"/>
        <v>#DIV/0!</v>
      </c>
      <c r="CE18" s="34" t="e">
        <f t="shared" si="8"/>
        <v>#DIV/0!</v>
      </c>
      <c r="CF18" s="79" t="str">
        <f t="shared" si="1"/>
        <v/>
      </c>
      <c r="CG18" s="79" t="str">
        <f t="shared" si="2"/>
        <v/>
      </c>
      <c r="CH18" s="79" t="str">
        <f t="shared" si="3"/>
        <v/>
      </c>
      <c r="CI18" s="79" t="str">
        <f t="shared" si="4"/>
        <v/>
      </c>
      <c r="CJ18" s="79" t="str">
        <f t="shared" si="5"/>
        <v/>
      </c>
      <c r="CK18" s="79" t="str">
        <f t="shared" si="6"/>
        <v/>
      </c>
      <c r="CL18" s="79" t="str">
        <f t="shared" si="7"/>
        <v/>
      </c>
      <c r="CM18" s="49" t="e">
        <f t="shared" si="9"/>
        <v>#DIV/0!</v>
      </c>
      <c r="CN18" s="49" t="e">
        <f t="shared" si="10"/>
        <v>#DIV/0!</v>
      </c>
      <c r="CO18" s="49" t="e">
        <f t="shared" si="11"/>
        <v>#DIV/0!</v>
      </c>
      <c r="CP18" s="49" t="e">
        <f t="shared" si="12"/>
        <v>#DIV/0!</v>
      </c>
      <c r="CQ18" s="79"/>
      <c r="CR18" s="79"/>
    </row>
    <row r="19" spans="1:96" x14ac:dyDescent="0.25">
      <c r="A19" s="91" t="s">
        <v>18</v>
      </c>
      <c r="B19" s="91">
        <v>2810.0558999999998</v>
      </c>
      <c r="C19" s="91">
        <v>0</v>
      </c>
      <c r="D19" s="91">
        <v>17237.848000000002</v>
      </c>
      <c r="E19" s="91">
        <v>445.53876600000001</v>
      </c>
      <c r="F19" s="91">
        <v>409.8956</v>
      </c>
      <c r="G19" s="91">
        <v>902.61492999999996</v>
      </c>
      <c r="H19" s="91">
        <v>1661.0552</v>
      </c>
      <c r="I19" s="91"/>
      <c r="J19" s="91"/>
      <c r="K19" s="91"/>
      <c r="L19" s="91"/>
      <c r="M19" s="91"/>
      <c r="N19" s="28"/>
      <c r="O19" s="28"/>
      <c r="P19" s="91"/>
      <c r="Q19" s="90" t="s">
        <v>18</v>
      </c>
      <c r="R19" s="90">
        <v>0</v>
      </c>
      <c r="S19" s="91">
        <v>43.879713976349201</v>
      </c>
      <c r="T19" s="91">
        <v>16.241107980045399</v>
      </c>
      <c r="U19" s="91">
        <v>16.241107980045399</v>
      </c>
      <c r="V19" s="91">
        <v>129.03519293304001</v>
      </c>
      <c r="W19" s="91">
        <v>0</v>
      </c>
      <c r="X19" s="91">
        <v>7.8668553306049596</v>
      </c>
      <c r="Y19" s="91">
        <v>40.383304150488897</v>
      </c>
      <c r="Z19" s="91">
        <v>2809.8237753900198</v>
      </c>
      <c r="AA19" s="91">
        <v>386.52598620302598</v>
      </c>
      <c r="AB19" s="91">
        <v>2.9369678498479401</v>
      </c>
      <c r="AC19" s="91">
        <v>67.480344354217706</v>
      </c>
      <c r="AD19" s="91">
        <v>0</v>
      </c>
      <c r="AE19" s="91">
        <v>0</v>
      </c>
      <c r="AF19" s="91">
        <v>70.976711204538901</v>
      </c>
      <c r="AG19" s="91">
        <v>70.976711204538901</v>
      </c>
      <c r="AH19" s="91">
        <v>137.89032757646501</v>
      </c>
      <c r="AI19" s="91">
        <v>53.440713785371003</v>
      </c>
      <c r="AJ19" s="91">
        <v>2.1327984500875901</v>
      </c>
      <c r="AK19" s="91">
        <v>55.926553273361101</v>
      </c>
      <c r="AL19" s="91">
        <v>5.7229180280410601</v>
      </c>
      <c r="AM19" s="91">
        <v>0</v>
      </c>
      <c r="AN19" s="91">
        <v>4.5283345778699999</v>
      </c>
      <c r="AO19" s="91">
        <v>7.8884078202396397</v>
      </c>
      <c r="AP19" s="91">
        <v>0</v>
      </c>
      <c r="AQ19" s="91">
        <v>1707.9647418188099</v>
      </c>
      <c r="AR19" s="91">
        <v>15512.654883908999</v>
      </c>
      <c r="AS19" s="91">
        <v>1585.7381334565</v>
      </c>
      <c r="AT19" s="91">
        <v>17236.283344941901</v>
      </c>
      <c r="AU19" s="91">
        <v>0</v>
      </c>
      <c r="AV19" s="91">
        <v>68.082434606134996</v>
      </c>
      <c r="AW19" s="91">
        <v>0</v>
      </c>
      <c r="AX19" s="91">
        <v>593.86447219274896</v>
      </c>
      <c r="AY19" s="91">
        <v>0.23894323359568301</v>
      </c>
      <c r="AZ19" s="91">
        <v>8.4019544376284797E-2</v>
      </c>
      <c r="BA19" s="91">
        <v>316.07736468934098</v>
      </c>
      <c r="BB19" s="91">
        <v>0.10738106716458</v>
      </c>
      <c r="BC19" s="91">
        <v>0</v>
      </c>
      <c r="BD19" s="91">
        <v>1.5574342623456E-2</v>
      </c>
      <c r="BE19" s="91">
        <v>445.48002228918199</v>
      </c>
      <c r="BF19" s="91">
        <v>409.84070733278401</v>
      </c>
      <c r="BG19" s="91">
        <v>35.639314956398103</v>
      </c>
      <c r="BH19" s="91">
        <v>0</v>
      </c>
      <c r="BI19" s="91">
        <v>0</v>
      </c>
      <c r="BJ19" s="91">
        <v>1.6767018309209201</v>
      </c>
      <c r="BK19" s="91">
        <v>0</v>
      </c>
      <c r="BL19" s="91">
        <v>17.9924756205404</v>
      </c>
      <c r="BM19" s="91">
        <v>0</v>
      </c>
      <c r="BN19" s="91">
        <v>0.46764032457370802</v>
      </c>
      <c r="BO19" s="91">
        <v>71.969905730804598</v>
      </c>
      <c r="BP19" s="91">
        <v>1.450809643828</v>
      </c>
      <c r="BQ19" s="91">
        <v>0</v>
      </c>
      <c r="BR19" s="91">
        <v>1.20906154372922</v>
      </c>
      <c r="BS19" s="91">
        <v>1.6394051142512201E-3</v>
      </c>
      <c r="BT19" s="91">
        <v>902.50186016673501</v>
      </c>
      <c r="BU19" s="91">
        <v>248.04096028509801</v>
      </c>
      <c r="BV19" s="91">
        <v>0</v>
      </c>
      <c r="BW19" s="91">
        <v>0</v>
      </c>
      <c r="BX19" s="91">
        <v>83.090690902039597</v>
      </c>
      <c r="BY19" s="91">
        <v>0</v>
      </c>
      <c r="BZ19" s="91">
        <v>13.5632343419599</v>
      </c>
      <c r="CA19" s="91">
        <v>1660.9521053907399</v>
      </c>
      <c r="CB19" s="91">
        <v>115.497327453625</v>
      </c>
      <c r="CD19" s="34">
        <f t="shared" si="0"/>
        <v>8.0000035284248112E-3</v>
      </c>
      <c r="CE19" s="34">
        <f t="shared" si="8"/>
        <v>1.9247497086311585E-2</v>
      </c>
      <c r="CF19" s="79">
        <f t="shared" si="1"/>
        <v>-8.2604979488137297E-5</v>
      </c>
      <c r="CG19" s="79" t="str">
        <f t="shared" si="2"/>
        <v/>
      </c>
      <c r="CH19" s="79">
        <f t="shared" si="3"/>
        <v>-9.0768584228174542E-5</v>
      </c>
      <c r="CI19" s="79">
        <f t="shared" si="4"/>
        <v>-1.3184870835239755E-4</v>
      </c>
      <c r="CJ19" s="79">
        <f t="shared" si="5"/>
        <v>-1.3391865444760826E-4</v>
      </c>
      <c r="CK19" s="79">
        <f t="shared" si="6"/>
        <v>-1.2526918124979882E-4</v>
      </c>
      <c r="CL19" s="79">
        <f t="shared" si="7"/>
        <v>-6.2065733432637915E-5</v>
      </c>
      <c r="CM19" s="49">
        <f t="shared" si="9"/>
        <v>-4.9150228144968929E-4</v>
      </c>
      <c r="CN19" s="49">
        <f t="shared" si="10"/>
        <v>-5.5857655509264673E-4</v>
      </c>
      <c r="CO19" s="49">
        <f t="shared" si="11"/>
        <v>8.5594369792351907E-4</v>
      </c>
      <c r="CP19" s="49">
        <f t="shared" si="12"/>
        <v>-1.3374803398209009E-3</v>
      </c>
      <c r="CQ19" s="79"/>
      <c r="CR19" s="79"/>
    </row>
    <row r="20" spans="1:96" x14ac:dyDescent="0.25">
      <c r="A20" s="91" t="s">
        <v>19</v>
      </c>
      <c r="B20" s="91">
        <v>82.925017999999994</v>
      </c>
      <c r="C20" s="91">
        <v>0</v>
      </c>
      <c r="D20" s="91">
        <v>505.92577999999997</v>
      </c>
      <c r="E20" s="91">
        <v>12.9278414</v>
      </c>
      <c r="F20" s="91">
        <v>11.893604</v>
      </c>
      <c r="G20" s="91">
        <v>27.300711</v>
      </c>
      <c r="H20" s="91">
        <v>42.999775</v>
      </c>
      <c r="I20" s="91"/>
      <c r="J20" s="91"/>
      <c r="K20" s="91"/>
      <c r="L20" s="91"/>
      <c r="M20" s="91"/>
      <c r="N20" s="28"/>
      <c r="O20" s="28"/>
      <c r="P20" s="91"/>
      <c r="Q20" s="90" t="s">
        <v>19</v>
      </c>
      <c r="R20" s="90">
        <v>0</v>
      </c>
      <c r="S20" s="91">
        <v>1.1351822630257</v>
      </c>
      <c r="T20" s="91">
        <v>0.42016249365722302</v>
      </c>
      <c r="U20" s="91">
        <v>0.42016249365722302</v>
      </c>
      <c r="V20" s="91">
        <v>3.3381847347839702</v>
      </c>
      <c r="W20" s="91">
        <v>0</v>
      </c>
      <c r="X20" s="91">
        <v>0.20351824275232799</v>
      </c>
      <c r="Y20" s="91">
        <v>1.04472945828601</v>
      </c>
      <c r="Z20" s="91">
        <v>82.8636521185866</v>
      </c>
      <c r="AA20" s="91">
        <v>9.9995542327769904</v>
      </c>
      <c r="AB20" s="91">
        <v>7.5980329968465002E-2</v>
      </c>
      <c r="AC20" s="91">
        <v>1.74573698502323</v>
      </c>
      <c r="AD20" s="91">
        <v>0</v>
      </c>
      <c r="AE20" s="91">
        <v>0</v>
      </c>
      <c r="AF20" s="91">
        <v>1.8361910060847499</v>
      </c>
      <c r="AG20" s="91">
        <v>1.8361910060847499</v>
      </c>
      <c r="AH20" s="91">
        <v>4.0448204560260503</v>
      </c>
      <c r="AI20" s="91">
        <v>1.3825281770542901</v>
      </c>
      <c r="AJ20" s="91">
        <v>5.5176134389850903E-2</v>
      </c>
      <c r="AK20" s="91">
        <v>1.4468372606950799</v>
      </c>
      <c r="AL20" s="91">
        <v>0.148053752861632</v>
      </c>
      <c r="AM20" s="91">
        <v>0</v>
      </c>
      <c r="AN20" s="91">
        <v>0.11714951177758801</v>
      </c>
      <c r="AO20" s="91">
        <v>0.22879968436426901</v>
      </c>
      <c r="AP20" s="91">
        <v>0</v>
      </c>
      <c r="AQ20" s="91">
        <v>44.185586393073002</v>
      </c>
      <c r="AR20" s="91">
        <v>455.04226158721701</v>
      </c>
      <c r="AS20" s="91">
        <v>46.515445793746601</v>
      </c>
      <c r="AT20" s="91">
        <v>505.60252783699002</v>
      </c>
      <c r="AU20" s="91">
        <v>0</v>
      </c>
      <c r="AV20" s="91">
        <v>1.76131258315007</v>
      </c>
      <c r="AW20" s="91">
        <v>0</v>
      </c>
      <c r="AX20" s="91">
        <v>15.363443011150901</v>
      </c>
      <c r="AY20" s="91">
        <v>6.9304412109988597E-3</v>
      </c>
      <c r="AZ20" s="91">
        <v>2.4369473040228799E-3</v>
      </c>
      <c r="BA20" s="91">
        <v>9.1676829996086795</v>
      </c>
      <c r="BB20" s="91">
        <v>3.1145351267933201E-3</v>
      </c>
      <c r="BC20" s="91">
        <v>0</v>
      </c>
      <c r="BD20" s="91">
        <v>4.5172708984385698E-4</v>
      </c>
      <c r="BE20" s="91">
        <v>12.920958607796999</v>
      </c>
      <c r="BF20" s="91">
        <v>11.8872474793062</v>
      </c>
      <c r="BG20" s="91">
        <v>1.03371112849088</v>
      </c>
      <c r="BH20" s="91">
        <v>0</v>
      </c>
      <c r="BI20" s="91">
        <v>0</v>
      </c>
      <c r="BJ20" s="91">
        <v>4.8631953901354101E-2</v>
      </c>
      <c r="BK20" s="91">
        <v>0</v>
      </c>
      <c r="BL20" s="91">
        <v>0.52186386933205398</v>
      </c>
      <c r="BM20" s="91">
        <v>0</v>
      </c>
      <c r="BN20" s="91">
        <v>1.3563704922369701E-2</v>
      </c>
      <c r="BO20" s="91">
        <v>2.0874554400701002</v>
      </c>
      <c r="BP20" s="91">
        <v>3.7532902840430503E-2</v>
      </c>
      <c r="BQ20" s="91">
        <v>0</v>
      </c>
      <c r="BR20" s="91">
        <v>3.5068310862723703E-2</v>
      </c>
      <c r="BS20" s="91">
        <v>4.7549877257670601E-5</v>
      </c>
      <c r="BT20" s="91">
        <v>27.2879458562476</v>
      </c>
      <c r="BU20" s="91">
        <v>6.4169039356417903</v>
      </c>
      <c r="BV20" s="91">
        <v>0</v>
      </c>
      <c r="BW20" s="91">
        <v>0</v>
      </c>
      <c r="BX20" s="91">
        <v>2.1495813661338499</v>
      </c>
      <c r="BY20" s="91">
        <v>0</v>
      </c>
      <c r="BZ20" s="91">
        <v>0.35088513513913899</v>
      </c>
      <c r="CA20" s="91">
        <v>42.969350144678302</v>
      </c>
      <c r="CB20" s="91">
        <v>2.9879539458153501</v>
      </c>
      <c r="CD20" s="34">
        <f t="shared" si="0"/>
        <v>8.000000461489248E-3</v>
      </c>
      <c r="CE20" s="34">
        <f t="shared" si="8"/>
        <v>1.9247490620732235E-2</v>
      </c>
      <c r="CF20" s="79">
        <f t="shared" si="1"/>
        <v>-7.4001649795715654E-4</v>
      </c>
      <c r="CG20" s="79" t="str">
        <f t="shared" si="2"/>
        <v/>
      </c>
      <c r="CH20" s="79">
        <f t="shared" si="3"/>
        <v>-6.3893198526067223E-4</v>
      </c>
      <c r="CI20" s="79">
        <f t="shared" si="4"/>
        <v>-5.3240073033391567E-4</v>
      </c>
      <c r="CJ20" s="79">
        <f t="shared" si="5"/>
        <v>-5.3444865776592525E-4</v>
      </c>
      <c r="CK20" s="79">
        <f t="shared" si="6"/>
        <v>-4.6757550572218144E-4</v>
      </c>
      <c r="CL20" s="79">
        <f t="shared" si="7"/>
        <v>-7.0755847726407684E-4</v>
      </c>
      <c r="CM20" s="49">
        <f t="shared" si="9"/>
        <v>-4.9161268602324851E-4</v>
      </c>
      <c r="CN20" s="49">
        <f t="shared" si="10"/>
        <v>-5.5741593889657953E-4</v>
      </c>
      <c r="CO20" s="49">
        <f t="shared" si="11"/>
        <v>8.5665306386111233E-4</v>
      </c>
      <c r="CP20" s="49">
        <f t="shared" si="12"/>
        <v>-1.3367916537097573E-3</v>
      </c>
      <c r="CQ20" s="79"/>
      <c r="CR20" s="79"/>
    </row>
    <row r="21" spans="1:96" x14ac:dyDescent="0.25">
      <c r="A21" s="91" t="s">
        <v>20</v>
      </c>
      <c r="B21" s="91">
        <v>746.09118999999998</v>
      </c>
      <c r="C21" s="91">
        <v>0</v>
      </c>
      <c r="D21" s="91">
        <v>4111.6953000000003</v>
      </c>
      <c r="E21" s="91">
        <v>102.46710639999999</v>
      </c>
      <c r="F21" s="91">
        <v>94.269774999999996</v>
      </c>
      <c r="G21" s="91">
        <v>186.02322000000001</v>
      </c>
      <c r="H21" s="91">
        <v>493.08010999999999</v>
      </c>
      <c r="I21" s="91"/>
      <c r="J21" s="91"/>
      <c r="K21" s="91"/>
      <c r="L21" s="91"/>
      <c r="M21" s="91"/>
      <c r="N21" s="28"/>
      <c r="O21" s="28"/>
      <c r="P21" s="91"/>
      <c r="Q21" s="90" t="s">
        <v>20</v>
      </c>
      <c r="R21" s="90">
        <v>0</v>
      </c>
      <c r="S21" s="91">
        <v>13.022887090049</v>
      </c>
      <c r="T21" s="91">
        <v>4.8201392436257597</v>
      </c>
      <c r="U21" s="91">
        <v>4.8201392436257597</v>
      </c>
      <c r="V21" s="91">
        <v>38.295896403557101</v>
      </c>
      <c r="W21" s="91">
        <v>0</v>
      </c>
      <c r="X21" s="91">
        <v>2.3347784891594801</v>
      </c>
      <c r="Y21" s="91">
        <v>11.985225001214699</v>
      </c>
      <c r="Z21" s="91">
        <v>745.91716106725698</v>
      </c>
      <c r="AA21" s="91">
        <v>114.715660529164</v>
      </c>
      <c r="AB21" s="91">
        <v>0.87165195572616905</v>
      </c>
      <c r="AC21" s="91">
        <v>20.027264446739199</v>
      </c>
      <c r="AD21" s="91">
        <v>0</v>
      </c>
      <c r="AE21" s="91">
        <v>0</v>
      </c>
      <c r="AF21" s="91">
        <v>21.0649308118976</v>
      </c>
      <c r="AG21" s="91">
        <v>21.0649308118976</v>
      </c>
      <c r="AH21" s="91">
        <v>32.8865152289113</v>
      </c>
      <c r="AI21" s="91">
        <v>15.860484912184701</v>
      </c>
      <c r="AJ21" s="91">
        <v>0.63298612647618102</v>
      </c>
      <c r="AK21" s="91">
        <v>16.598240475051401</v>
      </c>
      <c r="AL21" s="91">
        <v>1.6984851094094</v>
      </c>
      <c r="AM21" s="91">
        <v>0</v>
      </c>
      <c r="AN21" s="91">
        <v>1.34394731164697</v>
      </c>
      <c r="AO21" s="91">
        <v>1.8139917764259701</v>
      </c>
      <c r="AP21" s="91">
        <v>0</v>
      </c>
      <c r="AQ21" s="91">
        <v>506.90086595214802</v>
      </c>
      <c r="AR21" s="91">
        <v>3699.7338300476699</v>
      </c>
      <c r="AS21" s="91">
        <v>378.19502605907297</v>
      </c>
      <c r="AT21" s="91">
        <v>4110.8153713356496</v>
      </c>
      <c r="AU21" s="91">
        <v>0</v>
      </c>
      <c r="AV21" s="91">
        <v>20.205937885379399</v>
      </c>
      <c r="AW21" s="91">
        <v>0</v>
      </c>
      <c r="AX21" s="91">
        <v>176.25090681122299</v>
      </c>
      <c r="AY21" s="91">
        <v>5.4946628002667502E-2</v>
      </c>
      <c r="AZ21" s="91">
        <v>1.9320837935481699E-2</v>
      </c>
      <c r="BA21" s="91">
        <v>72.6840765734662</v>
      </c>
      <c r="BB21" s="91">
        <v>2.4692991623759201E-2</v>
      </c>
      <c r="BC21" s="91">
        <v>0</v>
      </c>
      <c r="BD21" s="91">
        <v>3.5814223640822898E-3</v>
      </c>
      <c r="BE21" s="91">
        <v>102.441021924639</v>
      </c>
      <c r="BF21" s="91">
        <v>94.245574703951704</v>
      </c>
      <c r="BG21" s="91">
        <v>8.1954472206881697</v>
      </c>
      <c r="BH21" s="91">
        <v>0</v>
      </c>
      <c r="BI21" s="91">
        <v>0</v>
      </c>
      <c r="BJ21" s="91">
        <v>0.38556883893031701</v>
      </c>
      <c r="BK21" s="91">
        <v>0</v>
      </c>
      <c r="BL21" s="91">
        <v>4.1374886823194803</v>
      </c>
      <c r="BM21" s="91">
        <v>0</v>
      </c>
      <c r="BN21" s="91">
        <v>0.107537077747096</v>
      </c>
      <c r="BO21" s="91">
        <v>16.5499531646797</v>
      </c>
      <c r="BP21" s="91">
        <v>0.43058094756666399</v>
      </c>
      <c r="BQ21" s="91">
        <v>0</v>
      </c>
      <c r="BR21" s="91">
        <v>0.27803149574563002</v>
      </c>
      <c r="BS21" s="91">
        <v>3.7699113713189598E-4</v>
      </c>
      <c r="BT21" s="91">
        <v>185.98312833338201</v>
      </c>
      <c r="BU21" s="91">
        <v>73.615179806370904</v>
      </c>
      <c r="BV21" s="91">
        <v>0</v>
      </c>
      <c r="BW21" s="91">
        <v>0</v>
      </c>
      <c r="BX21" s="91">
        <v>24.6601981326085</v>
      </c>
      <c r="BY21" s="91">
        <v>0</v>
      </c>
      <c r="BZ21" s="91">
        <v>4.0253878124056204</v>
      </c>
      <c r="CA21" s="91">
        <v>492.94811978240301</v>
      </c>
      <c r="CB21" s="91">
        <v>34.278056949071697</v>
      </c>
      <c r="CD21" s="34">
        <f t="shared" si="0"/>
        <v>7.9999981167303332E-3</v>
      </c>
      <c r="CE21" s="34">
        <f t="shared" si="8"/>
        <v>1.9247500820321378E-2</v>
      </c>
      <c r="CF21" s="79">
        <f t="shared" si="1"/>
        <v>-2.3325423899322431E-4</v>
      </c>
      <c r="CG21" s="79" t="str">
        <f t="shared" si="2"/>
        <v/>
      </c>
      <c r="CH21" s="79">
        <f t="shared" si="3"/>
        <v>-2.1400629184528829E-4</v>
      </c>
      <c r="CI21" s="79">
        <f t="shared" si="4"/>
        <v>-2.5456437951085534E-4</v>
      </c>
      <c r="CJ21" s="79">
        <f t="shared" si="5"/>
        <v>-2.5671320471797141E-4</v>
      </c>
      <c r="CK21" s="79">
        <f t="shared" si="6"/>
        <v>-2.1551968952046244E-4</v>
      </c>
      <c r="CL21" s="79">
        <f t="shared" si="7"/>
        <v>-2.6768513862175197E-4</v>
      </c>
      <c r="CM21" s="49">
        <f t="shared" si="9"/>
        <v>-4.9190390260674957E-4</v>
      </c>
      <c r="CN21" s="49">
        <f t="shared" si="10"/>
        <v>-5.5762210790495919E-4</v>
      </c>
      <c r="CO21" s="49">
        <f t="shared" si="11"/>
        <v>8.5608230217416924E-4</v>
      </c>
      <c r="CP21" s="49">
        <f t="shared" si="12"/>
        <v>-1.3383299605981024E-3</v>
      </c>
      <c r="CQ21" s="79"/>
      <c r="CR21" s="79"/>
    </row>
    <row r="22" spans="1:96" x14ac:dyDescent="0.25">
      <c r="A22" s="91" t="s">
        <v>21</v>
      </c>
      <c r="B22" s="91">
        <v>190.47408999999999</v>
      </c>
      <c r="C22" s="91">
        <v>0</v>
      </c>
      <c r="D22" s="91">
        <v>1096.3108</v>
      </c>
      <c r="E22" s="91">
        <v>30.7289697</v>
      </c>
      <c r="F22" s="91">
        <v>28.270659999999999</v>
      </c>
      <c r="G22" s="91">
        <v>62.529705</v>
      </c>
      <c r="H22" s="91">
        <v>115.57492999999999</v>
      </c>
      <c r="I22" s="91"/>
      <c r="J22" s="91"/>
      <c r="K22" s="91"/>
      <c r="L22" s="91"/>
      <c r="M22" s="91"/>
      <c r="N22" s="28"/>
      <c r="O22" s="28"/>
      <c r="P22" s="91"/>
      <c r="Q22" s="90" t="s">
        <v>129</v>
      </c>
      <c r="R22" s="90">
        <v>0</v>
      </c>
      <c r="S22" s="91">
        <v>3.05330698547548</v>
      </c>
      <c r="T22" s="91">
        <v>1.13011429820371</v>
      </c>
      <c r="U22" s="91">
        <v>1.13011429820371</v>
      </c>
      <c r="V22" s="91">
        <v>8.97871898854312</v>
      </c>
      <c r="W22" s="91">
        <v>0</v>
      </c>
      <c r="X22" s="91">
        <v>0.54740332363275801</v>
      </c>
      <c r="Y22" s="91">
        <v>2.8100119003936501</v>
      </c>
      <c r="Z22" s="91">
        <v>190.474067872815</v>
      </c>
      <c r="AA22" s="91">
        <v>26.895843496505201</v>
      </c>
      <c r="AB22" s="91">
        <v>0.204364510586177</v>
      </c>
      <c r="AC22" s="91">
        <v>4.6955237093368902</v>
      </c>
      <c r="AD22" s="91">
        <v>0</v>
      </c>
      <c r="AE22" s="91">
        <v>0</v>
      </c>
      <c r="AF22" s="91">
        <v>4.9388043163523996</v>
      </c>
      <c r="AG22" s="91">
        <v>4.9388043163523996</v>
      </c>
      <c r="AH22" s="91">
        <v>8.7704791750304505</v>
      </c>
      <c r="AI22" s="91">
        <v>3.7185936203891101</v>
      </c>
      <c r="AJ22" s="91">
        <v>0.14840767614238401</v>
      </c>
      <c r="AK22" s="91">
        <v>3.8915645868589501</v>
      </c>
      <c r="AL22" s="91">
        <v>0.39822075417605002</v>
      </c>
      <c r="AM22" s="91">
        <v>0</v>
      </c>
      <c r="AN22" s="91">
        <v>0.31509713469726802</v>
      </c>
      <c r="AO22" s="91">
        <v>0.54412614163593997</v>
      </c>
      <c r="AP22" s="91">
        <v>0</v>
      </c>
      <c r="AQ22" s="91">
        <v>118.846205499429</v>
      </c>
      <c r="AR22" s="91">
        <v>986.67932790114401</v>
      </c>
      <c r="AS22" s="91">
        <v>100.860561989891</v>
      </c>
      <c r="AT22" s="91">
        <v>1096.31036906606</v>
      </c>
      <c r="AU22" s="91">
        <v>0</v>
      </c>
      <c r="AV22" s="91">
        <v>4.7374132548829504</v>
      </c>
      <c r="AW22" s="91">
        <v>0</v>
      </c>
      <c r="AX22" s="91">
        <v>41.323169329191899</v>
      </c>
      <c r="AY22" s="91">
        <v>1.6481796281904999E-2</v>
      </c>
      <c r="AZ22" s="91">
        <v>5.7954824914433099E-3</v>
      </c>
      <c r="BA22" s="91">
        <v>21.8023277787882</v>
      </c>
      <c r="BB22" s="91">
        <v>7.4069085170059001E-3</v>
      </c>
      <c r="BC22" s="91">
        <v>0</v>
      </c>
      <c r="BD22" s="91">
        <v>1.0742842992333399E-3</v>
      </c>
      <c r="BE22" s="91">
        <v>30.728224785404802</v>
      </c>
      <c r="BF22" s="91">
        <v>28.2699173877958</v>
      </c>
      <c r="BG22" s="91">
        <v>2.4583073976090799</v>
      </c>
      <c r="BH22" s="91">
        <v>0</v>
      </c>
      <c r="BI22" s="91">
        <v>0</v>
      </c>
      <c r="BJ22" s="91">
        <v>0.115655351929319</v>
      </c>
      <c r="BK22" s="91">
        <v>0</v>
      </c>
      <c r="BL22" s="91">
        <v>1.24108121827411</v>
      </c>
      <c r="BM22" s="91">
        <v>0</v>
      </c>
      <c r="BN22" s="91">
        <v>3.2256797632235899E-2</v>
      </c>
      <c r="BO22" s="91">
        <v>4.9643262105303698</v>
      </c>
      <c r="BP22" s="91">
        <v>0.100952339010727</v>
      </c>
      <c r="BQ22" s="91">
        <v>0</v>
      </c>
      <c r="BR22" s="91">
        <v>8.3398476253465401E-2</v>
      </c>
      <c r="BS22" s="91">
        <v>1.1308279849203801E-4</v>
      </c>
      <c r="BT22" s="91">
        <v>62.529682447571297</v>
      </c>
      <c r="BU22" s="91">
        <v>17.2595608597079</v>
      </c>
      <c r="BV22" s="91">
        <v>0</v>
      </c>
      <c r="BW22" s="91">
        <v>0</v>
      </c>
      <c r="BX22" s="91">
        <v>5.7817343440655202</v>
      </c>
      <c r="BY22" s="91">
        <v>0</v>
      </c>
      <c r="BZ22" s="91">
        <v>0.94377729205509298</v>
      </c>
      <c r="CA22" s="91">
        <v>115.574893479279</v>
      </c>
      <c r="CB22" s="91">
        <v>8.0367124378526906</v>
      </c>
      <c r="CD22" s="34">
        <f t="shared" si="0"/>
        <v>7.9999965543534595E-3</v>
      </c>
      <c r="CE22" s="34">
        <f t="shared" si="8"/>
        <v>1.9247532073469756E-2</v>
      </c>
      <c r="CF22" s="79">
        <f t="shared" si="1"/>
        <v>-1.1616900225615935E-7</v>
      </c>
      <c r="CG22" s="79" t="str">
        <f t="shared" si="2"/>
        <v/>
      </c>
      <c r="CH22" s="79">
        <f t="shared" si="3"/>
        <v>-3.9307643409534622E-7</v>
      </c>
      <c r="CI22" s="79">
        <f t="shared" si="4"/>
        <v>-2.4241443903625725E-5</v>
      </c>
      <c r="CJ22" s="79">
        <f t="shared" si="5"/>
        <v>-2.6267947200353069E-5</v>
      </c>
      <c r="CK22" s="79">
        <f t="shared" si="6"/>
        <v>-3.6066744122962157E-7</v>
      </c>
      <c r="CL22" s="79">
        <f t="shared" si="7"/>
        <v>-3.1599172066719944E-7</v>
      </c>
      <c r="CM22" s="49">
        <f t="shared" si="9"/>
        <v>-4.9075778526958978E-4</v>
      </c>
      <c r="CN22" s="49">
        <f t="shared" si="10"/>
        <v>-5.5886671701643558E-4</v>
      </c>
      <c r="CO22" s="49">
        <f t="shared" si="11"/>
        <v>8.5491764833413146E-4</v>
      </c>
      <c r="CP22" s="49">
        <f t="shared" si="12"/>
        <v>-1.3385054038711763E-3</v>
      </c>
      <c r="CQ22" s="79"/>
      <c r="CR22" s="79"/>
    </row>
    <row r="23" spans="1:96" x14ac:dyDescent="0.25">
      <c r="A23" s="91" t="s">
        <v>22</v>
      </c>
      <c r="B23" s="91">
        <v>601.00903000000005</v>
      </c>
      <c r="C23" s="91">
        <v>0</v>
      </c>
      <c r="D23" s="91">
        <v>6049.8617999999997</v>
      </c>
      <c r="E23" s="91">
        <v>102.355126</v>
      </c>
      <c r="F23" s="91">
        <v>94.166740000000004</v>
      </c>
      <c r="G23" s="91">
        <v>229.69044</v>
      </c>
      <c r="H23" s="91">
        <v>297.48721</v>
      </c>
      <c r="I23" s="91"/>
      <c r="J23" s="91"/>
      <c r="K23" s="91"/>
      <c r="L23" s="91"/>
      <c r="M23" s="91"/>
      <c r="N23" s="28"/>
      <c r="O23" s="28"/>
      <c r="P23" s="91"/>
      <c r="Q23" s="90" t="s">
        <v>22</v>
      </c>
      <c r="R23" s="90">
        <v>0</v>
      </c>
      <c r="S23" s="91">
        <v>7.8591337801272099</v>
      </c>
      <c r="T23" s="91">
        <v>2.9088860967739398</v>
      </c>
      <c r="U23" s="91">
        <v>2.9088860967739398</v>
      </c>
      <c r="V23" s="91">
        <v>23.111021152967101</v>
      </c>
      <c r="W23" s="91">
        <v>0</v>
      </c>
      <c r="X23" s="91">
        <v>1.40900477623554</v>
      </c>
      <c r="Y23" s="91">
        <v>7.2329136219588497</v>
      </c>
      <c r="Z23" s="91">
        <v>601.00886021395797</v>
      </c>
      <c r="AA23" s="91">
        <v>69.229305106715998</v>
      </c>
      <c r="AB23" s="91">
        <v>0.52602979261934502</v>
      </c>
      <c r="AC23" s="91">
        <v>12.0861589190855</v>
      </c>
      <c r="AD23" s="91">
        <v>0</v>
      </c>
      <c r="AE23" s="91">
        <v>0</v>
      </c>
      <c r="AF23" s="91">
        <v>12.712383172350499</v>
      </c>
      <c r="AG23" s="91">
        <v>12.712383172350499</v>
      </c>
      <c r="AH23" s="91">
        <v>48.398869534637299</v>
      </c>
      <c r="AI23" s="91">
        <v>9.5715747400500408</v>
      </c>
      <c r="AJ23" s="91">
        <v>0.38199772115535702</v>
      </c>
      <c r="AK23" s="91">
        <v>10.016799510409699</v>
      </c>
      <c r="AL23" s="91">
        <v>1.0250110596275701</v>
      </c>
      <c r="AM23" s="91">
        <v>0</v>
      </c>
      <c r="AN23" s="91">
        <v>0.81105373325178998</v>
      </c>
      <c r="AO23" s="91">
        <v>1.8124268390681</v>
      </c>
      <c r="AP23" s="91">
        <v>0</v>
      </c>
      <c r="AQ23" s="91">
        <v>305.90740509818801</v>
      </c>
      <c r="AR23" s="91">
        <v>5444.8738249417702</v>
      </c>
      <c r="AS23" s="91">
        <v>556.58714602247596</v>
      </c>
      <c r="AT23" s="91">
        <v>6049.8598404988797</v>
      </c>
      <c r="AU23" s="91">
        <v>0</v>
      </c>
      <c r="AV23" s="91">
        <v>12.1939905267183</v>
      </c>
      <c r="AW23" s="91">
        <v>0</v>
      </c>
      <c r="AX23" s="91">
        <v>106.364935478516</v>
      </c>
      <c r="AY23" s="91">
        <v>5.4899187166895402E-2</v>
      </c>
      <c r="AZ23" s="91">
        <v>1.9304181463538302E-2</v>
      </c>
      <c r="BA23" s="91">
        <v>72.621370486725397</v>
      </c>
      <c r="BB23" s="91">
        <v>2.4671680985686398E-2</v>
      </c>
      <c r="BC23" s="91">
        <v>0</v>
      </c>
      <c r="BD23" s="91">
        <v>3.57833768150928E-3</v>
      </c>
      <c r="BE23" s="91">
        <v>102.352653387598</v>
      </c>
      <c r="BF23" s="91">
        <v>94.164265471131898</v>
      </c>
      <c r="BG23" s="91">
        <v>8.1883879164668691</v>
      </c>
      <c r="BH23" s="91">
        <v>0</v>
      </c>
      <c r="BI23" s="91">
        <v>0</v>
      </c>
      <c r="BJ23" s="91">
        <v>0.38523605782723402</v>
      </c>
      <c r="BK23" s="91">
        <v>0</v>
      </c>
      <c r="BL23" s="91">
        <v>4.1339185445085596</v>
      </c>
      <c r="BM23" s="91">
        <v>0</v>
      </c>
      <c r="BN23" s="91">
        <v>0.10744421693480299</v>
      </c>
      <c r="BO23" s="91">
        <v>16.535674327948499</v>
      </c>
      <c r="BP23" s="91">
        <v>0.25984945548375499</v>
      </c>
      <c r="BQ23" s="91">
        <v>0</v>
      </c>
      <c r="BR23" s="91">
        <v>0.27779178235971702</v>
      </c>
      <c r="BS23" s="91">
        <v>3.7666753006277602E-4</v>
      </c>
      <c r="BT23" s="91">
        <v>229.69035905311401</v>
      </c>
      <c r="BU23" s="91">
        <v>44.425720141359903</v>
      </c>
      <c r="BV23" s="91">
        <v>0</v>
      </c>
      <c r="BW23" s="91">
        <v>0</v>
      </c>
      <c r="BX23" s="91">
        <v>14.882081137916501</v>
      </c>
      <c r="BY23" s="91">
        <v>0</v>
      </c>
      <c r="BZ23" s="91">
        <v>2.4292634558368298</v>
      </c>
      <c r="CA23" s="91">
        <v>297.48712781847098</v>
      </c>
      <c r="CB23" s="91">
        <v>20.686315426932001</v>
      </c>
      <c r="CD23" s="34">
        <f t="shared" si="0"/>
        <v>7.9999984810633674E-3</v>
      </c>
      <c r="CE23" s="34">
        <f t="shared" si="8"/>
        <v>1.924750148052436E-2</v>
      </c>
      <c r="CF23" s="79">
        <f t="shared" si="1"/>
        <v>-2.8250164906684937E-7</v>
      </c>
      <c r="CG23" s="79" t="str">
        <f t="shared" si="2"/>
        <v/>
      </c>
      <c r="CH23" s="79">
        <f t="shared" si="3"/>
        <v>-3.238918812868013E-7</v>
      </c>
      <c r="CI23" s="79">
        <f t="shared" si="4"/>
        <v>-2.4157191717022828E-5</v>
      </c>
      <c r="CJ23" s="79">
        <f t="shared" si="5"/>
        <v>-2.6278162205743372E-5</v>
      </c>
      <c r="CK23" s="79">
        <f t="shared" si="6"/>
        <v>-3.5241730560066912E-7</v>
      </c>
      <c r="CL23" s="79">
        <f t="shared" si="7"/>
        <v>-2.7625231022109563E-7</v>
      </c>
      <c r="CM23" s="49">
        <f t="shared" si="9"/>
        <v>-4.915185819287718E-4</v>
      </c>
      <c r="CN23" s="49">
        <f t="shared" si="10"/>
        <v>-5.5804173659840793E-4</v>
      </c>
      <c r="CO23" s="49">
        <f t="shared" si="11"/>
        <v>8.5602126539772777E-4</v>
      </c>
      <c r="CP23" s="49">
        <f t="shared" si="12"/>
        <v>-1.3373628700447937E-3</v>
      </c>
      <c r="CQ23" s="79"/>
      <c r="CR23" s="79"/>
    </row>
    <row r="24" spans="1:96" x14ac:dyDescent="0.25">
      <c r="A24" s="91" t="s">
        <v>23</v>
      </c>
      <c r="B24" s="91">
        <v>58.616549999999997</v>
      </c>
      <c r="C24" s="91">
        <v>0</v>
      </c>
      <c r="D24" s="91">
        <v>498.73867999999999</v>
      </c>
      <c r="E24" s="91">
        <v>9.4285723000000008</v>
      </c>
      <c r="F24" s="91">
        <v>8.6742878000000001</v>
      </c>
      <c r="G24" s="91">
        <v>18.161448</v>
      </c>
      <c r="H24" s="91">
        <v>38.776344000000002</v>
      </c>
      <c r="I24" s="91"/>
      <c r="J24" s="91"/>
      <c r="K24" s="91"/>
      <c r="L24" s="91"/>
      <c r="M24" s="91"/>
      <c r="N24" s="28"/>
      <c r="O24" s="28"/>
      <c r="P24" s="91"/>
      <c r="Q24" s="90" t="s">
        <v>23</v>
      </c>
      <c r="R24" s="90">
        <v>0</v>
      </c>
      <c r="S24" s="91">
        <v>1.02440796996632</v>
      </c>
      <c r="T24" s="91">
        <v>0.37916228186649198</v>
      </c>
      <c r="U24" s="91">
        <v>0.37916228186649198</v>
      </c>
      <c r="V24" s="91">
        <v>3.0124350024305899</v>
      </c>
      <c r="W24" s="91">
        <v>0</v>
      </c>
      <c r="X24" s="91">
        <v>0.18365841423197601</v>
      </c>
      <c r="Y24" s="91">
        <v>0.94278172380341296</v>
      </c>
      <c r="Z24" s="91">
        <v>58.6165527075513</v>
      </c>
      <c r="AA24" s="91">
        <v>9.0237744868258307</v>
      </c>
      <c r="AB24" s="91">
        <v>6.8566012046892194E-2</v>
      </c>
      <c r="AC24" s="91">
        <v>1.5753856665880701</v>
      </c>
      <c r="AD24" s="91">
        <v>0</v>
      </c>
      <c r="AE24" s="91">
        <v>0</v>
      </c>
      <c r="AF24" s="91">
        <v>1.65701235993937</v>
      </c>
      <c r="AG24" s="91">
        <v>1.65701235993937</v>
      </c>
      <c r="AH24" s="91">
        <v>3.9899076920363501</v>
      </c>
      <c r="AI24" s="91">
        <v>1.2476185371186601</v>
      </c>
      <c r="AJ24" s="91">
        <v>4.9792071831032202E-2</v>
      </c>
      <c r="AK24" s="91">
        <v>1.3056531977835399</v>
      </c>
      <c r="AL24" s="91">
        <v>0.133606512148679</v>
      </c>
      <c r="AM24" s="91">
        <v>0</v>
      </c>
      <c r="AN24" s="91">
        <v>0.105717631694403</v>
      </c>
      <c r="AO24" s="91">
        <v>0.16695397763410899</v>
      </c>
      <c r="AP24" s="91">
        <v>0</v>
      </c>
      <c r="AQ24" s="91">
        <v>39.873889250814301</v>
      </c>
      <c r="AR24" s="91">
        <v>448.864713724323</v>
      </c>
      <c r="AS24" s="91">
        <v>45.883892092571998</v>
      </c>
      <c r="AT24" s="91">
        <v>498.73851350893102</v>
      </c>
      <c r="AU24" s="91">
        <v>0</v>
      </c>
      <c r="AV24" s="91">
        <v>1.58944068788064</v>
      </c>
      <c r="AW24" s="91">
        <v>0</v>
      </c>
      <c r="AX24" s="91">
        <v>13.8642569334248</v>
      </c>
      <c r="AY24" s="91">
        <v>5.0571145356239303E-3</v>
      </c>
      <c r="AZ24" s="91">
        <v>1.7782277925671101E-3</v>
      </c>
      <c r="BA24" s="91">
        <v>6.6896112865622799</v>
      </c>
      <c r="BB24" s="91">
        <v>2.2726617834289498E-3</v>
      </c>
      <c r="BC24" s="91">
        <v>0</v>
      </c>
      <c r="BD24" s="91">
        <v>3.29623049322905E-4</v>
      </c>
      <c r="BE24" s="91">
        <v>9.4283430843189606</v>
      </c>
      <c r="BF24" s="91">
        <v>8.6740624696703499</v>
      </c>
      <c r="BG24" s="91">
        <v>0.75428061464860996</v>
      </c>
      <c r="BH24" s="91">
        <v>0</v>
      </c>
      <c r="BI24" s="91">
        <v>0</v>
      </c>
      <c r="BJ24" s="91">
        <v>3.5486515429598103E-2</v>
      </c>
      <c r="BK24" s="91">
        <v>0</v>
      </c>
      <c r="BL24" s="91">
        <v>0.38080103782580099</v>
      </c>
      <c r="BM24" s="91">
        <v>0</v>
      </c>
      <c r="BN24" s="91">
        <v>9.8973746259032099E-3</v>
      </c>
      <c r="BO24" s="91">
        <v>1.5232048016666899</v>
      </c>
      <c r="BP24" s="91">
        <v>3.38703369636843E-2</v>
      </c>
      <c r="BQ24" s="91">
        <v>0</v>
      </c>
      <c r="BR24" s="91">
        <v>2.55891293396606E-2</v>
      </c>
      <c r="BS24" s="91">
        <v>3.4697059475189703E-5</v>
      </c>
      <c r="BT24" s="91">
        <v>18.161437304188201</v>
      </c>
      <c r="BU24" s="91">
        <v>5.79072913554152</v>
      </c>
      <c r="BV24" s="91">
        <v>0</v>
      </c>
      <c r="BW24" s="91">
        <v>0</v>
      </c>
      <c r="BX24" s="91">
        <v>1.93982454959793</v>
      </c>
      <c r="BY24" s="91">
        <v>0</v>
      </c>
      <c r="BZ24" s="91">
        <v>0.31664518270738601</v>
      </c>
      <c r="CA24" s="91">
        <v>38.776338299244301</v>
      </c>
      <c r="CB24" s="91">
        <v>2.6963829496717802</v>
      </c>
      <c r="CD24" s="34">
        <f t="shared" si="0"/>
        <v>7.9999991658252032E-3</v>
      </c>
      <c r="CE24" s="34">
        <f t="shared" si="8"/>
        <v>1.9247495417271755E-2</v>
      </c>
      <c r="CF24" s="79">
        <f t="shared" si="1"/>
        <v>4.6190901770241878E-8</v>
      </c>
      <c r="CG24" s="79" t="str">
        <f t="shared" si="2"/>
        <v/>
      </c>
      <c r="CH24" s="79">
        <f t="shared" si="3"/>
        <v>-3.3382425635592191E-7</v>
      </c>
      <c r="CI24" s="79">
        <f t="shared" si="4"/>
        <v>-2.4310751802812556E-5</v>
      </c>
      <c r="CJ24" s="79">
        <f t="shared" si="5"/>
        <v>-2.5976810413209901E-5</v>
      </c>
      <c r="CK24" s="79">
        <f t="shared" si="6"/>
        <v>-5.889294619520911E-7</v>
      </c>
      <c r="CL24" s="79">
        <f t="shared" si="7"/>
        <v>-1.4701632779997327E-7</v>
      </c>
      <c r="CM24" s="49">
        <f t="shared" si="9"/>
        <v>-4.9198958100339499E-4</v>
      </c>
      <c r="CN24" s="49">
        <f t="shared" si="10"/>
        <v>-5.5862196332891721E-4</v>
      </c>
      <c r="CO24" s="49">
        <f t="shared" si="11"/>
        <v>8.5638112506354722E-4</v>
      </c>
      <c r="CP24" s="49">
        <f t="shared" si="12"/>
        <v>-1.3392467534325675E-3</v>
      </c>
      <c r="CQ24" s="79"/>
      <c r="CR24" s="79"/>
    </row>
    <row r="25" spans="1:96" x14ac:dyDescent="0.25">
      <c r="A25" s="91" t="s">
        <v>24</v>
      </c>
      <c r="B25" s="91">
        <v>61.245154999999997</v>
      </c>
      <c r="C25" s="91">
        <v>0</v>
      </c>
      <c r="D25" s="91">
        <v>382.44002999999998</v>
      </c>
      <c r="E25" s="91">
        <v>11.652687279999999</v>
      </c>
      <c r="F25" s="91">
        <v>10.720466999999999</v>
      </c>
      <c r="G25" s="91">
        <v>26.301168000000001</v>
      </c>
      <c r="H25" s="91">
        <v>31.608426999999999</v>
      </c>
      <c r="I25" s="91"/>
      <c r="J25" s="91"/>
      <c r="K25" s="91"/>
      <c r="L25" s="91"/>
      <c r="M25" s="91"/>
      <c r="N25" s="28"/>
      <c r="O25" s="28"/>
      <c r="P25" s="91"/>
      <c r="Q25" s="90" t="s">
        <v>24</v>
      </c>
      <c r="R25" s="90">
        <v>0</v>
      </c>
      <c r="S25" s="91">
        <v>0.83498881584219298</v>
      </c>
      <c r="T25" s="91">
        <v>0.30905275919898101</v>
      </c>
      <c r="U25" s="91">
        <v>0.30905275919898101</v>
      </c>
      <c r="V25" s="91">
        <v>2.4554177366358498</v>
      </c>
      <c r="W25" s="91">
        <v>0</v>
      </c>
      <c r="X25" s="91">
        <v>0.14969872468991999</v>
      </c>
      <c r="Y25" s="91">
        <v>0.768456406056096</v>
      </c>
      <c r="Z25" s="91">
        <v>61.2396920888241</v>
      </c>
      <c r="AA25" s="91">
        <v>7.3552146367129101</v>
      </c>
      <c r="AB25" s="91">
        <v>5.5887740842398101E-2</v>
      </c>
      <c r="AC25" s="91">
        <v>1.2840863504942199</v>
      </c>
      <c r="AD25" s="91">
        <v>0</v>
      </c>
      <c r="AE25" s="91">
        <v>0</v>
      </c>
      <c r="AF25" s="91">
        <v>1.35061949768239</v>
      </c>
      <c r="AG25" s="91">
        <v>1.35061949768239</v>
      </c>
      <c r="AH25" s="91">
        <v>3.0592379545517101</v>
      </c>
      <c r="AI25" s="91">
        <v>1.01692523894067</v>
      </c>
      <c r="AJ25" s="91">
        <v>4.0585081941348203E-2</v>
      </c>
      <c r="AK25" s="91">
        <v>1.06422876258225</v>
      </c>
      <c r="AL25" s="91">
        <v>0.10890146147456101</v>
      </c>
      <c r="AM25" s="91">
        <v>0</v>
      </c>
      <c r="AN25" s="91">
        <v>8.6169716685348605E-2</v>
      </c>
      <c r="AO25" s="91">
        <v>0.20631827391325899</v>
      </c>
      <c r="AP25" s="91">
        <v>0</v>
      </c>
      <c r="AQ25" s="91">
        <v>32.5009342747069</v>
      </c>
      <c r="AR25" s="91">
        <v>344.16446123998901</v>
      </c>
      <c r="AS25" s="91">
        <v>35.181259804780602</v>
      </c>
      <c r="AT25" s="91">
        <v>382.40495899932102</v>
      </c>
      <c r="AU25" s="91">
        <v>0</v>
      </c>
      <c r="AV25" s="91">
        <v>1.2955424301492999</v>
      </c>
      <c r="AW25" s="91">
        <v>0</v>
      </c>
      <c r="AX25" s="91">
        <v>11.300672148835099</v>
      </c>
      <c r="AY25" s="91">
        <v>6.2494708907224004E-3</v>
      </c>
      <c r="AZ25" s="91">
        <v>2.1974961865551101E-3</v>
      </c>
      <c r="BA25" s="91">
        <v>8.2668752404415802</v>
      </c>
      <c r="BB25" s="91">
        <v>2.8085076384640299E-3</v>
      </c>
      <c r="BC25" s="91">
        <v>0</v>
      </c>
      <c r="BD25" s="91">
        <v>4.0733960812844099E-4</v>
      </c>
      <c r="BE25" s="91">
        <v>11.651353950782401</v>
      </c>
      <c r="BF25" s="91">
        <v>10.719216687930899</v>
      </c>
      <c r="BG25" s="91">
        <v>0.93213726285156795</v>
      </c>
      <c r="BH25" s="91">
        <v>0</v>
      </c>
      <c r="BI25" s="91">
        <v>0</v>
      </c>
      <c r="BJ25" s="91">
        <v>4.3853442594399099E-2</v>
      </c>
      <c r="BK25" s="91">
        <v>0</v>
      </c>
      <c r="BL25" s="91">
        <v>0.47058587035720401</v>
      </c>
      <c r="BM25" s="91">
        <v>0</v>
      </c>
      <c r="BN25" s="91">
        <v>1.2230952440792101E-2</v>
      </c>
      <c r="BO25" s="91">
        <v>1.8823429829637801</v>
      </c>
      <c r="BP25" s="91">
        <v>2.7607533376975999E-2</v>
      </c>
      <c r="BQ25" s="91">
        <v>0</v>
      </c>
      <c r="BR25" s="91">
        <v>3.1622506578040797E-2</v>
      </c>
      <c r="BS25" s="91">
        <v>4.2878231231777302E-5</v>
      </c>
      <c r="BT25" s="91">
        <v>26.298704808390699</v>
      </c>
      <c r="BU25" s="91">
        <v>4.7199902210028597</v>
      </c>
      <c r="BV25" s="91">
        <v>0</v>
      </c>
      <c r="BW25" s="91">
        <v>0</v>
      </c>
      <c r="BX25" s="91">
        <v>1.5811359169880399</v>
      </c>
      <c r="BY25" s="91">
        <v>0</v>
      </c>
      <c r="BZ25" s="91">
        <v>0.25809516626333101</v>
      </c>
      <c r="CA25" s="91">
        <v>31.606323252699301</v>
      </c>
      <c r="CB25" s="91">
        <v>2.1978040045042602</v>
      </c>
      <c r="CD25" s="34">
        <f t="shared" si="0"/>
        <v>7.9999955088373778E-3</v>
      </c>
      <c r="CE25" s="34">
        <f t="shared" si="8"/>
        <v>1.9247514060011416E-2</v>
      </c>
      <c r="CF25" s="79">
        <f t="shared" si="1"/>
        <v>-8.9197442244974873E-5</v>
      </c>
      <c r="CG25" s="79" t="str">
        <f t="shared" si="2"/>
        <v/>
      </c>
      <c r="CH25" s="79">
        <f t="shared" si="3"/>
        <v>-9.1703268297918712E-5</v>
      </c>
      <c r="CI25" s="79">
        <f t="shared" si="4"/>
        <v>-1.1442246629979746E-4</v>
      </c>
      <c r="CJ25" s="79">
        <f t="shared" si="5"/>
        <v>-1.1662850779729001E-4</v>
      </c>
      <c r="CK25" s="79">
        <f t="shared" si="6"/>
        <v>-9.3653316434517972E-5</v>
      </c>
      <c r="CL25" s="79">
        <f t="shared" si="7"/>
        <v>-6.6556532556894828E-5</v>
      </c>
      <c r="CM25" s="49">
        <f t="shared" si="9"/>
        <v>-4.9126420665529123E-4</v>
      </c>
      <c r="CN25" s="49">
        <f t="shared" si="10"/>
        <v>-5.5841823650249671E-4</v>
      </c>
      <c r="CO25" s="49">
        <f t="shared" si="11"/>
        <v>8.5657746109664044E-4</v>
      </c>
      <c r="CP25" s="49">
        <f t="shared" si="12"/>
        <v>-1.3391139019533077E-3</v>
      </c>
      <c r="CQ25" s="79"/>
      <c r="CR25" s="79"/>
    </row>
    <row r="26" spans="1:96" x14ac:dyDescent="0.25">
      <c r="A26" s="91" t="s">
        <v>25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28"/>
      <c r="O26" s="28"/>
      <c r="P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D26" s="34" t="e">
        <f t="shared" si="0"/>
        <v>#DIV/0!</v>
      </c>
      <c r="CE26" s="34" t="e">
        <f t="shared" si="8"/>
        <v>#DIV/0!</v>
      </c>
      <c r="CF26" s="79" t="str">
        <f t="shared" si="1"/>
        <v/>
      </c>
      <c r="CG26" s="79" t="str">
        <f t="shared" si="2"/>
        <v/>
      </c>
      <c r="CH26" s="79" t="str">
        <f t="shared" si="3"/>
        <v/>
      </c>
      <c r="CI26" s="79" t="str">
        <f t="shared" si="4"/>
        <v/>
      </c>
      <c r="CJ26" s="79" t="str">
        <f t="shared" si="5"/>
        <v/>
      </c>
      <c r="CK26" s="79" t="str">
        <f t="shared" si="6"/>
        <v/>
      </c>
      <c r="CL26" s="79" t="str">
        <f t="shared" si="7"/>
        <v/>
      </c>
      <c r="CM26" s="49" t="e">
        <f t="shared" si="9"/>
        <v>#DIV/0!</v>
      </c>
      <c r="CN26" s="49" t="e">
        <f t="shared" si="10"/>
        <v>#DIV/0!</v>
      </c>
      <c r="CO26" s="49" t="e">
        <f t="shared" si="11"/>
        <v>#DIV/0!</v>
      </c>
      <c r="CP26" s="49" t="e">
        <f t="shared" si="12"/>
        <v>#DIV/0!</v>
      </c>
      <c r="CQ26" s="79"/>
      <c r="CR26" s="79"/>
    </row>
    <row r="27" spans="1:96" x14ac:dyDescent="0.25">
      <c r="A27" s="91" t="s">
        <v>26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28"/>
      <c r="O27" s="28"/>
      <c r="P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D27" s="34" t="e">
        <f t="shared" si="0"/>
        <v>#DIV/0!</v>
      </c>
      <c r="CE27" s="34" t="e">
        <f t="shared" si="8"/>
        <v>#DIV/0!</v>
      </c>
      <c r="CF27" s="79" t="str">
        <f t="shared" si="1"/>
        <v/>
      </c>
      <c r="CG27" s="79" t="str">
        <f t="shared" si="2"/>
        <v/>
      </c>
      <c r="CH27" s="79" t="str">
        <f t="shared" si="3"/>
        <v/>
      </c>
      <c r="CI27" s="79" t="str">
        <f t="shared" si="4"/>
        <v/>
      </c>
      <c r="CJ27" s="79" t="str">
        <f t="shared" si="5"/>
        <v/>
      </c>
      <c r="CK27" s="79" t="str">
        <f t="shared" si="6"/>
        <v/>
      </c>
      <c r="CL27" s="79" t="str">
        <f t="shared" si="7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79"/>
      <c r="CR27" s="79"/>
    </row>
    <row r="28" spans="1:96" x14ac:dyDescent="0.25">
      <c r="A28" s="91" t="s">
        <v>27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28"/>
      <c r="O28" s="28"/>
      <c r="P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D28" s="34" t="e">
        <f t="shared" si="0"/>
        <v>#DIV/0!</v>
      </c>
      <c r="CE28" s="34" t="e">
        <f t="shared" si="8"/>
        <v>#DIV/0!</v>
      </c>
      <c r="CF28" s="79" t="str">
        <f t="shared" si="1"/>
        <v/>
      </c>
      <c r="CG28" s="79" t="str">
        <f t="shared" si="2"/>
        <v/>
      </c>
      <c r="CH28" s="79" t="str">
        <f t="shared" si="3"/>
        <v/>
      </c>
      <c r="CI28" s="79" t="str">
        <f t="shared" si="4"/>
        <v/>
      </c>
      <c r="CJ28" s="79" t="str">
        <f t="shared" si="5"/>
        <v/>
      </c>
      <c r="CK28" s="79" t="str">
        <f t="shared" si="6"/>
        <v/>
      </c>
      <c r="CL28" s="79" t="str">
        <f t="shared" si="7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79"/>
      <c r="CR28" s="79"/>
    </row>
    <row r="29" spans="1:96" x14ac:dyDescent="0.25">
      <c r="A29" s="91" t="s">
        <v>28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28"/>
      <c r="O29" s="28"/>
      <c r="P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D29" s="34" t="e">
        <f t="shared" si="0"/>
        <v>#DIV/0!</v>
      </c>
      <c r="CE29" s="34" t="e">
        <f t="shared" si="8"/>
        <v>#DIV/0!</v>
      </c>
      <c r="CF29" s="79" t="str">
        <f t="shared" si="1"/>
        <v/>
      </c>
      <c r="CG29" s="79" t="str">
        <f t="shared" si="2"/>
        <v/>
      </c>
      <c r="CH29" s="79" t="str">
        <f t="shared" si="3"/>
        <v/>
      </c>
      <c r="CI29" s="79" t="str">
        <f t="shared" si="4"/>
        <v/>
      </c>
      <c r="CJ29" s="79" t="str">
        <f t="shared" si="5"/>
        <v/>
      </c>
      <c r="CK29" s="79" t="str">
        <f t="shared" si="6"/>
        <v/>
      </c>
      <c r="CL29" s="79" t="str">
        <f t="shared" si="7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79"/>
      <c r="CR29" s="79"/>
    </row>
    <row r="30" spans="1:96" x14ac:dyDescent="0.25">
      <c r="A30" s="91" t="s">
        <v>29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28"/>
      <c r="O30" s="28"/>
      <c r="P30" s="91"/>
      <c r="Q30" s="90" t="s">
        <v>29</v>
      </c>
      <c r="R30" s="90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91">
        <v>0</v>
      </c>
      <c r="Z30" s="91">
        <v>0</v>
      </c>
      <c r="AA30" s="91">
        <v>0</v>
      </c>
      <c r="AB30" s="91">
        <v>0</v>
      </c>
      <c r="AC30" s="91">
        <v>0</v>
      </c>
      <c r="AD30" s="91">
        <v>0</v>
      </c>
      <c r="AE30" s="91">
        <v>0</v>
      </c>
      <c r="AF30" s="91">
        <v>0</v>
      </c>
      <c r="AG30" s="91">
        <v>0</v>
      </c>
      <c r="AH30" s="91">
        <v>0</v>
      </c>
      <c r="AI30" s="91">
        <v>0</v>
      </c>
      <c r="AJ30" s="91">
        <v>0</v>
      </c>
      <c r="AK30" s="91">
        <v>0</v>
      </c>
      <c r="AL30" s="91">
        <v>0</v>
      </c>
      <c r="AM30" s="91">
        <v>0</v>
      </c>
      <c r="AN30" s="91">
        <v>0</v>
      </c>
      <c r="AO30" s="91">
        <v>0</v>
      </c>
      <c r="AP30" s="91">
        <v>0</v>
      </c>
      <c r="AQ30" s="91">
        <v>0</v>
      </c>
      <c r="AR30" s="91">
        <v>0</v>
      </c>
      <c r="AS30" s="91">
        <v>0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0</v>
      </c>
      <c r="BL30" s="91">
        <v>0</v>
      </c>
      <c r="BM30" s="91">
        <v>0</v>
      </c>
      <c r="BN30" s="91">
        <v>0</v>
      </c>
      <c r="BO30" s="91">
        <v>0</v>
      </c>
      <c r="BP30" s="91">
        <v>0</v>
      </c>
      <c r="BQ30" s="91">
        <v>0</v>
      </c>
      <c r="BR30" s="91">
        <v>0</v>
      </c>
      <c r="BS30" s="91">
        <v>0</v>
      </c>
      <c r="BT30" s="91">
        <v>0</v>
      </c>
      <c r="BU30" s="91">
        <v>0</v>
      </c>
      <c r="BV30" s="91">
        <v>0</v>
      </c>
      <c r="BW30" s="91">
        <v>0</v>
      </c>
      <c r="BX30" s="91">
        <v>0</v>
      </c>
      <c r="BY30" s="91">
        <v>0</v>
      </c>
      <c r="BZ30" s="91">
        <v>0</v>
      </c>
      <c r="CA30" s="91">
        <v>0</v>
      </c>
      <c r="CB30" s="91">
        <v>0</v>
      </c>
      <c r="CD30" s="34" t="e">
        <f t="shared" si="0"/>
        <v>#DIV/0!</v>
      </c>
      <c r="CE30" s="34" t="e">
        <f t="shared" si="8"/>
        <v>#DIV/0!</v>
      </c>
      <c r="CF30" s="79" t="str">
        <f t="shared" si="1"/>
        <v/>
      </c>
      <c r="CG30" s="79" t="str">
        <f t="shared" si="2"/>
        <v/>
      </c>
      <c r="CH30" s="79" t="str">
        <f t="shared" si="3"/>
        <v/>
      </c>
      <c r="CI30" s="79" t="str">
        <f t="shared" si="4"/>
        <v/>
      </c>
      <c r="CJ30" s="79" t="str">
        <f t="shared" si="5"/>
        <v/>
      </c>
      <c r="CK30" s="79" t="str">
        <f t="shared" si="6"/>
        <v/>
      </c>
      <c r="CL30" s="79" t="str">
        <f t="shared" si="7"/>
        <v/>
      </c>
      <c r="CM30" s="49" t="e">
        <f t="shared" si="9"/>
        <v>#DIV/0!</v>
      </c>
      <c r="CN30" s="49" t="e">
        <f t="shared" si="10"/>
        <v>#DIV/0!</v>
      </c>
      <c r="CO30" s="49" t="e">
        <f t="shared" si="11"/>
        <v>#DIV/0!</v>
      </c>
      <c r="CP30" s="49" t="e">
        <f t="shared" si="12"/>
        <v>#DIV/0!</v>
      </c>
      <c r="CQ30" s="79"/>
      <c r="CR30" s="79"/>
    </row>
    <row r="31" spans="1:96" x14ac:dyDescent="0.25">
      <c r="A31" s="91" t="s">
        <v>30</v>
      </c>
      <c r="B31" s="91">
        <v>1117.5896</v>
      </c>
      <c r="C31" s="91">
        <v>0</v>
      </c>
      <c r="D31" s="91">
        <v>6512.6908999999996</v>
      </c>
      <c r="E31" s="91">
        <v>164.69378900000001</v>
      </c>
      <c r="F31" s="91">
        <v>151.51826</v>
      </c>
      <c r="G31" s="91">
        <v>334.82846000000001</v>
      </c>
      <c r="H31" s="91">
        <v>703.23302999999999</v>
      </c>
      <c r="I31" s="91"/>
      <c r="J31" s="91"/>
      <c r="K31" s="91"/>
      <c r="L31" s="91"/>
      <c r="M31" s="91"/>
      <c r="N31" s="28"/>
      <c r="O31" s="28"/>
      <c r="P31" s="91"/>
      <c r="Q31" s="90" t="s">
        <v>30</v>
      </c>
      <c r="R31" s="90">
        <v>0</v>
      </c>
      <c r="S31" s="91">
        <v>18.578088561656902</v>
      </c>
      <c r="T31" s="91">
        <v>6.87626774041542</v>
      </c>
      <c r="U31" s="91">
        <v>6.87626774041542</v>
      </c>
      <c r="V31" s="91">
        <v>54.631846390305697</v>
      </c>
      <c r="W31" s="91">
        <v>0</v>
      </c>
      <c r="X31" s="91">
        <v>3.33072597809837</v>
      </c>
      <c r="Y31" s="91">
        <v>17.097755804975801</v>
      </c>
      <c r="Z31" s="91">
        <v>1117.5715182292399</v>
      </c>
      <c r="AA31" s="91">
        <v>163.650087190411</v>
      </c>
      <c r="AB31" s="91">
        <v>1.2434733980683801</v>
      </c>
      <c r="AC31" s="91">
        <v>28.570267722683901</v>
      </c>
      <c r="AD31" s="91">
        <v>0</v>
      </c>
      <c r="AE31" s="91">
        <v>0</v>
      </c>
      <c r="AF31" s="91">
        <v>30.050609796603801</v>
      </c>
      <c r="AG31" s="91">
        <v>30.050609796603801</v>
      </c>
      <c r="AH31" s="91">
        <v>52.100557202202403</v>
      </c>
      <c r="AI31" s="91">
        <v>22.626109641480799</v>
      </c>
      <c r="AJ31" s="91">
        <v>0.90299878541838996</v>
      </c>
      <c r="AK31" s="91">
        <v>23.6785714242524</v>
      </c>
      <c r="AL31" s="91">
        <v>2.4230055680581799</v>
      </c>
      <c r="AM31" s="91">
        <v>0</v>
      </c>
      <c r="AN31" s="91">
        <v>1.91723740289563</v>
      </c>
      <c r="AO31" s="91">
        <v>2.9161484520169498</v>
      </c>
      <c r="AP31" s="91">
        <v>0</v>
      </c>
      <c r="AQ31" s="91">
        <v>723.12989578233703</v>
      </c>
      <c r="AR31" s="91">
        <v>5861.31150034028</v>
      </c>
      <c r="AS31" s="91">
        <v>599.15639750811499</v>
      </c>
      <c r="AT31" s="91">
        <v>6512.5684550506003</v>
      </c>
      <c r="AU31" s="91">
        <v>0</v>
      </c>
      <c r="AV31" s="91">
        <v>28.825195358404802</v>
      </c>
      <c r="AW31" s="91">
        <v>0</v>
      </c>
      <c r="AX31" s="91">
        <v>251.43438904149801</v>
      </c>
      <c r="AY31" s="91">
        <v>8.8331292628295199E-2</v>
      </c>
      <c r="AZ31" s="91">
        <v>3.1059906255945499E-2</v>
      </c>
      <c r="BA31" s="91">
        <v>116.845881971813</v>
      </c>
      <c r="BB31" s="91">
        <v>3.9696091540865397E-2</v>
      </c>
      <c r="BC31" s="91">
        <v>0</v>
      </c>
      <c r="BD31" s="91">
        <v>5.7574479165771004E-3</v>
      </c>
      <c r="BE31" s="91">
        <v>164.68281380072</v>
      </c>
      <c r="BF31" s="91">
        <v>151.50784063978799</v>
      </c>
      <c r="BG31" s="91">
        <v>13.174973160931801</v>
      </c>
      <c r="BH31" s="91">
        <v>0</v>
      </c>
      <c r="BI31" s="91">
        <v>0</v>
      </c>
      <c r="BJ31" s="91">
        <v>0.61983471113389199</v>
      </c>
      <c r="BK31" s="91">
        <v>0</v>
      </c>
      <c r="BL31" s="91">
        <v>6.6513671532267402</v>
      </c>
      <c r="BM31" s="91">
        <v>0</v>
      </c>
      <c r="BN31" s="91">
        <v>0.17287483369874901</v>
      </c>
      <c r="BO31" s="91">
        <v>26.605471248642701</v>
      </c>
      <c r="BP31" s="91">
        <v>0.614253981261351</v>
      </c>
      <c r="BQ31" s="91">
        <v>0</v>
      </c>
      <c r="BR31" s="91">
        <v>0.44695993659507099</v>
      </c>
      <c r="BS31" s="91">
        <v>6.0604633554346699E-4</v>
      </c>
      <c r="BT31" s="91">
        <v>334.80942997955202</v>
      </c>
      <c r="BU31" s="91">
        <v>105.01722636005201</v>
      </c>
      <c r="BV31" s="91">
        <v>0</v>
      </c>
      <c r="BW31" s="91">
        <v>0</v>
      </c>
      <c r="BX31" s="91">
        <v>35.179515254614699</v>
      </c>
      <c r="BY31" s="91">
        <v>0</v>
      </c>
      <c r="BZ31" s="91">
        <v>5.7425000470089103</v>
      </c>
      <c r="CA31" s="91">
        <v>703.225333353064</v>
      </c>
      <c r="CB31" s="91">
        <v>48.900077386323197</v>
      </c>
      <c r="CD31" s="34">
        <f t="shared" si="0"/>
        <v>8.0000014682068479E-3</v>
      </c>
      <c r="CE31" s="34">
        <f t="shared" si="8"/>
        <v>1.9247508509807974E-2</v>
      </c>
      <c r="CF31" s="79">
        <f t="shared" si="1"/>
        <v>-1.6179258253737218E-5</v>
      </c>
      <c r="CG31" s="79" t="str">
        <f t="shared" si="2"/>
        <v/>
      </c>
      <c r="CH31" s="79">
        <f t="shared" si="3"/>
        <v>-1.8800976628466029E-5</v>
      </c>
      <c r="CI31" s="79">
        <f t="shared" si="4"/>
        <v>-6.6640031458692949E-5</v>
      </c>
      <c r="CJ31" s="79">
        <f t="shared" si="5"/>
        <v>-6.8766366588501957E-5</v>
      </c>
      <c r="CK31" s="79">
        <f t="shared" si="6"/>
        <v>-5.6835134169853444E-5</v>
      </c>
      <c r="CL31" s="79">
        <f t="shared" si="7"/>
        <v>-1.0944660742091641E-5</v>
      </c>
      <c r="CM31" s="49">
        <f t="shared" si="9"/>
        <v>-4.9213173439713147E-4</v>
      </c>
      <c r="CN31" s="49">
        <f t="shared" si="10"/>
        <v>-5.577882463053685E-4</v>
      </c>
      <c r="CO31" s="49">
        <f t="shared" si="11"/>
        <v>8.5598806992105052E-4</v>
      </c>
      <c r="CP31" s="49">
        <f t="shared" si="12"/>
        <v>-1.3375092492003715E-3</v>
      </c>
      <c r="CQ31" s="79"/>
      <c r="CR31" s="79"/>
    </row>
    <row r="32" spans="1:96" x14ac:dyDescent="0.25">
      <c r="A32" s="91" t="s">
        <v>31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28"/>
      <c r="O32" s="28"/>
      <c r="P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D32" s="34" t="e">
        <f t="shared" si="0"/>
        <v>#DIV/0!</v>
      </c>
      <c r="CE32" s="34" t="e">
        <f t="shared" si="8"/>
        <v>#DIV/0!</v>
      </c>
      <c r="CF32" s="79" t="str">
        <f t="shared" si="1"/>
        <v/>
      </c>
      <c r="CG32" s="79" t="str">
        <f t="shared" si="2"/>
        <v/>
      </c>
      <c r="CH32" s="79" t="str">
        <f t="shared" si="3"/>
        <v/>
      </c>
      <c r="CI32" s="79" t="str">
        <f t="shared" si="4"/>
        <v/>
      </c>
      <c r="CJ32" s="79" t="str">
        <f t="shared" si="5"/>
        <v/>
      </c>
      <c r="CK32" s="79" t="str">
        <f t="shared" si="6"/>
        <v/>
      </c>
      <c r="CL32" s="79" t="str">
        <f t="shared" si="7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79"/>
      <c r="CR32" s="79"/>
    </row>
    <row r="33" spans="1:96" x14ac:dyDescent="0.25">
      <c r="A33" s="91" t="s">
        <v>32</v>
      </c>
      <c r="B33" s="91">
        <v>566.04651000000001</v>
      </c>
      <c r="C33" s="91">
        <v>0</v>
      </c>
      <c r="D33" s="91">
        <v>3421.9220999999998</v>
      </c>
      <c r="E33" s="91">
        <v>74.02398199999999</v>
      </c>
      <c r="F33" s="91">
        <v>68.102065999999994</v>
      </c>
      <c r="G33" s="91">
        <v>136.05112</v>
      </c>
      <c r="H33" s="91">
        <v>356.125</v>
      </c>
      <c r="I33" s="91"/>
      <c r="J33" s="91"/>
      <c r="K33" s="91"/>
      <c r="L33" s="91"/>
      <c r="M33" s="91"/>
      <c r="N33" s="28"/>
      <c r="O33" s="28"/>
      <c r="P33" s="91"/>
      <c r="Q33" s="90" t="s">
        <v>32</v>
      </c>
      <c r="R33" s="90">
        <v>0</v>
      </c>
      <c r="S33" s="91">
        <v>9.4082562558410405</v>
      </c>
      <c r="T33" s="91">
        <v>3.4822539627524001</v>
      </c>
      <c r="U33" s="91">
        <v>3.4822539627524001</v>
      </c>
      <c r="V33" s="91">
        <v>27.6664505382033</v>
      </c>
      <c r="W33" s="91">
        <v>0</v>
      </c>
      <c r="X33" s="91">
        <v>1.68673390664639</v>
      </c>
      <c r="Y33" s="91">
        <v>8.6585891733788092</v>
      </c>
      <c r="Z33" s="91">
        <v>566.04633806202696</v>
      </c>
      <c r="AA33" s="91">
        <v>82.875083075911206</v>
      </c>
      <c r="AB33" s="91">
        <v>0.62971571165047702</v>
      </c>
      <c r="AC33" s="91">
        <v>14.468444014827099</v>
      </c>
      <c r="AD33" s="91">
        <v>0</v>
      </c>
      <c r="AE33" s="91">
        <v>0</v>
      </c>
      <c r="AF33" s="91">
        <v>15.218120396552701</v>
      </c>
      <c r="AG33" s="91">
        <v>15.218120396552701</v>
      </c>
      <c r="AH33" s="91">
        <v>27.375339744153599</v>
      </c>
      <c r="AI33" s="91">
        <v>11.4582281569107</v>
      </c>
      <c r="AJ33" s="91">
        <v>0.45729397708895902</v>
      </c>
      <c r="AK33" s="91">
        <v>11.9911943565894</v>
      </c>
      <c r="AL33" s="91">
        <v>1.2270530730290901</v>
      </c>
      <c r="AM33" s="91">
        <v>0</v>
      </c>
      <c r="AN33" s="91">
        <v>0.97092056777881497</v>
      </c>
      <c r="AO33" s="91">
        <v>1.3107597830100799</v>
      </c>
      <c r="AP33" s="91">
        <v>0</v>
      </c>
      <c r="AQ33" s="91">
        <v>366.20491028180498</v>
      </c>
      <c r="AR33" s="91">
        <v>3079.7288558937798</v>
      </c>
      <c r="AS33" s="91">
        <v>314.816709528486</v>
      </c>
      <c r="AT33" s="91">
        <v>3421.9209051664202</v>
      </c>
      <c r="AU33" s="91">
        <v>0</v>
      </c>
      <c r="AV33" s="91">
        <v>14.597574649618799</v>
      </c>
      <c r="AW33" s="91">
        <v>0</v>
      </c>
      <c r="AX33" s="91">
        <v>127.330546240754</v>
      </c>
      <c r="AY33" s="91">
        <v>3.97034930504803E-2</v>
      </c>
      <c r="AZ33" s="91">
        <v>1.39609169265364E-2</v>
      </c>
      <c r="BA33" s="91">
        <v>52.520297161990001</v>
      </c>
      <c r="BB33" s="91">
        <v>1.7842726699625701E-2</v>
      </c>
      <c r="BC33" s="91">
        <v>0</v>
      </c>
      <c r="BD33" s="91">
        <v>2.5878774267652101E-3</v>
      </c>
      <c r="BE33" s="91">
        <v>74.022190639358499</v>
      </c>
      <c r="BF33" s="91">
        <v>68.100275262781494</v>
      </c>
      <c r="BG33" s="91">
        <v>5.9219153765769903</v>
      </c>
      <c r="BH33" s="91">
        <v>0</v>
      </c>
      <c r="BI33" s="91">
        <v>0</v>
      </c>
      <c r="BJ33" s="91">
        <v>0.27860530529054101</v>
      </c>
      <c r="BK33" s="91">
        <v>0</v>
      </c>
      <c r="BL33" s="91">
        <v>2.9896808754553899</v>
      </c>
      <c r="BM33" s="91">
        <v>0</v>
      </c>
      <c r="BN33" s="91">
        <v>7.7704472318215104E-2</v>
      </c>
      <c r="BO33" s="91">
        <v>11.9587190966561</v>
      </c>
      <c r="BP33" s="91">
        <v>0.311068345312905</v>
      </c>
      <c r="BQ33" s="91">
        <v>0</v>
      </c>
      <c r="BR33" s="91">
        <v>0.20090092761674799</v>
      </c>
      <c r="BS33" s="91">
        <v>2.7240935102542399E-4</v>
      </c>
      <c r="BT33" s="91">
        <v>136.05108094335699</v>
      </c>
      <c r="BU33" s="91">
        <v>53.182450673371797</v>
      </c>
      <c r="BV33" s="91">
        <v>0</v>
      </c>
      <c r="BW33" s="91">
        <v>0</v>
      </c>
      <c r="BX33" s="91">
        <v>17.815498440406</v>
      </c>
      <c r="BY33" s="91">
        <v>0</v>
      </c>
      <c r="BZ33" s="91">
        <v>2.90809372506622</v>
      </c>
      <c r="CA33" s="91">
        <v>356.12490464679098</v>
      </c>
      <c r="CB33" s="91">
        <v>24.763803382936</v>
      </c>
      <c r="CD33" s="34">
        <f t="shared" si="0"/>
        <v>7.9999919644028819E-3</v>
      </c>
      <c r="CE33" s="34">
        <f t="shared" si="8"/>
        <v>1.9247496107059687E-2</v>
      </c>
      <c r="CF33" s="79">
        <f t="shared" si="1"/>
        <v>-3.0375237725653033E-7</v>
      </c>
      <c r="CG33" s="79" t="str">
        <f t="shared" si="2"/>
        <v/>
      </c>
      <c r="CH33" s="79">
        <f t="shared" si="3"/>
        <v>-3.49170303898812E-7</v>
      </c>
      <c r="CI33" s="79">
        <f t="shared" si="4"/>
        <v>-2.4199733560547572E-5</v>
      </c>
      <c r="CJ33" s="79">
        <f t="shared" si="5"/>
        <v>-2.6294902984284157E-5</v>
      </c>
      <c r="CK33" s="79">
        <f t="shared" si="6"/>
        <v>-2.8707329277544508E-7</v>
      </c>
      <c r="CL33" s="79">
        <f t="shared" si="7"/>
        <v>-2.6775207867833513E-7</v>
      </c>
      <c r="CM33" s="49">
        <f t="shared" si="9"/>
        <v>-4.9253565204189487E-4</v>
      </c>
      <c r="CN33" s="49">
        <f t="shared" si="10"/>
        <v>-5.5817379500813747E-4</v>
      </c>
      <c r="CO33" s="49">
        <f t="shared" si="11"/>
        <v>8.5572999274408134E-4</v>
      </c>
      <c r="CP33" s="49">
        <f t="shared" si="12"/>
        <v>-1.3375785142683073E-3</v>
      </c>
      <c r="CQ33" s="79"/>
      <c r="CR33" s="79"/>
    </row>
    <row r="34" spans="1:96" x14ac:dyDescent="0.25">
      <c r="A34" s="91" t="s">
        <v>33</v>
      </c>
      <c r="B34" s="91">
        <v>96.706176999999997</v>
      </c>
      <c r="C34" s="91">
        <v>0</v>
      </c>
      <c r="D34" s="91">
        <v>552.18413999999996</v>
      </c>
      <c r="E34" s="91">
        <v>14.7814987</v>
      </c>
      <c r="F34" s="91">
        <v>13.598966000000001</v>
      </c>
      <c r="G34" s="91">
        <v>30.184237</v>
      </c>
      <c r="H34" s="91">
        <v>59.184207999999998</v>
      </c>
      <c r="I34" s="91"/>
      <c r="J34" s="91"/>
      <c r="K34" s="91"/>
      <c r="L34" s="91"/>
      <c r="M34" s="91"/>
      <c r="N34" s="28"/>
      <c r="O34" s="28"/>
      <c r="P34" s="91"/>
      <c r="Q34" s="90" t="s">
        <v>33</v>
      </c>
      <c r="R34" s="90">
        <v>0</v>
      </c>
      <c r="S34" s="91">
        <v>1.5635511351834701</v>
      </c>
      <c r="T34" s="91">
        <v>0.57871408346392605</v>
      </c>
      <c r="U34" s="91">
        <v>0.57871408346392605</v>
      </c>
      <c r="V34" s="91">
        <v>4.5978693638452999</v>
      </c>
      <c r="W34" s="91">
        <v>0</v>
      </c>
      <c r="X34" s="91">
        <v>0.28031714646143402</v>
      </c>
      <c r="Y34" s="91">
        <v>1.43896611760904</v>
      </c>
      <c r="Z34" s="91">
        <v>96.706231021897395</v>
      </c>
      <c r="AA34" s="91">
        <v>13.7729309032672</v>
      </c>
      <c r="AB34" s="91">
        <v>0.104652027779417</v>
      </c>
      <c r="AC34" s="91">
        <v>2.4045053126576801</v>
      </c>
      <c r="AD34" s="91">
        <v>0</v>
      </c>
      <c r="AE34" s="91">
        <v>0</v>
      </c>
      <c r="AF34" s="91">
        <v>2.529089370666</v>
      </c>
      <c r="AG34" s="91">
        <v>2.529089370666</v>
      </c>
      <c r="AH34" s="91">
        <v>4.4174721967404604</v>
      </c>
      <c r="AI34" s="91">
        <v>1.9042363376784199</v>
      </c>
      <c r="AJ34" s="91">
        <v>7.5997310089210998E-2</v>
      </c>
      <c r="AK34" s="91">
        <v>1.9928148151895799</v>
      </c>
      <c r="AL34" s="91">
        <v>0.20392299498616001</v>
      </c>
      <c r="AM34" s="91">
        <v>0</v>
      </c>
      <c r="AN34" s="91">
        <v>0.16135673205592499</v>
      </c>
      <c r="AO34" s="91">
        <v>0.26173916402938702</v>
      </c>
      <c r="AP34" s="91">
        <v>0</v>
      </c>
      <c r="AQ34" s="91">
        <v>60.859376236379497</v>
      </c>
      <c r="AR34" s="91">
        <v>496.96560299167197</v>
      </c>
      <c r="AS34" s="91">
        <v>50.800912459531403</v>
      </c>
      <c r="AT34" s="91">
        <v>552.18398764794404</v>
      </c>
      <c r="AU34" s="91">
        <v>0</v>
      </c>
      <c r="AV34" s="91">
        <v>2.4259609286551198</v>
      </c>
      <c r="AW34" s="91">
        <v>0</v>
      </c>
      <c r="AX34" s="91">
        <v>21.1609875190859</v>
      </c>
      <c r="AY34" s="91">
        <v>7.9281966743277293E-3</v>
      </c>
      <c r="AZ34" s="91">
        <v>2.78778613072306E-3</v>
      </c>
      <c r="BA34" s="91">
        <v>10.487515828634701</v>
      </c>
      <c r="BB34" s="91">
        <v>3.5629239956568898E-3</v>
      </c>
      <c r="BC34" s="91">
        <v>0</v>
      </c>
      <c r="BD34" s="91">
        <v>5.1675852191118601E-4</v>
      </c>
      <c r="BE34" s="91">
        <v>14.781144493695001</v>
      </c>
      <c r="BF34" s="91">
        <v>13.598604920840501</v>
      </c>
      <c r="BG34" s="91">
        <v>1.1825395728544801</v>
      </c>
      <c r="BH34" s="91">
        <v>0</v>
      </c>
      <c r="BI34" s="91">
        <v>0</v>
      </c>
      <c r="BJ34" s="91">
        <v>5.5633322993656101E-2</v>
      </c>
      <c r="BK34" s="91">
        <v>0</v>
      </c>
      <c r="BL34" s="91">
        <v>0.59699454686750797</v>
      </c>
      <c r="BM34" s="91">
        <v>0</v>
      </c>
      <c r="BN34" s="91">
        <v>1.5516402563975301E-2</v>
      </c>
      <c r="BO34" s="91">
        <v>2.38797783715559</v>
      </c>
      <c r="BP34" s="91">
        <v>5.1696230889602401E-2</v>
      </c>
      <c r="BQ34" s="91">
        <v>0</v>
      </c>
      <c r="BR34" s="91">
        <v>4.0116921752454002E-2</v>
      </c>
      <c r="BS34" s="91">
        <v>5.4395550014605601E-5</v>
      </c>
      <c r="BT34" s="91">
        <v>30.184240242067499</v>
      </c>
      <c r="BU34" s="91">
        <v>8.8383682648656592</v>
      </c>
      <c r="BV34" s="91">
        <v>0</v>
      </c>
      <c r="BW34" s="91">
        <v>0</v>
      </c>
      <c r="BX34" s="91">
        <v>2.9607465636033199</v>
      </c>
      <c r="BY34" s="91">
        <v>0</v>
      </c>
      <c r="BZ34" s="91">
        <v>0.48329452755237301</v>
      </c>
      <c r="CA34" s="91">
        <v>59.184187731278598</v>
      </c>
      <c r="CB34" s="91">
        <v>4.1154782349920298</v>
      </c>
      <c r="CD34" s="34">
        <f t="shared" si="0"/>
        <v>8.0000005352507762E-3</v>
      </c>
      <c r="CE34" s="34">
        <f t="shared" si="8"/>
        <v>1.924750116302441E-2</v>
      </c>
      <c r="CF34" s="79">
        <f t="shared" si="1"/>
        <v>5.5861889151212613E-7</v>
      </c>
      <c r="CG34" s="79" t="str">
        <f t="shared" si="2"/>
        <v/>
      </c>
      <c r="CH34" s="79">
        <f t="shared" si="3"/>
        <v>-2.7590806197430118E-7</v>
      </c>
      <c r="CI34" s="79">
        <f t="shared" si="4"/>
        <v>-2.3962814068338935E-5</v>
      </c>
      <c r="CJ34" s="79">
        <f t="shared" si="5"/>
        <v>-2.6551956928204811E-5</v>
      </c>
      <c r="CK34" s="79">
        <f t="shared" si="6"/>
        <v>1.0740929114086735E-7</v>
      </c>
      <c r="CL34" s="79">
        <f t="shared" si="7"/>
        <v>-3.4246840643588147E-7</v>
      </c>
      <c r="CM34" s="49">
        <f t="shared" si="9"/>
        <v>-4.91926853322449E-4</v>
      </c>
      <c r="CN34" s="49">
        <f t="shared" si="10"/>
        <v>-5.5876577565359606E-4</v>
      </c>
      <c r="CO34" s="49">
        <f t="shared" si="11"/>
        <v>8.5530384064748009E-4</v>
      </c>
      <c r="CP34" s="49">
        <f t="shared" si="12"/>
        <v>-1.33748011415857E-3</v>
      </c>
      <c r="CQ34" s="79"/>
      <c r="CR34" s="79"/>
    </row>
    <row r="35" spans="1:96" x14ac:dyDescent="0.25">
      <c r="A35" s="91" t="s">
        <v>34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28"/>
      <c r="O35" s="28"/>
      <c r="P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D35" s="34" t="e">
        <f t="shared" si="0"/>
        <v>#DIV/0!</v>
      </c>
      <c r="CE35" s="34" t="e">
        <f t="shared" si="8"/>
        <v>#DIV/0!</v>
      </c>
      <c r="CF35" s="79" t="str">
        <f t="shared" si="1"/>
        <v/>
      </c>
      <c r="CG35" s="79" t="str">
        <f t="shared" si="2"/>
        <v/>
      </c>
      <c r="CH35" s="79" t="str">
        <f t="shared" si="3"/>
        <v/>
      </c>
      <c r="CI35" s="79" t="str">
        <f t="shared" ref="CI35:CI60" si="13">IF(E35=0,"",(BE35-E35)/E35)</f>
        <v/>
      </c>
      <c r="CJ35" s="79" t="str">
        <f t="shared" ref="CJ35:CJ60" si="14">IF(F35=0,"",(BF35-F35)/F35)</f>
        <v/>
      </c>
      <c r="CK35" s="79" t="str">
        <f t="shared" si="6"/>
        <v/>
      </c>
      <c r="CL35" s="79" t="str">
        <f t="shared" si="7"/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79"/>
      <c r="CR35" s="79"/>
    </row>
    <row r="36" spans="1:96" x14ac:dyDescent="0.25">
      <c r="A36" s="91" t="s">
        <v>35</v>
      </c>
      <c r="B36" s="91">
        <v>85.053168999999997</v>
      </c>
      <c r="C36" s="91">
        <v>0</v>
      </c>
      <c r="D36" s="91">
        <v>720.23681999999997</v>
      </c>
      <c r="E36" s="91">
        <v>12.2710819</v>
      </c>
      <c r="F36" s="91">
        <v>11.289394</v>
      </c>
      <c r="G36" s="91">
        <v>23.689236000000001</v>
      </c>
      <c r="H36" s="91">
        <v>50.900612000000002</v>
      </c>
      <c r="I36" s="91"/>
      <c r="J36" s="91"/>
      <c r="K36" s="91"/>
      <c r="L36" s="91"/>
      <c r="M36" s="91"/>
      <c r="N36" s="28"/>
      <c r="O36" s="28"/>
      <c r="P36" s="91"/>
      <c r="Q36" s="90" t="s">
        <v>35</v>
      </c>
      <c r="R36" s="90">
        <v>0</v>
      </c>
      <c r="S36" s="91">
        <v>1.34471073272228</v>
      </c>
      <c r="T36" s="91">
        <v>0.49771567483433699</v>
      </c>
      <c r="U36" s="91">
        <v>0.49771567483433699</v>
      </c>
      <c r="V36" s="91">
        <v>3.9543391606921401</v>
      </c>
      <c r="W36" s="91">
        <v>0</v>
      </c>
      <c r="X36" s="91">
        <v>0.241083279920526</v>
      </c>
      <c r="Y36" s="91">
        <v>1.23756521257893</v>
      </c>
      <c r="Z36" s="91">
        <v>85.053165996792202</v>
      </c>
      <c r="AA36" s="91">
        <v>11.8452639886701</v>
      </c>
      <c r="AB36" s="91">
        <v>9.0004588896658397E-2</v>
      </c>
      <c r="AC36" s="91">
        <v>2.0679651258520102</v>
      </c>
      <c r="AD36" s="91">
        <v>0</v>
      </c>
      <c r="AE36" s="91">
        <v>0</v>
      </c>
      <c r="AF36" s="91">
        <v>2.1751140847669199</v>
      </c>
      <c r="AG36" s="91">
        <v>2.1751140847669199</v>
      </c>
      <c r="AH36" s="91">
        <v>5.7618989546784798</v>
      </c>
      <c r="AI36" s="91">
        <v>1.6377125214961601</v>
      </c>
      <c r="AJ36" s="91">
        <v>6.5360396588783801E-2</v>
      </c>
      <c r="AK36" s="91">
        <v>1.71389385531839</v>
      </c>
      <c r="AL36" s="91">
        <v>0.17538133127972699</v>
      </c>
      <c r="AM36" s="91">
        <v>0</v>
      </c>
      <c r="AN36" s="91">
        <v>0.13877244395009999</v>
      </c>
      <c r="AO36" s="91">
        <v>0.217287025799588</v>
      </c>
      <c r="AP36" s="91">
        <v>0</v>
      </c>
      <c r="AQ36" s="91">
        <v>52.341320404327597</v>
      </c>
      <c r="AR36" s="91">
        <v>648.21292083974004</v>
      </c>
      <c r="AS36" s="91">
        <v>66.261787794771706</v>
      </c>
      <c r="AT36" s="91">
        <v>720.23660758919004</v>
      </c>
      <c r="AU36" s="91">
        <v>0</v>
      </c>
      <c r="AV36" s="91">
        <v>2.0864132586655399</v>
      </c>
      <c r="AW36" s="91">
        <v>0</v>
      </c>
      <c r="AX36" s="91">
        <v>18.199231893648999</v>
      </c>
      <c r="AY36" s="91">
        <v>6.5817193957131096E-3</v>
      </c>
      <c r="AZ36" s="91">
        <v>2.3143266577379399E-3</v>
      </c>
      <c r="BA36" s="91">
        <v>8.7063822274398195</v>
      </c>
      <c r="BB36" s="91">
        <v>2.9578194734260301E-3</v>
      </c>
      <c r="BC36" s="91">
        <v>0</v>
      </c>
      <c r="BD36" s="91">
        <v>4.2899883144011401E-4</v>
      </c>
      <c r="BE36" s="91">
        <v>12.270792460264101</v>
      </c>
      <c r="BF36" s="91">
        <v>11.289103597573501</v>
      </c>
      <c r="BG36" s="91">
        <v>0.98168886269063005</v>
      </c>
      <c r="BH36" s="91">
        <v>0</v>
      </c>
      <c r="BI36" s="91">
        <v>0</v>
      </c>
      <c r="BJ36" s="91">
        <v>4.6184929975693997E-2</v>
      </c>
      <c r="BK36" s="91">
        <v>0</v>
      </c>
      <c r="BL36" s="91">
        <v>0.49560419638772601</v>
      </c>
      <c r="BM36" s="91">
        <v>0</v>
      </c>
      <c r="BN36" s="91">
        <v>1.2881188368414301E-2</v>
      </c>
      <c r="BO36" s="91">
        <v>1.9824193159057899</v>
      </c>
      <c r="BP36" s="91">
        <v>4.4460751553477597E-2</v>
      </c>
      <c r="BQ36" s="91">
        <v>0</v>
      </c>
      <c r="BR36" s="91">
        <v>3.3303717444622599E-2</v>
      </c>
      <c r="BS36" s="91">
        <v>4.5157693116618999E-5</v>
      </c>
      <c r="BT36" s="91">
        <v>23.689229676416598</v>
      </c>
      <c r="BU36" s="91">
        <v>7.60132238669802</v>
      </c>
      <c r="BV36" s="91">
        <v>0</v>
      </c>
      <c r="BW36" s="91">
        <v>0</v>
      </c>
      <c r="BX36" s="91">
        <v>2.54635176552405</v>
      </c>
      <c r="BY36" s="91">
        <v>0</v>
      </c>
      <c r="BZ36" s="91">
        <v>0.41565106023915699</v>
      </c>
      <c r="CA36" s="91">
        <v>50.900593646279397</v>
      </c>
      <c r="CB36" s="91">
        <v>3.5394679008776002</v>
      </c>
      <c r="CD36" s="34">
        <f t="shared" si="0"/>
        <v>8.0000084610597332E-3</v>
      </c>
      <c r="CE36" s="34">
        <f t="shared" si="8"/>
        <v>1.9247500381367043E-2</v>
      </c>
      <c r="CF36" s="79">
        <f t="shared" si="1"/>
        <v>-3.5309769521341836E-8</v>
      </c>
      <c r="CG36" s="79" t="str">
        <f t="shared" si="2"/>
        <v/>
      </c>
      <c r="CH36" s="79">
        <f t="shared" si="3"/>
        <v>-2.9491801033221705E-7</v>
      </c>
      <c r="CI36" s="79">
        <f t="shared" si="13"/>
        <v>-2.3587140747522594E-5</v>
      </c>
      <c r="CJ36" s="79">
        <f t="shared" si="14"/>
        <v>-2.5723473421063583E-5</v>
      </c>
      <c r="CK36" s="79">
        <f t="shared" si="6"/>
        <v>-2.6693910275070889E-7</v>
      </c>
      <c r="CL36" s="79">
        <f t="shared" si="7"/>
        <v>-3.6057956642144471E-7</v>
      </c>
      <c r="CM36" s="49">
        <f t="shared" si="9"/>
        <v>-4.9167113346788654E-4</v>
      </c>
      <c r="CN36" s="49">
        <f t="shared" si="10"/>
        <v>-5.5814001272104421E-4</v>
      </c>
      <c r="CO36" s="49">
        <f t="shared" si="11"/>
        <v>8.56936362079072E-4</v>
      </c>
      <c r="CP36" s="49">
        <f t="shared" si="12"/>
        <v>-1.3397995990896516E-3</v>
      </c>
      <c r="CQ36" s="79"/>
      <c r="CR36" s="79"/>
    </row>
    <row r="37" spans="1:96" x14ac:dyDescent="0.25">
      <c r="A37" s="91" t="s">
        <v>36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28"/>
      <c r="O37" s="28"/>
      <c r="P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D37" s="34" t="e">
        <f t="shared" si="0"/>
        <v>#DIV/0!</v>
      </c>
      <c r="CE37" s="34" t="e">
        <f t="shared" si="8"/>
        <v>#DIV/0!</v>
      </c>
      <c r="CF37" s="79" t="str">
        <f t="shared" si="1"/>
        <v/>
      </c>
      <c r="CG37" s="79" t="str">
        <f t="shared" si="2"/>
        <v/>
      </c>
      <c r="CH37" s="79" t="str">
        <f t="shared" si="3"/>
        <v/>
      </c>
      <c r="CI37" s="79" t="str">
        <f t="shared" si="13"/>
        <v/>
      </c>
      <c r="CJ37" s="79" t="str">
        <f t="shared" si="14"/>
        <v/>
      </c>
      <c r="CK37" s="79" t="str">
        <f t="shared" si="6"/>
        <v/>
      </c>
      <c r="CL37" s="79" t="str">
        <f t="shared" si="7"/>
        <v/>
      </c>
      <c r="CM37" s="49" t="e">
        <f t="shared" si="9"/>
        <v>#DIV/0!</v>
      </c>
      <c r="CN37" s="49" t="e">
        <f t="shared" si="10"/>
        <v>#DIV/0!</v>
      </c>
      <c r="CO37" s="49" t="e">
        <f t="shared" si="11"/>
        <v>#DIV/0!</v>
      </c>
      <c r="CP37" s="49" t="e">
        <f t="shared" si="12"/>
        <v>#DIV/0!</v>
      </c>
      <c r="CQ37" s="79"/>
      <c r="CR37" s="79"/>
    </row>
    <row r="38" spans="1:96" x14ac:dyDescent="0.25">
      <c r="A38" s="91" t="s">
        <v>37</v>
      </c>
      <c r="B38" s="91">
        <v>238.97928999999999</v>
      </c>
      <c r="C38" s="91">
        <v>0</v>
      </c>
      <c r="D38" s="91">
        <v>1030.2887000000001</v>
      </c>
      <c r="E38" s="91">
        <v>32.363158800000001</v>
      </c>
      <c r="F38" s="91">
        <v>29.774099</v>
      </c>
      <c r="G38" s="91">
        <v>55.912047999999999</v>
      </c>
      <c r="H38" s="91">
        <v>175.00108</v>
      </c>
      <c r="I38" s="91"/>
      <c r="J38" s="91"/>
      <c r="K38" s="91"/>
      <c r="L38" s="91"/>
      <c r="M38" s="91"/>
      <c r="N38" s="28"/>
      <c r="O38" s="28"/>
      <c r="P38" s="91"/>
      <c r="Q38" s="90" t="s">
        <v>37</v>
      </c>
      <c r="R38" s="90">
        <v>0</v>
      </c>
      <c r="S38" s="91">
        <v>4.6232508517873097</v>
      </c>
      <c r="T38" s="91">
        <v>1.7111941354223501</v>
      </c>
      <c r="U38" s="91">
        <v>1.7111941354223501</v>
      </c>
      <c r="V38" s="91">
        <v>13.5953927538638</v>
      </c>
      <c r="W38" s="91">
        <v>0</v>
      </c>
      <c r="X38" s="91">
        <v>0.82886610240540404</v>
      </c>
      <c r="Y38" s="91">
        <v>4.2548585670555097</v>
      </c>
      <c r="Z38" s="91">
        <v>238.979187631629</v>
      </c>
      <c r="AA38" s="91">
        <v>40.725135209767998</v>
      </c>
      <c r="AB38" s="91">
        <v>0.30944443922293102</v>
      </c>
      <c r="AC38" s="91">
        <v>7.1098550799006901</v>
      </c>
      <c r="AD38" s="91">
        <v>0</v>
      </c>
      <c r="AE38" s="91">
        <v>0</v>
      </c>
      <c r="AF38" s="91">
        <v>7.4782439049831302</v>
      </c>
      <c r="AG38" s="91">
        <v>7.4782439049831302</v>
      </c>
      <c r="AH38" s="91">
        <v>8.24230282787744</v>
      </c>
      <c r="AI38" s="91">
        <v>5.6306192061783102</v>
      </c>
      <c r="AJ38" s="91">
        <v>0.22471605003178299</v>
      </c>
      <c r="AK38" s="91">
        <v>5.8925269215954001</v>
      </c>
      <c r="AL38" s="91">
        <v>0.60297759979141996</v>
      </c>
      <c r="AM38" s="91">
        <v>0</v>
      </c>
      <c r="AN38" s="91">
        <v>0.47711365100178799</v>
      </c>
      <c r="AO38" s="91">
        <v>0.57306278491729901</v>
      </c>
      <c r="AP38" s="91">
        <v>0</v>
      </c>
      <c r="AQ38" s="91">
        <v>179.954381940508</v>
      </c>
      <c r="AR38" s="91">
        <v>927.25959016650302</v>
      </c>
      <c r="AS38" s="91">
        <v>94.786622426032196</v>
      </c>
      <c r="AT38" s="91">
        <v>1030.28851542041</v>
      </c>
      <c r="AU38" s="91">
        <v>0</v>
      </c>
      <c r="AV38" s="91">
        <v>7.1732865138541202</v>
      </c>
      <c r="AW38" s="91">
        <v>0</v>
      </c>
      <c r="AX38" s="91">
        <v>62.570700790973703</v>
      </c>
      <c r="AY38" s="91">
        <v>1.73582964505586E-2</v>
      </c>
      <c r="AZ38" s="91">
        <v>6.10368276426527E-3</v>
      </c>
      <c r="BA38" s="91">
        <v>22.9617775355633</v>
      </c>
      <c r="BB38" s="91">
        <v>7.8008056928851304E-3</v>
      </c>
      <c r="BC38" s="91">
        <v>0</v>
      </c>
      <c r="BD38" s="91">
        <v>1.13141508420002E-3</v>
      </c>
      <c r="BE38" s="91">
        <v>32.362377106116497</v>
      </c>
      <c r="BF38" s="91">
        <v>29.773315564600701</v>
      </c>
      <c r="BG38" s="91">
        <v>2.5890615415157798</v>
      </c>
      <c r="BH38" s="91">
        <v>0</v>
      </c>
      <c r="BI38" s="91">
        <v>0</v>
      </c>
      <c r="BJ38" s="91">
        <v>0.121805812871685</v>
      </c>
      <c r="BK38" s="91">
        <v>0</v>
      </c>
      <c r="BL38" s="91">
        <v>1.3070832553668701</v>
      </c>
      <c r="BM38" s="91">
        <v>0</v>
      </c>
      <c r="BN38" s="91">
        <v>3.3972253723330903E-2</v>
      </c>
      <c r="BO38" s="91">
        <v>5.2283298676675596</v>
      </c>
      <c r="BP38" s="91">
        <v>0.15286027867642299</v>
      </c>
      <c r="BQ38" s="91">
        <v>0</v>
      </c>
      <c r="BR38" s="91">
        <v>8.7833544046693898E-2</v>
      </c>
      <c r="BS38" s="91">
        <v>1.19095369427404E-4</v>
      </c>
      <c r="BT38" s="91">
        <v>55.912015206247901</v>
      </c>
      <c r="BU38" s="91">
        <v>26.134067557361998</v>
      </c>
      <c r="BV38" s="91">
        <v>0</v>
      </c>
      <c r="BW38" s="91">
        <v>0</v>
      </c>
      <c r="BX38" s="91">
        <v>8.7545952407735399</v>
      </c>
      <c r="BY38" s="91">
        <v>0</v>
      </c>
      <c r="BZ38" s="91">
        <v>1.42904797248758</v>
      </c>
      <c r="CA38" s="91">
        <v>175.00103058945999</v>
      </c>
      <c r="CB38" s="91">
        <v>12.1690076860801</v>
      </c>
      <c r="CD38" s="34">
        <f t="shared" si="0"/>
        <v>7.9999948601913347E-3</v>
      </c>
      <c r="CE38" s="34">
        <f t="shared" si="8"/>
        <v>1.9247530013037851E-2</v>
      </c>
      <c r="CF38" s="79">
        <f t="shared" si="1"/>
        <v>-4.2835666215624827E-7</v>
      </c>
      <c r="CG38" s="79" t="str">
        <f t="shared" si="2"/>
        <v/>
      </c>
      <c r="CH38" s="79">
        <f t="shared" si="3"/>
        <v>-1.7915327038024586E-7</v>
      </c>
      <c r="CI38" s="79">
        <f t="shared" si="13"/>
        <v>-2.4153819110619844E-5</v>
      </c>
      <c r="CJ38" s="79">
        <f t="shared" si="14"/>
        <v>-2.6312648429732073E-5</v>
      </c>
      <c r="CK38" s="79">
        <f t="shared" si="6"/>
        <v>-5.8652389370282768E-7</v>
      </c>
      <c r="CL38" s="79">
        <f t="shared" si="7"/>
        <v>-2.8234420047613523E-7</v>
      </c>
      <c r="CM38" s="49">
        <f t="shared" si="9"/>
        <v>-4.911971974479076E-4</v>
      </c>
      <c r="CN38" s="49">
        <f t="shared" si="10"/>
        <v>-5.5922446183954868E-4</v>
      </c>
      <c r="CO38" s="49">
        <f t="shared" si="11"/>
        <v>8.5653594130089092E-4</v>
      </c>
      <c r="CP38" s="49">
        <f t="shared" si="12"/>
        <v>-1.337851896136201E-3</v>
      </c>
      <c r="CQ38" s="79"/>
      <c r="CR38" s="79"/>
    </row>
    <row r="39" spans="1:96" x14ac:dyDescent="0.25">
      <c r="A39" s="91" t="s">
        <v>130</v>
      </c>
      <c r="B39" s="91">
        <v>232.82929999999999</v>
      </c>
      <c r="C39" s="91">
        <v>0</v>
      </c>
      <c r="D39" s="91">
        <v>1402.864</v>
      </c>
      <c r="E39" s="91">
        <v>41.717617599999997</v>
      </c>
      <c r="F39" s="91">
        <v>38.380198999999998</v>
      </c>
      <c r="G39" s="91">
        <v>90.697647000000003</v>
      </c>
      <c r="H39" s="91">
        <v>136.18224000000001</v>
      </c>
      <c r="I39" s="91"/>
      <c r="J39" s="91"/>
      <c r="K39" s="91"/>
      <c r="L39" s="91"/>
      <c r="M39" s="91"/>
      <c r="N39" s="28"/>
      <c r="O39" s="28"/>
      <c r="P39" s="91"/>
      <c r="Q39" s="90" t="s">
        <v>130</v>
      </c>
      <c r="R39" s="90">
        <v>0</v>
      </c>
      <c r="S39" s="91">
        <v>3.5977200095152799</v>
      </c>
      <c r="T39" s="91">
        <v>1.3316168959775201</v>
      </c>
      <c r="U39" s="91">
        <v>1.3316168959775201</v>
      </c>
      <c r="V39" s="91">
        <v>10.579654302005601</v>
      </c>
      <c r="W39" s="91">
        <v>0</v>
      </c>
      <c r="X39" s="91">
        <v>0.64500794753936597</v>
      </c>
      <c r="Y39" s="91">
        <v>3.3110447100772098</v>
      </c>
      <c r="Z39" s="91">
        <v>232.829251356669</v>
      </c>
      <c r="AA39" s="91">
        <v>31.691439725848301</v>
      </c>
      <c r="AB39" s="91">
        <v>0.24080325176255801</v>
      </c>
      <c r="AC39" s="91">
        <v>5.5327435205377</v>
      </c>
      <c r="AD39" s="91">
        <v>0</v>
      </c>
      <c r="AE39" s="91">
        <v>0</v>
      </c>
      <c r="AF39" s="91">
        <v>5.8194127212315001</v>
      </c>
      <c r="AG39" s="91">
        <v>5.8194127212315001</v>
      </c>
      <c r="AH39" s="91">
        <v>11.2229056159438</v>
      </c>
      <c r="AI39" s="91">
        <v>4.3816276139992398</v>
      </c>
      <c r="AJ39" s="91">
        <v>0.17486916851447301</v>
      </c>
      <c r="AK39" s="91">
        <v>4.58543906488676</v>
      </c>
      <c r="AL39" s="91">
        <v>0.46922457246647598</v>
      </c>
      <c r="AM39" s="91">
        <v>0</v>
      </c>
      <c r="AN39" s="91">
        <v>0.37127952830278399</v>
      </c>
      <c r="AO39" s="91">
        <v>0.73870253390433005</v>
      </c>
      <c r="AP39" s="91">
        <v>0</v>
      </c>
      <c r="AQ39" s="91">
        <v>140.03678993810499</v>
      </c>
      <c r="AR39" s="91">
        <v>1262.57728211996</v>
      </c>
      <c r="AS39" s="91">
        <v>129.06345389088199</v>
      </c>
      <c r="AT39" s="91">
        <v>1402.86364162679</v>
      </c>
      <c r="AU39" s="91">
        <v>0</v>
      </c>
      <c r="AV39" s="91">
        <v>5.5821034949872397</v>
      </c>
      <c r="AW39" s="91">
        <v>0</v>
      </c>
      <c r="AX39" s="91">
        <v>48.691191875560101</v>
      </c>
      <c r="AY39" s="91">
        <v>2.2375650743784298E-2</v>
      </c>
      <c r="AZ39" s="91">
        <v>7.8679436719081598E-3</v>
      </c>
      <c r="BA39" s="91">
        <v>29.598801687638101</v>
      </c>
      <c r="BB39" s="91">
        <v>1.0055610090554799E-2</v>
      </c>
      <c r="BC39" s="91">
        <v>0</v>
      </c>
      <c r="BD39" s="91">
        <v>1.4584469551414501E-3</v>
      </c>
      <c r="BE39" s="91">
        <v>41.716611606820202</v>
      </c>
      <c r="BF39" s="91">
        <v>38.379192362344099</v>
      </c>
      <c r="BG39" s="91">
        <v>3.33741924447604</v>
      </c>
      <c r="BH39" s="91">
        <v>0</v>
      </c>
      <c r="BI39" s="91">
        <v>0</v>
      </c>
      <c r="BJ39" s="91">
        <v>0.15701337367791501</v>
      </c>
      <c r="BK39" s="91">
        <v>0</v>
      </c>
      <c r="BL39" s="91">
        <v>1.6848906140423401</v>
      </c>
      <c r="BM39" s="91">
        <v>0</v>
      </c>
      <c r="BN39" s="91">
        <v>4.3791811449704302E-2</v>
      </c>
      <c r="BO39" s="91">
        <v>6.7395621076186201</v>
      </c>
      <c r="BP39" s="91">
        <v>0.118952631057559</v>
      </c>
      <c r="BQ39" s="91">
        <v>0</v>
      </c>
      <c r="BR39" s="91">
        <v>0.113221596697476</v>
      </c>
      <c r="BS39" s="91">
        <v>1.5351975859389201E-4</v>
      </c>
      <c r="BT39" s="91">
        <v>90.697678544508506</v>
      </c>
      <c r="BU39" s="91">
        <v>20.3369838277324</v>
      </c>
      <c r="BV39" s="91">
        <v>0</v>
      </c>
      <c r="BW39" s="91">
        <v>0</v>
      </c>
      <c r="BX39" s="91">
        <v>6.8126470723982999</v>
      </c>
      <c r="BY39" s="91">
        <v>0</v>
      </c>
      <c r="BZ39" s="91">
        <v>1.1120569595939001</v>
      </c>
      <c r="CA39" s="91">
        <v>136.182197049113</v>
      </c>
      <c r="CB39" s="91">
        <v>9.4696734548496195</v>
      </c>
      <c r="CD39" s="34">
        <f t="shared" si="0"/>
        <v>7.9999974929348683E-3</v>
      </c>
      <c r="CE39" s="34">
        <f t="shared" si="8"/>
        <v>1.9247474697490274E-2</v>
      </c>
      <c r="CF39" s="79">
        <f t="shared" si="1"/>
        <v>-2.089227214295299E-7</v>
      </c>
      <c r="CG39" s="79" t="str">
        <f t="shared" si="2"/>
        <v/>
      </c>
      <c r="CH39" s="79">
        <f t="shared" si="3"/>
        <v>-2.5545826966807596E-7</v>
      </c>
      <c r="CI39" s="79">
        <f t="shared" si="13"/>
        <v>-2.411434874927851E-5</v>
      </c>
      <c r="CJ39" s="79">
        <f t="shared" si="14"/>
        <v>-2.6228046808671993E-5</v>
      </c>
      <c r="CK39" s="79">
        <f t="shared" si="6"/>
        <v>3.4779853221748153E-7</v>
      </c>
      <c r="CL39" s="79">
        <f t="shared" si="7"/>
        <v>-3.1539271939578492E-7</v>
      </c>
      <c r="CM39" s="49">
        <f t="shared" si="9"/>
        <v>-4.905443650220435E-4</v>
      </c>
      <c r="CN39" s="49">
        <f t="shared" si="10"/>
        <v>-5.570226488950911E-4</v>
      </c>
      <c r="CO39" s="49">
        <f t="shared" si="11"/>
        <v>8.5608248258446E-4</v>
      </c>
      <c r="CP39" s="49">
        <f t="shared" si="12"/>
        <v>-1.3391605946129631E-3</v>
      </c>
      <c r="CQ39" s="79"/>
      <c r="CR39" s="79"/>
    </row>
    <row r="40" spans="1:96" x14ac:dyDescent="0.25">
      <c r="A40" s="91" t="s">
        <v>39</v>
      </c>
      <c r="B40" s="91">
        <v>38.358307000000003</v>
      </c>
      <c r="C40" s="91">
        <v>0</v>
      </c>
      <c r="D40" s="91">
        <v>212.65172000000001</v>
      </c>
      <c r="E40" s="91">
        <v>5.8274497400000005</v>
      </c>
      <c r="F40" s="91">
        <v>5.3612580000000003</v>
      </c>
      <c r="G40" s="91">
        <v>11.310608999999999</v>
      </c>
      <c r="H40" s="91">
        <v>24.453959000000001</v>
      </c>
      <c r="I40" s="91"/>
      <c r="J40" s="91"/>
      <c r="K40" s="91"/>
      <c r="L40" s="91"/>
      <c r="M40" s="91"/>
      <c r="N40" s="28"/>
      <c r="O40" s="28"/>
      <c r="P40" s="91"/>
      <c r="Q40" s="90" t="s">
        <v>39</v>
      </c>
      <c r="R40" s="90">
        <v>0</v>
      </c>
      <c r="S40" s="91">
        <v>0.64603404851717094</v>
      </c>
      <c r="T40" s="91">
        <v>0.23911544173027299</v>
      </c>
      <c r="U40" s="91">
        <v>0.23911544173027299</v>
      </c>
      <c r="V40" s="91">
        <v>1.8997684388465399</v>
      </c>
      <c r="W40" s="91">
        <v>0</v>
      </c>
      <c r="X40" s="91">
        <v>0.115822641986873</v>
      </c>
      <c r="Y40" s="91">
        <v>0.59455767852519603</v>
      </c>
      <c r="Z40" s="91">
        <v>38.358305410252598</v>
      </c>
      <c r="AA40" s="91">
        <v>5.6907584498890502</v>
      </c>
      <c r="AB40" s="91">
        <v>4.3240568199986701E-2</v>
      </c>
      <c r="AC40" s="91">
        <v>0.99350338748530798</v>
      </c>
      <c r="AD40" s="91">
        <v>0</v>
      </c>
      <c r="AE40" s="91">
        <v>0</v>
      </c>
      <c r="AF40" s="91">
        <v>1.04497973682803</v>
      </c>
      <c r="AG40" s="91">
        <v>1.04497973682803</v>
      </c>
      <c r="AH40" s="91">
        <v>1.7012149953978499</v>
      </c>
      <c r="AI40" s="91">
        <v>0.78680058592591295</v>
      </c>
      <c r="AJ40" s="91">
        <v>3.1400810858401497E-2</v>
      </c>
      <c r="AK40" s="91">
        <v>0.82339951321440696</v>
      </c>
      <c r="AL40" s="91">
        <v>8.4257730780094395E-2</v>
      </c>
      <c r="AM40" s="91">
        <v>0</v>
      </c>
      <c r="AN40" s="91">
        <v>6.6670142335681706E-2</v>
      </c>
      <c r="AO40" s="91">
        <v>0.10318817516824</v>
      </c>
      <c r="AP40" s="91">
        <v>0</v>
      </c>
      <c r="AQ40" s="91">
        <v>25.1461148343502</v>
      </c>
      <c r="AR40" s="91">
        <v>191.38644131020601</v>
      </c>
      <c r="AS40" s="91">
        <v>19.563957493785701</v>
      </c>
      <c r="AT40" s="91">
        <v>212.65161379938999</v>
      </c>
      <c r="AU40" s="91">
        <v>0</v>
      </c>
      <c r="AV40" s="91">
        <v>1.0023662772741999</v>
      </c>
      <c r="AW40" s="91">
        <v>0</v>
      </c>
      <c r="AX40" s="91">
        <v>8.7433756556589906</v>
      </c>
      <c r="AY40" s="91">
        <v>3.1256127801936699E-3</v>
      </c>
      <c r="AZ40" s="91">
        <v>1.0990571404950399E-3</v>
      </c>
      <c r="BA40" s="91">
        <v>4.1345996946598502</v>
      </c>
      <c r="BB40" s="91">
        <v>1.40464970099814E-3</v>
      </c>
      <c r="BC40" s="91">
        <v>0</v>
      </c>
      <c r="BD40" s="91">
        <v>2.0372753517749901E-4</v>
      </c>
      <c r="BE40" s="91">
        <v>5.8273080840615696</v>
      </c>
      <c r="BF40" s="91">
        <v>5.3611158136867303</v>
      </c>
      <c r="BG40" s="91">
        <v>0.46619227037484001</v>
      </c>
      <c r="BH40" s="91">
        <v>0</v>
      </c>
      <c r="BI40" s="91">
        <v>0</v>
      </c>
      <c r="BJ40" s="91">
        <v>2.1932914344924101E-2</v>
      </c>
      <c r="BK40" s="91">
        <v>0</v>
      </c>
      <c r="BL40" s="91">
        <v>0.23535907086206201</v>
      </c>
      <c r="BM40" s="91">
        <v>0</v>
      </c>
      <c r="BN40" s="91">
        <v>6.1171879605593097E-3</v>
      </c>
      <c r="BO40" s="91">
        <v>0.94143675204065302</v>
      </c>
      <c r="BP40" s="91">
        <v>2.13600625418453E-2</v>
      </c>
      <c r="BQ40" s="91">
        <v>0</v>
      </c>
      <c r="BR40" s="91">
        <v>1.5815701868968201E-2</v>
      </c>
      <c r="BS40" s="91">
        <v>2.14447928482062E-5</v>
      </c>
      <c r="BT40" s="91">
        <v>11.310614873041301</v>
      </c>
      <c r="BU40" s="91">
        <v>3.6518713692181701</v>
      </c>
      <c r="BV40" s="91">
        <v>0</v>
      </c>
      <c r="BW40" s="91">
        <v>0</v>
      </c>
      <c r="BX40" s="91">
        <v>1.22333331883631</v>
      </c>
      <c r="BY40" s="91">
        <v>0</v>
      </c>
      <c r="BZ40" s="91">
        <v>0.19968955877775699</v>
      </c>
      <c r="CA40" s="91">
        <v>24.453952423155101</v>
      </c>
      <c r="CB40" s="91">
        <v>1.7004497862477299</v>
      </c>
      <c r="CD40" s="34">
        <f t="shared" si="0"/>
        <v>8.0000098047820697E-3</v>
      </c>
      <c r="CE40" s="34">
        <f t="shared" si="8"/>
        <v>1.9247518381304951E-2</v>
      </c>
      <c r="CF40" s="79">
        <f t="shared" si="1"/>
        <v>-4.1444670791047543E-8</v>
      </c>
      <c r="CG40" s="79" t="str">
        <f t="shared" si="2"/>
        <v/>
      </c>
      <c r="CH40" s="79">
        <f t="shared" si="3"/>
        <v>-4.9941100885461299E-7</v>
      </c>
      <c r="CI40" s="79">
        <f t="shared" si="13"/>
        <v>-2.4308392993682229E-5</v>
      </c>
      <c r="CJ40" s="79">
        <f t="shared" si="14"/>
        <v>-2.6521072716517211E-5</v>
      </c>
      <c r="CK40" s="79">
        <f t="shared" si="6"/>
        <v>5.1925066999356958E-7</v>
      </c>
      <c r="CL40" s="79">
        <f t="shared" si="7"/>
        <v>-2.6894806275732903E-7</v>
      </c>
      <c r="CM40" s="49">
        <f t="shared" si="9"/>
        <v>-4.9146571466638636E-4</v>
      </c>
      <c r="CN40" s="49">
        <f t="shared" si="10"/>
        <v>-5.577708456143308E-4</v>
      </c>
      <c r="CO40" s="49">
        <f t="shared" si="11"/>
        <v>8.5604462613795293E-4</v>
      </c>
      <c r="CP40" s="49">
        <f t="shared" si="12"/>
        <v>-1.3353614062981088E-3</v>
      </c>
      <c r="CQ40" s="79"/>
      <c r="CR40" s="79"/>
    </row>
    <row r="41" spans="1:96" x14ac:dyDescent="0.25">
      <c r="A41" s="91" t="s">
        <v>40</v>
      </c>
      <c r="B41" s="91">
        <v>627.21283000000005</v>
      </c>
      <c r="C41" s="91">
        <v>0</v>
      </c>
      <c r="D41" s="91">
        <v>3267.2703000000001</v>
      </c>
      <c r="E41" s="91">
        <v>93.19261929999999</v>
      </c>
      <c r="F41" s="91">
        <v>85.737174999999993</v>
      </c>
      <c r="G41" s="91">
        <v>177.74914999999999</v>
      </c>
      <c r="H41" s="91">
        <v>443.13654000000002</v>
      </c>
      <c r="I41" s="91"/>
      <c r="J41" s="91"/>
      <c r="K41" s="91"/>
      <c r="L41" s="91"/>
      <c r="M41" s="91"/>
      <c r="N41" s="28"/>
      <c r="O41" s="28"/>
      <c r="P41" s="91"/>
      <c r="Q41" s="90" t="s">
        <v>40</v>
      </c>
      <c r="R41" s="90">
        <v>0</v>
      </c>
      <c r="S41" s="91">
        <v>11.7069601629263</v>
      </c>
      <c r="T41" s="91">
        <v>4.3330740898368498</v>
      </c>
      <c r="U41" s="91">
        <v>4.3330740898368498</v>
      </c>
      <c r="V41" s="91">
        <v>34.426184259114699</v>
      </c>
      <c r="W41" s="91">
        <v>0</v>
      </c>
      <c r="X41" s="91">
        <v>2.09885028944064</v>
      </c>
      <c r="Y41" s="91">
        <v>10.774130105406201</v>
      </c>
      <c r="Z41" s="91">
        <v>627.21264894370995</v>
      </c>
      <c r="AA41" s="91">
        <v>103.123853064663</v>
      </c>
      <c r="AB41" s="91">
        <v>0.783573080428413</v>
      </c>
      <c r="AC41" s="91">
        <v>18.0035324736394</v>
      </c>
      <c r="AD41" s="91">
        <v>0</v>
      </c>
      <c r="AE41" s="91">
        <v>0</v>
      </c>
      <c r="AF41" s="91">
        <v>18.9363831905622</v>
      </c>
      <c r="AG41" s="91">
        <v>18.9363831905622</v>
      </c>
      <c r="AH41" s="91">
        <v>26.138156270220499</v>
      </c>
      <c r="AI41" s="91">
        <v>14.2578019157977</v>
      </c>
      <c r="AJ41" s="91">
        <v>0.56902382504683602</v>
      </c>
      <c r="AK41" s="91">
        <v>14.9210088670416</v>
      </c>
      <c r="AL41" s="91">
        <v>1.52685624405606</v>
      </c>
      <c r="AM41" s="91">
        <v>0</v>
      </c>
      <c r="AN41" s="91">
        <v>1.2081428325405901</v>
      </c>
      <c r="AO41" s="91">
        <v>1.6501841475332999</v>
      </c>
      <c r="AP41" s="91">
        <v>0</v>
      </c>
      <c r="AQ41" s="91">
        <v>455.67924916086503</v>
      </c>
      <c r="AR41" s="91">
        <v>2940.5421706421498</v>
      </c>
      <c r="AS41" s="91">
        <v>300.58874045338001</v>
      </c>
      <c r="AT41" s="91">
        <v>3267.2690673657498</v>
      </c>
      <c r="AU41" s="91">
        <v>0</v>
      </c>
      <c r="AV41" s="91">
        <v>18.1641556693728</v>
      </c>
      <c r="AW41" s="91">
        <v>0</v>
      </c>
      <c r="AX41" s="91">
        <v>158.44105763177299</v>
      </c>
      <c r="AY41" s="91">
        <v>4.9984767947000797E-2</v>
      </c>
      <c r="AZ41" s="91">
        <v>1.7576112119358198E-2</v>
      </c>
      <c r="BA41" s="91">
        <v>66.120493498018604</v>
      </c>
      <c r="BB41" s="91">
        <v>2.2463141037384799E-2</v>
      </c>
      <c r="BC41" s="91">
        <v>0</v>
      </c>
      <c r="BD41" s="91">
        <v>3.25801227423292E-3</v>
      </c>
      <c r="BE41" s="91">
        <v>93.190366886758696</v>
      </c>
      <c r="BF41" s="91">
        <v>85.734926281259305</v>
      </c>
      <c r="BG41" s="91">
        <v>7.4554406054994198</v>
      </c>
      <c r="BH41" s="91">
        <v>0</v>
      </c>
      <c r="BI41" s="91">
        <v>0</v>
      </c>
      <c r="BJ41" s="91">
        <v>0.35075074984705401</v>
      </c>
      <c r="BK41" s="91">
        <v>0</v>
      </c>
      <c r="BL41" s="91">
        <v>3.7638614867970599</v>
      </c>
      <c r="BM41" s="91">
        <v>0</v>
      </c>
      <c r="BN41" s="91">
        <v>9.7826135650391E-2</v>
      </c>
      <c r="BO41" s="91">
        <v>15.055444890072</v>
      </c>
      <c r="BP41" s="91">
        <v>0.38707138628657201</v>
      </c>
      <c r="BQ41" s="91">
        <v>0</v>
      </c>
      <c r="BR41" s="91">
        <v>0.25292454063945002</v>
      </c>
      <c r="BS41" s="91">
        <v>3.4294685670508199E-4</v>
      </c>
      <c r="BT41" s="91">
        <v>177.74909481087099</v>
      </c>
      <c r="BU41" s="91">
        <v>66.176585642931897</v>
      </c>
      <c r="BV41" s="91">
        <v>0</v>
      </c>
      <c r="BW41" s="91">
        <v>0</v>
      </c>
      <c r="BX41" s="91">
        <v>22.168339413451701</v>
      </c>
      <c r="BY41" s="91">
        <v>0</v>
      </c>
      <c r="BZ41" s="91">
        <v>3.6186269059786</v>
      </c>
      <c r="CA41" s="91">
        <v>443.13642392676201</v>
      </c>
      <c r="CB41" s="91">
        <v>30.8143216482828</v>
      </c>
      <c r="CD41" s="34">
        <f t="shared" si="0"/>
        <v>8.0000011420224126E-3</v>
      </c>
      <c r="CE41" s="34">
        <f t="shared" si="8"/>
        <v>1.9247513459331119E-2</v>
      </c>
      <c r="CF41" s="79">
        <f t="shared" si="1"/>
        <v>-2.8866802693240168E-7</v>
      </c>
      <c r="CG41" s="79" t="str">
        <f t="shared" si="2"/>
        <v/>
      </c>
      <c r="CH41" s="79">
        <f t="shared" si="3"/>
        <v>-3.7726730179017622E-7</v>
      </c>
      <c r="CI41" s="79">
        <f t="shared" si="13"/>
        <v>-2.4169438075811156E-5</v>
      </c>
      <c r="CJ41" s="79">
        <f t="shared" si="14"/>
        <v>-2.6228047993045082E-5</v>
      </c>
      <c r="CK41" s="79">
        <f t="shared" si="6"/>
        <v>-3.1048884903334242E-7</v>
      </c>
      <c r="CL41" s="79">
        <f t="shared" si="7"/>
        <v>-2.619356057131818E-7</v>
      </c>
      <c r="CM41" s="49">
        <f t="shared" si="9"/>
        <v>-4.9122154754958978E-4</v>
      </c>
      <c r="CN41" s="49">
        <f t="shared" si="10"/>
        <v>-5.5867162487878853E-4</v>
      </c>
      <c r="CO41" s="49">
        <f t="shared" si="11"/>
        <v>8.5783845376424816E-4</v>
      </c>
      <c r="CP41" s="49">
        <f t="shared" si="12"/>
        <v>-1.3387791929281123E-3</v>
      </c>
      <c r="CQ41" s="79"/>
      <c r="CR41" s="79"/>
    </row>
    <row r="42" spans="1:96" x14ac:dyDescent="0.25">
      <c r="A42" s="91" t="s">
        <v>41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28"/>
      <c r="O42" s="28"/>
      <c r="P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D42" s="34" t="e">
        <f t="shared" si="0"/>
        <v>#DIV/0!</v>
      </c>
      <c r="CE42" s="34" t="e">
        <f t="shared" si="8"/>
        <v>#DIV/0!</v>
      </c>
      <c r="CF42" s="79" t="str">
        <f t="shared" si="1"/>
        <v/>
      </c>
      <c r="CG42" s="79" t="str">
        <f t="shared" si="2"/>
        <v/>
      </c>
      <c r="CH42" s="79" t="str">
        <f t="shared" si="3"/>
        <v/>
      </c>
      <c r="CI42" s="79" t="str">
        <f t="shared" si="13"/>
        <v/>
      </c>
      <c r="CJ42" s="79" t="str">
        <f t="shared" si="14"/>
        <v/>
      </c>
      <c r="CK42" s="79" t="str">
        <f t="shared" si="6"/>
        <v/>
      </c>
      <c r="CL42" s="79" t="str">
        <f t="shared" si="7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79"/>
      <c r="CR42" s="79"/>
    </row>
    <row r="43" spans="1:96" x14ac:dyDescent="0.25">
      <c r="A43" s="91" t="s">
        <v>42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28"/>
      <c r="O43" s="28"/>
      <c r="P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D43" s="34" t="e">
        <f t="shared" si="0"/>
        <v>#DIV/0!</v>
      </c>
      <c r="CE43" s="34" t="e">
        <f t="shared" si="8"/>
        <v>#DIV/0!</v>
      </c>
      <c r="CF43" s="79" t="str">
        <f t="shared" si="1"/>
        <v/>
      </c>
      <c r="CG43" s="79" t="str">
        <f t="shared" si="2"/>
        <v/>
      </c>
      <c r="CH43" s="79" t="str">
        <f t="shared" si="3"/>
        <v/>
      </c>
      <c r="CI43" s="79" t="str">
        <f t="shared" si="13"/>
        <v/>
      </c>
      <c r="CJ43" s="79" t="str">
        <f t="shared" si="14"/>
        <v/>
      </c>
      <c r="CK43" s="79" t="str">
        <f t="shared" si="6"/>
        <v/>
      </c>
      <c r="CL43" s="79" t="str">
        <f t="shared" si="7"/>
        <v/>
      </c>
      <c r="CM43" s="49" t="e">
        <f t="shared" si="9"/>
        <v>#DIV/0!</v>
      </c>
      <c r="CN43" s="49" t="e">
        <f t="shared" si="10"/>
        <v>#DIV/0!</v>
      </c>
      <c r="CO43" s="49" t="e">
        <f t="shared" si="11"/>
        <v>#DIV/0!</v>
      </c>
      <c r="CP43" s="49" t="e">
        <f t="shared" si="12"/>
        <v>#DIV/0!</v>
      </c>
      <c r="CQ43" s="79"/>
      <c r="CR43" s="79"/>
    </row>
    <row r="44" spans="1:96" x14ac:dyDescent="0.25">
      <c r="A44" s="91" t="s">
        <v>43</v>
      </c>
      <c r="B44" s="91">
        <v>2914.8969999999999</v>
      </c>
      <c r="C44" s="91">
        <v>0</v>
      </c>
      <c r="D44" s="91">
        <v>16543.830000000002</v>
      </c>
      <c r="E44" s="91">
        <v>500.73056200000002</v>
      </c>
      <c r="F44" s="91">
        <v>460.67209000000003</v>
      </c>
      <c r="G44" s="91">
        <v>1141.7943</v>
      </c>
      <c r="H44" s="91">
        <v>1878.8604</v>
      </c>
      <c r="I44" s="91"/>
      <c r="J44" s="91"/>
      <c r="K44" s="91"/>
      <c r="L44" s="91"/>
      <c r="M44" s="91"/>
      <c r="N44" s="28"/>
      <c r="O44" s="28"/>
      <c r="P44" s="91"/>
      <c r="Q44" s="90" t="s">
        <v>43</v>
      </c>
      <c r="R44" s="90">
        <v>0</v>
      </c>
      <c r="S44" s="91">
        <v>49.602388581900101</v>
      </c>
      <c r="T44" s="91">
        <v>18.3592235815176</v>
      </c>
      <c r="U44" s="91">
        <v>18.3592235815176</v>
      </c>
      <c r="V44" s="91">
        <v>145.86347646033599</v>
      </c>
      <c r="W44" s="91">
        <v>0</v>
      </c>
      <c r="X44" s="91">
        <v>8.8928312882621903</v>
      </c>
      <c r="Y44" s="91">
        <v>45.6499790563552</v>
      </c>
      <c r="Z44" s="91">
        <v>2913.27032924486</v>
      </c>
      <c r="AA44" s="91">
        <v>436.935505163784</v>
      </c>
      <c r="AB44" s="91">
        <v>3.31999922351668</v>
      </c>
      <c r="AC44" s="91">
        <v>76.280873000152397</v>
      </c>
      <c r="AD44" s="91">
        <v>0</v>
      </c>
      <c r="AE44" s="91">
        <v>0</v>
      </c>
      <c r="AF44" s="91">
        <v>80.233305703700296</v>
      </c>
      <c r="AG44" s="91">
        <v>80.233305703700296</v>
      </c>
      <c r="AH44" s="91">
        <v>132.287755051038</v>
      </c>
      <c r="AI44" s="91">
        <v>60.410292199948898</v>
      </c>
      <c r="AJ44" s="91">
        <v>2.4109501748726099</v>
      </c>
      <c r="AK44" s="91">
        <v>63.220304770930298</v>
      </c>
      <c r="AL44" s="91">
        <v>6.4692836643451699</v>
      </c>
      <c r="AM44" s="91">
        <v>0</v>
      </c>
      <c r="AN44" s="91">
        <v>5.11890429625862</v>
      </c>
      <c r="AO44" s="91">
        <v>8.8630785735887407</v>
      </c>
      <c r="AP44" s="91">
        <v>0</v>
      </c>
      <c r="AQ44" s="91">
        <v>1930.71199692091</v>
      </c>
      <c r="AR44" s="91">
        <v>14882.373240266301</v>
      </c>
      <c r="AS44" s="91">
        <v>1521.3092317343601</v>
      </c>
      <c r="AT44" s="91">
        <v>16535.970227051701</v>
      </c>
      <c r="AU44" s="91">
        <v>0</v>
      </c>
      <c r="AV44" s="91">
        <v>76.961468924897005</v>
      </c>
      <c r="AW44" s="91">
        <v>0</v>
      </c>
      <c r="AX44" s="91">
        <v>671.31432931683901</v>
      </c>
      <c r="AY44" s="91">
        <v>0.654225629758869</v>
      </c>
      <c r="AZ44" s="91">
        <v>9.01299507788378E-2</v>
      </c>
      <c r="BA44" s="91">
        <v>340.54187273797498</v>
      </c>
      <c r="BB44" s="91">
        <v>0.13144309351400199</v>
      </c>
      <c r="BC44" s="91">
        <v>0</v>
      </c>
      <c r="BD44" s="91">
        <v>1.67070424634666E-2</v>
      </c>
      <c r="BE44" s="91">
        <v>500.52199300659203</v>
      </c>
      <c r="BF44" s="91">
        <v>460.47921320344199</v>
      </c>
      <c r="BG44" s="91">
        <v>40.042779803149202</v>
      </c>
      <c r="BH44" s="91">
        <v>6.9441714644752697E-2</v>
      </c>
      <c r="BI44" s="91">
        <v>0</v>
      </c>
      <c r="BJ44" s="91">
        <v>6.9984916547319402</v>
      </c>
      <c r="BK44" s="91">
        <v>0</v>
      </c>
      <c r="BL44" s="91">
        <v>21.517624009997899</v>
      </c>
      <c r="BM44" s="91">
        <v>0</v>
      </c>
      <c r="BN44" s="91">
        <v>0.50165065614554905</v>
      </c>
      <c r="BO44" s="91">
        <v>86.068406888231195</v>
      </c>
      <c r="BP44" s="91">
        <v>1.6400200549355799</v>
      </c>
      <c r="BQ44" s="91">
        <v>7.0920788593285697E-2</v>
      </c>
      <c r="BR44" s="91">
        <v>3.81358548397845</v>
      </c>
      <c r="BS44" s="91">
        <v>4.7135526293578403E-3</v>
      </c>
      <c r="BT44" s="91">
        <v>1141.4904373700999</v>
      </c>
      <c r="BU44" s="91">
        <v>280.38969080656898</v>
      </c>
      <c r="BV44" s="91">
        <v>0</v>
      </c>
      <c r="BW44" s="91">
        <v>0</v>
      </c>
      <c r="BX44" s="91">
        <v>93.9271753217689</v>
      </c>
      <c r="BY44" s="91">
        <v>0</v>
      </c>
      <c r="BZ44" s="91">
        <v>15.332113450727901</v>
      </c>
      <c r="CA44" s="91">
        <v>1877.5680507755301</v>
      </c>
      <c r="CB44" s="91">
        <v>130.56015470236099</v>
      </c>
      <c r="CD44" s="34">
        <f t="shared" si="0"/>
        <v>7.9999995908691477E-3</v>
      </c>
      <c r="CE44" s="34">
        <f t="shared" si="8"/>
        <v>1.9247510678995598E-2</v>
      </c>
      <c r="CF44" s="79">
        <f t="shared" si="1"/>
        <v>-5.5805428292660499E-4</v>
      </c>
      <c r="CG44" s="79" t="str">
        <f t="shared" si="2"/>
        <v/>
      </c>
      <c r="CH44" s="79">
        <f t="shared" si="3"/>
        <v>-4.7508786951394052E-4</v>
      </c>
      <c r="CI44" s="79">
        <f t="shared" si="13"/>
        <v>-4.1652938573378656E-4</v>
      </c>
      <c r="CJ44" s="79">
        <f t="shared" si="14"/>
        <v>-4.186856567716944E-4</v>
      </c>
      <c r="CK44" s="79">
        <f t="shared" si="6"/>
        <v>-2.6612729622147813E-4</v>
      </c>
      <c r="CL44" s="79">
        <f t="shared" si="7"/>
        <v>-6.8783674639688217E-4</v>
      </c>
      <c r="CM44" s="49">
        <f t="shared" si="9"/>
        <v>-4.9131844807039267E-4</v>
      </c>
      <c r="CN44" s="49">
        <f t="shared" si="10"/>
        <v>-5.5785780265349232E-4</v>
      </c>
      <c r="CO44" s="49">
        <f t="shared" si="11"/>
        <v>8.564898823355797E-4</v>
      </c>
      <c r="CP44" s="49">
        <f t="shared" si="12"/>
        <v>-1.3376516491326275E-3</v>
      </c>
      <c r="CQ44" s="79"/>
      <c r="CR44" s="79"/>
    </row>
    <row r="45" spans="1:96" x14ac:dyDescent="0.25">
      <c r="A45" s="91" t="s">
        <v>44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28"/>
      <c r="O45" s="28"/>
      <c r="P45" s="91"/>
      <c r="Q45" s="90" t="s">
        <v>44</v>
      </c>
      <c r="R45" s="90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91">
        <v>0</v>
      </c>
      <c r="Z45" s="91">
        <v>0</v>
      </c>
      <c r="AA45" s="91">
        <v>0</v>
      </c>
      <c r="AB45" s="91">
        <v>0</v>
      </c>
      <c r="AC45" s="91">
        <v>0</v>
      </c>
      <c r="AD45" s="91">
        <v>0</v>
      </c>
      <c r="AE45" s="91">
        <v>0</v>
      </c>
      <c r="AF45" s="91">
        <v>0</v>
      </c>
      <c r="AG45" s="91">
        <v>0</v>
      </c>
      <c r="AH45" s="91">
        <v>0</v>
      </c>
      <c r="AI45" s="91">
        <v>0</v>
      </c>
      <c r="AJ45" s="91">
        <v>0</v>
      </c>
      <c r="AK45" s="91">
        <v>0</v>
      </c>
      <c r="AL45" s="91">
        <v>0</v>
      </c>
      <c r="AM45" s="91">
        <v>0</v>
      </c>
      <c r="AN45" s="91">
        <v>0</v>
      </c>
      <c r="AO45" s="91">
        <v>0</v>
      </c>
      <c r="AP45" s="91">
        <v>0</v>
      </c>
      <c r="AQ45" s="91">
        <v>0</v>
      </c>
      <c r="AR45" s="91">
        <v>0</v>
      </c>
      <c r="AS45" s="91">
        <v>0</v>
      </c>
      <c r="AT45" s="91">
        <v>0</v>
      </c>
      <c r="AU45" s="91">
        <v>0</v>
      </c>
      <c r="AV45" s="91">
        <v>0</v>
      </c>
      <c r="AW45" s="91">
        <v>0</v>
      </c>
      <c r="AX45" s="91">
        <v>0</v>
      </c>
      <c r="AY45" s="91">
        <v>0</v>
      </c>
      <c r="AZ45" s="91">
        <v>0</v>
      </c>
      <c r="BA45" s="91">
        <v>0</v>
      </c>
      <c r="BB45" s="91">
        <v>0</v>
      </c>
      <c r="BC45" s="91">
        <v>0</v>
      </c>
      <c r="BD45" s="91">
        <v>0</v>
      </c>
      <c r="BE45" s="91">
        <v>0</v>
      </c>
      <c r="BF45" s="91">
        <v>0</v>
      </c>
      <c r="BG45" s="91">
        <v>0</v>
      </c>
      <c r="BH45" s="91">
        <v>0</v>
      </c>
      <c r="BI45" s="91">
        <v>0</v>
      </c>
      <c r="BJ45" s="91">
        <v>0</v>
      </c>
      <c r="BK45" s="91">
        <v>0</v>
      </c>
      <c r="BL45" s="91">
        <v>0</v>
      </c>
      <c r="BM45" s="91">
        <v>0</v>
      </c>
      <c r="BN45" s="91">
        <v>0</v>
      </c>
      <c r="BO45" s="91">
        <v>0</v>
      </c>
      <c r="BP45" s="91">
        <v>0</v>
      </c>
      <c r="BQ45" s="91">
        <v>0</v>
      </c>
      <c r="BR45" s="91">
        <v>0</v>
      </c>
      <c r="BS45" s="91">
        <v>0</v>
      </c>
      <c r="BT45" s="91">
        <v>0</v>
      </c>
      <c r="BU45" s="91">
        <v>0</v>
      </c>
      <c r="BV45" s="91">
        <v>0</v>
      </c>
      <c r="BW45" s="91">
        <v>0</v>
      </c>
      <c r="BX45" s="91">
        <v>0</v>
      </c>
      <c r="BY45" s="91">
        <v>0</v>
      </c>
      <c r="BZ45" s="91">
        <v>0</v>
      </c>
      <c r="CA45" s="91">
        <v>0</v>
      </c>
      <c r="CB45" s="91">
        <v>0</v>
      </c>
      <c r="CD45" s="34" t="e">
        <f t="shared" si="0"/>
        <v>#DIV/0!</v>
      </c>
      <c r="CE45" s="34" t="e">
        <f t="shared" si="8"/>
        <v>#DIV/0!</v>
      </c>
      <c r="CF45" s="79" t="str">
        <f t="shared" si="1"/>
        <v/>
      </c>
      <c r="CG45" s="79" t="str">
        <f t="shared" si="2"/>
        <v/>
      </c>
      <c r="CH45" s="79" t="str">
        <f t="shared" si="3"/>
        <v/>
      </c>
      <c r="CI45" s="79" t="str">
        <f t="shared" si="13"/>
        <v/>
      </c>
      <c r="CJ45" s="79" t="str">
        <f t="shared" si="14"/>
        <v/>
      </c>
      <c r="CK45" s="79" t="str">
        <f t="shared" si="6"/>
        <v/>
      </c>
      <c r="CL45" s="79" t="str">
        <f t="shared" si="7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79"/>
      <c r="CR45" s="79"/>
    </row>
    <row r="46" spans="1:96" x14ac:dyDescent="0.25">
      <c r="A46" s="91" t="s">
        <v>45</v>
      </c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28"/>
      <c r="O46" s="28"/>
      <c r="P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D46" s="34" t="e">
        <f t="shared" si="0"/>
        <v>#DIV/0!</v>
      </c>
      <c r="CE46" s="34" t="e">
        <f t="shared" si="8"/>
        <v>#DIV/0!</v>
      </c>
      <c r="CF46" s="79" t="str">
        <f t="shared" si="1"/>
        <v/>
      </c>
      <c r="CG46" s="79" t="str">
        <f t="shared" si="2"/>
        <v/>
      </c>
      <c r="CH46" s="79" t="str">
        <f t="shared" si="3"/>
        <v/>
      </c>
      <c r="CI46" s="79" t="str">
        <f t="shared" si="13"/>
        <v/>
      </c>
      <c r="CJ46" s="79" t="str">
        <f t="shared" si="14"/>
        <v/>
      </c>
      <c r="CK46" s="79" t="str">
        <f t="shared" si="6"/>
        <v/>
      </c>
      <c r="CL46" s="79" t="str">
        <f t="shared" si="7"/>
        <v/>
      </c>
      <c r="CM46" s="49" t="e">
        <f t="shared" si="9"/>
        <v>#DIV/0!</v>
      </c>
      <c r="CN46" s="49" t="e">
        <f t="shared" si="10"/>
        <v>#DIV/0!</v>
      </c>
      <c r="CO46" s="49" t="e">
        <f t="shared" si="11"/>
        <v>#DIV/0!</v>
      </c>
      <c r="CP46" s="49" t="e">
        <f t="shared" si="12"/>
        <v>#DIV/0!</v>
      </c>
      <c r="CQ46" s="79"/>
      <c r="CR46" s="79"/>
    </row>
    <row r="47" spans="1:96" x14ac:dyDescent="0.25">
      <c r="A47" s="91" t="s">
        <v>46</v>
      </c>
      <c r="B47" s="91">
        <v>1048.3024</v>
      </c>
      <c r="C47" s="91">
        <v>0</v>
      </c>
      <c r="D47" s="91">
        <v>6281.2637000000004</v>
      </c>
      <c r="E47" s="91">
        <v>160.032162</v>
      </c>
      <c r="F47" s="91">
        <v>147.2296</v>
      </c>
      <c r="G47" s="91">
        <v>315.77080999999998</v>
      </c>
      <c r="H47" s="91">
        <v>660.83716000000004</v>
      </c>
      <c r="I47" s="91"/>
      <c r="J47" s="91"/>
      <c r="K47" s="91"/>
      <c r="L47" s="91"/>
      <c r="M47" s="91"/>
      <c r="N47" s="28"/>
      <c r="O47" s="28"/>
      <c r="P47" s="91"/>
      <c r="Q47" s="90" t="s">
        <v>46</v>
      </c>
      <c r="R47" s="90">
        <v>0</v>
      </c>
      <c r="S47" s="91">
        <v>17.458260475905</v>
      </c>
      <c r="T47" s="91">
        <v>6.4617913275627599</v>
      </c>
      <c r="U47" s="91">
        <v>6.4617913275627599</v>
      </c>
      <c r="V47" s="91">
        <v>51.338776191607003</v>
      </c>
      <c r="W47" s="91">
        <v>0</v>
      </c>
      <c r="X47" s="91">
        <v>3.1299576769767801</v>
      </c>
      <c r="Y47" s="91">
        <v>16.067159195994702</v>
      </c>
      <c r="Z47" s="91">
        <v>1048.30207562338</v>
      </c>
      <c r="AA47" s="91">
        <v>153.78568900254999</v>
      </c>
      <c r="AB47" s="91">
        <v>1.1685210343216099</v>
      </c>
      <c r="AC47" s="91">
        <v>26.848176930679202</v>
      </c>
      <c r="AD47" s="91">
        <v>0</v>
      </c>
      <c r="AE47" s="91">
        <v>0</v>
      </c>
      <c r="AF47" s="91">
        <v>28.2392768812927</v>
      </c>
      <c r="AG47" s="91">
        <v>28.2392768812927</v>
      </c>
      <c r="AH47" s="91">
        <v>50.250128386602398</v>
      </c>
      <c r="AI47" s="91">
        <v>21.2622563291335</v>
      </c>
      <c r="AJ47" s="91">
        <v>0.84856853224236295</v>
      </c>
      <c r="AK47" s="91">
        <v>22.251293647977899</v>
      </c>
      <c r="AL47" s="91">
        <v>2.2769580430684302</v>
      </c>
      <c r="AM47" s="91">
        <v>0</v>
      </c>
      <c r="AN47" s="91">
        <v>1.80167179988648</v>
      </c>
      <c r="AO47" s="91">
        <v>2.8337291694747999</v>
      </c>
      <c r="AP47" s="91">
        <v>0</v>
      </c>
      <c r="AQ47" s="91">
        <v>679.541771587933</v>
      </c>
      <c r="AR47" s="91">
        <v>5653.1354129752999</v>
      </c>
      <c r="AS47" s="91">
        <v>577.87618383505003</v>
      </c>
      <c r="AT47" s="91">
        <v>6281.2617251969496</v>
      </c>
      <c r="AU47" s="91">
        <v>0</v>
      </c>
      <c r="AV47" s="91">
        <v>27.0876966559163</v>
      </c>
      <c r="AW47" s="91">
        <v>0</v>
      </c>
      <c r="AX47" s="91">
        <v>236.27870565297701</v>
      </c>
      <c r="AY47" s="91">
        <v>8.5834847382838003E-2</v>
      </c>
      <c r="AZ47" s="91">
        <v>3.01820781262917E-2</v>
      </c>
      <c r="BA47" s="91">
        <v>113.54343692190599</v>
      </c>
      <c r="BB47" s="91">
        <v>3.8574144649657999E-2</v>
      </c>
      <c r="BC47" s="91">
        <v>0</v>
      </c>
      <c r="BD47" s="91">
        <v>5.59472479406075E-3</v>
      </c>
      <c r="BE47" s="91">
        <v>160.02831648327799</v>
      </c>
      <c r="BF47" s="91">
        <v>147.22573803522201</v>
      </c>
      <c r="BG47" s="91">
        <v>12.8025784480563</v>
      </c>
      <c r="BH47" s="91">
        <v>0</v>
      </c>
      <c r="BI47" s="91">
        <v>0</v>
      </c>
      <c r="BJ47" s="91">
        <v>0.602315788224011</v>
      </c>
      <c r="BK47" s="91">
        <v>0</v>
      </c>
      <c r="BL47" s="91">
        <v>6.4633798500857003</v>
      </c>
      <c r="BM47" s="91">
        <v>0</v>
      </c>
      <c r="BN47" s="91">
        <v>0.16798901014677201</v>
      </c>
      <c r="BO47" s="91">
        <v>25.8535143382</v>
      </c>
      <c r="BP47" s="91">
        <v>0.57722838632940698</v>
      </c>
      <c r="BQ47" s="91">
        <v>0</v>
      </c>
      <c r="BR47" s="91">
        <v>0.43432741554368698</v>
      </c>
      <c r="BS47" s="91">
        <v>5.8891616278928703E-4</v>
      </c>
      <c r="BT47" s="91">
        <v>315.77082692681199</v>
      </c>
      <c r="BU47" s="91">
        <v>98.687123646740304</v>
      </c>
      <c r="BV47" s="91">
        <v>0</v>
      </c>
      <c r="BW47" s="91">
        <v>0</v>
      </c>
      <c r="BX47" s="91">
        <v>33.059005923789599</v>
      </c>
      <c r="BY47" s="91">
        <v>0</v>
      </c>
      <c r="BZ47" s="91">
        <v>5.3963531003409404</v>
      </c>
      <c r="CA47" s="91">
        <v>660.83699373997501</v>
      </c>
      <c r="CB47" s="91">
        <v>45.952516837239997</v>
      </c>
      <c r="CD47" s="34">
        <f t="shared" si="0"/>
        <v>8.0000055060636399E-3</v>
      </c>
      <c r="CE47" s="34">
        <f t="shared" si="8"/>
        <v>1.9247512067467876E-2</v>
      </c>
      <c r="CF47" s="79">
        <f t="shared" si="1"/>
        <v>-3.0943038957889262E-7</v>
      </c>
      <c r="CG47" s="79" t="str">
        <f t="shared" si="2"/>
        <v/>
      </c>
      <c r="CH47" s="79">
        <f t="shared" si="3"/>
        <v>-3.1439581988427464E-7</v>
      </c>
      <c r="CI47" s="79">
        <f t="shared" si="13"/>
        <v>-2.4029649252687589E-5</v>
      </c>
      <c r="CJ47" s="79">
        <f t="shared" si="14"/>
        <v>-2.6230899071903462E-5</v>
      </c>
      <c r="CK47" s="79">
        <f t="shared" si="6"/>
        <v>5.3604739491065553E-8</v>
      </c>
      <c r="CL47" s="79">
        <f t="shared" si="7"/>
        <v>-2.5159000596398343E-7</v>
      </c>
      <c r="CM47" s="49">
        <f t="shared" si="9"/>
        <v>-4.9141496805484106E-4</v>
      </c>
      <c r="CN47" s="49">
        <f t="shared" si="10"/>
        <v>-5.5842919811161689E-4</v>
      </c>
      <c r="CO47" s="49">
        <f t="shared" si="11"/>
        <v>8.5700918142248591E-4</v>
      </c>
      <c r="CP47" s="49">
        <f t="shared" si="12"/>
        <v>-1.3376271257370808E-3</v>
      </c>
      <c r="CQ47" s="79"/>
      <c r="CR47" s="79"/>
    </row>
    <row r="48" spans="1:96" x14ac:dyDescent="0.25">
      <c r="A48" s="91" t="s">
        <v>47</v>
      </c>
      <c r="B48" s="91">
        <v>1417.7953</v>
      </c>
      <c r="C48" s="91">
        <v>0</v>
      </c>
      <c r="D48" s="91">
        <v>9579.2489999999998</v>
      </c>
      <c r="E48" s="91">
        <v>218.62041500000001</v>
      </c>
      <c r="F48" s="91">
        <v>201.13072</v>
      </c>
      <c r="G48" s="91">
        <v>444.36745999999999</v>
      </c>
      <c r="H48" s="91">
        <v>808.80304000000001</v>
      </c>
      <c r="I48" s="91"/>
      <c r="J48" s="91"/>
      <c r="K48" s="91"/>
      <c r="L48" s="91"/>
      <c r="M48" s="91"/>
      <c r="N48" s="28"/>
      <c r="O48" s="28"/>
      <c r="P48" s="91"/>
      <c r="Q48" s="90" t="s">
        <v>47</v>
      </c>
      <c r="R48" s="90">
        <v>0</v>
      </c>
      <c r="S48" s="91">
        <v>21.367277668725801</v>
      </c>
      <c r="T48" s="91">
        <v>7.9086288772921796</v>
      </c>
      <c r="U48" s="91">
        <v>7.9086288772921796</v>
      </c>
      <c r="V48" s="91">
        <v>62.833886153281597</v>
      </c>
      <c r="W48" s="91">
        <v>0</v>
      </c>
      <c r="X48" s="91">
        <v>3.8307774919575301</v>
      </c>
      <c r="Y48" s="91">
        <v>19.664704152757899</v>
      </c>
      <c r="Z48" s="91">
        <v>1417.7950800332901</v>
      </c>
      <c r="AA48" s="91">
        <v>188.219361920007</v>
      </c>
      <c r="AB48" s="91">
        <v>1.4301604626028499</v>
      </c>
      <c r="AC48" s="91">
        <v>32.859623026111301</v>
      </c>
      <c r="AD48" s="91">
        <v>0</v>
      </c>
      <c r="AE48" s="91">
        <v>0</v>
      </c>
      <c r="AF48" s="91">
        <v>34.562197804424997</v>
      </c>
      <c r="AG48" s="91">
        <v>34.562197804424997</v>
      </c>
      <c r="AH48" s="91">
        <v>76.633980742966401</v>
      </c>
      <c r="AI48" s="91">
        <v>26.0230338335796</v>
      </c>
      <c r="AJ48" s="91">
        <v>1.03856893989198</v>
      </c>
      <c r="AK48" s="91">
        <v>27.2335217523617</v>
      </c>
      <c r="AL48" s="91">
        <v>2.7867826570988301</v>
      </c>
      <c r="AM48" s="91">
        <v>0</v>
      </c>
      <c r="AN48" s="91">
        <v>2.20507804384689</v>
      </c>
      <c r="AO48" s="91">
        <v>3.87116336228685</v>
      </c>
      <c r="AP48" s="91">
        <v>0</v>
      </c>
      <c r="AQ48" s="91">
        <v>831.69572585635797</v>
      </c>
      <c r="AR48" s="91">
        <v>8621.3208322730097</v>
      </c>
      <c r="AS48" s="91">
        <v>881.29061321027098</v>
      </c>
      <c r="AT48" s="91">
        <v>9579.2454262262509</v>
      </c>
      <c r="AU48" s="91">
        <v>0</v>
      </c>
      <c r="AV48" s="91">
        <v>33.152807775537703</v>
      </c>
      <c r="AW48" s="91">
        <v>0</v>
      </c>
      <c r="AX48" s="91">
        <v>289.18309969409103</v>
      </c>
      <c r="AY48" s="91">
        <v>0.117259135136162</v>
      </c>
      <c r="AZ48" s="91">
        <v>4.1231773754526302E-2</v>
      </c>
      <c r="BA48" s="91">
        <v>155.111956057474</v>
      </c>
      <c r="BB48" s="91">
        <v>5.2696220494166002E-2</v>
      </c>
      <c r="BC48" s="91">
        <v>0</v>
      </c>
      <c r="BD48" s="91">
        <v>7.6429620329370503E-3</v>
      </c>
      <c r="BE48" s="91">
        <v>218.615125053345</v>
      </c>
      <c r="BF48" s="91">
        <v>201.12542334207299</v>
      </c>
      <c r="BG48" s="91">
        <v>17.4897017112716</v>
      </c>
      <c r="BH48" s="91">
        <v>0</v>
      </c>
      <c r="BI48" s="91">
        <v>0</v>
      </c>
      <c r="BJ48" s="91">
        <v>0.82282543285217402</v>
      </c>
      <c r="BK48" s="91">
        <v>0</v>
      </c>
      <c r="BL48" s="91">
        <v>8.8296335359601397</v>
      </c>
      <c r="BM48" s="91">
        <v>0</v>
      </c>
      <c r="BN48" s="91">
        <v>0.22948996892463999</v>
      </c>
      <c r="BO48" s="91">
        <v>35.318548049956703</v>
      </c>
      <c r="BP48" s="91">
        <v>0.70647361603199399</v>
      </c>
      <c r="BQ48" s="91">
        <v>0</v>
      </c>
      <c r="BR48" s="91">
        <v>0.59333568653251501</v>
      </c>
      <c r="BS48" s="91">
        <v>8.0451895489563798E-4</v>
      </c>
      <c r="BT48" s="91">
        <v>444.36731528603298</v>
      </c>
      <c r="BU48" s="91">
        <v>120.78386830178501</v>
      </c>
      <c r="BV48" s="91">
        <v>0</v>
      </c>
      <c r="BW48" s="91">
        <v>0</v>
      </c>
      <c r="BX48" s="91">
        <v>40.461153175832699</v>
      </c>
      <c r="BY48" s="91">
        <v>0</v>
      </c>
      <c r="BZ48" s="91">
        <v>6.6046403866050802</v>
      </c>
      <c r="CA48" s="91">
        <v>808.80283312058702</v>
      </c>
      <c r="CB48" s="91">
        <v>56.241601983687701</v>
      </c>
      <c r="CD48" s="34">
        <f t="shared" si="0"/>
        <v>8.0000018094490352E-3</v>
      </c>
      <c r="CE48" s="34">
        <f t="shared" si="8"/>
        <v>1.9247508832848034E-2</v>
      </c>
      <c r="CF48" s="79">
        <f t="shared" si="1"/>
        <v>-1.551470158577232E-7</v>
      </c>
      <c r="CG48" s="79" t="str">
        <f t="shared" si="2"/>
        <v/>
      </c>
      <c r="CH48" s="79">
        <f t="shared" si="3"/>
        <v>-3.7307452274597486E-7</v>
      </c>
      <c r="CI48" s="79">
        <f t="shared" si="13"/>
        <v>-2.41969472750822E-5</v>
      </c>
      <c r="CJ48" s="79">
        <f t="shared" si="14"/>
        <v>-2.6334405440426226E-5</v>
      </c>
      <c r="CK48" s="79">
        <f t="shared" si="6"/>
        <v>-3.256628354777624E-7</v>
      </c>
      <c r="CL48" s="79">
        <f t="shared" si="7"/>
        <v>-2.5578466295758769E-7</v>
      </c>
      <c r="CM48" s="49">
        <f t="shared" si="9"/>
        <v>-4.9152988584670934E-4</v>
      </c>
      <c r="CN48" s="49">
        <f t="shared" si="10"/>
        <v>-5.580956774100033E-4</v>
      </c>
      <c r="CO48" s="49">
        <f t="shared" si="11"/>
        <v>8.5577113642859419E-4</v>
      </c>
      <c r="CP48" s="49">
        <f t="shared" si="12"/>
        <v>-1.3377029533904192E-3</v>
      </c>
      <c r="CQ48" s="79"/>
      <c r="CR48" s="79"/>
    </row>
    <row r="49" spans="1:96" x14ac:dyDescent="0.25">
      <c r="A49" s="91" t="s">
        <v>48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28"/>
      <c r="O49" s="28"/>
      <c r="P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D49" s="34" t="e">
        <f t="shared" si="0"/>
        <v>#DIV/0!</v>
      </c>
      <c r="CE49" s="34" t="e">
        <f t="shared" si="8"/>
        <v>#DIV/0!</v>
      </c>
      <c r="CF49" s="79" t="str">
        <f t="shared" si="1"/>
        <v/>
      </c>
      <c r="CG49" s="79" t="str">
        <f t="shared" si="2"/>
        <v/>
      </c>
      <c r="CH49" s="79" t="str">
        <f t="shared" si="3"/>
        <v/>
      </c>
      <c r="CI49" s="79" t="str">
        <f t="shared" si="13"/>
        <v/>
      </c>
      <c r="CJ49" s="79" t="str">
        <f t="shared" si="14"/>
        <v/>
      </c>
      <c r="CK49" s="79" t="str">
        <f t="shared" si="6"/>
        <v/>
      </c>
      <c r="CL49" s="79" t="str">
        <f t="shared" si="7"/>
        <v/>
      </c>
      <c r="CM49" s="49" t="e">
        <f t="shared" si="9"/>
        <v>#DIV/0!</v>
      </c>
      <c r="CN49" s="49" t="e">
        <f t="shared" si="10"/>
        <v>#DIV/0!</v>
      </c>
      <c r="CO49" s="49" t="e">
        <f t="shared" si="11"/>
        <v>#DIV/0!</v>
      </c>
      <c r="CP49" s="49" t="e">
        <f t="shared" si="12"/>
        <v>#DIV/0!</v>
      </c>
      <c r="CQ49" s="79"/>
      <c r="CR49" s="79"/>
    </row>
    <row r="50" spans="1:96" x14ac:dyDescent="0.25">
      <c r="A50" s="91" t="s">
        <v>49</v>
      </c>
      <c r="B50" s="91">
        <v>98.353286999999995</v>
      </c>
      <c r="C50" s="91">
        <v>0</v>
      </c>
      <c r="D50" s="91">
        <v>885.59136999999998</v>
      </c>
      <c r="E50" s="91">
        <v>16.0425796</v>
      </c>
      <c r="F50" s="91">
        <v>14.759175000000001</v>
      </c>
      <c r="G50" s="91">
        <v>33.161082999999998</v>
      </c>
      <c r="H50" s="91">
        <v>58.099815</v>
      </c>
      <c r="I50" s="91"/>
      <c r="J50" s="91"/>
      <c r="K50" s="91"/>
      <c r="L50" s="91"/>
      <c r="M50" s="91"/>
      <c r="N50" s="28"/>
      <c r="O50" s="28"/>
      <c r="P50" s="91"/>
      <c r="Q50" s="90" t="s">
        <v>49</v>
      </c>
      <c r="R50" s="90">
        <v>0</v>
      </c>
      <c r="S50" s="91">
        <v>1.53490444598598</v>
      </c>
      <c r="T50" s="91">
        <v>0.56811101056281199</v>
      </c>
      <c r="U50" s="91">
        <v>0.56811101056281199</v>
      </c>
      <c r="V50" s="91">
        <v>4.5136286563385601</v>
      </c>
      <c r="W50" s="91">
        <v>0</v>
      </c>
      <c r="X50" s="91">
        <v>0.275181412776766</v>
      </c>
      <c r="Y50" s="91">
        <v>1.4125997162208499</v>
      </c>
      <c r="Z50" s="91">
        <v>98.353290708730796</v>
      </c>
      <c r="AA50" s="91">
        <v>13.520607359301501</v>
      </c>
      <c r="AB50" s="91">
        <v>0.102734517886443</v>
      </c>
      <c r="AC50" s="91">
        <v>2.3604503794586802</v>
      </c>
      <c r="AD50" s="91">
        <v>0</v>
      </c>
      <c r="AE50" s="91">
        <v>0</v>
      </c>
      <c r="AF50" s="91">
        <v>2.4827526487895599</v>
      </c>
      <c r="AG50" s="91">
        <v>2.4827526487895599</v>
      </c>
      <c r="AH50" s="91">
        <v>7.0847344656271796</v>
      </c>
      <c r="AI50" s="91">
        <v>1.86934599278144</v>
      </c>
      <c r="AJ50" s="91">
        <v>7.4604777247826506E-2</v>
      </c>
      <c r="AK50" s="91">
        <v>1.9562988249625799</v>
      </c>
      <c r="AL50" s="91">
        <v>0.20018659251707199</v>
      </c>
      <c r="AM50" s="91">
        <v>0</v>
      </c>
      <c r="AN50" s="91">
        <v>0.15840048970590101</v>
      </c>
      <c r="AO50" s="91">
        <v>0.28406974701962601</v>
      </c>
      <c r="AP50" s="91">
        <v>0</v>
      </c>
      <c r="AQ50" s="91">
        <v>59.744292616169801</v>
      </c>
      <c r="AR50" s="91">
        <v>797.03193043756198</v>
      </c>
      <c r="AS50" s="91">
        <v>81.474403358300606</v>
      </c>
      <c r="AT50" s="91">
        <v>885.59106826149002</v>
      </c>
      <c r="AU50" s="91">
        <v>0</v>
      </c>
      <c r="AV50" s="91">
        <v>2.3815080548807499</v>
      </c>
      <c r="AW50" s="91">
        <v>0</v>
      </c>
      <c r="AX50" s="91">
        <v>20.773274805965698</v>
      </c>
      <c r="AY50" s="91">
        <v>8.6045984137744693E-3</v>
      </c>
      <c r="AZ50" s="91">
        <v>3.0256332820758698E-3</v>
      </c>
      <c r="BA50" s="91">
        <v>11.3822693574078</v>
      </c>
      <c r="BB50" s="91">
        <v>3.8668981409524998E-3</v>
      </c>
      <c r="BC50" s="91">
        <v>0</v>
      </c>
      <c r="BD50" s="91">
        <v>5.6085014677270803E-4</v>
      </c>
      <c r="BE50" s="91">
        <v>16.0421978676391</v>
      </c>
      <c r="BF50" s="91">
        <v>14.758785167473199</v>
      </c>
      <c r="BG50" s="91">
        <v>1.2834127001658899</v>
      </c>
      <c r="BH50" s="91">
        <v>0</v>
      </c>
      <c r="BI50" s="91">
        <v>0</v>
      </c>
      <c r="BJ50" s="91">
        <v>6.03797391711723E-2</v>
      </c>
      <c r="BK50" s="91">
        <v>0</v>
      </c>
      <c r="BL50" s="91">
        <v>0.64792780855062604</v>
      </c>
      <c r="BM50" s="91">
        <v>0</v>
      </c>
      <c r="BN50" s="91">
        <v>1.68402163957737E-2</v>
      </c>
      <c r="BO50" s="91">
        <v>2.5917114661287299</v>
      </c>
      <c r="BP50" s="91">
        <v>5.07489834082036E-2</v>
      </c>
      <c r="BQ50" s="91">
        <v>0</v>
      </c>
      <c r="BR50" s="91">
        <v>4.3539563065967797E-2</v>
      </c>
      <c r="BS50" s="91">
        <v>5.9036769611490397E-5</v>
      </c>
      <c r="BT50" s="91">
        <v>33.161078534587702</v>
      </c>
      <c r="BU50" s="91">
        <v>8.6764326698159895</v>
      </c>
      <c r="BV50" s="91">
        <v>0</v>
      </c>
      <c r="BW50" s="91">
        <v>0</v>
      </c>
      <c r="BX50" s="91">
        <v>2.9064986922610201</v>
      </c>
      <c r="BY50" s="91">
        <v>0</v>
      </c>
      <c r="BZ50" s="91">
        <v>0.47443964002175898</v>
      </c>
      <c r="CA50" s="91">
        <v>58.099796214664003</v>
      </c>
      <c r="CB50" s="91">
        <v>4.0400786322212099</v>
      </c>
      <c r="CD50" s="34">
        <f t="shared" si="0"/>
        <v>8.0000066842761536E-3</v>
      </c>
      <c r="CE50" s="34">
        <f t="shared" si="8"/>
        <v>1.9247501999398002E-2</v>
      </c>
      <c r="CF50" s="79">
        <f t="shared" si="1"/>
        <v>3.7708254748792237E-8</v>
      </c>
      <c r="CG50" s="79" t="str">
        <f t="shared" si="2"/>
        <v/>
      </c>
      <c r="CH50" s="79">
        <f t="shared" si="3"/>
        <v>-3.4071979491068122E-7</v>
      </c>
      <c r="CI50" s="79">
        <f t="shared" si="13"/>
        <v>-2.3794948843507003E-5</v>
      </c>
      <c r="CJ50" s="79">
        <f t="shared" si="14"/>
        <v>-2.641289413544254E-5</v>
      </c>
      <c r="CK50" s="79">
        <f t="shared" si="6"/>
        <v>-1.3465821655850844E-7</v>
      </c>
      <c r="CL50" s="79">
        <f t="shared" si="7"/>
        <v>-3.233286714610959E-7</v>
      </c>
      <c r="CM50" s="49">
        <f t="shared" si="9"/>
        <v>-4.9138031053105489E-4</v>
      </c>
      <c r="CN50" s="49">
        <f t="shared" si="10"/>
        <v>-5.5758084217904765E-4</v>
      </c>
      <c r="CO50" s="49">
        <f t="shared" si="11"/>
        <v>8.5613354297646384E-4</v>
      </c>
      <c r="CP50" s="49">
        <f t="shared" si="12"/>
        <v>-1.3363009561720149E-3</v>
      </c>
      <c r="CQ50" s="79"/>
      <c r="CR50" s="79"/>
    </row>
    <row r="51" spans="1:96" x14ac:dyDescent="0.25">
      <c r="A51" s="91" t="s">
        <v>50</v>
      </c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28"/>
      <c r="O51" s="28"/>
      <c r="P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D51" s="34" t="e">
        <f t="shared" si="0"/>
        <v>#DIV/0!</v>
      </c>
      <c r="CE51" s="34" t="e">
        <f t="shared" si="8"/>
        <v>#DIV/0!</v>
      </c>
      <c r="CF51" s="79" t="str">
        <f t="shared" si="1"/>
        <v/>
      </c>
      <c r="CG51" s="79" t="str">
        <f t="shared" si="2"/>
        <v/>
      </c>
      <c r="CH51" s="79" t="str">
        <f t="shared" si="3"/>
        <v/>
      </c>
      <c r="CI51" s="79" t="str">
        <f t="shared" si="13"/>
        <v/>
      </c>
      <c r="CJ51" s="79" t="str">
        <f t="shared" si="14"/>
        <v/>
      </c>
      <c r="CK51" s="79" t="str">
        <f t="shared" si="6"/>
        <v/>
      </c>
      <c r="CL51" s="79" t="str">
        <f t="shared" si="7"/>
        <v/>
      </c>
      <c r="CM51" s="49"/>
      <c r="CN51" s="49"/>
      <c r="CO51" s="49"/>
      <c r="CP51" s="49"/>
      <c r="CQ51" s="79"/>
      <c r="CR51" s="79"/>
    </row>
    <row r="52" spans="1:96" x14ac:dyDescent="0.25">
      <c r="A52" s="4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28"/>
      <c r="O52" s="28"/>
      <c r="P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D52" s="34" t="e">
        <f t="shared" si="0"/>
        <v>#DIV/0!</v>
      </c>
      <c r="CE52" s="34" t="e">
        <f t="shared" si="8"/>
        <v>#DIV/0!</v>
      </c>
      <c r="CF52" s="79" t="str">
        <f t="shared" si="1"/>
        <v/>
      </c>
      <c r="CG52" s="79" t="str">
        <f t="shared" si="2"/>
        <v/>
      </c>
      <c r="CH52" s="79" t="str">
        <f t="shared" si="3"/>
        <v/>
      </c>
      <c r="CI52" s="79" t="str">
        <f t="shared" si="13"/>
        <v/>
      </c>
      <c r="CJ52" s="79" t="str">
        <f t="shared" si="14"/>
        <v/>
      </c>
      <c r="CK52" s="79" t="str">
        <f t="shared" si="6"/>
        <v/>
      </c>
      <c r="CL52" s="79" t="str">
        <f t="shared" si="7"/>
        <v/>
      </c>
      <c r="CM52" s="49"/>
      <c r="CN52" s="49"/>
      <c r="CO52" s="49"/>
      <c r="CP52" s="49"/>
      <c r="CQ52" s="79"/>
      <c r="CR52" s="79"/>
    </row>
    <row r="53" spans="1:96" x14ac:dyDescent="0.25">
      <c r="A53" s="4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28"/>
      <c r="P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D53" s="34" t="e">
        <f t="shared" si="0"/>
        <v>#DIV/0!</v>
      </c>
      <c r="CE53" s="34" t="e">
        <f t="shared" si="8"/>
        <v>#DIV/0!</v>
      </c>
      <c r="CF53" s="79" t="str">
        <f t="shared" si="1"/>
        <v/>
      </c>
      <c r="CG53" s="79" t="str">
        <f t="shared" si="2"/>
        <v/>
      </c>
      <c r="CH53" s="79" t="str">
        <f t="shared" si="3"/>
        <v/>
      </c>
      <c r="CI53" s="79" t="str">
        <f t="shared" si="13"/>
        <v/>
      </c>
      <c r="CJ53" s="79" t="str">
        <f t="shared" si="14"/>
        <v/>
      </c>
      <c r="CK53" s="79" t="str">
        <f t="shared" si="6"/>
        <v/>
      </c>
      <c r="CL53" s="79" t="str">
        <f t="shared" si="7"/>
        <v/>
      </c>
      <c r="CM53" s="49"/>
      <c r="CN53" s="49"/>
      <c r="CO53" s="49"/>
      <c r="CP53" s="49"/>
      <c r="CQ53" s="79"/>
      <c r="CR53" s="79"/>
    </row>
    <row r="54" spans="1:96" x14ac:dyDescent="0.25">
      <c r="A54" s="40" t="s">
        <v>229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28"/>
      <c r="P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D54" s="34" t="e">
        <f t="shared" si="0"/>
        <v>#DIV/0!</v>
      </c>
      <c r="CE54" s="34" t="e">
        <f t="shared" si="8"/>
        <v>#DIV/0!</v>
      </c>
      <c r="CF54" s="79" t="str">
        <f t="shared" si="1"/>
        <v/>
      </c>
      <c r="CG54" s="79" t="str">
        <f t="shared" si="2"/>
        <v/>
      </c>
      <c r="CH54" s="79" t="str">
        <f t="shared" si="3"/>
        <v/>
      </c>
      <c r="CI54" s="79" t="str">
        <f t="shared" si="13"/>
        <v/>
      </c>
      <c r="CJ54" s="79" t="str">
        <f t="shared" si="14"/>
        <v/>
      </c>
      <c r="CK54" s="79" t="str">
        <f t="shared" si="6"/>
        <v/>
      </c>
      <c r="CL54" s="79" t="str">
        <f t="shared" si="7"/>
        <v/>
      </c>
      <c r="CM54" s="49"/>
      <c r="CN54" s="49"/>
      <c r="CO54" s="49"/>
      <c r="CP54" s="49"/>
      <c r="CQ54" s="79"/>
      <c r="CR54" s="79"/>
    </row>
    <row r="55" spans="1:96" x14ac:dyDescent="0.25">
      <c r="A55" s="91" t="s">
        <v>1</v>
      </c>
      <c r="B55" s="91">
        <v>416.55727999999999</v>
      </c>
      <c r="C55" s="91">
        <v>0</v>
      </c>
      <c r="D55" s="91">
        <v>3221.3229999999999</v>
      </c>
      <c r="E55" s="91">
        <v>72.706131400000004</v>
      </c>
      <c r="F55" s="91">
        <v>66.889656000000002</v>
      </c>
      <c r="G55" s="91">
        <v>168.69313</v>
      </c>
      <c r="H55" s="91">
        <v>175.15934999999999</v>
      </c>
      <c r="I55" s="91"/>
      <c r="J55" s="91"/>
      <c r="K55" s="91"/>
      <c r="L55" s="91"/>
      <c r="M55" s="91"/>
      <c r="N55" s="28"/>
      <c r="O55" s="28"/>
      <c r="P55" s="91"/>
      <c r="Q55" s="90" t="s">
        <v>1</v>
      </c>
      <c r="R55" s="90">
        <v>0</v>
      </c>
      <c r="S55" s="91">
        <v>4.6273057144730103</v>
      </c>
      <c r="T55" s="91">
        <v>1.7126938014400801</v>
      </c>
      <c r="U55" s="91">
        <v>1.7126938014400801</v>
      </c>
      <c r="V55" s="91">
        <v>13.6073165016948</v>
      </c>
      <c r="W55" s="91">
        <v>0</v>
      </c>
      <c r="X55" s="91">
        <v>0.82959319297589895</v>
      </c>
      <c r="Y55" s="91">
        <v>4.25859302094333</v>
      </c>
      <c r="Z55" s="91">
        <v>416.544648855525</v>
      </c>
      <c r="AA55" s="91">
        <v>40.760817038483701</v>
      </c>
      <c r="AB55" s="91">
        <v>0.30971562802333702</v>
      </c>
      <c r="AC55" s="91">
        <v>7.1160931428005698</v>
      </c>
      <c r="AD55" s="91">
        <v>0</v>
      </c>
      <c r="AE55" s="91">
        <v>0</v>
      </c>
      <c r="AF55" s="91">
        <v>7.4847991109301804</v>
      </c>
      <c r="AG55" s="91">
        <v>7.4847991109301804</v>
      </c>
      <c r="AH55" s="91">
        <v>25.769818916097499</v>
      </c>
      <c r="AI55" s="91">
        <v>5.63555061402558</v>
      </c>
      <c r="AJ55" s="91">
        <v>0.22491267612315199</v>
      </c>
      <c r="AK55" s="91">
        <v>5.8976908329406799</v>
      </c>
      <c r="AL55" s="91">
        <v>0.60350650665141004</v>
      </c>
      <c r="AM55" s="91">
        <v>0</v>
      </c>
      <c r="AN55" s="91">
        <v>0.477531855135923</v>
      </c>
      <c r="AO55" s="91">
        <v>1.28738520623687</v>
      </c>
      <c r="AP55" s="91">
        <v>0</v>
      </c>
      <c r="AQ55" s="91">
        <v>180.11220107585501</v>
      </c>
      <c r="AR55" s="91">
        <v>2899.1061809289099</v>
      </c>
      <c r="AS55" s="91">
        <v>296.35313375441598</v>
      </c>
      <c r="AT55" s="91">
        <v>3221.22913359943</v>
      </c>
      <c r="AU55" s="91">
        <v>0</v>
      </c>
      <c r="AV55" s="91">
        <v>7.1795812149528402</v>
      </c>
      <c r="AW55" s="91">
        <v>0</v>
      </c>
      <c r="AX55" s="91">
        <v>62.6255503290894</v>
      </c>
      <c r="AY55" s="91">
        <v>3.8995471276531198E-2</v>
      </c>
      <c r="AZ55" s="91">
        <v>1.37119604964808E-2</v>
      </c>
      <c r="BA55" s="91">
        <v>51.583710806505799</v>
      </c>
      <c r="BB55" s="91">
        <v>1.7524544550450001E-2</v>
      </c>
      <c r="BC55" s="91">
        <v>0</v>
      </c>
      <c r="BD55" s="91">
        <v>2.54172751379266E-3</v>
      </c>
      <c r="BE55" s="91">
        <v>72.702153152575306</v>
      </c>
      <c r="BF55" s="91">
        <v>66.885854900399593</v>
      </c>
      <c r="BG55" s="91">
        <v>5.8162982521756801</v>
      </c>
      <c r="BH55" s="91">
        <v>0</v>
      </c>
      <c r="BI55" s="91">
        <v>0</v>
      </c>
      <c r="BJ55" s="91">
        <v>0.27363711775437199</v>
      </c>
      <c r="BK55" s="91">
        <v>0</v>
      </c>
      <c r="BL55" s="91">
        <v>2.93636695260613</v>
      </c>
      <c r="BM55" s="91">
        <v>0</v>
      </c>
      <c r="BN55" s="91">
        <v>7.6318820273703805E-2</v>
      </c>
      <c r="BO55" s="91">
        <v>11.745461452845801</v>
      </c>
      <c r="BP55" s="91">
        <v>0.152994003397146</v>
      </c>
      <c r="BQ55" s="91">
        <v>0</v>
      </c>
      <c r="BR55" s="91">
        <v>0.197318495069914</v>
      </c>
      <c r="BS55" s="91">
        <v>2.6755150655048302E-4</v>
      </c>
      <c r="BT55" s="91">
        <v>168.688042649735</v>
      </c>
      <c r="BU55" s="91">
        <v>26.156979164084198</v>
      </c>
      <c r="BV55" s="91">
        <v>0</v>
      </c>
      <c r="BW55" s="91">
        <v>0</v>
      </c>
      <c r="BX55" s="91">
        <v>8.7622587163050802</v>
      </c>
      <c r="BY55" s="91">
        <v>0</v>
      </c>
      <c r="BZ55" s="91">
        <v>1.4303006640705</v>
      </c>
      <c r="CA55" s="91">
        <v>175.15451133671701</v>
      </c>
      <c r="CB55" s="91">
        <v>12.179707269055999</v>
      </c>
      <c r="CD55" s="34">
        <f t="shared" si="0"/>
        <v>7.9999956064293002E-3</v>
      </c>
      <c r="CE55" s="34">
        <f t="shared" si="8"/>
        <v>1.9247495724677936E-2</v>
      </c>
      <c r="CF55" s="79">
        <f t="shared" si="1"/>
        <v>-3.0322707299688703E-5</v>
      </c>
      <c r="CG55" s="79" t="str">
        <f t="shared" si="2"/>
        <v/>
      </c>
      <c r="CH55" s="79">
        <f t="shared" si="3"/>
        <v>-2.9139083714927958E-5</v>
      </c>
      <c r="CI55" s="79">
        <f t="shared" si="13"/>
        <v>-5.4716807896309777E-5</v>
      </c>
      <c r="CJ55" s="79">
        <f t="shared" si="14"/>
        <v>-5.6826418727717404E-5</v>
      </c>
      <c r="CK55" s="79">
        <f t="shared" si="6"/>
        <v>-3.0157424104945017E-5</v>
      </c>
      <c r="CL55" s="79">
        <f t="shared" si="7"/>
        <v>-2.7624350529856215E-5</v>
      </c>
      <c r="CM55" s="49">
        <f>(T55/0.009783-$CA55)/$CA55</f>
        <v>-4.9183832705510032E-4</v>
      </c>
      <c r="CN55" s="49">
        <f>(X55/0.004739-$CA55)/$CA55</f>
        <v>-5.590412714511809E-4</v>
      </c>
      <c r="CO55" s="49">
        <f>(AF55/0.042696-$CA55)/$CA55</f>
        <v>8.5607849970881287E-4</v>
      </c>
      <c r="CP55" s="49">
        <f>(AN55/0.00273-$CA55)/$CA55</f>
        <v>-1.338349087020089E-3</v>
      </c>
      <c r="CQ55" s="79"/>
      <c r="CR55" s="79"/>
    </row>
    <row r="56" spans="1:96" x14ac:dyDescent="0.25">
      <c r="A56" s="91" t="s">
        <v>11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28"/>
      <c r="O56" s="28"/>
      <c r="P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D56" s="34" t="e">
        <f t="shared" si="0"/>
        <v>#DIV/0!</v>
      </c>
      <c r="CE56" s="34" t="e">
        <f t="shared" si="8"/>
        <v>#DIV/0!</v>
      </c>
      <c r="CF56" s="79" t="str">
        <f t="shared" si="1"/>
        <v/>
      </c>
      <c r="CG56" s="79" t="str">
        <f t="shared" si="2"/>
        <v/>
      </c>
      <c r="CH56" s="79" t="str">
        <f t="shared" si="3"/>
        <v/>
      </c>
      <c r="CI56" s="79" t="str">
        <f t="shared" si="13"/>
        <v/>
      </c>
      <c r="CJ56" s="79" t="str">
        <f t="shared" si="14"/>
        <v/>
      </c>
      <c r="CK56" s="79" t="str">
        <f t="shared" si="6"/>
        <v/>
      </c>
      <c r="CL56" s="79" t="str">
        <f t="shared" si="7"/>
        <v/>
      </c>
      <c r="CM56" s="49"/>
      <c r="CN56" s="49"/>
      <c r="CO56" s="49"/>
      <c r="CP56" s="49"/>
      <c r="CQ56" s="79"/>
      <c r="CR56" s="79"/>
    </row>
    <row r="57" spans="1:96" x14ac:dyDescent="0.25">
      <c r="A57" s="90" t="s">
        <v>58</v>
      </c>
      <c r="B57" s="91">
        <v>37.882851000000002</v>
      </c>
      <c r="C57" s="91">
        <v>0</v>
      </c>
      <c r="D57" s="91">
        <v>339.50177000000002</v>
      </c>
      <c r="E57" s="91">
        <v>40.4530259</v>
      </c>
      <c r="F57" s="91">
        <v>37.216785000000002</v>
      </c>
      <c r="G57" s="91">
        <v>301.48914000000002</v>
      </c>
      <c r="H57" s="91">
        <v>17.097518999999998</v>
      </c>
      <c r="I57" s="91"/>
      <c r="J57" s="91"/>
      <c r="K57" s="91"/>
      <c r="L57" s="91"/>
      <c r="M57" s="91"/>
      <c r="N57" s="91"/>
      <c r="O57" s="91"/>
      <c r="P57" s="91"/>
      <c r="Q57" s="90" t="s">
        <v>58</v>
      </c>
      <c r="R57" s="90">
        <v>0</v>
      </c>
      <c r="S57" s="91">
        <v>0.45168915741464</v>
      </c>
      <c r="T57" s="91">
        <v>0.16718281343997099</v>
      </c>
      <c r="U57" s="91">
        <v>0.16718281343997099</v>
      </c>
      <c r="V57" s="91">
        <v>1.3282630741249</v>
      </c>
      <c r="W57" s="91">
        <v>0</v>
      </c>
      <c r="X57" s="91">
        <v>8.0979812737225501E-2</v>
      </c>
      <c r="Y57" s="91">
        <v>0.41569813369048197</v>
      </c>
      <c r="Z57" s="91">
        <v>37.882842419131698</v>
      </c>
      <c r="AA57" s="91">
        <v>3.97882605526546</v>
      </c>
      <c r="AB57" s="91">
        <v>3.02325758107772E-2</v>
      </c>
      <c r="AC57" s="91">
        <v>0.69462873527339997</v>
      </c>
      <c r="AD57" s="91">
        <v>0</v>
      </c>
      <c r="AE57" s="91">
        <v>0</v>
      </c>
      <c r="AF57" s="91">
        <v>0.73062035421441096</v>
      </c>
      <c r="AG57" s="91">
        <v>0.73062035421441096</v>
      </c>
      <c r="AH57" s="91">
        <v>2.7160132938705899</v>
      </c>
      <c r="AI57" s="91">
        <v>0.55010864114816704</v>
      </c>
      <c r="AJ57" s="91">
        <v>2.19545802278476E-2</v>
      </c>
      <c r="AK57" s="91">
        <v>0.57569794371612104</v>
      </c>
      <c r="AL57" s="91">
        <v>5.89105693877214E-2</v>
      </c>
      <c r="AM57" s="91">
        <v>0</v>
      </c>
      <c r="AN57" s="91">
        <v>4.6613691580879198E-2</v>
      </c>
      <c r="AO57" s="91">
        <v>0.71631184708741802</v>
      </c>
      <c r="AP57" s="91">
        <v>0</v>
      </c>
      <c r="AQ57" s="91">
        <v>17.581452956122501</v>
      </c>
      <c r="AR57" s="91">
        <v>305.551493025127</v>
      </c>
      <c r="AS57" s="91">
        <v>31.234113835656402</v>
      </c>
      <c r="AT57" s="91">
        <v>339.50162015465401</v>
      </c>
      <c r="AU57" s="91">
        <v>0</v>
      </c>
      <c r="AV57" s="91">
        <v>0.70082692725298601</v>
      </c>
      <c r="AW57" s="91">
        <v>0</v>
      </c>
      <c r="AX57" s="91">
        <v>6.1131178289984902</v>
      </c>
      <c r="AY57" s="91">
        <v>0.710840721572777</v>
      </c>
      <c r="AZ57" s="91">
        <v>0</v>
      </c>
      <c r="BA57" s="91">
        <v>2.63866995155343</v>
      </c>
      <c r="BB57" s="91">
        <v>2.9034247700303599E-2</v>
      </c>
      <c r="BC57" s="91">
        <v>0</v>
      </c>
      <c r="BD57" s="91">
        <v>0</v>
      </c>
      <c r="BE57" s="91">
        <v>40.451511184267801</v>
      </c>
      <c r="BF57" s="91">
        <v>37.215269182911896</v>
      </c>
      <c r="BG57" s="91">
        <v>3.2362420013558402</v>
      </c>
      <c r="BH57" s="91">
        <v>0.124054726433968</v>
      </c>
      <c r="BI57" s="91">
        <v>0</v>
      </c>
      <c r="BJ57" s="91">
        <v>9.2893060401130896</v>
      </c>
      <c r="BK57" s="91">
        <v>0</v>
      </c>
      <c r="BL57" s="91">
        <v>3.95986452597871</v>
      </c>
      <c r="BM57" s="91">
        <v>0</v>
      </c>
      <c r="BN57" s="91">
        <v>0</v>
      </c>
      <c r="BO57" s="91">
        <v>15.835737473613399</v>
      </c>
      <c r="BP57" s="91">
        <v>1.49343790437452E-2</v>
      </c>
      <c r="BQ57" s="91">
        <v>0.126697034232268</v>
      </c>
      <c r="BR57" s="91">
        <v>4.4957856446039104</v>
      </c>
      <c r="BS57" s="91">
        <v>5.2788171100712602E-3</v>
      </c>
      <c r="BT57" s="91">
        <v>301.48902021087201</v>
      </c>
      <c r="BU57" s="91">
        <v>2.5532827250258698</v>
      </c>
      <c r="BV57" s="91">
        <v>0</v>
      </c>
      <c r="BW57" s="91">
        <v>0</v>
      </c>
      <c r="BX57" s="91">
        <v>0.85531995316523102</v>
      </c>
      <c r="BY57" s="91">
        <v>0</v>
      </c>
      <c r="BZ57" s="91">
        <v>0.13961750210155499</v>
      </c>
      <c r="CA57" s="91">
        <v>17.097514068243999</v>
      </c>
      <c r="CB57" s="91">
        <v>1.1889075677838501</v>
      </c>
      <c r="CD57" s="34">
        <f t="shared" si="0"/>
        <v>8.0000009797695747E-3</v>
      </c>
      <c r="CE57" s="34">
        <f t="shared" si="8"/>
        <v>1.9247794327827309E-2</v>
      </c>
      <c r="CF57" s="79">
        <f t="shared" si="1"/>
        <v>-2.2651062624375941E-7</v>
      </c>
      <c r="CG57" s="79" t="str">
        <f t="shared" si="2"/>
        <v/>
      </c>
      <c r="CH57" s="79">
        <f t="shared" si="3"/>
        <v>-4.4136837936311464E-7</v>
      </c>
      <c r="CI57" s="79">
        <f t="shared" si="13"/>
        <v>-3.7443817823256552E-5</v>
      </c>
      <c r="CJ57" s="79">
        <f t="shared" si="14"/>
        <v>-4.0729393689033301E-5</v>
      </c>
      <c r="CK57" s="79">
        <f t="shared" si="6"/>
        <v>-3.9732485225551303E-7</v>
      </c>
      <c r="CL57" s="79">
        <f t="shared" si="7"/>
        <v>-2.8844863392975184E-7</v>
      </c>
      <c r="CM57" s="49">
        <f>(T57/0.009783-$CA57)/$CA57</f>
        <v>-4.912366569282022E-4</v>
      </c>
      <c r="CN57" s="49">
        <f>(X57/0.004739-$CA57)/$CA57</f>
        <v>-5.5916526439269061E-4</v>
      </c>
      <c r="CO57" s="49">
        <f>(AF57/0.042696-$CA57)/$CA57</f>
        <v>8.5602389376803183E-4</v>
      </c>
      <c r="CP57" s="49">
        <f>(AN57/0.00273-$CA57)/$CA57</f>
        <v>-1.3394793807004343E-3</v>
      </c>
      <c r="CQ57" s="79"/>
      <c r="CR57" s="79"/>
    </row>
    <row r="58" spans="1:96" x14ac:dyDescent="0.25">
      <c r="A58" s="90" t="s">
        <v>75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D58" s="34" t="e">
        <f t="shared" si="0"/>
        <v>#DIV/0!</v>
      </c>
      <c r="CE58" s="34" t="e">
        <f t="shared" si="8"/>
        <v>#DIV/0!</v>
      </c>
      <c r="CF58" s="79" t="str">
        <f t="shared" si="1"/>
        <v/>
      </c>
      <c r="CG58" s="79" t="str">
        <f t="shared" si="2"/>
        <v/>
      </c>
      <c r="CH58" s="79" t="str">
        <f t="shared" si="3"/>
        <v/>
      </c>
      <c r="CI58" s="79" t="str">
        <f t="shared" si="13"/>
        <v/>
      </c>
      <c r="CJ58" s="79" t="str">
        <f t="shared" si="14"/>
        <v/>
      </c>
      <c r="CK58" s="79" t="str">
        <f t="shared" si="6"/>
        <v/>
      </c>
      <c r="CL58" s="79" t="str">
        <f t="shared" si="7"/>
        <v/>
      </c>
      <c r="CM58" s="49"/>
      <c r="CN58" s="49"/>
      <c r="CO58" s="49"/>
      <c r="CP58" s="49"/>
      <c r="CQ58" s="79"/>
      <c r="CR58" s="79"/>
    </row>
    <row r="59" spans="1:96" x14ac:dyDescent="0.25">
      <c r="A59" s="90" t="s">
        <v>379</v>
      </c>
      <c r="B59" s="91">
        <v>37105.625</v>
      </c>
      <c r="C59" s="91">
        <v>0</v>
      </c>
      <c r="D59" s="91">
        <v>251021.08</v>
      </c>
      <c r="E59" s="91">
        <v>9953.9229399999986</v>
      </c>
      <c r="F59" s="91">
        <v>9157.6093999999994</v>
      </c>
      <c r="G59" s="91">
        <v>50510.542999999998</v>
      </c>
      <c r="H59" s="91">
        <v>19579.974999999999</v>
      </c>
      <c r="I59" s="91"/>
      <c r="J59" s="91"/>
      <c r="K59" s="91"/>
      <c r="L59" s="91"/>
      <c r="M59" s="91"/>
      <c r="N59" s="91"/>
      <c r="O59" s="91"/>
      <c r="P59" s="91"/>
      <c r="Q59" s="90" t="s">
        <v>69</v>
      </c>
      <c r="R59" s="90">
        <v>0</v>
      </c>
      <c r="S59" s="91">
        <v>517.26638086871901</v>
      </c>
      <c r="T59" s="91">
        <v>191.454930318257</v>
      </c>
      <c r="U59" s="91">
        <v>191.454930318257</v>
      </c>
      <c r="V59" s="91">
        <v>1521.1054435440401</v>
      </c>
      <c r="W59" s="91">
        <v>0</v>
      </c>
      <c r="X59" s="91">
        <v>92.736851646056195</v>
      </c>
      <c r="Y59" s="91">
        <v>476.05041759486699</v>
      </c>
      <c r="Z59" s="91">
        <v>37105.3861384392</v>
      </c>
      <c r="AA59" s="91">
        <v>4556.4725556786298</v>
      </c>
      <c r="AB59" s="91">
        <v>34.621777142394897</v>
      </c>
      <c r="AC59" s="91">
        <v>795.47776183045301</v>
      </c>
      <c r="AD59" s="91">
        <v>0</v>
      </c>
      <c r="AE59" s="91">
        <v>0</v>
      </c>
      <c r="AF59" s="91">
        <v>836.69379556105901</v>
      </c>
      <c r="AG59" s="91">
        <v>836.69379556105901</v>
      </c>
      <c r="AH59" s="91">
        <v>2008.1586016523599</v>
      </c>
      <c r="AI59" s="91">
        <v>629.97279314950094</v>
      </c>
      <c r="AJ59" s="91">
        <v>25.142064967060101</v>
      </c>
      <c r="AK59" s="91">
        <v>659.27874979039098</v>
      </c>
      <c r="AL59" s="91">
        <v>67.4633435012924</v>
      </c>
      <c r="AM59" s="91">
        <v>0</v>
      </c>
      <c r="AN59" s="91">
        <v>53.381268169616398</v>
      </c>
      <c r="AO59" s="91">
        <v>176.25567779670001</v>
      </c>
      <c r="AP59" s="91">
        <v>0</v>
      </c>
      <c r="AQ59" s="91">
        <v>20133.9902829081</v>
      </c>
      <c r="AR59" s="91">
        <v>225917.37014875599</v>
      </c>
      <c r="AS59" s="91">
        <v>23093.7996783456</v>
      </c>
      <c r="AT59" s="91">
        <v>251019.328428754</v>
      </c>
      <c r="AU59" s="91">
        <v>0</v>
      </c>
      <c r="AV59" s="91">
        <v>802.57426885806001</v>
      </c>
      <c r="AW59" s="91">
        <v>0</v>
      </c>
      <c r="AX59" s="91">
        <v>7000.6460732783198</v>
      </c>
      <c r="AY59" s="91">
        <v>100.801931668843</v>
      </c>
      <c r="AZ59" s="91">
        <v>0.82043812595005405</v>
      </c>
      <c r="BA59" s="91">
        <v>3451.9666412032798</v>
      </c>
      <c r="BB59" s="91">
        <v>5.0705127939725596</v>
      </c>
      <c r="BC59" s="91">
        <v>0</v>
      </c>
      <c r="BD59" s="91">
        <v>0.15208116993777401</v>
      </c>
      <c r="BE59" s="91">
        <v>9953.5553589094106</v>
      </c>
      <c r="BF59" s="91">
        <v>9157.2465372247498</v>
      </c>
      <c r="BG59" s="91">
        <v>796.30882168466098</v>
      </c>
      <c r="BH59" s="91">
        <v>17.184583791619101</v>
      </c>
      <c r="BI59" s="91">
        <v>0</v>
      </c>
      <c r="BJ59" s="91">
        <v>1303.1672899684099</v>
      </c>
      <c r="BK59" s="91">
        <v>0</v>
      </c>
      <c r="BL59" s="91">
        <v>724.23040791018298</v>
      </c>
      <c r="BM59" s="91">
        <v>0</v>
      </c>
      <c r="BN59" s="91">
        <v>4.5664368681139997</v>
      </c>
      <c r="BO59" s="91">
        <v>2896.4064018915601</v>
      </c>
      <c r="BP59" s="91">
        <v>17.102553681969599</v>
      </c>
      <c r="BQ59" s="91">
        <v>17.550618592900001</v>
      </c>
      <c r="BR59" s="91">
        <v>634.58193856820799</v>
      </c>
      <c r="BS59" s="91">
        <v>0.74725467175934301</v>
      </c>
      <c r="BT59" s="91">
        <v>50510.411038983199</v>
      </c>
      <c r="BU59" s="91">
        <v>2923.9786617947898</v>
      </c>
      <c r="BV59" s="91">
        <v>0</v>
      </c>
      <c r="BW59" s="91">
        <v>0</v>
      </c>
      <c r="BX59" s="91">
        <v>979.49698279601796</v>
      </c>
      <c r="BY59" s="91">
        <v>0</v>
      </c>
      <c r="BZ59" s="91">
        <v>159.88745627745101</v>
      </c>
      <c r="CA59" s="91">
        <v>19579.789568500299</v>
      </c>
      <c r="CB59" s="91">
        <v>1361.5145513856401</v>
      </c>
      <c r="CD59" s="34">
        <f t="shared" si="0"/>
        <v>8.0000158323359112E-3</v>
      </c>
      <c r="CE59" s="34">
        <f t="shared" si="8"/>
        <v>1.9247672002736874E-2</v>
      </c>
      <c r="CF59" s="79">
        <f t="shared" si="1"/>
        <v>-6.4373409907448088E-6</v>
      </c>
      <c r="CG59" s="79" t="str">
        <f t="shared" si="2"/>
        <v/>
      </c>
      <c r="CH59" s="79">
        <f t="shared" si="3"/>
        <v>-6.9777854751731203E-6</v>
      </c>
      <c r="CI59" s="79">
        <f t="shared" si="13"/>
        <v>-3.6928263640738909E-5</v>
      </c>
      <c r="CJ59" s="79">
        <f t="shared" si="14"/>
        <v>-3.9624181311947625E-5</v>
      </c>
      <c r="CK59" s="79">
        <f t="shared" si="6"/>
        <v>-2.6125440148074288E-6</v>
      </c>
      <c r="CL59" s="79">
        <f t="shared" si="7"/>
        <v>-9.4704666221441282E-6</v>
      </c>
      <c r="CM59" s="49">
        <f t="shared" si="9"/>
        <v>-4.9152431177701601E-4</v>
      </c>
      <c r="CN59" s="49">
        <f t="shared" si="10"/>
        <v>-5.5794684223064571E-4</v>
      </c>
      <c r="CO59" s="49">
        <f t="shared" si="11"/>
        <v>8.5540474690428954E-4</v>
      </c>
      <c r="CP59" s="49">
        <f t="shared" si="12"/>
        <v>-1.3387010263835929E-3</v>
      </c>
      <c r="CQ59" s="79"/>
      <c r="CR59" s="79"/>
    </row>
    <row r="60" spans="1:96" x14ac:dyDescent="0.25">
      <c r="A60" s="91" t="s">
        <v>380</v>
      </c>
      <c r="B60" s="91">
        <v>204371.86</v>
      </c>
      <c r="C60" s="91">
        <v>0</v>
      </c>
      <c r="D60" s="91">
        <v>2371261.2000000002</v>
      </c>
      <c r="E60" s="91">
        <v>106924.9669</v>
      </c>
      <c r="F60" s="91">
        <v>98375.797000000006</v>
      </c>
      <c r="G60" s="91">
        <v>288749.40999999997</v>
      </c>
      <c r="H60" s="91">
        <v>90330.093999999997</v>
      </c>
      <c r="I60" s="91">
        <v>12.52392888</v>
      </c>
      <c r="J60" s="91">
        <v>0.53673974199999996</v>
      </c>
      <c r="K60" s="91">
        <v>85.878361040000001</v>
      </c>
      <c r="L60" s="91"/>
      <c r="M60" s="91"/>
      <c r="N60" s="91"/>
      <c r="O60" s="91"/>
      <c r="P60" s="91"/>
      <c r="Q60" s="90" t="s">
        <v>70</v>
      </c>
      <c r="R60" s="90">
        <v>0</v>
      </c>
      <c r="S60" s="91">
        <v>1302.6815503646999</v>
      </c>
      <c r="T60" s="91">
        <v>482.12415657143799</v>
      </c>
      <c r="U60" s="91">
        <v>482.12415657143799</v>
      </c>
      <c r="V60" s="91">
        <v>3830.2239942624701</v>
      </c>
      <c r="W60" s="91">
        <v>0</v>
      </c>
      <c r="X60" s="91">
        <v>233.35496532233199</v>
      </c>
      <c r="Y60" s="91">
        <v>1196.59032269096</v>
      </c>
      <c r="Z60" s="91">
        <v>107258.93927919801</v>
      </c>
      <c r="AA60" s="91">
        <v>11450.8960535689</v>
      </c>
      <c r="AB60" s="91">
        <v>87.154796881892807</v>
      </c>
      <c r="AC60" s="91">
        <v>2000.4062801861801</v>
      </c>
      <c r="AD60" s="91">
        <v>0</v>
      </c>
      <c r="AE60" s="91">
        <v>0</v>
      </c>
      <c r="AF60" s="91">
        <v>2100.6496914836498</v>
      </c>
      <c r="AG60" s="91">
        <v>2100.6496914836498</v>
      </c>
      <c r="AH60" s="91">
        <v>9808.1043165396295</v>
      </c>
      <c r="AI60" s="91">
        <v>1579.69694874364</v>
      </c>
      <c r="AJ60" s="91">
        <v>63.027234927936398</v>
      </c>
      <c r="AK60" s="91">
        <v>1655.8536321424799</v>
      </c>
      <c r="AL60" s="91">
        <v>169.795942307247</v>
      </c>
      <c r="AM60" s="91">
        <v>0</v>
      </c>
      <c r="AN60" s="91">
        <v>133.963501144529</v>
      </c>
      <c r="AO60" s="91">
        <v>738.90601145301105</v>
      </c>
      <c r="AP60" s="91">
        <v>0</v>
      </c>
      <c r="AQ60" s="91">
        <v>50648.308779355903</v>
      </c>
      <c r="AR60" s="91">
        <v>1106053.72829577</v>
      </c>
      <c r="AS60" s="91">
        <v>113264.67497919301</v>
      </c>
      <c r="AT60" s="91">
        <v>1229126.5075914999</v>
      </c>
      <c r="AU60" s="91">
        <v>0</v>
      </c>
      <c r="AV60" s="91">
        <v>2015.2435466746001</v>
      </c>
      <c r="AW60" s="91">
        <v>0</v>
      </c>
      <c r="AX60" s="91">
        <v>17608.773897203901</v>
      </c>
      <c r="AY60" s="91">
        <v>1016.69281623924</v>
      </c>
      <c r="AZ60" s="91">
        <v>6.4337906821651603E-3</v>
      </c>
      <c r="BA60" s="91">
        <v>3795.0103330632601</v>
      </c>
      <c r="BB60" s="91">
        <v>41.693962532449198</v>
      </c>
      <c r="BC60" s="91">
        <v>0</v>
      </c>
      <c r="BD60" s="91">
        <v>1.1926031625302399E-3</v>
      </c>
      <c r="BE60" s="91">
        <v>58035.441255172896</v>
      </c>
      <c r="BF60" s="91">
        <v>53400.225818409803</v>
      </c>
      <c r="BG60" s="91">
        <v>4635.2154367631701</v>
      </c>
      <c r="BH60" s="91">
        <v>178.162016898427</v>
      </c>
      <c r="BI60" s="91">
        <v>0</v>
      </c>
      <c r="BJ60" s="91">
        <v>13304.853457674</v>
      </c>
      <c r="BK60" s="91">
        <v>0</v>
      </c>
      <c r="BL60" s="91">
        <v>5687.9855013034803</v>
      </c>
      <c r="BM60" s="91">
        <v>0</v>
      </c>
      <c r="BN60" s="91">
        <v>3.5809480976867897E-2</v>
      </c>
      <c r="BO60" s="91">
        <v>22744.000211643699</v>
      </c>
      <c r="BP60" s="91">
        <v>42.900075513594203</v>
      </c>
      <c r="BQ60" s="91">
        <v>181.88309187210899</v>
      </c>
      <c r="BR60" s="91">
        <v>6442.3547236781897</v>
      </c>
      <c r="BS60" s="91">
        <v>7.5462676300864704</v>
      </c>
      <c r="BT60" s="91">
        <v>155659.59150030001</v>
      </c>
      <c r="BU60" s="91">
        <v>7359.6872653299797</v>
      </c>
      <c r="BV60" s="91">
        <v>0</v>
      </c>
      <c r="BW60" s="91">
        <v>0</v>
      </c>
      <c r="BX60" s="91">
        <v>2459.5672698889398</v>
      </c>
      <c r="BY60" s="91">
        <v>0</v>
      </c>
      <c r="BZ60" s="91">
        <v>401.02673331238901</v>
      </c>
      <c r="CA60" s="91">
        <v>49279.204678207803</v>
      </c>
      <c r="CB60" s="91">
        <v>3414.44872782728</v>
      </c>
      <c r="CD60" s="34">
        <f t="shared" si="0"/>
        <v>7.9797354104410474E-3</v>
      </c>
      <c r="CE60" s="34">
        <f t="shared" si="8"/>
        <v>1.383713271111809E-2</v>
      </c>
      <c r="CF60" s="79">
        <f t="shared" si="1"/>
        <v>-0.47517755487865104</v>
      </c>
      <c r="CG60" s="79" t="str">
        <f t="shared" si="2"/>
        <v/>
      </c>
      <c r="CH60" s="79">
        <f t="shared" si="3"/>
        <v>-0.48165705760651761</v>
      </c>
      <c r="CI60" s="79">
        <f t="shared" si="13"/>
        <v>-0.45723208584717462</v>
      </c>
      <c r="CJ60" s="79">
        <f t="shared" si="14"/>
        <v>-0.45718126361497435</v>
      </c>
      <c r="CK60" s="79">
        <f t="shared" si="6"/>
        <v>-0.46091806213456843</v>
      </c>
      <c r="CL60" s="79">
        <f t="shared" si="7"/>
        <v>-0.45445418579761687</v>
      </c>
      <c r="CM60" s="49">
        <f t="shared" si="9"/>
        <v>5.3302814045106136E-5</v>
      </c>
      <c r="CN60" s="49">
        <f t="shared" si="10"/>
        <v>-7.672781344848301E-4</v>
      </c>
      <c r="CO60" s="49">
        <f t="shared" si="11"/>
        <v>-1.6041784583011899E-3</v>
      </c>
      <c r="CP60" s="49">
        <f t="shared" si="12"/>
        <v>-4.2274452164486305E-3</v>
      </c>
      <c r="CQ60" s="79"/>
      <c r="CR60" s="79"/>
    </row>
    <row r="61" spans="1:96" x14ac:dyDescent="0.25">
      <c r="A61" s="41" t="s">
        <v>453</v>
      </c>
      <c r="B61" s="1">
        <f>SUM(B3:B60)+SUM(B67:B90)</f>
        <v>352168.49317531998</v>
      </c>
      <c r="C61" s="1">
        <f t="shared" ref="C61:O61" si="15">SUM(C3:C60)+SUM(C67:C90)</f>
        <v>20.553717946399999</v>
      </c>
      <c r="D61" s="1">
        <f t="shared" si="15"/>
        <v>3064649.5470205001</v>
      </c>
      <c r="E61" s="1">
        <f t="shared" si="15"/>
        <v>142024.463029562</v>
      </c>
      <c r="F61" s="1">
        <f t="shared" si="15"/>
        <v>130797.19243665</v>
      </c>
      <c r="G61" s="1">
        <f t="shared" si="15"/>
        <v>372365.55633259995</v>
      </c>
      <c r="H61" s="1">
        <f t="shared" si="15"/>
        <v>138119.49736710999</v>
      </c>
      <c r="I61" s="1">
        <f t="shared" si="15"/>
        <v>12.52392888</v>
      </c>
      <c r="J61" s="1">
        <f t="shared" si="15"/>
        <v>0.53673974199999996</v>
      </c>
      <c r="K61" s="1">
        <f t="shared" si="15"/>
        <v>85.878361040000001</v>
      </c>
      <c r="L61" s="1">
        <f t="shared" si="15"/>
        <v>0</v>
      </c>
      <c r="M61" s="1">
        <f t="shared" si="15"/>
        <v>0</v>
      </c>
      <c r="N61" s="1">
        <f t="shared" si="15"/>
        <v>0</v>
      </c>
      <c r="O61" s="1">
        <f t="shared" si="15"/>
        <v>0</v>
      </c>
      <c r="P61" s="91"/>
      <c r="Q61" s="91"/>
      <c r="R61" s="1">
        <f t="shared" ref="R61:CB61" si="16">SUM(R3:R60)+SUM(R67:R90)</f>
        <v>0</v>
      </c>
      <c r="S61" s="1">
        <f t="shared" si="16"/>
        <v>2476.7188633463061</v>
      </c>
      <c r="T61" s="1">
        <f t="shared" si="16"/>
        <v>1091.5495522852784</v>
      </c>
      <c r="U61" s="1">
        <f t="shared" si="16"/>
        <v>1091.5495522852784</v>
      </c>
      <c r="V61" s="1">
        <f t="shared" si="16"/>
        <v>7346.7846954324768</v>
      </c>
      <c r="W61" s="1">
        <f t="shared" si="16"/>
        <v>2.7460495380337502</v>
      </c>
      <c r="X61" s="1">
        <f t="shared" si="16"/>
        <v>544.31026677824229</v>
      </c>
      <c r="Y61" s="1">
        <f t="shared" si="16"/>
        <v>2277.0799980968332</v>
      </c>
      <c r="Z61" s="1">
        <f t="shared" si="16"/>
        <v>253475.15201042494</v>
      </c>
      <c r="AA61" s="1">
        <f t="shared" si="16"/>
        <v>22434.785484676904</v>
      </c>
      <c r="AB61" s="1">
        <f t="shared" si="16"/>
        <v>223.82105175218516</v>
      </c>
      <c r="AC61" s="1">
        <f t="shared" si="16"/>
        <v>4015.9459394288165</v>
      </c>
      <c r="AD61" s="1">
        <f t="shared" si="16"/>
        <v>0</v>
      </c>
      <c r="AE61" s="1">
        <f t="shared" si="16"/>
        <v>0</v>
      </c>
      <c r="AF61" s="1">
        <f t="shared" si="16"/>
        <v>4278.8126914233035</v>
      </c>
      <c r="AG61" s="1">
        <f t="shared" si="16"/>
        <v>4278.8126914233035</v>
      </c>
      <c r="AH61" s="1">
        <f t="shared" si="16"/>
        <v>15313.402105203104</v>
      </c>
      <c r="AI61" s="1">
        <f t="shared" si="16"/>
        <v>3086.452105775867</v>
      </c>
      <c r="AJ61" s="1">
        <f t="shared" si="16"/>
        <v>124.8955034480127</v>
      </c>
      <c r="AK61" s="1">
        <f t="shared" si="16"/>
        <v>3161.0032105572795</v>
      </c>
      <c r="AL61" s="1">
        <f t="shared" si="16"/>
        <v>360.50911808794359</v>
      </c>
      <c r="AM61" s="1">
        <f t="shared" si="16"/>
        <v>0</v>
      </c>
      <c r="AN61" s="1">
        <f t="shared" si="16"/>
        <v>255.12304491469118</v>
      </c>
      <c r="AO61" s="1">
        <f t="shared" si="16"/>
        <v>1006.2970783398921</v>
      </c>
      <c r="AP61" s="1">
        <f t="shared" si="16"/>
        <v>0</v>
      </c>
      <c r="AQ61" s="1">
        <f t="shared" si="16"/>
        <v>99486.060381448769</v>
      </c>
      <c r="AR61" s="1">
        <f t="shared" si="16"/>
        <v>1725399.0892949547</v>
      </c>
      <c r="AS61" s="1">
        <f t="shared" si="16"/>
        <v>176575.55481000585</v>
      </c>
      <c r="AT61" s="1">
        <f t="shared" si="16"/>
        <v>1917288.0462101607</v>
      </c>
      <c r="AU61" s="1">
        <f t="shared" si="16"/>
        <v>0</v>
      </c>
      <c r="AV61" s="1">
        <f t="shared" si="16"/>
        <v>4085.111955555943</v>
      </c>
      <c r="AW61" s="1">
        <f t="shared" si="16"/>
        <v>0</v>
      </c>
      <c r="AX61" s="1">
        <f t="shared" si="16"/>
        <v>34508.481241229674</v>
      </c>
      <c r="AY61" s="1">
        <f t="shared" si="16"/>
        <v>1139.8164487863162</v>
      </c>
      <c r="AZ61" s="1">
        <f t="shared" si="16"/>
        <v>5.430139960582351</v>
      </c>
      <c r="BA61" s="1">
        <f t="shared" si="16"/>
        <v>24598.515627706849</v>
      </c>
      <c r="BB61" s="1">
        <f t="shared" si="16"/>
        <v>53.024676819250132</v>
      </c>
      <c r="BC61" s="1">
        <f t="shared" si="16"/>
        <v>0</v>
      </c>
      <c r="BD61" s="1">
        <f t="shared" si="16"/>
        <v>1.0065608553252603</v>
      </c>
      <c r="BE61" s="1">
        <f t="shared" si="16"/>
        <v>92781.583317354976</v>
      </c>
      <c r="BF61" s="1">
        <f t="shared" si="16"/>
        <v>85495.111864091683</v>
      </c>
      <c r="BG61" s="1">
        <f t="shared" si="16"/>
        <v>7286.4714532633734</v>
      </c>
      <c r="BH61" s="1">
        <f t="shared" si="16"/>
        <v>196.95747983355045</v>
      </c>
      <c r="BI61" s="1">
        <f t="shared" si="16"/>
        <v>0</v>
      </c>
      <c r="BJ61" s="1">
        <f t="shared" si="16"/>
        <v>14820.507898610826</v>
      </c>
      <c r="BK61" s="1">
        <f t="shared" si="16"/>
        <v>0</v>
      </c>
      <c r="BL61" s="1">
        <f t="shared" si="16"/>
        <v>7449.4092677566514</v>
      </c>
      <c r="BM61" s="1">
        <f t="shared" si="16"/>
        <v>0</v>
      </c>
      <c r="BN61" s="1">
        <f t="shared" si="16"/>
        <v>30.223385759751</v>
      </c>
      <c r="BO61" s="1">
        <f t="shared" si="16"/>
        <v>29789.131897977677</v>
      </c>
      <c r="BP61" s="1">
        <f t="shared" si="16"/>
        <v>151.73303485409599</v>
      </c>
      <c r="BQ61" s="1">
        <f t="shared" si="16"/>
        <v>201.07890088118651</v>
      </c>
      <c r="BR61" s="1">
        <f t="shared" si="16"/>
        <v>7201.5576900552851</v>
      </c>
      <c r="BS61" s="1">
        <f t="shared" si="16"/>
        <v>8.4518890883677464</v>
      </c>
      <c r="BT61" s="1">
        <f t="shared" si="16"/>
        <v>236648.14728207065</v>
      </c>
      <c r="BU61" s="1">
        <f t="shared" si="16"/>
        <v>14546.189805702255</v>
      </c>
      <c r="BV61" s="1">
        <f t="shared" si="16"/>
        <v>0</v>
      </c>
      <c r="BW61" s="1">
        <f t="shared" si="16"/>
        <v>0.98379909168362478</v>
      </c>
      <c r="BX61" s="1">
        <f t="shared" si="16"/>
        <v>4766.9615064834888</v>
      </c>
      <c r="BY61" s="1">
        <f t="shared" si="16"/>
        <v>0</v>
      </c>
      <c r="BZ61" s="1">
        <f t="shared" si="16"/>
        <v>771.28013535215916</v>
      </c>
      <c r="CA61" s="1">
        <f t="shared" si="16"/>
        <v>96801.061139786194</v>
      </c>
      <c r="CB61" s="1">
        <f t="shared" si="16"/>
        <v>6573.4204713658592</v>
      </c>
      <c r="CF61" s="79"/>
      <c r="CG61" s="79"/>
      <c r="CH61" s="79"/>
      <c r="CI61" s="79"/>
      <c r="CJ61" s="79"/>
      <c r="CK61" s="79"/>
      <c r="CL61" s="79"/>
      <c r="CM61" s="49"/>
      <c r="CN61" s="49"/>
      <c r="CO61" s="49"/>
      <c r="CP61" s="49"/>
      <c r="CQ61" s="79"/>
      <c r="CR61" s="79"/>
    </row>
    <row r="62" spans="1:96" x14ac:dyDescent="0.25">
      <c r="A62" s="9" t="s">
        <v>56</v>
      </c>
      <c r="B62" s="1">
        <f>SUM(B3:B51)</f>
        <v>16709.338381000001</v>
      </c>
      <c r="C62" s="1">
        <f t="shared" ref="C62:O62" si="17">SUM(C3:C51)</f>
        <v>0</v>
      </c>
      <c r="D62" s="1">
        <f t="shared" si="17"/>
        <v>104554.73702999997</v>
      </c>
      <c r="E62" s="1">
        <f t="shared" si="17"/>
        <v>2622.7375190799994</v>
      </c>
      <c r="F62" s="1">
        <f t="shared" si="17"/>
        <v>2412.9182027000002</v>
      </c>
      <c r="G62" s="1">
        <f t="shared" si="17"/>
        <v>5379.6451578000015</v>
      </c>
      <c r="H62" s="1">
        <f t="shared" si="17"/>
        <v>10397.170790000004</v>
      </c>
      <c r="I62" s="1">
        <f t="shared" si="17"/>
        <v>0</v>
      </c>
      <c r="J62" s="1">
        <f t="shared" si="17"/>
        <v>0</v>
      </c>
      <c r="K62" s="1">
        <f t="shared" si="17"/>
        <v>0</v>
      </c>
      <c r="L62" s="1">
        <f t="shared" si="17"/>
        <v>0</v>
      </c>
      <c r="M62" s="1">
        <f t="shared" si="17"/>
        <v>0</v>
      </c>
      <c r="N62" s="1">
        <f t="shared" si="17"/>
        <v>0</v>
      </c>
      <c r="O62" s="1">
        <f t="shared" si="17"/>
        <v>0</v>
      </c>
      <c r="R62" s="1">
        <f t="shared" ref="R62:CB62" si="18">SUM(R3:R51)</f>
        <v>0</v>
      </c>
      <c r="S62" s="1">
        <f t="shared" si="18"/>
        <v>274.62984835712189</v>
      </c>
      <c r="T62" s="1">
        <f t="shared" si="18"/>
        <v>101.64817579086007</v>
      </c>
      <c r="U62" s="1">
        <f t="shared" si="18"/>
        <v>101.64817579086007</v>
      </c>
      <c r="V62" s="1">
        <f t="shared" si="18"/>
        <v>807.59227746084969</v>
      </c>
      <c r="W62" s="1">
        <f t="shared" si="18"/>
        <v>0</v>
      </c>
      <c r="X62" s="1">
        <f t="shared" si="18"/>
        <v>49.236286615971572</v>
      </c>
      <c r="Y62" s="1">
        <f t="shared" si="18"/>
        <v>252.7469209000206</v>
      </c>
      <c r="Z62" s="1">
        <f t="shared" si="18"/>
        <v>16706.953693069845</v>
      </c>
      <c r="AA62" s="1">
        <f t="shared" si="18"/>
        <v>2419.1493614811088</v>
      </c>
      <c r="AB62" s="1">
        <f t="shared" si="18"/>
        <v>18.381594699826568</v>
      </c>
      <c r="AC62" s="1">
        <f t="shared" si="18"/>
        <v>422.33899022632329</v>
      </c>
      <c r="AD62" s="1">
        <f t="shared" si="18"/>
        <v>0</v>
      </c>
      <c r="AE62" s="1">
        <f t="shared" si="18"/>
        <v>0</v>
      </c>
      <c r="AF62" s="1">
        <f t="shared" si="18"/>
        <v>444.22196252717208</v>
      </c>
      <c r="AG62" s="1">
        <f t="shared" si="18"/>
        <v>444.22196252717208</v>
      </c>
      <c r="AH62" s="1">
        <f t="shared" si="18"/>
        <v>836.33895910082163</v>
      </c>
      <c r="AI62" s="1">
        <f t="shared" si="18"/>
        <v>334.46932943067782</v>
      </c>
      <c r="AJ62" s="1">
        <f t="shared" si="18"/>
        <v>13.348540139731041</v>
      </c>
      <c r="AK62" s="1">
        <f t="shared" si="18"/>
        <v>350.02730912535435</v>
      </c>
      <c r="AL62" s="1">
        <f t="shared" si="18"/>
        <v>35.818013858689739</v>
      </c>
      <c r="AM62" s="1">
        <f t="shared" si="18"/>
        <v>0</v>
      </c>
      <c r="AN62" s="1">
        <f t="shared" si="18"/>
        <v>28.341468606468396</v>
      </c>
      <c r="AO62" s="1">
        <f t="shared" si="18"/>
        <v>46.435738012231091</v>
      </c>
      <c r="AP62" s="1">
        <f t="shared" si="18"/>
        <v>0</v>
      </c>
      <c r="AQ62" s="1">
        <f t="shared" si="18"/>
        <v>10689.634813264856</v>
      </c>
      <c r="AR62" s="1">
        <f t="shared" si="18"/>
        <v>94088.128188295101</v>
      </c>
      <c r="AS62" s="1">
        <f t="shared" si="18"/>
        <v>9617.8981294093937</v>
      </c>
      <c r="AT62" s="1">
        <f t="shared" si="18"/>
        <v>104542.36527680524</v>
      </c>
      <c r="AU62" s="1">
        <f t="shared" si="18"/>
        <v>0</v>
      </c>
      <c r="AV62" s="1">
        <f t="shared" si="18"/>
        <v>426.10718393857667</v>
      </c>
      <c r="AW62" s="1">
        <f t="shared" si="18"/>
        <v>0</v>
      </c>
      <c r="AX62" s="1">
        <f t="shared" si="18"/>
        <v>3716.8179364458442</v>
      </c>
      <c r="AY62" s="1">
        <f t="shared" si="18"/>
        <v>1.7940310605996537</v>
      </c>
      <c r="AZ62" s="1">
        <f t="shared" si="18"/>
        <v>0.49029773806985283</v>
      </c>
      <c r="BA62" s="1">
        <f t="shared" si="18"/>
        <v>1845.9599350036603</v>
      </c>
      <c r="BB62" s="1">
        <f t="shared" si="18"/>
        <v>0.64294913572259127</v>
      </c>
      <c r="BC62" s="1">
        <f t="shared" si="18"/>
        <v>0</v>
      </c>
      <c r="BD62" s="1">
        <f t="shared" si="18"/>
        <v>9.0884467232868499E-2</v>
      </c>
      <c r="BE62" s="1">
        <f t="shared" si="18"/>
        <v>2622.3523978675139</v>
      </c>
      <c r="BF62" s="1">
        <f t="shared" si="18"/>
        <v>2412.5587707027803</v>
      </c>
      <c r="BG62" s="1">
        <f t="shared" si="18"/>
        <v>209.79362716473443</v>
      </c>
      <c r="BH62" s="1">
        <f t="shared" si="18"/>
        <v>6.9750188991220069E-2</v>
      </c>
      <c r="BI62" s="1">
        <f t="shared" si="18"/>
        <v>0</v>
      </c>
      <c r="BJ62" s="1">
        <f t="shared" si="18"/>
        <v>15.007374834033833</v>
      </c>
      <c r="BK62" s="1">
        <f t="shared" si="18"/>
        <v>0</v>
      </c>
      <c r="BL62" s="1">
        <f t="shared" si="18"/>
        <v>107.22193577409215</v>
      </c>
      <c r="BM62" s="1">
        <f t="shared" si="18"/>
        <v>0</v>
      </c>
      <c r="BN62" s="1">
        <f t="shared" si="18"/>
        <v>2.7289256136727289</v>
      </c>
      <c r="BO62" s="1">
        <f t="shared" si="18"/>
        <v>428.88564046715885</v>
      </c>
      <c r="BP62" s="1">
        <f t="shared" si="18"/>
        <v>9.0801805721306792</v>
      </c>
      <c r="BQ62" s="1">
        <f t="shared" si="18"/>
        <v>7.1235826760803894E-2</v>
      </c>
      <c r="BR62" s="1">
        <f t="shared" si="18"/>
        <v>9.5832757731179168</v>
      </c>
      <c r="BS62" s="1">
        <f t="shared" si="18"/>
        <v>1.2534819666364605E-2</v>
      </c>
      <c r="BT62" s="1">
        <f t="shared" si="18"/>
        <v>5379.0824039208646</v>
      </c>
      <c r="BU62" s="1">
        <f t="shared" si="18"/>
        <v>1552.4132685960062</v>
      </c>
      <c r="BV62" s="1">
        <f t="shared" si="18"/>
        <v>0</v>
      </c>
      <c r="BW62" s="1">
        <f t="shared" si="18"/>
        <v>0</v>
      </c>
      <c r="BX62" s="1">
        <f t="shared" si="18"/>
        <v>520.03975279560836</v>
      </c>
      <c r="BY62" s="1">
        <f t="shared" si="18"/>
        <v>0</v>
      </c>
      <c r="BZ62" s="1">
        <f t="shared" si="18"/>
        <v>84.888215346977731</v>
      </c>
      <c r="CA62" s="1">
        <f t="shared" si="18"/>
        <v>10395.396550977021</v>
      </c>
      <c r="CB62" s="1">
        <f t="shared" si="18"/>
        <v>722.86292803052606</v>
      </c>
      <c r="CF62" s="79"/>
      <c r="CG62" s="79"/>
      <c r="CH62" s="79"/>
      <c r="CI62" s="79"/>
      <c r="CJ62" s="79"/>
      <c r="CK62" s="79"/>
      <c r="CL62" s="79"/>
      <c r="CM62" s="49"/>
      <c r="CN62" s="49"/>
      <c r="CO62" s="49"/>
      <c r="CP62" s="49"/>
      <c r="CQ62" s="79"/>
      <c r="CR62" s="79"/>
    </row>
    <row r="63" spans="1:96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13169.717191000002</v>
      </c>
      <c r="C63" s="91">
        <f t="shared" ref="C63:O63" si="19">+C3+C5+C8+C9+C11+C12+C14+C15+C16+C17+C18+C19+C20+C21+C22+C23+C24+C25+C26+C28+C30+C31+C33+C34+C35+C36+C37+C39+C40+C41+C42+C43+C44+C46+C47+C49+C50+C10</f>
        <v>0</v>
      </c>
      <c r="D63" s="91">
        <f t="shared" si="19"/>
        <v>80941.286330000003</v>
      </c>
      <c r="E63" s="91">
        <f t="shared" si="19"/>
        <v>2089.12038828</v>
      </c>
      <c r="F63" s="91">
        <f t="shared" si="19"/>
        <v>1921.9905536999997</v>
      </c>
      <c r="G63" s="91">
        <f t="shared" si="19"/>
        <v>4361.578419800001</v>
      </c>
      <c r="H63" s="91">
        <f t="shared" si="19"/>
        <v>8023.9252700000006</v>
      </c>
      <c r="I63" s="91">
        <f t="shared" si="19"/>
        <v>0</v>
      </c>
      <c r="J63" s="91">
        <f t="shared" si="19"/>
        <v>0</v>
      </c>
      <c r="K63" s="91">
        <f t="shared" si="19"/>
        <v>0</v>
      </c>
      <c r="L63" s="91">
        <f t="shared" si="19"/>
        <v>0</v>
      </c>
      <c r="M63" s="91">
        <f t="shared" si="19"/>
        <v>0</v>
      </c>
      <c r="N63" s="91">
        <f t="shared" si="19"/>
        <v>0</v>
      </c>
      <c r="O63" s="91">
        <f t="shared" si="19"/>
        <v>0</v>
      </c>
      <c r="R63" s="91">
        <f t="shared" ref="R63:CB63" si="20">+R3+R5+R8+R9+R11+R12+R14+R15+R16+R17+R18+R19+R20+R21+R22+R23+R24+R25+R26+R28+R30+R31+R33+R34+R35+R36+R37+R39+R40+R41+R42+R43+R44+R46+R47+R49+R50+R10</f>
        <v>0</v>
      </c>
      <c r="S63" s="91">
        <f t="shared" si="20"/>
        <v>211.93678041384507</v>
      </c>
      <c r="T63" s="91">
        <f t="shared" si="20"/>
        <v>78.443717983816839</v>
      </c>
      <c r="U63" s="91">
        <f t="shared" si="20"/>
        <v>78.443717983816839</v>
      </c>
      <c r="V63" s="91">
        <f t="shared" si="20"/>
        <v>623.23341590036932</v>
      </c>
      <c r="W63" s="91">
        <f t="shared" si="20"/>
        <v>0</v>
      </c>
      <c r="X63" s="91">
        <f t="shared" si="20"/>
        <v>37.996528164149332</v>
      </c>
      <c r="Y63" s="91">
        <f t="shared" si="20"/>
        <v>195.0493335656974</v>
      </c>
      <c r="Z63" s="91">
        <f t="shared" si="20"/>
        <v>13167.529801729053</v>
      </c>
      <c r="AA63" s="91">
        <f t="shared" si="20"/>
        <v>1866.9009092117062</v>
      </c>
      <c r="AB63" s="91">
        <f t="shared" si="20"/>
        <v>14.185405637348531</v>
      </c>
      <c r="AC63" s="91">
        <f t="shared" si="20"/>
        <v>325.92657086991966</v>
      </c>
      <c r="AD63" s="91">
        <f t="shared" si="20"/>
        <v>0</v>
      </c>
      <c r="AE63" s="91">
        <f t="shared" si="20"/>
        <v>0</v>
      </c>
      <c r="AF63" s="91">
        <f t="shared" si="20"/>
        <v>342.81404049781713</v>
      </c>
      <c r="AG63" s="91">
        <f t="shared" si="20"/>
        <v>342.81404049781713</v>
      </c>
      <c r="AH63" s="91">
        <f t="shared" si="20"/>
        <v>647.44121368496053</v>
      </c>
      <c r="AI63" s="91">
        <f t="shared" si="20"/>
        <v>258.11593959928052</v>
      </c>
      <c r="AJ63" s="91">
        <f t="shared" si="20"/>
        <v>10.301307717761976</v>
      </c>
      <c r="AK63" s="91">
        <f t="shared" si="20"/>
        <v>270.12234942621313</v>
      </c>
      <c r="AL63" s="91">
        <f t="shared" si="20"/>
        <v>27.641405989156123</v>
      </c>
      <c r="AM63" s="91">
        <f t="shared" si="20"/>
        <v>0</v>
      </c>
      <c r="AN63" s="91">
        <f t="shared" si="20"/>
        <v>21.871619098830401</v>
      </c>
      <c r="AO63" s="91">
        <f t="shared" si="20"/>
        <v>36.987400360896807</v>
      </c>
      <c r="AP63" s="91">
        <f t="shared" si="20"/>
        <v>0</v>
      </c>
      <c r="AQ63" s="91">
        <f t="shared" si="20"/>
        <v>8249.3829281640319</v>
      </c>
      <c r="AR63" s="91">
        <f t="shared" si="20"/>
        <v>72837.13360132798</v>
      </c>
      <c r="AS63" s="91">
        <f t="shared" si="20"/>
        <v>7445.5740529777995</v>
      </c>
      <c r="AT63" s="91">
        <f t="shared" si="20"/>
        <v>80930.148867990691</v>
      </c>
      <c r="AU63" s="91">
        <f t="shared" si="20"/>
        <v>0</v>
      </c>
      <c r="AV63" s="91">
        <f t="shared" si="20"/>
        <v>328.83455659243896</v>
      </c>
      <c r="AW63" s="91">
        <f t="shared" si="20"/>
        <v>0</v>
      </c>
      <c r="AX63" s="91">
        <f t="shared" si="20"/>
        <v>2868.3350321089524</v>
      </c>
      <c r="AY63" s="91">
        <f t="shared" si="20"/>
        <v>1.506123297341224</v>
      </c>
      <c r="AZ63" s="91">
        <f t="shared" si="20"/>
        <v>0.38968239865418802</v>
      </c>
      <c r="BA63" s="91">
        <f t="shared" si="20"/>
        <v>1467.4434077537624</v>
      </c>
      <c r="BB63" s="91">
        <f t="shared" si="20"/>
        <v>0.51428566304899115</v>
      </c>
      <c r="BC63" s="91">
        <f t="shared" si="20"/>
        <v>0</v>
      </c>
      <c r="BD63" s="91">
        <f t="shared" si="20"/>
        <v>7.2233820542777744E-2</v>
      </c>
      <c r="BE63" s="91">
        <f t="shared" si="20"/>
        <v>2088.7790987102944</v>
      </c>
      <c r="BF63" s="91">
        <f t="shared" si="20"/>
        <v>1921.6724941180241</v>
      </c>
      <c r="BG63" s="91">
        <f t="shared" si="20"/>
        <v>167.10660459227131</v>
      </c>
      <c r="BH63" s="91">
        <f t="shared" si="20"/>
        <v>6.9441714644752697E-2</v>
      </c>
      <c r="BI63" s="91">
        <f t="shared" si="20"/>
        <v>0</v>
      </c>
      <c r="BJ63" s="91">
        <f t="shared" si="20"/>
        <v>12.976388556790495</v>
      </c>
      <c r="BK63" s="91">
        <f t="shared" si="20"/>
        <v>0</v>
      </c>
      <c r="BL63" s="91">
        <f t="shared" si="20"/>
        <v>85.665682251657429</v>
      </c>
      <c r="BM63" s="91">
        <f t="shared" si="20"/>
        <v>0</v>
      </c>
      <c r="BN63" s="91">
        <f t="shared" si="20"/>
        <v>2.168915563027161</v>
      </c>
      <c r="BO63" s="91">
        <f t="shared" si="20"/>
        <v>342.66063612625828</v>
      </c>
      <c r="BP63" s="91">
        <f t="shared" si="20"/>
        <v>7.0073380883821219</v>
      </c>
      <c r="BQ63" s="91">
        <f t="shared" si="20"/>
        <v>7.0920788593285697E-2</v>
      </c>
      <c r="BR63" s="91">
        <f t="shared" si="20"/>
        <v>8.1242177119958754</v>
      </c>
      <c r="BS63" s="91">
        <f t="shared" si="20"/>
        <v>1.0558471706888874E-2</v>
      </c>
      <c r="BT63" s="91">
        <f t="shared" si="20"/>
        <v>4361.0718442922998</v>
      </c>
      <c r="BU63" s="91">
        <f t="shared" si="20"/>
        <v>1198.0252302841343</v>
      </c>
      <c r="BV63" s="91">
        <f t="shared" si="20"/>
        <v>0</v>
      </c>
      <c r="BW63" s="91">
        <f t="shared" si="20"/>
        <v>0</v>
      </c>
      <c r="BX63" s="91">
        <f t="shared" si="20"/>
        <v>401.32397029880173</v>
      </c>
      <c r="BY63" s="91">
        <f t="shared" si="20"/>
        <v>0</v>
      </c>
      <c r="BZ63" s="91">
        <f t="shared" si="20"/>
        <v>65.509751921042067</v>
      </c>
      <c r="CA63" s="91">
        <f t="shared" si="20"/>
        <v>8022.3139954311328</v>
      </c>
      <c r="CB63" s="91">
        <f t="shared" si="20"/>
        <v>557.84633309603203</v>
      </c>
      <c r="CF63" s="79"/>
      <c r="CG63" s="79"/>
      <c r="CH63" s="79"/>
      <c r="CI63" s="79"/>
      <c r="CJ63" s="79"/>
      <c r="CK63" s="79"/>
      <c r="CL63" s="79"/>
      <c r="CM63" s="49"/>
      <c r="CN63" s="49"/>
      <c r="CO63" s="49"/>
      <c r="CP63" s="49"/>
      <c r="CQ63" s="79"/>
      <c r="CR63" s="79"/>
    </row>
    <row r="64" spans="1:96" x14ac:dyDescent="0.25">
      <c r="A64" s="2" t="s">
        <v>332</v>
      </c>
      <c r="B64" s="1">
        <f>SUM(B67:B77)</f>
        <v>12819.98242792</v>
      </c>
      <c r="C64" s="1">
        <f t="shared" ref="C64:O64" si="21">SUM(C67:C77)</f>
        <v>20.553717946399999</v>
      </c>
      <c r="D64" s="1">
        <f t="shared" si="21"/>
        <v>82163.043506499991</v>
      </c>
      <c r="E64" s="1">
        <f t="shared" si="21"/>
        <v>2377.3105618620002</v>
      </c>
      <c r="F64" s="1">
        <f t="shared" si="21"/>
        <v>2187.12642065</v>
      </c>
      <c r="G64" s="1">
        <f t="shared" si="21"/>
        <v>7992.910276300001</v>
      </c>
      <c r="H64" s="1">
        <f t="shared" si="21"/>
        <v>6730.9593534100004</v>
      </c>
      <c r="I64" s="1">
        <f t="shared" si="21"/>
        <v>0</v>
      </c>
      <c r="J64" s="1">
        <f t="shared" si="21"/>
        <v>0</v>
      </c>
      <c r="K64" s="1">
        <f t="shared" si="21"/>
        <v>0</v>
      </c>
      <c r="L64" s="1">
        <f t="shared" si="21"/>
        <v>0</v>
      </c>
      <c r="M64" s="1">
        <f t="shared" si="21"/>
        <v>0</v>
      </c>
      <c r="N64" s="1">
        <f t="shared" si="21"/>
        <v>0</v>
      </c>
      <c r="O64" s="1">
        <f t="shared" si="21"/>
        <v>0</v>
      </c>
      <c r="R64" s="1">
        <f t="shared" ref="R64:CB64" si="22">SUM(R67:R77)</f>
        <v>0</v>
      </c>
      <c r="S64" s="1">
        <f t="shared" si="22"/>
        <v>171.74672765951289</v>
      </c>
      <c r="T64" s="1">
        <f t="shared" si="22"/>
        <v>63.568202735900392</v>
      </c>
      <c r="U64" s="1">
        <f t="shared" si="22"/>
        <v>63.568202735900392</v>
      </c>
      <c r="V64" s="1">
        <f t="shared" si="22"/>
        <v>505.04837142441028</v>
      </c>
      <c r="W64" s="1">
        <f t="shared" si="22"/>
        <v>0</v>
      </c>
      <c r="X64" s="1">
        <f t="shared" si="22"/>
        <v>30.791157343808656</v>
      </c>
      <c r="Y64" s="1">
        <f t="shared" si="22"/>
        <v>158.06169851244331</v>
      </c>
      <c r="Z64" s="1">
        <f t="shared" si="22"/>
        <v>12272.661365321494</v>
      </c>
      <c r="AA64" s="1">
        <f t="shared" si="22"/>
        <v>1512.8758987592246</v>
      </c>
      <c r="AB64" s="1">
        <f t="shared" si="22"/>
        <v>11.495400389945004</v>
      </c>
      <c r="AC64" s="1">
        <f t="shared" si="22"/>
        <v>264.12038749266634</v>
      </c>
      <c r="AD64" s="1">
        <f t="shared" si="22"/>
        <v>0</v>
      </c>
      <c r="AE64" s="1">
        <f t="shared" si="22"/>
        <v>0</v>
      </c>
      <c r="AF64" s="1">
        <f t="shared" si="22"/>
        <v>277.80548114793891</v>
      </c>
      <c r="AG64" s="1">
        <f t="shared" si="22"/>
        <v>277.80548114793891</v>
      </c>
      <c r="AH64" s="1">
        <f t="shared" si="22"/>
        <v>613.66401831445512</v>
      </c>
      <c r="AI64" s="1">
        <f t="shared" si="22"/>
        <v>209.16893178059723</v>
      </c>
      <c r="AJ64" s="1">
        <f t="shared" si="22"/>
        <v>8.3478484060508631</v>
      </c>
      <c r="AK64" s="1">
        <f t="shared" si="22"/>
        <v>218.89847697895087</v>
      </c>
      <c r="AL64" s="1">
        <f t="shared" si="22"/>
        <v>22.399699063928946</v>
      </c>
      <c r="AM64" s="1">
        <f t="shared" si="22"/>
        <v>0</v>
      </c>
      <c r="AN64" s="1">
        <f t="shared" si="22"/>
        <v>17.724053895669336</v>
      </c>
      <c r="AO64" s="1">
        <f t="shared" si="22"/>
        <v>42.695954024625578</v>
      </c>
      <c r="AP64" s="1">
        <f t="shared" si="22"/>
        <v>0</v>
      </c>
      <c r="AQ64" s="1">
        <f t="shared" si="22"/>
        <v>6685.0356650848253</v>
      </c>
      <c r="AR64" s="1">
        <f t="shared" si="22"/>
        <v>69037.209093961996</v>
      </c>
      <c r="AS64" s="1">
        <f t="shared" si="22"/>
        <v>7057.1344194945723</v>
      </c>
      <c r="AT64" s="1">
        <f t="shared" si="22"/>
        <v>76708.007531771029</v>
      </c>
      <c r="AU64" s="1">
        <f t="shared" si="22"/>
        <v>0</v>
      </c>
      <c r="AV64" s="1">
        <f t="shared" si="22"/>
        <v>266.47677710787104</v>
      </c>
      <c r="AW64" s="1">
        <f t="shared" si="22"/>
        <v>0</v>
      </c>
      <c r="AX64" s="1">
        <f t="shared" si="22"/>
        <v>2324.4060825246611</v>
      </c>
      <c r="AY64" s="1">
        <f t="shared" si="22"/>
        <v>8.9506020069114758</v>
      </c>
      <c r="AZ64" s="1">
        <f t="shared" si="22"/>
        <v>0.29209264512309979</v>
      </c>
      <c r="BA64" s="1">
        <f t="shared" si="22"/>
        <v>1128.9781630273856</v>
      </c>
      <c r="BB64" s="1">
        <f t="shared" si="22"/>
        <v>0.70496672970011454</v>
      </c>
      <c r="BC64" s="1">
        <f t="shared" si="22"/>
        <v>0</v>
      </c>
      <c r="BD64" s="1">
        <f t="shared" si="22"/>
        <v>5.414397470416718E-2</v>
      </c>
      <c r="BE64" s="1">
        <f t="shared" si="22"/>
        <v>2010.7787414429222</v>
      </c>
      <c r="BF64" s="1">
        <f t="shared" si="22"/>
        <v>1849.9127653382693</v>
      </c>
      <c r="BG64" s="1">
        <f t="shared" si="22"/>
        <v>160.8659761046531</v>
      </c>
      <c r="BH64" s="1">
        <f t="shared" si="22"/>
        <v>1.4170742280791653</v>
      </c>
      <c r="BI64" s="1">
        <f t="shared" si="22"/>
        <v>0</v>
      </c>
      <c r="BJ64" s="1">
        <f t="shared" si="22"/>
        <v>111.94065084321255</v>
      </c>
      <c r="BK64" s="1">
        <f t="shared" si="22"/>
        <v>0</v>
      </c>
      <c r="BL64" s="1">
        <f t="shared" si="22"/>
        <v>107.78396801413149</v>
      </c>
      <c r="BM64" s="1">
        <f t="shared" si="22"/>
        <v>0</v>
      </c>
      <c r="BN64" s="1">
        <f t="shared" si="22"/>
        <v>1.6257448940293306</v>
      </c>
      <c r="BO64" s="1">
        <f t="shared" si="22"/>
        <v>431.09353478143828</v>
      </c>
      <c r="BP64" s="1">
        <f t="shared" si="22"/>
        <v>5.6785148859957157</v>
      </c>
      <c r="BQ64" s="1">
        <f t="shared" si="22"/>
        <v>1.4472575551844438</v>
      </c>
      <c r="BR64" s="1">
        <f t="shared" si="22"/>
        <v>55.558567334799292</v>
      </c>
      <c r="BS64" s="1">
        <f t="shared" si="22"/>
        <v>6.5999303569172621E-2</v>
      </c>
      <c r="BT64" s="1">
        <f t="shared" si="22"/>
        <v>5325.2238468175537</v>
      </c>
      <c r="BU64" s="1">
        <f t="shared" si="22"/>
        <v>970.84087785303666</v>
      </c>
      <c r="BV64" s="1">
        <f t="shared" si="22"/>
        <v>0</v>
      </c>
      <c r="BW64" s="1">
        <f t="shared" si="22"/>
        <v>0</v>
      </c>
      <c r="BX64" s="1">
        <f t="shared" si="22"/>
        <v>325.22002770247832</v>
      </c>
      <c r="BY64" s="1">
        <f t="shared" si="22"/>
        <v>0</v>
      </c>
      <c r="BZ64" s="1">
        <f t="shared" si="22"/>
        <v>53.087046666422268</v>
      </c>
      <c r="CA64" s="1">
        <f t="shared" si="22"/>
        <v>6501.0208753319175</v>
      </c>
      <c r="CB64" s="1">
        <f t="shared" si="22"/>
        <v>452.06082005500389</v>
      </c>
      <c r="CM64" s="49"/>
      <c r="CN64" s="49"/>
      <c r="CO64" s="49"/>
      <c r="CP64" s="49"/>
    </row>
    <row r="65" spans="1:96" x14ac:dyDescent="0.25">
      <c r="A65" s="2" t="s">
        <v>454</v>
      </c>
      <c r="B65" s="1">
        <f>SUM(B78:B86)</f>
        <v>80707.247235399991</v>
      </c>
      <c r="C65" s="1">
        <f t="shared" ref="C65:O65" si="23">SUM(C78:C86)</f>
        <v>0</v>
      </c>
      <c r="D65" s="1">
        <f t="shared" si="23"/>
        <v>252088.66171399999</v>
      </c>
      <c r="E65" s="1">
        <f t="shared" si="23"/>
        <v>20032.36595132</v>
      </c>
      <c r="F65" s="1">
        <f t="shared" si="23"/>
        <v>18559.634972299998</v>
      </c>
      <c r="G65" s="1">
        <f t="shared" si="23"/>
        <v>19262.8656285</v>
      </c>
      <c r="H65" s="1">
        <f t="shared" si="23"/>
        <v>10889.041354699999</v>
      </c>
      <c r="I65" s="1">
        <f t="shared" si="23"/>
        <v>0</v>
      </c>
      <c r="J65" s="1">
        <f t="shared" si="23"/>
        <v>0</v>
      </c>
      <c r="K65" s="1">
        <f t="shared" si="23"/>
        <v>0</v>
      </c>
      <c r="L65" s="1">
        <f t="shared" si="23"/>
        <v>0</v>
      </c>
      <c r="M65" s="1">
        <f t="shared" si="23"/>
        <v>0</v>
      </c>
      <c r="N65" s="1">
        <f t="shared" si="23"/>
        <v>0</v>
      </c>
      <c r="O65" s="1">
        <f t="shared" si="23"/>
        <v>0</v>
      </c>
      <c r="R65" s="1">
        <f t="shared" ref="R65:CB65" si="24">SUM(R78:R86)</f>
        <v>0</v>
      </c>
      <c r="S65" s="1">
        <f t="shared" si="24"/>
        <v>205.31536122436469</v>
      </c>
      <c r="T65" s="1">
        <f t="shared" si="24"/>
        <v>250.87421025394281</v>
      </c>
      <c r="U65" s="1">
        <f t="shared" si="24"/>
        <v>250.87421025394281</v>
      </c>
      <c r="V65" s="1">
        <f t="shared" si="24"/>
        <v>667.87902916488758</v>
      </c>
      <c r="W65" s="1">
        <f t="shared" si="24"/>
        <v>2.7460495380337502</v>
      </c>
      <c r="X65" s="1">
        <f t="shared" si="24"/>
        <v>137.28043284436075</v>
      </c>
      <c r="Y65" s="1">
        <f t="shared" si="24"/>
        <v>188.95634724390823</v>
      </c>
      <c r="Z65" s="1">
        <f t="shared" si="24"/>
        <v>79676.784043121705</v>
      </c>
      <c r="AA65" s="1">
        <f t="shared" si="24"/>
        <v>2450.6519720952911</v>
      </c>
      <c r="AB65" s="1">
        <f t="shared" si="24"/>
        <v>71.827534434291749</v>
      </c>
      <c r="AC65" s="1">
        <f t="shared" si="24"/>
        <v>525.79179781511993</v>
      </c>
      <c r="AD65" s="1">
        <f t="shared" si="24"/>
        <v>0</v>
      </c>
      <c r="AE65" s="1">
        <f t="shared" si="24"/>
        <v>0</v>
      </c>
      <c r="AF65" s="1">
        <f t="shared" si="24"/>
        <v>611.22634123833905</v>
      </c>
      <c r="AG65" s="1">
        <f t="shared" si="24"/>
        <v>611.22634123833905</v>
      </c>
      <c r="AH65" s="1">
        <f t="shared" si="24"/>
        <v>2018.6503773858703</v>
      </c>
      <c r="AI65" s="1">
        <f t="shared" si="24"/>
        <v>326.95844341627759</v>
      </c>
      <c r="AJ65" s="1">
        <f t="shared" si="24"/>
        <v>14.782947750883295</v>
      </c>
      <c r="AK65" s="1">
        <f t="shared" si="24"/>
        <v>270.47165374344701</v>
      </c>
      <c r="AL65" s="1">
        <f t="shared" si="24"/>
        <v>64.369702280746381</v>
      </c>
      <c r="AM65" s="1">
        <f t="shared" si="24"/>
        <v>0</v>
      </c>
      <c r="AN65" s="1">
        <f t="shared" si="24"/>
        <v>21.188607551691252</v>
      </c>
      <c r="AO65" s="1">
        <f t="shared" si="24"/>
        <v>0</v>
      </c>
      <c r="AP65" s="1">
        <f t="shared" si="24"/>
        <v>0</v>
      </c>
      <c r="AQ65" s="1">
        <f t="shared" si="24"/>
        <v>11131.397186803115</v>
      </c>
      <c r="AR65" s="1">
        <f t="shared" si="24"/>
        <v>227097.99589421746</v>
      </c>
      <c r="AS65" s="1">
        <f t="shared" si="24"/>
        <v>23214.460355973202</v>
      </c>
      <c r="AT65" s="1">
        <f t="shared" si="24"/>
        <v>252331.10662757652</v>
      </c>
      <c r="AU65" s="1">
        <f t="shared" si="24"/>
        <v>0</v>
      </c>
      <c r="AV65" s="1">
        <f t="shared" si="24"/>
        <v>566.82977083462947</v>
      </c>
      <c r="AW65" s="1">
        <f t="shared" si="24"/>
        <v>0</v>
      </c>
      <c r="AX65" s="1">
        <f t="shared" si="24"/>
        <v>3789.0985836188624</v>
      </c>
      <c r="AY65" s="1">
        <f t="shared" si="24"/>
        <v>10.827231617872823</v>
      </c>
      <c r="AZ65" s="1">
        <f t="shared" si="24"/>
        <v>3.8071657002606978</v>
      </c>
      <c r="BA65" s="1">
        <f t="shared" si="24"/>
        <v>14322.378174651207</v>
      </c>
      <c r="BB65" s="1">
        <f t="shared" si="24"/>
        <v>4.8657268351549146</v>
      </c>
      <c r="BC65" s="1">
        <f t="shared" si="24"/>
        <v>0</v>
      </c>
      <c r="BD65" s="1">
        <f t="shared" si="24"/>
        <v>0.70571691277412774</v>
      </c>
      <c r="BE65" s="1">
        <f t="shared" si="24"/>
        <v>20046.3018996254</v>
      </c>
      <c r="BF65" s="1">
        <f t="shared" si="24"/>
        <v>18571.066848332772</v>
      </c>
      <c r="BG65" s="1">
        <f t="shared" si="24"/>
        <v>1475.2350512926232</v>
      </c>
      <c r="BH65" s="1">
        <f t="shared" si="24"/>
        <v>0</v>
      </c>
      <c r="BI65" s="1">
        <f t="shared" si="24"/>
        <v>0</v>
      </c>
      <c r="BJ65" s="1">
        <f t="shared" si="24"/>
        <v>75.976182133302302</v>
      </c>
      <c r="BK65" s="1">
        <f t="shared" si="24"/>
        <v>0</v>
      </c>
      <c r="BL65" s="1">
        <f t="shared" si="24"/>
        <v>815.29122327617904</v>
      </c>
      <c r="BM65" s="1">
        <f t="shared" si="24"/>
        <v>0</v>
      </c>
      <c r="BN65" s="1">
        <f t="shared" si="24"/>
        <v>21.190150082684376</v>
      </c>
      <c r="BO65" s="1">
        <f t="shared" si="24"/>
        <v>3261.1649102673591</v>
      </c>
      <c r="BP65" s="1">
        <f t="shared" si="24"/>
        <v>76.803781817964904</v>
      </c>
      <c r="BQ65" s="1">
        <f t="shared" si="24"/>
        <v>0</v>
      </c>
      <c r="BR65" s="1">
        <f t="shared" si="24"/>
        <v>54.786080561296629</v>
      </c>
      <c r="BS65" s="1">
        <f t="shared" si="24"/>
        <v>7.4286294669774905E-2</v>
      </c>
      <c r="BT65" s="1">
        <f t="shared" si="24"/>
        <v>19303.661429188433</v>
      </c>
      <c r="BU65" s="1">
        <f t="shared" si="24"/>
        <v>1710.5594702393319</v>
      </c>
      <c r="BV65" s="1">
        <f t="shared" si="24"/>
        <v>0</v>
      </c>
      <c r="BW65" s="1">
        <f t="shared" si="24"/>
        <v>0.98379909168362478</v>
      </c>
      <c r="BX65" s="1">
        <f t="shared" si="24"/>
        <v>473.01989463097397</v>
      </c>
      <c r="BY65" s="1">
        <f t="shared" si="24"/>
        <v>0</v>
      </c>
      <c r="BZ65" s="1">
        <f t="shared" si="24"/>
        <v>70.820765582747057</v>
      </c>
      <c r="CA65" s="1">
        <f t="shared" si="24"/>
        <v>10853.397441364201</v>
      </c>
      <c r="CB65" s="1">
        <f t="shared" si="24"/>
        <v>609.1648292305689</v>
      </c>
      <c r="CM65" s="49"/>
      <c r="CN65" s="49"/>
      <c r="CO65" s="49"/>
      <c r="CP65" s="49"/>
    </row>
    <row r="66" spans="1:96" x14ac:dyDescent="0.25">
      <c r="A66" s="38"/>
      <c r="CM66" s="49"/>
      <c r="CN66" s="49"/>
      <c r="CO66" s="49"/>
      <c r="CP66" s="49"/>
    </row>
    <row r="67" spans="1:96" x14ac:dyDescent="0.25">
      <c r="A67" s="24" t="s">
        <v>121</v>
      </c>
      <c r="B67" s="91">
        <v>1538.5588</v>
      </c>
      <c r="C67" s="91">
        <v>3.4636647E-2</v>
      </c>
      <c r="D67" s="91">
        <v>9041.9609</v>
      </c>
      <c r="E67" s="91">
        <v>225.02679699999999</v>
      </c>
      <c r="F67" s="91">
        <v>207.02472</v>
      </c>
      <c r="G67" s="91">
        <v>472.62871999999999</v>
      </c>
      <c r="H67" s="91">
        <v>841.28270999999995</v>
      </c>
      <c r="Q67" s="91" t="s">
        <v>121</v>
      </c>
      <c r="R67" s="91">
        <v>0</v>
      </c>
      <c r="S67" s="91">
        <v>22.1953246974542</v>
      </c>
      <c r="T67" s="91">
        <v>8.2151105194199605</v>
      </c>
      <c r="U67" s="91">
        <v>8.2151105194199605</v>
      </c>
      <c r="V67" s="91">
        <v>65.2687801716298</v>
      </c>
      <c r="W67" s="91">
        <v>0</v>
      </c>
      <c r="X67" s="91">
        <v>3.9792277762454198</v>
      </c>
      <c r="Y67" s="91">
        <v>20.426751441877901</v>
      </c>
      <c r="Z67" s="91">
        <v>1536.0041252886599</v>
      </c>
      <c r="AA67" s="91">
        <v>195.51321710279601</v>
      </c>
      <c r="AB67" s="91">
        <v>1.48558350821938</v>
      </c>
      <c r="AC67" s="91">
        <v>34.133033640767799</v>
      </c>
      <c r="AD67" s="91">
        <v>0</v>
      </c>
      <c r="AE67" s="91">
        <v>0</v>
      </c>
      <c r="AF67" s="91">
        <v>35.901575032215</v>
      </c>
      <c r="AG67" s="91">
        <v>35.901575032215</v>
      </c>
      <c r="AH67" s="91">
        <v>72.193513561181007</v>
      </c>
      <c r="AI67" s="91">
        <v>27.031462951658099</v>
      </c>
      <c r="AJ67" s="91">
        <v>1.07881729609836</v>
      </c>
      <c r="AK67" s="91">
        <v>28.288865954517501</v>
      </c>
      <c r="AL67" s="91">
        <v>2.8947811443090399</v>
      </c>
      <c r="AM67" s="91">
        <v>0</v>
      </c>
      <c r="AN67" s="91">
        <v>2.2905290525091302</v>
      </c>
      <c r="AO67" s="91">
        <v>3.9741723132547402</v>
      </c>
      <c r="AP67" s="91">
        <v>0</v>
      </c>
      <c r="AQ67" s="91">
        <v>863.92591136317299</v>
      </c>
      <c r="AR67" s="91">
        <v>8121.7751510441703</v>
      </c>
      <c r="AS67" s="91">
        <v>830.22510425106202</v>
      </c>
      <c r="AT67" s="91">
        <v>9024.1937688564103</v>
      </c>
      <c r="AU67" s="91">
        <v>0</v>
      </c>
      <c r="AV67" s="91">
        <v>34.437574612675398</v>
      </c>
      <c r="AW67" s="91">
        <v>0</v>
      </c>
      <c r="AX67" s="91">
        <v>300.38952401990701</v>
      </c>
      <c r="AY67" s="91">
        <v>0.15585291864393699</v>
      </c>
      <c r="AZ67" s="91">
        <v>4.1936245638982003E-2</v>
      </c>
      <c r="BA67" s="91">
        <v>157.89793515104401</v>
      </c>
      <c r="BB67" s="91">
        <v>5.5091049785875999E-2</v>
      </c>
      <c r="BC67" s="91">
        <v>0</v>
      </c>
      <c r="BD67" s="91">
        <v>7.7735445361199699E-3</v>
      </c>
      <c r="BE67" s="91">
        <v>224.432330220848</v>
      </c>
      <c r="BF67" s="91">
        <v>206.477394458021</v>
      </c>
      <c r="BG67" s="91">
        <v>17.9549357628267</v>
      </c>
      <c r="BH67" s="91">
        <v>6.3856684138295901E-3</v>
      </c>
      <c r="BI67" s="91">
        <v>0</v>
      </c>
      <c r="BJ67" s="91">
        <v>1.3150496315525499</v>
      </c>
      <c r="BK67" s="91">
        <v>0</v>
      </c>
      <c r="BL67" s="91">
        <v>9.1843288855084602</v>
      </c>
      <c r="BM67" s="91">
        <v>0</v>
      </c>
      <c r="BN67" s="91">
        <v>0.23341124467446001</v>
      </c>
      <c r="BO67" s="91">
        <v>36.737126165004902</v>
      </c>
      <c r="BP67" s="91">
        <v>0.73385118443536901</v>
      </c>
      <c r="BQ67" s="91">
        <v>6.5216931496883202E-3</v>
      </c>
      <c r="BR67" s="91">
        <v>0.83489226563490304</v>
      </c>
      <c r="BS67" s="91">
        <v>1.0899944333294699E-3</v>
      </c>
      <c r="BT67" s="91">
        <v>471.24021495064397</v>
      </c>
      <c r="BU67" s="91">
        <v>125.464512784536</v>
      </c>
      <c r="BV67" s="91">
        <v>0</v>
      </c>
      <c r="BW67" s="91">
        <v>0</v>
      </c>
      <c r="BX67" s="91">
        <v>42.029094248604203</v>
      </c>
      <c r="BY67" s="91">
        <v>0</v>
      </c>
      <c r="BZ67" s="91">
        <v>6.8605858959308197</v>
      </c>
      <c r="CA67" s="91">
        <v>840.14553668766496</v>
      </c>
      <c r="CB67" s="91">
        <v>58.421096231639602</v>
      </c>
      <c r="CD67" s="34">
        <f t="shared" ref="CD67:CD86" si="25">AH67/AT67</f>
        <v>7.9999959453806949E-3</v>
      </c>
      <c r="CE67" s="34">
        <f t="shared" ref="CE67:CE86" si="26">AO67/BF67</f>
        <v>1.9247493526768283E-2</v>
      </c>
      <c r="CF67" s="79">
        <f t="shared" ref="CF67:CF86" si="27">IF(B67=0,"",(Z67-B67)/B67)</f>
        <v>-1.6604335897595285E-3</v>
      </c>
      <c r="CG67" s="79">
        <f t="shared" ref="CG67:CG86" si="28">IF(C67=0,"",(AO67-C67)/C67)</f>
        <v>113.73894436879932</v>
      </c>
      <c r="CH67" s="79">
        <f t="shared" ref="CH67:CH86" si="29">IF(D67=0,"",(AT67-D67)/D67)</f>
        <v>-1.9649643855006852E-3</v>
      </c>
      <c r="CI67" s="79">
        <f t="shared" ref="CI67:CI86" si="30">IF(E67=0,"",(BE67-E67)/E67)</f>
        <v>-2.6417599462698047E-3</v>
      </c>
      <c r="CJ67" s="79">
        <f t="shared" ref="CJ67:CJ86" si="31">IF(F67=0,"",(BF67-F67)/F67)</f>
        <v>-2.6437690241967546E-3</v>
      </c>
      <c r="CK67" s="79">
        <f t="shared" ref="CK67:CK86" si="32">IF(G67=0,"",(BT67-G67)/G67)</f>
        <v>-2.9378346905283557E-3</v>
      </c>
      <c r="CL67" s="79">
        <f t="shared" ref="CL67:CL86" si="33">IF(H67=0,"",(CA67-H67)/H67)</f>
        <v>-1.3517136377793788E-3</v>
      </c>
      <c r="CM67" s="49">
        <f t="shared" si="9"/>
        <v>-4.9071607709588771E-4</v>
      </c>
      <c r="CN67" s="49">
        <f t="shared" si="10"/>
        <v>-5.5806861464009348E-4</v>
      </c>
      <c r="CO67" s="49">
        <f t="shared" si="11"/>
        <v>8.5643898916564062E-4</v>
      </c>
      <c r="CP67" s="49">
        <f t="shared" si="12"/>
        <v>-1.3377512381612174E-3</v>
      </c>
      <c r="CQ67" s="79"/>
      <c r="CR67" s="79"/>
    </row>
    <row r="68" spans="1:96" x14ac:dyDescent="0.25">
      <c r="A68" s="78" t="s">
        <v>77</v>
      </c>
      <c r="B68" s="91">
        <v>21.712430999999999</v>
      </c>
      <c r="C68" s="91">
        <v>0</v>
      </c>
      <c r="D68" s="91">
        <v>96.403236000000007</v>
      </c>
      <c r="E68" s="91">
        <v>3.54848937</v>
      </c>
      <c r="F68" s="91">
        <v>3.2646117000000001</v>
      </c>
      <c r="G68" s="91">
        <v>8.4371718999999992</v>
      </c>
      <c r="H68" s="91">
        <v>11.31887</v>
      </c>
      <c r="Q68" s="91" t="s">
        <v>77</v>
      </c>
      <c r="R68" s="91">
        <v>0</v>
      </c>
      <c r="S68" s="91">
        <v>0.299026396578779</v>
      </c>
      <c r="T68" s="91">
        <v>0.110678074967535</v>
      </c>
      <c r="U68" s="91">
        <v>0.110678074967535</v>
      </c>
      <c r="V68" s="91">
        <v>0.87933338195075905</v>
      </c>
      <c r="W68" s="91">
        <v>0</v>
      </c>
      <c r="X68" s="91">
        <v>5.3610234732873803E-2</v>
      </c>
      <c r="Y68" s="91">
        <v>0.27519926907631798</v>
      </c>
      <c r="Z68" s="91">
        <v>21.7124051865936</v>
      </c>
      <c r="AA68" s="91">
        <v>2.6340550143897801</v>
      </c>
      <c r="AB68" s="91">
        <v>2.0014511482412001E-2</v>
      </c>
      <c r="AC68" s="91">
        <v>0.45985842009623101</v>
      </c>
      <c r="AD68" s="91">
        <v>0</v>
      </c>
      <c r="AE68" s="91">
        <v>0</v>
      </c>
      <c r="AF68" s="91">
        <v>0.48368372813858201</v>
      </c>
      <c r="AG68" s="91">
        <v>0.48368372813858201</v>
      </c>
      <c r="AH68" s="91">
        <v>0.77122471226927203</v>
      </c>
      <c r="AI68" s="91">
        <v>0.36418174393458802</v>
      </c>
      <c r="AJ68" s="91">
        <v>1.45343358488919E-2</v>
      </c>
      <c r="AK68" s="91">
        <v>0.38112181283148699</v>
      </c>
      <c r="AL68" s="91">
        <v>3.8999855496287997E-2</v>
      </c>
      <c r="AM68" s="91">
        <v>0</v>
      </c>
      <c r="AN68" s="91">
        <v>3.0859275955080201E-2</v>
      </c>
      <c r="AO68" s="91">
        <v>6.2833956943732505E-2</v>
      </c>
      <c r="AP68" s="91">
        <v>0</v>
      </c>
      <c r="AQ68" s="91">
        <v>11.6392435170334</v>
      </c>
      <c r="AR68" s="91">
        <v>86.762840331354596</v>
      </c>
      <c r="AS68" s="91">
        <v>8.8691078988298901</v>
      </c>
      <c r="AT68" s="91">
        <v>96.403172942453693</v>
      </c>
      <c r="AU68" s="91">
        <v>0</v>
      </c>
      <c r="AV68" s="91">
        <v>0.46395942294570502</v>
      </c>
      <c r="AW68" s="91">
        <v>0</v>
      </c>
      <c r="AX68" s="91">
        <v>4.0469913773243604</v>
      </c>
      <c r="AY68" s="91">
        <v>1.9032665222639201E-3</v>
      </c>
      <c r="AZ68" s="91">
        <v>6.6924636760969396E-4</v>
      </c>
      <c r="BA68" s="91">
        <v>2.5176684204434499</v>
      </c>
      <c r="BB68" s="91">
        <v>8.5532893841939604E-4</v>
      </c>
      <c r="BC68" s="91">
        <v>0</v>
      </c>
      <c r="BD68" s="91">
        <v>1.2405616494981701E-4</v>
      </c>
      <c r="BE68" s="91">
        <v>3.54840424497693</v>
      </c>
      <c r="BF68" s="91">
        <v>3.2645270506891002</v>
      </c>
      <c r="BG68" s="91">
        <v>0.28387719428782399</v>
      </c>
      <c r="BH68" s="91">
        <v>0</v>
      </c>
      <c r="BI68" s="91">
        <v>0</v>
      </c>
      <c r="BJ68" s="91">
        <v>1.33555318926128E-2</v>
      </c>
      <c r="BK68" s="91">
        <v>0</v>
      </c>
      <c r="BL68" s="91">
        <v>0.14331682391132999</v>
      </c>
      <c r="BM68" s="91">
        <v>0</v>
      </c>
      <c r="BN68" s="91">
        <v>3.7249227996494598E-3</v>
      </c>
      <c r="BO68" s="91">
        <v>0.573265795510287</v>
      </c>
      <c r="BP68" s="91">
        <v>9.8868087889813008E-3</v>
      </c>
      <c r="BQ68" s="91">
        <v>0</v>
      </c>
      <c r="BR68" s="91">
        <v>9.63059973434305E-3</v>
      </c>
      <c r="BS68" s="91">
        <v>1.3058404184372501E-5</v>
      </c>
      <c r="BT68" s="91">
        <v>8.4371694364434902</v>
      </c>
      <c r="BU68" s="91">
        <v>1.6903212656002899</v>
      </c>
      <c r="BV68" s="91">
        <v>0</v>
      </c>
      <c r="BW68" s="91">
        <v>0</v>
      </c>
      <c r="BX68" s="91">
        <v>0.56623718611901597</v>
      </c>
      <c r="BY68" s="91">
        <v>0</v>
      </c>
      <c r="BZ68" s="91">
        <v>9.2429213865308599E-2</v>
      </c>
      <c r="CA68" s="91">
        <v>11.3188680236115</v>
      </c>
      <c r="CB68" s="91">
        <v>0.78708034935503701</v>
      </c>
      <c r="CD68" s="34">
        <f t="shared" si="25"/>
        <v>7.9999930368437368E-3</v>
      </c>
      <c r="CE68" s="34">
        <f t="shared" si="26"/>
        <v>1.9247491587018419E-2</v>
      </c>
      <c r="CF68" s="79">
        <f t="shared" si="27"/>
        <v>-1.1888768419835949E-6</v>
      </c>
      <c r="CG68" s="79" t="str">
        <f t="shared" si="28"/>
        <v/>
      </c>
      <c r="CH68" s="79">
        <f t="shared" si="29"/>
        <v>-6.5410196721421691E-7</v>
      </c>
      <c r="CI68" s="79">
        <f t="shared" si="30"/>
        <v>-2.3989087804428052E-5</v>
      </c>
      <c r="CJ68" s="79">
        <f t="shared" si="31"/>
        <v>-2.5929365780288395E-5</v>
      </c>
      <c r="CK68" s="79">
        <f t="shared" si="32"/>
        <v>-2.919884219750984E-7</v>
      </c>
      <c r="CL68" s="79">
        <f t="shared" si="33"/>
        <v>-1.7461005382772854E-7</v>
      </c>
      <c r="CM68" s="49">
        <f t="shared" ref="CM68:CM86" si="34">(T68/0.009783-$CA68)/$CA68</f>
        <v>-4.9137258164456499E-4</v>
      </c>
      <c r="CN68" s="49">
        <f t="shared" ref="CN68:CN86" si="35">(X68/0.004739-$CA68)/$CA68</f>
        <v>-5.5706127227677857E-4</v>
      </c>
      <c r="CO68" s="49">
        <f t="shared" ref="CO68:CO86" si="36">(AF68/0.042696-$CA68)/$CA68</f>
        <v>8.5529552763259512E-4</v>
      </c>
      <c r="CP68" s="49">
        <f t="shared" ref="CP68:CP86" si="37">(AN68/0.00273-$CA68)/$CA68</f>
        <v>-1.3344035348789786E-3</v>
      </c>
      <c r="CQ68" s="79"/>
      <c r="CR68" s="79"/>
    </row>
    <row r="69" spans="1:96" x14ac:dyDescent="0.25">
      <c r="A69" s="78" t="s">
        <v>71</v>
      </c>
      <c r="B69" s="91">
        <v>1902.1297999999999</v>
      </c>
      <c r="C69" s="91">
        <v>0</v>
      </c>
      <c r="D69" s="91">
        <v>12427.584000000001</v>
      </c>
      <c r="E69" s="91">
        <v>344.14253600000001</v>
      </c>
      <c r="F69" s="91">
        <v>316.61124000000001</v>
      </c>
      <c r="G69" s="91">
        <v>1181.7053000000001</v>
      </c>
      <c r="H69" s="91">
        <v>984.53223000000003</v>
      </c>
      <c r="Q69" s="91" t="s">
        <v>71</v>
      </c>
      <c r="R69" s="91">
        <v>0</v>
      </c>
      <c r="S69" s="91">
        <v>26.0060832895164</v>
      </c>
      <c r="T69" s="91">
        <v>9.6255789292084799</v>
      </c>
      <c r="U69" s="91">
        <v>9.6255789292084799</v>
      </c>
      <c r="V69" s="91">
        <v>76.474962631657206</v>
      </c>
      <c r="W69" s="91">
        <v>0</v>
      </c>
      <c r="X69" s="91">
        <v>4.6624288806177301</v>
      </c>
      <c r="Y69" s="91">
        <v>23.933864362395699</v>
      </c>
      <c r="Z69" s="91">
        <v>1901.98774141988</v>
      </c>
      <c r="AA69" s="91">
        <v>229.08125844540999</v>
      </c>
      <c r="AB69" s="91">
        <v>1.7406481506374101</v>
      </c>
      <c r="AC69" s="91">
        <v>39.993395685113803</v>
      </c>
      <c r="AD69" s="91">
        <v>0</v>
      </c>
      <c r="AE69" s="91">
        <v>0</v>
      </c>
      <c r="AF69" s="91">
        <v>42.065602356520401</v>
      </c>
      <c r="AG69" s="91">
        <v>42.065602356520401</v>
      </c>
      <c r="AH69" s="91">
        <v>99.4159189140032</v>
      </c>
      <c r="AI69" s="91">
        <v>31.672607336761502</v>
      </c>
      <c r="AJ69" s="91">
        <v>1.2640386808897801</v>
      </c>
      <c r="AK69" s="91">
        <v>33.145853958960899</v>
      </c>
      <c r="AL69" s="91">
        <v>3.39178536968755</v>
      </c>
      <c r="AM69" s="91">
        <v>0</v>
      </c>
      <c r="AN69" s="91">
        <v>2.6837937873261701</v>
      </c>
      <c r="AO69" s="91">
        <v>6.0934837216223796</v>
      </c>
      <c r="AP69" s="91">
        <v>0</v>
      </c>
      <c r="AQ69" s="91">
        <v>1012.25548724901</v>
      </c>
      <c r="AR69" s="91">
        <v>11184.2954718166</v>
      </c>
      <c r="AS69" s="91">
        <v>1143.2830877935501</v>
      </c>
      <c r="AT69" s="91">
        <v>12426.994478524201</v>
      </c>
      <c r="AU69" s="91">
        <v>0</v>
      </c>
      <c r="AV69" s="91">
        <v>40.350185375640002</v>
      </c>
      <c r="AW69" s="91">
        <v>0</v>
      </c>
      <c r="AX69" s="91">
        <v>351.964111374195</v>
      </c>
      <c r="AY69" s="91">
        <v>1.81350770790963</v>
      </c>
      <c r="AZ69" s="91">
        <v>4.6867996053726498E-2</v>
      </c>
      <c r="BA69" s="91">
        <v>182.552304877175</v>
      </c>
      <c r="BB69" s="91">
        <v>0.12852820207565099</v>
      </c>
      <c r="BC69" s="91">
        <v>0</v>
      </c>
      <c r="BD69" s="91">
        <v>8.6877328218610203E-3</v>
      </c>
      <c r="BE69" s="91">
        <v>344.11453521123002</v>
      </c>
      <c r="BF69" s="91">
        <v>316.58471692719797</v>
      </c>
      <c r="BG69" s="91">
        <v>27.529818284032402</v>
      </c>
      <c r="BH69" s="91">
        <v>0.2932293247794</v>
      </c>
      <c r="BI69" s="91">
        <v>0</v>
      </c>
      <c r="BJ69" s="91">
        <v>22.8925196073568</v>
      </c>
      <c r="BK69" s="91">
        <v>0</v>
      </c>
      <c r="BL69" s="91">
        <v>19.396592646483299</v>
      </c>
      <c r="BM69" s="91">
        <v>0</v>
      </c>
      <c r="BN69" s="91">
        <v>0.26086082772532598</v>
      </c>
      <c r="BO69" s="91">
        <v>77.577582962681305</v>
      </c>
      <c r="BP69" s="91">
        <v>0.85984699143834997</v>
      </c>
      <c r="BQ69" s="91">
        <v>0.29947458897578699</v>
      </c>
      <c r="BR69" s="91">
        <v>11.3011683394235</v>
      </c>
      <c r="BS69" s="91">
        <v>1.3392113736448399E-2</v>
      </c>
      <c r="BT69" s="91">
        <v>1181.6844132122901</v>
      </c>
      <c r="BU69" s="91">
        <v>147.005881544668</v>
      </c>
      <c r="BV69" s="91">
        <v>0</v>
      </c>
      <c r="BW69" s="91">
        <v>0</v>
      </c>
      <c r="BX69" s="91">
        <v>49.245168814166902</v>
      </c>
      <c r="BY69" s="91">
        <v>0</v>
      </c>
      <c r="BZ69" s="91">
        <v>8.0384792532945308</v>
      </c>
      <c r="CA69" s="91">
        <v>984.39159939813806</v>
      </c>
      <c r="CB69" s="91">
        <v>68.451552699118594</v>
      </c>
      <c r="CD69" s="34">
        <f t="shared" si="25"/>
        <v>7.9999970295158273E-3</v>
      </c>
      <c r="CE69" s="34">
        <f t="shared" si="26"/>
        <v>1.9247561223947652E-2</v>
      </c>
      <c r="CF69" s="79">
        <f t="shared" si="27"/>
        <v>-7.4683956962329789E-5</v>
      </c>
      <c r="CG69" s="79" t="str">
        <f t="shared" si="28"/>
        <v/>
      </c>
      <c r="CH69" s="79">
        <f t="shared" si="29"/>
        <v>-4.7436531171321084E-5</v>
      </c>
      <c r="CI69" s="79">
        <f t="shared" si="30"/>
        <v>-8.1363928723959553E-5</v>
      </c>
      <c r="CJ69" s="79">
        <f t="shared" si="31"/>
        <v>-8.3771734705424816E-5</v>
      </c>
      <c r="CK69" s="79">
        <f t="shared" si="32"/>
        <v>-1.76751240008564E-5</v>
      </c>
      <c r="CL69" s="79">
        <f t="shared" si="33"/>
        <v>-1.4284001841358878E-4</v>
      </c>
      <c r="CM69" s="49">
        <f t="shared" si="34"/>
        <v>-4.905440353442787E-4</v>
      </c>
      <c r="CN69" s="49">
        <f t="shared" si="35"/>
        <v>-5.5796167046021951E-4</v>
      </c>
      <c r="CO69" s="49">
        <f t="shared" si="36"/>
        <v>8.5698275887490611E-4</v>
      </c>
      <c r="CP69" s="49">
        <f t="shared" si="37"/>
        <v>-1.3378334665997411E-3</v>
      </c>
      <c r="CQ69" s="79"/>
      <c r="CR69" s="79"/>
    </row>
    <row r="70" spans="1:96" x14ac:dyDescent="0.25">
      <c r="A70" s="78" t="s">
        <v>122</v>
      </c>
      <c r="B70" s="91">
        <v>217.60366999999999</v>
      </c>
      <c r="C70" s="91">
        <v>0</v>
      </c>
      <c r="D70" s="91">
        <v>726.03954999999996</v>
      </c>
      <c r="E70" s="91">
        <v>31.7850094</v>
      </c>
      <c r="F70" s="91">
        <v>29.242203</v>
      </c>
      <c r="G70" s="91">
        <v>62.299854000000003</v>
      </c>
      <c r="H70" s="91">
        <v>156.49553</v>
      </c>
      <c r="Q70" s="91" t="s">
        <v>122</v>
      </c>
      <c r="R70" s="91">
        <v>0</v>
      </c>
      <c r="S70" s="91">
        <v>4.1270615309743803</v>
      </c>
      <c r="T70" s="91">
        <v>1.5275408049775201</v>
      </c>
      <c r="U70" s="91">
        <v>1.5275408049775201</v>
      </c>
      <c r="V70" s="91">
        <v>12.136263862167</v>
      </c>
      <c r="W70" s="91">
        <v>0</v>
      </c>
      <c r="X70" s="91">
        <v>0.73990918540723105</v>
      </c>
      <c r="Y70" s="91">
        <v>3.7982099559781002</v>
      </c>
      <c r="Z70" s="91">
        <v>217.297833628201</v>
      </c>
      <c r="AA70" s="91">
        <v>36.354268265050599</v>
      </c>
      <c r="AB70" s="91">
        <v>0.27623347231171103</v>
      </c>
      <c r="AC70" s="91">
        <v>6.3467874547330503</v>
      </c>
      <c r="AD70" s="91">
        <v>0</v>
      </c>
      <c r="AE70" s="91">
        <v>0</v>
      </c>
      <c r="AF70" s="91">
        <v>6.6756454613777798</v>
      </c>
      <c r="AG70" s="91">
        <v>6.6756454613777798</v>
      </c>
      <c r="AH70" s="91">
        <v>5.80158651653191</v>
      </c>
      <c r="AI70" s="91">
        <v>5.0263117007556302</v>
      </c>
      <c r="AJ70" s="91">
        <v>0.20059783540667001</v>
      </c>
      <c r="AK70" s="91">
        <v>5.2601096138683401</v>
      </c>
      <c r="AL70" s="91">
        <v>0.53826329490236202</v>
      </c>
      <c r="AM70" s="91">
        <v>0</v>
      </c>
      <c r="AN70" s="91">
        <v>0.42590751200036397</v>
      </c>
      <c r="AO70" s="91">
        <v>0.56219777399317705</v>
      </c>
      <c r="AP70" s="91">
        <v>0</v>
      </c>
      <c r="AQ70" s="91">
        <v>160.64081372597599</v>
      </c>
      <c r="AR70" s="91">
        <v>652.67867325848601</v>
      </c>
      <c r="AS70" s="91">
        <v>66.718203563771397</v>
      </c>
      <c r="AT70" s="91">
        <v>725.19846333879002</v>
      </c>
      <c r="AU70" s="91">
        <v>0</v>
      </c>
      <c r="AV70" s="91">
        <v>6.4034174722906503</v>
      </c>
      <c r="AW70" s="91">
        <v>0</v>
      </c>
      <c r="AX70" s="91">
        <v>55.855288843069502</v>
      </c>
      <c r="AY70" s="91">
        <v>1.70292132255273E-2</v>
      </c>
      <c r="AZ70" s="91">
        <v>5.9879789679062002E-3</v>
      </c>
      <c r="BA70" s="91">
        <v>22.526468140456402</v>
      </c>
      <c r="BB70" s="91">
        <v>7.6529066287471604E-3</v>
      </c>
      <c r="BC70" s="91">
        <v>0</v>
      </c>
      <c r="BD70" s="91">
        <v>1.10996698578569E-3</v>
      </c>
      <c r="BE70" s="91">
        <v>31.748846404559099</v>
      </c>
      <c r="BF70" s="91">
        <v>29.208873411178502</v>
      </c>
      <c r="BG70" s="91">
        <v>2.5399729933806201</v>
      </c>
      <c r="BH70" s="91">
        <v>0</v>
      </c>
      <c r="BI70" s="91">
        <v>0</v>
      </c>
      <c r="BJ70" s="91">
        <v>0.119496681492749</v>
      </c>
      <c r="BK70" s="91">
        <v>0</v>
      </c>
      <c r="BL70" s="91">
        <v>1.2823027827841</v>
      </c>
      <c r="BM70" s="91">
        <v>0</v>
      </c>
      <c r="BN70" s="91">
        <v>3.3328189509306202E-2</v>
      </c>
      <c r="BO70" s="91">
        <v>5.1292122554936403</v>
      </c>
      <c r="BP70" s="91">
        <v>0.13645411042201899</v>
      </c>
      <c r="BQ70" s="91">
        <v>0</v>
      </c>
      <c r="BR70" s="91">
        <v>8.6168457370877999E-2</v>
      </c>
      <c r="BS70" s="91">
        <v>1.16838263419258E-4</v>
      </c>
      <c r="BT70" s="91">
        <v>62.2509925979816</v>
      </c>
      <c r="BU70" s="91">
        <v>23.3292213210092</v>
      </c>
      <c r="BV70" s="91">
        <v>0</v>
      </c>
      <c r="BW70" s="91">
        <v>0</v>
      </c>
      <c r="BX70" s="91">
        <v>7.8150012732463603</v>
      </c>
      <c r="BY70" s="91">
        <v>0</v>
      </c>
      <c r="BZ70" s="91">
        <v>1.27567579399791</v>
      </c>
      <c r="CA70" s="91">
        <v>156.21907516107501</v>
      </c>
      <c r="CB70" s="91">
        <v>10.8629859236098</v>
      </c>
      <c r="CD70" s="34">
        <f t="shared" si="25"/>
        <v>7.9999983588238659E-3</v>
      </c>
      <c r="CE70" s="34">
        <f t="shared" si="26"/>
        <v>1.9247499418379447E-2</v>
      </c>
      <c r="CF70" s="79">
        <f t="shared" si="27"/>
        <v>-1.4054743277031548E-3</v>
      </c>
      <c r="CG70" s="79" t="str">
        <f t="shared" si="28"/>
        <v/>
      </c>
      <c r="CH70" s="79">
        <f t="shared" si="29"/>
        <v>-1.1584584630547228E-3</v>
      </c>
      <c r="CI70" s="79">
        <f t="shared" si="30"/>
        <v>-1.1377374467883719E-3</v>
      </c>
      <c r="CJ70" s="79">
        <f t="shared" si="31"/>
        <v>-1.1397769457211686E-3</v>
      </c>
      <c r="CK70" s="79">
        <f t="shared" si="32"/>
        <v>-7.842940052219553E-4</v>
      </c>
      <c r="CL70" s="79">
        <f t="shared" si="33"/>
        <v>-1.7665350500745357E-3</v>
      </c>
      <c r="CM70" s="49">
        <f t="shared" si="34"/>
        <v>-4.9101069039521751E-4</v>
      </c>
      <c r="CN70" s="49">
        <f t="shared" si="35"/>
        <v>-5.5788112617990797E-4</v>
      </c>
      <c r="CO70" s="49">
        <f t="shared" si="36"/>
        <v>8.5695481286276055E-4</v>
      </c>
      <c r="CP70" s="49">
        <f t="shared" si="37"/>
        <v>-1.3378488193489092E-3</v>
      </c>
      <c r="CQ70" s="79"/>
      <c r="CR70" s="79"/>
    </row>
    <row r="71" spans="1:96" x14ac:dyDescent="0.25">
      <c r="A71" s="78" t="s">
        <v>123</v>
      </c>
      <c r="B71" s="91">
        <v>2926.3577</v>
      </c>
      <c r="C71" s="91">
        <v>9.9374914000000008</v>
      </c>
      <c r="D71" s="91">
        <v>19223.418000000001</v>
      </c>
      <c r="E71" s="91">
        <v>496.04084399999999</v>
      </c>
      <c r="F71" s="91">
        <v>456.35770000000002</v>
      </c>
      <c r="G71" s="91">
        <v>1092.4557</v>
      </c>
      <c r="H71" s="91">
        <v>1439.0164</v>
      </c>
      <c r="Q71" s="91" t="s">
        <v>123</v>
      </c>
      <c r="R71" s="91">
        <v>0</v>
      </c>
      <c r="S71" s="91">
        <v>37.788458561947103</v>
      </c>
      <c r="T71" s="91">
        <v>13.986561740756301</v>
      </c>
      <c r="U71" s="91">
        <v>13.986561740756301</v>
      </c>
      <c r="V71" s="91">
        <v>111.123011706542</v>
      </c>
      <c r="W71" s="91">
        <v>0</v>
      </c>
      <c r="X71" s="91">
        <v>6.7748064640993801</v>
      </c>
      <c r="Y71" s="91">
        <v>34.777456017460601</v>
      </c>
      <c r="Z71" s="91">
        <v>2905.90027568798</v>
      </c>
      <c r="AA71" s="91">
        <v>332.86987814017999</v>
      </c>
      <c r="AB71" s="91">
        <v>2.52926764807619</v>
      </c>
      <c r="AC71" s="91">
        <v>58.113004878056799</v>
      </c>
      <c r="AD71" s="91">
        <v>0</v>
      </c>
      <c r="AE71" s="91">
        <v>0</v>
      </c>
      <c r="AF71" s="91">
        <v>61.124086921410701</v>
      </c>
      <c r="AG71" s="91">
        <v>61.124086921410701</v>
      </c>
      <c r="AH71" s="91">
        <v>152.58564857223101</v>
      </c>
      <c r="AI71" s="91">
        <v>46.022366026775103</v>
      </c>
      <c r="AJ71" s="91">
        <v>1.8367313156313201</v>
      </c>
      <c r="AK71" s="91">
        <v>48.163089690434603</v>
      </c>
      <c r="AL71" s="91">
        <v>4.9284812967586502</v>
      </c>
      <c r="AM71" s="91">
        <v>0</v>
      </c>
      <c r="AN71" s="91">
        <v>3.8997333203128299</v>
      </c>
      <c r="AO71" s="91">
        <v>14.7117681619515</v>
      </c>
      <c r="AP71" s="91">
        <v>0</v>
      </c>
      <c r="AQ71" s="91">
        <v>1470.8719514762599</v>
      </c>
      <c r="AR71" s="91">
        <v>17165.903399196399</v>
      </c>
      <c r="AS71" s="91">
        <v>1754.73312301239</v>
      </c>
      <c r="AT71" s="91">
        <v>19073.222170780999</v>
      </c>
      <c r="AU71" s="91">
        <v>0</v>
      </c>
      <c r="AV71" s="91">
        <v>58.6313954761156</v>
      </c>
      <c r="AW71" s="91">
        <v>0</v>
      </c>
      <c r="AX71" s="91">
        <v>511.42689772317601</v>
      </c>
      <c r="AY71" s="91">
        <v>3.98119512558078</v>
      </c>
      <c r="AZ71" s="91">
        <v>5.1493168427608399E-2</v>
      </c>
      <c r="BA71" s="91">
        <v>207.949008305913</v>
      </c>
      <c r="BB71" s="91">
        <v>0.222441144860199</v>
      </c>
      <c r="BC71" s="91">
        <v>0</v>
      </c>
      <c r="BD71" s="91">
        <v>9.5450707408081103E-3</v>
      </c>
      <c r="BE71" s="91">
        <v>491.244050447262</v>
      </c>
      <c r="BF71" s="91">
        <v>451.94346401781303</v>
      </c>
      <c r="BG71" s="91">
        <v>39.300586429449297</v>
      </c>
      <c r="BH71" s="91">
        <v>0.66923405920512302</v>
      </c>
      <c r="BI71" s="91">
        <v>0</v>
      </c>
      <c r="BJ71" s="91">
        <v>51.140505189128902</v>
      </c>
      <c r="BK71" s="91">
        <v>0</v>
      </c>
      <c r="BL71" s="91">
        <v>32.389236594520398</v>
      </c>
      <c r="BM71" s="91">
        <v>0</v>
      </c>
      <c r="BN71" s="91">
        <v>0.28660319559957398</v>
      </c>
      <c r="BO71" s="91">
        <v>129.536918379382</v>
      </c>
      <c r="BP71" s="91">
        <v>1.24941510205746</v>
      </c>
      <c r="BQ71" s="91">
        <v>0.68348870406807904</v>
      </c>
      <c r="BR71" s="91">
        <v>24.9943127366524</v>
      </c>
      <c r="BS71" s="91">
        <v>2.9482343733637499E-2</v>
      </c>
      <c r="BT71" s="91">
        <v>1081.1804163428601</v>
      </c>
      <c r="BU71" s="91">
        <v>213.60875198498599</v>
      </c>
      <c r="BV71" s="91">
        <v>0</v>
      </c>
      <c r="BW71" s="91">
        <v>0</v>
      </c>
      <c r="BX71" s="91">
        <v>71.556445665878499</v>
      </c>
      <c r="BY71" s="91">
        <v>0</v>
      </c>
      <c r="BZ71" s="91">
        <v>11.680486006713</v>
      </c>
      <c r="CA71" s="91">
        <v>1430.3828328290199</v>
      </c>
      <c r="CB71" s="91">
        <v>99.464499157834396</v>
      </c>
      <c r="CD71" s="34">
        <f t="shared" si="25"/>
        <v>7.9999932473907229E-3</v>
      </c>
      <c r="CE71" s="34">
        <f t="shared" si="26"/>
        <v>3.2552231270616731E-2</v>
      </c>
      <c r="CF71" s="79">
        <f t="shared" si="27"/>
        <v>-6.9907463164944139E-3</v>
      </c>
      <c r="CG71" s="79">
        <f t="shared" si="28"/>
        <v>0.48043078175156956</v>
      </c>
      <c r="CH71" s="79">
        <f t="shared" si="29"/>
        <v>-7.8131698129335226E-3</v>
      </c>
      <c r="CI71" s="79">
        <f t="shared" si="30"/>
        <v>-9.6701584370701438E-3</v>
      </c>
      <c r="CJ71" s="79">
        <f t="shared" si="31"/>
        <v>-9.6727544691083203E-3</v>
      </c>
      <c r="CK71" s="79">
        <f t="shared" si="32"/>
        <v>-1.032104428320515E-2</v>
      </c>
      <c r="CL71" s="79">
        <f t="shared" si="33"/>
        <v>-5.9996308388007855E-3</v>
      </c>
      <c r="CM71" s="49">
        <f t="shared" si="34"/>
        <v>-4.9119552743480833E-4</v>
      </c>
      <c r="CN71" s="49">
        <f t="shared" si="35"/>
        <v>-5.5731116423848664E-4</v>
      </c>
      <c r="CO71" s="49">
        <f t="shared" si="36"/>
        <v>8.5901579617518164E-4</v>
      </c>
      <c r="CP71" s="49">
        <f t="shared" si="37"/>
        <v>-1.334670048374868E-3</v>
      </c>
      <c r="CQ71" s="79"/>
      <c r="CR71" s="79"/>
    </row>
    <row r="72" spans="1:96" x14ac:dyDescent="0.25">
      <c r="A72" s="78" t="s">
        <v>72</v>
      </c>
      <c r="B72" s="91">
        <v>526.72429999999997</v>
      </c>
      <c r="C72" s="91">
        <v>0.97625715000000002</v>
      </c>
      <c r="D72" s="91">
        <v>2515.3483999999999</v>
      </c>
      <c r="E72" s="91">
        <v>81.636275799999993</v>
      </c>
      <c r="F72" s="91">
        <v>75.105391999999995</v>
      </c>
      <c r="G72" s="91">
        <v>163.65625</v>
      </c>
      <c r="H72" s="91">
        <v>298.28728999999998</v>
      </c>
      <c r="Q72" s="91" t="s">
        <v>72</v>
      </c>
      <c r="R72" s="91">
        <v>0</v>
      </c>
      <c r="S72" s="91">
        <v>7.8821372415053101</v>
      </c>
      <c r="T72" s="91">
        <v>2.9174012746070499</v>
      </c>
      <c r="U72" s="91">
        <v>2.9174012746070499</v>
      </c>
      <c r="V72" s="91">
        <v>23.178696355759801</v>
      </c>
      <c r="W72" s="91">
        <v>0</v>
      </c>
      <c r="X72" s="91">
        <v>1.4131284406459099</v>
      </c>
      <c r="Y72" s="91">
        <v>7.2540858229137397</v>
      </c>
      <c r="Z72" s="91">
        <v>526.87933817247801</v>
      </c>
      <c r="AA72" s="91">
        <v>69.431955035962801</v>
      </c>
      <c r="AB72" s="91">
        <v>0.52756994122753298</v>
      </c>
      <c r="AC72" s="91">
        <v>12.1215426638006</v>
      </c>
      <c r="AD72" s="91">
        <v>0</v>
      </c>
      <c r="AE72" s="91">
        <v>0</v>
      </c>
      <c r="AF72" s="91">
        <v>12.7496015707711</v>
      </c>
      <c r="AG72" s="91">
        <v>12.7496015707711</v>
      </c>
      <c r="AH72" s="91">
        <v>20.129910018353399</v>
      </c>
      <c r="AI72" s="91">
        <v>9.5996031795168495</v>
      </c>
      <c r="AJ72" s="91">
        <v>0.38311622506897702</v>
      </c>
      <c r="AK72" s="91">
        <v>10.0461286896935</v>
      </c>
      <c r="AL72" s="91">
        <v>1.0280155329287799</v>
      </c>
      <c r="AM72" s="91">
        <v>0</v>
      </c>
      <c r="AN72" s="91">
        <v>0.81342661811471695</v>
      </c>
      <c r="AO72" s="91">
        <v>2.14431149104096</v>
      </c>
      <c r="AP72" s="91">
        <v>0</v>
      </c>
      <c r="AQ72" s="91">
        <v>306.80286953598198</v>
      </c>
      <c r="AR72" s="91">
        <v>2264.60762226007</v>
      </c>
      <c r="AS72" s="91">
        <v>231.49329056366599</v>
      </c>
      <c r="AT72" s="91">
        <v>2516.2308228420902</v>
      </c>
      <c r="AU72" s="91">
        <v>0</v>
      </c>
      <c r="AV72" s="91">
        <v>12.2296823068062</v>
      </c>
      <c r="AW72" s="91">
        <v>0</v>
      </c>
      <c r="AX72" s="91">
        <v>106.67626414457899</v>
      </c>
      <c r="AY72" s="91">
        <v>0.31362270099263001</v>
      </c>
      <c r="AZ72" s="91">
        <v>1.241637075128E-2</v>
      </c>
      <c r="BA72" s="91">
        <v>47.742885519491601</v>
      </c>
      <c r="BB72" s="91">
        <v>2.7236381774390001E-2</v>
      </c>
      <c r="BC72" s="91">
        <v>0</v>
      </c>
      <c r="BD72" s="91">
        <v>2.30157189547887E-3</v>
      </c>
      <c r="BE72" s="91">
        <v>81.670568821353896</v>
      </c>
      <c r="BF72" s="91">
        <v>75.136789713454206</v>
      </c>
      <c r="BG72" s="91">
        <v>6.5337791078997096</v>
      </c>
      <c r="BH72" s="91">
        <v>4.8570732540771398E-2</v>
      </c>
      <c r="BI72" s="91">
        <v>0</v>
      </c>
      <c r="BJ72" s="91">
        <v>3.88477609307914</v>
      </c>
      <c r="BK72" s="91">
        <v>0</v>
      </c>
      <c r="BL72" s="91">
        <v>4.2093044968777003</v>
      </c>
      <c r="BM72" s="91">
        <v>0</v>
      </c>
      <c r="BN72" s="91">
        <v>6.9107760820560193E-2</v>
      </c>
      <c r="BO72" s="91">
        <v>16.835767897396799</v>
      </c>
      <c r="BP72" s="91">
        <v>0.26061030804521601</v>
      </c>
      <c r="BQ72" s="91">
        <v>4.9604898670061702E-2</v>
      </c>
      <c r="BR72" s="91">
        <v>1.93888622497065</v>
      </c>
      <c r="BS72" s="91">
        <v>2.3090641930807901E-3</v>
      </c>
      <c r="BT72" s="91">
        <v>163.73784663547099</v>
      </c>
      <c r="BU72" s="91">
        <v>44.555808030456802</v>
      </c>
      <c r="BV72" s="91">
        <v>0</v>
      </c>
      <c r="BW72" s="91">
        <v>0</v>
      </c>
      <c r="BX72" s="91">
        <v>14.925638038920299</v>
      </c>
      <c r="BY72" s="91">
        <v>0</v>
      </c>
      <c r="BZ72" s="91">
        <v>2.4363746981266199</v>
      </c>
      <c r="CA72" s="91">
        <v>298.35802366661699</v>
      </c>
      <c r="CB72" s="91">
        <v>20.7468779681762</v>
      </c>
      <c r="CD72" s="34">
        <f t="shared" si="25"/>
        <v>8.0000252105713442E-3</v>
      </c>
      <c r="CE72" s="34">
        <f t="shared" si="26"/>
        <v>2.8538769079949039E-2</v>
      </c>
      <c r="CF72" s="79">
        <f t="shared" si="27"/>
        <v>2.943440666740525E-4</v>
      </c>
      <c r="CG72" s="79">
        <f t="shared" si="28"/>
        <v>1.1964617529725237</v>
      </c>
      <c r="CH72" s="79">
        <f t="shared" si="29"/>
        <v>3.5081535507779511E-4</v>
      </c>
      <c r="CI72" s="79">
        <f t="shared" si="30"/>
        <v>4.2007086944923378E-4</v>
      </c>
      <c r="CJ72" s="79">
        <f t="shared" si="31"/>
        <v>4.1804872617150294E-4</v>
      </c>
      <c r="CK72" s="79">
        <f t="shared" si="32"/>
        <v>4.9858551366652464E-4</v>
      </c>
      <c r="CL72" s="79">
        <f t="shared" si="33"/>
        <v>2.3713268713863807E-4</v>
      </c>
      <c r="CM72" s="49">
        <f t="shared" si="34"/>
        <v>-4.9172706353214945E-4</v>
      </c>
      <c r="CN72" s="49">
        <f t="shared" si="35"/>
        <v>-5.5889601335069091E-4</v>
      </c>
      <c r="CO72" s="49">
        <f t="shared" si="36"/>
        <v>8.5624100464361795E-4</v>
      </c>
      <c r="CP72" s="49">
        <f t="shared" si="37"/>
        <v>-1.3391813225524123E-3</v>
      </c>
      <c r="CQ72" s="79"/>
      <c r="CR72" s="79"/>
    </row>
    <row r="73" spans="1:96" x14ac:dyDescent="0.25">
      <c r="A73" s="78" t="s">
        <v>124</v>
      </c>
      <c r="B73" s="91">
        <v>36.490428999999999</v>
      </c>
      <c r="C73" s="91">
        <v>0.50406057000000004</v>
      </c>
      <c r="D73" s="91">
        <v>377.60458</v>
      </c>
      <c r="E73" s="91">
        <v>24.746828799999999</v>
      </c>
      <c r="F73" s="91">
        <v>22.76708</v>
      </c>
      <c r="G73" s="91">
        <v>184.50658000000001</v>
      </c>
      <c r="H73" s="91">
        <v>14.885323</v>
      </c>
      <c r="Q73" s="91" t="s">
        <v>124</v>
      </c>
      <c r="R73" s="91">
        <v>0</v>
      </c>
      <c r="S73" s="91">
        <v>0.39417886983029998</v>
      </c>
      <c r="T73" s="91">
        <v>0.14589567409785201</v>
      </c>
      <c r="U73" s="91">
        <v>0.14589567409785201</v>
      </c>
      <c r="V73" s="91">
        <v>1.15913572562377</v>
      </c>
      <c r="W73" s="91">
        <v>0</v>
      </c>
      <c r="X73" s="91">
        <v>7.0668919093702098E-2</v>
      </c>
      <c r="Y73" s="91">
        <v>0.36276792440351002</v>
      </c>
      <c r="Z73" s="91">
        <v>36.576561561313198</v>
      </c>
      <c r="AA73" s="91">
        <v>3.4722200797962901</v>
      </c>
      <c r="AB73" s="91">
        <v>2.6383063667388601E-2</v>
      </c>
      <c r="AC73" s="91">
        <v>0.60618404393591196</v>
      </c>
      <c r="AD73" s="91">
        <v>0</v>
      </c>
      <c r="AE73" s="91">
        <v>0</v>
      </c>
      <c r="AF73" s="91">
        <v>0.637592959233234</v>
      </c>
      <c r="AG73" s="91">
        <v>0.637592959233234</v>
      </c>
      <c r="AH73" s="91">
        <v>3.0280107144628698</v>
      </c>
      <c r="AI73" s="91">
        <v>0.48006022157553302</v>
      </c>
      <c r="AJ73" s="91">
        <v>1.9159386854390101E-2</v>
      </c>
      <c r="AK73" s="91">
        <v>0.50239568716236205</v>
      </c>
      <c r="AL73" s="91">
        <v>5.1409535250252297E-2</v>
      </c>
      <c r="AM73" s="91">
        <v>0</v>
      </c>
      <c r="AN73" s="91">
        <v>4.0677499354321002E-2</v>
      </c>
      <c r="AO73" s="91">
        <v>0.50525283266367804</v>
      </c>
      <c r="AP73" s="91">
        <v>0</v>
      </c>
      <c r="AQ73" s="91">
        <v>15.342851678543999</v>
      </c>
      <c r="AR73" s="91">
        <v>340.64812623665398</v>
      </c>
      <c r="AS73" s="91">
        <v>34.821876023082098</v>
      </c>
      <c r="AT73" s="91">
        <v>378.49801297419901</v>
      </c>
      <c r="AU73" s="91">
        <v>0</v>
      </c>
      <c r="AV73" s="91">
        <v>0.61159190396666596</v>
      </c>
      <c r="AW73" s="91">
        <v>0</v>
      </c>
      <c r="AX73" s="91">
        <v>5.3347389566626298</v>
      </c>
      <c r="AY73" s="91">
        <v>0.43587899932207802</v>
      </c>
      <c r="AZ73" s="91">
        <v>0</v>
      </c>
      <c r="BA73" s="91">
        <v>1.61800382501914</v>
      </c>
      <c r="BB73" s="91">
        <v>1.7803459051902299E-2</v>
      </c>
      <c r="BC73" s="91">
        <v>0</v>
      </c>
      <c r="BD73" s="91">
        <v>0</v>
      </c>
      <c r="BE73" s="91">
        <v>24.804411308387898</v>
      </c>
      <c r="BF73" s="91">
        <v>22.819979687494701</v>
      </c>
      <c r="BG73" s="91">
        <v>1.9844316208932</v>
      </c>
      <c r="BH73" s="91">
        <v>7.60687842060883E-2</v>
      </c>
      <c r="BI73" s="91">
        <v>0</v>
      </c>
      <c r="BJ73" s="91">
        <v>5.6960741193912998</v>
      </c>
      <c r="BK73" s="91">
        <v>0</v>
      </c>
      <c r="BL73" s="91">
        <v>2.4281531330434101</v>
      </c>
      <c r="BM73" s="91">
        <v>0</v>
      </c>
      <c r="BN73" s="91">
        <v>0</v>
      </c>
      <c r="BO73" s="91">
        <v>9.7103041827190193</v>
      </c>
      <c r="BP73" s="91">
        <v>1.30328582840324E-2</v>
      </c>
      <c r="BQ73" s="91">
        <v>7.7689677408687693E-2</v>
      </c>
      <c r="BR73" s="91">
        <v>2.7567665911583599</v>
      </c>
      <c r="BS73" s="91">
        <v>3.2369161747603701E-3</v>
      </c>
      <c r="BT73" s="91">
        <v>184.94263463350899</v>
      </c>
      <c r="BU73" s="91">
        <v>2.2281820284396101</v>
      </c>
      <c r="BV73" s="91">
        <v>0</v>
      </c>
      <c r="BW73" s="91">
        <v>0</v>
      </c>
      <c r="BX73" s="91">
        <v>0.74640875121612205</v>
      </c>
      <c r="BY73" s="91">
        <v>0</v>
      </c>
      <c r="BZ73" s="91">
        <v>0.121841573240298</v>
      </c>
      <c r="CA73" s="91">
        <v>14.9205166531633</v>
      </c>
      <c r="CB73" s="91">
        <v>1.03753135201199</v>
      </c>
      <c r="CD73" s="34">
        <f t="shared" si="25"/>
        <v>8.0000703059682366E-3</v>
      </c>
      <c r="CE73" s="34">
        <f t="shared" si="26"/>
        <v>2.2140809921077864E-2</v>
      </c>
      <c r="CF73" s="79">
        <f t="shared" si="27"/>
        <v>2.3604151464812753E-3</v>
      </c>
      <c r="CG73" s="79">
        <f t="shared" si="28"/>
        <v>2.3653162628411916E-3</v>
      </c>
      <c r="CH73" s="79">
        <f t="shared" si="29"/>
        <v>2.3660543900156494E-3</v>
      </c>
      <c r="CI73" s="79">
        <f t="shared" si="30"/>
        <v>2.3268641349270141E-3</v>
      </c>
      <c r="CJ73" s="79">
        <f t="shared" si="31"/>
        <v>2.3235165640346149E-3</v>
      </c>
      <c r="CK73" s="79">
        <f t="shared" si="32"/>
        <v>2.3633554614094178E-3</v>
      </c>
      <c r="CL73" s="79">
        <f t="shared" si="33"/>
        <v>2.364319078820178E-3</v>
      </c>
      <c r="CM73" s="49">
        <f t="shared" si="34"/>
        <v>-4.9148174837961316E-4</v>
      </c>
      <c r="CN73" s="49">
        <f t="shared" si="35"/>
        <v>-5.5735054865193787E-4</v>
      </c>
      <c r="CO73" s="49">
        <f t="shared" si="36"/>
        <v>8.5799123544447805E-4</v>
      </c>
      <c r="CP73" s="49">
        <f t="shared" si="37"/>
        <v>-1.3628039809393685E-3</v>
      </c>
      <c r="CQ73" s="79"/>
      <c r="CR73" s="79"/>
    </row>
    <row r="74" spans="1:96" x14ac:dyDescent="0.25">
      <c r="A74" s="78" t="s">
        <v>73</v>
      </c>
      <c r="B74" s="91">
        <v>5035.3290999999999</v>
      </c>
      <c r="C74" s="91">
        <v>0</v>
      </c>
      <c r="D74" s="91">
        <v>31437.083999999999</v>
      </c>
      <c r="E74" s="91">
        <v>744.28501800000004</v>
      </c>
      <c r="F74" s="91">
        <v>684.74261000000001</v>
      </c>
      <c r="G74" s="91">
        <v>1704.2697000000001</v>
      </c>
      <c r="H74" s="91">
        <v>2725.6010999999999</v>
      </c>
      <c r="Q74" s="91" t="s">
        <v>73</v>
      </c>
      <c r="R74" s="91">
        <v>0</v>
      </c>
      <c r="S74" s="91">
        <v>71.999630753264199</v>
      </c>
      <c r="T74" s="91">
        <v>26.6490160085451</v>
      </c>
      <c r="U74" s="91">
        <v>26.6490160085451</v>
      </c>
      <c r="V74" s="91">
        <v>211.726295705947</v>
      </c>
      <c r="W74" s="91">
        <v>0</v>
      </c>
      <c r="X74" s="91">
        <v>12.908266733222</v>
      </c>
      <c r="Y74" s="91">
        <v>66.262590758004094</v>
      </c>
      <c r="Z74" s="91">
        <v>5035.0098218114199</v>
      </c>
      <c r="AA74" s="91">
        <v>634.22735167347298</v>
      </c>
      <c r="AB74" s="91">
        <v>4.8190983070487201</v>
      </c>
      <c r="AC74" s="91">
        <v>110.724431564675</v>
      </c>
      <c r="AD74" s="91">
        <v>0</v>
      </c>
      <c r="AE74" s="91">
        <v>0</v>
      </c>
      <c r="AF74" s="91">
        <v>116.46149008217699</v>
      </c>
      <c r="AG74" s="91">
        <v>116.46149008217699</v>
      </c>
      <c r="AH74" s="91">
        <v>251.48574237889699</v>
      </c>
      <c r="AI74" s="91">
        <v>87.687680165567002</v>
      </c>
      <c r="AJ74" s="91">
        <v>3.4995829295160199</v>
      </c>
      <c r="AK74" s="91">
        <v>91.766496224540703</v>
      </c>
      <c r="AL74" s="91">
        <v>9.3903895128336501</v>
      </c>
      <c r="AM74" s="91">
        <v>0</v>
      </c>
      <c r="AN74" s="91">
        <v>7.4302704405595303</v>
      </c>
      <c r="AO74" s="91">
        <v>13.1785871679977</v>
      </c>
      <c r="AP74" s="91">
        <v>0</v>
      </c>
      <c r="AQ74" s="91">
        <v>2802.4987505304798</v>
      </c>
      <c r="AR74" s="91">
        <v>28292.132879622099</v>
      </c>
      <c r="AS74" s="91">
        <v>2892.0871123309998</v>
      </c>
      <c r="AT74" s="91">
        <v>31435.705734332001</v>
      </c>
      <c r="AU74" s="91">
        <v>0</v>
      </c>
      <c r="AV74" s="91">
        <v>111.71235485044301</v>
      </c>
      <c r="AW74" s="91">
        <v>0</v>
      </c>
      <c r="AX74" s="91">
        <v>974.43647017311696</v>
      </c>
      <c r="AY74" s="91">
        <v>1.08962482845285</v>
      </c>
      <c r="AZ74" s="91">
        <v>0.13272163891598701</v>
      </c>
      <c r="BA74" s="91">
        <v>501.934794005632</v>
      </c>
      <c r="BB74" s="91">
        <v>0.19871344874529401</v>
      </c>
      <c r="BC74" s="91">
        <v>0</v>
      </c>
      <c r="BD74" s="91">
        <v>2.4602031559163701E-2</v>
      </c>
      <c r="BE74" s="91">
        <v>744.22926208259503</v>
      </c>
      <c r="BF74" s="91">
        <v>684.68979460903699</v>
      </c>
      <c r="BG74" s="91">
        <v>59.539467473558197</v>
      </c>
      <c r="BH74" s="91">
        <v>0.124288095592409</v>
      </c>
      <c r="BI74" s="91">
        <v>0</v>
      </c>
      <c r="BJ74" s="91">
        <v>11.9553892535701</v>
      </c>
      <c r="BK74" s="91">
        <v>0</v>
      </c>
      <c r="BL74" s="91">
        <v>32.389143559472402</v>
      </c>
      <c r="BM74" s="91">
        <v>0</v>
      </c>
      <c r="BN74" s="91">
        <v>0.73870875290045501</v>
      </c>
      <c r="BO74" s="91">
        <v>129.55285052111699</v>
      </c>
      <c r="BP74" s="91">
        <v>2.3805414573829999</v>
      </c>
      <c r="BQ74" s="91">
        <v>0.12693550709061499</v>
      </c>
      <c r="BR74" s="91">
        <v>6.4141445239945503</v>
      </c>
      <c r="BS74" s="91">
        <v>7.8784419936396601E-3</v>
      </c>
      <c r="BT74" s="91">
        <v>1704.2130105766701</v>
      </c>
      <c r="BU74" s="91">
        <v>406.99553466816502</v>
      </c>
      <c r="BV74" s="91">
        <v>0</v>
      </c>
      <c r="BW74" s="91">
        <v>0</v>
      </c>
      <c r="BX74" s="91">
        <v>136.338605062032</v>
      </c>
      <c r="BY74" s="91">
        <v>0</v>
      </c>
      <c r="BZ74" s="91">
        <v>22.2551277302865</v>
      </c>
      <c r="CA74" s="91">
        <v>2725.3568307456499</v>
      </c>
      <c r="CB74" s="91">
        <v>189.51274906165699</v>
      </c>
      <c r="CD74" s="34">
        <f t="shared" si="25"/>
        <v>8.0000030698926181E-3</v>
      </c>
      <c r="CE74" s="34">
        <f t="shared" si="26"/>
        <v>1.9247529716026762E-2</v>
      </c>
      <c r="CF74" s="79">
        <f t="shared" si="27"/>
        <v>-6.3407610950400172E-5</v>
      </c>
      <c r="CG74" s="79" t="str">
        <f t="shared" si="28"/>
        <v/>
      </c>
      <c r="CH74" s="79">
        <f t="shared" si="29"/>
        <v>-4.3842032804243749E-5</v>
      </c>
      <c r="CI74" s="79">
        <f t="shared" si="30"/>
        <v>-7.4912051239231584E-5</v>
      </c>
      <c r="CJ74" s="79">
        <f t="shared" si="31"/>
        <v>-7.7131742923109645E-5</v>
      </c>
      <c r="CK74" s="79">
        <f t="shared" si="32"/>
        <v>-3.3263176203859659E-5</v>
      </c>
      <c r="CL74" s="79">
        <f t="shared" si="33"/>
        <v>-8.9620324247007972E-5</v>
      </c>
      <c r="CM74" s="49">
        <f t="shared" si="34"/>
        <v>-4.9320324167025423E-4</v>
      </c>
      <c r="CN74" s="49">
        <f t="shared" si="35"/>
        <v>-5.5741602122476666E-4</v>
      </c>
      <c r="CO74" s="49">
        <f t="shared" si="36"/>
        <v>8.5642200856042301E-4</v>
      </c>
      <c r="CP74" s="49">
        <f t="shared" si="37"/>
        <v>-1.3378235894754805E-3</v>
      </c>
      <c r="CQ74" s="79"/>
      <c r="CR74" s="79"/>
    </row>
    <row r="75" spans="1:96" x14ac:dyDescent="0.25">
      <c r="A75" s="78" t="s">
        <v>86</v>
      </c>
      <c r="B75" s="91">
        <v>0.50265092</v>
      </c>
      <c r="C75" s="91">
        <v>7.8906993999999994E-3</v>
      </c>
      <c r="D75" s="91">
        <v>5.9087604999999996</v>
      </c>
      <c r="E75" s="91">
        <v>0.37056849200000003</v>
      </c>
      <c r="F75" s="91">
        <v>0.34092295</v>
      </c>
      <c r="G75" s="91">
        <v>2.8414104</v>
      </c>
      <c r="H75" s="91">
        <v>0.21916041</v>
      </c>
      <c r="Q75" s="91" t="s">
        <v>86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  <c r="AC75" s="91">
        <v>0</v>
      </c>
      <c r="AD75" s="91">
        <v>0</v>
      </c>
      <c r="AE75" s="91">
        <v>0</v>
      </c>
      <c r="AF75" s="91">
        <v>0</v>
      </c>
      <c r="AG75" s="91">
        <v>0</v>
      </c>
      <c r="AH75" s="91">
        <v>0</v>
      </c>
      <c r="AI75" s="91">
        <v>0</v>
      </c>
      <c r="AJ75" s="91">
        <v>0</v>
      </c>
      <c r="AK75" s="91">
        <v>0</v>
      </c>
      <c r="AL75" s="91">
        <v>0</v>
      </c>
      <c r="AM75" s="91">
        <v>0</v>
      </c>
      <c r="AN75" s="91">
        <v>0</v>
      </c>
      <c r="AO75" s="91">
        <v>0</v>
      </c>
      <c r="AP75" s="91">
        <v>0</v>
      </c>
      <c r="AQ75" s="91">
        <v>0</v>
      </c>
      <c r="AR75" s="91">
        <v>0</v>
      </c>
      <c r="AS75" s="91">
        <v>0</v>
      </c>
      <c r="AT75" s="91">
        <v>0</v>
      </c>
      <c r="AU75" s="91">
        <v>0</v>
      </c>
      <c r="AV75" s="91">
        <v>0</v>
      </c>
      <c r="AW75" s="91">
        <v>0</v>
      </c>
      <c r="AX75" s="91">
        <v>0</v>
      </c>
      <c r="AY75" s="91">
        <v>0</v>
      </c>
      <c r="AZ75" s="91">
        <v>0</v>
      </c>
      <c r="BA75" s="91">
        <v>0</v>
      </c>
      <c r="BB75" s="91">
        <v>0</v>
      </c>
      <c r="BC75" s="91">
        <v>0</v>
      </c>
      <c r="BD75" s="91">
        <v>0</v>
      </c>
      <c r="BE75" s="91">
        <v>0</v>
      </c>
      <c r="BF75" s="91">
        <v>0</v>
      </c>
      <c r="BG75" s="91">
        <v>0</v>
      </c>
      <c r="BH75" s="91">
        <v>0</v>
      </c>
      <c r="BI75" s="91">
        <v>0</v>
      </c>
      <c r="BJ75" s="91">
        <v>0</v>
      </c>
      <c r="BK75" s="91">
        <v>0</v>
      </c>
      <c r="BL75" s="91">
        <v>0</v>
      </c>
      <c r="BM75" s="91">
        <v>0</v>
      </c>
      <c r="BN75" s="91">
        <v>0</v>
      </c>
      <c r="BO75" s="91">
        <v>0</v>
      </c>
      <c r="BP75" s="91">
        <v>0</v>
      </c>
      <c r="BQ75" s="91">
        <v>0</v>
      </c>
      <c r="BR75" s="91">
        <v>0</v>
      </c>
      <c r="BS75" s="91">
        <v>0</v>
      </c>
      <c r="BT75" s="91">
        <v>0</v>
      </c>
      <c r="BU75" s="91">
        <v>0</v>
      </c>
      <c r="BV75" s="91">
        <v>0</v>
      </c>
      <c r="BW75" s="91">
        <v>0</v>
      </c>
      <c r="BX75" s="91">
        <v>0</v>
      </c>
      <c r="BY75" s="91">
        <v>0</v>
      </c>
      <c r="BZ75" s="91">
        <v>0</v>
      </c>
      <c r="CA75" s="91">
        <v>0</v>
      </c>
      <c r="CB75" s="91">
        <v>0</v>
      </c>
      <c r="CD75" s="34" t="e">
        <f t="shared" si="25"/>
        <v>#DIV/0!</v>
      </c>
      <c r="CE75" s="34" t="e">
        <f t="shared" si="26"/>
        <v>#DIV/0!</v>
      </c>
      <c r="CF75" s="79">
        <f t="shared" si="27"/>
        <v>-1</v>
      </c>
      <c r="CG75" s="79">
        <f t="shared" si="28"/>
        <v>-1</v>
      </c>
      <c r="CH75" s="79">
        <f t="shared" si="29"/>
        <v>-1</v>
      </c>
      <c r="CI75" s="79">
        <f t="shared" si="30"/>
        <v>-1</v>
      </c>
      <c r="CJ75" s="79">
        <f t="shared" si="31"/>
        <v>-1</v>
      </c>
      <c r="CK75" s="79">
        <f t="shared" si="32"/>
        <v>-1</v>
      </c>
      <c r="CL75" s="79">
        <f t="shared" si="33"/>
        <v>-1</v>
      </c>
      <c r="CM75" s="49" t="e">
        <f t="shared" si="34"/>
        <v>#DIV/0!</v>
      </c>
      <c r="CN75" s="49" t="e">
        <f t="shared" si="35"/>
        <v>#DIV/0!</v>
      </c>
      <c r="CO75" s="49" t="e">
        <f t="shared" si="36"/>
        <v>#DIV/0!</v>
      </c>
      <c r="CP75" s="49" t="e">
        <f t="shared" si="37"/>
        <v>#DIV/0!</v>
      </c>
      <c r="CQ75" s="79"/>
      <c r="CR75" s="79"/>
    </row>
    <row r="76" spans="1:96" x14ac:dyDescent="0.25">
      <c r="A76" s="78" t="s">
        <v>180</v>
      </c>
      <c r="B76" s="91">
        <v>59.141117000000001</v>
      </c>
      <c r="C76" s="91">
        <v>0.89978468</v>
      </c>
      <c r="D76" s="91">
        <v>175.93718000000001</v>
      </c>
      <c r="E76" s="91">
        <v>42.966747000000005</v>
      </c>
      <c r="F76" s="91">
        <v>39.529411000000003</v>
      </c>
      <c r="G76" s="91">
        <v>328.40008999999998</v>
      </c>
      <c r="H76" s="91">
        <v>25.389500000000002</v>
      </c>
      <c r="Q76" s="91" t="s">
        <v>180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  <c r="AC76" s="91">
        <v>0</v>
      </c>
      <c r="AD76" s="91">
        <v>0</v>
      </c>
      <c r="AE76" s="91">
        <v>0</v>
      </c>
      <c r="AF76" s="91">
        <v>0</v>
      </c>
      <c r="AG76" s="91">
        <v>0</v>
      </c>
      <c r="AH76" s="91">
        <v>0</v>
      </c>
      <c r="AI76" s="91">
        <v>0</v>
      </c>
      <c r="AJ76" s="91">
        <v>0</v>
      </c>
      <c r="AK76" s="91">
        <v>0</v>
      </c>
      <c r="AL76" s="91">
        <v>0</v>
      </c>
      <c r="AM76" s="91">
        <v>0</v>
      </c>
      <c r="AN76" s="91">
        <v>0</v>
      </c>
      <c r="AO76" s="91">
        <v>0</v>
      </c>
      <c r="AP76" s="91">
        <v>0</v>
      </c>
      <c r="AQ76" s="91">
        <v>0</v>
      </c>
      <c r="AR76" s="91">
        <v>0</v>
      </c>
      <c r="AS76" s="91">
        <v>0</v>
      </c>
      <c r="AT76" s="91">
        <v>0</v>
      </c>
      <c r="AU76" s="91">
        <v>0</v>
      </c>
      <c r="AV76" s="91">
        <v>0</v>
      </c>
      <c r="AW76" s="91">
        <v>0</v>
      </c>
      <c r="AX76" s="91">
        <v>0</v>
      </c>
      <c r="AY76" s="91">
        <v>0</v>
      </c>
      <c r="AZ76" s="91">
        <v>0</v>
      </c>
      <c r="BA76" s="91">
        <v>0</v>
      </c>
      <c r="BB76" s="91">
        <v>0</v>
      </c>
      <c r="BC76" s="91">
        <v>0</v>
      </c>
      <c r="BD76" s="91">
        <v>0</v>
      </c>
      <c r="BE76" s="91">
        <v>0</v>
      </c>
      <c r="BF76" s="91">
        <v>0</v>
      </c>
      <c r="BG76" s="91">
        <v>0</v>
      </c>
      <c r="BH76" s="91">
        <v>0</v>
      </c>
      <c r="BI76" s="91">
        <v>0</v>
      </c>
      <c r="BJ76" s="91">
        <v>0</v>
      </c>
      <c r="BK76" s="91">
        <v>0</v>
      </c>
      <c r="BL76" s="91">
        <v>0</v>
      </c>
      <c r="BM76" s="91">
        <v>0</v>
      </c>
      <c r="BN76" s="91">
        <v>0</v>
      </c>
      <c r="BO76" s="91">
        <v>0</v>
      </c>
      <c r="BP76" s="91">
        <v>0</v>
      </c>
      <c r="BQ76" s="91">
        <v>0</v>
      </c>
      <c r="BR76" s="91">
        <v>0</v>
      </c>
      <c r="BS76" s="91">
        <v>0</v>
      </c>
      <c r="BT76" s="91">
        <v>0</v>
      </c>
      <c r="BU76" s="91">
        <v>0</v>
      </c>
      <c r="BV76" s="91">
        <v>0</v>
      </c>
      <c r="BW76" s="91">
        <v>0</v>
      </c>
      <c r="BX76" s="91">
        <v>0</v>
      </c>
      <c r="BY76" s="91">
        <v>0</v>
      </c>
      <c r="BZ76" s="91">
        <v>0</v>
      </c>
      <c r="CA76" s="91">
        <v>0</v>
      </c>
      <c r="CB76" s="91">
        <v>0</v>
      </c>
      <c r="CD76" s="34" t="e">
        <f t="shared" si="25"/>
        <v>#DIV/0!</v>
      </c>
      <c r="CE76" s="34" t="e">
        <f t="shared" si="26"/>
        <v>#DIV/0!</v>
      </c>
      <c r="CF76" s="79">
        <f t="shared" si="27"/>
        <v>-1</v>
      </c>
      <c r="CG76" s="79">
        <f t="shared" si="28"/>
        <v>-1</v>
      </c>
      <c r="CH76" s="79">
        <f t="shared" si="29"/>
        <v>-1</v>
      </c>
      <c r="CI76" s="79">
        <f t="shared" si="30"/>
        <v>-1</v>
      </c>
      <c r="CJ76" s="79">
        <f t="shared" si="31"/>
        <v>-1</v>
      </c>
      <c r="CK76" s="79">
        <f t="shared" si="32"/>
        <v>-1</v>
      </c>
      <c r="CL76" s="79">
        <f t="shared" si="33"/>
        <v>-1</v>
      </c>
      <c r="CM76" s="49" t="e">
        <f t="shared" si="34"/>
        <v>#DIV/0!</v>
      </c>
      <c r="CN76" s="49" t="e">
        <f t="shared" si="35"/>
        <v>#DIV/0!</v>
      </c>
      <c r="CO76" s="49" t="e">
        <f t="shared" si="36"/>
        <v>#DIV/0!</v>
      </c>
      <c r="CP76" s="49" t="e">
        <f t="shared" si="37"/>
        <v>#DIV/0!</v>
      </c>
      <c r="CQ76" s="79"/>
      <c r="CR76" s="79"/>
    </row>
    <row r="77" spans="1:96" x14ac:dyDescent="0.25">
      <c r="A77" s="12" t="s">
        <v>88</v>
      </c>
      <c r="B77" s="91">
        <v>555.43242999999995</v>
      </c>
      <c r="C77" s="91">
        <v>8.1935967999999999</v>
      </c>
      <c r="D77" s="91">
        <v>6135.7548999999999</v>
      </c>
      <c r="E77" s="91">
        <v>382.76144800000003</v>
      </c>
      <c r="F77" s="91">
        <v>352.14053000000001</v>
      </c>
      <c r="G77" s="91">
        <v>2791.7094999999999</v>
      </c>
      <c r="H77" s="91">
        <v>233.93124</v>
      </c>
      <c r="Q77" s="91" t="s">
        <v>88</v>
      </c>
      <c r="R77" s="91">
        <v>0</v>
      </c>
      <c r="S77" s="91">
        <v>1.05482631844221</v>
      </c>
      <c r="T77" s="91">
        <v>0.390419709320589</v>
      </c>
      <c r="U77" s="91">
        <v>0.390419709320589</v>
      </c>
      <c r="V77" s="91">
        <v>3.10189188313299</v>
      </c>
      <c r="W77" s="91">
        <v>0</v>
      </c>
      <c r="X77" s="91">
        <v>0.189110709744407</v>
      </c>
      <c r="Y77" s="91">
        <v>0.97077296033333704</v>
      </c>
      <c r="Z77" s="91">
        <v>91.293262564967804</v>
      </c>
      <c r="AA77" s="91">
        <v>9.2916950021660494</v>
      </c>
      <c r="AB77" s="91">
        <v>7.0601787274260294E-2</v>
      </c>
      <c r="AC77" s="91">
        <v>1.6221491414871201</v>
      </c>
      <c r="AD77" s="91">
        <v>0</v>
      </c>
      <c r="AE77" s="91">
        <v>0</v>
      </c>
      <c r="AF77" s="91">
        <v>1.7062030360951601</v>
      </c>
      <c r="AG77" s="91">
        <v>1.7062030360951601</v>
      </c>
      <c r="AH77" s="91">
        <v>8.2524629265254994</v>
      </c>
      <c r="AI77" s="91">
        <v>1.28465845405292</v>
      </c>
      <c r="AJ77" s="91">
        <v>5.1270400736453801E-2</v>
      </c>
      <c r="AK77" s="91">
        <v>1.3444153469414699</v>
      </c>
      <c r="AL77" s="91">
        <v>0.137573521762374</v>
      </c>
      <c r="AM77" s="91">
        <v>0</v>
      </c>
      <c r="AN77" s="91">
        <v>0.108856389537194</v>
      </c>
      <c r="AO77" s="91">
        <v>1.46334660515771</v>
      </c>
      <c r="AP77" s="91">
        <v>0</v>
      </c>
      <c r="AQ77" s="91">
        <v>41.057786008366499</v>
      </c>
      <c r="AR77" s="91">
        <v>928.40493019615701</v>
      </c>
      <c r="AS77" s="91">
        <v>94.903514057221003</v>
      </c>
      <c r="AT77" s="91">
        <v>1031.5609071798999</v>
      </c>
      <c r="AU77" s="91">
        <v>0</v>
      </c>
      <c r="AV77" s="91">
        <v>1.6366156869877699</v>
      </c>
      <c r="AW77" s="91">
        <v>0</v>
      </c>
      <c r="AX77" s="91">
        <v>14.2757959126308</v>
      </c>
      <c r="AY77" s="91">
        <v>1.1419872462617799</v>
      </c>
      <c r="AZ77" s="91">
        <v>0</v>
      </c>
      <c r="BA77" s="91">
        <v>4.2390947822109197</v>
      </c>
      <c r="BB77" s="91">
        <v>4.6644807839635802E-2</v>
      </c>
      <c r="BC77" s="91">
        <v>0</v>
      </c>
      <c r="BD77" s="91">
        <v>0</v>
      </c>
      <c r="BE77" s="91">
        <v>64.986332701709102</v>
      </c>
      <c r="BF77" s="91">
        <v>59.787225463383997</v>
      </c>
      <c r="BG77" s="91">
        <v>5.1991072383251504</v>
      </c>
      <c r="BH77" s="91">
        <v>0.199297563341544</v>
      </c>
      <c r="BI77" s="91">
        <v>0</v>
      </c>
      <c r="BJ77" s="91">
        <v>14.923484735748399</v>
      </c>
      <c r="BK77" s="91">
        <v>0</v>
      </c>
      <c r="BL77" s="91">
        <v>6.3615890915303899</v>
      </c>
      <c r="BM77" s="91">
        <v>0</v>
      </c>
      <c r="BN77" s="91">
        <v>0</v>
      </c>
      <c r="BO77" s="91">
        <v>25.440506622133299</v>
      </c>
      <c r="BP77" s="91">
        <v>3.4876065141288701E-2</v>
      </c>
      <c r="BQ77" s="91">
        <v>0.20354248582152501</v>
      </c>
      <c r="BR77" s="91">
        <v>7.2225975958596997</v>
      </c>
      <c r="BS77" s="91">
        <v>8.4805326366728002E-3</v>
      </c>
      <c r="BT77" s="91">
        <v>467.53714843168501</v>
      </c>
      <c r="BU77" s="91">
        <v>5.9626642251756898</v>
      </c>
      <c r="BV77" s="91">
        <v>0</v>
      </c>
      <c r="BW77" s="91">
        <v>0</v>
      </c>
      <c r="BX77" s="91">
        <v>1.9974286622949</v>
      </c>
      <c r="BY77" s="91">
        <v>0</v>
      </c>
      <c r="BZ77" s="91">
        <v>0.326046500967278</v>
      </c>
      <c r="CA77" s="91">
        <v>39.927592166978002</v>
      </c>
      <c r="CB77" s="91">
        <v>2.7764473116012698</v>
      </c>
      <c r="CD77" s="34">
        <f t="shared" si="25"/>
        <v>7.999976413497709E-3</v>
      </c>
      <c r="CE77" s="34">
        <f t="shared" si="26"/>
        <v>2.447590758420325E-2</v>
      </c>
      <c r="CF77" s="79">
        <f t="shared" si="27"/>
        <v>-0.83563569998070186</v>
      </c>
      <c r="CG77" s="79">
        <f t="shared" si="28"/>
        <v>-0.82140363495092772</v>
      </c>
      <c r="CH77" s="79">
        <f t="shared" si="29"/>
        <v>-0.83187710004845539</v>
      </c>
      <c r="CI77" s="79">
        <f t="shared" si="30"/>
        <v>-0.83021714166545557</v>
      </c>
      <c r="CJ77" s="79">
        <f t="shared" si="31"/>
        <v>-0.83021771034596903</v>
      </c>
      <c r="CK77" s="79">
        <f t="shared" si="32"/>
        <v>-0.83252657612416869</v>
      </c>
      <c r="CL77" s="79">
        <f t="shared" si="33"/>
        <v>-0.82931911032071648</v>
      </c>
      <c r="CM77" s="49">
        <f t="shared" si="34"/>
        <v>-4.9134442542860012E-4</v>
      </c>
      <c r="CN77" s="49">
        <f t="shared" si="35"/>
        <v>-5.6099406419739685E-4</v>
      </c>
      <c r="CO77" s="49">
        <f t="shared" si="36"/>
        <v>8.5324078892619435E-4</v>
      </c>
      <c r="CP77" s="49">
        <f t="shared" si="37"/>
        <v>-1.3388437034950436E-3</v>
      </c>
      <c r="CQ77" s="79"/>
      <c r="CR77" s="79"/>
    </row>
    <row r="78" spans="1:96" x14ac:dyDescent="0.25">
      <c r="A78" s="90">
        <v>204</v>
      </c>
      <c r="B78" s="91">
        <v>7092.8236999999999</v>
      </c>
      <c r="C78" s="91">
        <v>0</v>
      </c>
      <c r="D78" s="91">
        <v>91099.531000000003</v>
      </c>
      <c r="E78" s="91">
        <v>7151.8475599999992</v>
      </c>
      <c r="F78" s="91">
        <v>6598.5258999999996</v>
      </c>
      <c r="G78" s="91">
        <v>7390.7266</v>
      </c>
      <c r="H78" s="91">
        <v>3027.2534000000001</v>
      </c>
      <c r="Q78" s="91" t="s">
        <v>183</v>
      </c>
      <c r="R78" s="91">
        <v>0</v>
      </c>
      <c r="S78" s="91">
        <v>79.888198916301505</v>
      </c>
      <c r="T78" s="91">
        <v>30.214763801254801</v>
      </c>
      <c r="U78" s="91">
        <v>30.214763801254801</v>
      </c>
      <c r="V78" s="91">
        <v>235.158532067973</v>
      </c>
      <c r="W78" s="91">
        <v>1.0148484106691801E-2</v>
      </c>
      <c r="X78" s="91">
        <v>14.693693654413099</v>
      </c>
      <c r="Y78" s="91">
        <v>73.521665987122304</v>
      </c>
      <c r="Z78" s="91">
        <v>7111.1376616676798</v>
      </c>
      <c r="AA78" s="91">
        <v>706.08175698790899</v>
      </c>
      <c r="AB78" s="91">
        <v>5.5617423222146201</v>
      </c>
      <c r="AC78" s="91">
        <v>123.63055203709099</v>
      </c>
      <c r="AD78" s="91">
        <v>0</v>
      </c>
      <c r="AE78" s="91">
        <v>0</v>
      </c>
      <c r="AF78" s="91">
        <v>130.25207772044399</v>
      </c>
      <c r="AG78" s="91">
        <v>130.25207772044399</v>
      </c>
      <c r="AH78" s="91">
        <v>730.77316773028997</v>
      </c>
      <c r="AI78" s="91">
        <v>97.579188218878599</v>
      </c>
      <c r="AJ78" s="91">
        <v>3.9006669855657798</v>
      </c>
      <c r="AK78" s="91">
        <v>101.85363896995101</v>
      </c>
      <c r="AL78" s="91">
        <v>10.5580819095377</v>
      </c>
      <c r="AM78" s="91">
        <v>0</v>
      </c>
      <c r="AN78" s="91">
        <v>8.2445088214219506</v>
      </c>
      <c r="AO78" s="91">
        <v>0</v>
      </c>
      <c r="AP78" s="91">
        <v>0</v>
      </c>
      <c r="AQ78" s="91">
        <v>3121.1230487717498</v>
      </c>
      <c r="AR78" s="91">
        <v>82211.895993231796</v>
      </c>
      <c r="AS78" s="91">
        <v>8403.8820290216299</v>
      </c>
      <c r="AT78" s="91">
        <v>91346.5511899837</v>
      </c>
      <c r="AU78" s="91">
        <v>0</v>
      </c>
      <c r="AV78" s="91">
        <v>124.868262159663</v>
      </c>
      <c r="AW78" s="91">
        <v>0</v>
      </c>
      <c r="AX78" s="91">
        <v>1084.9230786323501</v>
      </c>
      <c r="AY78" s="91">
        <v>3.8573330290954702</v>
      </c>
      <c r="AZ78" s="91">
        <v>1.3563457115141899</v>
      </c>
      <c r="BA78" s="91">
        <v>5102.50383505018</v>
      </c>
      <c r="BB78" s="91">
        <v>1.73346308680149</v>
      </c>
      <c r="BC78" s="91">
        <v>0</v>
      </c>
      <c r="BD78" s="91">
        <v>0.25141964825256002</v>
      </c>
      <c r="BE78" s="91">
        <v>7170.97508251613</v>
      </c>
      <c r="BF78" s="91">
        <v>6616.1463163989702</v>
      </c>
      <c r="BG78" s="91">
        <v>554.82876611716699</v>
      </c>
      <c r="BH78" s="91">
        <v>0</v>
      </c>
      <c r="BI78" s="91">
        <v>0</v>
      </c>
      <c r="BJ78" s="91">
        <v>27.0673349460141</v>
      </c>
      <c r="BK78" s="91">
        <v>0</v>
      </c>
      <c r="BL78" s="91">
        <v>290.456575020532</v>
      </c>
      <c r="BM78" s="91">
        <v>0</v>
      </c>
      <c r="BN78" s="91">
        <v>7.5492123657247898</v>
      </c>
      <c r="BO78" s="91">
        <v>1161.82620865644</v>
      </c>
      <c r="BP78" s="91">
        <v>2.9000396631087</v>
      </c>
      <c r="BQ78" s="91">
        <v>0</v>
      </c>
      <c r="BR78" s="91">
        <v>19.518123618446001</v>
      </c>
      <c r="BS78" s="91">
        <v>2.64652659600851E-2</v>
      </c>
      <c r="BT78" s="91">
        <v>7410.9266311060601</v>
      </c>
      <c r="BU78" s="91">
        <v>453.61442208802799</v>
      </c>
      <c r="BV78" s="91">
        <v>0</v>
      </c>
      <c r="BW78" s="91">
        <v>3.6361986072712799E-3</v>
      </c>
      <c r="BX78" s="91">
        <v>151.58575364912801</v>
      </c>
      <c r="BY78" s="91">
        <v>0</v>
      </c>
      <c r="BZ78" s="91">
        <v>24.720044272828599</v>
      </c>
      <c r="CA78" s="91">
        <v>3035.3179902665902</v>
      </c>
      <c r="CB78" s="91">
        <v>210.52991276178901</v>
      </c>
      <c r="CD78" s="34">
        <f t="shared" si="25"/>
        <v>8.000008300372707E-3</v>
      </c>
      <c r="CE78" s="34">
        <f t="shared" si="26"/>
        <v>0</v>
      </c>
      <c r="CF78" s="79">
        <f t="shared" si="27"/>
        <v>2.5820410096588056E-3</v>
      </c>
      <c r="CG78" s="79" t="str">
        <f t="shared" si="28"/>
        <v/>
      </c>
      <c r="CH78" s="79">
        <f t="shared" si="29"/>
        <v>2.7115418407993503E-3</v>
      </c>
      <c r="CI78" s="79">
        <f t="shared" si="30"/>
        <v>2.674486886872452E-3</v>
      </c>
      <c r="CJ78" s="79">
        <f t="shared" si="31"/>
        <v>2.6703564805240091E-3</v>
      </c>
      <c r="CK78" s="79">
        <f t="shared" si="32"/>
        <v>2.7331590247243248E-3</v>
      </c>
      <c r="CL78" s="79">
        <f t="shared" si="33"/>
        <v>2.6639957747145084E-3</v>
      </c>
      <c r="CM78" s="49">
        <f t="shared" si="34"/>
        <v>1.7519999458827991E-2</v>
      </c>
      <c r="CN78" s="49">
        <f t="shared" si="35"/>
        <v>2.1504011401305992E-2</v>
      </c>
      <c r="CO78" s="49">
        <f t="shared" si="36"/>
        <v>5.0629736059169062E-3</v>
      </c>
      <c r="CP78" s="49">
        <f t="shared" si="37"/>
        <v>-5.057588385255057E-3</v>
      </c>
      <c r="CQ78" s="79"/>
      <c r="CR78" s="79"/>
    </row>
    <row r="79" spans="1:96" x14ac:dyDescent="0.25">
      <c r="A79" s="90">
        <v>206</v>
      </c>
      <c r="B79" s="91">
        <v>17072.282999999999</v>
      </c>
      <c r="C79" s="91">
        <v>0</v>
      </c>
      <c r="D79" s="91">
        <v>36840.097999999998</v>
      </c>
      <c r="E79" s="91">
        <v>2946.7188699999997</v>
      </c>
      <c r="F79" s="91">
        <v>2736.4396999999999</v>
      </c>
      <c r="G79" s="91">
        <v>2714.9612000000002</v>
      </c>
      <c r="H79" s="91">
        <v>1806.3676</v>
      </c>
      <c r="Q79" s="91" t="s">
        <v>185</v>
      </c>
      <c r="R79" s="91">
        <v>0</v>
      </c>
      <c r="S79" s="91">
        <v>28.696839757932601</v>
      </c>
      <c r="T79" s="91">
        <v>50.952894452818498</v>
      </c>
      <c r="U79" s="91">
        <v>50.952894452818498</v>
      </c>
      <c r="V79" s="91">
        <v>99.174877643479903</v>
      </c>
      <c r="W79" s="91">
        <v>0.63329812461273005</v>
      </c>
      <c r="X79" s="91">
        <v>28.315956941186201</v>
      </c>
      <c r="Y79" s="91">
        <v>26.410608332809499</v>
      </c>
      <c r="Z79" s="91">
        <v>16830.4390002039</v>
      </c>
      <c r="AA79" s="91">
        <v>400.86365713784801</v>
      </c>
      <c r="AB79" s="91">
        <v>15.3166275876253</v>
      </c>
      <c r="AC79" s="91">
        <v>92.573722107508303</v>
      </c>
      <c r="AD79" s="91">
        <v>0</v>
      </c>
      <c r="AE79" s="91">
        <v>0</v>
      </c>
      <c r="AF79" s="91">
        <v>110.790596329525</v>
      </c>
      <c r="AG79" s="91">
        <v>110.790596329525</v>
      </c>
      <c r="AH79" s="91">
        <v>294.86793300153698</v>
      </c>
      <c r="AI79" s="91">
        <v>52.686212870583198</v>
      </c>
      <c r="AJ79" s="91">
        <v>2.5026510997977298</v>
      </c>
      <c r="AK79" s="91">
        <v>38.602139889413898</v>
      </c>
      <c r="AL79" s="91">
        <v>12.4122358557516</v>
      </c>
      <c r="AM79" s="91">
        <v>0</v>
      </c>
      <c r="AN79" s="91">
        <v>2.96152670140712</v>
      </c>
      <c r="AO79" s="91">
        <v>0</v>
      </c>
      <c r="AP79" s="91">
        <v>0</v>
      </c>
      <c r="AQ79" s="91">
        <v>1841.0957071600601</v>
      </c>
      <c r="AR79" s="91">
        <v>33172.607934214</v>
      </c>
      <c r="AS79" s="91">
        <v>3390.9784026411198</v>
      </c>
      <c r="AT79" s="91">
        <v>36858.4542698566</v>
      </c>
      <c r="AU79" s="91">
        <v>0</v>
      </c>
      <c r="AV79" s="91">
        <v>101.78205219442501</v>
      </c>
      <c r="AW79" s="91">
        <v>0</v>
      </c>
      <c r="AX79" s="91">
        <v>621.40004509664698</v>
      </c>
      <c r="AY79" s="91">
        <v>1.59542419682865</v>
      </c>
      <c r="AZ79" s="91">
        <v>0.56100189046335902</v>
      </c>
      <c r="BA79" s="91">
        <v>2110.44308823448</v>
      </c>
      <c r="BB79" s="91">
        <v>0.71697415631871997</v>
      </c>
      <c r="BC79" s="91">
        <v>0</v>
      </c>
      <c r="BD79" s="91">
        <v>0.10398907609803899</v>
      </c>
      <c r="BE79" s="91">
        <v>2947.1225911870201</v>
      </c>
      <c r="BF79" s="91">
        <v>2736.4990952077001</v>
      </c>
      <c r="BG79" s="91">
        <v>210.62349597931899</v>
      </c>
      <c r="BH79" s="91">
        <v>0</v>
      </c>
      <c r="BI79" s="91">
        <v>0</v>
      </c>
      <c r="BJ79" s="91">
        <v>11.195314296422501</v>
      </c>
      <c r="BK79" s="91">
        <v>0</v>
      </c>
      <c r="BL79" s="91">
        <v>120.135400607373</v>
      </c>
      <c r="BM79" s="91">
        <v>0</v>
      </c>
      <c r="BN79" s="91">
        <v>3.1224310366683699</v>
      </c>
      <c r="BO79" s="91">
        <v>480.54164938794298</v>
      </c>
      <c r="BP79" s="91">
        <v>17.0957939285151</v>
      </c>
      <c r="BQ79" s="91">
        <v>0</v>
      </c>
      <c r="BR79" s="91">
        <v>8.0728760947325995</v>
      </c>
      <c r="BS79" s="91">
        <v>1.0946230371974799E-2</v>
      </c>
      <c r="BT79" s="91">
        <v>2721.1902136829699</v>
      </c>
      <c r="BU79" s="91">
        <v>289.05166986253101</v>
      </c>
      <c r="BV79" s="91">
        <v>0</v>
      </c>
      <c r="BW79" s="91">
        <v>0.226886386368159</v>
      </c>
      <c r="BX79" s="91">
        <v>73.767164527852401</v>
      </c>
      <c r="BY79" s="91">
        <v>0</v>
      </c>
      <c r="BZ79" s="91">
        <v>10.567241136262099</v>
      </c>
      <c r="CA79" s="91">
        <v>1796.9679484338899</v>
      </c>
      <c r="CB79" s="91">
        <v>91.388207299503705</v>
      </c>
      <c r="CD79" s="34">
        <f t="shared" si="25"/>
        <v>8.000008107846358E-3</v>
      </c>
      <c r="CE79" s="34">
        <f t="shared" si="26"/>
        <v>0</v>
      </c>
      <c r="CF79" s="79">
        <f t="shared" si="27"/>
        <v>-1.4165885124801382E-2</v>
      </c>
      <c r="CG79" s="79" t="str">
        <f t="shared" si="28"/>
        <v/>
      </c>
      <c r="CH79" s="79">
        <f t="shared" si="29"/>
        <v>4.9826875749901681E-4</v>
      </c>
      <c r="CI79" s="79">
        <f t="shared" si="30"/>
        <v>1.3700702538360486E-4</v>
      </c>
      <c r="CJ79" s="79">
        <f t="shared" si="31"/>
        <v>2.1705286507926033E-5</v>
      </c>
      <c r="CK79" s="79">
        <f t="shared" si="32"/>
        <v>2.2943288040247894E-3</v>
      </c>
      <c r="CL79" s="79">
        <f t="shared" si="33"/>
        <v>-5.2036205510496043E-3</v>
      </c>
      <c r="CM79" s="49">
        <f t="shared" si="34"/>
        <v>1.8983876823011516</v>
      </c>
      <c r="CN79" s="49">
        <f t="shared" si="35"/>
        <v>2.3250961160821624</v>
      </c>
      <c r="CO79" s="49">
        <f t="shared" si="36"/>
        <v>0.44402721828069081</v>
      </c>
      <c r="CP79" s="49">
        <f t="shared" si="37"/>
        <v>-0.39631181709212682</v>
      </c>
      <c r="CQ79" s="79"/>
      <c r="CR79" s="79"/>
    </row>
    <row r="80" spans="1:96" x14ac:dyDescent="0.25">
      <c r="A80" s="90">
        <v>207</v>
      </c>
      <c r="B80" s="91">
        <v>9.0696753999999995</v>
      </c>
      <c r="C80" s="91">
        <v>0</v>
      </c>
      <c r="D80" s="91">
        <v>86.807013999999995</v>
      </c>
      <c r="E80" s="91">
        <v>7.0542857199999993</v>
      </c>
      <c r="F80" s="91">
        <v>6.5430092999999996</v>
      </c>
      <c r="G80" s="91">
        <v>6.6462355000000004</v>
      </c>
      <c r="H80" s="91">
        <v>3.2517706999999998</v>
      </c>
      <c r="Q80" s="91" t="s">
        <v>186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  <c r="AC80" s="91">
        <v>0</v>
      </c>
      <c r="AD80" s="91">
        <v>0</v>
      </c>
      <c r="AE80" s="91">
        <v>0</v>
      </c>
      <c r="AF80" s="91">
        <v>0</v>
      </c>
      <c r="AG80" s="91">
        <v>0</v>
      </c>
      <c r="AH80" s="91">
        <v>0</v>
      </c>
      <c r="AI80" s="91">
        <v>0</v>
      </c>
      <c r="AJ80" s="91">
        <v>0</v>
      </c>
      <c r="AK80" s="91">
        <v>0</v>
      </c>
      <c r="AL80" s="91">
        <v>0</v>
      </c>
      <c r="AM80" s="91">
        <v>0</v>
      </c>
      <c r="AN80" s="91">
        <v>0</v>
      </c>
      <c r="AO80" s="91">
        <v>0</v>
      </c>
      <c r="AP80" s="91">
        <v>0</v>
      </c>
      <c r="AQ80" s="91">
        <v>0</v>
      </c>
      <c r="AR80" s="91">
        <v>0</v>
      </c>
      <c r="AS80" s="91">
        <v>0</v>
      </c>
      <c r="AT80" s="91">
        <v>0</v>
      </c>
      <c r="AU80" s="91">
        <v>0</v>
      </c>
      <c r="AV80" s="91">
        <v>0</v>
      </c>
      <c r="AW80" s="91">
        <v>0</v>
      </c>
      <c r="AX80" s="91">
        <v>0</v>
      </c>
      <c r="AY80" s="91">
        <v>0</v>
      </c>
      <c r="AZ80" s="91">
        <v>0</v>
      </c>
      <c r="BA80" s="91">
        <v>0</v>
      </c>
      <c r="BB80" s="91">
        <v>0</v>
      </c>
      <c r="BC80" s="91">
        <v>0</v>
      </c>
      <c r="BD80" s="91">
        <v>0</v>
      </c>
      <c r="BE80" s="91">
        <v>0</v>
      </c>
      <c r="BF80" s="91">
        <v>0</v>
      </c>
      <c r="BG80" s="91">
        <v>0</v>
      </c>
      <c r="BH80" s="91">
        <v>0</v>
      </c>
      <c r="BI80" s="91">
        <v>0</v>
      </c>
      <c r="BJ80" s="91">
        <v>0</v>
      </c>
      <c r="BK80" s="91">
        <v>0</v>
      </c>
      <c r="BL80" s="91">
        <v>0</v>
      </c>
      <c r="BM80" s="91">
        <v>0</v>
      </c>
      <c r="BN80" s="91">
        <v>0</v>
      </c>
      <c r="BO80" s="91">
        <v>0</v>
      </c>
      <c r="BP80" s="91">
        <v>0</v>
      </c>
      <c r="BQ80" s="91">
        <v>0</v>
      </c>
      <c r="BR80" s="91">
        <v>0</v>
      </c>
      <c r="BS80" s="91">
        <v>0</v>
      </c>
      <c r="BT80" s="91">
        <v>0</v>
      </c>
      <c r="BU80" s="91">
        <v>0</v>
      </c>
      <c r="BV80" s="91">
        <v>0</v>
      </c>
      <c r="BW80" s="91">
        <v>0</v>
      </c>
      <c r="BX80" s="91">
        <v>0</v>
      </c>
      <c r="BY80" s="91">
        <v>0</v>
      </c>
      <c r="BZ80" s="91">
        <v>0</v>
      </c>
      <c r="CA80" s="91">
        <v>0</v>
      </c>
      <c r="CB80" s="91">
        <v>0</v>
      </c>
      <c r="CD80" s="34" t="e">
        <f t="shared" si="25"/>
        <v>#DIV/0!</v>
      </c>
      <c r="CE80" s="34" t="e">
        <f t="shared" si="26"/>
        <v>#DIV/0!</v>
      </c>
      <c r="CF80" s="79">
        <f t="shared" si="27"/>
        <v>-1</v>
      </c>
      <c r="CG80" s="79" t="str">
        <f t="shared" si="28"/>
        <v/>
      </c>
      <c r="CH80" s="79">
        <f t="shared" si="29"/>
        <v>-1</v>
      </c>
      <c r="CI80" s="79">
        <f t="shared" si="30"/>
        <v>-1</v>
      </c>
      <c r="CJ80" s="79">
        <f t="shared" si="31"/>
        <v>-1</v>
      </c>
      <c r="CK80" s="79">
        <f t="shared" si="32"/>
        <v>-1</v>
      </c>
      <c r="CL80" s="79">
        <f t="shared" si="33"/>
        <v>-1</v>
      </c>
      <c r="CM80" s="49" t="e">
        <f t="shared" si="34"/>
        <v>#DIV/0!</v>
      </c>
      <c r="CN80" s="49" t="e">
        <f t="shared" si="35"/>
        <v>#DIV/0!</v>
      </c>
      <c r="CO80" s="49" t="e">
        <f t="shared" si="36"/>
        <v>#DIV/0!</v>
      </c>
      <c r="CP80" s="49" t="e">
        <f t="shared" si="37"/>
        <v>#DIV/0!</v>
      </c>
      <c r="CQ80" s="79"/>
      <c r="CR80" s="79"/>
    </row>
    <row r="81" spans="1:96" x14ac:dyDescent="0.25">
      <c r="A81" s="90">
        <v>212</v>
      </c>
      <c r="B81" s="91">
        <v>121.63946</v>
      </c>
      <c r="C81" s="91">
        <v>0</v>
      </c>
      <c r="D81" s="91">
        <v>1164.2266999999999</v>
      </c>
      <c r="E81" s="91">
        <v>94.609730599999992</v>
      </c>
      <c r="F81" s="91">
        <v>87.752662999999998</v>
      </c>
      <c r="G81" s="91">
        <v>89.137092999999993</v>
      </c>
      <c r="H81" s="91">
        <v>43.611663999999998</v>
      </c>
      <c r="Q81" s="91" t="s">
        <v>191</v>
      </c>
      <c r="R81" s="91">
        <v>0</v>
      </c>
      <c r="S81" s="91">
        <v>0.946548165968358</v>
      </c>
      <c r="T81" s="91">
        <v>0.78987530404801798</v>
      </c>
      <c r="U81" s="91">
        <v>0.78987530404801798</v>
      </c>
      <c r="V81" s="91">
        <v>2.9446039749334401</v>
      </c>
      <c r="W81" s="91">
        <v>6.9015390385202702E-3</v>
      </c>
      <c r="X81" s="91">
        <v>0.42221697372895101</v>
      </c>
      <c r="Y81" s="91">
        <v>0.87114168686650995</v>
      </c>
      <c r="Z81" s="91">
        <v>121.213547402128</v>
      </c>
      <c r="AA81" s="91">
        <v>9.9517609701218905</v>
      </c>
      <c r="AB81" s="91">
        <v>0.20934163851915499</v>
      </c>
      <c r="AC81" s="91">
        <v>1.98357605763983</v>
      </c>
      <c r="AD81" s="91">
        <v>0</v>
      </c>
      <c r="AE81" s="91">
        <v>0</v>
      </c>
      <c r="AF81" s="91">
        <v>2.2325742712015599</v>
      </c>
      <c r="AG81" s="91">
        <v>2.2325742712015599</v>
      </c>
      <c r="AH81" s="91">
        <v>9.3256426197523599</v>
      </c>
      <c r="AI81" s="91">
        <v>1.34608853942691</v>
      </c>
      <c r="AJ81" s="91">
        <v>5.80806515743756E-2</v>
      </c>
      <c r="AK81" s="91">
        <v>1.2285151432416801</v>
      </c>
      <c r="AL81" s="91">
        <v>0.21793188505100899</v>
      </c>
      <c r="AM81" s="91">
        <v>0</v>
      </c>
      <c r="AN81" s="91">
        <v>9.76850833151999E-2</v>
      </c>
      <c r="AO81" s="91">
        <v>0</v>
      </c>
      <c r="AP81" s="91">
        <v>0</v>
      </c>
      <c r="AQ81" s="91">
        <v>44.734728307897399</v>
      </c>
      <c r="AR81" s="91">
        <v>1049.1324153287301</v>
      </c>
      <c r="AS81" s="91">
        <v>107.244495885624</v>
      </c>
      <c r="AT81" s="91">
        <v>1165.7025538341099</v>
      </c>
      <c r="AU81" s="91">
        <v>0</v>
      </c>
      <c r="AV81" s="91">
        <v>2.0926010466442801</v>
      </c>
      <c r="AW81" s="91">
        <v>0</v>
      </c>
      <c r="AX81" s="91">
        <v>15.3498704475934</v>
      </c>
      <c r="AY81" s="91">
        <v>5.1186847225207603E-2</v>
      </c>
      <c r="AZ81" s="91">
        <v>1.7998941781444799E-2</v>
      </c>
      <c r="BA81" s="91">
        <v>67.711234422967905</v>
      </c>
      <c r="BB81" s="91">
        <v>2.3003602352331599E-2</v>
      </c>
      <c r="BC81" s="91">
        <v>0</v>
      </c>
      <c r="BD81" s="91">
        <v>3.3363937895798598E-3</v>
      </c>
      <c r="BE81" s="91">
        <v>94.667306165886998</v>
      </c>
      <c r="BF81" s="91">
        <v>87.797541564400007</v>
      </c>
      <c r="BG81" s="91">
        <v>6.8697646014870104</v>
      </c>
      <c r="BH81" s="91">
        <v>0</v>
      </c>
      <c r="BI81" s="91">
        <v>0</v>
      </c>
      <c r="BJ81" s="91">
        <v>0.359189184124516</v>
      </c>
      <c r="BK81" s="91">
        <v>0</v>
      </c>
      <c r="BL81" s="91">
        <v>3.8544124957974302</v>
      </c>
      <c r="BM81" s="91">
        <v>0</v>
      </c>
      <c r="BN81" s="91">
        <v>0.100179511345535</v>
      </c>
      <c r="BO81" s="91">
        <v>15.417638960079801</v>
      </c>
      <c r="BP81" s="91">
        <v>0.20727024442070699</v>
      </c>
      <c r="BQ81" s="91">
        <v>0</v>
      </c>
      <c r="BR81" s="91">
        <v>0.25901000347227798</v>
      </c>
      <c r="BS81" s="91">
        <v>3.5120146386900201E-4</v>
      </c>
      <c r="BT81" s="91">
        <v>89.349272750321404</v>
      </c>
      <c r="BU81" s="91">
        <v>6.7328661970601003</v>
      </c>
      <c r="BV81" s="91">
        <v>0</v>
      </c>
      <c r="BW81" s="91">
        <v>2.4725273000986499E-3</v>
      </c>
      <c r="BX81" s="91">
        <v>2.0041126372062998</v>
      </c>
      <c r="BY81" s="91">
        <v>0</v>
      </c>
      <c r="BZ81" s="91">
        <v>0.311076178243687</v>
      </c>
      <c r="CA81" s="91">
        <v>43.574781218825301</v>
      </c>
      <c r="CB81" s="91">
        <v>2.6642543757502599</v>
      </c>
      <c r="CD81" s="34">
        <f t="shared" si="25"/>
        <v>8.0000190349411235E-3</v>
      </c>
      <c r="CE81" s="34">
        <f t="shared" si="26"/>
        <v>0</v>
      </c>
      <c r="CF81" s="79">
        <f t="shared" si="27"/>
        <v>-3.501434467663695E-3</v>
      </c>
      <c r="CG81" s="79" t="str">
        <f t="shared" si="28"/>
        <v/>
      </c>
      <c r="CH81" s="79">
        <f t="shared" si="29"/>
        <v>1.2676687745694305E-3</v>
      </c>
      <c r="CI81" s="79">
        <f t="shared" si="30"/>
        <v>6.0855860725816848E-4</v>
      </c>
      <c r="CJ81" s="79">
        <f t="shared" si="31"/>
        <v>5.1142111094689237E-4</v>
      </c>
      <c r="CK81" s="79">
        <f t="shared" si="32"/>
        <v>2.3803754775961914E-3</v>
      </c>
      <c r="CL81" s="79">
        <f t="shared" si="33"/>
        <v>-8.4570910146186554E-4</v>
      </c>
      <c r="CM81" s="49">
        <f t="shared" si="34"/>
        <v>0.8528969513262753</v>
      </c>
      <c r="CN81" s="49">
        <f t="shared" si="35"/>
        <v>1.0446254610206693</v>
      </c>
      <c r="CO81" s="49">
        <f t="shared" si="36"/>
        <v>0.2000062567555195</v>
      </c>
      <c r="CP81" s="49">
        <f t="shared" si="37"/>
        <v>-0.17883507846550356</v>
      </c>
      <c r="CQ81" s="79"/>
      <c r="CR81" s="79"/>
    </row>
    <row r="82" spans="1:96" x14ac:dyDescent="0.25">
      <c r="A82" s="90">
        <v>216</v>
      </c>
      <c r="B82" s="91">
        <v>7691.4395000000004</v>
      </c>
      <c r="C82" s="91">
        <v>0</v>
      </c>
      <c r="D82" s="91">
        <v>16597.275000000001</v>
      </c>
      <c r="E82" s="91">
        <v>1327.5616749999999</v>
      </c>
      <c r="F82" s="91">
        <v>1232.8263999999999</v>
      </c>
      <c r="G82" s="91">
        <v>1223.1498999999999</v>
      </c>
      <c r="H82" s="91">
        <v>813.80835000000002</v>
      </c>
      <c r="Q82" s="91" t="s">
        <v>195</v>
      </c>
      <c r="R82" s="91">
        <v>0</v>
      </c>
      <c r="S82" s="91">
        <v>12.9286913569338</v>
      </c>
      <c r="T82" s="91">
        <v>22.9556062250434</v>
      </c>
      <c r="U82" s="91">
        <v>22.9556062250434</v>
      </c>
      <c r="V82" s="91">
        <v>44.680781577076203</v>
      </c>
      <c r="W82" s="91">
        <v>0.28531843346638303</v>
      </c>
      <c r="X82" s="91">
        <v>12.7568545965773</v>
      </c>
      <c r="Y82" s="91">
        <v>11.8982680322096</v>
      </c>
      <c r="Z82" s="91">
        <v>7582.4822976570304</v>
      </c>
      <c r="AA82" s="91">
        <v>180.597627628433</v>
      </c>
      <c r="AB82" s="91">
        <v>6.9004252429438298</v>
      </c>
      <c r="AC82" s="91">
        <v>41.706610969427302</v>
      </c>
      <c r="AD82" s="91">
        <v>0</v>
      </c>
      <c r="AE82" s="91">
        <v>0</v>
      </c>
      <c r="AF82" s="91">
        <v>49.913294640674302</v>
      </c>
      <c r="AG82" s="91">
        <v>49.913294640674302</v>
      </c>
      <c r="AH82" s="91">
        <v>132.84458340911701</v>
      </c>
      <c r="AI82" s="91">
        <v>23.7364384024206</v>
      </c>
      <c r="AJ82" s="91">
        <v>1.12749337384436</v>
      </c>
      <c r="AK82" s="91">
        <v>17.391133444549801</v>
      </c>
      <c r="AL82" s="91">
        <v>5.59202924585394</v>
      </c>
      <c r="AM82" s="91">
        <v>0</v>
      </c>
      <c r="AN82" s="91">
        <v>1.33421762728218</v>
      </c>
      <c r="AO82" s="91">
        <v>0</v>
      </c>
      <c r="AP82" s="91">
        <v>0</v>
      </c>
      <c r="AQ82" s="91">
        <v>829.45440974001997</v>
      </c>
      <c r="AR82" s="91">
        <v>14944.9895628785</v>
      </c>
      <c r="AS82" s="91">
        <v>1527.71002937659</v>
      </c>
      <c r="AT82" s="91">
        <v>16605.544175664199</v>
      </c>
      <c r="AU82" s="91">
        <v>0</v>
      </c>
      <c r="AV82" s="91">
        <v>45.854994565607001</v>
      </c>
      <c r="AW82" s="91">
        <v>0</v>
      </c>
      <c r="AX82" s="91">
        <v>279.95433855387699</v>
      </c>
      <c r="AY82" s="91">
        <v>0.71876904931188401</v>
      </c>
      <c r="AZ82" s="91">
        <v>0.252741480513898</v>
      </c>
      <c r="BA82" s="91">
        <v>950.80079410483802</v>
      </c>
      <c r="BB82" s="91">
        <v>0.32301482057132702</v>
      </c>
      <c r="BC82" s="91">
        <v>0</v>
      </c>
      <c r="BD82" s="91">
        <v>4.6849705407386699E-2</v>
      </c>
      <c r="BE82" s="91">
        <v>1327.74328407656</v>
      </c>
      <c r="BF82" s="91">
        <v>1232.85290361392</v>
      </c>
      <c r="BG82" s="91">
        <v>94.890380462639399</v>
      </c>
      <c r="BH82" s="91">
        <v>0</v>
      </c>
      <c r="BI82" s="91">
        <v>0</v>
      </c>
      <c r="BJ82" s="91">
        <v>5.0437227246923202</v>
      </c>
      <c r="BK82" s="91">
        <v>0</v>
      </c>
      <c r="BL82" s="91">
        <v>54.123661215738402</v>
      </c>
      <c r="BM82" s="91">
        <v>0</v>
      </c>
      <c r="BN82" s="91">
        <v>1.40672949839337</v>
      </c>
      <c r="BO82" s="91">
        <v>216.49467550720101</v>
      </c>
      <c r="BP82" s="91">
        <v>7.70215674588977</v>
      </c>
      <c r="BQ82" s="91">
        <v>0</v>
      </c>
      <c r="BR82" s="91">
        <v>3.6370139497456302</v>
      </c>
      <c r="BS82" s="91">
        <v>4.9315575103203698E-3</v>
      </c>
      <c r="BT82" s="91">
        <v>1225.9560305780999</v>
      </c>
      <c r="BU82" s="91">
        <v>130.22460470841099</v>
      </c>
      <c r="BV82" s="91">
        <v>0</v>
      </c>
      <c r="BW82" s="91">
        <v>0.102216759821866</v>
      </c>
      <c r="BX82" s="91">
        <v>33.2337947673958</v>
      </c>
      <c r="BY82" s="91">
        <v>0</v>
      </c>
      <c r="BZ82" s="91">
        <v>4.7607523570164796</v>
      </c>
      <c r="CA82" s="91">
        <v>809.57335604094101</v>
      </c>
      <c r="CB82" s="91">
        <v>41.172958667195601</v>
      </c>
      <c r="CD82" s="34">
        <f t="shared" si="25"/>
        <v>8.0000138510247527E-3</v>
      </c>
      <c r="CE82" s="34">
        <f t="shared" si="26"/>
        <v>0</v>
      </c>
      <c r="CF82" s="79">
        <f t="shared" si="27"/>
        <v>-1.4166035154143778E-2</v>
      </c>
      <c r="CG82" s="79" t="str">
        <f t="shared" si="28"/>
        <v/>
      </c>
      <c r="CH82" s="79">
        <f t="shared" si="29"/>
        <v>4.9822489921977993E-4</v>
      </c>
      <c r="CI82" s="79">
        <f t="shared" si="30"/>
        <v>1.3679897512867528E-4</v>
      </c>
      <c r="CJ82" s="79">
        <f t="shared" si="31"/>
        <v>2.1498253055022923E-5</v>
      </c>
      <c r="CK82" s="79">
        <f t="shared" si="32"/>
        <v>2.2941837121517243E-3</v>
      </c>
      <c r="CL82" s="79">
        <f t="shared" si="33"/>
        <v>-5.2039205042059486E-3</v>
      </c>
      <c r="CM82" s="49">
        <f t="shared" si="34"/>
        <v>1.8984145835633031</v>
      </c>
      <c r="CN82" s="49">
        <f t="shared" si="35"/>
        <v>2.3250692155315873</v>
      </c>
      <c r="CO82" s="49">
        <f t="shared" si="36"/>
        <v>0.44401877855362104</v>
      </c>
      <c r="CP82" s="49">
        <f t="shared" si="37"/>
        <v>-0.39631856464758353</v>
      </c>
      <c r="CQ82" s="79"/>
      <c r="CR82" s="79"/>
    </row>
    <row r="83" spans="1:96" x14ac:dyDescent="0.25">
      <c r="A83" s="90">
        <v>220</v>
      </c>
      <c r="B83" s="91">
        <v>12632.712</v>
      </c>
      <c r="C83" s="91">
        <v>0</v>
      </c>
      <c r="D83" s="91">
        <v>27259.995999999999</v>
      </c>
      <c r="E83" s="91">
        <v>2180.4378900000002</v>
      </c>
      <c r="F83" s="91">
        <v>2024.8411000000001</v>
      </c>
      <c r="G83" s="91">
        <v>2008.9477999999999</v>
      </c>
      <c r="H83" s="91">
        <v>1336.6297999999999</v>
      </c>
      <c r="Q83" s="91" t="s">
        <v>199</v>
      </c>
      <c r="R83" s="91">
        <v>0</v>
      </c>
      <c r="S83" s="91">
        <v>21.234536697828901</v>
      </c>
      <c r="T83" s="91">
        <v>37.703411131493603</v>
      </c>
      <c r="U83" s="91">
        <v>37.703411131493603</v>
      </c>
      <c r="V83" s="91">
        <v>73.385023694174805</v>
      </c>
      <c r="W83" s="91">
        <v>0.468609924817319</v>
      </c>
      <c r="X83" s="91">
        <v>20.952504787858999</v>
      </c>
      <c r="Y83" s="91">
        <v>19.5424392532945</v>
      </c>
      <c r="Z83" s="91">
        <v>12453.759239405301</v>
      </c>
      <c r="AA83" s="91">
        <v>296.620838504603</v>
      </c>
      <c r="AB83" s="91">
        <v>11.333589574860699</v>
      </c>
      <c r="AC83" s="91">
        <v>68.500593581904099</v>
      </c>
      <c r="AD83" s="91">
        <v>0</v>
      </c>
      <c r="AE83" s="91">
        <v>0</v>
      </c>
      <c r="AF83" s="91">
        <v>81.979931351378198</v>
      </c>
      <c r="AG83" s="91">
        <v>81.979931351378198</v>
      </c>
      <c r="AH83" s="91">
        <v>218.18851369897001</v>
      </c>
      <c r="AI83" s="91">
        <v>38.985640049163102</v>
      </c>
      <c r="AJ83" s="91">
        <v>1.8518340623290701</v>
      </c>
      <c r="AK83" s="91">
        <v>28.563815290595802</v>
      </c>
      <c r="AL83" s="91">
        <v>9.1846442862260602</v>
      </c>
      <c r="AM83" s="91">
        <v>0</v>
      </c>
      <c r="AN83" s="91">
        <v>2.1913601507234</v>
      </c>
      <c r="AO83" s="91">
        <v>0</v>
      </c>
      <c r="AP83" s="91">
        <v>0</v>
      </c>
      <c r="AQ83" s="91">
        <v>1362.3274764243199</v>
      </c>
      <c r="AR83" s="91">
        <v>24546.213358686498</v>
      </c>
      <c r="AS83" s="91">
        <v>2509.1688050397702</v>
      </c>
      <c r="AT83" s="91">
        <v>27273.570677425199</v>
      </c>
      <c r="AU83" s="91">
        <v>0</v>
      </c>
      <c r="AV83" s="91">
        <v>75.313813593699095</v>
      </c>
      <c r="AW83" s="91">
        <v>0</v>
      </c>
      <c r="AX83" s="91">
        <v>459.80784735528101</v>
      </c>
      <c r="AY83" s="91">
        <v>1.18054597463582</v>
      </c>
      <c r="AZ83" s="91">
        <v>0.41510785561930502</v>
      </c>
      <c r="BA83" s="91">
        <v>1561.6313066243299</v>
      </c>
      <c r="BB83" s="91">
        <v>0.53054018750310195</v>
      </c>
      <c r="BC83" s="91">
        <v>0</v>
      </c>
      <c r="BD83" s="91">
        <v>7.6947359138433702E-2</v>
      </c>
      <c r="BE83" s="91">
        <v>2180.7358265348198</v>
      </c>
      <c r="BF83" s="91">
        <v>2024.8841910911101</v>
      </c>
      <c r="BG83" s="91">
        <v>155.85163544370701</v>
      </c>
      <c r="BH83" s="91">
        <v>0</v>
      </c>
      <c r="BI83" s="91">
        <v>0</v>
      </c>
      <c r="BJ83" s="91">
        <v>8.2840191361189</v>
      </c>
      <c r="BK83" s="91">
        <v>0</v>
      </c>
      <c r="BL83" s="91">
        <v>88.894717395018503</v>
      </c>
      <c r="BM83" s="91">
        <v>0</v>
      </c>
      <c r="BN83" s="91">
        <v>2.31044792407282</v>
      </c>
      <c r="BO83" s="91">
        <v>355.57889394114801</v>
      </c>
      <c r="BP83" s="91">
        <v>12.650416373992099</v>
      </c>
      <c r="BQ83" s="91">
        <v>0</v>
      </c>
      <c r="BR83" s="91">
        <v>5.9735650391044803</v>
      </c>
      <c r="BS83" s="91">
        <v>8.0996544255030906E-3</v>
      </c>
      <c r="BT83" s="91">
        <v>2013.55719417758</v>
      </c>
      <c r="BU83" s="91">
        <v>213.88558627576401</v>
      </c>
      <c r="BV83" s="91">
        <v>0</v>
      </c>
      <c r="BW83" s="91">
        <v>0.167886177631905</v>
      </c>
      <c r="BX83" s="91">
        <v>54.584359661590398</v>
      </c>
      <c r="BY83" s="91">
        <v>0</v>
      </c>
      <c r="BZ83" s="91">
        <v>7.8192595605086197</v>
      </c>
      <c r="CA83" s="91">
        <v>1329.67513627319</v>
      </c>
      <c r="CB83" s="91">
        <v>67.623483604226394</v>
      </c>
      <c r="CD83" s="34">
        <f t="shared" si="25"/>
        <v>7.9999981036428195E-3</v>
      </c>
      <c r="CE83" s="34">
        <f t="shared" si="26"/>
        <v>0</v>
      </c>
      <c r="CF83" s="79">
        <f t="shared" si="27"/>
        <v>-1.4165822872768626E-2</v>
      </c>
      <c r="CG83" s="79" t="str">
        <f t="shared" si="28"/>
        <v/>
      </c>
      <c r="CH83" s="79">
        <f t="shared" si="29"/>
        <v>4.9797063158777452E-4</v>
      </c>
      <c r="CI83" s="79">
        <f t="shared" si="30"/>
        <v>1.3664068863693027E-4</v>
      </c>
      <c r="CJ83" s="79">
        <f t="shared" si="31"/>
        <v>2.1281221084459406E-5</v>
      </c>
      <c r="CK83" s="79">
        <f t="shared" si="32"/>
        <v>2.2944320293339844E-3</v>
      </c>
      <c r="CL83" s="79">
        <f t="shared" si="33"/>
        <v>-5.2031338271898032E-3</v>
      </c>
      <c r="CM83" s="49">
        <f t="shared" si="34"/>
        <v>1.8984315094653545</v>
      </c>
      <c r="CN83" s="49">
        <f t="shared" si="35"/>
        <v>2.3250921983787687</v>
      </c>
      <c r="CO83" s="49">
        <f t="shared" si="36"/>
        <v>0.4440253340968629</v>
      </c>
      <c r="CP83" s="49">
        <f t="shared" si="37"/>
        <v>-0.39632169993356298</v>
      </c>
      <c r="CQ83" s="79"/>
      <c r="CR83" s="79"/>
    </row>
    <row r="84" spans="1:96" x14ac:dyDescent="0.25">
      <c r="A84" s="90">
        <v>223</v>
      </c>
      <c r="B84" s="91">
        <v>8296.3300999999992</v>
      </c>
      <c r="C84" s="91">
        <v>0</v>
      </c>
      <c r="D84" s="91">
        <v>19070.734</v>
      </c>
      <c r="E84" s="91">
        <v>1527.3320099999999</v>
      </c>
      <c r="F84" s="91">
        <v>1418.2040999999999</v>
      </c>
      <c r="G84" s="91">
        <v>1409.7582</v>
      </c>
      <c r="H84" s="91">
        <v>917.63422000000003</v>
      </c>
      <c r="Q84" s="91" t="s">
        <v>202</v>
      </c>
      <c r="R84" s="91">
        <v>0</v>
      </c>
      <c r="S84" s="91">
        <v>14.906844868850399</v>
      </c>
      <c r="T84" s="91">
        <v>25.313827608424699</v>
      </c>
      <c r="U84" s="91">
        <v>25.313827608424699</v>
      </c>
      <c r="V84" s="91">
        <v>51.093702918368201</v>
      </c>
      <c r="W84" s="91">
        <v>0.31085145439258799</v>
      </c>
      <c r="X84" s="91">
        <v>14.0457599220488</v>
      </c>
      <c r="Y84" s="91">
        <v>13.719316594123599</v>
      </c>
      <c r="Z84" s="91">
        <v>8180.4859908398103</v>
      </c>
      <c r="AA84" s="91">
        <v>203.992955122307</v>
      </c>
      <c r="AB84" s="91">
        <v>7.5729152948759202</v>
      </c>
      <c r="AC84" s="91">
        <v>46.701703448635101</v>
      </c>
      <c r="AD84" s="91">
        <v>0</v>
      </c>
      <c r="AE84" s="91">
        <v>0</v>
      </c>
      <c r="AF84" s="91">
        <v>55.708509408224302</v>
      </c>
      <c r="AG84" s="91">
        <v>55.708509408224302</v>
      </c>
      <c r="AH84" s="91">
        <v>152.65166361877601</v>
      </c>
      <c r="AI84" s="91">
        <v>26.860540604529401</v>
      </c>
      <c r="AJ84" s="91">
        <v>1.2683053744616499</v>
      </c>
      <c r="AK84" s="91">
        <v>19.9940581932069</v>
      </c>
      <c r="AL84" s="91">
        <v>6.19956034817596</v>
      </c>
      <c r="AM84" s="91">
        <v>0</v>
      </c>
      <c r="AN84" s="91">
        <v>1.5383784689237501</v>
      </c>
      <c r="AO84" s="91">
        <v>0</v>
      </c>
      <c r="AP84" s="91">
        <v>0</v>
      </c>
      <c r="AQ84" s="91">
        <v>935.64483583833498</v>
      </c>
      <c r="AR84" s="91">
        <v>17173.261867865898</v>
      </c>
      <c r="AS84" s="91">
        <v>1755.48777989053</v>
      </c>
      <c r="AT84" s="91">
        <v>19081.401311375299</v>
      </c>
      <c r="AU84" s="91">
        <v>0</v>
      </c>
      <c r="AV84" s="91">
        <v>51.232797573813201</v>
      </c>
      <c r="AW84" s="91">
        <v>0</v>
      </c>
      <c r="AX84" s="91">
        <v>316.12116430827302</v>
      </c>
      <c r="AY84" s="91">
        <v>0.82688174958800997</v>
      </c>
      <c r="AZ84" s="91">
        <v>0.29075751252500798</v>
      </c>
      <c r="BA84" s="91">
        <v>1093.81331316103</v>
      </c>
      <c r="BB84" s="91">
        <v>0.371601765902214</v>
      </c>
      <c r="BC84" s="91">
        <v>0</v>
      </c>
      <c r="BD84" s="91">
        <v>5.3896905923267902E-2</v>
      </c>
      <c r="BE84" s="91">
        <v>1527.5983621620701</v>
      </c>
      <c r="BF84" s="91">
        <v>1418.2897822141999</v>
      </c>
      <c r="BG84" s="91">
        <v>109.30857994786</v>
      </c>
      <c r="BH84" s="91">
        <v>0</v>
      </c>
      <c r="BI84" s="91">
        <v>0</v>
      </c>
      <c r="BJ84" s="91">
        <v>5.8023673230928603</v>
      </c>
      <c r="BK84" s="91">
        <v>0</v>
      </c>
      <c r="BL84" s="91">
        <v>62.264578779411003</v>
      </c>
      <c r="BM84" s="91">
        <v>0</v>
      </c>
      <c r="BN84" s="91">
        <v>1.61831644041734</v>
      </c>
      <c r="BO84" s="91">
        <v>249.058322392896</v>
      </c>
      <c r="BP84" s="91">
        <v>8.4185954823150801</v>
      </c>
      <c r="BQ84" s="91">
        <v>0</v>
      </c>
      <c r="BR84" s="91">
        <v>4.1840727855949904</v>
      </c>
      <c r="BS84" s="91">
        <v>5.6733978185265497E-3</v>
      </c>
      <c r="BT84" s="91">
        <v>1413.00327143857</v>
      </c>
      <c r="BU84" s="91">
        <v>146.520308838201</v>
      </c>
      <c r="BV84" s="91">
        <v>0</v>
      </c>
      <c r="BW84" s="91">
        <v>0.111365228417092</v>
      </c>
      <c r="BX84" s="91">
        <v>37.762744750852299</v>
      </c>
      <c r="BY84" s="91">
        <v>0</v>
      </c>
      <c r="BZ84" s="91">
        <v>5.4406234409960499</v>
      </c>
      <c r="CA84" s="91">
        <v>913.10546812392204</v>
      </c>
      <c r="CB84" s="91">
        <v>47.018827426732202</v>
      </c>
      <c r="CD84" s="34">
        <f t="shared" si="25"/>
        <v>8.0000237470910143E-3</v>
      </c>
      <c r="CE84" s="34">
        <f t="shared" si="26"/>
        <v>0</v>
      </c>
      <c r="CF84" s="79">
        <f t="shared" si="27"/>
        <v>-1.3963295549219887E-2</v>
      </c>
      <c r="CG84" s="79" t="str">
        <f t="shared" si="28"/>
        <v/>
      </c>
      <c r="CH84" s="79">
        <f t="shared" si="29"/>
        <v>5.5935505027224415E-4</v>
      </c>
      <c r="CI84" s="79">
        <f t="shared" si="30"/>
        <v>1.7439047982123682E-4</v>
      </c>
      <c r="CJ84" s="79">
        <f t="shared" si="31"/>
        <v>6.0415996682004761E-5</v>
      </c>
      <c r="CK84" s="79">
        <f t="shared" si="32"/>
        <v>2.301863850531243E-3</v>
      </c>
      <c r="CL84" s="79">
        <f t="shared" si="33"/>
        <v>-4.9352473756678235E-3</v>
      </c>
      <c r="CM84" s="49">
        <f t="shared" si="34"/>
        <v>1.833771453708845</v>
      </c>
      <c r="CN84" s="49">
        <f t="shared" si="35"/>
        <v>2.2459183319886717</v>
      </c>
      <c r="CO84" s="49">
        <f t="shared" si="36"/>
        <v>0.42893806316173594</v>
      </c>
      <c r="CP84" s="49">
        <f t="shared" si="37"/>
        <v>-0.38286581742505804</v>
      </c>
      <c r="CQ84" s="79"/>
      <c r="CR84" s="79"/>
    </row>
    <row r="85" spans="1:96" x14ac:dyDescent="0.25">
      <c r="A85" s="90">
        <v>227</v>
      </c>
      <c r="B85" s="91">
        <v>8859.2178000000004</v>
      </c>
      <c r="C85" s="91">
        <v>0</v>
      </c>
      <c r="D85" s="91">
        <v>19117.407999999999</v>
      </c>
      <c r="E85" s="91">
        <v>1529.13924</v>
      </c>
      <c r="F85" s="91">
        <v>1420.0192</v>
      </c>
      <c r="G85" s="91">
        <v>1408.8738000000001</v>
      </c>
      <c r="H85" s="91">
        <v>937.37414999999999</v>
      </c>
      <c r="Q85" s="91" t="s">
        <v>206</v>
      </c>
      <c r="R85" s="91">
        <v>0</v>
      </c>
      <c r="S85" s="91">
        <v>14.891771869583801</v>
      </c>
      <c r="T85" s="91">
        <v>26.4410681800139</v>
      </c>
      <c r="U85" s="91">
        <v>26.4410681800139</v>
      </c>
      <c r="V85" s="91">
        <v>51.464707143376998</v>
      </c>
      <c r="W85" s="91">
        <v>0.32863566425858098</v>
      </c>
      <c r="X85" s="91">
        <v>14.693815532964599</v>
      </c>
      <c r="Y85" s="91">
        <v>13.7054603930815</v>
      </c>
      <c r="Z85" s="91">
        <v>8733.7202093945598</v>
      </c>
      <c r="AA85" s="91">
        <v>208.01904782859401</v>
      </c>
      <c r="AB85" s="91">
        <v>7.9482336774471296</v>
      </c>
      <c r="AC85" s="91">
        <v>48.038827674556302</v>
      </c>
      <c r="AD85" s="91">
        <v>0</v>
      </c>
      <c r="AE85" s="91">
        <v>0</v>
      </c>
      <c r="AF85" s="91">
        <v>57.4922369258327</v>
      </c>
      <c r="AG85" s="91">
        <v>57.4922369258327</v>
      </c>
      <c r="AH85" s="91">
        <v>153.01547278824</v>
      </c>
      <c r="AI85" s="91">
        <v>27.339734839412401</v>
      </c>
      <c r="AJ85" s="91">
        <v>1.2986862764023701</v>
      </c>
      <c r="AK85" s="91">
        <v>20.031812065874099</v>
      </c>
      <c r="AL85" s="91">
        <v>6.44104553718911</v>
      </c>
      <c r="AM85" s="91">
        <v>0</v>
      </c>
      <c r="AN85" s="91">
        <v>1.53683793415395</v>
      </c>
      <c r="AO85" s="91">
        <v>0</v>
      </c>
      <c r="AP85" s="91">
        <v>0</v>
      </c>
      <c r="AQ85" s="91">
        <v>955.39584187348396</v>
      </c>
      <c r="AR85" s="91">
        <v>17214.242364761201</v>
      </c>
      <c r="AS85" s="91">
        <v>1759.6783213298199</v>
      </c>
      <c r="AT85" s="91">
        <v>19126.9361588793</v>
      </c>
      <c r="AU85" s="91">
        <v>0</v>
      </c>
      <c r="AV85" s="91">
        <v>52.817515986044803</v>
      </c>
      <c r="AW85" s="91">
        <v>0</v>
      </c>
      <c r="AX85" s="91">
        <v>322.46161695595498</v>
      </c>
      <c r="AY85" s="91">
        <v>0.82790492706559105</v>
      </c>
      <c r="AZ85" s="91">
        <v>0.29111818150763102</v>
      </c>
      <c r="BA85" s="91">
        <v>1095.1702278708201</v>
      </c>
      <c r="BB85" s="91">
        <v>0.37206026064143499</v>
      </c>
      <c r="BC85" s="91">
        <v>0</v>
      </c>
      <c r="BD85" s="91">
        <v>5.3962988712335597E-2</v>
      </c>
      <c r="BE85" s="91">
        <v>1529.3478742188199</v>
      </c>
      <c r="BF85" s="91">
        <v>1420.04909500962</v>
      </c>
      <c r="BG85" s="91">
        <v>109.298779209202</v>
      </c>
      <c r="BH85" s="91">
        <v>0</v>
      </c>
      <c r="BI85" s="91">
        <v>0</v>
      </c>
      <c r="BJ85" s="91">
        <v>5.8095766526121997</v>
      </c>
      <c r="BK85" s="91">
        <v>0</v>
      </c>
      <c r="BL85" s="91">
        <v>62.341790238815797</v>
      </c>
      <c r="BM85" s="91">
        <v>0</v>
      </c>
      <c r="BN85" s="91">
        <v>1.6203166198294601</v>
      </c>
      <c r="BO85" s="91">
        <v>249.367196901292</v>
      </c>
      <c r="BP85" s="91">
        <v>8.8715974910039392</v>
      </c>
      <c r="BQ85" s="91">
        <v>0</v>
      </c>
      <c r="BR85" s="91">
        <v>4.1892600287702999</v>
      </c>
      <c r="BS85" s="91">
        <v>5.6803395448557998E-3</v>
      </c>
      <c r="BT85" s="91">
        <v>1412.10613513054</v>
      </c>
      <c r="BU85" s="91">
        <v>149.996492644608</v>
      </c>
      <c r="BV85" s="91">
        <v>0</v>
      </c>
      <c r="BW85" s="91">
        <v>0.11773750447987499</v>
      </c>
      <c r="BX85" s="91">
        <v>38.279459739182897</v>
      </c>
      <c r="BY85" s="91">
        <v>0</v>
      </c>
      <c r="BZ85" s="91">
        <v>5.4836284877489199</v>
      </c>
      <c r="CA85" s="91">
        <v>932.49637631133203</v>
      </c>
      <c r="CB85" s="91">
        <v>47.424395684501697</v>
      </c>
      <c r="CD85" s="34">
        <f t="shared" si="25"/>
        <v>7.9999991382417833E-3</v>
      </c>
      <c r="CE85" s="34">
        <f t="shared" si="26"/>
        <v>0</v>
      </c>
      <c r="CF85" s="79">
        <f t="shared" si="27"/>
        <v>-1.4165764228693029E-2</v>
      </c>
      <c r="CG85" s="79" t="str">
        <f t="shared" si="28"/>
        <v/>
      </c>
      <c r="CH85" s="79">
        <f t="shared" si="29"/>
        <v>4.9840223524551361E-4</v>
      </c>
      <c r="CI85" s="79">
        <f t="shared" si="30"/>
        <v>1.3643899349542057E-4</v>
      </c>
      <c r="CJ85" s="79">
        <f t="shared" si="31"/>
        <v>2.1052539022061788E-5</v>
      </c>
      <c r="CK85" s="79">
        <f t="shared" si="32"/>
        <v>2.294268748939701E-3</v>
      </c>
      <c r="CL85" s="79">
        <f t="shared" si="33"/>
        <v>-5.2036571401803192E-3</v>
      </c>
      <c r="CM85" s="49">
        <f t="shared" si="34"/>
        <v>1.8984098015652353</v>
      </c>
      <c r="CN85" s="49">
        <f t="shared" si="35"/>
        <v>2.3250694586088456</v>
      </c>
      <c r="CO85" s="49">
        <f t="shared" si="36"/>
        <v>0.44402550511461031</v>
      </c>
      <c r="CP85" s="49">
        <f t="shared" si="37"/>
        <v>-0.39630403664223968</v>
      </c>
      <c r="CQ85" s="79"/>
      <c r="CR85" s="79"/>
    </row>
    <row r="86" spans="1:96" x14ac:dyDescent="0.25">
      <c r="A86" s="90">
        <v>230</v>
      </c>
      <c r="B86" s="91">
        <v>18931.732</v>
      </c>
      <c r="C86" s="91">
        <v>0</v>
      </c>
      <c r="D86" s="91">
        <v>40852.586000000003</v>
      </c>
      <c r="E86" s="91">
        <v>3267.6646900000001</v>
      </c>
      <c r="F86" s="91">
        <v>3034.4829</v>
      </c>
      <c r="G86" s="91">
        <v>3010.6648</v>
      </c>
      <c r="H86" s="91">
        <v>2003.1104</v>
      </c>
      <c r="Q86" s="91" t="s">
        <v>209</v>
      </c>
      <c r="R86" s="91">
        <v>0</v>
      </c>
      <c r="S86" s="91">
        <v>31.821929590965301</v>
      </c>
      <c r="T86" s="91">
        <v>56.502763550845899</v>
      </c>
      <c r="U86" s="91">
        <v>56.502763550845899</v>
      </c>
      <c r="V86" s="91">
        <v>109.976800145505</v>
      </c>
      <c r="W86" s="91">
        <v>0.70228591334093704</v>
      </c>
      <c r="X86" s="91">
        <v>31.3996304355828</v>
      </c>
      <c r="Y86" s="91">
        <v>29.287446964400701</v>
      </c>
      <c r="Z86" s="91">
        <v>18663.546096551301</v>
      </c>
      <c r="AA86" s="91">
        <v>444.524327915475</v>
      </c>
      <c r="AB86" s="91">
        <v>16.9846590958051</v>
      </c>
      <c r="AC86" s="91">
        <v>102.656211938358</v>
      </c>
      <c r="AD86" s="91">
        <v>0</v>
      </c>
      <c r="AE86" s="91">
        <v>0</v>
      </c>
      <c r="AF86" s="91">
        <v>122.857120591059</v>
      </c>
      <c r="AG86" s="91">
        <v>122.857120591059</v>
      </c>
      <c r="AH86" s="91">
        <v>326.98340051918802</v>
      </c>
      <c r="AI86" s="91">
        <v>58.424599891863402</v>
      </c>
      <c r="AJ86" s="91">
        <v>2.7752299269079601</v>
      </c>
      <c r="AK86" s="91">
        <v>42.806540746613798</v>
      </c>
      <c r="AL86" s="91">
        <v>13.764173212960999</v>
      </c>
      <c r="AM86" s="91">
        <v>0</v>
      </c>
      <c r="AN86" s="91">
        <v>3.2840927644637001</v>
      </c>
      <c r="AO86" s="91">
        <v>0</v>
      </c>
      <c r="AP86" s="91">
        <v>0</v>
      </c>
      <c r="AQ86" s="91">
        <v>2041.6211386872501</v>
      </c>
      <c r="AR86" s="91">
        <v>36785.6523972508</v>
      </c>
      <c r="AS86" s="91">
        <v>3760.31049278812</v>
      </c>
      <c r="AT86" s="91">
        <v>40872.946290558102</v>
      </c>
      <c r="AU86" s="91">
        <v>0</v>
      </c>
      <c r="AV86" s="91">
        <v>112.86773371473301</v>
      </c>
      <c r="AW86" s="91">
        <v>0</v>
      </c>
      <c r="AX86" s="91">
        <v>689.08062226888603</v>
      </c>
      <c r="AY86" s="91">
        <v>1.7691858441221899</v>
      </c>
      <c r="AZ86" s="91">
        <v>0.62209412633586203</v>
      </c>
      <c r="BA86" s="91">
        <v>2340.3043751825599</v>
      </c>
      <c r="BB86" s="91">
        <v>0.79506895506429398</v>
      </c>
      <c r="BC86" s="91">
        <v>0</v>
      </c>
      <c r="BD86" s="91">
        <v>0.11531483545252499</v>
      </c>
      <c r="BE86" s="91">
        <v>3268.1115727640899</v>
      </c>
      <c r="BF86" s="91">
        <v>3034.5479232328498</v>
      </c>
      <c r="BG86" s="91">
        <v>233.56364953124199</v>
      </c>
      <c r="BH86" s="91">
        <v>0</v>
      </c>
      <c r="BI86" s="91">
        <v>0</v>
      </c>
      <c r="BJ86" s="91">
        <v>12.4146578702249</v>
      </c>
      <c r="BK86" s="91">
        <v>0</v>
      </c>
      <c r="BL86" s="91">
        <v>133.22008752349299</v>
      </c>
      <c r="BM86" s="91">
        <v>0</v>
      </c>
      <c r="BN86" s="91">
        <v>3.4625166862326902</v>
      </c>
      <c r="BO86" s="91">
        <v>532.88032452035895</v>
      </c>
      <c r="BP86" s="91">
        <v>18.957911888719501</v>
      </c>
      <c r="BQ86" s="91">
        <v>0</v>
      </c>
      <c r="BR86" s="91">
        <v>8.9521590414303507</v>
      </c>
      <c r="BS86" s="91">
        <v>1.2138647574640201E-2</v>
      </c>
      <c r="BT86" s="91">
        <v>3017.5726803242901</v>
      </c>
      <c r="BU86" s="91">
        <v>320.53351962472902</v>
      </c>
      <c r="BV86" s="91">
        <v>0</v>
      </c>
      <c r="BW86" s="91">
        <v>0.25159830905735803</v>
      </c>
      <c r="BX86" s="91">
        <v>81.8025048977659</v>
      </c>
      <c r="BY86" s="91">
        <v>0</v>
      </c>
      <c r="BZ86" s="91">
        <v>11.7181401491426</v>
      </c>
      <c r="CA86" s="91">
        <v>1992.68638469551</v>
      </c>
      <c r="CB86" s="91">
        <v>101.34278941087</v>
      </c>
      <c r="CD86" s="34">
        <f t="shared" si="25"/>
        <v>7.9999958455337274E-3</v>
      </c>
      <c r="CE86" s="34">
        <f t="shared" si="26"/>
        <v>0</v>
      </c>
      <c r="CF86" s="79">
        <f t="shared" si="27"/>
        <v>-1.4165946541431012E-2</v>
      </c>
      <c r="CG86" s="79" t="str">
        <f t="shared" si="28"/>
        <v/>
      </c>
      <c r="CH86" s="79">
        <f t="shared" si="29"/>
        <v>4.9838437542483168E-4</v>
      </c>
      <c r="CI86" s="79">
        <f t="shared" si="30"/>
        <v>1.3675906388359511E-4</v>
      </c>
      <c r="CJ86" s="79">
        <f t="shared" si="31"/>
        <v>2.1428109827164699E-5</v>
      </c>
      <c r="CK86" s="79">
        <f t="shared" si="32"/>
        <v>2.2944700865702786E-3</v>
      </c>
      <c r="CL86" s="79">
        <f t="shared" si="33"/>
        <v>-5.2039145243766953E-3</v>
      </c>
      <c r="CM86" s="49">
        <f t="shared" si="34"/>
        <v>1.8984024139180731</v>
      </c>
      <c r="CN86" s="49">
        <f t="shared" si="35"/>
        <v>2.3250553143035559</v>
      </c>
      <c r="CO86" s="49">
        <f t="shared" si="36"/>
        <v>0.44402326160144345</v>
      </c>
      <c r="CP86" s="49">
        <f t="shared" si="37"/>
        <v>-0.39631023134066645</v>
      </c>
      <c r="CQ86" s="79"/>
      <c r="CR86" s="79"/>
    </row>
    <row r="87" spans="1:96" x14ac:dyDescent="0.25">
      <c r="A87" s="18"/>
    </row>
    <row r="88" spans="1:96" x14ac:dyDescent="0.25">
      <c r="A88" s="18"/>
    </row>
    <row r="89" spans="1:96" x14ac:dyDescent="0.25">
      <c r="A89" s="18"/>
    </row>
    <row r="90" spans="1:96" x14ac:dyDescent="0.25">
      <c r="A90" s="18"/>
    </row>
    <row r="91" spans="1:96" x14ac:dyDescent="0.25">
      <c r="A91" s="18"/>
    </row>
    <row r="92" spans="1:96" x14ac:dyDescent="0.25">
      <c r="A92" s="18"/>
    </row>
    <row r="93" spans="1:96" x14ac:dyDescent="0.25">
      <c r="A93" s="18"/>
    </row>
    <row r="94" spans="1:96" x14ac:dyDescent="0.25">
      <c r="A94" s="18"/>
    </row>
    <row r="95" spans="1:96" x14ac:dyDescent="0.25">
      <c r="A95" s="21"/>
    </row>
    <row r="96" spans="1:96" x14ac:dyDescent="0.25">
      <c r="A96" s="21"/>
    </row>
    <row r="97" spans="1:2" x14ac:dyDescent="0.25">
      <c r="A97" s="15"/>
      <c r="B97" s="13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R97"/>
  <sheetViews>
    <sheetView zoomScale="85" zoomScaleNormal="85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ColWidth="9.140625" defaultRowHeight="15" x14ac:dyDescent="0.25"/>
  <cols>
    <col min="1" max="1" width="19.28515625" style="90" customWidth="1"/>
    <col min="2" max="16" width="9.140625" style="90"/>
    <col min="17" max="17" width="22.28515625" style="90" bestFit="1" customWidth="1"/>
    <col min="18" max="18" width="6" style="90" bestFit="1" customWidth="1"/>
    <col min="19" max="19" width="5.42578125" style="90" bestFit="1" customWidth="1"/>
    <col min="20" max="20" width="5.5703125" style="90" bestFit="1" customWidth="1"/>
    <col min="21" max="21" width="14.5703125" style="90" bestFit="1" customWidth="1"/>
    <col min="22" max="22" width="5.5703125" style="90" bestFit="1" customWidth="1"/>
    <col min="23" max="23" width="5.5703125" style="90" customWidth="1"/>
    <col min="24" max="24" width="5.7109375" style="90" bestFit="1" customWidth="1"/>
    <col min="25" max="25" width="4.5703125" style="90" bestFit="1" customWidth="1"/>
    <col min="26" max="26" width="6.7109375" style="90" bestFit="1" customWidth="1"/>
    <col min="27" max="27" width="4.5703125" style="90" bestFit="1" customWidth="1"/>
    <col min="28" max="28" width="5.7109375" style="90" bestFit="1" customWidth="1"/>
    <col min="29" max="29" width="5.5703125" style="90" bestFit="1" customWidth="1"/>
    <col min="30" max="30" width="5.85546875" style="90" bestFit="1" customWidth="1"/>
    <col min="31" max="31" width="5.85546875" style="90" customWidth="1"/>
    <col min="32" max="32" width="6.42578125" style="90" bestFit="1" customWidth="1"/>
    <col min="33" max="33" width="15.42578125" style="90" bestFit="1" customWidth="1"/>
    <col min="34" max="34" width="6.5703125" style="90" bestFit="1" customWidth="1"/>
    <col min="35" max="35" width="5" style="90" bestFit="1" customWidth="1"/>
    <col min="36" max="36" width="5.140625" style="90" bestFit="1" customWidth="1"/>
    <col min="37" max="37" width="5.140625" style="90" customWidth="1"/>
    <col min="38" max="38" width="4.140625" style="90" bestFit="1" customWidth="1"/>
    <col min="39" max="39" width="6.5703125" style="90" bestFit="1" customWidth="1"/>
    <col min="40" max="40" width="6.140625" style="90" bestFit="1" customWidth="1"/>
    <col min="41" max="41" width="4.85546875" style="90" bestFit="1" customWidth="1"/>
    <col min="42" max="42" width="10" style="90" bestFit="1" customWidth="1"/>
    <col min="43" max="43" width="10" style="90" customWidth="1"/>
    <col min="44" max="45" width="7.7109375" style="90" bestFit="1" customWidth="1"/>
    <col min="46" max="46" width="9.28515625" style="90" bestFit="1" customWidth="1"/>
    <col min="47" max="47" width="6" style="90" customWidth="1"/>
    <col min="48" max="48" width="5.7109375" style="90" bestFit="1" customWidth="1"/>
    <col min="49" max="49" width="4.28515625" style="90" bestFit="1" customWidth="1"/>
    <col min="50" max="50" width="6.7109375" style="90" bestFit="1" customWidth="1"/>
    <col min="51" max="51" width="4.5703125" style="90" bestFit="1" customWidth="1"/>
    <col min="52" max="52" width="4.140625" style="90" customWidth="1"/>
    <col min="53" max="53" width="4.28515625" style="90" bestFit="1" customWidth="1"/>
    <col min="54" max="54" width="4.140625" style="90" bestFit="1" customWidth="1"/>
    <col min="55" max="55" width="6.7109375" style="90" bestFit="1" customWidth="1"/>
    <col min="56" max="56" width="3.28515625" style="90" customWidth="1"/>
    <col min="57" max="57" width="6.7109375" style="90" bestFit="1" customWidth="1"/>
    <col min="58" max="58" width="6.85546875" style="90" bestFit="1" customWidth="1"/>
    <col min="59" max="59" width="5.7109375" style="90" bestFit="1" customWidth="1"/>
    <col min="60" max="60" width="5.140625" style="90" bestFit="1" customWidth="1"/>
    <col min="61" max="61" width="5.28515625" style="90" customWidth="1"/>
    <col min="62" max="62" width="8.7109375" style="90" bestFit="1" customWidth="1"/>
    <col min="63" max="63" width="4.85546875" style="90" customWidth="1"/>
    <col min="64" max="64" width="7.85546875" style="90" bestFit="1" customWidth="1"/>
    <col min="65" max="65" width="5.85546875" style="90" customWidth="1"/>
    <col min="66" max="66" width="6" style="90" customWidth="1"/>
    <col min="67" max="67" width="5.7109375" style="90" bestFit="1" customWidth="1"/>
    <col min="68" max="68" width="5.7109375" style="90" customWidth="1"/>
    <col min="69" max="69" width="3.85546875" style="90" bestFit="1" customWidth="1"/>
    <col min="70" max="70" width="6.7109375" style="90" bestFit="1" customWidth="1"/>
    <col min="71" max="71" width="3.85546875" style="90" bestFit="1" customWidth="1"/>
    <col min="72" max="72" width="7.7109375" style="90" bestFit="1" customWidth="1"/>
    <col min="73" max="73" width="8" style="90" bestFit="1" customWidth="1"/>
    <col min="74" max="75" width="5.28515625" style="90" bestFit="1" customWidth="1"/>
    <col min="76" max="76" width="5.7109375" style="90" bestFit="1" customWidth="1"/>
    <col min="77" max="77" width="5.7109375" style="90" customWidth="1"/>
    <col min="78" max="78" width="5.7109375" style="90" bestFit="1" customWidth="1"/>
    <col min="79" max="79" width="9.140625" style="90" bestFit="1" customWidth="1"/>
    <col min="80" max="80" width="7.140625" style="90" bestFit="1" customWidth="1"/>
    <col min="81" max="16384" width="9.140625" style="90"/>
  </cols>
  <sheetData>
    <row r="1" spans="1:96" x14ac:dyDescent="0.25">
      <c r="B1" s="90" t="s">
        <v>502</v>
      </c>
      <c r="Q1" s="90" t="s">
        <v>500</v>
      </c>
    </row>
    <row r="2" spans="1:96" x14ac:dyDescent="0.25">
      <c r="A2" s="90" t="s">
        <v>52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63</v>
      </c>
      <c r="J2" s="90" t="s">
        <v>64</v>
      </c>
      <c r="K2" s="90" t="s">
        <v>65</v>
      </c>
      <c r="L2" s="90" t="s">
        <v>68</v>
      </c>
      <c r="M2" s="90" t="s">
        <v>310</v>
      </c>
      <c r="N2" s="90" t="s">
        <v>313</v>
      </c>
      <c r="O2" s="90" t="s">
        <v>320</v>
      </c>
      <c r="Q2" s="90" t="s">
        <v>226</v>
      </c>
      <c r="R2" s="90" t="s">
        <v>466</v>
      </c>
      <c r="S2" s="91" t="s">
        <v>359</v>
      </c>
      <c r="T2" s="91" t="s">
        <v>131</v>
      </c>
      <c r="U2" s="91" t="s">
        <v>132</v>
      </c>
      <c r="V2" s="91" t="s">
        <v>133</v>
      </c>
      <c r="W2" s="91" t="s">
        <v>334</v>
      </c>
      <c r="X2" s="91" t="s">
        <v>360</v>
      </c>
      <c r="Y2" s="91" t="s">
        <v>134</v>
      </c>
      <c r="Z2" s="91" t="s">
        <v>59</v>
      </c>
      <c r="AA2" s="91" t="s">
        <v>136</v>
      </c>
      <c r="AB2" s="91" t="s">
        <v>137</v>
      </c>
      <c r="AC2" s="91" t="s">
        <v>361</v>
      </c>
      <c r="AD2" s="91" t="s">
        <v>138</v>
      </c>
      <c r="AE2" s="91" t="s">
        <v>467</v>
      </c>
      <c r="AF2" s="91" t="s">
        <v>139</v>
      </c>
      <c r="AG2" s="91" t="s">
        <v>140</v>
      </c>
      <c r="AH2" s="91" t="s">
        <v>141</v>
      </c>
      <c r="AI2" s="91" t="s">
        <v>142</v>
      </c>
      <c r="AJ2" s="91" t="s">
        <v>143</v>
      </c>
      <c r="AK2" s="91" t="s">
        <v>468</v>
      </c>
      <c r="AL2" s="91" t="s">
        <v>362</v>
      </c>
      <c r="AM2" s="91" t="s">
        <v>144</v>
      </c>
      <c r="AN2" s="91" t="s">
        <v>367</v>
      </c>
      <c r="AO2" s="91" t="s">
        <v>57</v>
      </c>
      <c r="AP2" s="91" t="s">
        <v>128</v>
      </c>
      <c r="AQ2" s="91" t="s">
        <v>469</v>
      </c>
      <c r="AR2" s="91" t="s">
        <v>145</v>
      </c>
      <c r="AS2" s="91" t="s">
        <v>146</v>
      </c>
      <c r="AT2" s="91" t="s">
        <v>60</v>
      </c>
      <c r="AU2" s="91" t="s">
        <v>147</v>
      </c>
      <c r="AV2" s="91" t="s">
        <v>148</v>
      </c>
      <c r="AW2" s="91" t="s">
        <v>149</v>
      </c>
      <c r="AX2" s="91" t="s">
        <v>150</v>
      </c>
      <c r="AY2" s="91" t="s">
        <v>151</v>
      </c>
      <c r="AZ2" s="91" t="s">
        <v>152</v>
      </c>
      <c r="BA2" s="91" t="s">
        <v>153</v>
      </c>
      <c r="BB2" s="91" t="s">
        <v>154</v>
      </c>
      <c r="BC2" s="91" t="s">
        <v>155</v>
      </c>
      <c r="BD2" s="91" t="s">
        <v>156</v>
      </c>
      <c r="BE2" s="91" t="s">
        <v>54</v>
      </c>
      <c r="BF2" s="91" t="s">
        <v>53</v>
      </c>
      <c r="BG2" s="91" t="s">
        <v>157</v>
      </c>
      <c r="BH2" s="91" t="s">
        <v>158</v>
      </c>
      <c r="BI2" s="91" t="s">
        <v>159</v>
      </c>
      <c r="BJ2" s="91" t="s">
        <v>160</v>
      </c>
      <c r="BK2" s="91" t="s">
        <v>161</v>
      </c>
      <c r="BL2" s="91" t="s">
        <v>162</v>
      </c>
      <c r="BM2" s="91" t="s">
        <v>163</v>
      </c>
      <c r="BN2" s="91" t="s">
        <v>164</v>
      </c>
      <c r="BO2" s="91" t="s">
        <v>165</v>
      </c>
      <c r="BP2" s="91" t="s">
        <v>363</v>
      </c>
      <c r="BQ2" s="91" t="s">
        <v>166</v>
      </c>
      <c r="BR2" s="91" t="s">
        <v>167</v>
      </c>
      <c r="BS2" s="91" t="s">
        <v>168</v>
      </c>
      <c r="BT2" s="91" t="s">
        <v>61</v>
      </c>
      <c r="BU2" s="91" t="s">
        <v>368</v>
      </c>
      <c r="BV2" s="91" t="s">
        <v>169</v>
      </c>
      <c r="BW2" s="91" t="s">
        <v>170</v>
      </c>
      <c r="BX2" s="91" t="s">
        <v>171</v>
      </c>
      <c r="BY2" s="91" t="s">
        <v>172</v>
      </c>
      <c r="BZ2" s="91" t="s">
        <v>173</v>
      </c>
      <c r="CA2" s="91" t="s">
        <v>174</v>
      </c>
      <c r="CB2" s="91" t="s">
        <v>369</v>
      </c>
      <c r="CD2" s="90" t="s">
        <v>141</v>
      </c>
      <c r="CE2" s="91" t="s">
        <v>456</v>
      </c>
      <c r="CF2" s="90" t="s">
        <v>59</v>
      </c>
      <c r="CG2" s="90" t="s">
        <v>57</v>
      </c>
      <c r="CH2" s="90" t="s">
        <v>60</v>
      </c>
      <c r="CI2" s="90" t="s">
        <v>54</v>
      </c>
      <c r="CJ2" s="90" t="s">
        <v>53</v>
      </c>
      <c r="CK2" s="90" t="s">
        <v>61</v>
      </c>
      <c r="CL2" s="90" t="s">
        <v>62</v>
      </c>
      <c r="CM2" s="90" t="s">
        <v>63</v>
      </c>
      <c r="CN2" s="90" t="s">
        <v>64</v>
      </c>
      <c r="CO2" s="90" t="s">
        <v>65</v>
      </c>
      <c r="CP2" s="90" t="s">
        <v>320</v>
      </c>
    </row>
    <row r="3" spans="1:96" x14ac:dyDescent="0.25">
      <c r="A3" s="91" t="s">
        <v>0</v>
      </c>
      <c r="B3" s="91">
        <v>202.31461999999999</v>
      </c>
      <c r="C3" s="91">
        <v>0</v>
      </c>
      <c r="D3" s="91">
        <v>1261.5825</v>
      </c>
      <c r="E3" s="91">
        <v>32.624534300000001</v>
      </c>
      <c r="F3" s="91">
        <v>30.014574</v>
      </c>
      <c r="G3" s="91">
        <v>68.640861999999998</v>
      </c>
      <c r="H3" s="91">
        <v>111.96941</v>
      </c>
      <c r="I3" s="91"/>
      <c r="J3" s="91"/>
      <c r="K3" s="91"/>
      <c r="L3" s="91"/>
      <c r="M3" s="91"/>
      <c r="N3" s="28"/>
      <c r="O3" s="28"/>
      <c r="P3" s="91"/>
      <c r="Q3" s="90" t="s">
        <v>0</v>
      </c>
      <c r="R3" s="90">
        <v>0</v>
      </c>
      <c r="S3" s="91">
        <v>2.9571242203353201</v>
      </c>
      <c r="T3" s="91">
        <v>1.09451336713282</v>
      </c>
      <c r="U3" s="91">
        <v>1.09451336713282</v>
      </c>
      <c r="V3" s="91">
        <v>8.6958886498288592</v>
      </c>
      <c r="W3" s="91">
        <v>0</v>
      </c>
      <c r="X3" s="91">
        <v>0.530159877529223</v>
      </c>
      <c r="Y3" s="91">
        <v>2.7214965319673499</v>
      </c>
      <c r="Z3" s="91">
        <v>202.254183501711</v>
      </c>
      <c r="AA3" s="91">
        <v>26.048592451602701</v>
      </c>
      <c r="AB3" s="91">
        <v>0.197927025703037</v>
      </c>
      <c r="AC3" s="91">
        <v>4.5476101475073998</v>
      </c>
      <c r="AD3" s="91">
        <v>0</v>
      </c>
      <c r="AE3" s="91">
        <v>0</v>
      </c>
      <c r="AF3" s="91">
        <v>4.7832373572067404</v>
      </c>
      <c r="AG3" s="91">
        <v>4.7832373572067404</v>
      </c>
      <c r="AH3" s="91">
        <v>10.0903144090786</v>
      </c>
      <c r="AI3" s="91">
        <v>3.6014539766629698</v>
      </c>
      <c r="AJ3" s="91">
        <v>0.14373275615096501</v>
      </c>
      <c r="AK3" s="91">
        <v>3.7689817037975</v>
      </c>
      <c r="AL3" s="91">
        <v>0.38567635362555502</v>
      </c>
      <c r="AM3" s="91">
        <v>0</v>
      </c>
      <c r="AN3" s="91">
        <v>0.30517134392492401</v>
      </c>
      <c r="AO3" s="91">
        <v>0.57756635603542805</v>
      </c>
      <c r="AP3" s="91">
        <v>0</v>
      </c>
      <c r="AQ3" s="91">
        <v>115.10247649597299</v>
      </c>
      <c r="AR3" s="91">
        <v>1135.1605024774401</v>
      </c>
      <c r="AS3" s="91">
        <v>116.038607931127</v>
      </c>
      <c r="AT3" s="91">
        <v>1261.2894248176499</v>
      </c>
      <c r="AU3" s="91">
        <v>0</v>
      </c>
      <c r="AV3" s="91">
        <v>4.58818241346032</v>
      </c>
      <c r="AW3" s="91">
        <v>0</v>
      </c>
      <c r="AX3" s="91">
        <v>40.021500011742802</v>
      </c>
      <c r="AY3" s="91">
        <v>1.7494740466387701E-2</v>
      </c>
      <c r="AZ3" s="91">
        <v>6.1516690752161903E-3</v>
      </c>
      <c r="BA3" s="91">
        <v>23.142259745255899</v>
      </c>
      <c r="BB3" s="91">
        <v>7.8621211770476696E-3</v>
      </c>
      <c r="BC3" s="91">
        <v>0</v>
      </c>
      <c r="BD3" s="91">
        <v>1.1403096116007201E-3</v>
      </c>
      <c r="BE3" s="91">
        <v>32.616732964691003</v>
      </c>
      <c r="BF3" s="91">
        <v>30.007336132732799</v>
      </c>
      <c r="BG3" s="91">
        <v>2.6093968319581999</v>
      </c>
      <c r="BH3" s="91">
        <v>0</v>
      </c>
      <c r="BI3" s="91">
        <v>0</v>
      </c>
      <c r="BJ3" s="91">
        <v>0.122763209488693</v>
      </c>
      <c r="BK3" s="91">
        <v>0</v>
      </c>
      <c r="BL3" s="91">
        <v>1.31735570782144</v>
      </c>
      <c r="BM3" s="91">
        <v>0</v>
      </c>
      <c r="BN3" s="91">
        <v>3.4239226287912497E-2</v>
      </c>
      <c r="BO3" s="91">
        <v>5.2694253575621204</v>
      </c>
      <c r="BP3" s="91">
        <v>9.7772315037131297E-2</v>
      </c>
      <c r="BQ3" s="91">
        <v>0</v>
      </c>
      <c r="BR3" s="91">
        <v>8.8524013845026006E-2</v>
      </c>
      <c r="BS3" s="91">
        <v>1.20032141514685E-4</v>
      </c>
      <c r="BT3" s="91">
        <v>68.627462635735796</v>
      </c>
      <c r="BU3" s="91">
        <v>16.7158831107498</v>
      </c>
      <c r="BV3" s="91">
        <v>0</v>
      </c>
      <c r="BW3" s="91">
        <v>0</v>
      </c>
      <c r="BX3" s="91">
        <v>5.5996238199026598</v>
      </c>
      <c r="BY3" s="91">
        <v>0</v>
      </c>
      <c r="BZ3" s="91">
        <v>0.91404790358306098</v>
      </c>
      <c r="CA3" s="91">
        <v>111.93421826860001</v>
      </c>
      <c r="CB3" s="91">
        <v>7.7835377675771698</v>
      </c>
      <c r="CD3" s="34">
        <f t="shared" ref="CD3:CD60" si="0">AH3/AT3</f>
        <v>7.9999992155150284E-3</v>
      </c>
      <c r="CE3" s="34">
        <f>AO3/BF3</f>
        <v>1.9247505126101593E-2</v>
      </c>
      <c r="CF3" s="79">
        <f t="shared" ref="CF3:CF60" si="1">IF(B3=0,"",(Z3-B3)/B3)</f>
        <v>-2.9872531351907904E-4</v>
      </c>
      <c r="CG3" s="79" t="str">
        <f t="shared" ref="CG3:CG60" si="2">IF(C3=0,"",(AO3-C3)/C3)</f>
        <v/>
      </c>
      <c r="CH3" s="79">
        <f t="shared" ref="CH3:CH60" si="3">IF(D3=0,"",(AT3-D3)/D3)</f>
        <v>-2.3230758380850567E-4</v>
      </c>
      <c r="CI3" s="79">
        <f t="shared" ref="CI3:CI34" si="4">IF(E3=0,"",(BE3-E3)/E3)</f>
        <v>-2.3912480212774046E-4</v>
      </c>
      <c r="CJ3" s="79">
        <f t="shared" ref="CJ3:CJ34" si="5">IF(F3=0,"",(BF3-F3)/F3)</f>
        <v>-2.4114509395336463E-4</v>
      </c>
      <c r="CK3" s="79">
        <f t="shared" ref="CK3:CK60" si="6">IF(G3=0,"",(BT3-G3)/G3)</f>
        <v>-1.9520973183877728E-4</v>
      </c>
      <c r="CL3" s="79">
        <f t="shared" ref="CL3:CL60" si="7">IF(H3=0,"",(CA3-H3)/H3)</f>
        <v>-3.1429773006744026E-4</v>
      </c>
      <c r="CM3" s="49">
        <f>(T3/0.009783-$CA3)/$CA3</f>
        <v>-4.9229622315292846E-4</v>
      </c>
      <c r="CN3" s="49">
        <f>(X3/0.004739-$CA3)/$CA3</f>
        <v>-5.5873192157816992E-4</v>
      </c>
      <c r="CO3" s="49">
        <f>(AF3/0.042696-$CA3)/$CA3</f>
        <v>8.5663343455847903E-4</v>
      </c>
      <c r="CP3" s="49">
        <f>(AN3/0.00273-$CA3)/$CA3</f>
        <v>-1.3386720061393661E-3</v>
      </c>
    </row>
    <row r="4" spans="1:96" x14ac:dyDescent="0.25">
      <c r="A4" s="91" t="s">
        <v>2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28"/>
      <c r="O4" s="28"/>
      <c r="P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D4" s="34" t="e">
        <f t="shared" si="0"/>
        <v>#DIV/0!</v>
      </c>
      <c r="CE4" s="34" t="e">
        <f t="shared" ref="CE4:CE60" si="8">AO4/BF4</f>
        <v>#DIV/0!</v>
      </c>
      <c r="CF4" s="79" t="str">
        <f t="shared" si="1"/>
        <v/>
      </c>
      <c r="CG4" s="79" t="str">
        <f t="shared" si="2"/>
        <v/>
      </c>
      <c r="CH4" s="79" t="str">
        <f t="shared" si="3"/>
        <v/>
      </c>
      <c r="CI4" s="79" t="str">
        <f t="shared" si="4"/>
        <v/>
      </c>
      <c r="CJ4" s="79" t="str">
        <f t="shared" si="5"/>
        <v/>
      </c>
      <c r="CK4" s="79" t="str">
        <f t="shared" si="6"/>
        <v/>
      </c>
      <c r="CL4" s="79" t="str">
        <f t="shared" si="7"/>
        <v/>
      </c>
      <c r="CM4" s="49" t="e">
        <f t="shared" ref="CM4:CM67" si="9">(T4/0.009783-$CA4)/$CA4</f>
        <v>#DIV/0!</v>
      </c>
      <c r="CN4" s="49" t="e">
        <f t="shared" ref="CN4:CN67" si="10">(X4/0.004739-$CA4)/$CA4</f>
        <v>#DIV/0!</v>
      </c>
      <c r="CO4" s="49" t="e">
        <f t="shared" ref="CO4:CO67" si="11">(AF4/0.042696-$CA4)/$CA4</f>
        <v>#DIV/0!</v>
      </c>
      <c r="CP4" s="49" t="e">
        <f t="shared" ref="CP4:CP67" si="12">(AN4/0.00273-$CA4)/$CA4</f>
        <v>#DIV/0!</v>
      </c>
      <c r="CQ4" s="79" t="str">
        <f>IF(N4=0,"",(#REF!-N4)/N4)</f>
        <v/>
      </c>
      <c r="CR4" s="79" t="str">
        <f t="shared" ref="CR4:CR60" si="13">IF(O4=0,"",(AN4-O4)/O4)</f>
        <v/>
      </c>
    </row>
    <row r="5" spans="1:96" x14ac:dyDescent="0.25">
      <c r="A5" s="91" t="s">
        <v>3</v>
      </c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28"/>
      <c r="O5" s="28"/>
      <c r="P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D5" s="34" t="e">
        <f t="shared" si="0"/>
        <v>#DIV/0!</v>
      </c>
      <c r="CE5" s="34" t="e">
        <f t="shared" si="8"/>
        <v>#DIV/0!</v>
      </c>
      <c r="CF5" s="79" t="str">
        <f t="shared" si="1"/>
        <v/>
      </c>
      <c r="CG5" s="79" t="str">
        <f t="shared" si="2"/>
        <v/>
      </c>
      <c r="CH5" s="79" t="str">
        <f t="shared" si="3"/>
        <v/>
      </c>
      <c r="CI5" s="79" t="str">
        <f t="shared" si="4"/>
        <v/>
      </c>
      <c r="CJ5" s="79" t="str">
        <f t="shared" si="5"/>
        <v/>
      </c>
      <c r="CK5" s="79" t="str">
        <f t="shared" si="6"/>
        <v/>
      </c>
      <c r="CL5" s="79" t="str">
        <f t="shared" si="7"/>
        <v/>
      </c>
      <c r="CM5" s="49" t="e">
        <f t="shared" si="9"/>
        <v>#DIV/0!</v>
      </c>
      <c r="CN5" s="49" t="e">
        <f t="shared" si="10"/>
        <v>#DIV/0!</v>
      </c>
      <c r="CO5" s="49" t="e">
        <f t="shared" si="11"/>
        <v>#DIV/0!</v>
      </c>
      <c r="CP5" s="49" t="e">
        <f t="shared" si="12"/>
        <v>#DIV/0!</v>
      </c>
      <c r="CQ5" s="79" t="str">
        <f>IF(N5=0,"",(#REF!-N5)/N5)</f>
        <v/>
      </c>
      <c r="CR5" s="79" t="str">
        <f t="shared" si="13"/>
        <v/>
      </c>
    </row>
    <row r="6" spans="1:96" x14ac:dyDescent="0.25">
      <c r="A6" s="91" t="s">
        <v>4</v>
      </c>
      <c r="B6" s="91">
        <v>2276.2055999999998</v>
      </c>
      <c r="C6" s="91">
        <v>0</v>
      </c>
      <c r="D6" s="91">
        <v>15747.15</v>
      </c>
      <c r="E6" s="91">
        <v>352.17867699999999</v>
      </c>
      <c r="F6" s="91">
        <v>324.0043</v>
      </c>
      <c r="G6" s="91">
        <v>653.70905000000005</v>
      </c>
      <c r="H6" s="91">
        <v>1677.886</v>
      </c>
      <c r="I6" s="91"/>
      <c r="J6" s="91"/>
      <c r="K6" s="91"/>
      <c r="L6" s="28"/>
      <c r="M6" s="91"/>
      <c r="N6" s="28"/>
      <c r="O6" s="28"/>
      <c r="P6" s="91"/>
      <c r="Q6" s="90" t="s">
        <v>4</v>
      </c>
      <c r="R6" s="90">
        <v>0</v>
      </c>
      <c r="S6" s="91">
        <v>44.322742912706403</v>
      </c>
      <c r="T6" s="91">
        <v>16.405102416094199</v>
      </c>
      <c r="U6" s="91">
        <v>16.405102416094199</v>
      </c>
      <c r="V6" s="91">
        <v>130.33811367064399</v>
      </c>
      <c r="W6" s="91">
        <v>0</v>
      </c>
      <c r="X6" s="91">
        <v>7.9462901331214999</v>
      </c>
      <c r="Y6" s="91">
        <v>40.791098626736201</v>
      </c>
      <c r="Z6" s="91">
        <v>2276.0088703322899</v>
      </c>
      <c r="AA6" s="91">
        <v>390.42877075966999</v>
      </c>
      <c r="AB6" s="91">
        <v>2.9666216798263898</v>
      </c>
      <c r="AC6" s="91">
        <v>68.161732301529298</v>
      </c>
      <c r="AD6" s="91">
        <v>0</v>
      </c>
      <c r="AE6" s="91">
        <v>0</v>
      </c>
      <c r="AF6" s="91">
        <v>71.693368188125802</v>
      </c>
      <c r="AG6" s="91">
        <v>71.693368188125802</v>
      </c>
      <c r="AH6" s="91">
        <v>125.967386122645</v>
      </c>
      <c r="AI6" s="91">
        <v>53.980368476015599</v>
      </c>
      <c r="AJ6" s="91">
        <v>2.1543335946692701</v>
      </c>
      <c r="AK6" s="91">
        <v>56.491268553723899</v>
      </c>
      <c r="AL6" s="91">
        <v>5.78070552638252</v>
      </c>
      <c r="AM6" s="91">
        <v>0</v>
      </c>
      <c r="AN6" s="91">
        <v>4.5740562569461298</v>
      </c>
      <c r="AO6" s="91">
        <v>6.2355563505396301</v>
      </c>
      <c r="AP6" s="91">
        <v>0</v>
      </c>
      <c r="AQ6" s="91">
        <v>1725.2105934010101</v>
      </c>
      <c r="AR6" s="91">
        <v>14171.3262916483</v>
      </c>
      <c r="AS6" s="91">
        <v>1448.62461180628</v>
      </c>
      <c r="AT6" s="91">
        <v>15745.918289577199</v>
      </c>
      <c r="AU6" s="91">
        <v>0</v>
      </c>
      <c r="AV6" s="91">
        <v>68.769907595836003</v>
      </c>
      <c r="AW6" s="91">
        <v>0</v>
      </c>
      <c r="AX6" s="91">
        <v>599.86087228869997</v>
      </c>
      <c r="AY6" s="91">
        <v>0.189732318571845</v>
      </c>
      <c r="AZ6" s="91">
        <v>6.6405554565827196E-2</v>
      </c>
      <c r="BA6" s="91">
        <v>249.81776620160099</v>
      </c>
      <c r="BB6" s="91">
        <v>8.4905521391888103E-2</v>
      </c>
      <c r="BC6" s="91">
        <v>0</v>
      </c>
      <c r="BD6" s="91">
        <v>1.23093235198333E-2</v>
      </c>
      <c r="BE6" s="91">
        <v>352.13920902315101</v>
      </c>
      <c r="BF6" s="91">
        <v>323.967304444349</v>
      </c>
      <c r="BG6" s="91">
        <v>28.171904578801399</v>
      </c>
      <c r="BH6" s="91">
        <v>1.53800272270815E-4</v>
      </c>
      <c r="BI6" s="91">
        <v>0</v>
      </c>
      <c r="BJ6" s="91">
        <v>1.33671182874386</v>
      </c>
      <c r="BK6" s="91">
        <v>0</v>
      </c>
      <c r="BL6" s="91">
        <v>14.225417816663599</v>
      </c>
      <c r="BM6" s="91">
        <v>0</v>
      </c>
      <c r="BN6" s="91">
        <v>0.36960372005930398</v>
      </c>
      <c r="BO6" s="91">
        <v>56.901673289681803</v>
      </c>
      <c r="BP6" s="91">
        <v>1.4654598252869699</v>
      </c>
      <c r="BQ6" s="91">
        <v>1.57074797312565E-4</v>
      </c>
      <c r="BR6" s="91">
        <v>0.96116573168207098</v>
      </c>
      <c r="BS6" s="91">
        <v>1.3022627982671601E-3</v>
      </c>
      <c r="BT6" s="91">
        <v>653.65305422113397</v>
      </c>
      <c r="BU6" s="91">
        <v>250.54551356180701</v>
      </c>
      <c r="BV6" s="91">
        <v>0</v>
      </c>
      <c r="BW6" s="91">
        <v>0</v>
      </c>
      <c r="BX6" s="91">
        <v>83.929741757709195</v>
      </c>
      <c r="BY6" s="91">
        <v>0</v>
      </c>
      <c r="BZ6" s="91">
        <v>13.7001889513833</v>
      </c>
      <c r="CA6" s="91">
        <v>1677.7231538992601</v>
      </c>
      <c r="CB6" s="91">
        <v>116.66362284644499</v>
      </c>
      <c r="CD6" s="34">
        <f t="shared" si="0"/>
        <v>8.0000025280219725E-3</v>
      </c>
      <c r="CE6" s="34">
        <f t="shared" si="8"/>
        <v>1.9247486598175441E-2</v>
      </c>
      <c r="CF6" s="79">
        <f t="shared" si="1"/>
        <v>-8.6428777659566537E-5</v>
      </c>
      <c r="CG6" s="79" t="str">
        <f t="shared" si="2"/>
        <v/>
      </c>
      <c r="CH6" s="79">
        <f t="shared" si="3"/>
        <v>-7.8217990099825111E-5</v>
      </c>
      <c r="CI6" s="79">
        <f t="shared" si="4"/>
        <v>-1.1206804791586599E-4</v>
      </c>
      <c r="CJ6" s="79">
        <f t="shared" si="5"/>
        <v>-1.1418229835531054E-4</v>
      </c>
      <c r="CK6" s="79">
        <f t="shared" si="6"/>
        <v>-8.5658564564888246E-5</v>
      </c>
      <c r="CL6" s="79">
        <f t="shared" si="7"/>
        <v>-9.7054329519346511E-5</v>
      </c>
      <c r="CM6" s="49">
        <f t="shared" si="9"/>
        <v>-4.912640676147874E-4</v>
      </c>
      <c r="CN6" s="49">
        <f t="shared" si="10"/>
        <v>-5.5842585427901155E-4</v>
      </c>
      <c r="CO6" s="49">
        <f t="shared" si="11"/>
        <v>8.5576769097632662E-4</v>
      </c>
      <c r="CP6" s="49">
        <f t="shared" si="12"/>
        <v>-1.3379272356069834E-3</v>
      </c>
      <c r="CQ6" s="79" t="str">
        <f>IF(N6=0,"",(#REF!-N6)/N6)</f>
        <v/>
      </c>
      <c r="CR6" s="79" t="str">
        <f t="shared" si="13"/>
        <v/>
      </c>
    </row>
    <row r="7" spans="1:96" x14ac:dyDescent="0.25">
      <c r="A7" s="91" t="s">
        <v>5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28"/>
      <c r="O7" s="28"/>
      <c r="P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D7" s="34" t="e">
        <f t="shared" si="0"/>
        <v>#DIV/0!</v>
      </c>
      <c r="CE7" s="34" t="e">
        <f t="shared" si="8"/>
        <v>#DIV/0!</v>
      </c>
      <c r="CF7" s="79" t="str">
        <f t="shared" si="1"/>
        <v/>
      </c>
      <c r="CG7" s="79" t="str">
        <f t="shared" si="2"/>
        <v/>
      </c>
      <c r="CH7" s="79" t="str">
        <f t="shared" si="3"/>
        <v/>
      </c>
      <c r="CI7" s="79" t="str">
        <f t="shared" si="4"/>
        <v/>
      </c>
      <c r="CJ7" s="79" t="str">
        <f t="shared" si="5"/>
        <v/>
      </c>
      <c r="CK7" s="79" t="str">
        <f t="shared" si="6"/>
        <v/>
      </c>
      <c r="CL7" s="79" t="str">
        <f t="shared" si="7"/>
        <v/>
      </c>
      <c r="CM7" s="49" t="e">
        <f t="shared" si="9"/>
        <v>#DIV/0!</v>
      </c>
      <c r="CN7" s="49" t="e">
        <f t="shared" si="10"/>
        <v>#DIV/0!</v>
      </c>
      <c r="CO7" s="49" t="e">
        <f t="shared" si="11"/>
        <v>#DIV/0!</v>
      </c>
      <c r="CP7" s="49" t="e">
        <f t="shared" si="12"/>
        <v>#DIV/0!</v>
      </c>
      <c r="CQ7" s="79" t="str">
        <f>IF(N7=0,"",(#REF!-N7)/N7)</f>
        <v/>
      </c>
      <c r="CR7" s="79" t="str">
        <f t="shared" si="13"/>
        <v/>
      </c>
    </row>
    <row r="8" spans="1:96" x14ac:dyDescent="0.25">
      <c r="A8" s="91" t="s">
        <v>6</v>
      </c>
      <c r="B8" s="91">
        <v>20.070848000000002</v>
      </c>
      <c r="C8" s="91">
        <v>0</v>
      </c>
      <c r="D8" s="91">
        <v>114.53391000000001</v>
      </c>
      <c r="E8" s="91">
        <v>3.1803259399999999</v>
      </c>
      <c r="F8" s="91">
        <v>2.9258861999999999</v>
      </c>
      <c r="G8" s="91">
        <v>6.4468842000000004</v>
      </c>
      <c r="H8" s="91">
        <v>11.914865000000001</v>
      </c>
      <c r="I8" s="91"/>
      <c r="J8" s="91"/>
      <c r="K8" s="91"/>
      <c r="L8" s="91"/>
      <c r="M8" s="91"/>
      <c r="N8" s="28"/>
      <c r="O8" s="28"/>
      <c r="P8" s="91"/>
      <c r="Q8" s="90" t="s">
        <v>6</v>
      </c>
      <c r="R8" s="90">
        <v>0</v>
      </c>
      <c r="S8" s="91">
        <v>0.31477170045147101</v>
      </c>
      <c r="T8" s="91">
        <v>0.116505695046937</v>
      </c>
      <c r="U8" s="91">
        <v>0.116505695046937</v>
      </c>
      <c r="V8" s="91">
        <v>0.92563549688371105</v>
      </c>
      <c r="W8" s="91">
        <v>0</v>
      </c>
      <c r="X8" s="91">
        <v>5.6433015719357202E-2</v>
      </c>
      <c r="Y8" s="91">
        <v>0.28968990087819102</v>
      </c>
      <c r="Z8" s="91">
        <v>20.070814392654199</v>
      </c>
      <c r="AA8" s="91">
        <v>2.7727480364403498</v>
      </c>
      <c r="AB8" s="91">
        <v>2.1068374306162398E-2</v>
      </c>
      <c r="AC8" s="91">
        <v>0.48407049034379501</v>
      </c>
      <c r="AD8" s="91">
        <v>0</v>
      </c>
      <c r="AE8" s="91">
        <v>0</v>
      </c>
      <c r="AF8" s="91">
        <v>0.50915274247111197</v>
      </c>
      <c r="AG8" s="91">
        <v>0.50915274247111197</v>
      </c>
      <c r="AH8" s="91">
        <v>0.91627202017229004</v>
      </c>
      <c r="AI8" s="91">
        <v>0.38335760543861402</v>
      </c>
      <c r="AJ8" s="91">
        <v>1.52996577086521E-2</v>
      </c>
      <c r="AK8" s="91">
        <v>0.401190267136743</v>
      </c>
      <c r="AL8" s="91">
        <v>4.1053480554299297E-2</v>
      </c>
      <c r="AM8" s="91">
        <v>0</v>
      </c>
      <c r="AN8" s="91">
        <v>3.2484140625334598E-2</v>
      </c>
      <c r="AO8" s="91">
        <v>5.6314526382160099E-2</v>
      </c>
      <c r="AP8" s="91">
        <v>0</v>
      </c>
      <c r="AQ8" s="91">
        <v>12.2521087607268</v>
      </c>
      <c r="AR8" s="91">
        <v>103.080483437887</v>
      </c>
      <c r="AS8" s="91">
        <v>10.537105822075899</v>
      </c>
      <c r="AT8" s="91">
        <v>114.533861280135</v>
      </c>
      <c r="AU8" s="91">
        <v>0</v>
      </c>
      <c r="AV8" s="91">
        <v>0.48838952943164798</v>
      </c>
      <c r="AW8" s="91">
        <v>0</v>
      </c>
      <c r="AX8" s="91">
        <v>4.2600925232857598</v>
      </c>
      <c r="AY8" s="91">
        <v>1.7057915183782699E-3</v>
      </c>
      <c r="AZ8" s="91">
        <v>5.9980512166757599E-4</v>
      </c>
      <c r="BA8" s="91">
        <v>2.25644275202963</v>
      </c>
      <c r="BB8" s="91">
        <v>7.66581837993353E-4</v>
      </c>
      <c r="BC8" s="91">
        <v>0</v>
      </c>
      <c r="BD8" s="91">
        <v>1.11183184863065E-4</v>
      </c>
      <c r="BE8" s="91">
        <v>3.1802481949830401</v>
      </c>
      <c r="BF8" s="91">
        <v>2.9258092209038802</v>
      </c>
      <c r="BG8" s="91">
        <v>0.254438974079157</v>
      </c>
      <c r="BH8" s="91">
        <v>0</v>
      </c>
      <c r="BI8" s="91">
        <v>0</v>
      </c>
      <c r="BJ8" s="91">
        <v>1.19697978306519E-2</v>
      </c>
      <c r="BK8" s="91">
        <v>0</v>
      </c>
      <c r="BL8" s="91">
        <v>0.128446427983266</v>
      </c>
      <c r="BM8" s="91">
        <v>0</v>
      </c>
      <c r="BN8" s="91">
        <v>3.3384365768834301E-3</v>
      </c>
      <c r="BO8" s="91">
        <v>0.513785378506038</v>
      </c>
      <c r="BP8" s="91">
        <v>1.04074045565589E-2</v>
      </c>
      <c r="BQ8" s="91">
        <v>0</v>
      </c>
      <c r="BR8" s="91">
        <v>8.6313626966936109E-3</v>
      </c>
      <c r="BS8" s="91">
        <v>1.17036178166526E-5</v>
      </c>
      <c r="BT8" s="91">
        <v>6.4468917672139598</v>
      </c>
      <c r="BU8" s="91">
        <v>1.7793228578987501</v>
      </c>
      <c r="BV8" s="91">
        <v>0</v>
      </c>
      <c r="BW8" s="91">
        <v>0</v>
      </c>
      <c r="BX8" s="91">
        <v>0.59605279398386202</v>
      </c>
      <c r="BY8" s="91">
        <v>0</v>
      </c>
      <c r="BZ8" s="91">
        <v>9.7296111920699799E-2</v>
      </c>
      <c r="CA8" s="91">
        <v>11.9148639469347</v>
      </c>
      <c r="CB8" s="91">
        <v>0.82852139160149796</v>
      </c>
      <c r="CD8" s="34">
        <f t="shared" si="0"/>
        <v>8.0000098654773137E-3</v>
      </c>
      <c r="CE8" s="34">
        <f t="shared" si="8"/>
        <v>1.9247504580890841E-2</v>
      </c>
      <c r="CF8" s="79">
        <f t="shared" si="1"/>
        <v>-1.6744357688457789E-6</v>
      </c>
      <c r="CG8" s="79" t="str">
        <f t="shared" si="2"/>
        <v/>
      </c>
      <c r="CH8" s="79">
        <f t="shared" si="3"/>
        <v>-4.2537502654296175E-7</v>
      </c>
      <c r="CI8" s="79">
        <f t="shared" si="4"/>
        <v>-2.4445612942359256E-5</v>
      </c>
      <c r="CJ8" s="79">
        <f t="shared" si="5"/>
        <v>-2.6309668544080879E-5</v>
      </c>
      <c r="CK8" s="79">
        <f t="shared" si="6"/>
        <v>1.1737784834800308E-6</v>
      </c>
      <c r="CL8" s="79">
        <f t="shared" si="7"/>
        <v>-8.8382478587705251E-8</v>
      </c>
      <c r="CM8" s="49">
        <f t="shared" si="9"/>
        <v>-4.9259962228424901E-4</v>
      </c>
      <c r="CN8" s="49">
        <f t="shared" si="10"/>
        <v>-5.5830659436566525E-4</v>
      </c>
      <c r="CO8" s="49">
        <f t="shared" si="11"/>
        <v>8.5649067393026338E-4</v>
      </c>
      <c r="CP8" s="49">
        <f t="shared" si="12"/>
        <v>-1.335419102802165E-3</v>
      </c>
      <c r="CQ8" s="79" t="str">
        <f>IF(N8=0,"",(#REF!-N8)/N8)</f>
        <v/>
      </c>
      <c r="CR8" s="79" t="str">
        <f t="shared" si="13"/>
        <v/>
      </c>
    </row>
    <row r="9" spans="1:96" x14ac:dyDescent="0.25">
      <c r="A9" s="91" t="s">
        <v>7</v>
      </c>
      <c r="B9" s="91">
        <v>335.56369000000001</v>
      </c>
      <c r="C9" s="91">
        <v>0</v>
      </c>
      <c r="D9" s="91">
        <v>1960.8286000000001</v>
      </c>
      <c r="E9" s="91">
        <v>52.190477000000001</v>
      </c>
      <c r="F9" s="91">
        <v>48.015174999999999</v>
      </c>
      <c r="G9" s="91">
        <v>103.95258</v>
      </c>
      <c r="H9" s="91">
        <v>216.25336999999999</v>
      </c>
      <c r="I9" s="91"/>
      <c r="J9" s="91"/>
      <c r="K9" s="91"/>
      <c r="L9" s="91"/>
      <c r="M9" s="91"/>
      <c r="N9" s="28"/>
      <c r="O9" s="28"/>
      <c r="P9" s="91"/>
      <c r="Q9" s="90" t="s">
        <v>7</v>
      </c>
      <c r="R9" s="90">
        <v>0</v>
      </c>
      <c r="S9" s="91">
        <v>5.7130660907212896</v>
      </c>
      <c r="T9" s="91">
        <v>2.1145674208182599</v>
      </c>
      <c r="U9" s="91">
        <v>2.1145674208182599</v>
      </c>
      <c r="V9" s="91">
        <v>16.800180655764802</v>
      </c>
      <c r="W9" s="91">
        <v>0</v>
      </c>
      <c r="X9" s="91">
        <v>1.0242529103682401</v>
      </c>
      <c r="Y9" s="91">
        <v>5.2578416485942698</v>
      </c>
      <c r="Z9" s="91">
        <v>335.56357920379997</v>
      </c>
      <c r="AA9" s="91">
        <v>50.325086839630202</v>
      </c>
      <c r="AB9" s="91">
        <v>0.38238832665950101</v>
      </c>
      <c r="AC9" s="91">
        <v>8.7858313592684993</v>
      </c>
      <c r="AD9" s="91">
        <v>0</v>
      </c>
      <c r="AE9" s="91">
        <v>0</v>
      </c>
      <c r="AF9" s="91">
        <v>9.2410615593621994</v>
      </c>
      <c r="AG9" s="91">
        <v>9.2410615593621994</v>
      </c>
      <c r="AH9" s="91">
        <v>15.6866197831754</v>
      </c>
      <c r="AI9" s="91">
        <v>6.9578924311391797</v>
      </c>
      <c r="AJ9" s="91">
        <v>0.27768713845345699</v>
      </c>
      <c r="AK9" s="91">
        <v>7.2815464619723897</v>
      </c>
      <c r="AL9" s="91">
        <v>0.74511464072487898</v>
      </c>
      <c r="AM9" s="91">
        <v>0</v>
      </c>
      <c r="AN9" s="91">
        <v>0.58958151671009695</v>
      </c>
      <c r="AO9" s="91">
        <v>0.92414716634424099</v>
      </c>
      <c r="AP9" s="91">
        <v>0</v>
      </c>
      <c r="AQ9" s="91">
        <v>222.374307996715</v>
      </c>
      <c r="AR9" s="91">
        <v>1764.74502730975</v>
      </c>
      <c r="AS9" s="91">
        <v>180.396201436311</v>
      </c>
      <c r="AT9" s="91">
        <v>1960.8278485292401</v>
      </c>
      <c r="AU9" s="91">
        <v>0</v>
      </c>
      <c r="AV9" s="91">
        <v>8.8642178221641501</v>
      </c>
      <c r="AW9" s="91">
        <v>0</v>
      </c>
      <c r="AX9" s="91">
        <v>77.320200674283598</v>
      </c>
      <c r="AY9" s="91">
        <v>2.7992841592398399E-2</v>
      </c>
      <c r="AZ9" s="91">
        <v>9.8431145797163704E-3</v>
      </c>
      <c r="BA9" s="91">
        <v>37.029292591918903</v>
      </c>
      <c r="BB9" s="91">
        <v>1.2579966159052399E-2</v>
      </c>
      <c r="BC9" s="91">
        <v>0</v>
      </c>
      <c r="BD9" s="91">
        <v>1.8245754724780499E-3</v>
      </c>
      <c r="BE9" s="91">
        <v>52.189216218940999</v>
      </c>
      <c r="BF9" s="91">
        <v>48.0139151392274</v>
      </c>
      <c r="BG9" s="91">
        <v>4.1753010797136101</v>
      </c>
      <c r="BH9" s="91">
        <v>0</v>
      </c>
      <c r="BI9" s="91">
        <v>0</v>
      </c>
      <c r="BJ9" s="91">
        <v>0.196429944278179</v>
      </c>
      <c r="BK9" s="91">
        <v>0</v>
      </c>
      <c r="BL9" s="91">
        <v>2.1078668849242401</v>
      </c>
      <c r="BM9" s="91">
        <v>0</v>
      </c>
      <c r="BN9" s="91">
        <v>5.47852777548129E-2</v>
      </c>
      <c r="BO9" s="91">
        <v>8.4314631414761099</v>
      </c>
      <c r="BP9" s="91">
        <v>0.18889306380330301</v>
      </c>
      <c r="BQ9" s="91">
        <v>0</v>
      </c>
      <c r="BR9" s="91">
        <v>0.14164474170097599</v>
      </c>
      <c r="BS9" s="91">
        <v>1.9205937047018999E-4</v>
      </c>
      <c r="BT9" s="91">
        <v>103.952629551855</v>
      </c>
      <c r="BU9" s="91">
        <v>32.294538102235798</v>
      </c>
      <c r="BV9" s="91">
        <v>0</v>
      </c>
      <c r="BW9" s="91">
        <v>0</v>
      </c>
      <c r="BX9" s="91">
        <v>10.818279839017601</v>
      </c>
      <c r="BY9" s="91">
        <v>0</v>
      </c>
      <c r="BZ9" s="91">
        <v>1.76591184657815</v>
      </c>
      <c r="CA9" s="91">
        <v>216.25331701913001</v>
      </c>
      <c r="CB9" s="91">
        <v>15.0375789537029</v>
      </c>
      <c r="CD9" s="34">
        <f t="shared" si="0"/>
        <v>7.9999984674541808E-3</v>
      </c>
      <c r="CE9" s="34">
        <f t="shared" si="8"/>
        <v>1.9247486143641142E-2</v>
      </c>
      <c r="CF9" s="79">
        <f t="shared" si="1"/>
        <v>-3.3017934697670005E-7</v>
      </c>
      <c r="CG9" s="79" t="str">
        <f t="shared" si="2"/>
        <v/>
      </c>
      <c r="CH9" s="79">
        <f t="shared" si="3"/>
        <v>-3.8324143168413055E-7</v>
      </c>
      <c r="CI9" s="79">
        <f t="shared" si="4"/>
        <v>-2.4157300938303834E-5</v>
      </c>
      <c r="CJ9" s="79">
        <f t="shared" si="5"/>
        <v>-2.6238804140547179E-5</v>
      </c>
      <c r="CK9" s="79">
        <f t="shared" si="6"/>
        <v>4.7667749082959937E-7</v>
      </c>
      <c r="CL9" s="79">
        <f t="shared" si="7"/>
        <v>-2.4499442473870541E-7</v>
      </c>
      <c r="CM9" s="49">
        <f t="shared" si="9"/>
        <v>-4.9100800503119326E-4</v>
      </c>
      <c r="CN9" s="49">
        <f t="shared" si="10"/>
        <v>-5.5771403055744964E-4</v>
      </c>
      <c r="CO9" s="49">
        <f t="shared" si="11"/>
        <v>8.5668861901243721E-4</v>
      </c>
      <c r="CP9" s="49">
        <f t="shared" si="12"/>
        <v>-1.3382059904789698E-3</v>
      </c>
      <c r="CQ9" s="79" t="str">
        <f>IF(N9=0,"",(#REF!-N9)/N9)</f>
        <v/>
      </c>
      <c r="CR9" s="79" t="str">
        <f t="shared" si="13"/>
        <v/>
      </c>
    </row>
    <row r="10" spans="1:96" x14ac:dyDescent="0.25">
      <c r="A10" s="91" t="s">
        <v>8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28"/>
      <c r="O10" s="28"/>
      <c r="P10" s="91"/>
      <c r="Q10" s="90" t="s">
        <v>8</v>
      </c>
      <c r="R10" s="90">
        <v>0</v>
      </c>
      <c r="S10" s="91">
        <v>0</v>
      </c>
      <c r="T10" s="91">
        <v>0</v>
      </c>
      <c r="U10" s="91">
        <v>0</v>
      </c>
      <c r="V10" s="91">
        <v>0</v>
      </c>
      <c r="W10" s="91">
        <v>0</v>
      </c>
      <c r="X10" s="91">
        <v>0</v>
      </c>
      <c r="Y10" s="91">
        <v>0</v>
      </c>
      <c r="Z10" s="91">
        <v>0</v>
      </c>
      <c r="AA10" s="91">
        <v>0</v>
      </c>
      <c r="AB10" s="91">
        <v>0</v>
      </c>
      <c r="AC10" s="91">
        <v>0</v>
      </c>
      <c r="AD10" s="91">
        <v>0</v>
      </c>
      <c r="AE10" s="91">
        <v>0</v>
      </c>
      <c r="AF10" s="91">
        <v>0</v>
      </c>
      <c r="AG10" s="91">
        <v>0</v>
      </c>
      <c r="AH10" s="91">
        <v>0</v>
      </c>
      <c r="AI10" s="91">
        <v>0</v>
      </c>
      <c r="AJ10" s="91">
        <v>0</v>
      </c>
      <c r="AK10" s="91">
        <v>0</v>
      </c>
      <c r="AL10" s="91">
        <v>0</v>
      </c>
      <c r="AM10" s="91">
        <v>0</v>
      </c>
      <c r="AN10" s="91">
        <v>0</v>
      </c>
      <c r="AO10" s="91">
        <v>0</v>
      </c>
      <c r="AP10" s="91">
        <v>0</v>
      </c>
      <c r="AQ10" s="91">
        <v>0</v>
      </c>
      <c r="AR10" s="91">
        <v>0</v>
      </c>
      <c r="AS10" s="91">
        <v>0</v>
      </c>
      <c r="AT10" s="91">
        <v>0</v>
      </c>
      <c r="AU10" s="91">
        <v>0</v>
      </c>
      <c r="AV10" s="91">
        <v>0</v>
      </c>
      <c r="AW10" s="91">
        <v>0</v>
      </c>
      <c r="AX10" s="91">
        <v>0</v>
      </c>
      <c r="AY10" s="91">
        <v>0</v>
      </c>
      <c r="AZ10" s="91">
        <v>0</v>
      </c>
      <c r="BA10" s="91">
        <v>0</v>
      </c>
      <c r="BB10" s="91">
        <v>0</v>
      </c>
      <c r="BC10" s="91">
        <v>0</v>
      </c>
      <c r="BD10" s="91">
        <v>0</v>
      </c>
      <c r="BE10" s="91">
        <v>0</v>
      </c>
      <c r="BF10" s="91">
        <v>0</v>
      </c>
      <c r="BG10" s="91">
        <v>0</v>
      </c>
      <c r="BH10" s="91">
        <v>0</v>
      </c>
      <c r="BI10" s="91">
        <v>0</v>
      </c>
      <c r="BJ10" s="91">
        <v>0</v>
      </c>
      <c r="BK10" s="91">
        <v>0</v>
      </c>
      <c r="BL10" s="91">
        <v>0</v>
      </c>
      <c r="BM10" s="91">
        <v>0</v>
      </c>
      <c r="BN10" s="91">
        <v>0</v>
      </c>
      <c r="BO10" s="91">
        <v>0</v>
      </c>
      <c r="BP10" s="91">
        <v>0</v>
      </c>
      <c r="BQ10" s="91">
        <v>0</v>
      </c>
      <c r="BR10" s="91">
        <v>0</v>
      </c>
      <c r="BS10" s="91">
        <v>0</v>
      </c>
      <c r="BT10" s="91">
        <v>0</v>
      </c>
      <c r="BU10" s="91">
        <v>0</v>
      </c>
      <c r="BV10" s="91">
        <v>0</v>
      </c>
      <c r="BW10" s="91">
        <v>0</v>
      </c>
      <c r="BX10" s="91">
        <v>0</v>
      </c>
      <c r="BY10" s="91">
        <v>0</v>
      </c>
      <c r="BZ10" s="91">
        <v>0</v>
      </c>
      <c r="CA10" s="91">
        <v>0</v>
      </c>
      <c r="CB10" s="91">
        <v>0</v>
      </c>
      <c r="CD10" s="34" t="e">
        <f t="shared" si="0"/>
        <v>#DIV/0!</v>
      </c>
      <c r="CE10" s="34" t="e">
        <f t="shared" si="8"/>
        <v>#DIV/0!</v>
      </c>
      <c r="CF10" s="79" t="str">
        <f t="shared" si="1"/>
        <v/>
      </c>
      <c r="CG10" s="79" t="str">
        <f t="shared" si="2"/>
        <v/>
      </c>
      <c r="CH10" s="79" t="str">
        <f t="shared" si="3"/>
        <v/>
      </c>
      <c r="CI10" s="79" t="str">
        <f t="shared" si="4"/>
        <v/>
      </c>
      <c r="CJ10" s="79" t="str">
        <f t="shared" si="5"/>
        <v/>
      </c>
      <c r="CK10" s="79" t="str">
        <f t="shared" si="6"/>
        <v/>
      </c>
      <c r="CL10" s="79" t="str">
        <f t="shared" si="7"/>
        <v/>
      </c>
      <c r="CM10" s="49" t="e">
        <f t="shared" si="9"/>
        <v>#DIV/0!</v>
      </c>
      <c r="CN10" s="49" t="e">
        <f t="shared" si="10"/>
        <v>#DIV/0!</v>
      </c>
      <c r="CO10" s="49" t="e">
        <f t="shared" si="11"/>
        <v>#DIV/0!</v>
      </c>
      <c r="CP10" s="49" t="e">
        <f t="shared" si="12"/>
        <v>#DIV/0!</v>
      </c>
      <c r="CQ10" s="79" t="str">
        <f>IF(N10=0,"",(#REF!-N10)/N10)</f>
        <v/>
      </c>
      <c r="CR10" s="79" t="str">
        <f t="shared" si="13"/>
        <v/>
      </c>
    </row>
    <row r="11" spans="1:96" x14ac:dyDescent="0.25">
      <c r="A11" s="91" t="s">
        <v>9</v>
      </c>
      <c r="B11" s="91">
        <v>1102.2061000000001</v>
      </c>
      <c r="C11" s="91">
        <v>0</v>
      </c>
      <c r="D11" s="91">
        <v>6960.3877000000002</v>
      </c>
      <c r="E11" s="91">
        <v>188.01938999999999</v>
      </c>
      <c r="F11" s="91">
        <v>172.97778</v>
      </c>
      <c r="G11" s="91">
        <v>409.11169000000001</v>
      </c>
      <c r="H11" s="91">
        <v>558.50603999999998</v>
      </c>
      <c r="I11" s="91"/>
      <c r="J11" s="91"/>
      <c r="K11" s="91"/>
      <c r="L11" s="91"/>
      <c r="M11" s="91"/>
      <c r="N11" s="28"/>
      <c r="O11" s="28"/>
      <c r="P11" s="91"/>
      <c r="Q11" s="90" t="s">
        <v>9</v>
      </c>
      <c r="R11" s="90">
        <v>0</v>
      </c>
      <c r="S11" s="91">
        <v>14.7548324716865</v>
      </c>
      <c r="T11" s="91">
        <v>5.4611838853599197</v>
      </c>
      <c r="U11" s="91">
        <v>5.4611838853599197</v>
      </c>
      <c r="V11" s="91">
        <v>43.388920752414798</v>
      </c>
      <c r="W11" s="91">
        <v>0</v>
      </c>
      <c r="X11" s="91">
        <v>2.64528079485267</v>
      </c>
      <c r="Y11" s="91">
        <v>13.579144917627501</v>
      </c>
      <c r="Z11" s="91">
        <v>1102.20571047669</v>
      </c>
      <c r="AA11" s="91">
        <v>129.97182899950701</v>
      </c>
      <c r="AB11" s="91">
        <v>0.98757407724369395</v>
      </c>
      <c r="AC11" s="91">
        <v>22.690701228442499</v>
      </c>
      <c r="AD11" s="91">
        <v>0</v>
      </c>
      <c r="AE11" s="91">
        <v>0</v>
      </c>
      <c r="AF11" s="91">
        <v>23.866388554569099</v>
      </c>
      <c r="AG11" s="91">
        <v>23.866388554569099</v>
      </c>
      <c r="AH11" s="91">
        <v>55.683066952606097</v>
      </c>
      <c r="AI11" s="91">
        <v>17.969787620903801</v>
      </c>
      <c r="AJ11" s="91">
        <v>0.71716701476848299</v>
      </c>
      <c r="AK11" s="91">
        <v>18.805676271020001</v>
      </c>
      <c r="AL11" s="91">
        <v>1.92436891912046</v>
      </c>
      <c r="AM11" s="91">
        <v>0</v>
      </c>
      <c r="AN11" s="91">
        <v>1.5226807482068501</v>
      </c>
      <c r="AO11" s="91">
        <v>3.3293006488202499</v>
      </c>
      <c r="AP11" s="91">
        <v>0</v>
      </c>
      <c r="AQ11" s="91">
        <v>574.31423410439902</v>
      </c>
      <c r="AR11" s="91">
        <v>6264.3467718888596</v>
      </c>
      <c r="AS11" s="91">
        <v>640.355426574072</v>
      </c>
      <c r="AT11" s="91">
        <v>6960.3852654155398</v>
      </c>
      <c r="AU11" s="91">
        <v>0</v>
      </c>
      <c r="AV11" s="91">
        <v>22.893153090965399</v>
      </c>
      <c r="AW11" s="91">
        <v>0</v>
      </c>
      <c r="AX11" s="91">
        <v>199.69078151938001</v>
      </c>
      <c r="AY11" s="91">
        <v>0.100846043894023</v>
      </c>
      <c r="AZ11" s="91">
        <v>3.5460442803838199E-2</v>
      </c>
      <c r="BA11" s="91">
        <v>133.40042332379801</v>
      </c>
      <c r="BB11" s="91">
        <v>4.5320157254584201E-2</v>
      </c>
      <c r="BC11" s="91">
        <v>0</v>
      </c>
      <c r="BD11" s="91">
        <v>6.57315311805199E-3</v>
      </c>
      <c r="BE11" s="91">
        <v>188.014828667724</v>
      </c>
      <c r="BF11" s="91">
        <v>172.973234359727</v>
      </c>
      <c r="BG11" s="91">
        <v>15.0415943079967</v>
      </c>
      <c r="BH11" s="91">
        <v>0</v>
      </c>
      <c r="BI11" s="91">
        <v>0</v>
      </c>
      <c r="BJ11" s="91">
        <v>0.70765200109128701</v>
      </c>
      <c r="BK11" s="91">
        <v>0</v>
      </c>
      <c r="BL11" s="91">
        <v>7.5937232952484797</v>
      </c>
      <c r="BM11" s="91">
        <v>0</v>
      </c>
      <c r="BN11" s="91">
        <v>0.197367486290007</v>
      </c>
      <c r="BO11" s="91">
        <v>30.3748921589312</v>
      </c>
      <c r="BP11" s="91">
        <v>0.487844212242592</v>
      </c>
      <c r="BQ11" s="91">
        <v>0</v>
      </c>
      <c r="BR11" s="91">
        <v>0.51028438941340504</v>
      </c>
      <c r="BS11" s="91">
        <v>6.91907884532923E-4</v>
      </c>
      <c r="BT11" s="91">
        <v>409.11163155122699</v>
      </c>
      <c r="BU11" s="91">
        <v>83.405391297205398</v>
      </c>
      <c r="BV11" s="91">
        <v>0</v>
      </c>
      <c r="BW11" s="91">
        <v>0</v>
      </c>
      <c r="BX11" s="91">
        <v>27.939798979842099</v>
      </c>
      <c r="BY11" s="91">
        <v>0</v>
      </c>
      <c r="BZ11" s="91">
        <v>4.5607298675659296</v>
      </c>
      <c r="CA11" s="91">
        <v>558.50590546691103</v>
      </c>
      <c r="CB11" s="91">
        <v>38.836728719703501</v>
      </c>
      <c r="CD11" s="34">
        <f t="shared" si="0"/>
        <v>7.9999978204197547E-3</v>
      </c>
      <c r="CE11" s="34">
        <f t="shared" si="8"/>
        <v>1.9247490290297792E-2</v>
      </c>
      <c r="CF11" s="79">
        <f t="shared" si="1"/>
        <v>-3.53403333645838E-7</v>
      </c>
      <c r="CG11" s="79" t="str">
        <f t="shared" si="2"/>
        <v/>
      </c>
      <c r="CH11" s="79">
        <f t="shared" si="3"/>
        <v>-3.4977713387841571E-7</v>
      </c>
      <c r="CI11" s="79">
        <f t="shared" si="4"/>
        <v>-2.4259903598152468E-5</v>
      </c>
      <c r="CJ11" s="79">
        <f t="shared" si="5"/>
        <v>-2.6278752525289541E-5</v>
      </c>
      <c r="CK11" s="79">
        <f t="shared" si="6"/>
        <v>-1.4286752113578493E-7</v>
      </c>
      <c r="CL11" s="79">
        <f t="shared" si="7"/>
        <v>-2.4088027580418554E-7</v>
      </c>
      <c r="CM11" s="49">
        <f t="shared" si="9"/>
        <v>-4.9038339521070937E-4</v>
      </c>
      <c r="CN11" s="49">
        <f t="shared" si="10"/>
        <v>-5.5867983579116194E-4</v>
      </c>
      <c r="CO11" s="49">
        <f t="shared" si="11"/>
        <v>8.5634664250727266E-4</v>
      </c>
      <c r="CP11" s="49">
        <f t="shared" si="12"/>
        <v>-1.3381946957232783E-3</v>
      </c>
      <c r="CQ11" s="79" t="str">
        <f>IF(N11=0,"",(#REF!-N11)/N11)</f>
        <v/>
      </c>
      <c r="CR11" s="79" t="str">
        <f t="shared" si="13"/>
        <v/>
      </c>
    </row>
    <row r="12" spans="1:96" x14ac:dyDescent="0.25">
      <c r="A12" s="91" t="s">
        <v>10</v>
      </c>
      <c r="B12" s="91">
        <v>292.07611000000003</v>
      </c>
      <c r="C12" s="91">
        <v>0</v>
      </c>
      <c r="D12" s="91">
        <v>1498.7837</v>
      </c>
      <c r="E12" s="91">
        <v>38.854319799999999</v>
      </c>
      <c r="F12" s="91">
        <v>35.745964000000001</v>
      </c>
      <c r="G12" s="91">
        <v>70.952697999999998</v>
      </c>
      <c r="H12" s="91">
        <v>194.21897999999999</v>
      </c>
      <c r="I12" s="91"/>
      <c r="J12" s="91"/>
      <c r="K12" s="91"/>
      <c r="L12" s="91"/>
      <c r="M12" s="91"/>
      <c r="N12" s="28"/>
      <c r="O12" s="28"/>
      <c r="P12" s="91"/>
      <c r="Q12" s="90" t="s">
        <v>10</v>
      </c>
      <c r="R12" s="90">
        <v>0</v>
      </c>
      <c r="S12" s="91">
        <v>5.1309610111224702</v>
      </c>
      <c r="T12" s="91">
        <v>1.89911040246058</v>
      </c>
      <c r="U12" s="91">
        <v>1.89911040246058</v>
      </c>
      <c r="V12" s="91">
        <v>15.0883709130838</v>
      </c>
      <c r="W12" s="91">
        <v>0</v>
      </c>
      <c r="X12" s="91">
        <v>0.91988982201056002</v>
      </c>
      <c r="Y12" s="91">
        <v>4.7221107898074104</v>
      </c>
      <c r="Z12" s="91">
        <v>292.07600359838398</v>
      </c>
      <c r="AA12" s="91">
        <v>45.197347741126002</v>
      </c>
      <c r="AB12" s="91">
        <v>0.34342628579496998</v>
      </c>
      <c r="AC12" s="91">
        <v>7.8906302913825899</v>
      </c>
      <c r="AD12" s="91">
        <v>0</v>
      </c>
      <c r="AE12" s="91">
        <v>0</v>
      </c>
      <c r="AF12" s="91">
        <v>8.2994758200773102</v>
      </c>
      <c r="AG12" s="91">
        <v>8.2994758200773102</v>
      </c>
      <c r="AH12" s="91">
        <v>11.990266010791601</v>
      </c>
      <c r="AI12" s="91">
        <v>6.2489426859760604</v>
      </c>
      <c r="AJ12" s="91">
        <v>0.24939318722592299</v>
      </c>
      <c r="AK12" s="91">
        <v>6.5396122629876299</v>
      </c>
      <c r="AL12" s="91">
        <v>0.669194356881055</v>
      </c>
      <c r="AM12" s="91">
        <v>0</v>
      </c>
      <c r="AN12" s="91">
        <v>0.52950844889840698</v>
      </c>
      <c r="AO12" s="91">
        <v>0.68800217697603105</v>
      </c>
      <c r="AP12" s="91">
        <v>0</v>
      </c>
      <c r="AQ12" s="91">
        <v>199.71622511946299</v>
      </c>
      <c r="AR12" s="91">
        <v>1348.9050415582201</v>
      </c>
      <c r="AS12" s="91">
        <v>137.88808278620101</v>
      </c>
      <c r="AT12" s="91">
        <v>1498.78339035522</v>
      </c>
      <c r="AU12" s="91">
        <v>0</v>
      </c>
      <c r="AV12" s="91">
        <v>7.9610294071082501</v>
      </c>
      <c r="AW12" s="91">
        <v>0</v>
      </c>
      <c r="AX12" s="91">
        <v>69.441913367039703</v>
      </c>
      <c r="AY12" s="91">
        <v>2.0839891091673699E-2</v>
      </c>
      <c r="AZ12" s="91">
        <v>7.3279160513015501E-3</v>
      </c>
      <c r="BA12" s="91">
        <v>27.5672811146569</v>
      </c>
      <c r="BB12" s="91">
        <v>9.3654313794870898E-3</v>
      </c>
      <c r="BC12" s="91">
        <v>0</v>
      </c>
      <c r="BD12" s="91">
        <v>1.35834668937427E-3</v>
      </c>
      <c r="BE12" s="91">
        <v>38.853381813601203</v>
      </c>
      <c r="BF12" s="91">
        <v>35.7450263250294</v>
      </c>
      <c r="BG12" s="91">
        <v>3.1083554885717901</v>
      </c>
      <c r="BH12" s="91">
        <v>0</v>
      </c>
      <c r="BI12" s="91">
        <v>0</v>
      </c>
      <c r="BJ12" s="91">
        <v>0.146236686298825</v>
      </c>
      <c r="BK12" s="91">
        <v>0</v>
      </c>
      <c r="BL12" s="91">
        <v>1.56924732243147</v>
      </c>
      <c r="BM12" s="91">
        <v>0</v>
      </c>
      <c r="BN12" s="91">
        <v>4.0786146882940098E-2</v>
      </c>
      <c r="BO12" s="91">
        <v>6.2769899982914197</v>
      </c>
      <c r="BP12" s="91">
        <v>0.16964643912368699</v>
      </c>
      <c r="BQ12" s="91">
        <v>0</v>
      </c>
      <c r="BR12" s="91">
        <v>0.105450487552153</v>
      </c>
      <c r="BS12" s="91">
        <v>1.42983703875174E-4</v>
      </c>
      <c r="BT12" s="91">
        <v>70.952726500548394</v>
      </c>
      <c r="BU12" s="91">
        <v>29.004000149909999</v>
      </c>
      <c r="BV12" s="91">
        <v>0</v>
      </c>
      <c r="BW12" s="91">
        <v>0</v>
      </c>
      <c r="BX12" s="91">
        <v>9.7159780660389803</v>
      </c>
      <c r="BY12" s="91">
        <v>0</v>
      </c>
      <c r="BZ12" s="91">
        <v>1.5859793633968799</v>
      </c>
      <c r="CA12" s="91">
        <v>194.21892568439699</v>
      </c>
      <c r="CB12" s="91">
        <v>13.5053711952533</v>
      </c>
      <c r="CD12" s="34">
        <f t="shared" si="0"/>
        <v>7.9999992580314355E-3</v>
      </c>
      <c r="CE12" s="34">
        <f t="shared" si="8"/>
        <v>1.9247493923211293E-2</v>
      </c>
      <c r="CF12" s="79">
        <f t="shared" si="1"/>
        <v>-3.6429414254813157E-7</v>
      </c>
      <c r="CG12" s="79" t="str">
        <f t="shared" si="2"/>
        <v/>
      </c>
      <c r="CH12" s="79">
        <f t="shared" si="3"/>
        <v>-2.0659737620446292E-7</v>
      </c>
      <c r="CI12" s="79">
        <f t="shared" si="4"/>
        <v>-2.4141109756242406E-5</v>
      </c>
      <c r="CJ12" s="79">
        <f t="shared" si="5"/>
        <v>-2.6231631929151788E-5</v>
      </c>
      <c r="CK12" s="79">
        <f t="shared" si="6"/>
        <v>4.0168378651340573E-7</v>
      </c>
      <c r="CL12" s="79">
        <f t="shared" si="7"/>
        <v>-2.7966166331862997E-7</v>
      </c>
      <c r="CM12" s="49">
        <f t="shared" si="9"/>
        <v>-4.9122422043715492E-4</v>
      </c>
      <c r="CN12" s="49">
        <f t="shared" si="10"/>
        <v>-5.5808872308474907E-4</v>
      </c>
      <c r="CO12" s="49">
        <f t="shared" si="11"/>
        <v>8.5675964585180868E-4</v>
      </c>
      <c r="CP12" s="49">
        <f t="shared" si="12"/>
        <v>-1.3375982430974213E-3</v>
      </c>
      <c r="CQ12" s="79" t="str">
        <f>IF(N12=0,"",(#REF!-N12)/N12)</f>
        <v/>
      </c>
      <c r="CR12" s="79" t="str">
        <f t="shared" si="13"/>
        <v/>
      </c>
    </row>
    <row r="13" spans="1:96" x14ac:dyDescent="0.25">
      <c r="A13" s="91" t="s">
        <v>12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28"/>
      <c r="O13" s="28"/>
      <c r="P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D13" s="34" t="e">
        <f t="shared" si="0"/>
        <v>#DIV/0!</v>
      </c>
      <c r="CE13" s="34" t="e">
        <f t="shared" si="8"/>
        <v>#DIV/0!</v>
      </c>
      <c r="CF13" s="79" t="str">
        <f t="shared" si="1"/>
        <v/>
      </c>
      <c r="CG13" s="79" t="str">
        <f t="shared" si="2"/>
        <v/>
      </c>
      <c r="CH13" s="79" t="str">
        <f t="shared" si="3"/>
        <v/>
      </c>
      <c r="CI13" s="79" t="str">
        <f t="shared" si="4"/>
        <v/>
      </c>
      <c r="CJ13" s="79" t="str">
        <f t="shared" si="5"/>
        <v/>
      </c>
      <c r="CK13" s="79" t="str">
        <f t="shared" si="6"/>
        <v/>
      </c>
      <c r="CL13" s="79" t="str">
        <f t="shared" si="7"/>
        <v/>
      </c>
      <c r="CM13" s="49" t="e">
        <f t="shared" si="9"/>
        <v>#DIV/0!</v>
      </c>
      <c r="CN13" s="49" t="e">
        <f t="shared" si="10"/>
        <v>#DIV/0!</v>
      </c>
      <c r="CO13" s="49" t="e">
        <f t="shared" si="11"/>
        <v>#DIV/0!</v>
      </c>
      <c r="CP13" s="49" t="e">
        <f t="shared" si="12"/>
        <v>#DIV/0!</v>
      </c>
      <c r="CQ13" s="79" t="str">
        <f>IF(N13=0,"",(#REF!-N13)/N13)</f>
        <v/>
      </c>
      <c r="CR13" s="79" t="str">
        <f t="shared" si="13"/>
        <v/>
      </c>
    </row>
    <row r="14" spans="1:96" x14ac:dyDescent="0.25">
      <c r="A14" s="91" t="s">
        <v>13</v>
      </c>
      <c r="B14" s="91">
        <v>15.315666999999999</v>
      </c>
      <c r="C14" s="91">
        <v>0</v>
      </c>
      <c r="D14" s="91">
        <v>150.71404000000001</v>
      </c>
      <c r="E14" s="91">
        <v>2.6672114800000002</v>
      </c>
      <c r="F14" s="91">
        <v>2.453783</v>
      </c>
      <c r="G14" s="91">
        <v>6.0316019000000001</v>
      </c>
      <c r="H14" s="91">
        <v>7.8840975999999996</v>
      </c>
      <c r="I14" s="91"/>
      <c r="J14" s="91"/>
      <c r="K14" s="91"/>
      <c r="L14" s="91"/>
      <c r="M14" s="91"/>
      <c r="N14" s="28"/>
      <c r="O14" s="28"/>
      <c r="P14" s="91"/>
      <c r="Q14" s="90" t="s">
        <v>13</v>
      </c>
      <c r="R14" s="90">
        <v>0</v>
      </c>
      <c r="S14" s="91">
        <v>0.20828548024797899</v>
      </c>
      <c r="T14" s="91">
        <v>7.7092140612335505E-2</v>
      </c>
      <c r="U14" s="91">
        <v>7.7092140612335505E-2</v>
      </c>
      <c r="V14" s="91">
        <v>0.61249565724796995</v>
      </c>
      <c r="W14" s="91">
        <v>0</v>
      </c>
      <c r="X14" s="91">
        <v>3.73418293535005E-2</v>
      </c>
      <c r="Y14" s="91">
        <v>0.191688942758555</v>
      </c>
      <c r="Z14" s="91">
        <v>15.315649231854501</v>
      </c>
      <c r="AA14" s="91">
        <v>1.83473355676251</v>
      </c>
      <c r="AB14" s="91">
        <v>1.3941022503000999E-2</v>
      </c>
      <c r="AC14" s="91">
        <v>0.32031124579262199</v>
      </c>
      <c r="AD14" s="91">
        <v>0</v>
      </c>
      <c r="AE14" s="91">
        <v>0</v>
      </c>
      <c r="AF14" s="91">
        <v>0.33690791484647498</v>
      </c>
      <c r="AG14" s="91">
        <v>0.33690791484647498</v>
      </c>
      <c r="AH14" s="91">
        <v>1.20571129145653</v>
      </c>
      <c r="AI14" s="91">
        <v>0.2536690215838</v>
      </c>
      <c r="AJ14" s="91">
        <v>1.0123943853394201E-2</v>
      </c>
      <c r="AK14" s="91">
        <v>0.265468904298165</v>
      </c>
      <c r="AL14" s="91">
        <v>2.7165155050403102E-2</v>
      </c>
      <c r="AM14" s="91">
        <v>0</v>
      </c>
      <c r="AN14" s="91">
        <v>2.1494828061746199E-2</v>
      </c>
      <c r="AO14" s="91">
        <v>4.7227935018766799E-2</v>
      </c>
      <c r="AP14" s="91">
        <v>0</v>
      </c>
      <c r="AQ14" s="91">
        <v>8.1072531115483599</v>
      </c>
      <c r="AR14" s="91">
        <v>135.64261592221999</v>
      </c>
      <c r="AS14" s="91">
        <v>13.8656761002441</v>
      </c>
      <c r="AT14" s="91">
        <v>150.71400331392101</v>
      </c>
      <c r="AU14" s="91">
        <v>0</v>
      </c>
      <c r="AV14" s="91">
        <v>0.32316886132872502</v>
      </c>
      <c r="AW14" s="91">
        <v>0</v>
      </c>
      <c r="AX14" s="91">
        <v>2.8189154336744902</v>
      </c>
      <c r="AY14" s="91">
        <v>1.4305537128589999E-3</v>
      </c>
      <c r="AZ14" s="91">
        <v>5.0302514261148397E-4</v>
      </c>
      <c r="BA14" s="91">
        <v>1.8923571553762399</v>
      </c>
      <c r="BB14" s="91">
        <v>6.4289094065708696E-4</v>
      </c>
      <c r="BC14" s="91">
        <v>0</v>
      </c>
      <c r="BD14" s="91">
        <v>9.3243617674454405E-5</v>
      </c>
      <c r="BE14" s="91">
        <v>2.66714826178749</v>
      </c>
      <c r="BF14" s="91">
        <v>2.4537191486518002</v>
      </c>
      <c r="BG14" s="91">
        <v>0.21342911313568799</v>
      </c>
      <c r="BH14" s="91">
        <v>0</v>
      </c>
      <c r="BI14" s="91">
        <v>0</v>
      </c>
      <c r="BJ14" s="91">
        <v>1.00384146342807E-2</v>
      </c>
      <c r="BK14" s="91">
        <v>0</v>
      </c>
      <c r="BL14" s="91">
        <v>0.107721097571057</v>
      </c>
      <c r="BM14" s="91">
        <v>0</v>
      </c>
      <c r="BN14" s="91">
        <v>2.79976570379801E-3</v>
      </c>
      <c r="BO14" s="91">
        <v>0.43088452101831398</v>
      </c>
      <c r="BP14" s="91">
        <v>6.8865783694254104E-3</v>
      </c>
      <c r="BQ14" s="91">
        <v>0</v>
      </c>
      <c r="BR14" s="91">
        <v>7.2386657407254298E-3</v>
      </c>
      <c r="BS14" s="91">
        <v>9.8151935823453797E-6</v>
      </c>
      <c r="BT14" s="91">
        <v>6.0316013091045297</v>
      </c>
      <c r="BU14" s="91">
        <v>1.1773853554921201</v>
      </c>
      <c r="BV14" s="91">
        <v>0</v>
      </c>
      <c r="BW14" s="91">
        <v>0</v>
      </c>
      <c r="BX14" s="91">
        <v>0.39440937691491801</v>
      </c>
      <c r="BY14" s="91">
        <v>0</v>
      </c>
      <c r="BZ14" s="91">
        <v>6.4381027275980093E-2</v>
      </c>
      <c r="CA14" s="91">
        <v>7.8840939940585404</v>
      </c>
      <c r="CB14" s="91">
        <v>0.54823490026394806</v>
      </c>
      <c r="CD14" s="34">
        <f t="shared" si="0"/>
        <v>7.9999951228497557E-3</v>
      </c>
      <c r="CE14" s="34">
        <f t="shared" si="8"/>
        <v>1.9247490098741032E-2</v>
      </c>
      <c r="CF14" s="79">
        <f t="shared" si="1"/>
        <v>-1.1601287426084549E-6</v>
      </c>
      <c r="CG14" s="79" t="str">
        <f t="shared" si="2"/>
        <v/>
      </c>
      <c r="CH14" s="79">
        <f t="shared" si="3"/>
        <v>-2.4341513902445404E-7</v>
      </c>
      <c r="CI14" s="79">
        <f t="shared" si="4"/>
        <v>-2.3701987256821361E-5</v>
      </c>
      <c r="CJ14" s="79">
        <f t="shared" si="5"/>
        <v>-2.6021595308086122E-5</v>
      </c>
      <c r="CK14" s="79">
        <f t="shared" si="6"/>
        <v>-9.7966589991877895E-8</v>
      </c>
      <c r="CL14" s="79">
        <f t="shared" si="7"/>
        <v>-4.5736895230799884E-7</v>
      </c>
      <c r="CM14" s="49">
        <f t="shared" si="9"/>
        <v>-4.9203794238475787E-4</v>
      </c>
      <c r="CN14" s="49">
        <f t="shared" si="10"/>
        <v>-5.5916923443809663E-4</v>
      </c>
      <c r="CO14" s="49">
        <f t="shared" si="11"/>
        <v>8.5746032900402074E-4</v>
      </c>
      <c r="CP14" s="49">
        <f t="shared" si="12"/>
        <v>-1.3356768051535201E-3</v>
      </c>
      <c r="CQ14" s="79" t="str">
        <f>IF(N14=0,"",(#REF!-N14)/N14)</f>
        <v/>
      </c>
      <c r="CR14" s="79" t="str">
        <f t="shared" si="13"/>
        <v/>
      </c>
    </row>
    <row r="15" spans="1:96" x14ac:dyDescent="0.25">
      <c r="A15" s="91" t="s">
        <v>14</v>
      </c>
      <c r="B15" s="91">
        <v>37.417053000000003</v>
      </c>
      <c r="C15" s="91">
        <v>0</v>
      </c>
      <c r="D15" s="91">
        <v>249.94501</v>
      </c>
      <c r="E15" s="91">
        <v>5.3054336700000002</v>
      </c>
      <c r="F15" s="91">
        <v>4.8809996</v>
      </c>
      <c r="G15" s="91">
        <v>8.5050267999999996</v>
      </c>
      <c r="H15" s="91">
        <v>29.854191</v>
      </c>
      <c r="I15" s="91"/>
      <c r="J15" s="91"/>
      <c r="K15" s="91"/>
      <c r="L15" s="91"/>
      <c r="M15" s="91"/>
      <c r="N15" s="28"/>
      <c r="O15" s="28"/>
      <c r="P15" s="91"/>
      <c r="Q15" s="90" t="s">
        <v>14</v>
      </c>
      <c r="R15" s="90">
        <v>0</v>
      </c>
      <c r="S15" s="91">
        <v>0.78849901621909801</v>
      </c>
      <c r="T15" s="91">
        <v>0.29184626237884798</v>
      </c>
      <c r="U15" s="91">
        <v>0.29184626237884798</v>
      </c>
      <c r="V15" s="91">
        <v>2.3187082489885702</v>
      </c>
      <c r="W15" s="91">
        <v>0</v>
      </c>
      <c r="X15" s="91">
        <v>0.14136387863989899</v>
      </c>
      <c r="Y15" s="91">
        <v>0.72567000339958199</v>
      </c>
      <c r="Z15" s="91">
        <v>37.409077542507802</v>
      </c>
      <c r="AA15" s="91">
        <v>6.9456967989203502</v>
      </c>
      <c r="AB15" s="91">
        <v>5.2776028015032603E-2</v>
      </c>
      <c r="AC15" s="91">
        <v>1.21259183487112</v>
      </c>
      <c r="AD15" s="91">
        <v>0</v>
      </c>
      <c r="AE15" s="91">
        <v>0</v>
      </c>
      <c r="AF15" s="91">
        <v>1.2754218590433199</v>
      </c>
      <c r="AG15" s="91">
        <v>1.2754218590433199</v>
      </c>
      <c r="AH15" s="91">
        <v>1.9991804092880701</v>
      </c>
      <c r="AI15" s="91">
        <v>0.96030745582627497</v>
      </c>
      <c r="AJ15" s="91">
        <v>3.83254291921118E-2</v>
      </c>
      <c r="AK15" s="91">
        <v>1.0049755098595201</v>
      </c>
      <c r="AL15" s="91">
        <v>0.10283857710569499</v>
      </c>
      <c r="AM15" s="91">
        <v>0</v>
      </c>
      <c r="AN15" s="91">
        <v>8.13722126643978E-2</v>
      </c>
      <c r="AO15" s="91">
        <v>9.3924236018011698E-2</v>
      </c>
      <c r="AP15" s="91">
        <v>0</v>
      </c>
      <c r="AQ15" s="91">
        <v>30.691400517755401</v>
      </c>
      <c r="AR15" s="91">
        <v>224.907442459696</v>
      </c>
      <c r="AS15" s="91">
        <v>22.990559545627399</v>
      </c>
      <c r="AT15" s="91">
        <v>249.89718241461199</v>
      </c>
      <c r="AU15" s="91">
        <v>0</v>
      </c>
      <c r="AV15" s="91">
        <v>1.2234127733167399</v>
      </c>
      <c r="AW15" s="91">
        <v>0</v>
      </c>
      <c r="AX15" s="91">
        <v>10.671506876132201</v>
      </c>
      <c r="AY15" s="91">
        <v>2.84501151474065E-3</v>
      </c>
      <c r="AZ15" s="91">
        <v>1.0003898385665499E-3</v>
      </c>
      <c r="BA15" s="91">
        <v>3.7634165818438299</v>
      </c>
      <c r="BB15" s="91">
        <v>1.2785476050640101E-3</v>
      </c>
      <c r="BC15" s="91">
        <v>0</v>
      </c>
      <c r="BD15" s="91">
        <v>1.85437897959071E-4</v>
      </c>
      <c r="BE15" s="91">
        <v>5.3041689095870197</v>
      </c>
      <c r="BF15" s="91">
        <v>4.8798230026331</v>
      </c>
      <c r="BG15" s="91">
        <v>0.42434590695392799</v>
      </c>
      <c r="BH15" s="91">
        <v>0</v>
      </c>
      <c r="BI15" s="91">
        <v>0</v>
      </c>
      <c r="BJ15" s="91">
        <v>1.9963863016914898E-2</v>
      </c>
      <c r="BK15" s="91">
        <v>0</v>
      </c>
      <c r="BL15" s="91">
        <v>0.21422977408136101</v>
      </c>
      <c r="BM15" s="91">
        <v>0</v>
      </c>
      <c r="BN15" s="91">
        <v>5.5680282136499103E-3</v>
      </c>
      <c r="BO15" s="91">
        <v>0.85691999856699597</v>
      </c>
      <c r="BP15" s="91">
        <v>2.6070422255824701E-2</v>
      </c>
      <c r="BQ15" s="91">
        <v>0</v>
      </c>
      <c r="BR15" s="91">
        <v>1.4395850295143699E-2</v>
      </c>
      <c r="BS15" s="91">
        <v>1.9519758869469801E-5</v>
      </c>
      <c r="BT15" s="91">
        <v>8.5035005176672893</v>
      </c>
      <c r="BU15" s="91">
        <v>4.4571957078808904</v>
      </c>
      <c r="BV15" s="91">
        <v>0</v>
      </c>
      <c r="BW15" s="91">
        <v>0</v>
      </c>
      <c r="BX15" s="91">
        <v>1.4931034377194601</v>
      </c>
      <c r="BY15" s="91">
        <v>0</v>
      </c>
      <c r="BZ15" s="91">
        <v>0.24372536145008999</v>
      </c>
      <c r="CA15" s="91">
        <v>29.846600292332798</v>
      </c>
      <c r="CB15" s="91">
        <v>2.0754386698551999</v>
      </c>
      <c r="CD15" s="34">
        <f t="shared" si="0"/>
        <v>8.0000118047396356E-3</v>
      </c>
      <c r="CE15" s="34">
        <f t="shared" si="8"/>
        <v>1.9247467780559087E-2</v>
      </c>
      <c r="CF15" s="79">
        <f t="shared" si="1"/>
        <v>-2.131503379542112E-4</v>
      </c>
      <c r="CG15" s="79" t="str">
        <f t="shared" si="2"/>
        <v/>
      </c>
      <c r="CH15" s="79">
        <f t="shared" si="3"/>
        <v>-1.9135243143284338E-4</v>
      </c>
      <c r="CI15" s="79">
        <f t="shared" si="4"/>
        <v>-2.3838963818023089E-4</v>
      </c>
      <c r="CJ15" s="79">
        <f t="shared" si="5"/>
        <v>-2.4105664071351527E-4</v>
      </c>
      <c r="CK15" s="79">
        <f t="shared" si="6"/>
        <v>-1.7945649891546941E-4</v>
      </c>
      <c r="CL15" s="79">
        <f t="shared" si="7"/>
        <v>-2.5425936570184441E-4</v>
      </c>
      <c r="CM15" s="49">
        <f t="shared" si="9"/>
        <v>-4.8984084560276832E-4</v>
      </c>
      <c r="CN15" s="49">
        <f t="shared" si="10"/>
        <v>-5.5966095006107074E-4</v>
      </c>
      <c r="CO15" s="49">
        <f t="shared" si="11"/>
        <v>8.5645992782713181E-4</v>
      </c>
      <c r="CP15" s="49">
        <f t="shared" si="12"/>
        <v>-1.337806862473161E-3</v>
      </c>
      <c r="CQ15" s="79" t="str">
        <f>IF(N15=0,"",(#REF!-N15)/N15)</f>
        <v/>
      </c>
      <c r="CR15" s="79" t="str">
        <f t="shared" si="13"/>
        <v/>
      </c>
    </row>
    <row r="16" spans="1:96" x14ac:dyDescent="0.25">
      <c r="A16" s="91" t="s">
        <v>15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28"/>
      <c r="O16" s="28"/>
      <c r="P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D16" s="34" t="e">
        <f t="shared" si="0"/>
        <v>#DIV/0!</v>
      </c>
      <c r="CE16" s="34" t="e">
        <f t="shared" si="8"/>
        <v>#DIV/0!</v>
      </c>
      <c r="CF16" s="79" t="str">
        <f t="shared" si="1"/>
        <v/>
      </c>
      <c r="CG16" s="79" t="str">
        <f t="shared" si="2"/>
        <v/>
      </c>
      <c r="CH16" s="79" t="str">
        <f t="shared" si="3"/>
        <v/>
      </c>
      <c r="CI16" s="79" t="str">
        <f t="shared" si="4"/>
        <v/>
      </c>
      <c r="CJ16" s="79" t="str">
        <f t="shared" si="5"/>
        <v/>
      </c>
      <c r="CK16" s="79" t="str">
        <f t="shared" si="6"/>
        <v/>
      </c>
      <c r="CL16" s="79" t="str">
        <f t="shared" si="7"/>
        <v/>
      </c>
      <c r="CM16" s="49" t="e">
        <f t="shared" si="9"/>
        <v>#DIV/0!</v>
      </c>
      <c r="CN16" s="49" t="e">
        <f t="shared" si="10"/>
        <v>#DIV/0!</v>
      </c>
      <c r="CO16" s="49" t="e">
        <f t="shared" si="11"/>
        <v>#DIV/0!</v>
      </c>
      <c r="CP16" s="49" t="e">
        <f t="shared" si="12"/>
        <v>#DIV/0!</v>
      </c>
      <c r="CQ16" s="79" t="str">
        <f>IF(N16=0,"",(#REF!-N16)/N16)</f>
        <v/>
      </c>
      <c r="CR16" s="79" t="str">
        <f t="shared" si="13"/>
        <v/>
      </c>
    </row>
    <row r="17" spans="1:96" x14ac:dyDescent="0.25">
      <c r="A17" s="91" t="s">
        <v>16</v>
      </c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28"/>
      <c r="O17" s="28"/>
      <c r="P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D17" s="34" t="e">
        <f t="shared" si="0"/>
        <v>#DIV/0!</v>
      </c>
      <c r="CE17" s="34" t="e">
        <f t="shared" si="8"/>
        <v>#DIV/0!</v>
      </c>
      <c r="CF17" s="79" t="str">
        <f t="shared" si="1"/>
        <v/>
      </c>
      <c r="CG17" s="79" t="str">
        <f t="shared" si="2"/>
        <v/>
      </c>
      <c r="CH17" s="79" t="str">
        <f t="shared" si="3"/>
        <v/>
      </c>
      <c r="CI17" s="79" t="str">
        <f t="shared" si="4"/>
        <v/>
      </c>
      <c r="CJ17" s="79" t="str">
        <f t="shared" si="5"/>
        <v/>
      </c>
      <c r="CK17" s="79" t="str">
        <f t="shared" si="6"/>
        <v/>
      </c>
      <c r="CL17" s="79" t="str">
        <f t="shared" si="7"/>
        <v/>
      </c>
      <c r="CM17" s="49" t="e">
        <f t="shared" si="9"/>
        <v>#DIV/0!</v>
      </c>
      <c r="CN17" s="49" t="e">
        <f t="shared" si="10"/>
        <v>#DIV/0!</v>
      </c>
      <c r="CO17" s="49" t="e">
        <f t="shared" si="11"/>
        <v>#DIV/0!</v>
      </c>
      <c r="CP17" s="49" t="e">
        <f t="shared" si="12"/>
        <v>#DIV/0!</v>
      </c>
      <c r="CQ17" s="79" t="str">
        <f>IF(N17=0,"",(#REF!-N17)/N17)</f>
        <v/>
      </c>
      <c r="CR17" s="79" t="str">
        <f t="shared" si="13"/>
        <v/>
      </c>
    </row>
    <row r="18" spans="1:96" x14ac:dyDescent="0.25">
      <c r="A18" s="91" t="s">
        <v>17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28"/>
      <c r="O18" s="28"/>
      <c r="P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D18" s="34" t="e">
        <f t="shared" si="0"/>
        <v>#DIV/0!</v>
      </c>
      <c r="CE18" s="34" t="e">
        <f t="shared" si="8"/>
        <v>#DIV/0!</v>
      </c>
      <c r="CF18" s="79" t="str">
        <f t="shared" si="1"/>
        <v/>
      </c>
      <c r="CG18" s="79" t="str">
        <f t="shared" si="2"/>
        <v/>
      </c>
      <c r="CH18" s="79" t="str">
        <f t="shared" si="3"/>
        <v/>
      </c>
      <c r="CI18" s="79" t="str">
        <f t="shared" si="4"/>
        <v/>
      </c>
      <c r="CJ18" s="79" t="str">
        <f t="shared" si="5"/>
        <v/>
      </c>
      <c r="CK18" s="79" t="str">
        <f t="shared" si="6"/>
        <v/>
      </c>
      <c r="CL18" s="79" t="str">
        <f t="shared" si="7"/>
        <v/>
      </c>
      <c r="CM18" s="49" t="e">
        <f t="shared" si="9"/>
        <v>#DIV/0!</v>
      </c>
      <c r="CN18" s="49" t="e">
        <f t="shared" si="10"/>
        <v>#DIV/0!</v>
      </c>
      <c r="CO18" s="49" t="e">
        <f t="shared" si="11"/>
        <v>#DIV/0!</v>
      </c>
      <c r="CP18" s="49" t="e">
        <f t="shared" si="12"/>
        <v>#DIV/0!</v>
      </c>
      <c r="CQ18" s="79" t="str">
        <f>IF(N18=0,"",(#REF!-N18)/N18)</f>
        <v/>
      </c>
      <c r="CR18" s="79" t="str">
        <f t="shared" si="13"/>
        <v/>
      </c>
    </row>
    <row r="19" spans="1:96" x14ac:dyDescent="0.25">
      <c r="A19" s="91" t="s">
        <v>18</v>
      </c>
      <c r="B19" s="91">
        <v>2624.3225000000002</v>
      </c>
      <c r="C19" s="91">
        <v>0</v>
      </c>
      <c r="D19" s="91">
        <v>16228.745999999999</v>
      </c>
      <c r="E19" s="91">
        <v>414.82611200000002</v>
      </c>
      <c r="F19" s="91">
        <v>381.63992000000002</v>
      </c>
      <c r="G19" s="91">
        <v>840.62243999999998</v>
      </c>
      <c r="H19" s="91">
        <v>1538.0142000000001</v>
      </c>
      <c r="I19" s="91"/>
      <c r="J19" s="91"/>
      <c r="K19" s="91"/>
      <c r="L19" s="91"/>
      <c r="M19" s="91"/>
      <c r="N19" s="28"/>
      <c r="O19" s="28"/>
      <c r="P19" s="91"/>
      <c r="Q19" s="90" t="s">
        <v>18</v>
      </c>
      <c r="R19" s="90">
        <v>0</v>
      </c>
      <c r="S19" s="91">
        <v>40.629810554987102</v>
      </c>
      <c r="T19" s="91">
        <v>15.0382259831986</v>
      </c>
      <c r="U19" s="91">
        <v>15.0382259831986</v>
      </c>
      <c r="V19" s="91">
        <v>119.478385753436</v>
      </c>
      <c r="W19" s="91">
        <v>0</v>
      </c>
      <c r="X19" s="91">
        <v>7.2842091832948199</v>
      </c>
      <c r="Y19" s="91">
        <v>37.392380240833297</v>
      </c>
      <c r="Z19" s="91">
        <v>2624.12257748309</v>
      </c>
      <c r="AA19" s="91">
        <v>357.898485106951</v>
      </c>
      <c r="AB19" s="91">
        <v>2.71944531506665</v>
      </c>
      <c r="AC19" s="91">
        <v>62.482505055101399</v>
      </c>
      <c r="AD19" s="91">
        <v>0</v>
      </c>
      <c r="AE19" s="91">
        <v>0</v>
      </c>
      <c r="AF19" s="91">
        <v>65.719943850609994</v>
      </c>
      <c r="AG19" s="91">
        <v>65.719943850609994</v>
      </c>
      <c r="AH19" s="91">
        <v>129.81885034432801</v>
      </c>
      <c r="AI19" s="91">
        <v>49.482709824873702</v>
      </c>
      <c r="AJ19" s="91">
        <v>1.97483558962784</v>
      </c>
      <c r="AK19" s="91">
        <v>51.7844366681054</v>
      </c>
      <c r="AL19" s="91">
        <v>5.2990587790019097</v>
      </c>
      <c r="AM19" s="91">
        <v>0</v>
      </c>
      <c r="AN19" s="91">
        <v>4.1929476897129803</v>
      </c>
      <c r="AO19" s="91">
        <v>7.3446586647034504</v>
      </c>
      <c r="AP19" s="91">
        <v>0</v>
      </c>
      <c r="AQ19" s="91">
        <v>1581.46662831197</v>
      </c>
      <c r="AR19" s="91">
        <v>14604.6107317978</v>
      </c>
      <c r="AS19" s="91">
        <v>1492.91581594536</v>
      </c>
      <c r="AT19" s="91">
        <v>16227.3453980875</v>
      </c>
      <c r="AU19" s="91">
        <v>0</v>
      </c>
      <c r="AV19" s="91">
        <v>63.039986635861403</v>
      </c>
      <c r="AW19" s="91">
        <v>0</v>
      </c>
      <c r="AX19" s="91">
        <v>549.88070384973298</v>
      </c>
      <c r="AY19" s="91">
        <v>0.22247286291439999</v>
      </c>
      <c r="AZ19" s="91">
        <v>7.8228055418574999E-2</v>
      </c>
      <c r="BA19" s="91">
        <v>294.290084060803</v>
      </c>
      <c r="BB19" s="91">
        <v>9.9979271713156598E-2</v>
      </c>
      <c r="BC19" s="91">
        <v>0</v>
      </c>
      <c r="BD19" s="91">
        <v>1.4500808721705E-2</v>
      </c>
      <c r="BE19" s="91">
        <v>414.77302624232601</v>
      </c>
      <c r="BF19" s="91">
        <v>381.59029456885202</v>
      </c>
      <c r="BG19" s="91">
        <v>33.182731673473398</v>
      </c>
      <c r="BH19" s="91">
        <v>0</v>
      </c>
      <c r="BI19" s="91">
        <v>0</v>
      </c>
      <c r="BJ19" s="91">
        <v>1.5611259436388301</v>
      </c>
      <c r="BK19" s="91">
        <v>0</v>
      </c>
      <c r="BL19" s="91">
        <v>16.752249780915601</v>
      </c>
      <c r="BM19" s="91">
        <v>0</v>
      </c>
      <c r="BN19" s="91">
        <v>0.43540569714336003</v>
      </c>
      <c r="BO19" s="91">
        <v>67.009000782310096</v>
      </c>
      <c r="BP19" s="91">
        <v>1.34335751892699</v>
      </c>
      <c r="BQ19" s="91">
        <v>0</v>
      </c>
      <c r="BR19" s="91">
        <v>1.1257209046512</v>
      </c>
      <c r="BS19" s="91">
        <v>1.52640062226558E-3</v>
      </c>
      <c r="BT19" s="91">
        <v>840.51824439954305</v>
      </c>
      <c r="BU19" s="91">
        <v>229.67016685547699</v>
      </c>
      <c r="BV19" s="91">
        <v>0</v>
      </c>
      <c r="BW19" s="91">
        <v>0</v>
      </c>
      <c r="BX19" s="91">
        <v>76.936718242112903</v>
      </c>
      <c r="BY19" s="91">
        <v>0</v>
      </c>
      <c r="BZ19" s="91">
        <v>12.5587002216153</v>
      </c>
      <c r="CA19" s="91">
        <v>1537.9358853905201</v>
      </c>
      <c r="CB19" s="91">
        <v>106.943267614571</v>
      </c>
      <c r="CD19" s="34">
        <f t="shared" si="0"/>
        <v>8.000005371157505E-3</v>
      </c>
      <c r="CE19" s="34">
        <f t="shared" si="8"/>
        <v>1.9247498611048193E-2</v>
      </c>
      <c r="CF19" s="79">
        <f t="shared" si="1"/>
        <v>-7.6180620678362472E-5</v>
      </c>
      <c r="CG19" s="79" t="str">
        <f t="shared" si="2"/>
        <v/>
      </c>
      <c r="CH19" s="79">
        <f t="shared" si="3"/>
        <v>-8.6303766939173346E-5</v>
      </c>
      <c r="CI19" s="79">
        <f t="shared" si="4"/>
        <v>-1.2797110919095613E-4</v>
      </c>
      <c r="CJ19" s="79">
        <f t="shared" si="5"/>
        <v>-1.3003207617274826E-4</v>
      </c>
      <c r="CK19" s="79">
        <f t="shared" si="6"/>
        <v>-1.2395053415054311E-4</v>
      </c>
      <c r="CL19" s="79">
        <f t="shared" si="7"/>
        <v>-5.0919301967435104E-5</v>
      </c>
      <c r="CM19" s="49">
        <f t="shared" si="9"/>
        <v>-4.9188935041240972E-4</v>
      </c>
      <c r="CN19" s="49">
        <f t="shared" si="10"/>
        <v>-5.5829065261298418E-4</v>
      </c>
      <c r="CO19" s="49">
        <f t="shared" si="11"/>
        <v>8.5638303858435658E-4</v>
      </c>
      <c r="CP19" s="49">
        <f t="shared" si="12"/>
        <v>-1.3379041284664838E-3</v>
      </c>
      <c r="CQ19" s="79" t="str">
        <f>IF(N19=0,"",(#REF!-N19)/N19)</f>
        <v/>
      </c>
      <c r="CR19" s="79" t="str">
        <f t="shared" si="13"/>
        <v/>
      </c>
    </row>
    <row r="20" spans="1:96" x14ac:dyDescent="0.25">
      <c r="A20" s="91" t="s">
        <v>19</v>
      </c>
      <c r="B20" s="91">
        <v>73.883133000000001</v>
      </c>
      <c r="C20" s="91">
        <v>0</v>
      </c>
      <c r="D20" s="91">
        <v>439.22809000000001</v>
      </c>
      <c r="E20" s="91">
        <v>11.425983560000001</v>
      </c>
      <c r="F20" s="91">
        <v>10.511894</v>
      </c>
      <c r="G20" s="91">
        <v>23.941182999999999</v>
      </c>
      <c r="H20" s="91">
        <v>39.066761</v>
      </c>
      <c r="I20" s="91"/>
      <c r="J20" s="91"/>
      <c r="K20" s="91"/>
      <c r="L20" s="91"/>
      <c r="M20" s="91"/>
      <c r="N20" s="28"/>
      <c r="O20" s="28"/>
      <c r="P20" s="91"/>
      <c r="Q20" s="90" t="s">
        <v>19</v>
      </c>
      <c r="R20" s="90">
        <v>0</v>
      </c>
      <c r="S20" s="91">
        <v>1.0312783798435301</v>
      </c>
      <c r="T20" s="91">
        <v>0.38170496257734399</v>
      </c>
      <c r="U20" s="91">
        <v>0.38170496257734399</v>
      </c>
      <c r="V20" s="91">
        <v>3.0326346481753901</v>
      </c>
      <c r="W20" s="91">
        <v>0</v>
      </c>
      <c r="X20" s="91">
        <v>0.184889861093056</v>
      </c>
      <c r="Y20" s="91">
        <v>0.94910346701583503</v>
      </c>
      <c r="Z20" s="91">
        <v>73.821812055534394</v>
      </c>
      <c r="AA20" s="91">
        <v>9.0842863804216307</v>
      </c>
      <c r="AB20" s="91">
        <v>6.9025789971957199E-2</v>
      </c>
      <c r="AC20" s="91">
        <v>1.5859491973736299</v>
      </c>
      <c r="AD20" s="91">
        <v>0</v>
      </c>
      <c r="AE20" s="91">
        <v>0</v>
      </c>
      <c r="AF20" s="91">
        <v>1.6681214788358001</v>
      </c>
      <c r="AG20" s="91">
        <v>1.6681214788358001</v>
      </c>
      <c r="AH20" s="91">
        <v>3.5112407284070999</v>
      </c>
      <c r="AI20" s="91">
        <v>1.2559837394100399</v>
      </c>
      <c r="AJ20" s="91">
        <v>5.0125760096003502E-2</v>
      </c>
      <c r="AK20" s="91">
        <v>1.3144065989637399</v>
      </c>
      <c r="AL20" s="91">
        <v>0.13450213533305699</v>
      </c>
      <c r="AM20" s="91">
        <v>0</v>
      </c>
      <c r="AN20" s="91">
        <v>0.106426621815602</v>
      </c>
      <c r="AO20" s="91">
        <v>0.20220597825140299</v>
      </c>
      <c r="AP20" s="91">
        <v>0</v>
      </c>
      <c r="AQ20" s="91">
        <v>40.141246110771199</v>
      </c>
      <c r="AR20" s="91">
        <v>395.01445169397601</v>
      </c>
      <c r="AS20" s="91">
        <v>40.379265372333002</v>
      </c>
      <c r="AT20" s="91">
        <v>438.90495779471598</v>
      </c>
      <c r="AU20" s="91">
        <v>0</v>
      </c>
      <c r="AV20" s="91">
        <v>1.60009816525295</v>
      </c>
      <c r="AW20" s="91">
        <v>0</v>
      </c>
      <c r="AX20" s="91">
        <v>13.957230733233001</v>
      </c>
      <c r="AY20" s="91">
        <v>6.1249159102057396E-3</v>
      </c>
      <c r="AZ20" s="91">
        <v>2.1536993678246399E-3</v>
      </c>
      <c r="BA20" s="91">
        <v>8.1021086614086393</v>
      </c>
      <c r="BB20" s="91">
        <v>2.75253136350358E-3</v>
      </c>
      <c r="BC20" s="91">
        <v>0</v>
      </c>
      <c r="BD20" s="91">
        <v>3.9922377442307703E-4</v>
      </c>
      <c r="BE20" s="91">
        <v>11.419137444496601</v>
      </c>
      <c r="BF20" s="91">
        <v>10.505573302232399</v>
      </c>
      <c r="BG20" s="91">
        <v>0.91356414226425697</v>
      </c>
      <c r="BH20" s="91">
        <v>0</v>
      </c>
      <c r="BI20" s="91">
        <v>0</v>
      </c>
      <c r="BJ20" s="91">
        <v>4.2979389396870502E-2</v>
      </c>
      <c r="BK20" s="91">
        <v>0</v>
      </c>
      <c r="BL20" s="91">
        <v>0.46120617878381998</v>
      </c>
      <c r="BM20" s="91">
        <v>0</v>
      </c>
      <c r="BN20" s="91">
        <v>1.19871758130921E-2</v>
      </c>
      <c r="BO20" s="91">
        <v>1.84482725827697</v>
      </c>
      <c r="BP20" s="91">
        <v>3.4097448874538201E-2</v>
      </c>
      <c r="BQ20" s="91">
        <v>0</v>
      </c>
      <c r="BR20" s="91">
        <v>3.0992244988618599E-2</v>
      </c>
      <c r="BS20" s="91">
        <v>4.2023148431687E-5</v>
      </c>
      <c r="BT20" s="91">
        <v>23.928385383797099</v>
      </c>
      <c r="BU20" s="91">
        <v>5.8295479569591402</v>
      </c>
      <c r="BV20" s="91">
        <v>0</v>
      </c>
      <c r="BW20" s="91">
        <v>0</v>
      </c>
      <c r="BX20" s="91">
        <v>1.9528298970826401</v>
      </c>
      <c r="BY20" s="91">
        <v>0</v>
      </c>
      <c r="BZ20" s="91">
        <v>0.31876833845136299</v>
      </c>
      <c r="CA20" s="91">
        <v>39.036336399962501</v>
      </c>
      <c r="CB20" s="91">
        <v>2.7144673119320699</v>
      </c>
      <c r="CD20" s="34">
        <f t="shared" si="0"/>
        <v>8.0000024288843247E-3</v>
      </c>
      <c r="CE20" s="34">
        <f t="shared" si="8"/>
        <v>1.9247495822853847E-2</v>
      </c>
      <c r="CF20" s="79">
        <f t="shared" si="1"/>
        <v>-8.2997217329165544E-4</v>
      </c>
      <c r="CG20" s="79" t="str">
        <f t="shared" si="2"/>
        <v/>
      </c>
      <c r="CH20" s="79">
        <f t="shared" si="3"/>
        <v>-7.3568201269646832E-4</v>
      </c>
      <c r="CI20" s="79">
        <f t="shared" si="4"/>
        <v>-5.991707818806003E-4</v>
      </c>
      <c r="CJ20" s="79">
        <f t="shared" si="5"/>
        <v>-6.012900974458734E-4</v>
      </c>
      <c r="CK20" s="79">
        <f t="shared" si="6"/>
        <v>-5.345440199383347E-4</v>
      </c>
      <c r="CL20" s="79">
        <f t="shared" si="7"/>
        <v>-7.7878480986685351E-4</v>
      </c>
      <c r="CM20" s="49">
        <f t="shared" si="9"/>
        <v>-4.9101889615576827E-4</v>
      </c>
      <c r="CN20" s="49">
        <f t="shared" si="10"/>
        <v>-5.5859949107381487E-4</v>
      </c>
      <c r="CO20" s="49">
        <f t="shared" si="11"/>
        <v>8.5562118117194744E-4</v>
      </c>
      <c r="CP20" s="49">
        <f t="shared" si="12"/>
        <v>-1.3378777214600353E-3</v>
      </c>
      <c r="CQ20" s="79" t="str">
        <f>IF(N20=0,"",(#REF!-N20)/N20)</f>
        <v/>
      </c>
      <c r="CR20" s="79" t="str">
        <f t="shared" si="13"/>
        <v/>
      </c>
    </row>
    <row r="21" spans="1:96" x14ac:dyDescent="0.25">
      <c r="A21" s="91" t="s">
        <v>20</v>
      </c>
      <c r="B21" s="91">
        <v>758.07165999999995</v>
      </c>
      <c r="C21" s="91">
        <v>0</v>
      </c>
      <c r="D21" s="91">
        <v>4247.4594999999999</v>
      </c>
      <c r="E21" s="91">
        <v>104.3503025</v>
      </c>
      <c r="F21" s="91">
        <v>96.002341999999999</v>
      </c>
      <c r="G21" s="91">
        <v>190.41811000000001</v>
      </c>
      <c r="H21" s="91">
        <v>495.21674000000002</v>
      </c>
      <c r="I21" s="91"/>
      <c r="J21" s="91"/>
      <c r="K21" s="91"/>
      <c r="L21" s="91"/>
      <c r="M21" s="91"/>
      <c r="N21" s="28"/>
      <c r="O21" s="28"/>
      <c r="P21" s="91"/>
      <c r="Q21" s="90" t="s">
        <v>20</v>
      </c>
      <c r="R21" s="90">
        <v>0</v>
      </c>
      <c r="S21" s="91">
        <v>13.0799977887228</v>
      </c>
      <c r="T21" s="91">
        <v>4.84127849956701</v>
      </c>
      <c r="U21" s="91">
        <v>4.84127849956701</v>
      </c>
      <c r="V21" s="91">
        <v>38.463814224673001</v>
      </c>
      <c r="W21" s="91">
        <v>0</v>
      </c>
      <c r="X21" s="91">
        <v>2.3450125908060002</v>
      </c>
      <c r="Y21" s="91">
        <v>12.0377663454084</v>
      </c>
      <c r="Z21" s="91">
        <v>757.92701692378</v>
      </c>
      <c r="AA21" s="91">
        <v>115.218613654199</v>
      </c>
      <c r="AB21" s="91">
        <v>0.87547389696131495</v>
      </c>
      <c r="AC21" s="91">
        <v>20.115062807712999</v>
      </c>
      <c r="AD21" s="91">
        <v>0</v>
      </c>
      <c r="AE21" s="91">
        <v>0</v>
      </c>
      <c r="AF21" s="91">
        <v>21.157283188400498</v>
      </c>
      <c r="AG21" s="91">
        <v>21.157283188400498</v>
      </c>
      <c r="AH21" s="91">
        <v>33.973826628085703</v>
      </c>
      <c r="AI21" s="91">
        <v>15.930006079412699</v>
      </c>
      <c r="AJ21" s="91">
        <v>0.63576117161464996</v>
      </c>
      <c r="AK21" s="91">
        <v>16.671009970585501</v>
      </c>
      <c r="AL21" s="91">
        <v>1.7059312501141399</v>
      </c>
      <c r="AM21" s="91">
        <v>0</v>
      </c>
      <c r="AN21" s="91">
        <v>1.3498400084386699</v>
      </c>
      <c r="AO21" s="91">
        <v>1.84740569471496</v>
      </c>
      <c r="AP21" s="91">
        <v>0</v>
      </c>
      <c r="AQ21" s="91">
        <v>509.12314899386502</v>
      </c>
      <c r="AR21" s="91">
        <v>3822.05576333823</v>
      </c>
      <c r="AS21" s="91">
        <v>390.699086719246</v>
      </c>
      <c r="AT21" s="91">
        <v>4246.7286766855696</v>
      </c>
      <c r="AU21" s="91">
        <v>0</v>
      </c>
      <c r="AV21" s="91">
        <v>20.294508285702399</v>
      </c>
      <c r="AW21" s="91">
        <v>0</v>
      </c>
      <c r="AX21" s="91">
        <v>177.02362669975</v>
      </c>
      <c r="AY21" s="91">
        <v>5.5958781582587901E-2</v>
      </c>
      <c r="AZ21" s="91">
        <v>1.96767568202737E-2</v>
      </c>
      <c r="BA21" s="91">
        <v>74.022940911721406</v>
      </c>
      <c r="BB21" s="91">
        <v>2.5147823968650201E-2</v>
      </c>
      <c r="BC21" s="91">
        <v>0</v>
      </c>
      <c r="BD21" s="91">
        <v>3.6473971185590499E-3</v>
      </c>
      <c r="BE21" s="91">
        <v>104.327993040609</v>
      </c>
      <c r="BF21" s="91">
        <v>95.981608940784596</v>
      </c>
      <c r="BG21" s="91">
        <v>8.3463840998252792</v>
      </c>
      <c r="BH21" s="91">
        <v>0</v>
      </c>
      <c r="BI21" s="91">
        <v>0</v>
      </c>
      <c r="BJ21" s="91">
        <v>0.39267100051257398</v>
      </c>
      <c r="BK21" s="91">
        <v>0</v>
      </c>
      <c r="BL21" s="91">
        <v>4.2137014747818702</v>
      </c>
      <c r="BM21" s="91">
        <v>0</v>
      </c>
      <c r="BN21" s="91">
        <v>0.109517948224452</v>
      </c>
      <c r="BO21" s="91">
        <v>16.854809666385499</v>
      </c>
      <c r="BP21" s="91">
        <v>0.432468328504091</v>
      </c>
      <c r="BQ21" s="91">
        <v>0</v>
      </c>
      <c r="BR21" s="91">
        <v>0.28315324313122398</v>
      </c>
      <c r="BS21" s="91">
        <v>3.8393653742070199E-4</v>
      </c>
      <c r="BT21" s="91">
        <v>190.384031432618</v>
      </c>
      <c r="BU21" s="91">
        <v>73.937914925820493</v>
      </c>
      <c r="BV21" s="91">
        <v>0</v>
      </c>
      <c r="BW21" s="91">
        <v>0</v>
      </c>
      <c r="BX21" s="91">
        <v>24.7683046316122</v>
      </c>
      <c r="BY21" s="91">
        <v>0</v>
      </c>
      <c r="BZ21" s="91">
        <v>4.0430331552426404</v>
      </c>
      <c r="CA21" s="91">
        <v>495.10922403919801</v>
      </c>
      <c r="CB21" s="91">
        <v>34.428356421657099</v>
      </c>
      <c r="CD21" s="34">
        <f t="shared" si="0"/>
        <v>7.9999993441071792E-3</v>
      </c>
      <c r="CE21" s="34">
        <f t="shared" si="8"/>
        <v>1.9247496630887987E-2</v>
      </c>
      <c r="CF21" s="79">
        <f t="shared" si="1"/>
        <v>-1.9080396201587296E-4</v>
      </c>
      <c r="CG21" s="79" t="str">
        <f t="shared" si="2"/>
        <v/>
      </c>
      <c r="CH21" s="79">
        <f t="shared" si="3"/>
        <v>-1.7206127908468141E-4</v>
      </c>
      <c r="CI21" s="79">
        <f t="shared" si="4"/>
        <v>-2.137939120109045E-4</v>
      </c>
      <c r="CJ21" s="79">
        <f t="shared" si="5"/>
        <v>-2.1596409820296103E-4</v>
      </c>
      <c r="CK21" s="79">
        <f t="shared" si="6"/>
        <v>-1.7896704983581005E-4</v>
      </c>
      <c r="CL21" s="79">
        <f t="shared" si="7"/>
        <v>-2.1710889822101819E-4</v>
      </c>
      <c r="CM21" s="49">
        <f t="shared" si="9"/>
        <v>-4.9034044021753161E-4</v>
      </c>
      <c r="CN21" s="49">
        <f t="shared" si="10"/>
        <v>-5.5832983437840468E-4</v>
      </c>
      <c r="CO21" s="49">
        <f t="shared" si="11"/>
        <v>8.5621844775593374E-4</v>
      </c>
      <c r="CP21" s="49">
        <f t="shared" si="12"/>
        <v>-1.3377543157451189E-3</v>
      </c>
      <c r="CQ21" s="79" t="str">
        <f>IF(N21=0,"",(#REF!-N21)/N21)</f>
        <v/>
      </c>
      <c r="CR21" s="79" t="str">
        <f t="shared" si="13"/>
        <v/>
      </c>
    </row>
    <row r="22" spans="1:96" x14ac:dyDescent="0.25">
      <c r="A22" s="91" t="s">
        <v>21</v>
      </c>
      <c r="B22" s="91">
        <v>174.87566000000001</v>
      </c>
      <c r="C22" s="91">
        <v>0</v>
      </c>
      <c r="D22" s="91">
        <v>999.79638999999997</v>
      </c>
      <c r="E22" s="91">
        <v>28.724588199999999</v>
      </c>
      <c r="F22" s="91">
        <v>26.426646999999999</v>
      </c>
      <c r="G22" s="91">
        <v>58.497841000000001</v>
      </c>
      <c r="H22" s="91">
        <v>107.40015</v>
      </c>
      <c r="I22" s="91"/>
      <c r="J22" s="91"/>
      <c r="K22" s="91"/>
      <c r="L22" s="91"/>
      <c r="M22" s="91"/>
      <c r="N22" s="28"/>
      <c r="O22" s="28"/>
      <c r="P22" s="91"/>
      <c r="Q22" s="90" t="s">
        <v>129</v>
      </c>
      <c r="R22" s="90">
        <v>0</v>
      </c>
      <c r="S22" s="91">
        <v>2.83734007439014</v>
      </c>
      <c r="T22" s="91">
        <v>1.0501792630623199</v>
      </c>
      <c r="U22" s="91">
        <v>1.0501792630623199</v>
      </c>
      <c r="V22" s="91">
        <v>8.3436446500041299</v>
      </c>
      <c r="W22" s="91">
        <v>0</v>
      </c>
      <c r="X22" s="91">
        <v>0.50868482431472095</v>
      </c>
      <c r="Y22" s="91">
        <v>2.6112559919628899</v>
      </c>
      <c r="Z22" s="91">
        <v>174.87565953669801</v>
      </c>
      <c r="AA22" s="91">
        <v>24.993478975648699</v>
      </c>
      <c r="AB22" s="91">
        <v>0.189909575102996</v>
      </c>
      <c r="AC22" s="91">
        <v>4.3634000588270903</v>
      </c>
      <c r="AD22" s="91">
        <v>0</v>
      </c>
      <c r="AE22" s="91">
        <v>0</v>
      </c>
      <c r="AF22" s="91">
        <v>4.5894798401843904</v>
      </c>
      <c r="AG22" s="91">
        <v>4.5894798401843904</v>
      </c>
      <c r="AH22" s="91">
        <v>7.9983704059260203</v>
      </c>
      <c r="AI22" s="91">
        <v>3.4555705811946802</v>
      </c>
      <c r="AJ22" s="91">
        <v>0.13791055574647801</v>
      </c>
      <c r="AK22" s="91">
        <v>3.61631296685779</v>
      </c>
      <c r="AL22" s="91">
        <v>0.37005446186394098</v>
      </c>
      <c r="AM22" s="91">
        <v>0</v>
      </c>
      <c r="AN22" s="91">
        <v>0.29280992438758802</v>
      </c>
      <c r="AO22" s="91">
        <v>0.508633561199755</v>
      </c>
      <c r="AP22" s="91">
        <v>0</v>
      </c>
      <c r="AQ22" s="91">
        <v>110.44004742692999</v>
      </c>
      <c r="AR22" s="91">
        <v>899.81639785534298</v>
      </c>
      <c r="AS22" s="91">
        <v>91.981302546668999</v>
      </c>
      <c r="AT22" s="91">
        <v>999.79607080793801</v>
      </c>
      <c r="AU22" s="91">
        <v>0</v>
      </c>
      <c r="AV22" s="91">
        <v>4.4023275695260597</v>
      </c>
      <c r="AW22" s="91">
        <v>0</v>
      </c>
      <c r="AX22" s="91">
        <v>38.400342813118598</v>
      </c>
      <c r="AY22" s="91">
        <v>1.5406733612218001E-2</v>
      </c>
      <c r="AZ22" s="91">
        <v>5.4174644080314301E-3</v>
      </c>
      <c r="BA22" s="91">
        <v>20.380226136895999</v>
      </c>
      <c r="BB22" s="91">
        <v>6.92378332754619E-3</v>
      </c>
      <c r="BC22" s="91">
        <v>0</v>
      </c>
      <c r="BD22" s="91">
        <v>1.00421015977997E-3</v>
      </c>
      <c r="BE22" s="91">
        <v>28.723895471122201</v>
      </c>
      <c r="BF22" s="91">
        <v>26.425955870709998</v>
      </c>
      <c r="BG22" s="91">
        <v>2.2979396004122599</v>
      </c>
      <c r="BH22" s="91">
        <v>0</v>
      </c>
      <c r="BI22" s="91">
        <v>0</v>
      </c>
      <c r="BJ22" s="91">
        <v>0.108111324151082</v>
      </c>
      <c r="BK22" s="91">
        <v>0</v>
      </c>
      <c r="BL22" s="91">
        <v>1.16013024565</v>
      </c>
      <c r="BM22" s="91">
        <v>0</v>
      </c>
      <c r="BN22" s="91">
        <v>3.0152800213848301E-2</v>
      </c>
      <c r="BO22" s="91">
        <v>4.6405188537067898</v>
      </c>
      <c r="BP22" s="91">
        <v>9.3811993886050493E-2</v>
      </c>
      <c r="BQ22" s="91">
        <v>0</v>
      </c>
      <c r="BR22" s="91">
        <v>7.7958611418839599E-2</v>
      </c>
      <c r="BS22" s="91">
        <v>1.05707165870246E-4</v>
      </c>
      <c r="BT22" s="91">
        <v>58.497848672541899</v>
      </c>
      <c r="BU22" s="91">
        <v>16.0387762935678</v>
      </c>
      <c r="BV22" s="91">
        <v>0</v>
      </c>
      <c r="BW22" s="91">
        <v>0</v>
      </c>
      <c r="BX22" s="91">
        <v>5.3727980071404602</v>
      </c>
      <c r="BY22" s="91">
        <v>0</v>
      </c>
      <c r="BZ22" s="91">
        <v>0.87702323981461305</v>
      </c>
      <c r="CA22" s="91">
        <v>107.40012271366901</v>
      </c>
      <c r="CB22" s="91">
        <v>7.4682603259377602</v>
      </c>
      <c r="CD22" s="34">
        <f t="shared" si="0"/>
        <v>8.0000018398377129E-3</v>
      </c>
      <c r="CE22" s="34">
        <f t="shared" si="8"/>
        <v>1.9247499075842864E-2</v>
      </c>
      <c r="CF22" s="79">
        <f t="shared" si="1"/>
        <v>-2.6493223883067627E-9</v>
      </c>
      <c r="CG22" s="79" t="str">
        <f t="shared" si="2"/>
        <v/>
      </c>
      <c r="CH22" s="79">
        <f t="shared" si="3"/>
        <v>-3.1925706589681028E-7</v>
      </c>
      <c r="CI22" s="79">
        <f t="shared" si="4"/>
        <v>-2.4116233554848049E-5</v>
      </c>
      <c r="CJ22" s="79">
        <f t="shared" si="5"/>
        <v>-2.6152742343767738E-5</v>
      </c>
      <c r="CK22" s="79">
        <f t="shared" si="6"/>
        <v>1.3115940292255434E-7</v>
      </c>
      <c r="CL22" s="79">
        <f t="shared" si="7"/>
        <v>-2.540623173268423E-7</v>
      </c>
      <c r="CM22" s="49">
        <f t="shared" si="9"/>
        <v>-4.9123413432143148E-4</v>
      </c>
      <c r="CN22" s="49">
        <f t="shared" si="10"/>
        <v>-5.5869242317597328E-4</v>
      </c>
      <c r="CO22" s="49">
        <f t="shared" si="11"/>
        <v>8.5577432926032398E-4</v>
      </c>
      <c r="CP22" s="49">
        <f t="shared" si="12"/>
        <v>-1.3383611720459742E-3</v>
      </c>
      <c r="CQ22" s="79" t="str">
        <f>IF(N22=0,"",(#REF!-N22)/N22)</f>
        <v/>
      </c>
      <c r="CR22" s="79" t="str">
        <f t="shared" si="13"/>
        <v/>
      </c>
    </row>
    <row r="23" spans="1:96" x14ac:dyDescent="0.25">
      <c r="A23" s="91" t="s">
        <v>22</v>
      </c>
      <c r="B23" s="91">
        <v>566.30462999999997</v>
      </c>
      <c r="C23" s="91">
        <v>0</v>
      </c>
      <c r="D23" s="91">
        <v>5715.6845999999996</v>
      </c>
      <c r="E23" s="91">
        <v>95.357494599999995</v>
      </c>
      <c r="F23" s="91">
        <v>87.728820999999996</v>
      </c>
      <c r="G23" s="91">
        <v>213.54549</v>
      </c>
      <c r="H23" s="91">
        <v>280.42203000000001</v>
      </c>
      <c r="I23" s="91"/>
      <c r="J23" s="91"/>
      <c r="K23" s="91"/>
      <c r="L23" s="91"/>
      <c r="M23" s="91"/>
      <c r="N23" s="28"/>
      <c r="O23" s="28"/>
      <c r="P23" s="91"/>
      <c r="Q23" s="90" t="s">
        <v>22</v>
      </c>
      <c r="R23" s="90">
        <v>0</v>
      </c>
      <c r="S23" s="91">
        <v>7.4083006734398396</v>
      </c>
      <c r="T23" s="91">
        <v>2.7420198863791398</v>
      </c>
      <c r="U23" s="91">
        <v>2.7420198863791398</v>
      </c>
      <c r="V23" s="91">
        <v>21.785281607323199</v>
      </c>
      <c r="W23" s="91">
        <v>0</v>
      </c>
      <c r="X23" s="91">
        <v>1.3281784249842601</v>
      </c>
      <c r="Y23" s="91">
        <v>6.8179950394428204</v>
      </c>
      <c r="Z23" s="91">
        <v>566.30447487645802</v>
      </c>
      <c r="AA23" s="91">
        <v>65.2579599596815</v>
      </c>
      <c r="AB23" s="91">
        <v>0.49585419343448101</v>
      </c>
      <c r="AC23" s="91">
        <v>11.392841073725499</v>
      </c>
      <c r="AD23" s="91">
        <v>0</v>
      </c>
      <c r="AE23" s="91">
        <v>0</v>
      </c>
      <c r="AF23" s="91">
        <v>11.9831523204076</v>
      </c>
      <c r="AG23" s="91">
        <v>11.9831523204076</v>
      </c>
      <c r="AH23" s="91">
        <v>45.7254537655053</v>
      </c>
      <c r="AI23" s="91">
        <v>9.0225068650728293</v>
      </c>
      <c r="AJ23" s="91">
        <v>0.360084919256564</v>
      </c>
      <c r="AK23" s="91">
        <v>9.4421965698822401</v>
      </c>
      <c r="AL23" s="91">
        <v>0.96621235727530697</v>
      </c>
      <c r="AM23" s="91">
        <v>0</v>
      </c>
      <c r="AN23" s="91">
        <v>0.76452705672275301</v>
      </c>
      <c r="AO23" s="91">
        <v>1.6885159893075801</v>
      </c>
      <c r="AP23" s="91">
        <v>0</v>
      </c>
      <c r="AQ23" s="91">
        <v>288.359185827587</v>
      </c>
      <c r="AR23" s="91">
        <v>5144.1142357316203</v>
      </c>
      <c r="AS23" s="91">
        <v>525.84281895710296</v>
      </c>
      <c r="AT23" s="91">
        <v>5715.6825084542397</v>
      </c>
      <c r="AU23" s="91">
        <v>0</v>
      </c>
      <c r="AV23" s="91">
        <v>11.4944895949392</v>
      </c>
      <c r="AW23" s="91">
        <v>0</v>
      </c>
      <c r="AX23" s="91">
        <v>100.263370647738</v>
      </c>
      <c r="AY23" s="91">
        <v>5.11458932632263E-2</v>
      </c>
      <c r="AZ23" s="91">
        <v>1.7984409557036299E-2</v>
      </c>
      <c r="BA23" s="91">
        <v>67.656440935421102</v>
      </c>
      <c r="BB23" s="91">
        <v>2.2984945878734699E-2</v>
      </c>
      <c r="BC23" s="91">
        <v>0</v>
      </c>
      <c r="BD23" s="91">
        <v>3.3336968514690998E-3</v>
      </c>
      <c r="BE23" s="91">
        <v>95.355187171236594</v>
      </c>
      <c r="BF23" s="91">
        <v>87.726512810218694</v>
      </c>
      <c r="BG23" s="91">
        <v>7.62867436101787</v>
      </c>
      <c r="BH23" s="91">
        <v>0</v>
      </c>
      <c r="BI23" s="91">
        <v>0</v>
      </c>
      <c r="BJ23" s="91">
        <v>0.358898587134928</v>
      </c>
      <c r="BK23" s="91">
        <v>0</v>
      </c>
      <c r="BL23" s="91">
        <v>3.8512966135903901</v>
      </c>
      <c r="BM23" s="91">
        <v>0</v>
      </c>
      <c r="BN23" s="91">
        <v>0.100098562652601</v>
      </c>
      <c r="BO23" s="91">
        <v>15.4051783517143</v>
      </c>
      <c r="BP23" s="91">
        <v>0.24494322781229</v>
      </c>
      <c r="BQ23" s="91">
        <v>0</v>
      </c>
      <c r="BR23" s="91">
        <v>0.258799898080325</v>
      </c>
      <c r="BS23" s="91">
        <v>3.5091607456031501E-4</v>
      </c>
      <c r="BT23" s="91">
        <v>213.54542383835701</v>
      </c>
      <c r="BU23" s="91">
        <v>41.877259887344401</v>
      </c>
      <c r="BV23" s="91">
        <v>0</v>
      </c>
      <c r="BW23" s="91">
        <v>0</v>
      </c>
      <c r="BX23" s="91">
        <v>14.028373663990999</v>
      </c>
      <c r="BY23" s="91">
        <v>0</v>
      </c>
      <c r="BZ23" s="91">
        <v>2.2899086351370799</v>
      </c>
      <c r="CA23" s="91">
        <v>280.42196936898199</v>
      </c>
      <c r="CB23" s="91">
        <v>19.4996516453085</v>
      </c>
      <c r="CD23" s="34">
        <f t="shared" si="0"/>
        <v>7.9999988973970104E-3</v>
      </c>
      <c r="CE23" s="34">
        <f t="shared" si="8"/>
        <v>1.9247499247580895E-2</v>
      </c>
      <c r="CF23" s="79">
        <f t="shared" si="1"/>
        <v>-2.7392243280501931E-7</v>
      </c>
      <c r="CG23" s="79" t="str">
        <f t="shared" si="2"/>
        <v/>
      </c>
      <c r="CH23" s="79">
        <f t="shared" si="3"/>
        <v>-3.6593092625642532E-7</v>
      </c>
      <c r="CI23" s="79">
        <f t="shared" si="4"/>
        <v>-2.4197665564524293E-5</v>
      </c>
      <c r="CJ23" s="79">
        <f t="shared" si="5"/>
        <v>-2.6310507253971551E-5</v>
      </c>
      <c r="CK23" s="79">
        <f t="shared" si="6"/>
        <v>-3.098245858102261E-7</v>
      </c>
      <c r="CL23" s="79">
        <f t="shared" si="7"/>
        <v>-2.1621346231610543E-7</v>
      </c>
      <c r="CM23" s="49">
        <f t="shared" si="9"/>
        <v>-4.9145426188621009E-4</v>
      </c>
      <c r="CN23" s="49">
        <f t="shared" si="10"/>
        <v>-5.5781237059202894E-4</v>
      </c>
      <c r="CO23" s="49">
        <f t="shared" si="11"/>
        <v>8.5659441820323898E-4</v>
      </c>
      <c r="CP23" s="49">
        <f t="shared" si="12"/>
        <v>-1.3387982608545936E-3</v>
      </c>
      <c r="CQ23" s="79" t="str">
        <f>IF(N23=0,"",(#REF!-N23)/N23)</f>
        <v/>
      </c>
      <c r="CR23" s="79" t="str">
        <f t="shared" si="13"/>
        <v/>
      </c>
    </row>
    <row r="24" spans="1:96" x14ac:dyDescent="0.25">
      <c r="A24" s="91" t="s">
        <v>23</v>
      </c>
      <c r="B24" s="91">
        <v>71.244086999999993</v>
      </c>
      <c r="C24" s="91">
        <v>0</v>
      </c>
      <c r="D24" s="91">
        <v>602.27117999999996</v>
      </c>
      <c r="E24" s="91">
        <v>11.523387379999999</v>
      </c>
      <c r="F24" s="91">
        <v>10.601519</v>
      </c>
      <c r="G24" s="91">
        <v>22.107652999999999</v>
      </c>
      <c r="H24" s="91">
        <v>47.473286000000002</v>
      </c>
      <c r="I24" s="91"/>
      <c r="J24" s="91"/>
      <c r="K24" s="91"/>
      <c r="L24" s="91"/>
      <c r="M24" s="91"/>
      <c r="N24" s="28"/>
      <c r="O24" s="28"/>
      <c r="P24" s="91"/>
      <c r="Q24" s="90" t="s">
        <v>23</v>
      </c>
      <c r="R24" s="90">
        <v>0</v>
      </c>
      <c r="S24" s="91">
        <v>1.2541674465807899</v>
      </c>
      <c r="T24" s="91">
        <v>0.46420268860511499</v>
      </c>
      <c r="U24" s="91">
        <v>0.46420268860511499</v>
      </c>
      <c r="V24" s="91">
        <v>3.6880762946311898</v>
      </c>
      <c r="W24" s="91">
        <v>0</v>
      </c>
      <c r="X24" s="91">
        <v>0.22485015105735201</v>
      </c>
      <c r="Y24" s="91">
        <v>1.1542334126948699</v>
      </c>
      <c r="Z24" s="91">
        <v>71.244068131637903</v>
      </c>
      <c r="AA24" s="91">
        <v>11.047669841442101</v>
      </c>
      <c r="AB24" s="91">
        <v>8.3944344748524205E-2</v>
      </c>
      <c r="AC24" s="91">
        <v>1.92872109531804</v>
      </c>
      <c r="AD24" s="91">
        <v>0</v>
      </c>
      <c r="AE24" s="91">
        <v>0</v>
      </c>
      <c r="AF24" s="91">
        <v>2.0286554170763398</v>
      </c>
      <c r="AG24" s="91">
        <v>2.0286554170763398</v>
      </c>
      <c r="AH24" s="91">
        <v>4.8181713800382404</v>
      </c>
      <c r="AI24" s="91">
        <v>1.52744069699014</v>
      </c>
      <c r="AJ24" s="91">
        <v>6.0959675670273397E-2</v>
      </c>
      <c r="AK24" s="91">
        <v>1.59849099172256</v>
      </c>
      <c r="AL24" s="91">
        <v>0.16357241613805301</v>
      </c>
      <c r="AM24" s="91">
        <v>0</v>
      </c>
      <c r="AN24" s="91">
        <v>0.129428444039975</v>
      </c>
      <c r="AO24" s="91">
        <v>0.20404731857338901</v>
      </c>
      <c r="AP24" s="91">
        <v>0</v>
      </c>
      <c r="AQ24" s="91">
        <v>48.816993700292599</v>
      </c>
      <c r="AR24" s="91">
        <v>542.04386249772699</v>
      </c>
      <c r="AS24" s="91">
        <v>55.408910182597801</v>
      </c>
      <c r="AT24" s="91">
        <v>602.27094406036304</v>
      </c>
      <c r="AU24" s="91">
        <v>0</v>
      </c>
      <c r="AV24" s="91">
        <v>1.94592758113284</v>
      </c>
      <c r="AW24" s="91">
        <v>0</v>
      </c>
      <c r="AX24" s="91">
        <v>16.973804507994501</v>
      </c>
      <c r="AY24" s="91">
        <v>6.1806878310377697E-3</v>
      </c>
      <c r="AZ24" s="91">
        <v>2.1733101296868801E-3</v>
      </c>
      <c r="BA24" s="91">
        <v>8.1758904854026397</v>
      </c>
      <c r="BB24" s="91">
        <v>2.7775946251315802E-3</v>
      </c>
      <c r="BC24" s="91">
        <v>0</v>
      </c>
      <c r="BD24" s="91">
        <v>4.0285812485876598E-4</v>
      </c>
      <c r="BE24" s="91">
        <v>11.5231053154824</v>
      </c>
      <c r="BF24" s="91">
        <v>10.601241722058701</v>
      </c>
      <c r="BG24" s="91">
        <v>0.92186359342361202</v>
      </c>
      <c r="BH24" s="91">
        <v>0</v>
      </c>
      <c r="BI24" s="91">
        <v>0</v>
      </c>
      <c r="BJ24" s="91">
        <v>4.3370815214096303E-2</v>
      </c>
      <c r="BK24" s="91">
        <v>0</v>
      </c>
      <c r="BL24" s="91">
        <v>0.46540651565006003</v>
      </c>
      <c r="BM24" s="91">
        <v>0</v>
      </c>
      <c r="BN24" s="91">
        <v>1.20963559803127E-2</v>
      </c>
      <c r="BO24" s="91">
        <v>1.8616262107508399</v>
      </c>
      <c r="BP24" s="91">
        <v>4.1466964530286497E-2</v>
      </c>
      <c r="BQ24" s="91">
        <v>0</v>
      </c>
      <c r="BR24" s="91">
        <v>3.1274482602776703E-2</v>
      </c>
      <c r="BS24" s="91">
        <v>4.2405747339296802E-5</v>
      </c>
      <c r="BT24" s="91">
        <v>22.107638079553698</v>
      </c>
      <c r="BU24" s="91">
        <v>7.0894982361167997</v>
      </c>
      <c r="BV24" s="91">
        <v>0</v>
      </c>
      <c r="BW24" s="91">
        <v>0</v>
      </c>
      <c r="BX24" s="91">
        <v>2.37489747686657</v>
      </c>
      <c r="BY24" s="91">
        <v>0</v>
      </c>
      <c r="BZ24" s="91">
        <v>0.387664074054134</v>
      </c>
      <c r="CA24" s="91">
        <v>47.473276906033398</v>
      </c>
      <c r="CB24" s="91">
        <v>3.3011401048297699</v>
      </c>
      <c r="CD24" s="34">
        <f t="shared" si="0"/>
        <v>8.0000063552050343E-3</v>
      </c>
      <c r="CE24" s="34">
        <f t="shared" si="8"/>
        <v>1.9247492314868581E-2</v>
      </c>
      <c r="CF24" s="79">
        <f t="shared" si="1"/>
        <v>-2.6484109608323633E-7</v>
      </c>
      <c r="CG24" s="79" t="str">
        <f t="shared" si="2"/>
        <v/>
      </c>
      <c r="CH24" s="79">
        <f t="shared" si="3"/>
        <v>-3.9174983754481105E-7</v>
      </c>
      <c r="CI24" s="79">
        <f t="shared" si="4"/>
        <v>-2.4477569684784168E-5</v>
      </c>
      <c r="CJ24" s="79">
        <f t="shared" si="5"/>
        <v>-2.6154548352830185E-5</v>
      </c>
      <c r="CK24" s="79">
        <f t="shared" si="6"/>
        <v>-6.7489960606367617E-7</v>
      </c>
      <c r="CL24" s="79">
        <f t="shared" si="7"/>
        <v>-1.9155966165386263E-7</v>
      </c>
      <c r="CM24" s="49">
        <f t="shared" si="9"/>
        <v>-4.9174007158286697E-4</v>
      </c>
      <c r="CN24" s="49">
        <f t="shared" si="10"/>
        <v>-5.5876306353502912E-4</v>
      </c>
      <c r="CO24" s="49">
        <f t="shared" si="11"/>
        <v>8.566628809389649E-4</v>
      </c>
      <c r="CP24" s="49">
        <f t="shared" si="12"/>
        <v>-1.3394997912185799E-3</v>
      </c>
      <c r="CQ24" s="79" t="str">
        <f>IF(N24=0,"",(#REF!-N24)/N24)</f>
        <v/>
      </c>
      <c r="CR24" s="79" t="str">
        <f t="shared" si="13"/>
        <v/>
      </c>
    </row>
    <row r="25" spans="1:96" x14ac:dyDescent="0.25">
      <c r="A25" s="91" t="s">
        <v>24</v>
      </c>
      <c r="B25" s="91">
        <v>80.568977000000004</v>
      </c>
      <c r="C25" s="91">
        <v>0</v>
      </c>
      <c r="D25" s="91">
        <v>493.51465000000002</v>
      </c>
      <c r="E25" s="91">
        <v>14.884741399999999</v>
      </c>
      <c r="F25" s="91">
        <v>13.693951</v>
      </c>
      <c r="G25" s="91">
        <v>32.769848000000003</v>
      </c>
      <c r="H25" s="91">
        <v>45.021053000000002</v>
      </c>
      <c r="I25" s="91"/>
      <c r="J25" s="91"/>
      <c r="K25" s="91"/>
      <c r="L25" s="91"/>
      <c r="M25" s="91"/>
      <c r="N25" s="28"/>
      <c r="O25" s="28"/>
      <c r="P25" s="91"/>
      <c r="Q25" s="90" t="s">
        <v>24</v>
      </c>
      <c r="R25" s="90">
        <v>0</v>
      </c>
      <c r="S25" s="91">
        <v>1.18934409556983</v>
      </c>
      <c r="T25" s="91">
        <v>0.440210309245265</v>
      </c>
      <c r="U25" s="91">
        <v>0.440210309245265</v>
      </c>
      <c r="V25" s="91">
        <v>3.49745614294218</v>
      </c>
      <c r="W25" s="91">
        <v>0</v>
      </c>
      <c r="X25" s="91">
        <v>0.21322841322755401</v>
      </c>
      <c r="Y25" s="91">
        <v>1.0945762246531801</v>
      </c>
      <c r="Z25" s="91">
        <v>80.565118261875995</v>
      </c>
      <c r="AA25" s="91">
        <v>10.476647794201901</v>
      </c>
      <c r="AB25" s="91">
        <v>7.9605543649554397E-2</v>
      </c>
      <c r="AC25" s="91">
        <v>1.8290322923021201</v>
      </c>
      <c r="AD25" s="91">
        <v>0</v>
      </c>
      <c r="AE25" s="91">
        <v>0</v>
      </c>
      <c r="AF25" s="91">
        <v>1.9238041623664399</v>
      </c>
      <c r="AG25" s="91">
        <v>1.9238041623664399</v>
      </c>
      <c r="AH25" s="91">
        <v>3.9479068628780198</v>
      </c>
      <c r="AI25" s="91">
        <v>1.4484941406842</v>
      </c>
      <c r="AJ25" s="91">
        <v>5.7808851465395703E-2</v>
      </c>
      <c r="AK25" s="91">
        <v>1.5158698629523799</v>
      </c>
      <c r="AL25" s="91">
        <v>0.15511773841895499</v>
      </c>
      <c r="AM25" s="91">
        <v>0</v>
      </c>
      <c r="AN25" s="91">
        <v>0.122738871467803</v>
      </c>
      <c r="AO25" s="91">
        <v>0.26355328553712798</v>
      </c>
      <c r="AP25" s="91">
        <v>0</v>
      </c>
      <c r="AQ25" s="91">
        <v>46.2938153518852</v>
      </c>
      <c r="AR25" s="91">
        <v>444.139143665294</v>
      </c>
      <c r="AS25" s="91">
        <v>45.400866967597501</v>
      </c>
      <c r="AT25" s="91">
        <v>493.48791749576901</v>
      </c>
      <c r="AU25" s="91">
        <v>0</v>
      </c>
      <c r="AV25" s="91">
        <v>1.84535066155745</v>
      </c>
      <c r="AW25" s="91">
        <v>0</v>
      </c>
      <c r="AX25" s="91">
        <v>16.096495668976001</v>
      </c>
      <c r="AY25" s="91">
        <v>7.9831585398788506E-3</v>
      </c>
      <c r="AZ25" s="91">
        <v>2.8071129306591201E-3</v>
      </c>
      <c r="BA25" s="91">
        <v>10.5602154477862</v>
      </c>
      <c r="BB25" s="91">
        <v>3.5876260773712101E-3</v>
      </c>
      <c r="BC25" s="91">
        <v>0</v>
      </c>
      <c r="BD25" s="91">
        <v>5.2034290172346296E-4</v>
      </c>
      <c r="BE25" s="91">
        <v>14.8835951137482</v>
      </c>
      <c r="BF25" s="91">
        <v>13.6928678759742</v>
      </c>
      <c r="BG25" s="91">
        <v>1.1907272377739899</v>
      </c>
      <c r="BH25" s="91">
        <v>0</v>
      </c>
      <c r="BI25" s="91">
        <v>0</v>
      </c>
      <c r="BJ25" s="91">
        <v>5.6018993832569898E-2</v>
      </c>
      <c r="BK25" s="91">
        <v>0</v>
      </c>
      <c r="BL25" s="91">
        <v>0.60113197219971604</v>
      </c>
      <c r="BM25" s="91">
        <v>0</v>
      </c>
      <c r="BN25" s="91">
        <v>1.5623963469413599E-2</v>
      </c>
      <c r="BO25" s="91">
        <v>2.4045294511042301</v>
      </c>
      <c r="BP25" s="91">
        <v>3.9323694584332797E-2</v>
      </c>
      <c r="BQ25" s="91">
        <v>0</v>
      </c>
      <c r="BR25" s="91">
        <v>4.0395034673192297E-2</v>
      </c>
      <c r="BS25" s="91">
        <v>5.4772459211737399E-5</v>
      </c>
      <c r="BT25" s="91">
        <v>32.768021418343501</v>
      </c>
      <c r="BU25" s="91">
        <v>6.7230680621630601</v>
      </c>
      <c r="BV25" s="91">
        <v>0</v>
      </c>
      <c r="BW25" s="91">
        <v>0</v>
      </c>
      <c r="BX25" s="91">
        <v>2.25214549760154</v>
      </c>
      <c r="BY25" s="91">
        <v>0</v>
      </c>
      <c r="BZ25" s="91">
        <v>0.36762717812529899</v>
      </c>
      <c r="CA25" s="91">
        <v>45.019551370448099</v>
      </c>
      <c r="CB25" s="91">
        <v>3.1305146684809002</v>
      </c>
      <c r="CD25" s="34">
        <f t="shared" si="0"/>
        <v>8.0000071388006532E-3</v>
      </c>
      <c r="CE25" s="34">
        <f t="shared" si="8"/>
        <v>1.924748620408178E-2</v>
      </c>
      <c r="CF25" s="79">
        <f t="shared" si="1"/>
        <v>-4.7893597110078291E-5</v>
      </c>
      <c r="CG25" s="79" t="str">
        <f t="shared" si="2"/>
        <v/>
      </c>
      <c r="CH25" s="79">
        <f t="shared" si="3"/>
        <v>-5.4167600153321203E-5</v>
      </c>
      <c r="CI25" s="79">
        <f t="shared" si="4"/>
        <v>-7.7010827463852791E-5</v>
      </c>
      <c r="CJ25" s="79">
        <f t="shared" si="5"/>
        <v>-7.909507094049671E-5</v>
      </c>
      <c r="CK25" s="79">
        <f t="shared" si="6"/>
        <v>-5.5739704880595037E-5</v>
      </c>
      <c r="CL25" s="79">
        <f t="shared" si="7"/>
        <v>-3.3353941141786476E-5</v>
      </c>
      <c r="CM25" s="49">
        <f t="shared" si="9"/>
        <v>-4.903472522435646E-4</v>
      </c>
      <c r="CN25" s="49">
        <f t="shared" si="10"/>
        <v>-5.5890334294710238E-4</v>
      </c>
      <c r="CO25" s="49">
        <f t="shared" si="11"/>
        <v>8.5809794484462999E-4</v>
      </c>
      <c r="CP25" s="49">
        <f t="shared" si="12"/>
        <v>-1.3384805193290181E-3</v>
      </c>
      <c r="CQ25" s="79" t="str">
        <f>IF(N25=0,"",(#REF!-N25)/N25)</f>
        <v/>
      </c>
      <c r="CR25" s="79" t="str">
        <f t="shared" si="13"/>
        <v/>
      </c>
    </row>
    <row r="26" spans="1:96" x14ac:dyDescent="0.25">
      <c r="A26" s="91" t="s">
        <v>25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28"/>
      <c r="O26" s="28"/>
      <c r="P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D26" s="34" t="e">
        <f t="shared" si="0"/>
        <v>#DIV/0!</v>
      </c>
      <c r="CE26" s="34" t="e">
        <f t="shared" si="8"/>
        <v>#DIV/0!</v>
      </c>
      <c r="CF26" s="79" t="str">
        <f t="shared" si="1"/>
        <v/>
      </c>
      <c r="CG26" s="79" t="str">
        <f t="shared" si="2"/>
        <v/>
      </c>
      <c r="CH26" s="79" t="str">
        <f t="shared" si="3"/>
        <v/>
      </c>
      <c r="CI26" s="79" t="str">
        <f t="shared" si="4"/>
        <v/>
      </c>
      <c r="CJ26" s="79" t="str">
        <f t="shared" si="5"/>
        <v/>
      </c>
      <c r="CK26" s="79" t="str">
        <f t="shared" si="6"/>
        <v/>
      </c>
      <c r="CL26" s="79" t="str">
        <f t="shared" si="7"/>
        <v/>
      </c>
      <c r="CM26" s="49" t="e">
        <f t="shared" si="9"/>
        <v>#DIV/0!</v>
      </c>
      <c r="CN26" s="49" t="e">
        <f t="shared" si="10"/>
        <v>#DIV/0!</v>
      </c>
      <c r="CO26" s="49" t="e">
        <f t="shared" si="11"/>
        <v>#DIV/0!</v>
      </c>
      <c r="CP26" s="49" t="e">
        <f t="shared" si="12"/>
        <v>#DIV/0!</v>
      </c>
      <c r="CQ26" s="79" t="str">
        <f>IF(N26=0,"",(#REF!-N26)/N26)</f>
        <v/>
      </c>
      <c r="CR26" s="79" t="str">
        <f t="shared" si="13"/>
        <v/>
      </c>
    </row>
    <row r="27" spans="1:96" x14ac:dyDescent="0.25">
      <c r="A27" s="91" t="s">
        <v>26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28"/>
      <c r="O27" s="28"/>
      <c r="P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D27" s="34" t="e">
        <f t="shared" si="0"/>
        <v>#DIV/0!</v>
      </c>
      <c r="CE27" s="34" t="e">
        <f t="shared" si="8"/>
        <v>#DIV/0!</v>
      </c>
      <c r="CF27" s="79" t="str">
        <f t="shared" si="1"/>
        <v/>
      </c>
      <c r="CG27" s="79" t="str">
        <f t="shared" si="2"/>
        <v/>
      </c>
      <c r="CH27" s="79" t="str">
        <f t="shared" si="3"/>
        <v/>
      </c>
      <c r="CI27" s="79" t="str">
        <f t="shared" si="4"/>
        <v/>
      </c>
      <c r="CJ27" s="79" t="str">
        <f t="shared" si="5"/>
        <v/>
      </c>
      <c r="CK27" s="79" t="str">
        <f t="shared" si="6"/>
        <v/>
      </c>
      <c r="CL27" s="79" t="str">
        <f t="shared" si="7"/>
        <v/>
      </c>
      <c r="CM27" s="49" t="e">
        <f t="shared" si="9"/>
        <v>#DIV/0!</v>
      </c>
      <c r="CN27" s="49" t="e">
        <f t="shared" si="10"/>
        <v>#DIV/0!</v>
      </c>
      <c r="CO27" s="49" t="e">
        <f t="shared" si="11"/>
        <v>#DIV/0!</v>
      </c>
      <c r="CP27" s="49" t="e">
        <f t="shared" si="12"/>
        <v>#DIV/0!</v>
      </c>
      <c r="CQ27" s="79" t="str">
        <f>IF(N27=0,"",(#REF!-N27)/N27)</f>
        <v/>
      </c>
      <c r="CR27" s="79" t="str">
        <f t="shared" si="13"/>
        <v/>
      </c>
    </row>
    <row r="28" spans="1:96" x14ac:dyDescent="0.25">
      <c r="A28" s="91" t="s">
        <v>27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28"/>
      <c r="O28" s="28"/>
      <c r="P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D28" s="34" t="e">
        <f t="shared" si="0"/>
        <v>#DIV/0!</v>
      </c>
      <c r="CE28" s="34" t="e">
        <f t="shared" si="8"/>
        <v>#DIV/0!</v>
      </c>
      <c r="CF28" s="79" t="str">
        <f t="shared" si="1"/>
        <v/>
      </c>
      <c r="CG28" s="79" t="str">
        <f t="shared" si="2"/>
        <v/>
      </c>
      <c r="CH28" s="79" t="str">
        <f t="shared" si="3"/>
        <v/>
      </c>
      <c r="CI28" s="79" t="str">
        <f t="shared" si="4"/>
        <v/>
      </c>
      <c r="CJ28" s="79" t="str">
        <f t="shared" si="5"/>
        <v/>
      </c>
      <c r="CK28" s="79" t="str">
        <f t="shared" si="6"/>
        <v/>
      </c>
      <c r="CL28" s="79" t="str">
        <f t="shared" si="7"/>
        <v/>
      </c>
      <c r="CM28" s="49" t="e">
        <f t="shared" si="9"/>
        <v>#DIV/0!</v>
      </c>
      <c r="CN28" s="49" t="e">
        <f t="shared" si="10"/>
        <v>#DIV/0!</v>
      </c>
      <c r="CO28" s="49" t="e">
        <f t="shared" si="11"/>
        <v>#DIV/0!</v>
      </c>
      <c r="CP28" s="49" t="e">
        <f t="shared" si="12"/>
        <v>#DIV/0!</v>
      </c>
      <c r="CQ28" s="79" t="str">
        <f>IF(N28=0,"",(#REF!-N28)/N28)</f>
        <v/>
      </c>
      <c r="CR28" s="79" t="str">
        <f t="shared" si="13"/>
        <v/>
      </c>
    </row>
    <row r="29" spans="1:96" x14ac:dyDescent="0.25">
      <c r="A29" s="91" t="s">
        <v>28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28"/>
      <c r="O29" s="28"/>
      <c r="P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D29" s="34" t="e">
        <f t="shared" si="0"/>
        <v>#DIV/0!</v>
      </c>
      <c r="CE29" s="34" t="e">
        <f t="shared" si="8"/>
        <v>#DIV/0!</v>
      </c>
      <c r="CF29" s="79" t="str">
        <f t="shared" si="1"/>
        <v/>
      </c>
      <c r="CG29" s="79" t="str">
        <f t="shared" si="2"/>
        <v/>
      </c>
      <c r="CH29" s="79" t="str">
        <f t="shared" si="3"/>
        <v/>
      </c>
      <c r="CI29" s="79" t="str">
        <f t="shared" si="4"/>
        <v/>
      </c>
      <c r="CJ29" s="79" t="str">
        <f t="shared" si="5"/>
        <v/>
      </c>
      <c r="CK29" s="79" t="str">
        <f t="shared" si="6"/>
        <v/>
      </c>
      <c r="CL29" s="79" t="str">
        <f t="shared" si="7"/>
        <v/>
      </c>
      <c r="CM29" s="49" t="e">
        <f t="shared" si="9"/>
        <v>#DIV/0!</v>
      </c>
      <c r="CN29" s="49" t="e">
        <f t="shared" si="10"/>
        <v>#DIV/0!</v>
      </c>
      <c r="CO29" s="49" t="e">
        <f t="shared" si="11"/>
        <v>#DIV/0!</v>
      </c>
      <c r="CP29" s="49" t="e">
        <f t="shared" si="12"/>
        <v>#DIV/0!</v>
      </c>
      <c r="CQ29" s="79" t="str">
        <f>IF(N29=0,"",(#REF!-N29)/N29)</f>
        <v/>
      </c>
      <c r="CR29" s="79" t="str">
        <f t="shared" si="13"/>
        <v/>
      </c>
    </row>
    <row r="30" spans="1:96" x14ac:dyDescent="0.25">
      <c r="A30" s="91" t="s">
        <v>29</v>
      </c>
      <c r="B30" s="91">
        <v>14.170474</v>
      </c>
      <c r="C30" s="91">
        <v>0</v>
      </c>
      <c r="D30" s="91">
        <v>71.731384000000006</v>
      </c>
      <c r="E30" s="91">
        <v>2.3024590599999999</v>
      </c>
      <c r="F30" s="91">
        <v>2.1182569999999998</v>
      </c>
      <c r="G30" s="91">
        <v>4.5644974999999999</v>
      </c>
      <c r="H30" s="91">
        <v>9.2396125999999992</v>
      </c>
      <c r="I30" s="91"/>
      <c r="J30" s="91"/>
      <c r="K30" s="91"/>
      <c r="L30" s="91"/>
      <c r="M30" s="91"/>
      <c r="N30" s="28"/>
      <c r="O30" s="28"/>
      <c r="P30" s="91"/>
      <c r="Q30" s="90" t="s">
        <v>29</v>
      </c>
      <c r="R30" s="90">
        <v>0</v>
      </c>
      <c r="S30" s="91">
        <v>0.24409598856506601</v>
      </c>
      <c r="T30" s="91">
        <v>9.0346553905124097E-2</v>
      </c>
      <c r="U30" s="91">
        <v>9.0346553905124097E-2</v>
      </c>
      <c r="V30" s="91">
        <v>0.71780188453843397</v>
      </c>
      <c r="W30" s="91">
        <v>0</v>
      </c>
      <c r="X30" s="91">
        <v>4.3762038975937598E-2</v>
      </c>
      <c r="Y30" s="91">
        <v>0.22464561033504701</v>
      </c>
      <c r="Z30" s="91">
        <v>14.1704822941296</v>
      </c>
      <c r="AA30" s="91">
        <v>2.15017890034028</v>
      </c>
      <c r="AB30" s="91">
        <v>1.6337883104317101E-2</v>
      </c>
      <c r="AC30" s="91">
        <v>0.37538135443839898</v>
      </c>
      <c r="AD30" s="91">
        <v>0</v>
      </c>
      <c r="AE30" s="91">
        <v>0</v>
      </c>
      <c r="AF30" s="91">
        <v>0.39483170747399898</v>
      </c>
      <c r="AG30" s="91">
        <v>0.39483170747399898</v>
      </c>
      <c r="AH30" s="91">
        <v>0.57385197374295205</v>
      </c>
      <c r="AI30" s="91">
        <v>0.297282214333349</v>
      </c>
      <c r="AJ30" s="91">
        <v>1.18644283938204E-2</v>
      </c>
      <c r="AK30" s="91">
        <v>0.31111035900724698</v>
      </c>
      <c r="AL30" s="91">
        <v>3.18357362875267E-2</v>
      </c>
      <c r="AM30" s="91">
        <v>0</v>
      </c>
      <c r="AN30" s="91">
        <v>2.5190530479083598E-2</v>
      </c>
      <c r="AO30" s="91">
        <v>4.0770140820229603E-2</v>
      </c>
      <c r="AP30" s="91">
        <v>0</v>
      </c>
      <c r="AQ30" s="91">
        <v>9.5011356779488096</v>
      </c>
      <c r="AR30" s="91">
        <v>64.558214322326805</v>
      </c>
      <c r="AS30" s="91">
        <v>6.5992988287945602</v>
      </c>
      <c r="AT30" s="91">
        <v>71.731365124864297</v>
      </c>
      <c r="AU30" s="91">
        <v>0</v>
      </c>
      <c r="AV30" s="91">
        <v>0.378730680252649</v>
      </c>
      <c r="AW30" s="91">
        <v>0</v>
      </c>
      <c r="AX30" s="91">
        <v>3.30357504525537</v>
      </c>
      <c r="AY30" s="91">
        <v>1.2349448238231401E-3</v>
      </c>
      <c r="AZ30" s="91">
        <v>4.3424344538324603E-4</v>
      </c>
      <c r="BA30" s="91">
        <v>1.63360177912994</v>
      </c>
      <c r="BB30" s="91">
        <v>5.5498427553365602E-4</v>
      </c>
      <c r="BC30" s="91">
        <v>0</v>
      </c>
      <c r="BD30" s="91">
        <v>8.0493760368612803E-5</v>
      </c>
      <c r="BE30" s="91">
        <v>2.3024011526286201</v>
      </c>
      <c r="BF30" s="91">
        <v>2.1182040605250299</v>
      </c>
      <c r="BG30" s="91">
        <v>0.184197092103595</v>
      </c>
      <c r="BH30" s="91">
        <v>0</v>
      </c>
      <c r="BI30" s="91">
        <v>0</v>
      </c>
      <c r="BJ30" s="91">
        <v>8.6657946284385192E-3</v>
      </c>
      <c r="BK30" s="91">
        <v>0</v>
      </c>
      <c r="BL30" s="91">
        <v>9.2991593004734405E-2</v>
      </c>
      <c r="BM30" s="91">
        <v>0</v>
      </c>
      <c r="BN30" s="91">
        <v>2.41693061503442E-3</v>
      </c>
      <c r="BO30" s="91">
        <v>0.37196596063647402</v>
      </c>
      <c r="BP30" s="91">
        <v>8.0706118947910296E-3</v>
      </c>
      <c r="BQ30" s="91">
        <v>0</v>
      </c>
      <c r="BR30" s="91">
        <v>6.2488631315553E-3</v>
      </c>
      <c r="BS30" s="91">
        <v>8.4730737390940003E-6</v>
      </c>
      <c r="BT30" s="91">
        <v>4.5645075136824298</v>
      </c>
      <c r="BU30" s="91">
        <v>1.3798120346302001</v>
      </c>
      <c r="BV30" s="91">
        <v>0</v>
      </c>
      <c r="BW30" s="91">
        <v>0</v>
      </c>
      <c r="BX30" s="91">
        <v>0.46222062111388401</v>
      </c>
      <c r="BY30" s="91">
        <v>0</v>
      </c>
      <c r="BZ30" s="91">
        <v>7.5450261737131805E-2</v>
      </c>
      <c r="CA30" s="91">
        <v>9.2396109172880898</v>
      </c>
      <c r="CB30" s="91">
        <v>0.64249309384855302</v>
      </c>
      <c r="CD30" s="34">
        <f t="shared" si="0"/>
        <v>8.0000146762024653E-3</v>
      </c>
      <c r="CE30" s="34">
        <f t="shared" si="8"/>
        <v>1.9247503854809951E-2</v>
      </c>
      <c r="CF30" s="79">
        <f t="shared" si="1"/>
        <v>5.8531066780244511E-7</v>
      </c>
      <c r="CG30" s="79" t="str">
        <f t="shared" si="2"/>
        <v/>
      </c>
      <c r="CH30" s="79">
        <f t="shared" si="3"/>
        <v>-2.6313636592652806E-7</v>
      </c>
      <c r="CI30" s="79">
        <f t="shared" si="4"/>
        <v>-2.5150228460428725E-5</v>
      </c>
      <c r="CJ30" s="79">
        <f t="shared" si="5"/>
        <v>-2.4991998123920688E-5</v>
      </c>
      <c r="CK30" s="79">
        <f t="shared" si="6"/>
        <v>2.1938192385736414E-6</v>
      </c>
      <c r="CL30" s="79">
        <f t="shared" si="7"/>
        <v>-1.8211931411146397E-7</v>
      </c>
      <c r="CM30" s="49">
        <f t="shared" si="9"/>
        <v>-4.9296547999820952E-4</v>
      </c>
      <c r="CN30" s="49">
        <f t="shared" si="10"/>
        <v>-5.5901138638336746E-4</v>
      </c>
      <c r="CO30" s="49">
        <f t="shared" si="11"/>
        <v>8.5496708131509343E-4</v>
      </c>
      <c r="CP30" s="49">
        <f t="shared" si="12"/>
        <v>-1.3323478238885587E-3</v>
      </c>
      <c r="CQ30" s="79" t="str">
        <f>IF(N30=0,"",(#REF!-N30)/N30)</f>
        <v/>
      </c>
      <c r="CR30" s="79" t="str">
        <f t="shared" si="13"/>
        <v/>
      </c>
    </row>
    <row r="31" spans="1:96" x14ac:dyDescent="0.25">
      <c r="A31" s="91" t="s">
        <v>30</v>
      </c>
      <c r="B31" s="91">
        <v>804.27759000000003</v>
      </c>
      <c r="C31" s="91">
        <v>0</v>
      </c>
      <c r="D31" s="91">
        <v>4808.0063</v>
      </c>
      <c r="E31" s="91">
        <v>124.52572860000001</v>
      </c>
      <c r="F31" s="91">
        <v>114.56364000000001</v>
      </c>
      <c r="G31" s="91">
        <v>263.19387999999998</v>
      </c>
      <c r="H31" s="91">
        <v>487.49963000000002</v>
      </c>
      <c r="I31" s="91"/>
      <c r="J31" s="91"/>
      <c r="K31" s="91"/>
      <c r="L31" s="91"/>
      <c r="M31" s="91"/>
      <c r="N31" s="28"/>
      <c r="O31" s="28"/>
      <c r="P31" s="91"/>
      <c r="Q31" s="90" t="s">
        <v>30</v>
      </c>
      <c r="R31" s="90">
        <v>0</v>
      </c>
      <c r="S31" s="91">
        <v>12.878766190526701</v>
      </c>
      <c r="T31" s="91">
        <v>4.7667910396750397</v>
      </c>
      <c r="U31" s="91">
        <v>4.7667910396750397</v>
      </c>
      <c r="V31" s="91">
        <v>37.872024806932899</v>
      </c>
      <c r="W31" s="91">
        <v>0</v>
      </c>
      <c r="X31" s="91">
        <v>2.3089339855148201</v>
      </c>
      <c r="Y31" s="91">
        <v>11.8525536856435</v>
      </c>
      <c r="Z31" s="91">
        <v>804.259557522666</v>
      </c>
      <c r="AA31" s="91">
        <v>113.44598343014501</v>
      </c>
      <c r="AB31" s="91">
        <v>0.86200439700793197</v>
      </c>
      <c r="AC31" s="91">
        <v>19.8055666779433</v>
      </c>
      <c r="AD31" s="91">
        <v>0</v>
      </c>
      <c r="AE31" s="91">
        <v>0</v>
      </c>
      <c r="AF31" s="91">
        <v>20.8317745532608</v>
      </c>
      <c r="AG31" s="91">
        <v>20.8317745532608</v>
      </c>
      <c r="AH31" s="91">
        <v>38.463079598185601</v>
      </c>
      <c r="AI31" s="91">
        <v>15.684931079766301</v>
      </c>
      <c r="AJ31" s="91">
        <v>0.62597939900805999</v>
      </c>
      <c r="AK31" s="91">
        <v>16.414540332147801</v>
      </c>
      <c r="AL31" s="91">
        <v>1.6796849117108601</v>
      </c>
      <c r="AM31" s="91">
        <v>0</v>
      </c>
      <c r="AN31" s="91">
        <v>1.3290729736558999</v>
      </c>
      <c r="AO31" s="91">
        <v>2.20488316533672</v>
      </c>
      <c r="AP31" s="91">
        <v>0</v>
      </c>
      <c r="AQ31" s="91">
        <v>501.29031356184203</v>
      </c>
      <c r="AR31" s="91">
        <v>4327.0958841673901</v>
      </c>
      <c r="AS31" s="91">
        <v>442.32539987720202</v>
      </c>
      <c r="AT31" s="91">
        <v>4807.88436364278</v>
      </c>
      <c r="AU31" s="91">
        <v>0</v>
      </c>
      <c r="AV31" s="91">
        <v>19.9822862400679</v>
      </c>
      <c r="AW31" s="91">
        <v>0</v>
      </c>
      <c r="AX31" s="91">
        <v>174.300081495543</v>
      </c>
      <c r="AY31" s="91">
        <v>6.6786829283993807E-2</v>
      </c>
      <c r="AZ31" s="91">
        <v>2.34842285031167E-2</v>
      </c>
      <c r="BA31" s="91">
        <v>88.346480101412595</v>
      </c>
      <c r="BB31" s="91">
        <v>3.0013969281899502E-2</v>
      </c>
      <c r="BC31" s="91">
        <v>0</v>
      </c>
      <c r="BD31" s="91">
        <v>4.3531757373633804E-3</v>
      </c>
      <c r="BE31" s="91">
        <v>124.51570164117101</v>
      </c>
      <c r="BF31" s="91">
        <v>114.554182613961</v>
      </c>
      <c r="BG31" s="91">
        <v>9.9615190272105405</v>
      </c>
      <c r="BH31" s="91">
        <v>0</v>
      </c>
      <c r="BI31" s="91">
        <v>0</v>
      </c>
      <c r="BJ31" s="91">
        <v>0.468653300550604</v>
      </c>
      <c r="BK31" s="91">
        <v>0</v>
      </c>
      <c r="BL31" s="91">
        <v>5.0290615112683703</v>
      </c>
      <c r="BM31" s="91">
        <v>0</v>
      </c>
      <c r="BN31" s="91">
        <v>0.130709641195566</v>
      </c>
      <c r="BO31" s="91">
        <v>20.116238033477099</v>
      </c>
      <c r="BP31" s="91">
        <v>0.42581481806900701</v>
      </c>
      <c r="BQ31" s="91">
        <v>0</v>
      </c>
      <c r="BR31" s="91">
        <v>0.33794359308189598</v>
      </c>
      <c r="BS31" s="91">
        <v>4.5823016873074401E-4</v>
      </c>
      <c r="BT31" s="91">
        <v>263.17479731168299</v>
      </c>
      <c r="BU31" s="91">
        <v>72.800348056126396</v>
      </c>
      <c r="BV31" s="91">
        <v>0</v>
      </c>
      <c r="BW31" s="91">
        <v>0</v>
      </c>
      <c r="BX31" s="91">
        <v>24.387262328828999</v>
      </c>
      <c r="BY31" s="91">
        <v>0</v>
      </c>
      <c r="BZ31" s="91">
        <v>3.9808348059634602</v>
      </c>
      <c r="CA31" s="91">
        <v>487.49200730810099</v>
      </c>
      <c r="CB31" s="91">
        <v>33.898640446231099</v>
      </c>
      <c r="CD31" s="34">
        <f t="shared" si="0"/>
        <v>8.0000009752820584E-3</v>
      </c>
      <c r="CE31" s="34">
        <f t="shared" si="8"/>
        <v>1.9247513403914816E-2</v>
      </c>
      <c r="CF31" s="79">
        <f t="shared" si="1"/>
        <v>-2.2420713393284627E-5</v>
      </c>
      <c r="CG31" s="79" t="str">
        <f t="shared" si="2"/>
        <v/>
      </c>
      <c r="CH31" s="79">
        <f t="shared" si="3"/>
        <v>-2.5361105957778264E-5</v>
      </c>
      <c r="CI31" s="79">
        <f t="shared" si="4"/>
        <v>-8.0521181780917857E-5</v>
      </c>
      <c r="CJ31" s="79">
        <f t="shared" si="5"/>
        <v>-8.2551375279301642E-5</v>
      </c>
      <c r="CK31" s="79">
        <f t="shared" si="6"/>
        <v>-7.2504301076395798E-5</v>
      </c>
      <c r="CL31" s="79">
        <f t="shared" si="7"/>
        <v>-1.5636302942486513E-5</v>
      </c>
      <c r="CM31" s="49">
        <f t="shared" si="9"/>
        <v>-4.9134028715221547E-4</v>
      </c>
      <c r="CN31" s="49">
        <f t="shared" si="10"/>
        <v>-5.5866304324969391E-4</v>
      </c>
      <c r="CO31" s="49">
        <f t="shared" si="11"/>
        <v>8.5595486438805172E-4</v>
      </c>
      <c r="CP31" s="49">
        <f t="shared" si="12"/>
        <v>-1.3376428910670648E-3</v>
      </c>
      <c r="CQ31" s="79" t="str">
        <f>IF(N31=0,"",(#REF!-N31)/N31)</f>
        <v/>
      </c>
      <c r="CR31" s="79" t="str">
        <f t="shared" si="13"/>
        <v/>
      </c>
    </row>
    <row r="32" spans="1:96" x14ac:dyDescent="0.25">
      <c r="A32" s="91" t="s">
        <v>31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28"/>
      <c r="O32" s="28"/>
      <c r="P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D32" s="34" t="e">
        <f t="shared" si="0"/>
        <v>#DIV/0!</v>
      </c>
      <c r="CE32" s="34" t="e">
        <f t="shared" si="8"/>
        <v>#DIV/0!</v>
      </c>
      <c r="CF32" s="79" t="str">
        <f t="shared" si="1"/>
        <v/>
      </c>
      <c r="CG32" s="79" t="str">
        <f t="shared" si="2"/>
        <v/>
      </c>
      <c r="CH32" s="79" t="str">
        <f t="shared" si="3"/>
        <v/>
      </c>
      <c r="CI32" s="79" t="str">
        <f t="shared" si="4"/>
        <v/>
      </c>
      <c r="CJ32" s="79" t="str">
        <f t="shared" si="5"/>
        <v/>
      </c>
      <c r="CK32" s="79" t="str">
        <f t="shared" si="6"/>
        <v/>
      </c>
      <c r="CL32" s="79" t="str">
        <f t="shared" si="7"/>
        <v/>
      </c>
      <c r="CM32" s="49" t="e">
        <f t="shared" si="9"/>
        <v>#DIV/0!</v>
      </c>
      <c r="CN32" s="49" t="e">
        <f t="shared" si="10"/>
        <v>#DIV/0!</v>
      </c>
      <c r="CO32" s="49" t="e">
        <f t="shared" si="11"/>
        <v>#DIV/0!</v>
      </c>
      <c r="CP32" s="49" t="e">
        <f t="shared" si="12"/>
        <v>#DIV/0!</v>
      </c>
      <c r="CQ32" s="79" t="str">
        <f>IF(N32=0,"",(#REF!-N32)/N32)</f>
        <v/>
      </c>
      <c r="CR32" s="79" t="str">
        <f t="shared" si="13"/>
        <v/>
      </c>
    </row>
    <row r="33" spans="1:96" x14ac:dyDescent="0.25">
      <c r="A33" s="91" t="s">
        <v>32</v>
      </c>
      <c r="B33" s="91">
        <v>379.09656000000001</v>
      </c>
      <c r="C33" s="91">
        <v>0</v>
      </c>
      <c r="D33" s="91">
        <v>2406.5430000000001</v>
      </c>
      <c r="E33" s="91">
        <v>50.5684301</v>
      </c>
      <c r="F33" s="91">
        <v>46.522925999999998</v>
      </c>
      <c r="G33" s="91">
        <v>93.952468999999994</v>
      </c>
      <c r="H33" s="91">
        <v>236.74665999999999</v>
      </c>
      <c r="I33" s="91"/>
      <c r="J33" s="91"/>
      <c r="K33" s="91"/>
      <c r="L33" s="91"/>
      <c r="M33" s="91"/>
      <c r="N33" s="28"/>
      <c r="O33" s="28"/>
      <c r="P33" s="91"/>
      <c r="Q33" s="90" t="s">
        <v>32</v>
      </c>
      <c r="R33" s="90">
        <v>0</v>
      </c>
      <c r="S33" s="91">
        <v>6.2544613896271901</v>
      </c>
      <c r="T33" s="91">
        <v>2.3149538576398299</v>
      </c>
      <c r="U33" s="91">
        <v>2.3149538576398299</v>
      </c>
      <c r="V33" s="91">
        <v>18.392258887984202</v>
      </c>
      <c r="W33" s="91">
        <v>0</v>
      </c>
      <c r="X33" s="91">
        <v>1.12131634513016</v>
      </c>
      <c r="Y33" s="91">
        <v>5.7561052386309504</v>
      </c>
      <c r="Z33" s="91">
        <v>379.09641638166403</v>
      </c>
      <c r="AA33" s="91">
        <v>55.094138990949197</v>
      </c>
      <c r="AB33" s="91">
        <v>0.41862549468112797</v>
      </c>
      <c r="AC33" s="91">
        <v>9.6184195690729304</v>
      </c>
      <c r="AD33" s="91">
        <v>0</v>
      </c>
      <c r="AE33" s="91">
        <v>0</v>
      </c>
      <c r="AF33" s="91">
        <v>10.116788764697899</v>
      </c>
      <c r="AG33" s="91">
        <v>10.116788764697899</v>
      </c>
      <c r="AH33" s="91">
        <v>19.252343919928101</v>
      </c>
      <c r="AI33" s="91">
        <v>7.6172686602465802</v>
      </c>
      <c r="AJ33" s="91">
        <v>0.30400185926977402</v>
      </c>
      <c r="AK33" s="91">
        <v>7.97158637633399</v>
      </c>
      <c r="AL33" s="91">
        <v>0.81572560386569404</v>
      </c>
      <c r="AM33" s="91">
        <v>0</v>
      </c>
      <c r="AN33" s="91">
        <v>0.64545352320862204</v>
      </c>
      <c r="AO33" s="91">
        <v>0.89542617162100302</v>
      </c>
      <c r="AP33" s="91">
        <v>0</v>
      </c>
      <c r="AQ33" s="91">
        <v>243.447629382099</v>
      </c>
      <c r="AR33" s="91">
        <v>2165.8879497544599</v>
      </c>
      <c r="AS33" s="91">
        <v>221.40198577930599</v>
      </c>
      <c r="AT33" s="91">
        <v>2406.5422794536898</v>
      </c>
      <c r="AU33" s="91">
        <v>0</v>
      </c>
      <c r="AV33" s="91">
        <v>9.7042386440400694</v>
      </c>
      <c r="AW33" s="91">
        <v>0</v>
      </c>
      <c r="AX33" s="91">
        <v>84.647490471439596</v>
      </c>
      <c r="AY33" s="91">
        <v>2.7122859855487E-2</v>
      </c>
      <c r="AZ33" s="91">
        <v>9.5371971163544303E-3</v>
      </c>
      <c r="BA33" s="91">
        <v>35.878469644890501</v>
      </c>
      <c r="BB33" s="91">
        <v>1.21889984523553E-2</v>
      </c>
      <c r="BC33" s="91">
        <v>0</v>
      </c>
      <c r="BD33" s="91">
        <v>1.76787216642691E-3</v>
      </c>
      <c r="BE33" s="91">
        <v>50.567208919140398</v>
      </c>
      <c r="BF33" s="91">
        <v>46.521702282015603</v>
      </c>
      <c r="BG33" s="91">
        <v>4.0455066371247304</v>
      </c>
      <c r="BH33" s="91">
        <v>0</v>
      </c>
      <c r="BI33" s="91">
        <v>0</v>
      </c>
      <c r="BJ33" s="91">
        <v>0.190325040438278</v>
      </c>
      <c r="BK33" s="91">
        <v>0</v>
      </c>
      <c r="BL33" s="91">
        <v>2.0423560395068199</v>
      </c>
      <c r="BM33" s="91">
        <v>0</v>
      </c>
      <c r="BN33" s="91">
        <v>5.30826160022487E-2</v>
      </c>
      <c r="BO33" s="91">
        <v>8.1694233917007004</v>
      </c>
      <c r="BP33" s="91">
        <v>0.20679366291085999</v>
      </c>
      <c r="BQ33" s="91">
        <v>0</v>
      </c>
      <c r="BR33" s="91">
        <v>0.137242527819573</v>
      </c>
      <c r="BS33" s="91">
        <v>1.860940669213E-4</v>
      </c>
      <c r="BT33" s="91">
        <v>93.952396246410601</v>
      </c>
      <c r="BU33" s="91">
        <v>35.354937531947201</v>
      </c>
      <c r="BV33" s="91">
        <v>0</v>
      </c>
      <c r="BW33" s="91">
        <v>0</v>
      </c>
      <c r="BX33" s="91">
        <v>11.8434788331995</v>
      </c>
      <c r="BY33" s="91">
        <v>0</v>
      </c>
      <c r="BZ33" s="91">
        <v>1.9332591069224001</v>
      </c>
      <c r="CA33" s="91">
        <v>236.74658171155801</v>
      </c>
      <c r="CB33" s="91">
        <v>16.4626126294418</v>
      </c>
      <c r="CD33" s="34">
        <f t="shared" si="0"/>
        <v>8.0000023620189972E-3</v>
      </c>
      <c r="CE33" s="34">
        <f t="shared" si="8"/>
        <v>1.9247493700744429E-2</v>
      </c>
      <c r="CF33" s="79">
        <f t="shared" si="1"/>
        <v>-3.7884368030895519E-7</v>
      </c>
      <c r="CG33" s="79" t="str">
        <f t="shared" si="2"/>
        <v/>
      </c>
      <c r="CH33" s="79">
        <f t="shared" si="3"/>
        <v>-2.9941135906418637E-7</v>
      </c>
      <c r="CI33" s="79">
        <f t="shared" si="4"/>
        <v>-2.414907595879865E-5</v>
      </c>
      <c r="CJ33" s="79">
        <f t="shared" si="5"/>
        <v>-2.6303547296122842E-5</v>
      </c>
      <c r="CK33" s="79">
        <f t="shared" si="6"/>
        <v>-7.7436591254413805E-7</v>
      </c>
      <c r="CL33" s="79">
        <f t="shared" si="7"/>
        <v>-3.3068446238452435E-7</v>
      </c>
      <c r="CM33" s="49">
        <f t="shared" si="9"/>
        <v>-4.9132389311047522E-4</v>
      </c>
      <c r="CN33" s="49">
        <f t="shared" si="10"/>
        <v>-5.5769868016424169E-4</v>
      </c>
      <c r="CO33" s="49">
        <f t="shared" si="11"/>
        <v>8.5641064996353823E-4</v>
      </c>
      <c r="CP33" s="49">
        <f t="shared" si="12"/>
        <v>-1.3378006477983604E-3</v>
      </c>
      <c r="CQ33" s="79" t="str">
        <f>IF(N33=0,"",(#REF!-N33)/N33)</f>
        <v/>
      </c>
      <c r="CR33" s="79" t="str">
        <f t="shared" si="13"/>
        <v/>
      </c>
    </row>
    <row r="34" spans="1:96" x14ac:dyDescent="0.25">
      <c r="A34" s="91" t="s">
        <v>33</v>
      </c>
      <c r="B34" s="91">
        <v>69.428855999999996</v>
      </c>
      <c r="C34" s="91">
        <v>0</v>
      </c>
      <c r="D34" s="91">
        <v>399.06241</v>
      </c>
      <c r="E34" s="91">
        <v>10.96046411</v>
      </c>
      <c r="F34" s="91">
        <v>10.083624</v>
      </c>
      <c r="G34" s="91">
        <v>23.096502000000001</v>
      </c>
      <c r="H34" s="91">
        <v>39.765681999999998</v>
      </c>
      <c r="I34" s="91"/>
      <c r="J34" s="91"/>
      <c r="K34" s="91"/>
      <c r="L34" s="91"/>
      <c r="M34" s="91"/>
      <c r="N34" s="28"/>
      <c r="O34" s="28"/>
      <c r="P34" s="91"/>
      <c r="Q34" s="90" t="s">
        <v>33</v>
      </c>
      <c r="R34" s="90">
        <v>0</v>
      </c>
      <c r="S34" s="91">
        <v>1.0505454309967599</v>
      </c>
      <c r="T34" s="91">
        <v>0.38883608685613802</v>
      </c>
      <c r="U34" s="91">
        <v>0.38883608685613802</v>
      </c>
      <c r="V34" s="91">
        <v>3.0892934149043398</v>
      </c>
      <c r="W34" s="91">
        <v>0</v>
      </c>
      <c r="X34" s="91">
        <v>0.18834433042422699</v>
      </c>
      <c r="Y34" s="91">
        <v>0.96683773360560399</v>
      </c>
      <c r="Z34" s="91">
        <v>69.428839729051901</v>
      </c>
      <c r="AA34" s="91">
        <v>9.2540084142317092</v>
      </c>
      <c r="AB34" s="91">
        <v>7.0315357746556603E-2</v>
      </c>
      <c r="AC34" s="91">
        <v>1.61557991097108</v>
      </c>
      <c r="AD34" s="91">
        <v>0</v>
      </c>
      <c r="AE34" s="91">
        <v>0</v>
      </c>
      <c r="AF34" s="91">
        <v>1.69928771418751</v>
      </c>
      <c r="AG34" s="91">
        <v>1.69928771418751</v>
      </c>
      <c r="AH34" s="91">
        <v>3.1925010323142402</v>
      </c>
      <c r="AI34" s="91">
        <v>1.2794504761107099</v>
      </c>
      <c r="AJ34" s="91">
        <v>5.1062487125410998E-2</v>
      </c>
      <c r="AK34" s="91">
        <v>1.3389643212131599</v>
      </c>
      <c r="AL34" s="91">
        <v>0.13701536424720401</v>
      </c>
      <c r="AM34" s="91">
        <v>0</v>
      </c>
      <c r="AN34" s="91">
        <v>0.10841512237629</v>
      </c>
      <c r="AO34" s="91">
        <v>0.194079243296571</v>
      </c>
      <c r="AP34" s="91">
        <v>0</v>
      </c>
      <c r="AQ34" s="91">
        <v>40.891225086393597</v>
      </c>
      <c r="AR34" s="91">
        <v>359.15599578917102</v>
      </c>
      <c r="AS34" s="91">
        <v>36.713717201893701</v>
      </c>
      <c r="AT34" s="91">
        <v>399.062214023379</v>
      </c>
      <c r="AU34" s="91">
        <v>0</v>
      </c>
      <c r="AV34" s="91">
        <v>1.62999441439177</v>
      </c>
      <c r="AW34" s="91">
        <v>0</v>
      </c>
      <c r="AX34" s="91">
        <v>14.2179871106731</v>
      </c>
      <c r="AY34" s="91">
        <v>5.8787535618424003E-3</v>
      </c>
      <c r="AZ34" s="91">
        <v>2.0671382088548601E-3</v>
      </c>
      <c r="BA34" s="91">
        <v>7.77648671660135</v>
      </c>
      <c r="BB34" s="91">
        <v>2.6419073948533E-3</v>
      </c>
      <c r="BC34" s="91">
        <v>0</v>
      </c>
      <c r="BD34" s="91">
        <v>3.83176862712677E-4</v>
      </c>
      <c r="BE34" s="91">
        <v>10.9602021524032</v>
      </c>
      <c r="BF34" s="91">
        <v>10.0833570826544</v>
      </c>
      <c r="BG34" s="91">
        <v>0.876845069748728</v>
      </c>
      <c r="BH34" s="91">
        <v>0</v>
      </c>
      <c r="BI34" s="91">
        <v>0</v>
      </c>
      <c r="BJ34" s="91">
        <v>4.1252149241885597E-2</v>
      </c>
      <c r="BK34" s="91">
        <v>0</v>
      </c>
      <c r="BL34" s="91">
        <v>0.44267109420900902</v>
      </c>
      <c r="BM34" s="91">
        <v>0</v>
      </c>
      <c r="BN34" s="91">
        <v>1.1505409800647E-2</v>
      </c>
      <c r="BO34" s="91">
        <v>1.7706837539200899</v>
      </c>
      <c r="BP34" s="91">
        <v>3.4734508467684097E-2</v>
      </c>
      <c r="BQ34" s="91">
        <v>0</v>
      </c>
      <c r="BR34" s="91">
        <v>2.9746648357281E-2</v>
      </c>
      <c r="BS34" s="91">
        <v>4.0334495940739699E-5</v>
      </c>
      <c r="BT34" s="91">
        <v>23.096525230906501</v>
      </c>
      <c r="BU34" s="91">
        <v>5.9384642502632596</v>
      </c>
      <c r="BV34" s="91">
        <v>0</v>
      </c>
      <c r="BW34" s="91">
        <v>0</v>
      </c>
      <c r="BX34" s="91">
        <v>1.9893170640784099</v>
      </c>
      <c r="BY34" s="91">
        <v>0</v>
      </c>
      <c r="BZ34" s="91">
        <v>0.32472414902362701</v>
      </c>
      <c r="CA34" s="91">
        <v>39.765670563336002</v>
      </c>
      <c r="CB34" s="91">
        <v>2.7651802909572401</v>
      </c>
      <c r="CD34" s="34">
        <f t="shared" si="0"/>
        <v>8.000008319823556E-3</v>
      </c>
      <c r="CE34" s="34">
        <f t="shared" si="8"/>
        <v>1.9247482927132485E-2</v>
      </c>
      <c r="CF34" s="79">
        <f t="shared" si="1"/>
        <v>-2.3435425890703493E-7</v>
      </c>
      <c r="CG34" s="79" t="str">
        <f t="shared" si="2"/>
        <v/>
      </c>
      <c r="CH34" s="79">
        <f t="shared" si="3"/>
        <v>-4.9109266142276325E-7</v>
      </c>
      <c r="CI34" s="79">
        <f t="shared" si="4"/>
        <v>-2.3900228509588559E-5</v>
      </c>
      <c r="CJ34" s="79">
        <f t="shared" si="5"/>
        <v>-2.6470378665472678E-5</v>
      </c>
      <c r="CK34" s="79">
        <f t="shared" si="6"/>
        <v>1.005819257816827E-6</v>
      </c>
      <c r="CL34" s="79">
        <f t="shared" si="7"/>
        <v>-2.8760135426014282E-7</v>
      </c>
      <c r="CM34" s="49">
        <f t="shared" si="9"/>
        <v>-4.9217147335105108E-4</v>
      </c>
      <c r="CN34" s="49">
        <f t="shared" si="10"/>
        <v>-5.5814617856912729E-4</v>
      </c>
      <c r="CO34" s="49">
        <f t="shared" si="11"/>
        <v>8.5558594039269683E-4</v>
      </c>
      <c r="CP34" s="49">
        <f t="shared" si="12"/>
        <v>-1.3371212819671804E-3</v>
      </c>
      <c r="CQ34" s="79" t="str">
        <f>IF(N34=0,"",(#REF!-N34)/N34)</f>
        <v/>
      </c>
      <c r="CR34" s="79" t="str">
        <f t="shared" si="13"/>
        <v/>
      </c>
    </row>
    <row r="35" spans="1:96" x14ac:dyDescent="0.25">
      <c r="A35" s="91" t="s">
        <v>34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28"/>
      <c r="O35" s="28"/>
      <c r="P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D35" s="34" t="e">
        <f t="shared" si="0"/>
        <v>#DIV/0!</v>
      </c>
      <c r="CE35" s="34" t="e">
        <f t="shared" si="8"/>
        <v>#DIV/0!</v>
      </c>
      <c r="CF35" s="79" t="str">
        <f t="shared" si="1"/>
        <v/>
      </c>
      <c r="CG35" s="79" t="str">
        <f t="shared" si="2"/>
        <v/>
      </c>
      <c r="CH35" s="79" t="str">
        <f t="shared" si="3"/>
        <v/>
      </c>
      <c r="CI35" s="79" t="str">
        <f t="shared" ref="CI35:CI60" si="14">IF(E35=0,"",(BE35-E35)/E35)</f>
        <v/>
      </c>
      <c r="CJ35" s="79" t="str">
        <f t="shared" ref="CJ35:CJ60" si="15">IF(F35=0,"",(BF35-F35)/F35)</f>
        <v/>
      </c>
      <c r="CK35" s="79" t="str">
        <f t="shared" si="6"/>
        <v/>
      </c>
      <c r="CL35" s="79" t="str">
        <f t="shared" si="7"/>
        <v/>
      </c>
      <c r="CM35" s="49" t="e">
        <f t="shared" si="9"/>
        <v>#DIV/0!</v>
      </c>
      <c r="CN35" s="49" t="e">
        <f t="shared" si="10"/>
        <v>#DIV/0!</v>
      </c>
      <c r="CO35" s="49" t="e">
        <f t="shared" si="11"/>
        <v>#DIV/0!</v>
      </c>
      <c r="CP35" s="49" t="e">
        <f t="shared" si="12"/>
        <v>#DIV/0!</v>
      </c>
      <c r="CQ35" s="79" t="str">
        <f>IF(N35=0,"",(#REF!-N35)/N35)</f>
        <v/>
      </c>
      <c r="CR35" s="79" t="str">
        <f t="shared" si="13"/>
        <v/>
      </c>
    </row>
    <row r="36" spans="1:96" x14ac:dyDescent="0.25">
      <c r="A36" s="91" t="s">
        <v>35</v>
      </c>
      <c r="B36" s="91">
        <v>78.696449000000001</v>
      </c>
      <c r="C36" s="91">
        <v>0</v>
      </c>
      <c r="D36" s="91">
        <v>657.00049000000001</v>
      </c>
      <c r="E36" s="91">
        <v>11.397427870000001</v>
      </c>
      <c r="F36" s="91">
        <v>10.485613000000001</v>
      </c>
      <c r="G36" s="91">
        <v>21.883285999999998</v>
      </c>
      <c r="H36" s="91">
        <v>47.900134999999999</v>
      </c>
      <c r="I36" s="91"/>
      <c r="J36" s="91"/>
      <c r="K36" s="91"/>
      <c r="L36" s="91"/>
      <c r="M36" s="91"/>
      <c r="N36" s="28"/>
      <c r="O36" s="28"/>
      <c r="P36" s="91"/>
      <c r="Q36" s="90" t="s">
        <v>35</v>
      </c>
      <c r="R36" s="90">
        <v>0</v>
      </c>
      <c r="S36" s="91">
        <v>1.26544302042172</v>
      </c>
      <c r="T36" s="91">
        <v>0.46837620590599099</v>
      </c>
      <c r="U36" s="91">
        <v>0.46837620590599099</v>
      </c>
      <c r="V36" s="91">
        <v>3.7212450495196601</v>
      </c>
      <c r="W36" s="91">
        <v>0</v>
      </c>
      <c r="X36" s="91">
        <v>0.226872018023516</v>
      </c>
      <c r="Y36" s="91">
        <v>1.164614429734</v>
      </c>
      <c r="Z36" s="91">
        <v>78.696444200907194</v>
      </c>
      <c r="AA36" s="91">
        <v>11.1470003476509</v>
      </c>
      <c r="AB36" s="91">
        <v>8.4698970765578099E-2</v>
      </c>
      <c r="AC36" s="91">
        <v>1.9460612313216801</v>
      </c>
      <c r="AD36" s="91">
        <v>0</v>
      </c>
      <c r="AE36" s="91">
        <v>0</v>
      </c>
      <c r="AF36" s="91">
        <v>2.04689515567124</v>
      </c>
      <c r="AG36" s="91">
        <v>2.04689515567124</v>
      </c>
      <c r="AH36" s="91">
        <v>5.2560040470466296</v>
      </c>
      <c r="AI36" s="91">
        <v>1.5411735329765099</v>
      </c>
      <c r="AJ36" s="91">
        <v>6.1507578510512702E-2</v>
      </c>
      <c r="AK36" s="91">
        <v>1.6128641604737399</v>
      </c>
      <c r="AL36" s="91">
        <v>0.165042905979045</v>
      </c>
      <c r="AM36" s="91">
        <v>0</v>
      </c>
      <c r="AN36" s="91">
        <v>0.13059234735448999</v>
      </c>
      <c r="AO36" s="91">
        <v>0.20181643382551501</v>
      </c>
      <c r="AP36" s="91">
        <v>0</v>
      </c>
      <c r="AQ36" s="91">
        <v>49.255919179660097</v>
      </c>
      <c r="AR36" s="91">
        <v>591.30017526083395</v>
      </c>
      <c r="AS36" s="91">
        <v>60.443998443316303</v>
      </c>
      <c r="AT36" s="91">
        <v>657.00017775119704</v>
      </c>
      <c r="AU36" s="91">
        <v>0</v>
      </c>
      <c r="AV36" s="91">
        <v>1.9634269212183799</v>
      </c>
      <c r="AW36" s="91">
        <v>0</v>
      </c>
      <c r="AX36" s="91">
        <v>17.1264256099604</v>
      </c>
      <c r="AY36" s="91">
        <v>6.1131126065796897E-3</v>
      </c>
      <c r="AZ36" s="91">
        <v>2.1495515622502498E-3</v>
      </c>
      <c r="BA36" s="91">
        <v>8.08650455640249</v>
      </c>
      <c r="BB36" s="91">
        <v>2.7472314654673501E-3</v>
      </c>
      <c r="BC36" s="91">
        <v>0</v>
      </c>
      <c r="BD36" s="91">
        <v>3.9845492286578798E-4</v>
      </c>
      <c r="BE36" s="91">
        <v>11.397157834502799</v>
      </c>
      <c r="BF36" s="91">
        <v>10.4853408559373</v>
      </c>
      <c r="BG36" s="91">
        <v>0.91181697856556199</v>
      </c>
      <c r="BH36" s="91">
        <v>0</v>
      </c>
      <c r="BI36" s="91">
        <v>0</v>
      </c>
      <c r="BJ36" s="91">
        <v>4.2896658619796399E-2</v>
      </c>
      <c r="BK36" s="91">
        <v>0</v>
      </c>
      <c r="BL36" s="91">
        <v>0.46031818978488398</v>
      </c>
      <c r="BM36" s="91">
        <v>0</v>
      </c>
      <c r="BN36" s="91">
        <v>1.19640826402552E-2</v>
      </c>
      <c r="BO36" s="91">
        <v>1.8412745273566</v>
      </c>
      <c r="BP36" s="91">
        <v>4.18398276751401E-2</v>
      </c>
      <c r="BQ36" s="91">
        <v>0</v>
      </c>
      <c r="BR36" s="91">
        <v>3.0932548080049801E-2</v>
      </c>
      <c r="BS36" s="91">
        <v>4.1942496073017001E-5</v>
      </c>
      <c r="BT36" s="91">
        <v>21.883263322034601</v>
      </c>
      <c r="BU36" s="91">
        <v>7.1532432148426004</v>
      </c>
      <c r="BV36" s="91">
        <v>0</v>
      </c>
      <c r="BW36" s="91">
        <v>0</v>
      </c>
      <c r="BX36" s="91">
        <v>2.3962502284494098</v>
      </c>
      <c r="BY36" s="91">
        <v>0</v>
      </c>
      <c r="BZ36" s="91">
        <v>0.39114969271502498</v>
      </c>
      <c r="CA36" s="91">
        <v>47.9001193648484</v>
      </c>
      <c r="CB36" s="91">
        <v>3.3308235806685502</v>
      </c>
      <c r="CD36" s="34">
        <f t="shared" si="0"/>
        <v>8.0000039954891064E-3</v>
      </c>
      <c r="CE36" s="34">
        <f t="shared" si="8"/>
        <v>1.9247484330586821E-2</v>
      </c>
      <c r="CF36" s="79">
        <f t="shared" si="1"/>
        <v>-6.098232979618356E-8</v>
      </c>
      <c r="CG36" s="79" t="str">
        <f t="shared" si="2"/>
        <v/>
      </c>
      <c r="CH36" s="79">
        <f t="shared" si="3"/>
        <v>-4.7526418583084516E-7</v>
      </c>
      <c r="CI36" s="79">
        <f t="shared" si="14"/>
        <v>-2.3692669985026987E-5</v>
      </c>
      <c r="CJ36" s="79">
        <f t="shared" si="15"/>
        <v>-2.595404414603739E-5</v>
      </c>
      <c r="CK36" s="79">
        <f t="shared" si="6"/>
        <v>-1.0363144455143567E-6</v>
      </c>
      <c r="CL36" s="79">
        <f t="shared" si="7"/>
        <v>-3.2641143074655866E-7</v>
      </c>
      <c r="CM36" s="49">
        <f t="shared" si="9"/>
        <v>-4.9222889419059065E-4</v>
      </c>
      <c r="CN36" s="49">
        <f t="shared" si="10"/>
        <v>-5.5792242710656656E-4</v>
      </c>
      <c r="CO36" s="49">
        <f t="shared" si="11"/>
        <v>8.5649700021287118E-4</v>
      </c>
      <c r="CP36" s="49">
        <f t="shared" si="12"/>
        <v>-1.3380904624859739E-3</v>
      </c>
      <c r="CQ36" s="79" t="str">
        <f>IF(N36=0,"",(#REF!-N36)/N36)</f>
        <v/>
      </c>
      <c r="CR36" s="79" t="str">
        <f t="shared" si="13"/>
        <v/>
      </c>
    </row>
    <row r="37" spans="1:96" x14ac:dyDescent="0.25">
      <c r="A37" s="91" t="s">
        <v>36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28"/>
      <c r="O37" s="28"/>
      <c r="P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D37" s="34" t="e">
        <f t="shared" si="0"/>
        <v>#DIV/0!</v>
      </c>
      <c r="CE37" s="34" t="e">
        <f t="shared" si="8"/>
        <v>#DIV/0!</v>
      </c>
      <c r="CF37" s="79" t="str">
        <f t="shared" si="1"/>
        <v/>
      </c>
      <c r="CG37" s="79" t="str">
        <f t="shared" si="2"/>
        <v/>
      </c>
      <c r="CH37" s="79" t="str">
        <f t="shared" si="3"/>
        <v/>
      </c>
      <c r="CI37" s="79" t="str">
        <f t="shared" si="14"/>
        <v/>
      </c>
      <c r="CJ37" s="79" t="str">
        <f t="shared" si="15"/>
        <v/>
      </c>
      <c r="CK37" s="79" t="str">
        <f t="shared" si="6"/>
        <v/>
      </c>
      <c r="CL37" s="79" t="str">
        <f t="shared" si="7"/>
        <v/>
      </c>
      <c r="CM37" s="49" t="e">
        <f t="shared" si="9"/>
        <v>#DIV/0!</v>
      </c>
      <c r="CN37" s="49" t="e">
        <f t="shared" si="10"/>
        <v>#DIV/0!</v>
      </c>
      <c r="CO37" s="49" t="e">
        <f t="shared" si="11"/>
        <v>#DIV/0!</v>
      </c>
      <c r="CP37" s="49" t="e">
        <f t="shared" si="12"/>
        <v>#DIV/0!</v>
      </c>
      <c r="CQ37" s="79" t="str">
        <f>IF(N37=0,"",(#REF!-N37)/N37)</f>
        <v/>
      </c>
      <c r="CR37" s="79" t="str">
        <f t="shared" si="13"/>
        <v/>
      </c>
    </row>
    <row r="38" spans="1:96" x14ac:dyDescent="0.25">
      <c r="A38" s="91" t="s">
        <v>37</v>
      </c>
      <c r="B38" s="91">
        <v>319.29611</v>
      </c>
      <c r="C38" s="91">
        <v>0</v>
      </c>
      <c r="D38" s="91">
        <v>1451.7164</v>
      </c>
      <c r="E38" s="91">
        <v>47.495763099999998</v>
      </c>
      <c r="F38" s="91">
        <v>43.696075</v>
      </c>
      <c r="G38" s="91">
        <v>89.885886999999997</v>
      </c>
      <c r="H38" s="91">
        <v>216.01454000000001</v>
      </c>
      <c r="I38" s="91"/>
      <c r="J38" s="91"/>
      <c r="K38" s="91"/>
      <c r="L38" s="91"/>
      <c r="M38" s="91"/>
      <c r="N38" s="28"/>
      <c r="O38" s="28"/>
      <c r="P38" s="91"/>
      <c r="Q38" s="90" t="s">
        <v>37</v>
      </c>
      <c r="R38" s="90">
        <v>0</v>
      </c>
      <c r="S38" s="91">
        <v>5.7067592714356703</v>
      </c>
      <c r="T38" s="91">
        <v>2.11223278623372</v>
      </c>
      <c r="U38" s="91">
        <v>2.11223278623372</v>
      </c>
      <c r="V38" s="91">
        <v>16.781626454240801</v>
      </c>
      <c r="W38" s="91">
        <v>0</v>
      </c>
      <c r="X38" s="91">
        <v>1.02312117877763</v>
      </c>
      <c r="Y38" s="91">
        <v>5.2520354844061004</v>
      </c>
      <c r="Z38" s="91">
        <v>319.29607071192697</v>
      </c>
      <c r="AA38" s="91">
        <v>50.269494919973702</v>
      </c>
      <c r="AB38" s="91">
        <v>0.38196620231100797</v>
      </c>
      <c r="AC38" s="91">
        <v>8.7761287472829892</v>
      </c>
      <c r="AD38" s="91">
        <v>0</v>
      </c>
      <c r="AE38" s="91">
        <v>0</v>
      </c>
      <c r="AF38" s="91">
        <v>9.2308532998678405</v>
      </c>
      <c r="AG38" s="91">
        <v>9.2308532998678405</v>
      </c>
      <c r="AH38" s="91">
        <v>11.613728784902699</v>
      </c>
      <c r="AI38" s="91">
        <v>6.9502139823185098</v>
      </c>
      <c r="AJ38" s="91">
        <v>0.27738056529569399</v>
      </c>
      <c r="AK38" s="91">
        <v>7.2735122343797096</v>
      </c>
      <c r="AL38" s="91">
        <v>0.744292275462204</v>
      </c>
      <c r="AM38" s="91">
        <v>0</v>
      </c>
      <c r="AN38" s="91">
        <v>0.58893082564621801</v>
      </c>
      <c r="AO38" s="91">
        <v>0.84101932784228095</v>
      </c>
      <c r="AP38" s="91">
        <v>0</v>
      </c>
      <c r="AQ38" s="91">
        <v>222.12869905245299</v>
      </c>
      <c r="AR38" s="91">
        <v>1306.5443875595299</v>
      </c>
      <c r="AS38" s="91">
        <v>133.55783702583199</v>
      </c>
      <c r="AT38" s="91">
        <v>1451.71595337027</v>
      </c>
      <c r="AU38" s="91">
        <v>0</v>
      </c>
      <c r="AV38" s="91">
        <v>8.8544315879604394</v>
      </c>
      <c r="AW38" s="91">
        <v>0</v>
      </c>
      <c r="AX38" s="91">
        <v>77.234809966606804</v>
      </c>
      <c r="AY38" s="91">
        <v>2.5474815542695199E-2</v>
      </c>
      <c r="AZ38" s="91">
        <v>8.9576900406201608E-3</v>
      </c>
      <c r="BA38" s="91">
        <v>33.698404178530197</v>
      </c>
      <c r="BB38" s="91">
        <v>1.14483778938143E-2</v>
      </c>
      <c r="BC38" s="91">
        <v>0</v>
      </c>
      <c r="BD38" s="91">
        <v>1.66044889933144E-3</v>
      </c>
      <c r="BE38" s="91">
        <v>47.4946116118454</v>
      </c>
      <c r="BF38" s="91">
        <v>43.694926002989398</v>
      </c>
      <c r="BG38" s="91">
        <v>3.7996856088559601</v>
      </c>
      <c r="BH38" s="91">
        <v>0</v>
      </c>
      <c r="BI38" s="91">
        <v>0</v>
      </c>
      <c r="BJ38" s="91">
        <v>0.17876059515975201</v>
      </c>
      <c r="BK38" s="91">
        <v>0</v>
      </c>
      <c r="BL38" s="91">
        <v>1.91825719244696</v>
      </c>
      <c r="BM38" s="91">
        <v>0</v>
      </c>
      <c r="BN38" s="91">
        <v>4.9857216188539201E-2</v>
      </c>
      <c r="BO38" s="91">
        <v>7.6730273653113699</v>
      </c>
      <c r="BP38" s="91">
        <v>0.18868464802093601</v>
      </c>
      <c r="BQ38" s="91">
        <v>0</v>
      </c>
      <c r="BR38" s="91">
        <v>0.128903339940585</v>
      </c>
      <c r="BS38" s="91">
        <v>1.74783035495516E-4</v>
      </c>
      <c r="BT38" s="91">
        <v>89.885858188219601</v>
      </c>
      <c r="BU38" s="91">
        <v>32.258883720824102</v>
      </c>
      <c r="BV38" s="91">
        <v>0</v>
      </c>
      <c r="BW38" s="91">
        <v>0</v>
      </c>
      <c r="BX38" s="91">
        <v>10.806333465437399</v>
      </c>
      <c r="BY38" s="91">
        <v>0</v>
      </c>
      <c r="BZ38" s="91">
        <v>1.7639600279858101</v>
      </c>
      <c r="CA38" s="91">
        <v>216.014473767092</v>
      </c>
      <c r="CB38" s="91">
        <v>15.0209765173829</v>
      </c>
      <c r="CD38" s="34">
        <f t="shared" si="0"/>
        <v>8.0000007976357475E-3</v>
      </c>
      <c r="CE38" s="34">
        <f t="shared" si="8"/>
        <v>1.9247528369420799E-2</v>
      </c>
      <c r="CF38" s="79">
        <f t="shared" si="1"/>
        <v>-1.2304588686032018E-7</v>
      </c>
      <c r="CG38" s="79" t="str">
        <f t="shared" si="2"/>
        <v/>
      </c>
      <c r="CH38" s="79">
        <f t="shared" si="3"/>
        <v>-3.0765632326645067E-7</v>
      </c>
      <c r="CI38" s="79">
        <f t="shared" si="14"/>
        <v>-2.4244018401669965E-5</v>
      </c>
      <c r="CJ38" s="79">
        <f t="shared" si="15"/>
        <v>-2.6295199525418938E-5</v>
      </c>
      <c r="CK38" s="79">
        <f t="shared" si="6"/>
        <v>-3.2053730966858086E-7</v>
      </c>
      <c r="CL38" s="79">
        <f t="shared" si="7"/>
        <v>-3.0661319377595233E-7</v>
      </c>
      <c r="CM38" s="49">
        <f t="shared" si="9"/>
        <v>-4.9061919561981763E-4</v>
      </c>
      <c r="CN38" s="49">
        <f t="shared" si="10"/>
        <v>-5.581874964622819E-4</v>
      </c>
      <c r="CO38" s="49">
        <f t="shared" si="11"/>
        <v>8.5648566956936353E-4</v>
      </c>
      <c r="CP38" s="49">
        <f t="shared" si="12"/>
        <v>-1.3373946766949139E-3</v>
      </c>
      <c r="CQ38" s="79" t="str">
        <f>IF(N38=0,"",(#REF!-N38)/N38)</f>
        <v/>
      </c>
      <c r="CR38" s="79" t="str">
        <f t="shared" si="13"/>
        <v/>
      </c>
    </row>
    <row r="39" spans="1:96" x14ac:dyDescent="0.25">
      <c r="A39" s="91" t="s">
        <v>130</v>
      </c>
      <c r="B39" s="91">
        <v>148.02352999999999</v>
      </c>
      <c r="C39" s="91">
        <v>0</v>
      </c>
      <c r="D39" s="91">
        <v>852.10999000000004</v>
      </c>
      <c r="E39" s="91">
        <v>27.430799499999999</v>
      </c>
      <c r="F39" s="91">
        <v>25.236294000000001</v>
      </c>
      <c r="G39" s="91">
        <v>60.024299999999997</v>
      </c>
      <c r="H39" s="91">
        <v>89.165908999999999</v>
      </c>
      <c r="I39" s="91"/>
      <c r="J39" s="91"/>
      <c r="K39" s="91"/>
      <c r="L39" s="91"/>
      <c r="M39" s="91"/>
      <c r="N39" s="28"/>
      <c r="O39" s="28"/>
      <c r="P39" s="91"/>
      <c r="Q39" s="90" t="s">
        <v>130</v>
      </c>
      <c r="R39" s="90">
        <v>0</v>
      </c>
      <c r="S39" s="91">
        <v>2.35561992758362</v>
      </c>
      <c r="T39" s="91">
        <v>0.87188083659186899</v>
      </c>
      <c r="U39" s="91">
        <v>0.87188083659186899</v>
      </c>
      <c r="V39" s="91">
        <v>6.9270739255278597</v>
      </c>
      <c r="W39" s="91">
        <v>0</v>
      </c>
      <c r="X39" s="91">
        <v>0.42232150199541502</v>
      </c>
      <c r="Y39" s="91">
        <v>2.16792128047156</v>
      </c>
      <c r="Z39" s="91">
        <v>148.023494987681</v>
      </c>
      <c r="AA39" s="91">
        <v>20.750107179226799</v>
      </c>
      <c r="AB39" s="91">
        <v>0.157666821204933</v>
      </c>
      <c r="AC39" s="91">
        <v>3.62258888401924</v>
      </c>
      <c r="AD39" s="91">
        <v>0</v>
      </c>
      <c r="AE39" s="91">
        <v>0</v>
      </c>
      <c r="AF39" s="91">
        <v>3.81028712395553</v>
      </c>
      <c r="AG39" s="91">
        <v>3.81028712395553</v>
      </c>
      <c r="AH39" s="91">
        <v>6.8168719302016596</v>
      </c>
      <c r="AI39" s="91">
        <v>2.8688908814971499</v>
      </c>
      <c r="AJ39" s="91">
        <v>0.114496257218152</v>
      </c>
      <c r="AK39" s="91">
        <v>3.0023397009025001</v>
      </c>
      <c r="AL39" s="91">
        <v>0.30722721125503499</v>
      </c>
      <c r="AM39" s="91">
        <v>0</v>
      </c>
      <c r="AN39" s="91">
        <v>0.24309714054665901</v>
      </c>
      <c r="AO39" s="91">
        <v>0.48572285952699801</v>
      </c>
      <c r="AP39" s="91">
        <v>0</v>
      </c>
      <c r="AQ39" s="91">
        <v>91.689698562035304</v>
      </c>
      <c r="AR39" s="91">
        <v>766.89875029018299</v>
      </c>
      <c r="AS39" s="91">
        <v>78.394190507118097</v>
      </c>
      <c r="AT39" s="91">
        <v>852.10981272750303</v>
      </c>
      <c r="AU39" s="91">
        <v>0</v>
      </c>
      <c r="AV39" s="91">
        <v>3.65490844329987</v>
      </c>
      <c r="AW39" s="91">
        <v>0</v>
      </c>
      <c r="AX39" s="91">
        <v>31.880782492551099</v>
      </c>
      <c r="AY39" s="91">
        <v>1.47127647392758E-2</v>
      </c>
      <c r="AZ39" s="91">
        <v>5.1734393547071397E-3</v>
      </c>
      <c r="BA39" s="91">
        <v>19.462221064060799</v>
      </c>
      <c r="BB39" s="91">
        <v>6.6119060026345201E-3</v>
      </c>
      <c r="BC39" s="91">
        <v>0</v>
      </c>
      <c r="BD39" s="91">
        <v>9.5897988006856305E-4</v>
      </c>
      <c r="BE39" s="91">
        <v>27.430134238088002</v>
      </c>
      <c r="BF39" s="91">
        <v>25.235626969449299</v>
      </c>
      <c r="BG39" s="91">
        <v>2.1945072686386999</v>
      </c>
      <c r="BH39" s="91">
        <v>0</v>
      </c>
      <c r="BI39" s="91">
        <v>0</v>
      </c>
      <c r="BJ39" s="91">
        <v>0.103241704812138</v>
      </c>
      <c r="BK39" s="91">
        <v>0</v>
      </c>
      <c r="BL39" s="91">
        <v>1.10787199678125</v>
      </c>
      <c r="BM39" s="91">
        <v>0</v>
      </c>
      <c r="BN39" s="91">
        <v>2.87945949944057E-2</v>
      </c>
      <c r="BO39" s="91">
        <v>4.4314924824594701</v>
      </c>
      <c r="BP39" s="91">
        <v>7.7884637662642101E-2</v>
      </c>
      <c r="BQ39" s="91">
        <v>0</v>
      </c>
      <c r="BR39" s="91">
        <v>7.4447091398116103E-2</v>
      </c>
      <c r="BS39" s="91">
        <v>1.0094496647321101E-4</v>
      </c>
      <c r="BT39" s="91">
        <v>60.024277762970002</v>
      </c>
      <c r="BU39" s="91">
        <v>13.315732675813001</v>
      </c>
      <c r="BV39" s="91">
        <v>0</v>
      </c>
      <c r="BW39" s="91">
        <v>0</v>
      </c>
      <c r="BX39" s="91">
        <v>4.4606088659022696</v>
      </c>
      <c r="BY39" s="91">
        <v>0</v>
      </c>
      <c r="BZ39" s="91">
        <v>0.72812320847103895</v>
      </c>
      <c r="CA39" s="91">
        <v>89.1658844557615</v>
      </c>
      <c r="CB39" s="91">
        <v>6.2003098357998603</v>
      </c>
      <c r="CD39" s="34">
        <f t="shared" si="0"/>
        <v>7.9999922878269125E-3</v>
      </c>
      <c r="CE39" s="34">
        <f t="shared" si="8"/>
        <v>1.9247505128960053E-2</v>
      </c>
      <c r="CF39" s="79">
        <f t="shared" si="1"/>
        <v>-2.3653211748799195E-7</v>
      </c>
      <c r="CG39" s="79" t="str">
        <f t="shared" si="2"/>
        <v/>
      </c>
      <c r="CH39" s="79">
        <f t="shared" si="3"/>
        <v>-2.0803945393526226E-7</v>
      </c>
      <c r="CI39" s="79">
        <f t="shared" si="14"/>
        <v>-2.4252370478576871E-5</v>
      </c>
      <c r="CJ39" s="79">
        <f t="shared" si="15"/>
        <v>-2.6431398790230342E-5</v>
      </c>
      <c r="CK39" s="79">
        <f t="shared" si="6"/>
        <v>-3.7046712739929553E-7</v>
      </c>
      <c r="CL39" s="79">
        <f t="shared" si="7"/>
        <v>-2.7526482682301964E-7</v>
      </c>
      <c r="CM39" s="49">
        <f t="shared" si="9"/>
        <v>-4.9181038138107296E-4</v>
      </c>
      <c r="CN39" s="49">
        <f t="shared" si="10"/>
        <v>-5.5761558780506614E-4</v>
      </c>
      <c r="CO39" s="49">
        <f t="shared" si="11"/>
        <v>8.5644823968522251E-4</v>
      </c>
      <c r="CP39" s="49">
        <f t="shared" si="12"/>
        <v>-1.3380995172864302E-3</v>
      </c>
      <c r="CQ39" s="79" t="str">
        <f>IF(N39=0,"",(#REF!-N39)/N39)</f>
        <v/>
      </c>
      <c r="CR39" s="79"/>
    </row>
    <row r="40" spans="1:96" x14ac:dyDescent="0.25">
      <c r="A40" s="91" t="s">
        <v>39</v>
      </c>
      <c r="B40" s="91">
        <v>50.671131000000003</v>
      </c>
      <c r="C40" s="91">
        <v>0</v>
      </c>
      <c r="D40" s="91">
        <v>295.28491000000002</v>
      </c>
      <c r="E40" s="91">
        <v>7.7540646300000002</v>
      </c>
      <c r="F40" s="91">
        <v>7.1337451999999999</v>
      </c>
      <c r="G40" s="91">
        <v>15.365470999999999</v>
      </c>
      <c r="H40" s="91">
        <v>30.560234000000001</v>
      </c>
      <c r="I40" s="91"/>
      <c r="J40" s="91"/>
      <c r="K40" s="91"/>
      <c r="L40" s="91"/>
      <c r="M40" s="91"/>
      <c r="N40" s="28"/>
      <c r="O40" s="28"/>
      <c r="P40" s="91"/>
      <c r="Q40" s="90" t="s">
        <v>39</v>
      </c>
      <c r="R40" s="90">
        <v>0</v>
      </c>
      <c r="S40" s="91">
        <v>0.80735192959814095</v>
      </c>
      <c r="T40" s="91">
        <v>0.29882390412340798</v>
      </c>
      <c r="U40" s="91">
        <v>0.29882390412340798</v>
      </c>
      <c r="V40" s="91">
        <v>2.3741486429504399</v>
      </c>
      <c r="W40" s="91">
        <v>0</v>
      </c>
      <c r="X40" s="91">
        <v>0.14474401335923201</v>
      </c>
      <c r="Y40" s="91">
        <v>0.74301999787875594</v>
      </c>
      <c r="Z40" s="91">
        <v>50.671080571658401</v>
      </c>
      <c r="AA40" s="91">
        <v>7.1117825688457099</v>
      </c>
      <c r="AB40" s="91">
        <v>5.4037933721625603E-2</v>
      </c>
      <c r="AC40" s="91">
        <v>1.24158737820919</v>
      </c>
      <c r="AD40" s="91">
        <v>0</v>
      </c>
      <c r="AE40" s="91">
        <v>0</v>
      </c>
      <c r="AF40" s="91">
        <v>1.3059163363666699</v>
      </c>
      <c r="AG40" s="91">
        <v>1.3059163363666699</v>
      </c>
      <c r="AH40" s="91">
        <v>2.3622764756912802</v>
      </c>
      <c r="AI40" s="91">
        <v>0.98326800689164895</v>
      </c>
      <c r="AJ40" s="91">
        <v>3.9241851808907699E-2</v>
      </c>
      <c r="AK40" s="91">
        <v>1.0290049746775001</v>
      </c>
      <c r="AL40" s="91">
        <v>0.105297273449847</v>
      </c>
      <c r="AM40" s="91">
        <v>0</v>
      </c>
      <c r="AN40" s="91">
        <v>8.3317849204267602E-2</v>
      </c>
      <c r="AO40" s="91">
        <v>0.137303118581105</v>
      </c>
      <c r="AP40" s="91">
        <v>0</v>
      </c>
      <c r="AQ40" s="91">
        <v>31.425220193235099</v>
      </c>
      <c r="AR40" s="91">
        <v>265.756293448414</v>
      </c>
      <c r="AS40" s="91">
        <v>27.166230539305602</v>
      </c>
      <c r="AT40" s="91">
        <v>295.28480046341099</v>
      </c>
      <c r="AU40" s="91">
        <v>0</v>
      </c>
      <c r="AV40" s="91">
        <v>1.2526623346175201</v>
      </c>
      <c r="AW40" s="91">
        <v>0</v>
      </c>
      <c r="AX40" s="91">
        <v>10.9266508642272</v>
      </c>
      <c r="AY40" s="91">
        <v>4.1589754250786698E-3</v>
      </c>
      <c r="AZ40" s="91">
        <v>1.4624162679056599E-3</v>
      </c>
      <c r="BA40" s="91">
        <v>5.5015435275054099</v>
      </c>
      <c r="BB40" s="91">
        <v>1.86903985846326E-3</v>
      </c>
      <c r="BC40" s="91">
        <v>0</v>
      </c>
      <c r="BD40" s="91">
        <v>2.7108169965332302E-4</v>
      </c>
      <c r="BE40" s="91">
        <v>7.7538796578065297</v>
      </c>
      <c r="BF40" s="91">
        <v>7.1335597354092197</v>
      </c>
      <c r="BG40" s="91">
        <v>0.62031992239730604</v>
      </c>
      <c r="BH40" s="91">
        <v>0</v>
      </c>
      <c r="BI40" s="91">
        <v>0</v>
      </c>
      <c r="BJ40" s="91">
        <v>2.91841733714732E-2</v>
      </c>
      <c r="BK40" s="91">
        <v>0</v>
      </c>
      <c r="BL40" s="91">
        <v>0.31317160964962998</v>
      </c>
      <c r="BM40" s="91">
        <v>0</v>
      </c>
      <c r="BN40" s="91">
        <v>8.1395970612388804E-3</v>
      </c>
      <c r="BO40" s="91">
        <v>1.2526862239785701</v>
      </c>
      <c r="BP40" s="91">
        <v>2.6693702452311199E-2</v>
      </c>
      <c r="BQ40" s="91">
        <v>0</v>
      </c>
      <c r="BR40" s="91">
        <v>2.1044555884411599E-2</v>
      </c>
      <c r="BS40" s="91">
        <v>2.85347073860348E-5</v>
      </c>
      <c r="BT40" s="91">
        <v>15.3654642314412</v>
      </c>
      <c r="BU40" s="91">
        <v>4.5637587047374399</v>
      </c>
      <c r="BV40" s="91">
        <v>0</v>
      </c>
      <c r="BW40" s="91">
        <v>0</v>
      </c>
      <c r="BX40" s="91">
        <v>1.5288050176739401</v>
      </c>
      <c r="BY40" s="91">
        <v>0</v>
      </c>
      <c r="BZ40" s="91">
        <v>0.24955288812381099</v>
      </c>
      <c r="CA40" s="91">
        <v>30.560226953708401</v>
      </c>
      <c r="CB40" s="91">
        <v>2.12506113350645</v>
      </c>
      <c r="CD40" s="34">
        <f t="shared" si="0"/>
        <v>7.99999347065611E-3</v>
      </c>
      <c r="CE40" s="34">
        <f t="shared" si="8"/>
        <v>1.9247489847118878E-2</v>
      </c>
      <c r="CF40" s="79">
        <f t="shared" si="1"/>
        <v>-9.9520852617383279E-7</v>
      </c>
      <c r="CG40" s="79" t="str">
        <f t="shared" si="2"/>
        <v/>
      </c>
      <c r="CH40" s="79">
        <f t="shared" si="3"/>
        <v>-3.709522069260224E-7</v>
      </c>
      <c r="CI40" s="79">
        <f t="shared" si="14"/>
        <v>-2.3854868678155235E-5</v>
      </c>
      <c r="CJ40" s="79">
        <f t="shared" si="15"/>
        <v>-2.5998207895085892E-5</v>
      </c>
      <c r="CK40" s="79">
        <f t="shared" si="6"/>
        <v>-4.4050447914441007E-7</v>
      </c>
      <c r="CL40" s="79">
        <f t="shared" si="7"/>
        <v>-2.3057060361438788E-7</v>
      </c>
      <c r="CM40" s="49">
        <f t="shared" si="9"/>
        <v>-4.9100518739740053E-4</v>
      </c>
      <c r="CN40" s="49">
        <f t="shared" si="10"/>
        <v>-5.5862055292089799E-4</v>
      </c>
      <c r="CO40" s="49">
        <f t="shared" si="11"/>
        <v>8.5598315597298945E-4</v>
      </c>
      <c r="CP40" s="49">
        <f t="shared" si="12"/>
        <v>-1.3373025955729725E-3</v>
      </c>
      <c r="CQ40" s="79" t="str">
        <f>IF(N40=0,"",(#REF!-N40)/N40)</f>
        <v/>
      </c>
      <c r="CR40" s="79" t="str">
        <f t="shared" si="13"/>
        <v/>
      </c>
    </row>
    <row r="41" spans="1:96" x14ac:dyDescent="0.25">
      <c r="A41" s="91" t="s">
        <v>40</v>
      </c>
      <c r="B41" s="91">
        <v>517.88085999999998</v>
      </c>
      <c r="C41" s="91">
        <v>0</v>
      </c>
      <c r="D41" s="91">
        <v>2865.5637000000002</v>
      </c>
      <c r="E41" s="91">
        <v>79.521870800000002</v>
      </c>
      <c r="F41" s="91">
        <v>73.160072</v>
      </c>
      <c r="G41" s="91">
        <v>157.58645999999999</v>
      </c>
      <c r="H41" s="91">
        <v>341.65575999999999</v>
      </c>
      <c r="I41" s="91"/>
      <c r="J41" s="91"/>
      <c r="K41" s="91"/>
      <c r="L41" s="91"/>
      <c r="M41" s="91"/>
      <c r="N41" s="28"/>
      <c r="O41" s="28"/>
      <c r="P41" s="91"/>
      <c r="Q41" s="90" t="s">
        <v>40</v>
      </c>
      <c r="R41" s="90">
        <v>0</v>
      </c>
      <c r="S41" s="91">
        <v>9.0259972632844594</v>
      </c>
      <c r="T41" s="91">
        <v>3.3407734227769001</v>
      </c>
      <c r="U41" s="91">
        <v>3.3407734227769001</v>
      </c>
      <c r="V41" s="91">
        <v>26.542379386348902</v>
      </c>
      <c r="W41" s="91">
        <v>0</v>
      </c>
      <c r="X41" s="91">
        <v>1.6182036981683401</v>
      </c>
      <c r="Y41" s="91">
        <v>8.3067955902203003</v>
      </c>
      <c r="Z41" s="91">
        <v>517.88067719373601</v>
      </c>
      <c r="AA41" s="91">
        <v>79.507880148485896</v>
      </c>
      <c r="AB41" s="91">
        <v>0.60413056128196196</v>
      </c>
      <c r="AC41" s="91">
        <v>13.8806202529631</v>
      </c>
      <c r="AD41" s="91">
        <v>0</v>
      </c>
      <c r="AE41" s="91">
        <v>0</v>
      </c>
      <c r="AF41" s="91">
        <v>14.599817581997501</v>
      </c>
      <c r="AG41" s="91">
        <v>14.599817581997501</v>
      </c>
      <c r="AH41" s="91">
        <v>22.924500359243101</v>
      </c>
      <c r="AI41" s="91">
        <v>10.9926856185941</v>
      </c>
      <c r="AJ41" s="91">
        <v>0.43871385403093099</v>
      </c>
      <c r="AK41" s="91">
        <v>11.504011965345301</v>
      </c>
      <c r="AL41" s="91">
        <v>1.1771966140740799</v>
      </c>
      <c r="AM41" s="91">
        <v>0</v>
      </c>
      <c r="AN41" s="91">
        <v>0.931471745959222</v>
      </c>
      <c r="AO41" s="91">
        <v>1.40811222210464</v>
      </c>
      <c r="AP41" s="91">
        <v>0</v>
      </c>
      <c r="AQ41" s="91">
        <v>351.32610546911599</v>
      </c>
      <c r="AR41" s="91">
        <v>2579.0063384844302</v>
      </c>
      <c r="AS41" s="91">
        <v>263.63173526347902</v>
      </c>
      <c r="AT41" s="91">
        <v>2865.5625741071499</v>
      </c>
      <c r="AU41" s="91">
        <v>0</v>
      </c>
      <c r="AV41" s="91">
        <v>14.004472189724201</v>
      </c>
      <c r="AW41" s="91">
        <v>0</v>
      </c>
      <c r="AX41" s="91">
        <v>122.15714015110299</v>
      </c>
      <c r="AY41" s="91">
        <v>4.2652323329860999E-2</v>
      </c>
      <c r="AZ41" s="91">
        <v>1.49978172875433E-2</v>
      </c>
      <c r="BA41" s="91">
        <v>56.4210369847385</v>
      </c>
      <c r="BB41" s="91">
        <v>1.91679267161604E-2</v>
      </c>
      <c r="BC41" s="91">
        <v>0</v>
      </c>
      <c r="BD41" s="91">
        <v>2.7800838340581E-3</v>
      </c>
      <c r="BE41" s="91">
        <v>79.519949679570004</v>
      </c>
      <c r="BF41" s="91">
        <v>73.158156761036395</v>
      </c>
      <c r="BG41" s="91">
        <v>6.3617929185337001</v>
      </c>
      <c r="BH41" s="91">
        <v>0</v>
      </c>
      <c r="BI41" s="91">
        <v>0</v>
      </c>
      <c r="BJ41" s="91">
        <v>0.29929782646317998</v>
      </c>
      <c r="BK41" s="91">
        <v>0</v>
      </c>
      <c r="BL41" s="91">
        <v>3.2117256149517401</v>
      </c>
      <c r="BM41" s="91">
        <v>0</v>
      </c>
      <c r="BN41" s="91">
        <v>8.3475629722713607E-2</v>
      </c>
      <c r="BO41" s="91">
        <v>12.8469077252159</v>
      </c>
      <c r="BP41" s="91">
        <v>0.29842963493867197</v>
      </c>
      <c r="BQ41" s="91">
        <v>0</v>
      </c>
      <c r="BR41" s="91">
        <v>0.215822187536169</v>
      </c>
      <c r="BS41" s="91">
        <v>2.9264124054079302E-4</v>
      </c>
      <c r="BT41" s="91">
        <v>157.58641970491101</v>
      </c>
      <c r="BU41" s="91">
        <v>51.021752427710297</v>
      </c>
      <c r="BV41" s="91">
        <v>0</v>
      </c>
      <c r="BW41" s="91">
        <v>0</v>
      </c>
      <c r="BX41" s="91">
        <v>17.091664901291001</v>
      </c>
      <c r="BY41" s="91">
        <v>0</v>
      </c>
      <c r="BZ41" s="91">
        <v>2.7899432446138301</v>
      </c>
      <c r="CA41" s="91">
        <v>341.655667300495</v>
      </c>
      <c r="CB41" s="91">
        <v>23.7576555464039</v>
      </c>
      <c r="CD41" s="34">
        <f t="shared" si="0"/>
        <v>7.9999999184753104E-3</v>
      </c>
      <c r="CE41" s="34">
        <f t="shared" si="8"/>
        <v>1.9247508199312539E-2</v>
      </c>
      <c r="CF41" s="79">
        <f t="shared" si="1"/>
        <v>-3.5298903299654408E-7</v>
      </c>
      <c r="CG41" s="79" t="str">
        <f t="shared" si="2"/>
        <v/>
      </c>
      <c r="CH41" s="79">
        <f t="shared" si="3"/>
        <v>-3.9290449214876235E-7</v>
      </c>
      <c r="CI41" s="79">
        <f t="shared" si="14"/>
        <v>-2.4158390775658331E-5</v>
      </c>
      <c r="CJ41" s="79">
        <f t="shared" si="15"/>
        <v>-2.617874629216867E-5</v>
      </c>
      <c r="CK41" s="79">
        <f t="shared" si="6"/>
        <v>-2.5570146686010909E-7</v>
      </c>
      <c r="CL41" s="79">
        <f t="shared" si="7"/>
        <v>-2.7132428556002849E-7</v>
      </c>
      <c r="CM41" s="49">
        <f t="shared" si="9"/>
        <v>-4.9185072671851452E-4</v>
      </c>
      <c r="CN41" s="49">
        <f t="shared" si="10"/>
        <v>-5.5741196261003135E-4</v>
      </c>
      <c r="CO41" s="49">
        <f t="shared" si="11"/>
        <v>8.560312694596068E-4</v>
      </c>
      <c r="CP41" s="49">
        <f t="shared" si="12"/>
        <v>-1.3382642260930846E-3</v>
      </c>
      <c r="CQ41" s="79" t="str">
        <f>IF(N41=0,"",(#REF!-N41)/N41)</f>
        <v/>
      </c>
      <c r="CR41" s="79" t="str">
        <f t="shared" si="13"/>
        <v/>
      </c>
    </row>
    <row r="42" spans="1:96" x14ac:dyDescent="0.25">
      <c r="A42" s="91" t="s">
        <v>41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28"/>
      <c r="O42" s="28"/>
      <c r="P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D42" s="34" t="e">
        <f t="shared" si="0"/>
        <v>#DIV/0!</v>
      </c>
      <c r="CE42" s="34" t="e">
        <f t="shared" si="8"/>
        <v>#DIV/0!</v>
      </c>
      <c r="CF42" s="79" t="str">
        <f t="shared" si="1"/>
        <v/>
      </c>
      <c r="CG42" s="79" t="str">
        <f t="shared" si="2"/>
        <v/>
      </c>
      <c r="CH42" s="79" t="str">
        <f t="shared" si="3"/>
        <v/>
      </c>
      <c r="CI42" s="79" t="str">
        <f t="shared" si="14"/>
        <v/>
      </c>
      <c r="CJ42" s="79" t="str">
        <f t="shared" si="15"/>
        <v/>
      </c>
      <c r="CK42" s="79" t="str">
        <f t="shared" si="6"/>
        <v/>
      </c>
      <c r="CL42" s="79" t="str">
        <f t="shared" si="7"/>
        <v/>
      </c>
      <c r="CM42" s="49" t="e">
        <f t="shared" si="9"/>
        <v>#DIV/0!</v>
      </c>
      <c r="CN42" s="49" t="e">
        <f t="shared" si="10"/>
        <v>#DIV/0!</v>
      </c>
      <c r="CO42" s="49" t="e">
        <f t="shared" si="11"/>
        <v>#DIV/0!</v>
      </c>
      <c r="CP42" s="49" t="e">
        <f t="shared" si="12"/>
        <v>#DIV/0!</v>
      </c>
      <c r="CQ42" s="79" t="str">
        <f>IF(N42=0,"",(#REF!-N42)/N42)</f>
        <v/>
      </c>
      <c r="CR42" s="79" t="str">
        <f t="shared" si="13"/>
        <v/>
      </c>
    </row>
    <row r="43" spans="1:96" x14ac:dyDescent="0.25">
      <c r="A43" s="91" t="s">
        <v>42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28"/>
      <c r="O43" s="28"/>
      <c r="P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D43" s="34" t="e">
        <f t="shared" si="0"/>
        <v>#DIV/0!</v>
      </c>
      <c r="CE43" s="34" t="e">
        <f t="shared" si="8"/>
        <v>#DIV/0!</v>
      </c>
      <c r="CF43" s="79" t="str">
        <f t="shared" si="1"/>
        <v/>
      </c>
      <c r="CG43" s="79" t="str">
        <f t="shared" si="2"/>
        <v/>
      </c>
      <c r="CH43" s="79" t="str">
        <f t="shared" si="3"/>
        <v/>
      </c>
      <c r="CI43" s="79" t="str">
        <f t="shared" si="14"/>
        <v/>
      </c>
      <c r="CJ43" s="79" t="str">
        <f t="shared" si="15"/>
        <v/>
      </c>
      <c r="CK43" s="79" t="str">
        <f t="shared" si="6"/>
        <v/>
      </c>
      <c r="CL43" s="79" t="str">
        <f t="shared" si="7"/>
        <v/>
      </c>
      <c r="CM43" s="49" t="e">
        <f t="shared" si="9"/>
        <v>#DIV/0!</v>
      </c>
      <c r="CN43" s="49" t="e">
        <f t="shared" si="10"/>
        <v>#DIV/0!</v>
      </c>
      <c r="CO43" s="49" t="e">
        <f t="shared" si="11"/>
        <v>#DIV/0!</v>
      </c>
      <c r="CP43" s="49" t="e">
        <f t="shared" si="12"/>
        <v>#DIV/0!</v>
      </c>
      <c r="CQ43" s="79" t="str">
        <f>IF(N43=0,"",(#REF!-N43)/N43)</f>
        <v/>
      </c>
      <c r="CR43" s="79" t="str">
        <f t="shared" si="13"/>
        <v/>
      </c>
    </row>
    <row r="44" spans="1:96" x14ac:dyDescent="0.25">
      <c r="A44" s="91" t="s">
        <v>43</v>
      </c>
      <c r="B44" s="91">
        <v>3113.2377999999999</v>
      </c>
      <c r="C44" s="91">
        <v>0</v>
      </c>
      <c r="D44" s="91">
        <v>17531.965</v>
      </c>
      <c r="E44" s="91">
        <v>533.454883</v>
      </c>
      <c r="F44" s="91">
        <v>490.77834999999999</v>
      </c>
      <c r="G44" s="91">
        <v>1196.1768</v>
      </c>
      <c r="H44" s="91">
        <v>2030.8737000000001</v>
      </c>
      <c r="I44" s="91"/>
      <c r="J44" s="91"/>
      <c r="K44" s="91"/>
      <c r="L44" s="91"/>
      <c r="M44" s="91"/>
      <c r="N44" s="28"/>
      <c r="O44" s="28"/>
      <c r="P44" s="91"/>
      <c r="Q44" s="90" t="s">
        <v>43</v>
      </c>
      <c r="R44" s="90">
        <v>0</v>
      </c>
      <c r="S44" s="91">
        <v>53.6176516483456</v>
      </c>
      <c r="T44" s="91">
        <v>19.845403526877298</v>
      </c>
      <c r="U44" s="91">
        <v>19.845403526877298</v>
      </c>
      <c r="V44" s="91">
        <v>157.67129480346901</v>
      </c>
      <c r="W44" s="91">
        <v>0</v>
      </c>
      <c r="X44" s="91">
        <v>9.6127073918274402</v>
      </c>
      <c r="Y44" s="91">
        <v>49.345339715275699</v>
      </c>
      <c r="Z44" s="91">
        <v>3111.5630021960201</v>
      </c>
      <c r="AA44" s="91">
        <v>472.30539696606297</v>
      </c>
      <c r="AB44" s="91">
        <v>3.5887515954163498</v>
      </c>
      <c r="AC44" s="91">
        <v>82.455843544822002</v>
      </c>
      <c r="AD44" s="91">
        <v>0</v>
      </c>
      <c r="AE44" s="91">
        <v>0</v>
      </c>
      <c r="AF44" s="91">
        <v>86.728203939324601</v>
      </c>
      <c r="AG44" s="91">
        <v>86.728203939324601</v>
      </c>
      <c r="AH44" s="91">
        <v>140.19037686907899</v>
      </c>
      <c r="AI44" s="91">
        <v>65.300483769556195</v>
      </c>
      <c r="AJ44" s="91">
        <v>2.60611803216133</v>
      </c>
      <c r="AK44" s="91">
        <v>68.337989069669007</v>
      </c>
      <c r="AL44" s="91">
        <v>6.99297516407219</v>
      </c>
      <c r="AM44" s="91">
        <v>0</v>
      </c>
      <c r="AN44" s="91">
        <v>5.5332785432242497</v>
      </c>
      <c r="AO44" s="91">
        <v>9.4423729950793902</v>
      </c>
      <c r="AP44" s="91">
        <v>0</v>
      </c>
      <c r="AQ44" s="91">
        <v>2087.0034385474801</v>
      </c>
      <c r="AR44" s="91">
        <v>15771.418993445601</v>
      </c>
      <c r="AS44" s="91">
        <v>1612.1895805029101</v>
      </c>
      <c r="AT44" s="91">
        <v>17523.7989508176</v>
      </c>
      <c r="AU44" s="91">
        <v>0</v>
      </c>
      <c r="AV44" s="91">
        <v>83.191458245982005</v>
      </c>
      <c r="AW44" s="91">
        <v>0</v>
      </c>
      <c r="AX44" s="91">
        <v>725.65733094459495</v>
      </c>
      <c r="AY44" s="91">
        <v>0.64501149913501599</v>
      </c>
      <c r="AZ44" s="91">
        <v>9.6596358452024703E-2</v>
      </c>
      <c r="BA44" s="91">
        <v>364.76543318011198</v>
      </c>
      <c r="BB44" s="91">
        <v>0.13857986558805499</v>
      </c>
      <c r="BC44" s="91">
        <v>0</v>
      </c>
      <c r="BD44" s="91">
        <v>1.79056711727156E-2</v>
      </c>
      <c r="BE44" s="91">
        <v>533.23642737442401</v>
      </c>
      <c r="BF44" s="91">
        <v>490.57631480651298</v>
      </c>
      <c r="BG44" s="91">
        <v>42.660112567910602</v>
      </c>
      <c r="BH44" s="91">
        <v>6.4624376395112398E-2</v>
      </c>
      <c r="BI44" s="91">
        <v>0</v>
      </c>
      <c r="BJ44" s="91">
        <v>6.7668044456400702</v>
      </c>
      <c r="BK44" s="91">
        <v>0</v>
      </c>
      <c r="BL44" s="91">
        <v>22.748595018667601</v>
      </c>
      <c r="BM44" s="91">
        <v>0</v>
      </c>
      <c r="BN44" s="91">
        <v>0.53764125527361994</v>
      </c>
      <c r="BO44" s="91">
        <v>90.992432748777802</v>
      </c>
      <c r="BP44" s="91">
        <v>1.77277952112764</v>
      </c>
      <c r="BQ44" s="91">
        <v>6.60007225648572E-2</v>
      </c>
      <c r="BR44" s="91">
        <v>3.7320549300230899</v>
      </c>
      <c r="BS44" s="91">
        <v>4.6347347117115002E-3</v>
      </c>
      <c r="BT44" s="91">
        <v>1195.8523844234601</v>
      </c>
      <c r="BU44" s="91">
        <v>303.08733762428102</v>
      </c>
      <c r="BV44" s="91">
        <v>0</v>
      </c>
      <c r="BW44" s="91">
        <v>0</v>
      </c>
      <c r="BX44" s="91">
        <v>101.53057274260399</v>
      </c>
      <c r="BY44" s="91">
        <v>0</v>
      </c>
      <c r="BZ44" s="91">
        <v>16.573244865796301</v>
      </c>
      <c r="CA44" s="91">
        <v>2029.5574641035701</v>
      </c>
      <c r="CB44" s="91">
        <v>141.12903924726001</v>
      </c>
      <c r="CD44" s="34">
        <f t="shared" si="0"/>
        <v>7.9999991590030302E-3</v>
      </c>
      <c r="CE44" s="34">
        <f t="shared" si="8"/>
        <v>1.924751095821561E-2</v>
      </c>
      <c r="CF44" s="79">
        <f t="shared" si="1"/>
        <v>-5.3796012754945991E-4</v>
      </c>
      <c r="CG44" s="79" t="str">
        <f t="shared" si="2"/>
        <v/>
      </c>
      <c r="CH44" s="79">
        <f t="shared" si="3"/>
        <v>-4.6578060031493654E-4</v>
      </c>
      <c r="CI44" s="79">
        <f t="shared" si="14"/>
        <v>-4.0951096810184118E-4</v>
      </c>
      <c r="CJ44" s="79">
        <f t="shared" si="15"/>
        <v>-4.1166280763404984E-4</v>
      </c>
      <c r="CK44" s="79">
        <f t="shared" si="6"/>
        <v>-2.7121039008604525E-4</v>
      </c>
      <c r="CL44" s="79">
        <f t="shared" si="7"/>
        <v>-6.481131231499249E-4</v>
      </c>
      <c r="CM44" s="49">
        <f t="shared" si="9"/>
        <v>-4.9141604086933195E-4</v>
      </c>
      <c r="CN44" s="49">
        <f t="shared" si="10"/>
        <v>-5.5784881841304838E-4</v>
      </c>
      <c r="CO44" s="49">
        <f t="shared" si="11"/>
        <v>8.5649207640194742E-4</v>
      </c>
      <c r="CP44" s="49">
        <f t="shared" si="12"/>
        <v>-1.3379797944127062E-3</v>
      </c>
      <c r="CQ44" s="79" t="str">
        <f>IF(N44=0,"",(#REF!-N44)/N44)</f>
        <v/>
      </c>
      <c r="CR44" s="79" t="str">
        <f t="shared" si="13"/>
        <v/>
      </c>
    </row>
    <row r="45" spans="1:96" x14ac:dyDescent="0.25">
      <c r="A45" s="91" t="s">
        <v>44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28"/>
      <c r="O45" s="28"/>
      <c r="P45" s="91"/>
      <c r="Q45" s="90" t="s">
        <v>44</v>
      </c>
      <c r="R45" s="90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91">
        <v>0</v>
      </c>
      <c r="Z45" s="91">
        <v>0</v>
      </c>
      <c r="AA45" s="91">
        <v>0</v>
      </c>
      <c r="AB45" s="91">
        <v>0</v>
      </c>
      <c r="AC45" s="91">
        <v>0</v>
      </c>
      <c r="AD45" s="91">
        <v>0</v>
      </c>
      <c r="AE45" s="91">
        <v>0</v>
      </c>
      <c r="AF45" s="91">
        <v>0</v>
      </c>
      <c r="AG45" s="91">
        <v>0</v>
      </c>
      <c r="AH45" s="91">
        <v>0</v>
      </c>
      <c r="AI45" s="91">
        <v>0</v>
      </c>
      <c r="AJ45" s="91">
        <v>0</v>
      </c>
      <c r="AK45" s="91">
        <v>0</v>
      </c>
      <c r="AL45" s="91">
        <v>0</v>
      </c>
      <c r="AM45" s="91">
        <v>0</v>
      </c>
      <c r="AN45" s="91">
        <v>0</v>
      </c>
      <c r="AO45" s="91">
        <v>0</v>
      </c>
      <c r="AP45" s="91">
        <v>0</v>
      </c>
      <c r="AQ45" s="91">
        <v>0</v>
      </c>
      <c r="AR45" s="91">
        <v>0</v>
      </c>
      <c r="AS45" s="91">
        <v>0</v>
      </c>
      <c r="AT45" s="91">
        <v>0</v>
      </c>
      <c r="AU45" s="91">
        <v>0</v>
      </c>
      <c r="AV45" s="91">
        <v>0</v>
      </c>
      <c r="AW45" s="91">
        <v>0</v>
      </c>
      <c r="AX45" s="91">
        <v>0</v>
      </c>
      <c r="AY45" s="91">
        <v>0</v>
      </c>
      <c r="AZ45" s="91">
        <v>0</v>
      </c>
      <c r="BA45" s="91">
        <v>0</v>
      </c>
      <c r="BB45" s="91">
        <v>0</v>
      </c>
      <c r="BC45" s="91">
        <v>0</v>
      </c>
      <c r="BD45" s="91">
        <v>0</v>
      </c>
      <c r="BE45" s="91">
        <v>0</v>
      </c>
      <c r="BF45" s="91">
        <v>0</v>
      </c>
      <c r="BG45" s="91">
        <v>0</v>
      </c>
      <c r="BH45" s="91">
        <v>0</v>
      </c>
      <c r="BI45" s="91">
        <v>0</v>
      </c>
      <c r="BJ45" s="91">
        <v>0</v>
      </c>
      <c r="BK45" s="91">
        <v>0</v>
      </c>
      <c r="BL45" s="91">
        <v>0</v>
      </c>
      <c r="BM45" s="91">
        <v>0</v>
      </c>
      <c r="BN45" s="91">
        <v>0</v>
      </c>
      <c r="BO45" s="91">
        <v>0</v>
      </c>
      <c r="BP45" s="91">
        <v>0</v>
      </c>
      <c r="BQ45" s="91">
        <v>0</v>
      </c>
      <c r="BR45" s="91">
        <v>0</v>
      </c>
      <c r="BS45" s="91">
        <v>0</v>
      </c>
      <c r="BT45" s="91">
        <v>0</v>
      </c>
      <c r="BU45" s="91">
        <v>0</v>
      </c>
      <c r="BV45" s="91">
        <v>0</v>
      </c>
      <c r="BW45" s="91">
        <v>0</v>
      </c>
      <c r="BX45" s="91">
        <v>0</v>
      </c>
      <c r="BY45" s="91">
        <v>0</v>
      </c>
      <c r="BZ45" s="91">
        <v>0</v>
      </c>
      <c r="CA45" s="91">
        <v>0</v>
      </c>
      <c r="CB45" s="91">
        <v>0</v>
      </c>
      <c r="CD45" s="34" t="e">
        <f t="shared" si="0"/>
        <v>#DIV/0!</v>
      </c>
      <c r="CE45" s="34" t="e">
        <f t="shared" si="8"/>
        <v>#DIV/0!</v>
      </c>
      <c r="CF45" s="79" t="str">
        <f t="shared" si="1"/>
        <v/>
      </c>
      <c r="CG45" s="79" t="str">
        <f t="shared" si="2"/>
        <v/>
      </c>
      <c r="CH45" s="79" t="str">
        <f t="shared" si="3"/>
        <v/>
      </c>
      <c r="CI45" s="79" t="str">
        <f t="shared" si="14"/>
        <v/>
      </c>
      <c r="CJ45" s="79" t="str">
        <f t="shared" si="15"/>
        <v/>
      </c>
      <c r="CK45" s="79" t="str">
        <f t="shared" si="6"/>
        <v/>
      </c>
      <c r="CL45" s="79" t="str">
        <f t="shared" si="7"/>
        <v/>
      </c>
      <c r="CM45" s="49" t="e">
        <f t="shared" si="9"/>
        <v>#DIV/0!</v>
      </c>
      <c r="CN45" s="49" t="e">
        <f t="shared" si="10"/>
        <v>#DIV/0!</v>
      </c>
      <c r="CO45" s="49" t="e">
        <f t="shared" si="11"/>
        <v>#DIV/0!</v>
      </c>
      <c r="CP45" s="49" t="e">
        <f t="shared" si="12"/>
        <v>#DIV/0!</v>
      </c>
      <c r="CQ45" s="79" t="str">
        <f>IF(N45=0,"",(#REF!-N45)/N45)</f>
        <v/>
      </c>
      <c r="CR45" s="79" t="str">
        <f t="shared" si="13"/>
        <v/>
      </c>
    </row>
    <row r="46" spans="1:96" x14ac:dyDescent="0.25">
      <c r="A46" s="91" t="s">
        <v>45</v>
      </c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28"/>
      <c r="O46" s="28"/>
      <c r="P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D46" s="34" t="e">
        <f t="shared" si="0"/>
        <v>#DIV/0!</v>
      </c>
      <c r="CE46" s="34" t="e">
        <f t="shared" si="8"/>
        <v>#DIV/0!</v>
      </c>
      <c r="CF46" s="79" t="str">
        <f t="shared" si="1"/>
        <v/>
      </c>
      <c r="CG46" s="79" t="str">
        <f t="shared" si="2"/>
        <v/>
      </c>
      <c r="CH46" s="79" t="str">
        <f t="shared" si="3"/>
        <v/>
      </c>
      <c r="CI46" s="79" t="str">
        <f t="shared" si="14"/>
        <v/>
      </c>
      <c r="CJ46" s="79" t="str">
        <f t="shared" si="15"/>
        <v/>
      </c>
      <c r="CK46" s="79" t="str">
        <f t="shared" si="6"/>
        <v/>
      </c>
      <c r="CL46" s="79" t="str">
        <f t="shared" si="7"/>
        <v/>
      </c>
      <c r="CM46" s="49" t="e">
        <f t="shared" si="9"/>
        <v>#DIV/0!</v>
      </c>
      <c r="CN46" s="49" t="e">
        <f t="shared" si="10"/>
        <v>#DIV/0!</v>
      </c>
      <c r="CO46" s="49" t="e">
        <f t="shared" si="11"/>
        <v>#DIV/0!</v>
      </c>
      <c r="CP46" s="49" t="e">
        <f t="shared" si="12"/>
        <v>#DIV/0!</v>
      </c>
      <c r="CQ46" s="79" t="str">
        <f>IF(N46=0,"",(#REF!-N46)/N46)</f>
        <v/>
      </c>
      <c r="CR46" s="79" t="str">
        <f t="shared" si="13"/>
        <v/>
      </c>
    </row>
    <row r="47" spans="1:96" x14ac:dyDescent="0.25">
      <c r="A47" s="91" t="s">
        <v>46</v>
      </c>
      <c r="B47" s="91">
        <v>1066.6703</v>
      </c>
      <c r="C47" s="91">
        <v>0</v>
      </c>
      <c r="D47" s="91">
        <v>6313.2543999999998</v>
      </c>
      <c r="E47" s="91">
        <v>161.70196200000001</v>
      </c>
      <c r="F47" s="91">
        <v>148.76584</v>
      </c>
      <c r="G47" s="91">
        <v>319.41708</v>
      </c>
      <c r="H47" s="91">
        <v>671.01720999999998</v>
      </c>
      <c r="I47" s="91"/>
      <c r="J47" s="91"/>
      <c r="K47" s="91"/>
      <c r="L47" s="91"/>
      <c r="M47" s="91"/>
      <c r="N47" s="28"/>
      <c r="O47" s="28"/>
      <c r="P47" s="91"/>
      <c r="Q47" s="90" t="s">
        <v>46</v>
      </c>
      <c r="R47" s="90">
        <v>0</v>
      </c>
      <c r="S47" s="91">
        <v>17.727196278212499</v>
      </c>
      <c r="T47" s="91">
        <v>6.5613352131940701</v>
      </c>
      <c r="U47" s="91">
        <v>6.5613352131940701</v>
      </c>
      <c r="V47" s="91">
        <v>52.129634790790199</v>
      </c>
      <c r="W47" s="91">
        <v>0</v>
      </c>
      <c r="X47" s="91">
        <v>3.1781746589142799</v>
      </c>
      <c r="Y47" s="91">
        <v>16.314677588549401</v>
      </c>
      <c r="Z47" s="91">
        <v>1066.6699671771401</v>
      </c>
      <c r="AA47" s="91">
        <v>156.154728698772</v>
      </c>
      <c r="AB47" s="91">
        <v>1.18652167291733</v>
      </c>
      <c r="AC47" s="91">
        <v>27.261739964127901</v>
      </c>
      <c r="AD47" s="91">
        <v>0</v>
      </c>
      <c r="AE47" s="91">
        <v>0</v>
      </c>
      <c r="AF47" s="91">
        <v>28.674278411406299</v>
      </c>
      <c r="AG47" s="91">
        <v>28.674278411406299</v>
      </c>
      <c r="AH47" s="91">
        <v>50.506036859736398</v>
      </c>
      <c r="AI47" s="91">
        <v>21.589818041158299</v>
      </c>
      <c r="AJ47" s="91">
        <v>0.861641431009465</v>
      </c>
      <c r="AK47" s="91">
        <v>22.594060485171401</v>
      </c>
      <c r="AL47" s="91">
        <v>2.3120342998255698</v>
      </c>
      <c r="AM47" s="91">
        <v>0</v>
      </c>
      <c r="AN47" s="91">
        <v>1.8294243655333799</v>
      </c>
      <c r="AO47" s="91">
        <v>2.86329581192369</v>
      </c>
      <c r="AP47" s="91">
        <v>0</v>
      </c>
      <c r="AQ47" s="91">
        <v>690.00991737076697</v>
      </c>
      <c r="AR47" s="91">
        <v>5681.92719994047</v>
      </c>
      <c r="AS47" s="91">
        <v>580.81926240513201</v>
      </c>
      <c r="AT47" s="91">
        <v>6313.2524992053404</v>
      </c>
      <c r="AU47" s="91">
        <v>0</v>
      </c>
      <c r="AV47" s="91">
        <v>27.504986225749899</v>
      </c>
      <c r="AW47" s="91">
        <v>0</v>
      </c>
      <c r="AX47" s="91">
        <v>239.918512679402</v>
      </c>
      <c r="AY47" s="91">
        <v>8.6730459060720799E-2</v>
      </c>
      <c r="AZ47" s="91">
        <v>3.0496993149137099E-2</v>
      </c>
      <c r="BA47" s="91">
        <v>114.728167890782</v>
      </c>
      <c r="BB47" s="91">
        <v>3.8976632900676197E-2</v>
      </c>
      <c r="BC47" s="91">
        <v>0</v>
      </c>
      <c r="BD47" s="91">
        <v>5.6530929718855497E-3</v>
      </c>
      <c r="BE47" s="91">
        <v>161.698057977551</v>
      </c>
      <c r="BF47" s="91">
        <v>148.761918424979</v>
      </c>
      <c r="BG47" s="91">
        <v>12.9361395525719</v>
      </c>
      <c r="BH47" s="91">
        <v>0</v>
      </c>
      <c r="BI47" s="91">
        <v>0</v>
      </c>
      <c r="BJ47" s="91">
        <v>0.608600684457966</v>
      </c>
      <c r="BK47" s="91">
        <v>0</v>
      </c>
      <c r="BL47" s="91">
        <v>6.5308195583039801</v>
      </c>
      <c r="BM47" s="91">
        <v>0</v>
      </c>
      <c r="BN47" s="91">
        <v>0.16974174458351901</v>
      </c>
      <c r="BO47" s="91">
        <v>26.123277161549101</v>
      </c>
      <c r="BP47" s="91">
        <v>0.58612040596271198</v>
      </c>
      <c r="BQ47" s="91">
        <v>0</v>
      </c>
      <c r="BR47" s="91">
        <v>0.438859144937361</v>
      </c>
      <c r="BS47" s="91">
        <v>5.9506228169557403E-4</v>
      </c>
      <c r="BT47" s="91">
        <v>319.416986621251</v>
      </c>
      <c r="BU47" s="91">
        <v>100.20739371315101</v>
      </c>
      <c r="BV47" s="91">
        <v>0</v>
      </c>
      <c r="BW47" s="91">
        <v>0</v>
      </c>
      <c r="BX47" s="91">
        <v>33.5682818003907</v>
      </c>
      <c r="BY47" s="91">
        <v>0</v>
      </c>
      <c r="BZ47" s="91">
        <v>5.4794877148140602</v>
      </c>
      <c r="CA47" s="91">
        <v>671.01702159978299</v>
      </c>
      <c r="CB47" s="91">
        <v>46.660403211838499</v>
      </c>
      <c r="CD47" s="34">
        <f t="shared" si="0"/>
        <v>8.0000026715379563E-3</v>
      </c>
      <c r="CE47" s="34">
        <f t="shared" si="8"/>
        <v>1.9247505290593957E-2</v>
      </c>
      <c r="CF47" s="79">
        <f t="shared" si="1"/>
        <v>-3.1202036837974782E-7</v>
      </c>
      <c r="CG47" s="79" t="str">
        <f t="shared" si="2"/>
        <v/>
      </c>
      <c r="CH47" s="79">
        <f t="shared" si="3"/>
        <v>-3.0108000390059127E-7</v>
      </c>
      <c r="CI47" s="79">
        <f t="shared" si="14"/>
        <v>-2.4143321458317006E-5</v>
      </c>
      <c r="CJ47" s="79">
        <f t="shared" si="15"/>
        <v>-2.6360722468250879E-5</v>
      </c>
      <c r="CK47" s="79">
        <f t="shared" si="6"/>
        <v>-2.9234112652911188E-7</v>
      </c>
      <c r="CL47" s="79">
        <f t="shared" si="7"/>
        <v>-2.8076808489683735E-7</v>
      </c>
      <c r="CM47" s="49">
        <f t="shared" si="9"/>
        <v>-4.9116914937682825E-4</v>
      </c>
      <c r="CN47" s="49">
        <f t="shared" si="10"/>
        <v>-5.5818696328018035E-4</v>
      </c>
      <c r="CO47" s="49">
        <f t="shared" si="11"/>
        <v>8.5640061038056749E-4</v>
      </c>
      <c r="CP47" s="49">
        <f t="shared" si="12"/>
        <v>-1.3385746667785906E-3</v>
      </c>
      <c r="CQ47" s="79" t="str">
        <f>IF(N47=0,"",(#REF!-N47)/N47)</f>
        <v/>
      </c>
      <c r="CR47" s="79" t="str">
        <f t="shared" si="13"/>
        <v/>
      </c>
    </row>
    <row r="48" spans="1:96" x14ac:dyDescent="0.25">
      <c r="A48" s="91" t="s">
        <v>47</v>
      </c>
      <c r="B48" s="91">
        <v>1798.9956</v>
      </c>
      <c r="C48" s="91">
        <v>0</v>
      </c>
      <c r="D48" s="91">
        <v>12509.08</v>
      </c>
      <c r="E48" s="91">
        <v>272.11320499999999</v>
      </c>
      <c r="F48" s="91">
        <v>250.34406999999999</v>
      </c>
      <c r="G48" s="91">
        <v>552.95794999999998</v>
      </c>
      <c r="H48" s="91">
        <v>991.92071999999996</v>
      </c>
      <c r="I48" s="91"/>
      <c r="J48" s="91"/>
      <c r="K48" s="91"/>
      <c r="L48" s="91"/>
      <c r="M48" s="91"/>
      <c r="N48" s="28"/>
      <c r="O48" s="28"/>
      <c r="P48" s="91"/>
      <c r="Q48" s="90" t="s">
        <v>47</v>
      </c>
      <c r="R48" s="90">
        <v>0</v>
      </c>
      <c r="S48" s="91">
        <v>26.204941967296801</v>
      </c>
      <c r="T48" s="91">
        <v>9.69918755112983</v>
      </c>
      <c r="U48" s="91">
        <v>9.69918755112983</v>
      </c>
      <c r="V48" s="91">
        <v>77.059801232510395</v>
      </c>
      <c r="W48" s="91">
        <v>0</v>
      </c>
      <c r="X48" s="91">
        <v>4.6980872337050297</v>
      </c>
      <c r="Y48" s="91">
        <v>24.116903876822199</v>
      </c>
      <c r="Z48" s="91">
        <v>1798.9952224210001</v>
      </c>
      <c r="AA48" s="91">
        <v>230.83332096754299</v>
      </c>
      <c r="AB48" s="91">
        <v>1.7539572566578401</v>
      </c>
      <c r="AC48" s="91">
        <v>40.299259654459902</v>
      </c>
      <c r="AD48" s="91">
        <v>0</v>
      </c>
      <c r="AE48" s="91">
        <v>0</v>
      </c>
      <c r="AF48" s="91">
        <v>42.387304326634499</v>
      </c>
      <c r="AG48" s="91">
        <v>42.387304326634499</v>
      </c>
      <c r="AH48" s="91">
        <v>100.072597721523</v>
      </c>
      <c r="AI48" s="91">
        <v>31.914789957245901</v>
      </c>
      <c r="AJ48" s="91">
        <v>1.2737062237986301</v>
      </c>
      <c r="AK48" s="91">
        <v>33.399342024307998</v>
      </c>
      <c r="AL48" s="91">
        <v>3.41772634068729</v>
      </c>
      <c r="AM48" s="91">
        <v>0</v>
      </c>
      <c r="AN48" s="91">
        <v>2.7043200329743899</v>
      </c>
      <c r="AO48" s="91">
        <v>4.8183691018369998</v>
      </c>
      <c r="AP48" s="91">
        <v>0</v>
      </c>
      <c r="AQ48" s="91">
        <v>1019.99646373121</v>
      </c>
      <c r="AR48" s="91">
        <v>11258.168459811301</v>
      </c>
      <c r="AS48" s="91">
        <v>1150.8349812086799</v>
      </c>
      <c r="AT48" s="91">
        <v>12509.076038741599</v>
      </c>
      <c r="AU48" s="91">
        <v>0</v>
      </c>
      <c r="AV48" s="91">
        <v>40.658802222876197</v>
      </c>
      <c r="AW48" s="91">
        <v>0</v>
      </c>
      <c r="AX48" s="91">
        <v>354.65578027519302</v>
      </c>
      <c r="AY48" s="91">
        <v>0.145950500140544</v>
      </c>
      <c r="AZ48" s="91">
        <v>5.1320516428291899E-2</v>
      </c>
      <c r="BA48" s="91">
        <v>193.06527883618</v>
      </c>
      <c r="BB48" s="91">
        <v>6.5590113809200906E-2</v>
      </c>
      <c r="BC48" s="91">
        <v>0</v>
      </c>
      <c r="BD48" s="91">
        <v>9.5130647731168395E-3</v>
      </c>
      <c r="BE48" s="91">
        <v>272.106621782172</v>
      </c>
      <c r="BF48" s="91">
        <v>250.33748343156</v>
      </c>
      <c r="BG48" s="91">
        <v>21.769138350612</v>
      </c>
      <c r="BH48" s="91">
        <v>0</v>
      </c>
      <c r="BI48" s="91">
        <v>0</v>
      </c>
      <c r="BJ48" s="91">
        <v>1.02415700164795</v>
      </c>
      <c r="BK48" s="91">
        <v>0</v>
      </c>
      <c r="BL48" s="91">
        <v>10.990105581000501</v>
      </c>
      <c r="BM48" s="91">
        <v>0</v>
      </c>
      <c r="BN48" s="91">
        <v>0.28564257351036398</v>
      </c>
      <c r="BO48" s="91">
        <v>43.9604089165936</v>
      </c>
      <c r="BP48" s="91">
        <v>0.86642344132275495</v>
      </c>
      <c r="BQ48" s="91">
        <v>0</v>
      </c>
      <c r="BR48" s="91">
        <v>0.73851494871498002</v>
      </c>
      <c r="BS48" s="91">
        <v>1.0013787616968901E-3</v>
      </c>
      <c r="BT48" s="91">
        <v>552.95790828992904</v>
      </c>
      <c r="BU48" s="91">
        <v>148.13005560934599</v>
      </c>
      <c r="BV48" s="91">
        <v>0</v>
      </c>
      <c r="BW48" s="91">
        <v>0</v>
      </c>
      <c r="BX48" s="91">
        <v>49.621759926650903</v>
      </c>
      <c r="BY48" s="91">
        <v>0</v>
      </c>
      <c r="BZ48" s="91">
        <v>8.0999653196977395</v>
      </c>
      <c r="CA48" s="91">
        <v>991.92045468123899</v>
      </c>
      <c r="CB48" s="91">
        <v>68.975025475766799</v>
      </c>
      <c r="CD48" s="34">
        <f t="shared" si="0"/>
        <v>7.9999991535418154E-3</v>
      </c>
      <c r="CE48" s="34">
        <f t="shared" si="8"/>
        <v>1.9247493566636808E-2</v>
      </c>
      <c r="CF48" s="79">
        <f t="shared" si="1"/>
        <v>-2.0988322587331876E-7</v>
      </c>
      <c r="CG48" s="79" t="str">
        <f t="shared" si="2"/>
        <v/>
      </c>
      <c r="CH48" s="79">
        <f t="shared" si="3"/>
        <v>-3.1667064248710841E-7</v>
      </c>
      <c r="CI48" s="79">
        <f t="shared" si="14"/>
        <v>-2.4192937744402218E-5</v>
      </c>
      <c r="CJ48" s="79">
        <f t="shared" si="15"/>
        <v>-2.631006374540961E-5</v>
      </c>
      <c r="CK48" s="79">
        <f t="shared" si="6"/>
        <v>-7.5430818827282161E-8</v>
      </c>
      <c r="CL48" s="79">
        <f t="shared" si="7"/>
        <v>-2.6747980520730823E-7</v>
      </c>
      <c r="CM48" s="49">
        <f t="shared" si="9"/>
        <v>-4.9157849931360967E-4</v>
      </c>
      <c r="CN48" s="49">
        <f t="shared" si="10"/>
        <v>-5.5817109581384849E-4</v>
      </c>
      <c r="CO48" s="49">
        <f t="shared" si="11"/>
        <v>8.5638032072972957E-4</v>
      </c>
      <c r="CP48" s="49">
        <f t="shared" si="12"/>
        <v>-1.3378451901444545E-3</v>
      </c>
      <c r="CQ48" s="79" t="str">
        <f>IF(N48=0,"",(#REF!-N48)/N48)</f>
        <v/>
      </c>
      <c r="CR48" s="79" t="str">
        <f t="shared" si="13"/>
        <v/>
      </c>
    </row>
    <row r="49" spans="1:96" x14ac:dyDescent="0.25">
      <c r="A49" s="91" t="s">
        <v>48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28"/>
      <c r="O49" s="28"/>
      <c r="P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D49" s="34" t="e">
        <f t="shared" si="0"/>
        <v>#DIV/0!</v>
      </c>
      <c r="CE49" s="34" t="e">
        <f t="shared" si="8"/>
        <v>#DIV/0!</v>
      </c>
      <c r="CF49" s="79" t="str">
        <f t="shared" si="1"/>
        <v/>
      </c>
      <c r="CG49" s="79" t="str">
        <f t="shared" si="2"/>
        <v/>
      </c>
      <c r="CH49" s="79" t="str">
        <f t="shared" si="3"/>
        <v/>
      </c>
      <c r="CI49" s="79" t="str">
        <f t="shared" si="14"/>
        <v/>
      </c>
      <c r="CJ49" s="79" t="str">
        <f t="shared" si="15"/>
        <v/>
      </c>
      <c r="CK49" s="79" t="str">
        <f t="shared" si="6"/>
        <v/>
      </c>
      <c r="CL49" s="79" t="str">
        <f t="shared" si="7"/>
        <v/>
      </c>
      <c r="CM49" s="49" t="e">
        <f t="shared" si="9"/>
        <v>#DIV/0!</v>
      </c>
      <c r="CN49" s="49" t="e">
        <f t="shared" si="10"/>
        <v>#DIV/0!</v>
      </c>
      <c r="CO49" s="49" t="e">
        <f t="shared" si="11"/>
        <v>#DIV/0!</v>
      </c>
      <c r="CP49" s="49" t="e">
        <f t="shared" si="12"/>
        <v>#DIV/0!</v>
      </c>
      <c r="CQ49" s="79" t="str">
        <f>IF(N49=0,"",(#REF!-N49)/N49)</f>
        <v/>
      </c>
      <c r="CR49" s="79" t="str">
        <f t="shared" si="13"/>
        <v/>
      </c>
    </row>
    <row r="50" spans="1:96" x14ac:dyDescent="0.25">
      <c r="A50" s="91" t="s">
        <v>49</v>
      </c>
      <c r="B50" s="91">
        <v>84.667274000000006</v>
      </c>
      <c r="C50" s="91">
        <v>0</v>
      </c>
      <c r="D50" s="91">
        <v>777.03430000000003</v>
      </c>
      <c r="E50" s="91">
        <v>13.9421269</v>
      </c>
      <c r="F50" s="91">
        <v>12.826762</v>
      </c>
      <c r="G50" s="91">
        <v>29.403984000000001</v>
      </c>
      <c r="H50" s="91">
        <v>48.825507999999999</v>
      </c>
      <c r="I50" s="91"/>
      <c r="J50" s="91"/>
      <c r="K50" s="91"/>
      <c r="L50" s="91"/>
      <c r="M50" s="91"/>
      <c r="N50" s="28"/>
      <c r="O50" s="28"/>
      <c r="P50" s="91"/>
      <c r="Q50" s="90" t="s">
        <v>49</v>
      </c>
      <c r="R50" s="90">
        <v>0</v>
      </c>
      <c r="S50" s="91">
        <v>1.2898917849668099</v>
      </c>
      <c r="T50" s="91">
        <v>0.47742491451221197</v>
      </c>
      <c r="U50" s="91">
        <v>0.47742491451221197</v>
      </c>
      <c r="V50" s="91">
        <v>3.79313087445228</v>
      </c>
      <c r="W50" s="91">
        <v>0</v>
      </c>
      <c r="X50" s="91">
        <v>0.231254941868453</v>
      </c>
      <c r="Y50" s="91">
        <v>1.1871116814806</v>
      </c>
      <c r="Z50" s="91">
        <v>84.667235060103494</v>
      </c>
      <c r="AA50" s="91">
        <v>11.362350907484201</v>
      </c>
      <c r="AB50" s="91">
        <v>8.6335390326054598E-2</v>
      </c>
      <c r="AC50" s="91">
        <v>1.9836577796399699</v>
      </c>
      <c r="AD50" s="91">
        <v>0</v>
      </c>
      <c r="AE50" s="91">
        <v>0</v>
      </c>
      <c r="AF50" s="91">
        <v>2.0864384052280101</v>
      </c>
      <c r="AG50" s="91">
        <v>2.0864384052280101</v>
      </c>
      <c r="AH50" s="91">
        <v>6.2162774989665799</v>
      </c>
      <c r="AI50" s="91">
        <v>1.57094901759927</v>
      </c>
      <c r="AJ50" s="91">
        <v>6.2695821291790702E-2</v>
      </c>
      <c r="AK50" s="91">
        <v>1.6440209280637901</v>
      </c>
      <c r="AL50" s="91">
        <v>0.16823136495177901</v>
      </c>
      <c r="AM50" s="91">
        <v>0</v>
      </c>
      <c r="AN50" s="91">
        <v>0.13311546338400701</v>
      </c>
      <c r="AO50" s="91">
        <v>0.246876626873239</v>
      </c>
      <c r="AP50" s="91">
        <v>0</v>
      </c>
      <c r="AQ50" s="91">
        <v>50.207486272369998</v>
      </c>
      <c r="AR50" s="91">
        <v>699.33059197605803</v>
      </c>
      <c r="AS50" s="91">
        <v>71.4871012534378</v>
      </c>
      <c r="AT50" s="91">
        <v>777.03397072846201</v>
      </c>
      <c r="AU50" s="91">
        <v>0</v>
      </c>
      <c r="AV50" s="91">
        <v>2.0013558012891499</v>
      </c>
      <c r="AW50" s="91">
        <v>0</v>
      </c>
      <c r="AX50" s="91">
        <v>17.457288692974402</v>
      </c>
      <c r="AY50" s="91">
        <v>7.4779974657870202E-3</v>
      </c>
      <c r="AZ50" s="91">
        <v>2.6294879170180199E-3</v>
      </c>
      <c r="BA50" s="91">
        <v>9.8919944185585003</v>
      </c>
      <c r="BB50" s="91">
        <v>3.3606113549055502E-3</v>
      </c>
      <c r="BC50" s="91">
        <v>0</v>
      </c>
      <c r="BD50" s="91">
        <v>4.8741714876237999E-4</v>
      </c>
      <c r="BE50" s="91">
        <v>13.9417949618311</v>
      </c>
      <c r="BF50" s="91">
        <v>12.8264230913747</v>
      </c>
      <c r="BG50" s="91">
        <v>1.11537187045641</v>
      </c>
      <c r="BH50" s="91">
        <v>0</v>
      </c>
      <c r="BI50" s="91">
        <v>0</v>
      </c>
      <c r="BJ50" s="91">
        <v>5.2474246509807802E-2</v>
      </c>
      <c r="BK50" s="91">
        <v>0</v>
      </c>
      <c r="BL50" s="91">
        <v>0.56309460088074603</v>
      </c>
      <c r="BM50" s="91">
        <v>0</v>
      </c>
      <c r="BN50" s="91">
        <v>1.4635328043342799E-2</v>
      </c>
      <c r="BO50" s="91">
        <v>2.2523787621047502</v>
      </c>
      <c r="BP50" s="91">
        <v>4.2648040502807197E-2</v>
      </c>
      <c r="BQ50" s="91">
        <v>0</v>
      </c>
      <c r="BR50" s="91">
        <v>3.7838914333900998E-2</v>
      </c>
      <c r="BS50" s="91">
        <v>5.1307057226475303E-5</v>
      </c>
      <c r="BT50" s="91">
        <v>29.403971460727401</v>
      </c>
      <c r="BU50" s="91">
        <v>7.29143701055352</v>
      </c>
      <c r="BV50" s="91">
        <v>0</v>
      </c>
      <c r="BW50" s="91">
        <v>0</v>
      </c>
      <c r="BX50" s="91">
        <v>2.4425419496452601</v>
      </c>
      <c r="BY50" s="91">
        <v>0</v>
      </c>
      <c r="BZ50" s="91">
        <v>0.39870600666929001</v>
      </c>
      <c r="CA50" s="91">
        <v>48.8254925312918</v>
      </c>
      <c r="CB50" s="91">
        <v>3.3951737104373101</v>
      </c>
      <c r="CD50" s="34">
        <f t="shared" si="0"/>
        <v>8.0000073782345426E-3</v>
      </c>
      <c r="CE50" s="34">
        <f t="shared" si="8"/>
        <v>1.9247503775175989E-2</v>
      </c>
      <c r="CF50" s="79">
        <f t="shared" si="1"/>
        <v>-4.5991673846263185E-7</v>
      </c>
      <c r="CG50" s="79" t="str">
        <f t="shared" si="2"/>
        <v/>
      </c>
      <c r="CH50" s="79">
        <f t="shared" si="3"/>
        <v>-4.2375418694027149E-7</v>
      </c>
      <c r="CI50" s="79">
        <f t="shared" si="14"/>
        <v>-2.3808287736929233E-5</v>
      </c>
      <c r="CJ50" s="79">
        <f t="shared" si="15"/>
        <v>-2.6421993742497497E-5</v>
      </c>
      <c r="CK50" s="79">
        <f t="shared" si="6"/>
        <v>-4.2644808267511272E-7</v>
      </c>
      <c r="CL50" s="79">
        <f t="shared" si="7"/>
        <v>-3.1681612403901394E-7</v>
      </c>
      <c r="CM50" s="49">
        <f t="shared" si="9"/>
        <v>-4.9172847420821553E-4</v>
      </c>
      <c r="CN50" s="49">
        <f t="shared" si="10"/>
        <v>-5.5780534634896478E-4</v>
      </c>
      <c r="CO50" s="49">
        <f t="shared" si="11"/>
        <v>8.5634199829600114E-4</v>
      </c>
      <c r="CP50" s="49">
        <f t="shared" si="12"/>
        <v>-1.3363824941492594E-3</v>
      </c>
      <c r="CQ50" s="79" t="str">
        <f>IF(N50=0,"",(#REF!-N50)/N50)</f>
        <v/>
      </c>
      <c r="CR50" s="79" t="str">
        <f t="shared" si="13"/>
        <v/>
      </c>
    </row>
    <row r="51" spans="1:96" x14ac:dyDescent="0.25">
      <c r="A51" s="91" t="s">
        <v>50</v>
      </c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28"/>
      <c r="O51" s="28"/>
      <c r="P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D51" s="34" t="e">
        <f t="shared" si="0"/>
        <v>#DIV/0!</v>
      </c>
      <c r="CE51" s="34" t="e">
        <f t="shared" si="8"/>
        <v>#DIV/0!</v>
      </c>
      <c r="CF51" s="79" t="str">
        <f t="shared" si="1"/>
        <v/>
      </c>
      <c r="CG51" s="79" t="str">
        <f t="shared" si="2"/>
        <v/>
      </c>
      <c r="CH51" s="79" t="str">
        <f t="shared" si="3"/>
        <v/>
      </c>
      <c r="CI51" s="79" t="str">
        <f t="shared" si="14"/>
        <v/>
      </c>
      <c r="CJ51" s="79" t="str">
        <f t="shared" si="15"/>
        <v/>
      </c>
      <c r="CK51" s="79" t="str">
        <f t="shared" si="6"/>
        <v/>
      </c>
      <c r="CL51" s="79" t="str">
        <f t="shared" si="7"/>
        <v/>
      </c>
      <c r="CM51" s="49"/>
      <c r="CN51" s="49"/>
      <c r="CO51" s="49"/>
      <c r="CP51" s="49"/>
      <c r="CQ51" s="79"/>
      <c r="CR51" s="79"/>
    </row>
    <row r="52" spans="1:96" x14ac:dyDescent="0.25">
      <c r="A52" s="4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28"/>
      <c r="O52" s="28"/>
      <c r="P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D52" s="34" t="e">
        <f t="shared" si="0"/>
        <v>#DIV/0!</v>
      </c>
      <c r="CE52" s="34" t="e">
        <f t="shared" si="8"/>
        <v>#DIV/0!</v>
      </c>
      <c r="CF52" s="79" t="str">
        <f t="shared" si="1"/>
        <v/>
      </c>
      <c r="CG52" s="79" t="str">
        <f t="shared" si="2"/>
        <v/>
      </c>
      <c r="CH52" s="79" t="str">
        <f t="shared" si="3"/>
        <v/>
      </c>
      <c r="CI52" s="79" t="str">
        <f t="shared" si="14"/>
        <v/>
      </c>
      <c r="CJ52" s="79" t="str">
        <f t="shared" si="15"/>
        <v/>
      </c>
      <c r="CK52" s="79" t="str">
        <f t="shared" si="6"/>
        <v/>
      </c>
      <c r="CL52" s="79" t="str">
        <f t="shared" si="7"/>
        <v/>
      </c>
      <c r="CM52" s="49"/>
      <c r="CN52" s="49"/>
      <c r="CO52" s="49"/>
      <c r="CP52" s="49"/>
      <c r="CQ52" s="79"/>
      <c r="CR52" s="79"/>
    </row>
    <row r="53" spans="1:96" x14ac:dyDescent="0.25">
      <c r="A53" s="4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28"/>
      <c r="P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D53" s="34" t="e">
        <f t="shared" si="0"/>
        <v>#DIV/0!</v>
      </c>
      <c r="CE53" s="34" t="e">
        <f t="shared" si="8"/>
        <v>#DIV/0!</v>
      </c>
      <c r="CF53" s="79" t="str">
        <f t="shared" si="1"/>
        <v/>
      </c>
      <c r="CG53" s="79" t="str">
        <f t="shared" si="2"/>
        <v/>
      </c>
      <c r="CH53" s="79" t="str">
        <f t="shared" si="3"/>
        <v/>
      </c>
      <c r="CI53" s="79" t="str">
        <f t="shared" si="14"/>
        <v/>
      </c>
      <c r="CJ53" s="79" t="str">
        <f t="shared" si="15"/>
        <v/>
      </c>
      <c r="CK53" s="79" t="str">
        <f t="shared" si="6"/>
        <v/>
      </c>
      <c r="CL53" s="79" t="str">
        <f t="shared" si="7"/>
        <v/>
      </c>
      <c r="CM53" s="49"/>
      <c r="CN53" s="49"/>
      <c r="CO53" s="49"/>
      <c r="CP53" s="49"/>
      <c r="CQ53" s="79"/>
      <c r="CR53" s="79"/>
    </row>
    <row r="54" spans="1:96" x14ac:dyDescent="0.25">
      <c r="A54" s="40" t="s">
        <v>229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28"/>
      <c r="P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D54" s="34" t="e">
        <f t="shared" si="0"/>
        <v>#DIV/0!</v>
      </c>
      <c r="CE54" s="34" t="e">
        <f t="shared" si="8"/>
        <v>#DIV/0!</v>
      </c>
      <c r="CF54" s="79" t="str">
        <f t="shared" si="1"/>
        <v/>
      </c>
      <c r="CG54" s="79" t="str">
        <f t="shared" si="2"/>
        <v/>
      </c>
      <c r="CH54" s="79" t="str">
        <f t="shared" si="3"/>
        <v/>
      </c>
      <c r="CI54" s="79" t="str">
        <f t="shared" si="14"/>
        <v/>
      </c>
      <c r="CJ54" s="79" t="str">
        <f t="shared" si="15"/>
        <v/>
      </c>
      <c r="CK54" s="79" t="str">
        <f t="shared" si="6"/>
        <v/>
      </c>
      <c r="CL54" s="79" t="str">
        <f t="shared" si="7"/>
        <v/>
      </c>
      <c r="CM54" s="49"/>
      <c r="CN54" s="49"/>
      <c r="CO54" s="49"/>
      <c r="CP54" s="49"/>
      <c r="CQ54" s="79"/>
      <c r="CR54" s="79"/>
    </row>
    <row r="55" spans="1:96" x14ac:dyDescent="0.25">
      <c r="A55" s="91" t="s">
        <v>1</v>
      </c>
      <c r="B55" s="91">
        <v>787.29336240115902</v>
      </c>
      <c r="C55" s="91"/>
      <c r="D55" s="91">
        <v>6018.0591240430804</v>
      </c>
      <c r="E55" s="91">
        <v>173.469690937482</v>
      </c>
      <c r="F55" s="91">
        <v>159.592204546114</v>
      </c>
      <c r="G55" s="91">
        <v>601.76917011687794</v>
      </c>
      <c r="H55" s="91">
        <v>345.40290309414399</v>
      </c>
      <c r="I55" s="91"/>
      <c r="J55" s="91"/>
      <c r="K55" s="91"/>
      <c r="L55" s="91"/>
      <c r="M55" s="91"/>
      <c r="N55" s="28"/>
      <c r="O55" s="28"/>
      <c r="P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D55" s="34" t="e">
        <f t="shared" si="0"/>
        <v>#DIV/0!</v>
      </c>
      <c r="CE55" s="34" t="e">
        <f t="shared" si="8"/>
        <v>#DIV/0!</v>
      </c>
      <c r="CF55" s="79">
        <f t="shared" si="1"/>
        <v>-1</v>
      </c>
      <c r="CG55" s="79" t="str">
        <f t="shared" si="2"/>
        <v/>
      </c>
      <c r="CH55" s="79">
        <f t="shared" si="3"/>
        <v>-1</v>
      </c>
      <c r="CI55" s="79">
        <f t="shared" si="14"/>
        <v>-1</v>
      </c>
      <c r="CJ55" s="79">
        <f t="shared" si="15"/>
        <v>-1</v>
      </c>
      <c r="CK55" s="79">
        <f t="shared" si="6"/>
        <v>-1</v>
      </c>
      <c r="CL55" s="79">
        <f t="shared" si="7"/>
        <v>-1</v>
      </c>
      <c r="CM55" s="49"/>
      <c r="CN55" s="49"/>
      <c r="CO55" s="49"/>
      <c r="CP55" s="49"/>
      <c r="CQ55" s="79"/>
      <c r="CR55" s="79"/>
    </row>
    <row r="56" spans="1:96" x14ac:dyDescent="0.25">
      <c r="A56" s="91" t="s">
        <v>11</v>
      </c>
      <c r="B56" s="91">
        <v>367.30371644386298</v>
      </c>
      <c r="C56" s="91"/>
      <c r="D56" s="91">
        <v>1725.4585621081401</v>
      </c>
      <c r="E56" s="91">
        <v>58.954144284181702</v>
      </c>
      <c r="F56" s="91">
        <v>54.2377877397644</v>
      </c>
      <c r="G56" s="91">
        <v>113.544467345047</v>
      </c>
      <c r="H56" s="91">
        <v>236.250258363575</v>
      </c>
      <c r="I56" s="91"/>
      <c r="J56" s="91"/>
      <c r="K56" s="91"/>
      <c r="L56" s="91"/>
      <c r="M56" s="91"/>
      <c r="N56" s="28"/>
      <c r="O56" s="28"/>
      <c r="P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D56" s="34" t="e">
        <f t="shared" si="0"/>
        <v>#DIV/0!</v>
      </c>
      <c r="CE56" s="34" t="e">
        <f t="shared" si="8"/>
        <v>#DIV/0!</v>
      </c>
      <c r="CF56" s="79">
        <f t="shared" si="1"/>
        <v>-1</v>
      </c>
      <c r="CG56" s="79" t="str">
        <f t="shared" si="2"/>
        <v/>
      </c>
      <c r="CH56" s="79">
        <f t="shared" si="3"/>
        <v>-1</v>
      </c>
      <c r="CI56" s="79">
        <f t="shared" si="14"/>
        <v>-1</v>
      </c>
      <c r="CJ56" s="79">
        <f t="shared" si="15"/>
        <v>-1</v>
      </c>
      <c r="CK56" s="79">
        <f t="shared" si="6"/>
        <v>-1</v>
      </c>
      <c r="CL56" s="79">
        <f t="shared" si="7"/>
        <v>-1</v>
      </c>
      <c r="CM56" s="49"/>
      <c r="CN56" s="49"/>
      <c r="CO56" s="49"/>
      <c r="CP56" s="49"/>
      <c r="CQ56" s="79"/>
      <c r="CR56" s="79"/>
    </row>
    <row r="57" spans="1:96" x14ac:dyDescent="0.25">
      <c r="A57" s="90" t="s">
        <v>58</v>
      </c>
      <c r="B57" s="91">
        <v>294.59326009951297</v>
      </c>
      <c r="C57" s="91"/>
      <c r="D57" s="91">
        <v>1974.1336028467399</v>
      </c>
      <c r="E57" s="91">
        <v>53.700201681690402</v>
      </c>
      <c r="F57" s="91">
        <v>49.404150457248399</v>
      </c>
      <c r="G57" s="91">
        <v>157.461317561355</v>
      </c>
      <c r="H57" s="91">
        <v>161.59121685592399</v>
      </c>
      <c r="I57" s="91"/>
      <c r="J57" s="91"/>
      <c r="K57" s="91"/>
      <c r="L57" s="91"/>
      <c r="M57" s="91"/>
      <c r="N57" s="91"/>
      <c r="O57" s="91"/>
      <c r="P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D57" s="34" t="e">
        <f t="shared" si="0"/>
        <v>#DIV/0!</v>
      </c>
      <c r="CE57" s="34" t="e">
        <f t="shared" si="8"/>
        <v>#DIV/0!</v>
      </c>
      <c r="CF57" s="79">
        <f t="shared" si="1"/>
        <v>-1</v>
      </c>
      <c r="CG57" s="79" t="str">
        <f t="shared" si="2"/>
        <v/>
      </c>
      <c r="CH57" s="79">
        <f t="shared" si="3"/>
        <v>-1</v>
      </c>
      <c r="CI57" s="79">
        <f t="shared" si="14"/>
        <v>-1</v>
      </c>
      <c r="CJ57" s="79">
        <f t="shared" si="15"/>
        <v>-1</v>
      </c>
      <c r="CK57" s="79">
        <f t="shared" si="6"/>
        <v>-1</v>
      </c>
      <c r="CL57" s="79">
        <f t="shared" si="7"/>
        <v>-1</v>
      </c>
      <c r="CM57" s="49"/>
      <c r="CN57" s="49"/>
      <c r="CO57" s="49"/>
      <c r="CP57" s="49"/>
      <c r="CQ57" s="79"/>
      <c r="CR57" s="79"/>
    </row>
    <row r="58" spans="1:96" x14ac:dyDescent="0.25">
      <c r="A58" s="90" t="s">
        <v>75</v>
      </c>
      <c r="B58" s="91">
        <v>263.738482635732</v>
      </c>
      <c r="C58" s="91"/>
      <c r="D58" s="91">
        <v>1694.42520157683</v>
      </c>
      <c r="E58" s="91">
        <v>47.323930991847</v>
      </c>
      <c r="F58" s="91">
        <v>43.537996439100802</v>
      </c>
      <c r="G58" s="91">
        <v>102.96528282980201</v>
      </c>
      <c r="H58" s="91">
        <v>147.54659891741599</v>
      </c>
      <c r="I58" s="91"/>
      <c r="J58" s="91"/>
      <c r="K58" s="91"/>
      <c r="L58" s="91"/>
      <c r="M58" s="91"/>
      <c r="N58" s="91"/>
      <c r="O58" s="91"/>
      <c r="P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D58" s="34" t="e">
        <f t="shared" si="0"/>
        <v>#DIV/0!</v>
      </c>
      <c r="CE58" s="34" t="e">
        <f t="shared" si="8"/>
        <v>#DIV/0!</v>
      </c>
      <c r="CF58" s="79">
        <f t="shared" si="1"/>
        <v>-1</v>
      </c>
      <c r="CG58" s="79" t="str">
        <f t="shared" si="2"/>
        <v/>
      </c>
      <c r="CH58" s="79">
        <f t="shared" si="3"/>
        <v>-1</v>
      </c>
      <c r="CI58" s="79">
        <f t="shared" si="14"/>
        <v>-1</v>
      </c>
      <c r="CJ58" s="79">
        <f t="shared" si="15"/>
        <v>-1</v>
      </c>
      <c r="CK58" s="79">
        <f t="shared" si="6"/>
        <v>-1</v>
      </c>
      <c r="CL58" s="79">
        <f t="shared" si="7"/>
        <v>-1</v>
      </c>
      <c r="CM58" s="49"/>
      <c r="CN58" s="49"/>
      <c r="CO58" s="49"/>
      <c r="CP58" s="49"/>
      <c r="CQ58" s="79"/>
      <c r="CR58" s="79"/>
    </row>
    <row r="59" spans="1:96" x14ac:dyDescent="0.25">
      <c r="A59" s="90" t="s">
        <v>379</v>
      </c>
      <c r="B59" s="91">
        <v>34685.199000000001</v>
      </c>
      <c r="C59" s="91">
        <v>0</v>
      </c>
      <c r="D59" s="91">
        <v>232953.53</v>
      </c>
      <c r="E59" s="91">
        <v>7811.2740700000004</v>
      </c>
      <c r="F59" s="91">
        <v>7186.3716000000004</v>
      </c>
      <c r="G59" s="91">
        <v>34928.285000000003</v>
      </c>
      <c r="H59" s="91">
        <v>18446.866999999998</v>
      </c>
      <c r="I59" s="91"/>
      <c r="J59" s="91"/>
      <c r="K59" s="91"/>
      <c r="L59" s="91"/>
      <c r="M59" s="91"/>
      <c r="N59" s="91"/>
      <c r="O59" s="91"/>
      <c r="P59" s="91"/>
      <c r="Q59" s="90" t="s">
        <v>69</v>
      </c>
      <c r="R59" s="90">
        <v>0</v>
      </c>
      <c r="S59" s="91">
        <v>487.33161169945998</v>
      </c>
      <c r="T59" s="91">
        <v>180.375230947939</v>
      </c>
      <c r="U59" s="91">
        <v>180.375230947939</v>
      </c>
      <c r="V59" s="91">
        <v>1433.0799211065</v>
      </c>
      <c r="W59" s="91">
        <v>0</v>
      </c>
      <c r="X59" s="91">
        <v>87.370255433964104</v>
      </c>
      <c r="Y59" s="91">
        <v>448.50115413735898</v>
      </c>
      <c r="Z59" s="91">
        <v>34685.164880812597</v>
      </c>
      <c r="AA59" s="91">
        <v>4292.7783064177602</v>
      </c>
      <c r="AB59" s="91">
        <v>32.618296478764499</v>
      </c>
      <c r="AC59" s="91">
        <v>749.44289241832701</v>
      </c>
      <c r="AD59" s="91">
        <v>0</v>
      </c>
      <c r="AE59" s="91">
        <v>0</v>
      </c>
      <c r="AF59" s="91">
        <v>788.27441642785004</v>
      </c>
      <c r="AG59" s="91">
        <v>788.27441642785004</v>
      </c>
      <c r="AH59" s="91">
        <v>1863.62096919591</v>
      </c>
      <c r="AI59" s="91">
        <v>593.51308726819695</v>
      </c>
      <c r="AJ59" s="91">
        <v>23.687186875432001</v>
      </c>
      <c r="AK59" s="91">
        <v>621.12650725752599</v>
      </c>
      <c r="AL59" s="91">
        <v>63.559057054668997</v>
      </c>
      <c r="AM59" s="91">
        <v>0</v>
      </c>
      <c r="AN59" s="91">
        <v>50.2921246592309</v>
      </c>
      <c r="AO59" s="91">
        <v>138.315293242282</v>
      </c>
      <c r="AP59" s="91">
        <v>0</v>
      </c>
      <c r="AQ59" s="91">
        <v>18968.787192138301</v>
      </c>
      <c r="AR59" s="91">
        <v>209656.56526154999</v>
      </c>
      <c r="AS59" s="91">
        <v>21431.595741552101</v>
      </c>
      <c r="AT59" s="91">
        <v>232951.78197229799</v>
      </c>
      <c r="AU59" s="91">
        <v>0</v>
      </c>
      <c r="AV59" s="91">
        <v>756.12537587702604</v>
      </c>
      <c r="AW59" s="91">
        <v>0</v>
      </c>
      <c r="AX59" s="91">
        <v>6595.5259654657002</v>
      </c>
      <c r="AY59" s="91">
        <v>64.676420635261806</v>
      </c>
      <c r="AZ59" s="91">
        <v>0.80355579611655803</v>
      </c>
      <c r="BA59" s="91">
        <v>3254.5367195224699</v>
      </c>
      <c r="BB59" s="91">
        <v>3.5753548504439499</v>
      </c>
      <c r="BC59" s="91">
        <v>0</v>
      </c>
      <c r="BD59" s="91">
        <v>0.14895159730374699</v>
      </c>
      <c r="BE59" s="91">
        <v>7810.9870063009203</v>
      </c>
      <c r="BF59" s="91">
        <v>7186.0899063709103</v>
      </c>
      <c r="BG59" s="91">
        <v>624.89709993000304</v>
      </c>
      <c r="BH59" s="91">
        <v>10.8883631521685</v>
      </c>
      <c r="BI59" s="91">
        <v>0</v>
      </c>
      <c r="BJ59" s="91">
        <v>831.36554680688005</v>
      </c>
      <c r="BK59" s="91">
        <v>0</v>
      </c>
      <c r="BL59" s="91">
        <v>519.63730892816795</v>
      </c>
      <c r="BM59" s="91">
        <v>0</v>
      </c>
      <c r="BN59" s="91">
        <v>4.4724670535778204</v>
      </c>
      <c r="BO59" s="91">
        <v>2078.2242601012999</v>
      </c>
      <c r="BP59" s="91">
        <v>16.112776480224799</v>
      </c>
      <c r="BQ59" s="91">
        <v>11.1202903975484</v>
      </c>
      <c r="BR59" s="91">
        <v>406.16166097323003</v>
      </c>
      <c r="BS59" s="91">
        <v>0.479006556435566</v>
      </c>
      <c r="BT59" s="91">
        <v>34928.196952110098</v>
      </c>
      <c r="BU59" s="91">
        <v>2754.7678396543902</v>
      </c>
      <c r="BV59" s="91">
        <v>0</v>
      </c>
      <c r="BW59" s="91">
        <v>0</v>
      </c>
      <c r="BX59" s="91">
        <v>922.81041633516804</v>
      </c>
      <c r="BY59" s="91">
        <v>0</v>
      </c>
      <c r="BZ59" s="91">
        <v>150.63470766302299</v>
      </c>
      <c r="CA59" s="91">
        <v>18446.7145129163</v>
      </c>
      <c r="CB59" s="91">
        <v>1282.71901606193</v>
      </c>
      <c r="CD59" s="34">
        <f t="shared" si="0"/>
        <v>8.0000288189146663E-3</v>
      </c>
      <c r="CE59" s="34">
        <f t="shared" si="8"/>
        <v>1.9247643022063637E-2</v>
      </c>
      <c r="CF59" s="79">
        <f t="shared" si="1"/>
        <v>-9.8368146606629039E-7</v>
      </c>
      <c r="CG59" s="79" t="str">
        <f t="shared" si="2"/>
        <v/>
      </c>
      <c r="CH59" s="79">
        <f t="shared" si="3"/>
        <v>-7.5037613811118274E-6</v>
      </c>
      <c r="CI59" s="79">
        <f t="shared" si="14"/>
        <v>-3.6749920244462226E-5</v>
      </c>
      <c r="CJ59" s="79">
        <f t="shared" si="15"/>
        <v>-3.9198311021115851E-5</v>
      </c>
      <c r="CK59" s="79">
        <f t="shared" si="6"/>
        <v>-2.5208191557439255E-6</v>
      </c>
      <c r="CL59" s="79">
        <f t="shared" si="7"/>
        <v>-8.2662862858154158E-6</v>
      </c>
      <c r="CM59" s="49">
        <f t="shared" si="9"/>
        <v>-4.9304586692220471E-4</v>
      </c>
      <c r="CN59" s="49">
        <f t="shared" si="10"/>
        <v>-5.5736915145307951E-4</v>
      </c>
      <c r="CO59" s="49">
        <f t="shared" si="11"/>
        <v>8.5512035961585468E-4</v>
      </c>
      <c r="CP59" s="49">
        <f t="shared" si="12"/>
        <v>-1.3384946245601906E-3</v>
      </c>
      <c r="CQ59" s="79" t="str">
        <f>IF(N59=0,"",(#REF!-N59)/N59)</f>
        <v/>
      </c>
      <c r="CR59" s="79" t="str">
        <f t="shared" si="13"/>
        <v/>
      </c>
    </row>
    <row r="60" spans="1:96" x14ac:dyDescent="0.25">
      <c r="A60" s="91" t="s">
        <v>380</v>
      </c>
      <c r="B60" s="91">
        <v>156915.69</v>
      </c>
      <c r="C60" s="91">
        <v>0</v>
      </c>
      <c r="D60" s="91">
        <v>1832956.2</v>
      </c>
      <c r="E60" s="91">
        <v>80747.78360000001</v>
      </c>
      <c r="F60" s="91">
        <v>74292.789000000004</v>
      </c>
      <c r="G60" s="91">
        <v>218916.08</v>
      </c>
      <c r="H60" s="91">
        <v>68213.531000000003</v>
      </c>
      <c r="I60" s="91">
        <v>12.52392888</v>
      </c>
      <c r="J60" s="91">
        <v>0.53673974199999996</v>
      </c>
      <c r="K60" s="91">
        <v>85.878361040000001</v>
      </c>
      <c r="L60" s="91"/>
      <c r="M60" s="91"/>
      <c r="N60" s="91"/>
      <c r="O60" s="91"/>
      <c r="P60" s="91"/>
      <c r="Q60" s="90" t="s">
        <v>70</v>
      </c>
      <c r="R60" s="90">
        <v>0</v>
      </c>
      <c r="S60" s="91">
        <v>354.45842543494399</v>
      </c>
      <c r="T60" s="91">
        <v>131.194249984556</v>
      </c>
      <c r="U60" s="91">
        <v>131.194249984556</v>
      </c>
      <c r="V60" s="91">
        <v>1042.3448803716899</v>
      </c>
      <c r="W60" s="91">
        <v>0</v>
      </c>
      <c r="X60" s="91">
        <v>63.5469028651708</v>
      </c>
      <c r="Y60" s="91">
        <v>326.21295816421099</v>
      </c>
      <c r="Z60" s="91">
        <v>27842.162109382301</v>
      </c>
      <c r="AA60" s="91">
        <v>3122.2780856409599</v>
      </c>
      <c r="AB60" s="91">
        <v>23.724336094842801</v>
      </c>
      <c r="AC60" s="91">
        <v>545.088737253261</v>
      </c>
      <c r="AD60" s="91">
        <v>0</v>
      </c>
      <c r="AE60" s="91">
        <v>0</v>
      </c>
      <c r="AF60" s="91">
        <v>573.35001893197</v>
      </c>
      <c r="AG60" s="91">
        <v>573.35001893197</v>
      </c>
      <c r="AH60" s="91">
        <v>2490.0672934406898</v>
      </c>
      <c r="AI60" s="91">
        <v>431.68931757579702</v>
      </c>
      <c r="AJ60" s="91">
        <v>17.229136754851499</v>
      </c>
      <c r="AK60" s="91">
        <v>451.772079264659</v>
      </c>
      <c r="AL60" s="91">
        <v>46.229378633905903</v>
      </c>
      <c r="AM60" s="91">
        <v>0</v>
      </c>
      <c r="AN60" s="91">
        <v>36.578901524611801</v>
      </c>
      <c r="AO60" s="91">
        <v>275.38831980246499</v>
      </c>
      <c r="AP60" s="91">
        <v>0</v>
      </c>
      <c r="AQ60" s="91">
        <v>13796.7230344417</v>
      </c>
      <c r="AR60" s="91">
        <v>280133.413098761</v>
      </c>
      <c r="AS60" s="91">
        <v>28636.081088862698</v>
      </c>
      <c r="AT60" s="91">
        <v>311259.561481065</v>
      </c>
      <c r="AU60" s="91">
        <v>0</v>
      </c>
      <c r="AV60" s="91">
        <v>549.95562431587803</v>
      </c>
      <c r="AW60" s="91">
        <v>0</v>
      </c>
      <c r="AX60" s="91">
        <v>4797.0669877345799</v>
      </c>
      <c r="AY60" s="91">
        <v>273.040418327022</v>
      </c>
      <c r="AZ60" s="91">
        <v>2.8156293369048201E-3</v>
      </c>
      <c r="BA60" s="91">
        <v>1024.10581281656</v>
      </c>
      <c r="BB60" s="91">
        <v>11.1555359711635</v>
      </c>
      <c r="BC60" s="91">
        <v>0</v>
      </c>
      <c r="BD60" s="91">
        <v>5.21921658757585E-4</v>
      </c>
      <c r="BE60" s="91">
        <v>15552.2856016272</v>
      </c>
      <c r="BF60" s="91">
        <v>14308.0924021144</v>
      </c>
      <c r="BG60" s="91">
        <v>1244.19319951277</v>
      </c>
      <c r="BH60" s="91">
        <v>47.6489900075508</v>
      </c>
      <c r="BI60" s="91">
        <v>0</v>
      </c>
      <c r="BJ60" s="91">
        <v>3568.1182002568298</v>
      </c>
      <c r="BK60" s="91">
        <v>0</v>
      </c>
      <c r="BL60" s="91">
        <v>1521.57775823012</v>
      </c>
      <c r="BM60" s="91">
        <v>0</v>
      </c>
      <c r="BN60" s="91">
        <v>1.5671374636926302E-2</v>
      </c>
      <c r="BO60" s="91">
        <v>6084.8803915408598</v>
      </c>
      <c r="BP60" s="91">
        <v>11.719356130094701</v>
      </c>
      <c r="BQ60" s="91">
        <v>48.664843113587601</v>
      </c>
      <c r="BR60" s="91">
        <v>1726.8538703792401</v>
      </c>
      <c r="BS60" s="91">
        <v>2.0275725458423501</v>
      </c>
      <c r="BT60" s="91">
        <v>41484.501257846998</v>
      </c>
      <c r="BU60" s="91">
        <v>2003.6101187394599</v>
      </c>
      <c r="BV60" s="91">
        <v>0</v>
      </c>
      <c r="BW60" s="91">
        <v>0</v>
      </c>
      <c r="BX60" s="91">
        <v>671.19864640619096</v>
      </c>
      <c r="BY60" s="91">
        <v>0</v>
      </c>
      <c r="BZ60" s="91">
        <v>109.561961923973</v>
      </c>
      <c r="CA60" s="91">
        <v>13417.268689407299</v>
      </c>
      <c r="CB60" s="91">
        <v>932.96855486863103</v>
      </c>
      <c r="CD60" s="34">
        <f t="shared" si="0"/>
        <v>7.9999704477903052E-3</v>
      </c>
      <c r="CE60" s="34">
        <f t="shared" si="8"/>
        <v>1.9247032522781937E-2</v>
      </c>
      <c r="CF60" s="79">
        <f t="shared" si="1"/>
        <v>-0.82256610470640446</v>
      </c>
      <c r="CG60" s="79" t="str">
        <f t="shared" si="2"/>
        <v/>
      </c>
      <c r="CH60" s="79">
        <f t="shared" si="3"/>
        <v>-0.83018712532188987</v>
      </c>
      <c r="CI60" s="79">
        <f t="shared" si="14"/>
        <v>-0.80739674938115336</v>
      </c>
      <c r="CJ60" s="79">
        <f t="shared" si="15"/>
        <v>-0.80740940547925311</v>
      </c>
      <c r="CK60" s="79">
        <f t="shared" si="6"/>
        <v>-0.81050043807724403</v>
      </c>
      <c r="CL60" s="79">
        <f t="shared" si="7"/>
        <v>-0.80330487965199604</v>
      </c>
      <c r="CM60" s="49">
        <f t="shared" si="9"/>
        <v>-5.0959182683716947E-4</v>
      </c>
      <c r="CN60" s="49">
        <f t="shared" si="10"/>
        <v>-5.9029309848772447E-4</v>
      </c>
      <c r="CO60" s="49">
        <f t="shared" si="11"/>
        <v>8.4891915070157888E-4</v>
      </c>
      <c r="CP60" s="49">
        <f t="shared" si="12"/>
        <v>-1.3716399740505228E-3</v>
      </c>
      <c r="CQ60" s="79" t="str">
        <f>IF(N60=0,"",(#REF!-N60)/N60)</f>
        <v/>
      </c>
      <c r="CR60" s="79" t="str">
        <f t="shared" si="13"/>
        <v/>
      </c>
    </row>
    <row r="61" spans="1:96" x14ac:dyDescent="0.25">
      <c r="A61" s="41" t="s">
        <v>453</v>
      </c>
      <c r="B61" s="1">
        <f>SUM(B3:B60)+SUM(B67:B90)</f>
        <v>301132.82958290027</v>
      </c>
      <c r="C61" s="1">
        <f t="shared" ref="C61:O61" si="16">SUM(C3:C60)+SUM(C67:C90)</f>
        <v>20.553717946399999</v>
      </c>
      <c r="D61" s="1">
        <f t="shared" si="16"/>
        <v>2501692.161849075</v>
      </c>
      <c r="E61" s="1">
        <f t="shared" si="16"/>
        <v>113501.89765417721</v>
      </c>
      <c r="F61" s="1">
        <f t="shared" si="16"/>
        <v>104556.43145643223</v>
      </c>
      <c r="G61" s="1">
        <f t="shared" si="16"/>
        <v>285966.35862615309</v>
      </c>
      <c r="H61" s="1">
        <f t="shared" si="16"/>
        <v>114301.65403754107</v>
      </c>
      <c r="I61" s="1">
        <f t="shared" si="16"/>
        <v>12.52392888</v>
      </c>
      <c r="J61" s="1">
        <f t="shared" si="16"/>
        <v>0.53673974199999996</v>
      </c>
      <c r="K61" s="1">
        <f t="shared" si="16"/>
        <v>85.878361040000001</v>
      </c>
      <c r="L61" s="1">
        <f t="shared" si="16"/>
        <v>0</v>
      </c>
      <c r="M61" s="1">
        <f t="shared" si="16"/>
        <v>0</v>
      </c>
      <c r="N61" s="1">
        <f t="shared" si="16"/>
        <v>0</v>
      </c>
      <c r="O61" s="1">
        <f t="shared" si="16"/>
        <v>0</v>
      </c>
      <c r="P61" s="91"/>
      <c r="Q61" s="91"/>
      <c r="R61" s="1">
        <f t="shared" ref="R61:CB61" si="17">SUM(R3:R60)+SUM(R67:R90)</f>
        <v>0</v>
      </c>
      <c r="S61" s="1">
        <f t="shared" si="17"/>
        <v>1253.2524320075561</v>
      </c>
      <c r="T61" s="1">
        <f t="shared" si="17"/>
        <v>463.86330278922986</v>
      </c>
      <c r="U61" s="1">
        <f t="shared" si="17"/>
        <v>463.86330278922986</v>
      </c>
      <c r="V61" s="1">
        <f t="shared" si="17"/>
        <v>3685.3955708143189</v>
      </c>
      <c r="W61" s="1">
        <f t="shared" si="17"/>
        <v>0</v>
      </c>
      <c r="X61" s="1">
        <f t="shared" si="17"/>
        <v>224.68516036806687</v>
      </c>
      <c r="Y61" s="1">
        <f t="shared" si="17"/>
        <v>1153.3907330226357</v>
      </c>
      <c r="Z61" s="1">
        <f t="shared" si="17"/>
        <v>88960.83849916514</v>
      </c>
      <c r="AA61" s="1">
        <f t="shared" si="17"/>
        <v>11039.532636629328</v>
      </c>
      <c r="AB61" s="1">
        <f t="shared" si="17"/>
        <v>83.882746453830975</v>
      </c>
      <c r="AC61" s="1">
        <f t="shared" si="17"/>
        <v>1927.2986550737903</v>
      </c>
      <c r="AD61" s="1">
        <f t="shared" si="17"/>
        <v>0</v>
      </c>
      <c r="AE61" s="1">
        <f t="shared" si="17"/>
        <v>0</v>
      </c>
      <c r="AF61" s="1">
        <f t="shared" si="17"/>
        <v>2027.1774206785094</v>
      </c>
      <c r="AG61" s="1">
        <f t="shared" si="17"/>
        <v>2027.1774206785094</v>
      </c>
      <c r="AH61" s="1">
        <f t="shared" si="17"/>
        <v>5676.9408214916475</v>
      </c>
      <c r="AI61" s="1">
        <f t="shared" si="17"/>
        <v>1526.3192347170959</v>
      </c>
      <c r="AJ61" s="1">
        <f t="shared" si="17"/>
        <v>60.915700812929565</v>
      </c>
      <c r="AK61" s="1">
        <f t="shared" si="17"/>
        <v>1597.3251100291097</v>
      </c>
      <c r="AL61" s="1">
        <f t="shared" si="17"/>
        <v>163.4525577721146</v>
      </c>
      <c r="AM61" s="1">
        <f t="shared" si="17"/>
        <v>0</v>
      </c>
      <c r="AN61" s="1">
        <f t="shared" si="17"/>
        <v>129.33348884236577</v>
      </c>
      <c r="AO61" s="1">
        <f t="shared" si="17"/>
        <v>493.38822082091826</v>
      </c>
      <c r="AP61" s="1">
        <f t="shared" si="17"/>
        <v>0</v>
      </c>
      <c r="AQ61" s="1">
        <f t="shared" si="17"/>
        <v>48781.197083567997</v>
      </c>
      <c r="AR61" s="1">
        <f t="shared" si="17"/>
        <v>638655.8545985329</v>
      </c>
      <c r="AS61" s="1">
        <f t="shared" si="17"/>
        <v>65285.081028299755</v>
      </c>
      <c r="AT61" s="1">
        <f t="shared" si="17"/>
        <v>709617.876448325</v>
      </c>
      <c r="AU61" s="1">
        <f t="shared" si="17"/>
        <v>0</v>
      </c>
      <c r="AV61" s="1">
        <f t="shared" si="17"/>
        <v>1944.4934614458791</v>
      </c>
      <c r="AW61" s="1">
        <f t="shared" si="17"/>
        <v>0</v>
      </c>
      <c r="AX61" s="1">
        <f t="shared" si="17"/>
        <v>16961.293208909938</v>
      </c>
      <c r="AY61" s="1">
        <f t="shared" si="17"/>
        <v>344.55440081601387</v>
      </c>
      <c r="AZ61" s="1">
        <f t="shared" si="17"/>
        <v>1.532361276478446</v>
      </c>
      <c r="BA61" s="1">
        <f t="shared" si="17"/>
        <v>7027.4959562740551</v>
      </c>
      <c r="BB61" s="1">
        <f t="shared" si="17"/>
        <v>15.853691284654014</v>
      </c>
      <c r="BC61" s="1">
        <f t="shared" si="17"/>
        <v>0</v>
      </c>
      <c r="BD61" s="1">
        <f t="shared" si="17"/>
        <v>0.28404722361207424</v>
      </c>
      <c r="BE61" s="1">
        <f t="shared" si="17"/>
        <v>27484.151965859848</v>
      </c>
      <c r="BF61" s="1">
        <f t="shared" si="17"/>
        <v>25285.382757918207</v>
      </c>
      <c r="BG61" s="1">
        <f t="shared" si="17"/>
        <v>2198.7692079416011</v>
      </c>
      <c r="BH61" s="1">
        <f t="shared" si="17"/>
        <v>59.370316261622442</v>
      </c>
      <c r="BI61" s="1">
        <f t="shared" si="17"/>
        <v>0</v>
      </c>
      <c r="BJ61" s="1">
        <f t="shared" si="17"/>
        <v>4476.3445429342573</v>
      </c>
      <c r="BK61" s="1">
        <f t="shared" si="17"/>
        <v>0</v>
      </c>
      <c r="BL61" s="1">
        <f t="shared" si="17"/>
        <v>2223.2715109341657</v>
      </c>
      <c r="BM61" s="1">
        <f t="shared" si="17"/>
        <v>0</v>
      </c>
      <c r="BN61" s="1">
        <f t="shared" si="17"/>
        <v>8.5288898967557749</v>
      </c>
      <c r="BO61" s="1">
        <f t="shared" si="17"/>
        <v>8891.3054963836385</v>
      </c>
      <c r="BP61" s="1">
        <f t="shared" si="17"/>
        <v>41.436457971106535</v>
      </c>
      <c r="BQ61" s="1">
        <f t="shared" si="17"/>
        <v>60.635839239184854</v>
      </c>
      <c r="BR61" s="1">
        <f t="shared" si="17"/>
        <v>2173.6495160701261</v>
      </c>
      <c r="BS61" s="1">
        <f t="shared" si="17"/>
        <v>2.5561893236439603</v>
      </c>
      <c r="BT61" s="1">
        <f t="shared" si="17"/>
        <v>84980.969990472673</v>
      </c>
      <c r="BU61" s="1">
        <f t="shared" si="17"/>
        <v>7084.2726266648151</v>
      </c>
      <c r="BV61" s="1">
        <f t="shared" si="17"/>
        <v>0</v>
      </c>
      <c r="BW61" s="1">
        <f t="shared" si="17"/>
        <v>0</v>
      </c>
      <c r="BX61" s="1">
        <f t="shared" si="17"/>
        <v>2373.1553573730116</v>
      </c>
      <c r="BY61" s="1">
        <f t="shared" si="17"/>
        <v>0</v>
      </c>
      <c r="BZ61" s="1">
        <f t="shared" si="17"/>
        <v>387.37998156377819</v>
      </c>
      <c r="CA61" s="1">
        <f t="shared" si="17"/>
        <v>47438.819927058888</v>
      </c>
      <c r="CB61" s="1">
        <f t="shared" si="17"/>
        <v>3298.7130320462911</v>
      </c>
      <c r="CF61" s="79"/>
      <c r="CG61" s="79"/>
      <c r="CH61" s="79"/>
      <c r="CI61" s="79"/>
      <c r="CJ61" s="79"/>
      <c r="CK61" s="79"/>
      <c r="CL61" s="79"/>
      <c r="CM61" s="49"/>
      <c r="CN61" s="49"/>
      <c r="CO61" s="49"/>
      <c r="CP61" s="49"/>
      <c r="CQ61" s="79"/>
      <c r="CR61" s="79"/>
    </row>
    <row r="62" spans="1:96" x14ac:dyDescent="0.25">
      <c r="A62" s="9" t="s">
        <v>56</v>
      </c>
      <c r="B62" s="1">
        <f>SUM(B3:B51)</f>
        <v>17075.552868999996</v>
      </c>
      <c r="C62" s="1">
        <f t="shared" ref="C62:O62" si="18">SUM(C3:C51)</f>
        <v>0</v>
      </c>
      <c r="D62" s="1">
        <f t="shared" si="18"/>
        <v>107608.978154</v>
      </c>
      <c r="E62" s="1">
        <f t="shared" si="18"/>
        <v>2699.2821635</v>
      </c>
      <c r="F62" s="1">
        <f t="shared" si="18"/>
        <v>2483.3388240000004</v>
      </c>
      <c r="G62" s="1">
        <f t="shared" si="18"/>
        <v>5536.761524399999</v>
      </c>
      <c r="H62" s="1">
        <f t="shared" si="18"/>
        <v>10602.2864742</v>
      </c>
      <c r="I62" s="1">
        <f t="shared" si="18"/>
        <v>0</v>
      </c>
      <c r="J62" s="1">
        <f t="shared" si="18"/>
        <v>0</v>
      </c>
      <c r="K62" s="1">
        <f t="shared" si="18"/>
        <v>0</v>
      </c>
      <c r="L62" s="1">
        <f t="shared" si="18"/>
        <v>0</v>
      </c>
      <c r="M62" s="1">
        <f t="shared" si="18"/>
        <v>0</v>
      </c>
      <c r="N62" s="1">
        <f t="shared" si="18"/>
        <v>0</v>
      </c>
      <c r="O62" s="1">
        <f t="shared" si="18"/>
        <v>0</v>
      </c>
      <c r="R62" s="1">
        <f t="shared" ref="R62:CB62" si="19">SUM(R3:R51)</f>
        <v>0</v>
      </c>
      <c r="S62" s="1">
        <f t="shared" si="19"/>
        <v>280.04924400788553</v>
      </c>
      <c r="T62" s="1">
        <f t="shared" si="19"/>
        <v>103.65410908196013</v>
      </c>
      <c r="U62" s="1">
        <f t="shared" si="19"/>
        <v>103.65410908196013</v>
      </c>
      <c r="V62" s="1">
        <f t="shared" si="19"/>
        <v>823.52932152021083</v>
      </c>
      <c r="W62" s="1">
        <f t="shared" si="19"/>
        <v>0</v>
      </c>
      <c r="X62" s="1">
        <f t="shared" si="19"/>
        <v>50.207909047057193</v>
      </c>
      <c r="Y62" s="1">
        <f t="shared" si="19"/>
        <v>257.73461399683401</v>
      </c>
      <c r="Z62" s="1">
        <f t="shared" si="19"/>
        <v>17073.183105996653</v>
      </c>
      <c r="AA62" s="1">
        <f t="shared" si="19"/>
        <v>2466.8883193359161</v>
      </c>
      <c r="AB62" s="1">
        <f t="shared" si="19"/>
        <v>18.74433101612988</v>
      </c>
      <c r="AC62" s="1">
        <f t="shared" si="19"/>
        <v>430.67342542877037</v>
      </c>
      <c r="AD62" s="1">
        <f t="shared" si="19"/>
        <v>0</v>
      </c>
      <c r="AE62" s="1">
        <f t="shared" si="19"/>
        <v>0</v>
      </c>
      <c r="AF62" s="1">
        <f t="shared" si="19"/>
        <v>452.98813157365549</v>
      </c>
      <c r="AG62" s="1">
        <f t="shared" si="19"/>
        <v>452.98813157365549</v>
      </c>
      <c r="AH62" s="1">
        <f t="shared" si="19"/>
        <v>860.77308418494306</v>
      </c>
      <c r="AI62" s="1">
        <f t="shared" si="19"/>
        <v>341.06969643947906</v>
      </c>
      <c r="AJ62" s="1">
        <f t="shared" si="19"/>
        <v>13.61195903442194</v>
      </c>
      <c r="AK62" s="1">
        <f t="shared" si="19"/>
        <v>356.93479049555862</v>
      </c>
      <c r="AL62" s="1">
        <f t="shared" si="19"/>
        <v>36.524851213458554</v>
      </c>
      <c r="AM62" s="1">
        <f t="shared" si="19"/>
        <v>0</v>
      </c>
      <c r="AN62" s="1">
        <f t="shared" si="19"/>
        <v>28.900748576170042</v>
      </c>
      <c r="AO62" s="1">
        <f t="shared" si="19"/>
        <v>47.791107107090568</v>
      </c>
      <c r="AP62" s="1">
        <f t="shared" si="19"/>
        <v>0</v>
      </c>
      <c r="AQ62" s="1">
        <f t="shared" si="19"/>
        <v>10900.582917317499</v>
      </c>
      <c r="AR62" s="1">
        <f t="shared" si="19"/>
        <v>96836.957997532547</v>
      </c>
      <c r="AS62" s="1">
        <f t="shared" si="19"/>
        <v>9898.8896575292529</v>
      </c>
      <c r="AT62" s="1">
        <f t="shared" si="19"/>
        <v>107596.62073924684</v>
      </c>
      <c r="AU62" s="1">
        <f t="shared" si="19"/>
        <v>0</v>
      </c>
      <c r="AV62" s="1">
        <f t="shared" si="19"/>
        <v>434.5159039390536</v>
      </c>
      <c r="AW62" s="1">
        <f t="shared" si="19"/>
        <v>0</v>
      </c>
      <c r="AX62" s="1">
        <f t="shared" si="19"/>
        <v>3790.1652134143055</v>
      </c>
      <c r="AY62" s="1">
        <f t="shared" si="19"/>
        <v>1.8074660609865649</v>
      </c>
      <c r="AZ62" s="1">
        <f t="shared" si="19"/>
        <v>0.50503980354403966</v>
      </c>
      <c r="BA62" s="1">
        <f t="shared" si="19"/>
        <v>1901.3127689848234</v>
      </c>
      <c r="BB62" s="1">
        <f t="shared" si="19"/>
        <v>0.66062635969388717</v>
      </c>
      <c r="BC62" s="1">
        <f t="shared" si="19"/>
        <v>0</v>
      </c>
      <c r="BD62" s="1">
        <f t="shared" si="19"/>
        <v>9.3617124593682516E-2</v>
      </c>
      <c r="BE62" s="1">
        <f t="shared" si="19"/>
        <v>2698.8950228366207</v>
      </c>
      <c r="BF62" s="1">
        <f t="shared" si="19"/>
        <v>2482.9774189824889</v>
      </c>
      <c r="BG62" s="1">
        <f t="shared" si="19"/>
        <v>215.91760385413085</v>
      </c>
      <c r="BH62" s="1">
        <f t="shared" si="19"/>
        <v>6.4778176667383211E-2</v>
      </c>
      <c r="BI62" s="1">
        <f t="shared" si="19"/>
        <v>0</v>
      </c>
      <c r="BJ62" s="1">
        <f t="shared" si="19"/>
        <v>14.929255420804985</v>
      </c>
      <c r="BK62" s="1">
        <f t="shared" si="19"/>
        <v>0</v>
      </c>
      <c r="BL62" s="1">
        <f t="shared" si="19"/>
        <v>110.22017070875262</v>
      </c>
      <c r="BM62" s="1">
        <f t="shared" si="19"/>
        <v>0</v>
      </c>
      <c r="BN62" s="1">
        <f t="shared" si="19"/>
        <v>2.8109772108978812</v>
      </c>
      <c r="BO62" s="1">
        <f t="shared" si="19"/>
        <v>440.87872147136426</v>
      </c>
      <c r="BP62" s="1">
        <f t="shared" si="19"/>
        <v>9.2593668988020301</v>
      </c>
      <c r="BQ62" s="1">
        <f t="shared" si="19"/>
        <v>6.6157797362169771E-2</v>
      </c>
      <c r="BR62" s="1">
        <f t="shared" si="19"/>
        <v>9.6152289557113395</v>
      </c>
      <c r="BS62" s="1">
        <f t="shared" si="19"/>
        <v>1.2610907287659052E-2</v>
      </c>
      <c r="BT62" s="1">
        <f t="shared" si="19"/>
        <v>5536.1938515868669</v>
      </c>
      <c r="BU62" s="1">
        <f t="shared" si="19"/>
        <v>1583.0486189348544</v>
      </c>
      <c r="BV62" s="1">
        <f t="shared" si="19"/>
        <v>0</v>
      </c>
      <c r="BW62" s="1">
        <f t="shared" si="19"/>
        <v>0</v>
      </c>
      <c r="BX62" s="1">
        <f t="shared" si="19"/>
        <v>530.30215323280174</v>
      </c>
      <c r="BY62" s="1">
        <f t="shared" si="19"/>
        <v>0</v>
      </c>
      <c r="BZ62" s="1">
        <f t="shared" si="19"/>
        <v>86.563386568128053</v>
      </c>
      <c r="CA62" s="1">
        <f t="shared" si="19"/>
        <v>10600.538120018509</v>
      </c>
      <c r="CB62" s="1">
        <f t="shared" si="19"/>
        <v>737.12808725666252</v>
      </c>
      <c r="CF62" s="79"/>
      <c r="CG62" s="79"/>
      <c r="CH62" s="79"/>
      <c r="CI62" s="79"/>
      <c r="CJ62" s="79"/>
      <c r="CK62" s="79"/>
      <c r="CL62" s="79"/>
      <c r="CM62" s="49"/>
      <c r="CN62" s="49"/>
      <c r="CO62" s="49"/>
      <c r="CP62" s="49"/>
      <c r="CQ62" s="79"/>
      <c r="CR62" s="79"/>
    </row>
    <row r="63" spans="1:96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12681.055558999999</v>
      </c>
      <c r="C63" s="91">
        <f t="shared" ref="C63:O63" si="20">+C3+C5+C8+C9+C11+C12+C14+C15+C16+C17+C18+C19+C20+C21+C22+C23+C24+C25+C26+C28+C30+C31+C33+C34+C35+C36+C37+C39+C40+C41+C42+C43+C44+C46+C47+C49+C50+C10</f>
        <v>0</v>
      </c>
      <c r="D63" s="91">
        <f t="shared" si="20"/>
        <v>77901.031753999996</v>
      </c>
      <c r="E63" s="91">
        <f t="shared" si="20"/>
        <v>2027.4945183999998</v>
      </c>
      <c r="F63" s="91">
        <f t="shared" si="20"/>
        <v>1865.2943790000002</v>
      </c>
      <c r="G63" s="91">
        <f t="shared" si="20"/>
        <v>4240.2086373999991</v>
      </c>
      <c r="H63" s="91">
        <f t="shared" si="20"/>
        <v>7716.4652141999986</v>
      </c>
      <c r="I63" s="91">
        <f t="shared" si="20"/>
        <v>0</v>
      </c>
      <c r="J63" s="91">
        <f t="shared" si="20"/>
        <v>0</v>
      </c>
      <c r="K63" s="91">
        <f t="shared" si="20"/>
        <v>0</v>
      </c>
      <c r="L63" s="91">
        <f t="shared" si="20"/>
        <v>0</v>
      </c>
      <c r="M63" s="91">
        <f t="shared" si="20"/>
        <v>0</v>
      </c>
      <c r="N63" s="91">
        <f t="shared" si="20"/>
        <v>0</v>
      </c>
      <c r="O63" s="91">
        <f t="shared" si="20"/>
        <v>0</v>
      </c>
      <c r="R63" s="91">
        <f t="shared" ref="R63:CB63" si="21">+R3+R5+R8+R9+R11+R12+R14+R15+R16+R17+R18+R19+R20+R21+R22+R23+R24+R25+R26+R28+R30+R31+R33+R34+R35+R36+R37+R39+R40+R41+R42+R43+R44+R46+R47+R49+R50+R10</f>
        <v>0</v>
      </c>
      <c r="S63" s="91">
        <f t="shared" si="21"/>
        <v>203.81479985644674</v>
      </c>
      <c r="T63" s="91">
        <f t="shared" si="21"/>
        <v>75.437586328502377</v>
      </c>
      <c r="U63" s="91">
        <f t="shared" si="21"/>
        <v>75.437586328502377</v>
      </c>
      <c r="V63" s="91">
        <f t="shared" si="21"/>
        <v>599.34978016281582</v>
      </c>
      <c r="W63" s="91">
        <f t="shared" si="21"/>
        <v>0</v>
      </c>
      <c r="X63" s="91">
        <f t="shared" si="21"/>
        <v>36.540410501453032</v>
      </c>
      <c r="Y63" s="91">
        <f t="shared" si="21"/>
        <v>187.57457600886954</v>
      </c>
      <c r="Z63" s="91">
        <f t="shared" si="21"/>
        <v>12678.882942531434</v>
      </c>
      <c r="AA63" s="91">
        <f t="shared" si="21"/>
        <v>1795.3567326887294</v>
      </c>
      <c r="AB63" s="91">
        <f t="shared" si="21"/>
        <v>13.641785877334643</v>
      </c>
      <c r="AC63" s="91">
        <f t="shared" si="21"/>
        <v>313.43630472549819</v>
      </c>
      <c r="AD63" s="91">
        <f t="shared" si="21"/>
        <v>0</v>
      </c>
      <c r="AE63" s="91">
        <f t="shared" si="21"/>
        <v>0</v>
      </c>
      <c r="AF63" s="91">
        <f t="shared" si="21"/>
        <v>329.67660575902744</v>
      </c>
      <c r="AG63" s="91">
        <f t="shared" si="21"/>
        <v>329.67660575902744</v>
      </c>
      <c r="AH63" s="91">
        <f t="shared" si="21"/>
        <v>623.11937155587248</v>
      </c>
      <c r="AI63" s="91">
        <f t="shared" si="21"/>
        <v>248.22432402389907</v>
      </c>
      <c r="AJ63" s="91">
        <f t="shared" si="21"/>
        <v>9.9065386506583426</v>
      </c>
      <c r="AK63" s="91">
        <f t="shared" si="21"/>
        <v>259.770667683147</v>
      </c>
      <c r="AL63" s="91">
        <f t="shared" si="21"/>
        <v>26.582127070926539</v>
      </c>
      <c r="AM63" s="91">
        <f t="shared" si="21"/>
        <v>0</v>
      </c>
      <c r="AN63" s="91">
        <f t="shared" si="21"/>
        <v>21.033441460603303</v>
      </c>
      <c r="AO63" s="91">
        <f t="shared" si="21"/>
        <v>35.896162326871654</v>
      </c>
      <c r="AP63" s="91">
        <f t="shared" si="21"/>
        <v>0</v>
      </c>
      <c r="AQ63" s="91">
        <f t="shared" si="21"/>
        <v>7933.2471611328274</v>
      </c>
      <c r="AR63" s="91">
        <f t="shared" si="21"/>
        <v>70100.918858513411</v>
      </c>
      <c r="AS63" s="91">
        <f t="shared" si="21"/>
        <v>7165.8722274884603</v>
      </c>
      <c r="AT63" s="91">
        <f t="shared" si="21"/>
        <v>77889.91045755778</v>
      </c>
      <c r="AU63" s="91">
        <f t="shared" si="21"/>
        <v>0</v>
      </c>
      <c r="AV63" s="91">
        <f t="shared" si="21"/>
        <v>316.232762532381</v>
      </c>
      <c r="AW63" s="91">
        <f t="shared" si="21"/>
        <v>0</v>
      </c>
      <c r="AX63" s="91">
        <f t="shared" si="21"/>
        <v>2758.4137508838062</v>
      </c>
      <c r="AY63" s="91">
        <f t="shared" si="21"/>
        <v>1.4463084267314805</v>
      </c>
      <c r="AZ63" s="91">
        <f t="shared" si="21"/>
        <v>0.37835604250930038</v>
      </c>
      <c r="BA63" s="91">
        <f t="shared" si="21"/>
        <v>1424.7313197685123</v>
      </c>
      <c r="BB63" s="91">
        <f t="shared" si="21"/>
        <v>0.49868234659898397</v>
      </c>
      <c r="BC63" s="91">
        <f t="shared" si="21"/>
        <v>0</v>
      </c>
      <c r="BD63" s="91">
        <f t="shared" si="21"/>
        <v>7.013428740140093E-2</v>
      </c>
      <c r="BE63" s="91">
        <f t="shared" si="21"/>
        <v>2027.1545804194527</v>
      </c>
      <c r="BF63" s="91">
        <f t="shared" si="21"/>
        <v>1864.977705103591</v>
      </c>
      <c r="BG63" s="91">
        <f t="shared" si="21"/>
        <v>162.17687531586151</v>
      </c>
      <c r="BH63" s="91">
        <f t="shared" si="21"/>
        <v>6.4624376395112398E-2</v>
      </c>
      <c r="BI63" s="91">
        <f t="shared" si="21"/>
        <v>0</v>
      </c>
      <c r="BJ63" s="91">
        <f t="shared" si="21"/>
        <v>12.389625995253422</v>
      </c>
      <c r="BK63" s="91">
        <f t="shared" si="21"/>
        <v>0</v>
      </c>
      <c r="BL63" s="91">
        <f t="shared" si="21"/>
        <v>83.086390118641532</v>
      </c>
      <c r="BM63" s="91">
        <f t="shared" si="21"/>
        <v>0</v>
      </c>
      <c r="BN63" s="91">
        <f t="shared" si="21"/>
        <v>2.1058737011396746</v>
      </c>
      <c r="BO63" s="91">
        <f t="shared" si="21"/>
        <v>332.34361189977744</v>
      </c>
      <c r="BP63" s="91">
        <f t="shared" si="21"/>
        <v>6.7387989841713667</v>
      </c>
      <c r="BQ63" s="91">
        <f t="shared" si="21"/>
        <v>6.60007225648572E-2</v>
      </c>
      <c r="BR63" s="91">
        <f t="shared" si="21"/>
        <v>7.7866449353737019</v>
      </c>
      <c r="BS63" s="91">
        <f t="shared" si="21"/>
        <v>1.0132482692199485E-2</v>
      </c>
      <c r="BT63" s="91">
        <f t="shared" si="21"/>
        <v>4239.6970308875834</v>
      </c>
      <c r="BU63" s="91">
        <f t="shared" si="21"/>
        <v>1152.1141660428775</v>
      </c>
      <c r="BV63" s="91">
        <f t="shared" si="21"/>
        <v>0</v>
      </c>
      <c r="BW63" s="91">
        <f t="shared" si="21"/>
        <v>0</v>
      </c>
      <c r="BX63" s="91">
        <f t="shared" si="21"/>
        <v>385.94431808300425</v>
      </c>
      <c r="BY63" s="91">
        <f t="shared" si="21"/>
        <v>0</v>
      </c>
      <c r="BZ63" s="91">
        <f t="shared" si="21"/>
        <v>62.999272269061194</v>
      </c>
      <c r="CA63" s="91">
        <f t="shared" si="21"/>
        <v>7714.8800376709196</v>
      </c>
      <c r="CB63" s="91">
        <f t="shared" si="21"/>
        <v>536.46846241706794</v>
      </c>
      <c r="CF63" s="79"/>
      <c r="CG63" s="79"/>
      <c r="CH63" s="79"/>
      <c r="CI63" s="79"/>
      <c r="CJ63" s="79"/>
      <c r="CK63" s="79"/>
      <c r="CL63" s="79"/>
      <c r="CM63" s="49"/>
      <c r="CN63" s="49"/>
      <c r="CO63" s="49"/>
      <c r="CP63" s="49"/>
      <c r="CQ63" s="79"/>
      <c r="CR63" s="79"/>
    </row>
    <row r="64" spans="1:96" x14ac:dyDescent="0.25">
      <c r="A64" s="2" t="s">
        <v>332</v>
      </c>
      <c r="B64" s="1">
        <f>SUM(B67:B77)</f>
        <v>10036.211656919999</v>
      </c>
      <c r="C64" s="1">
        <f t="shared" ref="C64:O64" si="22">SUM(C67:C77)</f>
        <v>20.553717946399999</v>
      </c>
      <c r="D64" s="1">
        <f t="shared" si="22"/>
        <v>64672.715490499999</v>
      </c>
      <c r="E64" s="1">
        <f t="shared" si="22"/>
        <v>1877.7439014619999</v>
      </c>
      <c r="F64" s="1">
        <f t="shared" si="22"/>
        <v>1727.52492095</v>
      </c>
      <c r="G64" s="1">
        <f t="shared" si="22"/>
        <v>6346.6262354</v>
      </c>
      <c r="H64" s="1">
        <f t="shared" si="22"/>
        <v>5259.1372314100008</v>
      </c>
      <c r="I64" s="1">
        <f t="shared" si="22"/>
        <v>0</v>
      </c>
      <c r="J64" s="1">
        <f t="shared" si="22"/>
        <v>0</v>
      </c>
      <c r="K64" s="1">
        <f t="shared" si="22"/>
        <v>0</v>
      </c>
      <c r="L64" s="1">
        <f t="shared" si="22"/>
        <v>0</v>
      </c>
      <c r="M64" s="1">
        <f t="shared" si="22"/>
        <v>0</v>
      </c>
      <c r="N64" s="1">
        <f t="shared" si="22"/>
        <v>0</v>
      </c>
      <c r="O64" s="1">
        <f t="shared" si="22"/>
        <v>0</v>
      </c>
      <c r="R64" s="1">
        <f t="shared" ref="R64:CB64" si="23">SUM(R67:R77)</f>
        <v>0</v>
      </c>
      <c r="S64" s="1">
        <f t="shared" si="23"/>
        <v>131.41315086526657</v>
      </c>
      <c r="T64" s="1">
        <f t="shared" si="23"/>
        <v>48.639712774774772</v>
      </c>
      <c r="U64" s="1">
        <f t="shared" si="23"/>
        <v>48.639712774774772</v>
      </c>
      <c r="V64" s="1">
        <f t="shared" si="23"/>
        <v>386.44144781591842</v>
      </c>
      <c r="W64" s="1">
        <f t="shared" si="23"/>
        <v>0</v>
      </c>
      <c r="X64" s="1">
        <f t="shared" si="23"/>
        <v>23.560093021874778</v>
      </c>
      <c r="Y64" s="1">
        <f t="shared" si="23"/>
        <v>120.94200672423172</v>
      </c>
      <c r="Z64" s="1">
        <f t="shared" si="23"/>
        <v>9360.3284029735787</v>
      </c>
      <c r="AA64" s="1">
        <f t="shared" si="23"/>
        <v>1157.5879252346913</v>
      </c>
      <c r="AB64" s="1">
        <f t="shared" si="23"/>
        <v>8.7957828640937983</v>
      </c>
      <c r="AC64" s="1">
        <f t="shared" si="23"/>
        <v>202.09359997343171</v>
      </c>
      <c r="AD64" s="1">
        <f t="shared" si="23"/>
        <v>0</v>
      </c>
      <c r="AE64" s="1">
        <f t="shared" si="23"/>
        <v>0</v>
      </c>
      <c r="AF64" s="1">
        <f t="shared" si="23"/>
        <v>212.56485374503376</v>
      </c>
      <c r="AG64" s="1">
        <f t="shared" si="23"/>
        <v>212.56485374503376</v>
      </c>
      <c r="AH64" s="1">
        <f t="shared" si="23"/>
        <v>462.47947467010471</v>
      </c>
      <c r="AI64" s="1">
        <f t="shared" si="23"/>
        <v>160.04713343362278</v>
      </c>
      <c r="AJ64" s="1">
        <f t="shared" si="23"/>
        <v>6.3874181482241212</v>
      </c>
      <c r="AK64" s="1">
        <f t="shared" si="23"/>
        <v>167.49173301136631</v>
      </c>
      <c r="AL64" s="1">
        <f t="shared" si="23"/>
        <v>17.139270870081162</v>
      </c>
      <c r="AM64" s="1">
        <f t="shared" si="23"/>
        <v>0</v>
      </c>
      <c r="AN64" s="1">
        <f t="shared" si="23"/>
        <v>13.561714082353028</v>
      </c>
      <c r="AO64" s="1">
        <f t="shared" si="23"/>
        <v>31.89350066908068</v>
      </c>
      <c r="AP64" s="1">
        <f t="shared" si="23"/>
        <v>0</v>
      </c>
      <c r="AQ64" s="1">
        <f t="shared" si="23"/>
        <v>5115.1039396705055</v>
      </c>
      <c r="AR64" s="1">
        <f t="shared" si="23"/>
        <v>52028.91824068944</v>
      </c>
      <c r="AS64" s="1">
        <f t="shared" si="23"/>
        <v>5318.5145403557017</v>
      </c>
      <c r="AT64" s="1">
        <f t="shared" si="23"/>
        <v>57809.912255715244</v>
      </c>
      <c r="AU64" s="1">
        <f t="shared" si="23"/>
        <v>0</v>
      </c>
      <c r="AV64" s="1">
        <f t="shared" si="23"/>
        <v>203.89655731392153</v>
      </c>
      <c r="AW64" s="1">
        <f t="shared" si="23"/>
        <v>0</v>
      </c>
      <c r="AX64" s="1">
        <f t="shared" si="23"/>
        <v>1778.5350422953534</v>
      </c>
      <c r="AY64" s="1">
        <f t="shared" si="23"/>
        <v>5.0300957927434835</v>
      </c>
      <c r="AZ64" s="1">
        <f t="shared" si="23"/>
        <v>0.22095004748094366</v>
      </c>
      <c r="BA64" s="1">
        <f t="shared" si="23"/>
        <v>847.54065495020222</v>
      </c>
      <c r="BB64" s="1">
        <f t="shared" si="23"/>
        <v>0.46217410335267717</v>
      </c>
      <c r="BC64" s="1">
        <f t="shared" si="23"/>
        <v>0</v>
      </c>
      <c r="BD64" s="1">
        <f t="shared" si="23"/>
        <v>4.0956580055887135E-2</v>
      </c>
      <c r="BE64" s="1">
        <f t="shared" si="23"/>
        <v>1421.9843350951053</v>
      </c>
      <c r="BF64" s="1">
        <f t="shared" si="23"/>
        <v>1308.2230304504069</v>
      </c>
      <c r="BG64" s="1">
        <f t="shared" si="23"/>
        <v>113.76130464469739</v>
      </c>
      <c r="BH64" s="1">
        <f t="shared" si="23"/>
        <v>0.76818492523575566</v>
      </c>
      <c r="BI64" s="1">
        <f t="shared" si="23"/>
        <v>0</v>
      </c>
      <c r="BJ64" s="1">
        <f t="shared" si="23"/>
        <v>61.931540449742883</v>
      </c>
      <c r="BK64" s="1">
        <f t="shared" si="23"/>
        <v>0</v>
      </c>
      <c r="BL64" s="1">
        <f t="shared" si="23"/>
        <v>71.836273067125035</v>
      </c>
      <c r="BM64" s="1">
        <f t="shared" si="23"/>
        <v>0</v>
      </c>
      <c r="BN64" s="1">
        <f t="shared" si="23"/>
        <v>1.2297742576431476</v>
      </c>
      <c r="BO64" s="1">
        <f t="shared" si="23"/>
        <v>287.32212327011473</v>
      </c>
      <c r="BP64" s="1">
        <f t="shared" si="23"/>
        <v>4.3449584619850024</v>
      </c>
      <c r="BQ64" s="1">
        <f t="shared" si="23"/>
        <v>0.78454793068668272</v>
      </c>
      <c r="BR64" s="1">
        <f t="shared" si="23"/>
        <v>31.018755761944803</v>
      </c>
      <c r="BS64" s="1">
        <f t="shared" si="23"/>
        <v>3.6999314078385276E-2</v>
      </c>
      <c r="BT64" s="1">
        <f t="shared" si="23"/>
        <v>3032.0779289287043</v>
      </c>
      <c r="BU64" s="1">
        <f t="shared" si="23"/>
        <v>742.84604933611035</v>
      </c>
      <c r="BV64" s="1">
        <f t="shared" si="23"/>
        <v>0</v>
      </c>
      <c r="BW64" s="1">
        <f t="shared" si="23"/>
        <v>0</v>
      </c>
      <c r="BX64" s="1">
        <f t="shared" si="23"/>
        <v>248.84414139885075</v>
      </c>
      <c r="BY64" s="1">
        <f t="shared" si="23"/>
        <v>0</v>
      </c>
      <c r="BZ64" s="1">
        <f t="shared" si="23"/>
        <v>40.619925408654126</v>
      </c>
      <c r="CA64" s="1">
        <f t="shared" si="23"/>
        <v>4974.2986047167806</v>
      </c>
      <c r="CB64" s="1">
        <f t="shared" si="23"/>
        <v>345.89737385906778</v>
      </c>
      <c r="CM64" s="49"/>
      <c r="CN64" s="49"/>
      <c r="CO64" s="49"/>
      <c r="CP64" s="49"/>
    </row>
    <row r="65" spans="1:96" x14ac:dyDescent="0.25">
      <c r="A65" s="2" t="s">
        <v>454</v>
      </c>
      <c r="B65" s="1">
        <f>SUM(B78:B86)</f>
        <v>80707.247235399991</v>
      </c>
      <c r="C65" s="1">
        <f t="shared" ref="C65:O65" si="24">SUM(C78:C86)</f>
        <v>0</v>
      </c>
      <c r="D65" s="1">
        <f t="shared" si="24"/>
        <v>252088.66171399999</v>
      </c>
      <c r="E65" s="1">
        <f t="shared" si="24"/>
        <v>20032.36595132</v>
      </c>
      <c r="F65" s="1">
        <f t="shared" si="24"/>
        <v>18559.634972299998</v>
      </c>
      <c r="G65" s="1">
        <f t="shared" si="24"/>
        <v>19262.8656285</v>
      </c>
      <c r="H65" s="1">
        <f t="shared" si="24"/>
        <v>10889.041354699999</v>
      </c>
      <c r="I65" s="1">
        <f t="shared" si="24"/>
        <v>0</v>
      </c>
      <c r="J65" s="1">
        <f t="shared" si="24"/>
        <v>0</v>
      </c>
      <c r="K65" s="1">
        <f t="shared" si="24"/>
        <v>0</v>
      </c>
      <c r="L65" s="1">
        <f t="shared" si="24"/>
        <v>0</v>
      </c>
      <c r="M65" s="1">
        <f t="shared" si="24"/>
        <v>0</v>
      </c>
      <c r="N65" s="1">
        <f t="shared" si="24"/>
        <v>0</v>
      </c>
      <c r="O65" s="1">
        <f t="shared" si="24"/>
        <v>0</v>
      </c>
      <c r="R65" s="1">
        <f t="shared" ref="R65:CB65" si="25">SUM(R78:R86)</f>
        <v>0</v>
      </c>
      <c r="S65" s="1">
        <f t="shared" si="25"/>
        <v>0</v>
      </c>
      <c r="T65" s="1">
        <f t="shared" si="25"/>
        <v>0</v>
      </c>
      <c r="U65" s="1">
        <f t="shared" si="25"/>
        <v>0</v>
      </c>
      <c r="V65" s="1">
        <f t="shared" si="25"/>
        <v>0</v>
      </c>
      <c r="W65" s="1">
        <f t="shared" si="25"/>
        <v>0</v>
      </c>
      <c r="X65" s="1">
        <f t="shared" si="25"/>
        <v>0</v>
      </c>
      <c r="Y65" s="1">
        <f t="shared" si="25"/>
        <v>0</v>
      </c>
      <c r="Z65" s="1">
        <f t="shared" si="25"/>
        <v>0</v>
      </c>
      <c r="AA65" s="1">
        <f t="shared" si="25"/>
        <v>0</v>
      </c>
      <c r="AB65" s="1">
        <f t="shared" si="25"/>
        <v>0</v>
      </c>
      <c r="AC65" s="1">
        <f t="shared" si="25"/>
        <v>0</v>
      </c>
      <c r="AD65" s="1">
        <f t="shared" si="25"/>
        <v>0</v>
      </c>
      <c r="AE65" s="1">
        <f t="shared" si="25"/>
        <v>0</v>
      </c>
      <c r="AF65" s="1">
        <f t="shared" si="25"/>
        <v>0</v>
      </c>
      <c r="AG65" s="1">
        <f t="shared" si="25"/>
        <v>0</v>
      </c>
      <c r="AH65" s="1">
        <f t="shared" si="25"/>
        <v>0</v>
      </c>
      <c r="AI65" s="1">
        <f t="shared" si="25"/>
        <v>0</v>
      </c>
      <c r="AJ65" s="1">
        <f t="shared" si="25"/>
        <v>0</v>
      </c>
      <c r="AK65" s="1">
        <f t="shared" si="25"/>
        <v>0</v>
      </c>
      <c r="AL65" s="1">
        <f t="shared" si="25"/>
        <v>0</v>
      </c>
      <c r="AM65" s="1">
        <f t="shared" si="25"/>
        <v>0</v>
      </c>
      <c r="AN65" s="1">
        <f t="shared" si="25"/>
        <v>0</v>
      </c>
      <c r="AO65" s="1">
        <f t="shared" si="25"/>
        <v>0</v>
      </c>
      <c r="AP65" s="1">
        <f t="shared" si="25"/>
        <v>0</v>
      </c>
      <c r="AQ65" s="1">
        <f t="shared" si="25"/>
        <v>0</v>
      </c>
      <c r="AR65" s="1">
        <f t="shared" si="25"/>
        <v>0</v>
      </c>
      <c r="AS65" s="1">
        <f t="shared" si="25"/>
        <v>0</v>
      </c>
      <c r="AT65" s="1">
        <f t="shared" si="25"/>
        <v>0</v>
      </c>
      <c r="AU65" s="1">
        <f t="shared" si="25"/>
        <v>0</v>
      </c>
      <c r="AV65" s="1">
        <f t="shared" si="25"/>
        <v>0</v>
      </c>
      <c r="AW65" s="1">
        <f t="shared" si="25"/>
        <v>0</v>
      </c>
      <c r="AX65" s="1">
        <f t="shared" si="25"/>
        <v>0</v>
      </c>
      <c r="AY65" s="1">
        <f t="shared" si="25"/>
        <v>0</v>
      </c>
      <c r="AZ65" s="1">
        <f t="shared" si="25"/>
        <v>0</v>
      </c>
      <c r="BA65" s="1">
        <f t="shared" si="25"/>
        <v>0</v>
      </c>
      <c r="BB65" s="1">
        <f t="shared" si="25"/>
        <v>0</v>
      </c>
      <c r="BC65" s="1">
        <f t="shared" si="25"/>
        <v>0</v>
      </c>
      <c r="BD65" s="1">
        <f t="shared" si="25"/>
        <v>0</v>
      </c>
      <c r="BE65" s="1">
        <f t="shared" si="25"/>
        <v>0</v>
      </c>
      <c r="BF65" s="1">
        <f t="shared" si="25"/>
        <v>0</v>
      </c>
      <c r="BG65" s="1">
        <f t="shared" si="25"/>
        <v>0</v>
      </c>
      <c r="BH65" s="1">
        <f t="shared" si="25"/>
        <v>0</v>
      </c>
      <c r="BI65" s="1">
        <f t="shared" si="25"/>
        <v>0</v>
      </c>
      <c r="BJ65" s="1">
        <f t="shared" si="25"/>
        <v>0</v>
      </c>
      <c r="BK65" s="1">
        <f t="shared" si="25"/>
        <v>0</v>
      </c>
      <c r="BL65" s="1">
        <f t="shared" si="25"/>
        <v>0</v>
      </c>
      <c r="BM65" s="1">
        <f t="shared" si="25"/>
        <v>0</v>
      </c>
      <c r="BN65" s="1">
        <f t="shared" si="25"/>
        <v>0</v>
      </c>
      <c r="BO65" s="1">
        <f t="shared" si="25"/>
        <v>0</v>
      </c>
      <c r="BP65" s="1">
        <f t="shared" si="25"/>
        <v>0</v>
      </c>
      <c r="BQ65" s="1">
        <f t="shared" si="25"/>
        <v>0</v>
      </c>
      <c r="BR65" s="1">
        <f t="shared" si="25"/>
        <v>0</v>
      </c>
      <c r="BS65" s="1">
        <f t="shared" si="25"/>
        <v>0</v>
      </c>
      <c r="BT65" s="1">
        <f t="shared" si="25"/>
        <v>0</v>
      </c>
      <c r="BU65" s="1">
        <f t="shared" si="25"/>
        <v>0</v>
      </c>
      <c r="BV65" s="1">
        <f t="shared" si="25"/>
        <v>0</v>
      </c>
      <c r="BW65" s="1">
        <f t="shared" si="25"/>
        <v>0</v>
      </c>
      <c r="BX65" s="1">
        <f t="shared" si="25"/>
        <v>0</v>
      </c>
      <c r="BY65" s="1">
        <f t="shared" si="25"/>
        <v>0</v>
      </c>
      <c r="BZ65" s="1">
        <f t="shared" si="25"/>
        <v>0</v>
      </c>
      <c r="CA65" s="1">
        <f t="shared" si="25"/>
        <v>0</v>
      </c>
      <c r="CB65" s="1">
        <f t="shared" si="25"/>
        <v>0</v>
      </c>
      <c r="CM65" s="49"/>
      <c r="CN65" s="49"/>
      <c r="CO65" s="49"/>
      <c r="CP65" s="49"/>
    </row>
    <row r="66" spans="1:96" x14ac:dyDescent="0.25">
      <c r="A66" s="38"/>
      <c r="CM66" s="49"/>
      <c r="CN66" s="49"/>
      <c r="CO66" s="49"/>
      <c r="CP66" s="49"/>
    </row>
    <row r="67" spans="1:96" x14ac:dyDescent="0.25">
      <c r="A67" s="24" t="s">
        <v>121</v>
      </c>
      <c r="B67" s="91">
        <v>330.57619999999997</v>
      </c>
      <c r="C67" s="91">
        <v>3.4636647E-2</v>
      </c>
      <c r="D67" s="91">
        <v>1920.1821</v>
      </c>
      <c r="E67" s="91">
        <v>45.666068899999999</v>
      </c>
      <c r="F67" s="91">
        <v>42.012816999999998</v>
      </c>
      <c r="G67" s="91">
        <v>90.536720000000003</v>
      </c>
      <c r="H67" s="91">
        <v>182.03120000000001</v>
      </c>
      <c r="Q67" s="91" t="s">
        <v>121</v>
      </c>
      <c r="R67" s="91">
        <v>0</v>
      </c>
      <c r="S67" s="91">
        <v>4.7794086413421697</v>
      </c>
      <c r="T67" s="91">
        <v>1.76898971198531</v>
      </c>
      <c r="U67" s="91">
        <v>1.76898971198531</v>
      </c>
      <c r="V67" s="91">
        <v>14.0545951024322</v>
      </c>
      <c r="W67" s="91">
        <v>0</v>
      </c>
      <c r="X67" s="91">
        <v>0.85686255658504096</v>
      </c>
      <c r="Y67" s="91">
        <v>4.3985696818840596</v>
      </c>
      <c r="Z67" s="91">
        <v>328.06356939323302</v>
      </c>
      <c r="AA67" s="91">
        <v>42.100608128771903</v>
      </c>
      <c r="AB67" s="91">
        <v>0.31989619527108498</v>
      </c>
      <c r="AC67" s="91">
        <v>7.3499874953289499</v>
      </c>
      <c r="AD67" s="91">
        <v>0</v>
      </c>
      <c r="AE67" s="91">
        <v>0</v>
      </c>
      <c r="AF67" s="91">
        <v>7.7308232816900704</v>
      </c>
      <c r="AG67" s="91">
        <v>7.7308232816900704</v>
      </c>
      <c r="AH67" s="91">
        <v>15.220979822197201</v>
      </c>
      <c r="AI67" s="91">
        <v>5.8207906688271898</v>
      </c>
      <c r="AJ67" s="91">
        <v>0.232305366524799</v>
      </c>
      <c r="AK67" s="91">
        <v>6.0915448140101498</v>
      </c>
      <c r="AL67" s="91">
        <v>0.62334351141167499</v>
      </c>
      <c r="AM67" s="91">
        <v>0</v>
      </c>
      <c r="AN67" s="91">
        <v>0.493229940082342</v>
      </c>
      <c r="AO67" s="91">
        <v>0.79848710571713499</v>
      </c>
      <c r="AP67" s="91">
        <v>0</v>
      </c>
      <c r="AQ67" s="91">
        <v>186.032427123464</v>
      </c>
      <c r="AR67" s="91">
        <v>1712.36045944322</v>
      </c>
      <c r="AS67" s="91">
        <v>175.04127581474501</v>
      </c>
      <c r="AT67" s="91">
        <v>1902.6227150801601</v>
      </c>
      <c r="AU67" s="91">
        <v>0</v>
      </c>
      <c r="AV67" s="91">
        <v>7.4155737346847603</v>
      </c>
      <c r="AW67" s="91">
        <v>0</v>
      </c>
      <c r="AX67" s="91">
        <v>64.684047143636604</v>
      </c>
      <c r="AY67" s="91">
        <v>2.4186501099555099E-2</v>
      </c>
      <c r="AZ67" s="91">
        <v>8.5046954039142992E-3</v>
      </c>
      <c r="BA67" s="91">
        <v>31.9942233392307</v>
      </c>
      <c r="BB67" s="91">
        <v>1.0869403704867201E-2</v>
      </c>
      <c r="BC67" s="91">
        <v>0</v>
      </c>
      <c r="BD67" s="91">
        <v>1.5764780061398699E-3</v>
      </c>
      <c r="BE67" s="91">
        <v>45.0926624805304</v>
      </c>
      <c r="BF67" s="91">
        <v>41.485205015955898</v>
      </c>
      <c r="BG67" s="91">
        <v>3.6074574645744701</v>
      </c>
      <c r="BH67" s="91">
        <v>0</v>
      </c>
      <c r="BI67" s="91">
        <v>0</v>
      </c>
      <c r="BJ67" s="91">
        <v>0.16972033267745801</v>
      </c>
      <c r="BK67" s="91">
        <v>0</v>
      </c>
      <c r="BL67" s="91">
        <v>1.8212466035042401</v>
      </c>
      <c r="BM67" s="91">
        <v>0</v>
      </c>
      <c r="BN67" s="91">
        <v>4.7335857625511797E-2</v>
      </c>
      <c r="BO67" s="91">
        <v>7.2849912641853498</v>
      </c>
      <c r="BP67" s="91">
        <v>0.15802294249221399</v>
      </c>
      <c r="BQ67" s="91">
        <v>0</v>
      </c>
      <c r="BR67" s="91">
        <v>0.122384596306155</v>
      </c>
      <c r="BS67" s="91">
        <v>1.6594421204054201E-4</v>
      </c>
      <c r="BT67" s="91">
        <v>89.195026813714804</v>
      </c>
      <c r="BU67" s="91">
        <v>27.016751638267799</v>
      </c>
      <c r="BV67" s="91">
        <v>0</v>
      </c>
      <c r="BW67" s="91">
        <v>0</v>
      </c>
      <c r="BX67" s="91">
        <v>9.0502950030258393</v>
      </c>
      <c r="BY67" s="91">
        <v>0</v>
      </c>
      <c r="BZ67" s="91">
        <v>1.47731765875758</v>
      </c>
      <c r="CA67" s="91">
        <v>180.911768713106</v>
      </c>
      <c r="CB67" s="91">
        <v>12.580046651454699</v>
      </c>
      <c r="CD67" s="34">
        <f t="shared" ref="CD67:CD86" si="26">AH67/AT67</f>
        <v>7.9999990021962491E-3</v>
      </c>
      <c r="CE67" s="34">
        <f t="shared" ref="CE67:CE86" si="27">AO67/BF67</f>
        <v>1.9247514997455684E-2</v>
      </c>
      <c r="CF67" s="79">
        <f t="shared" ref="CF67:CF86" si="28">IF(B67=0,"",(Z67-B67)/B67)</f>
        <v>-7.6007607527914826E-3</v>
      </c>
      <c r="CG67" s="79">
        <f t="shared" ref="CG67:CG86" si="29">IF(C67=0,"",(AO67-C67)/C67)</f>
        <v>22.053244897438685</v>
      </c>
      <c r="CH67" s="79">
        <f t="shared" ref="CH67:CH86" si="30">IF(D67=0,"",(AT67-D67)/D67)</f>
        <v>-9.1446456665958322E-3</v>
      </c>
      <c r="CI67" s="79">
        <f t="shared" ref="CI67:CI86" si="31">IF(E67=0,"",(BE67-E67)/E67)</f>
        <v>-1.2556509313846345E-2</v>
      </c>
      <c r="CJ67" s="79">
        <f t="shared" ref="CJ67:CJ86" si="32">IF(F67=0,"",(BF67-F67)/F67)</f>
        <v>-1.2558357704128715E-2</v>
      </c>
      <c r="CK67" s="79">
        <f t="shared" ref="CK67:CK86" si="33">IF(G67=0,"",(BT67-G67)/G67)</f>
        <v>-1.4819326194777082E-2</v>
      </c>
      <c r="CL67" s="79">
        <f t="shared" ref="CL67:CL86" si="34">IF(H67=0,"",(CA67-H67)/H67)</f>
        <v>-6.1496671279100117E-3</v>
      </c>
      <c r="CM67" s="49">
        <f t="shared" si="9"/>
        <v>-4.9163290709511775E-4</v>
      </c>
      <c r="CN67" s="49">
        <f t="shared" si="10"/>
        <v>-5.579056849242288E-4</v>
      </c>
      <c r="CO67" s="49">
        <f t="shared" si="11"/>
        <v>8.5632131660944705E-4</v>
      </c>
      <c r="CP67" s="49">
        <f t="shared" si="12"/>
        <v>-1.3346892374885358E-3</v>
      </c>
      <c r="CQ67" s="79" t="str">
        <f>IF(N67=0,"",(#REF!-N67)/N67)</f>
        <v/>
      </c>
      <c r="CR67" s="79" t="str">
        <f t="shared" ref="CR67:CR86" si="35">IF(O67=0,"",(AN67-O67)/O67)</f>
        <v/>
      </c>
    </row>
    <row r="68" spans="1:96" x14ac:dyDescent="0.25">
      <c r="A68" s="78" t="s">
        <v>77</v>
      </c>
      <c r="B68" s="91">
        <v>26.668839999999999</v>
      </c>
      <c r="C68" s="91">
        <v>0</v>
      </c>
      <c r="D68" s="91">
        <v>121.19799</v>
      </c>
      <c r="E68" s="91">
        <v>4.3806186700000005</v>
      </c>
      <c r="F68" s="91">
        <v>4.0301790000000004</v>
      </c>
      <c r="G68" s="91">
        <v>10.533359000000001</v>
      </c>
      <c r="H68" s="91">
        <v>13.567778000000001</v>
      </c>
      <c r="Q68" s="91" t="s">
        <v>77</v>
      </c>
      <c r="R68" s="91">
        <v>0</v>
      </c>
      <c r="S68" s="91">
        <v>0.35843829901727797</v>
      </c>
      <c r="T68" s="91">
        <v>0.13266835535017399</v>
      </c>
      <c r="U68" s="91">
        <v>0.13266835535017399</v>
      </c>
      <c r="V68" s="91">
        <v>1.05404781112452</v>
      </c>
      <c r="W68" s="91">
        <v>0</v>
      </c>
      <c r="X68" s="91">
        <v>6.4261662967303401E-2</v>
      </c>
      <c r="Y68" s="91">
        <v>0.32987829570638799</v>
      </c>
      <c r="Z68" s="91">
        <v>26.668832764651</v>
      </c>
      <c r="AA68" s="91">
        <v>3.1574020552099</v>
      </c>
      <c r="AB68" s="91">
        <v>2.39911548215083E-2</v>
      </c>
      <c r="AC68" s="91">
        <v>0.55122457600125596</v>
      </c>
      <c r="AD68" s="91">
        <v>0</v>
      </c>
      <c r="AE68" s="91">
        <v>0</v>
      </c>
      <c r="AF68" s="91">
        <v>0.57978550273053397</v>
      </c>
      <c r="AG68" s="91">
        <v>0.57978550273053397</v>
      </c>
      <c r="AH68" s="91">
        <v>0.96958666490296896</v>
      </c>
      <c r="AI68" s="91">
        <v>0.4365392345677</v>
      </c>
      <c r="AJ68" s="91">
        <v>1.7422088931270899E-2</v>
      </c>
      <c r="AK68" s="91">
        <v>0.45684503264940102</v>
      </c>
      <c r="AL68" s="91">
        <v>4.6748592924927099E-2</v>
      </c>
      <c r="AM68" s="91">
        <v>0</v>
      </c>
      <c r="AN68" s="91">
        <v>3.69905420479852E-2</v>
      </c>
      <c r="AO68" s="91">
        <v>7.7568880305560597E-2</v>
      </c>
      <c r="AP68" s="91">
        <v>0</v>
      </c>
      <c r="AQ68" s="91">
        <v>13.9518068640905</v>
      </c>
      <c r="AR68" s="91">
        <v>109.07816418922199</v>
      </c>
      <c r="AS68" s="91">
        <v>11.150222735825601</v>
      </c>
      <c r="AT68" s="91">
        <v>121.197973589951</v>
      </c>
      <c r="AU68" s="91">
        <v>0</v>
      </c>
      <c r="AV68" s="91">
        <v>0.55614231962609595</v>
      </c>
      <c r="AW68" s="91">
        <v>0</v>
      </c>
      <c r="AX68" s="91">
        <v>4.8510811395823303</v>
      </c>
      <c r="AY68" s="91">
        <v>2.3495922441398301E-3</v>
      </c>
      <c r="AZ68" s="91">
        <v>8.2618553437281196E-4</v>
      </c>
      <c r="BA68" s="91">
        <v>3.1080724008884602</v>
      </c>
      <c r="BB68" s="91">
        <v>1.0559072846222E-3</v>
      </c>
      <c r="BC68" s="91">
        <v>0</v>
      </c>
      <c r="BD68" s="91">
        <v>1.53147018524336E-4</v>
      </c>
      <c r="BE68" s="91">
        <v>4.3805112451861499</v>
      </c>
      <c r="BF68" s="91">
        <v>4.03007141857967</v>
      </c>
      <c r="BG68" s="91">
        <v>0.35043982660647999</v>
      </c>
      <c r="BH68" s="91">
        <v>0</v>
      </c>
      <c r="BI68" s="91">
        <v>0</v>
      </c>
      <c r="BJ68" s="91">
        <v>1.64874881088201E-2</v>
      </c>
      <c r="BK68" s="91">
        <v>0</v>
      </c>
      <c r="BL68" s="91">
        <v>0.17692426836863401</v>
      </c>
      <c r="BM68" s="91">
        <v>0</v>
      </c>
      <c r="BN68" s="91">
        <v>4.5984330869668199E-3</v>
      </c>
      <c r="BO68" s="91">
        <v>0.70769886935961202</v>
      </c>
      <c r="BP68" s="91">
        <v>1.18511652003417E-2</v>
      </c>
      <c r="BQ68" s="91">
        <v>0</v>
      </c>
      <c r="BR68" s="91">
        <v>1.18890059910602E-2</v>
      </c>
      <c r="BS68" s="91">
        <v>1.61206944559268E-5</v>
      </c>
      <c r="BT68" s="91">
        <v>10.5333430724714</v>
      </c>
      <c r="BU68" s="91">
        <v>2.02616541288665</v>
      </c>
      <c r="BV68" s="91">
        <v>0</v>
      </c>
      <c r="BW68" s="91">
        <v>0</v>
      </c>
      <c r="BX68" s="91">
        <v>0.67874126478358798</v>
      </c>
      <c r="BY68" s="91">
        <v>0</v>
      </c>
      <c r="BZ68" s="91">
        <v>0.110793644504704</v>
      </c>
      <c r="CA68" s="91">
        <v>13.5677724168719</v>
      </c>
      <c r="CB68" s="91">
        <v>0.94345938441894295</v>
      </c>
      <c r="CD68" s="34">
        <f t="shared" si="26"/>
        <v>8.000023731282592E-3</v>
      </c>
      <c r="CE68" s="34">
        <f t="shared" si="27"/>
        <v>1.9247520018615061E-2</v>
      </c>
      <c r="CF68" s="79">
        <f t="shared" si="28"/>
        <v>-2.7130347623092004E-7</v>
      </c>
      <c r="CG68" s="79" t="str">
        <f t="shared" si="29"/>
        <v/>
      </c>
      <c r="CH68" s="79">
        <f t="shared" si="30"/>
        <v>-1.3539868936489723E-7</v>
      </c>
      <c r="CI68" s="79">
        <f t="shared" si="31"/>
        <v>-2.4522749397545856E-5</v>
      </c>
      <c r="CJ68" s="79">
        <f t="shared" si="32"/>
        <v>-2.6693955859133015E-5</v>
      </c>
      <c r="CK68" s="79">
        <f t="shared" si="33"/>
        <v>-1.5121034611002962E-6</v>
      </c>
      <c r="CL68" s="79">
        <f t="shared" si="34"/>
        <v>-4.1149907525637795E-7</v>
      </c>
      <c r="CM68" s="49">
        <f t="shared" ref="CM68:CM86" si="36">(T68/0.009783-$CA68)/$CA68</f>
        <v>-4.9092501490568023E-4</v>
      </c>
      <c r="CN68" s="49">
        <f t="shared" ref="CN68:CN86" si="37">(X68/0.004739-$CA68)/$CA68</f>
        <v>-5.600593971995286E-4</v>
      </c>
      <c r="CO68" s="49">
        <f t="shared" ref="CO68:CO86" si="38">(AF68/0.042696-$CA68)/$CA68</f>
        <v>8.5603402902480565E-4</v>
      </c>
      <c r="CP68" s="49">
        <f t="shared" ref="CP68:CP86" si="39">(AN68/0.00273-$CA68)/$CA68</f>
        <v>-1.3357620167096219E-3</v>
      </c>
      <c r="CQ68" s="79" t="str">
        <f>IF(N68=0,"",(#REF!-N68)/N68)</f>
        <v/>
      </c>
      <c r="CR68" s="79" t="str">
        <f t="shared" si="35"/>
        <v/>
      </c>
    </row>
    <row r="69" spans="1:96" x14ac:dyDescent="0.25">
      <c r="A69" s="78" t="s">
        <v>71</v>
      </c>
      <c r="B69" s="91">
        <v>1565.4951000000001</v>
      </c>
      <c r="C69" s="91">
        <v>0</v>
      </c>
      <c r="D69" s="91">
        <v>10065.556</v>
      </c>
      <c r="E69" s="91">
        <v>235.566429</v>
      </c>
      <c r="F69" s="91">
        <v>216.72118</v>
      </c>
      <c r="G69" s="91">
        <v>580.99347</v>
      </c>
      <c r="H69" s="91">
        <v>826.29871000000003</v>
      </c>
      <c r="Q69" s="91" t="s">
        <v>71</v>
      </c>
      <c r="R69" s="91">
        <v>0</v>
      </c>
      <c r="S69" s="91">
        <v>21.825791590149699</v>
      </c>
      <c r="T69" s="91">
        <v>8.0783465923642801</v>
      </c>
      <c r="U69" s="91">
        <v>8.0783465923642801</v>
      </c>
      <c r="V69" s="91">
        <v>64.182208237569995</v>
      </c>
      <c r="W69" s="91">
        <v>0</v>
      </c>
      <c r="X69" s="91">
        <v>3.9129846543381999</v>
      </c>
      <c r="Y69" s="91">
        <v>20.086677345855499</v>
      </c>
      <c r="Z69" s="91">
        <v>1565.3532864851099</v>
      </c>
      <c r="AA69" s="91">
        <v>192.257973187056</v>
      </c>
      <c r="AB69" s="91">
        <v>1.4608495900825</v>
      </c>
      <c r="AC69" s="91">
        <v>33.564727686635003</v>
      </c>
      <c r="AD69" s="91">
        <v>0</v>
      </c>
      <c r="AE69" s="91">
        <v>0</v>
      </c>
      <c r="AF69" s="91">
        <v>35.3038948397515</v>
      </c>
      <c r="AG69" s="91">
        <v>35.3038948397515</v>
      </c>
      <c r="AH69" s="91">
        <v>80.519707005737402</v>
      </c>
      <c r="AI69" s="91">
        <v>26.581480772719999</v>
      </c>
      <c r="AJ69" s="91">
        <v>1.06085466933646</v>
      </c>
      <c r="AK69" s="91">
        <v>27.817946670038602</v>
      </c>
      <c r="AL69" s="91">
        <v>2.8465830907697902</v>
      </c>
      <c r="AM69" s="91">
        <v>0</v>
      </c>
      <c r="AN69" s="91">
        <v>2.2523958615916202</v>
      </c>
      <c r="AO69" s="91">
        <v>4.1709121513252496</v>
      </c>
      <c r="AP69" s="91">
        <v>0</v>
      </c>
      <c r="AQ69" s="91">
        <v>849.54274155767598</v>
      </c>
      <c r="AR69" s="91">
        <v>9058.4740761807097</v>
      </c>
      <c r="AS69" s="91">
        <v>925.976838461836</v>
      </c>
      <c r="AT69" s="91">
        <v>10064.970621648201</v>
      </c>
      <c r="AU69" s="91">
        <v>0</v>
      </c>
      <c r="AV69" s="91">
        <v>33.864205564465898</v>
      </c>
      <c r="AW69" s="91">
        <v>0</v>
      </c>
      <c r="AX69" s="91">
        <v>295.38853650357902</v>
      </c>
      <c r="AY69" s="91">
        <v>0.51427757293165099</v>
      </c>
      <c r="AZ69" s="91">
        <v>4.0129487370271701E-2</v>
      </c>
      <c r="BA69" s="91">
        <v>152.45078964048099</v>
      </c>
      <c r="BB69" s="91">
        <v>6.7631843560023594E-2</v>
      </c>
      <c r="BC69" s="91">
        <v>0</v>
      </c>
      <c r="BD69" s="91">
        <v>7.4386434960895496E-3</v>
      </c>
      <c r="BE69" s="91">
        <v>235.542147272937</v>
      </c>
      <c r="BF69" s="91">
        <v>216.69839059706601</v>
      </c>
      <c r="BG69" s="91">
        <v>18.8437566758709</v>
      </c>
      <c r="BH69" s="91">
        <v>6.9834248692383596E-2</v>
      </c>
      <c r="BI69" s="91">
        <v>0</v>
      </c>
      <c r="BJ69" s="91">
        <v>6.0300686188594401</v>
      </c>
      <c r="BK69" s="91">
        <v>0</v>
      </c>
      <c r="BL69" s="91">
        <v>10.822719070531299</v>
      </c>
      <c r="BM69" s="91">
        <v>0</v>
      </c>
      <c r="BN69" s="91">
        <v>0.22335531341457299</v>
      </c>
      <c r="BO69" s="91">
        <v>43.288782773083703</v>
      </c>
      <c r="BP69" s="91">
        <v>0.72163286156627304</v>
      </c>
      <c r="BQ69" s="91">
        <v>7.1321686425591196E-2</v>
      </c>
      <c r="BR69" s="91">
        <v>3.1082870638293101</v>
      </c>
      <c r="BS69" s="91">
        <v>3.7546343910007298E-3</v>
      </c>
      <c r="BT69" s="91">
        <v>580.97294994956906</v>
      </c>
      <c r="BU69" s="91">
        <v>123.375646384497</v>
      </c>
      <c r="BV69" s="91">
        <v>0</v>
      </c>
      <c r="BW69" s="91">
        <v>0</v>
      </c>
      <c r="BX69" s="91">
        <v>41.329288880217298</v>
      </c>
      <c r="BY69" s="91">
        <v>0</v>
      </c>
      <c r="BZ69" s="91">
        <v>6.7463598683840598</v>
      </c>
      <c r="CA69" s="91">
        <v>826.15822825553698</v>
      </c>
      <c r="CB69" s="91">
        <v>57.448460362109103</v>
      </c>
      <c r="CD69" s="34">
        <f t="shared" si="26"/>
        <v>7.99999424067388E-3</v>
      </c>
      <c r="CE69" s="34">
        <f t="shared" si="27"/>
        <v>1.9247545585517247E-2</v>
      </c>
      <c r="CF69" s="79">
        <f t="shared" si="28"/>
        <v>-9.0587006557954475E-5</v>
      </c>
      <c r="CG69" s="79" t="str">
        <f t="shared" si="29"/>
        <v/>
      </c>
      <c r="CH69" s="79">
        <f t="shared" si="30"/>
        <v>-5.8156583878683971E-5</v>
      </c>
      <c r="CI69" s="79">
        <f t="shared" si="31"/>
        <v>-1.0307804539923841E-4</v>
      </c>
      <c r="CJ69" s="79">
        <f t="shared" si="32"/>
        <v>-1.051554025960684E-4</v>
      </c>
      <c r="CK69" s="79">
        <f t="shared" si="33"/>
        <v>-3.5318900281178643E-5</v>
      </c>
      <c r="CL69" s="79">
        <f t="shared" si="34"/>
        <v>-1.7001326852252412E-4</v>
      </c>
      <c r="CM69" s="49">
        <f t="shared" si="36"/>
        <v>-4.8987933463417305E-4</v>
      </c>
      <c r="CN69" s="49">
        <f t="shared" si="37"/>
        <v>-5.5660234201815567E-4</v>
      </c>
      <c r="CO69" s="49">
        <f t="shared" si="38"/>
        <v>8.5738574499324787E-4</v>
      </c>
      <c r="CP69" s="49">
        <f t="shared" si="39"/>
        <v>-1.3372730105589642E-3</v>
      </c>
      <c r="CQ69" s="79" t="str">
        <f>IF(N69=0,"",(#REF!-N69)/N69)</f>
        <v/>
      </c>
      <c r="CR69" s="79" t="str">
        <f t="shared" si="35"/>
        <v/>
      </c>
    </row>
    <row r="70" spans="1:96" x14ac:dyDescent="0.25">
      <c r="A70" s="78" t="s">
        <v>122</v>
      </c>
      <c r="B70" s="91">
        <v>214.41820000000001</v>
      </c>
      <c r="C70" s="91">
        <v>0</v>
      </c>
      <c r="D70" s="91">
        <v>715.04247999999995</v>
      </c>
      <c r="E70" s="91">
        <v>31.4708702</v>
      </c>
      <c r="F70" s="91">
        <v>28.953195999999998</v>
      </c>
      <c r="G70" s="91">
        <v>61.987555999999998</v>
      </c>
      <c r="H70" s="91">
        <v>154.06</v>
      </c>
      <c r="Q70" s="91" t="s">
        <v>122</v>
      </c>
      <c r="R70" s="91">
        <v>0</v>
      </c>
      <c r="S70" s="91">
        <v>4.0627171680594296</v>
      </c>
      <c r="T70" s="91">
        <v>1.50372514443737</v>
      </c>
      <c r="U70" s="91">
        <v>1.50372514443737</v>
      </c>
      <c r="V70" s="91">
        <v>11.947058143983799</v>
      </c>
      <c r="W70" s="91">
        <v>0</v>
      </c>
      <c r="X70" s="91">
        <v>0.728373202612565</v>
      </c>
      <c r="Y70" s="91">
        <v>3.7389948462242999</v>
      </c>
      <c r="Z70" s="91">
        <v>214.11233959997099</v>
      </c>
      <c r="AA70" s="91">
        <v>35.787519955224099</v>
      </c>
      <c r="AB70" s="91">
        <v>0.27192673278096502</v>
      </c>
      <c r="AC70" s="91">
        <v>6.2478405692422099</v>
      </c>
      <c r="AD70" s="91">
        <v>0</v>
      </c>
      <c r="AE70" s="91">
        <v>0</v>
      </c>
      <c r="AF70" s="91">
        <v>6.5715618483484599</v>
      </c>
      <c r="AG70" s="91">
        <v>6.5715618483484599</v>
      </c>
      <c r="AH70" s="91">
        <v>5.7136106196641201</v>
      </c>
      <c r="AI70" s="91">
        <v>4.9479470875069502</v>
      </c>
      <c r="AJ70" s="91">
        <v>0.19747035592640899</v>
      </c>
      <c r="AK70" s="91">
        <v>5.1781052837125401</v>
      </c>
      <c r="AL70" s="91">
        <v>0.52987148502455295</v>
      </c>
      <c r="AM70" s="91">
        <v>0</v>
      </c>
      <c r="AN70" s="91">
        <v>0.41926744412440597</v>
      </c>
      <c r="AO70" s="91">
        <v>0.55663485926244305</v>
      </c>
      <c r="AP70" s="91">
        <v>0</v>
      </c>
      <c r="AQ70" s="91">
        <v>158.136321588209</v>
      </c>
      <c r="AR70" s="91">
        <v>642.78129422333802</v>
      </c>
      <c r="AS70" s="91">
        <v>65.706594002325801</v>
      </c>
      <c r="AT70" s="91">
        <v>714.20149884532805</v>
      </c>
      <c r="AU70" s="91">
        <v>0</v>
      </c>
      <c r="AV70" s="91">
        <v>6.3035862768894999</v>
      </c>
      <c r="AW70" s="91">
        <v>0</v>
      </c>
      <c r="AX70" s="91">
        <v>54.984476752922497</v>
      </c>
      <c r="AY70" s="91">
        <v>1.68607350209714E-2</v>
      </c>
      <c r="AZ70" s="91">
        <v>5.9287203822814497E-3</v>
      </c>
      <c r="BA70" s="91">
        <v>22.303585707435602</v>
      </c>
      <c r="BB70" s="91">
        <v>7.5772082871740599E-3</v>
      </c>
      <c r="BC70" s="91">
        <v>0</v>
      </c>
      <c r="BD70" s="91">
        <v>1.0989836692626E-3</v>
      </c>
      <c r="BE70" s="91">
        <v>31.434713608459099</v>
      </c>
      <c r="BF70" s="91">
        <v>28.9198737466889</v>
      </c>
      <c r="BG70" s="91">
        <v>2.5148398617701999</v>
      </c>
      <c r="BH70" s="91">
        <v>0</v>
      </c>
      <c r="BI70" s="91">
        <v>0</v>
      </c>
      <c r="BJ70" s="91">
        <v>0.118314325082535</v>
      </c>
      <c r="BK70" s="91">
        <v>0</v>
      </c>
      <c r="BL70" s="91">
        <v>1.26961517220853</v>
      </c>
      <c r="BM70" s="91">
        <v>0</v>
      </c>
      <c r="BN70" s="91">
        <v>3.29984362616225E-2</v>
      </c>
      <c r="BO70" s="91">
        <v>5.0784629375485597</v>
      </c>
      <c r="BP70" s="91">
        <v>0.13432708972216201</v>
      </c>
      <c r="BQ70" s="91">
        <v>0</v>
      </c>
      <c r="BR70" s="91">
        <v>8.5315837453220605E-2</v>
      </c>
      <c r="BS70" s="91">
        <v>1.15683339120466E-4</v>
      </c>
      <c r="BT70" s="91">
        <v>61.938712302341798</v>
      </c>
      <c r="BU70" s="91">
        <v>22.9655170226815</v>
      </c>
      <c r="BV70" s="91">
        <v>0</v>
      </c>
      <c r="BW70" s="91">
        <v>0</v>
      </c>
      <c r="BX70" s="91">
        <v>7.6931683867436096</v>
      </c>
      <c r="BY70" s="91">
        <v>0</v>
      </c>
      <c r="BZ70" s="91">
        <v>1.25578705997123</v>
      </c>
      <c r="CA70" s="91">
        <v>153.78353092257899</v>
      </c>
      <c r="CB70" s="91">
        <v>10.6936139044737</v>
      </c>
      <c r="CD70" s="34">
        <f t="shared" si="26"/>
        <v>7.9999980802357516E-3</v>
      </c>
      <c r="CE70" s="34">
        <f t="shared" si="27"/>
        <v>1.9247485799490167E-2</v>
      </c>
      <c r="CF70" s="79">
        <f t="shared" si="28"/>
        <v>-1.4264665967208883E-3</v>
      </c>
      <c r="CG70" s="79" t="str">
        <f t="shared" si="29"/>
        <v/>
      </c>
      <c r="CH70" s="79">
        <f t="shared" si="30"/>
        <v>-1.1761275423411326E-3</v>
      </c>
      <c r="CI70" s="79">
        <f t="shared" si="31"/>
        <v>-1.1488907459858441E-3</v>
      </c>
      <c r="CJ70" s="79">
        <f t="shared" si="32"/>
        <v>-1.1509006919684581E-3</v>
      </c>
      <c r="CK70" s="79">
        <f t="shared" si="33"/>
        <v>-7.8795972627472848E-4</v>
      </c>
      <c r="CL70" s="79">
        <f t="shared" si="34"/>
        <v>-1.7945545723809706E-3</v>
      </c>
      <c r="CM70" s="49">
        <f t="shared" si="36"/>
        <v>-4.9129685999493248E-4</v>
      </c>
      <c r="CN70" s="49">
        <f t="shared" si="37"/>
        <v>-5.5839944026761631E-4</v>
      </c>
      <c r="CO70" s="49">
        <f t="shared" si="38"/>
        <v>8.5596436724043475E-4</v>
      </c>
      <c r="CP70" s="49">
        <f t="shared" si="39"/>
        <v>-1.3376761526842074E-3</v>
      </c>
      <c r="CQ70" s="79" t="str">
        <f>IF(N70=0,"",(#REF!-N70)/N70)</f>
        <v/>
      </c>
      <c r="CR70" s="79" t="str">
        <f t="shared" si="35"/>
        <v/>
      </c>
    </row>
    <row r="71" spans="1:96" x14ac:dyDescent="0.25">
      <c r="A71" s="78" t="s">
        <v>123</v>
      </c>
      <c r="B71" s="91">
        <v>2886.2192</v>
      </c>
      <c r="C71" s="91">
        <v>9.9374914000000008</v>
      </c>
      <c r="D71" s="91">
        <v>18963.794999999998</v>
      </c>
      <c r="E71" s="91">
        <v>480.39144099999999</v>
      </c>
      <c r="F71" s="91">
        <v>441.96017000000001</v>
      </c>
      <c r="G71" s="91">
        <v>1012.6086</v>
      </c>
      <c r="H71" s="91">
        <v>1414.5269000000001</v>
      </c>
      <c r="Q71" s="91" t="s">
        <v>123</v>
      </c>
      <c r="R71" s="91">
        <v>0</v>
      </c>
      <c r="S71" s="91">
        <v>37.132247200780398</v>
      </c>
      <c r="T71" s="91">
        <v>13.743689603372999</v>
      </c>
      <c r="U71" s="91">
        <v>13.743689603372999</v>
      </c>
      <c r="V71" s="91">
        <v>109.19338709304</v>
      </c>
      <c r="W71" s="91">
        <v>0</v>
      </c>
      <c r="X71" s="91">
        <v>6.6571804782420303</v>
      </c>
      <c r="Y71" s="91">
        <v>34.173547488549701</v>
      </c>
      <c r="Z71" s="91">
        <v>2864.44204390504</v>
      </c>
      <c r="AA71" s="91">
        <v>327.08972043188498</v>
      </c>
      <c r="AB71" s="91">
        <v>2.4853420523487499</v>
      </c>
      <c r="AC71" s="91">
        <v>57.103922421667001</v>
      </c>
      <c r="AD71" s="91">
        <v>0</v>
      </c>
      <c r="AE71" s="91">
        <v>0</v>
      </c>
      <c r="AF71" s="91">
        <v>60.062647623362302</v>
      </c>
      <c r="AG71" s="91">
        <v>60.062647623362302</v>
      </c>
      <c r="AH71" s="91">
        <v>150.46685516184601</v>
      </c>
      <c r="AI71" s="91">
        <v>45.223181150481899</v>
      </c>
      <c r="AJ71" s="91">
        <v>1.80483878733554</v>
      </c>
      <c r="AK71" s="91">
        <v>47.326700890325498</v>
      </c>
      <c r="AL71" s="91">
        <v>4.8428858792859204</v>
      </c>
      <c r="AM71" s="91">
        <v>0</v>
      </c>
      <c r="AN71" s="91">
        <v>3.8320133338828302</v>
      </c>
      <c r="AO71" s="91">
        <v>14.4319868604529</v>
      </c>
      <c r="AP71" s="91">
        <v>0</v>
      </c>
      <c r="AQ71" s="91">
        <v>1445.3309546564301</v>
      </c>
      <c r="AR71" s="91">
        <v>16927.5190202659</v>
      </c>
      <c r="AS71" s="91">
        <v>1730.3671711944</v>
      </c>
      <c r="AT71" s="91">
        <v>18808.3530466222</v>
      </c>
      <c r="AU71" s="91">
        <v>0</v>
      </c>
      <c r="AV71" s="91">
        <v>57.613244806737299</v>
      </c>
      <c r="AW71" s="91">
        <v>0</v>
      </c>
      <c r="AX71" s="91">
        <v>502.545965488847</v>
      </c>
      <c r="AY71" s="91">
        <v>3.7730976592426</v>
      </c>
      <c r="AZ71" s="91">
        <v>5.0697358311700497E-2</v>
      </c>
      <c r="BA71" s="91">
        <v>204.19110137403001</v>
      </c>
      <c r="BB71" s="91">
        <v>0.213017069285757</v>
      </c>
      <c r="BC71" s="91">
        <v>0</v>
      </c>
      <c r="BD71" s="91">
        <v>9.3975393111658499E-3</v>
      </c>
      <c r="BE71" s="91">
        <v>475.31110448993297</v>
      </c>
      <c r="BF71" s="91">
        <v>437.28518243434303</v>
      </c>
      <c r="BG71" s="91">
        <v>38.025922055589497</v>
      </c>
      <c r="BH71" s="91">
        <v>0.63331382242872103</v>
      </c>
      <c r="BI71" s="91">
        <v>0</v>
      </c>
      <c r="BJ71" s="91">
        <v>48.434731063675002</v>
      </c>
      <c r="BK71" s="91">
        <v>0</v>
      </c>
      <c r="BL71" s="91">
        <v>31.072167308762801</v>
      </c>
      <c r="BM71" s="91">
        <v>0</v>
      </c>
      <c r="BN71" s="91">
        <v>0.28217387853635101</v>
      </c>
      <c r="BO71" s="91">
        <v>124.26972778429899</v>
      </c>
      <c r="BP71" s="91">
        <v>1.22771885027199</v>
      </c>
      <c r="BQ71" s="91">
        <v>0.64680445554104005</v>
      </c>
      <c r="BR71" s="91">
        <v>23.681014897733</v>
      </c>
      <c r="BS71" s="91">
        <v>2.7938223184907102E-2</v>
      </c>
      <c r="BT71" s="91">
        <v>1000.57175372167</v>
      </c>
      <c r="BU71" s="91">
        <v>209.899438480133</v>
      </c>
      <c r="BV71" s="91">
        <v>0</v>
      </c>
      <c r="BW71" s="91">
        <v>0</v>
      </c>
      <c r="BX71" s="91">
        <v>70.313740249893797</v>
      </c>
      <c r="BY71" s="91">
        <v>0</v>
      </c>
      <c r="BZ71" s="91">
        <v>11.477625674366299</v>
      </c>
      <c r="CA71" s="91">
        <v>1405.5440556226099</v>
      </c>
      <c r="CB71" s="91">
        <v>97.737241412721801</v>
      </c>
      <c r="CD71" s="34">
        <f t="shared" si="26"/>
        <v>8.0000016369784384E-3</v>
      </c>
      <c r="CE71" s="34">
        <f t="shared" si="27"/>
        <v>3.3003603689726706E-2</v>
      </c>
      <c r="CF71" s="79">
        <f t="shared" si="28"/>
        <v>-7.5452190516091056E-3</v>
      </c>
      <c r="CG71" s="79">
        <f t="shared" si="29"/>
        <v>0.45227666415418472</v>
      </c>
      <c r="CH71" s="79">
        <f t="shared" si="30"/>
        <v>-8.1967746106619589E-3</v>
      </c>
      <c r="CI71" s="79">
        <f t="shared" si="31"/>
        <v>-1.0575410126982286E-2</v>
      </c>
      <c r="CJ71" s="79">
        <f t="shared" si="32"/>
        <v>-1.057784814784775E-2</v>
      </c>
      <c r="CK71" s="79">
        <f t="shared" si="33"/>
        <v>-1.1886968250447426E-2</v>
      </c>
      <c r="CL71" s="79">
        <f t="shared" si="34"/>
        <v>-6.3504231537697626E-3</v>
      </c>
      <c r="CM71" s="49">
        <f t="shared" si="36"/>
        <v>-4.9074022443870832E-4</v>
      </c>
      <c r="CN71" s="49">
        <f t="shared" si="37"/>
        <v>-5.5440198281961383E-4</v>
      </c>
      <c r="CO71" s="49">
        <f t="shared" si="38"/>
        <v>8.58818064840713E-4</v>
      </c>
      <c r="CP71" s="49">
        <f t="shared" si="39"/>
        <v>-1.3348338288906513E-3</v>
      </c>
      <c r="CQ71" s="79" t="str">
        <f>IF(N71=0,"",(#REF!-N71)/N71)</f>
        <v/>
      </c>
      <c r="CR71" s="79" t="str">
        <f t="shared" si="35"/>
        <v/>
      </c>
    </row>
    <row r="72" spans="1:96" x14ac:dyDescent="0.25">
      <c r="A72" s="78" t="s">
        <v>72</v>
      </c>
      <c r="B72" s="91">
        <v>543.37450999999999</v>
      </c>
      <c r="C72" s="91">
        <v>0.97625715000000002</v>
      </c>
      <c r="D72" s="91">
        <v>2632.8031999999998</v>
      </c>
      <c r="E72" s="91">
        <v>86.03741740000001</v>
      </c>
      <c r="F72" s="91">
        <v>79.154335000000003</v>
      </c>
      <c r="G72" s="91">
        <v>174.81084999999999</v>
      </c>
      <c r="H72" s="91">
        <v>303.75116000000003</v>
      </c>
      <c r="Q72" s="91" t="s">
        <v>72</v>
      </c>
      <c r="R72" s="91">
        <v>0</v>
      </c>
      <c r="S72" s="91">
        <v>8.0264852772708899</v>
      </c>
      <c r="T72" s="91">
        <v>2.9708278809636401</v>
      </c>
      <c r="U72" s="91">
        <v>2.9708278809636401</v>
      </c>
      <c r="V72" s="91">
        <v>23.603142366771898</v>
      </c>
      <c r="W72" s="91">
        <v>0</v>
      </c>
      <c r="X72" s="91">
        <v>1.4390080259803799</v>
      </c>
      <c r="Y72" s="91">
        <v>7.3869273440367698</v>
      </c>
      <c r="Z72" s="91">
        <v>543.52963199347403</v>
      </c>
      <c r="AA72" s="91">
        <v>70.703449217083502</v>
      </c>
      <c r="AB72" s="91">
        <v>0.53723096705997098</v>
      </c>
      <c r="AC72" s="91">
        <v>12.343523813290499</v>
      </c>
      <c r="AD72" s="91">
        <v>0</v>
      </c>
      <c r="AE72" s="91">
        <v>0</v>
      </c>
      <c r="AF72" s="91">
        <v>12.9831035870302</v>
      </c>
      <c r="AG72" s="91">
        <v>12.9831035870302</v>
      </c>
      <c r="AH72" s="91">
        <v>21.069520682109999</v>
      </c>
      <c r="AI72" s="91">
        <v>9.7754012149561493</v>
      </c>
      <c r="AJ72" s="91">
        <v>0.390131783879473</v>
      </c>
      <c r="AK72" s="91">
        <v>10.2301034613787</v>
      </c>
      <c r="AL72" s="91">
        <v>1.0468416387616599</v>
      </c>
      <c r="AM72" s="91">
        <v>0</v>
      </c>
      <c r="AN72" s="91">
        <v>0.82832489079961602</v>
      </c>
      <c r="AO72" s="91">
        <v>2.2222412517843599</v>
      </c>
      <c r="AP72" s="91">
        <v>0</v>
      </c>
      <c r="AQ72" s="91">
        <v>312.42126875995501</v>
      </c>
      <c r="AR72" s="91">
        <v>2370.3178720988499</v>
      </c>
      <c r="AS72" s="91">
        <v>242.29938237514901</v>
      </c>
      <c r="AT72" s="91">
        <v>2633.6867751561099</v>
      </c>
      <c r="AU72" s="91">
        <v>0</v>
      </c>
      <c r="AV72" s="91">
        <v>12.453647962102499</v>
      </c>
      <c r="AW72" s="91">
        <v>0</v>
      </c>
      <c r="AX72" s="91">
        <v>108.629779963293</v>
      </c>
      <c r="AY72" s="91">
        <v>0.315983145664886</v>
      </c>
      <c r="AZ72" s="91">
        <v>1.3246400017636901E-2</v>
      </c>
      <c r="BA72" s="91">
        <v>50.865432298814397</v>
      </c>
      <c r="BB72" s="91">
        <v>2.82972128066491E-2</v>
      </c>
      <c r="BC72" s="91">
        <v>0</v>
      </c>
      <c r="BD72" s="91">
        <v>2.4554288265348301E-3</v>
      </c>
      <c r="BE72" s="91">
        <v>86.071597244332693</v>
      </c>
      <c r="BF72" s="91">
        <v>79.185611254705407</v>
      </c>
      <c r="BG72" s="91">
        <v>6.8859859896272502</v>
      </c>
      <c r="BH72" s="91">
        <v>4.8570732540771398E-2</v>
      </c>
      <c r="BI72" s="91">
        <v>0</v>
      </c>
      <c r="BJ72" s="91">
        <v>3.9013402999388198</v>
      </c>
      <c r="BK72" s="91">
        <v>0</v>
      </c>
      <c r="BL72" s="91">
        <v>4.3870488378886296</v>
      </c>
      <c r="BM72" s="91">
        <v>0</v>
      </c>
      <c r="BN72" s="91">
        <v>7.3727524154389601E-2</v>
      </c>
      <c r="BO72" s="91">
        <v>17.546748678604601</v>
      </c>
      <c r="BP72" s="91">
        <v>0.26538289431505102</v>
      </c>
      <c r="BQ72" s="91">
        <v>4.9604898670061702E-2</v>
      </c>
      <c r="BR72" s="91">
        <v>1.95083053621918</v>
      </c>
      <c r="BS72" s="91">
        <v>2.3252605587614399E-3</v>
      </c>
      <c r="BT72" s="91">
        <v>174.892387330037</v>
      </c>
      <c r="BU72" s="91">
        <v>45.371755478020397</v>
      </c>
      <c r="BV72" s="91">
        <v>0</v>
      </c>
      <c r="BW72" s="91">
        <v>0</v>
      </c>
      <c r="BX72" s="91">
        <v>15.198984377801599</v>
      </c>
      <c r="BY72" s="91">
        <v>0</v>
      </c>
      <c r="BZ72" s="91">
        <v>2.4809938484432501</v>
      </c>
      <c r="CA72" s="91">
        <v>303.821813411817</v>
      </c>
      <c r="CB72" s="91">
        <v>21.126822361100501</v>
      </c>
      <c r="CD72" s="34">
        <f t="shared" si="26"/>
        <v>8.0000100546736876E-3</v>
      </c>
      <c r="CE72" s="34">
        <f t="shared" si="27"/>
        <v>2.8063700166895016E-2</v>
      </c>
      <c r="CF72" s="79">
        <f t="shared" si="28"/>
        <v>2.8547896638368296E-4</v>
      </c>
      <c r="CG72" s="79">
        <f t="shared" si="29"/>
        <v>1.2762867875378532</v>
      </c>
      <c r="CH72" s="79">
        <f t="shared" si="30"/>
        <v>3.3560243170095477E-4</v>
      </c>
      <c r="CI72" s="79">
        <f t="shared" si="31"/>
        <v>3.9726720496242749E-4</v>
      </c>
      <c r="CJ72" s="79">
        <f t="shared" si="32"/>
        <v>3.9513002927007746E-4</v>
      </c>
      <c r="CK72" s="79">
        <f t="shared" si="33"/>
        <v>4.6643174629611584E-4</v>
      </c>
      <c r="CL72" s="79">
        <f t="shared" si="34"/>
        <v>2.3260293661751623E-4</v>
      </c>
      <c r="CM72" s="49">
        <f t="shared" si="36"/>
        <v>-4.9151335626170293E-4</v>
      </c>
      <c r="CN72" s="49">
        <f t="shared" si="37"/>
        <v>-5.5809231767956857E-4</v>
      </c>
      <c r="CO72" s="49">
        <f t="shared" si="38"/>
        <v>8.5780620273349321E-4</v>
      </c>
      <c r="CP72" s="49">
        <f t="shared" si="39"/>
        <v>-1.3366469367235509E-3</v>
      </c>
      <c r="CQ72" s="79" t="str">
        <f>IF(N72=0,"",(#REF!-N72)/N72)</f>
        <v/>
      </c>
      <c r="CR72" s="79" t="str">
        <f t="shared" si="35"/>
        <v/>
      </c>
    </row>
    <row r="73" spans="1:96" x14ac:dyDescent="0.25">
      <c r="A73" s="78" t="s">
        <v>124</v>
      </c>
      <c r="B73" s="91">
        <v>36.490428999999999</v>
      </c>
      <c r="C73" s="91">
        <v>0.50406057000000004</v>
      </c>
      <c r="D73" s="91">
        <v>377.60458</v>
      </c>
      <c r="E73" s="91">
        <v>24.746828799999999</v>
      </c>
      <c r="F73" s="91">
        <v>22.76708</v>
      </c>
      <c r="G73" s="91">
        <v>184.50658000000001</v>
      </c>
      <c r="H73" s="91">
        <v>14.885323</v>
      </c>
      <c r="Q73" s="91" t="s">
        <v>124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  <c r="AC73" s="91">
        <v>0</v>
      </c>
      <c r="AD73" s="91">
        <v>0</v>
      </c>
      <c r="AE73" s="91">
        <v>0</v>
      </c>
      <c r="AF73" s="91">
        <v>0</v>
      </c>
      <c r="AG73" s="91">
        <v>0</v>
      </c>
      <c r="AH73" s="91">
        <v>0</v>
      </c>
      <c r="AI73" s="91">
        <v>0</v>
      </c>
      <c r="AJ73" s="91">
        <v>0</v>
      </c>
      <c r="AK73" s="91">
        <v>0</v>
      </c>
      <c r="AL73" s="91">
        <v>0</v>
      </c>
      <c r="AM73" s="91">
        <v>0</v>
      </c>
      <c r="AN73" s="91">
        <v>0</v>
      </c>
      <c r="AO73" s="91">
        <v>0</v>
      </c>
      <c r="AP73" s="91">
        <v>0</v>
      </c>
      <c r="AQ73" s="91">
        <v>0</v>
      </c>
      <c r="AR73" s="91">
        <v>0</v>
      </c>
      <c r="AS73" s="91">
        <v>0</v>
      </c>
      <c r="AT73" s="91">
        <v>0</v>
      </c>
      <c r="AU73" s="91">
        <v>0</v>
      </c>
      <c r="AV73" s="91">
        <v>0</v>
      </c>
      <c r="AW73" s="91">
        <v>0</v>
      </c>
      <c r="AX73" s="91">
        <v>0</v>
      </c>
      <c r="AY73" s="91">
        <v>0</v>
      </c>
      <c r="AZ73" s="91">
        <v>0</v>
      </c>
      <c r="BA73" s="91">
        <v>0</v>
      </c>
      <c r="BB73" s="91">
        <v>0</v>
      </c>
      <c r="BC73" s="91">
        <v>0</v>
      </c>
      <c r="BD73" s="91">
        <v>0</v>
      </c>
      <c r="BE73" s="91">
        <v>0</v>
      </c>
      <c r="BF73" s="91">
        <v>0</v>
      </c>
      <c r="BG73" s="91">
        <v>0</v>
      </c>
      <c r="BH73" s="91">
        <v>0</v>
      </c>
      <c r="BI73" s="91">
        <v>0</v>
      </c>
      <c r="BJ73" s="91">
        <v>0</v>
      </c>
      <c r="BK73" s="91">
        <v>0</v>
      </c>
      <c r="BL73" s="91">
        <v>0</v>
      </c>
      <c r="BM73" s="91">
        <v>0</v>
      </c>
      <c r="BN73" s="91">
        <v>0</v>
      </c>
      <c r="BO73" s="91">
        <v>0</v>
      </c>
      <c r="BP73" s="91">
        <v>0</v>
      </c>
      <c r="BQ73" s="91">
        <v>0</v>
      </c>
      <c r="BR73" s="91">
        <v>0</v>
      </c>
      <c r="BS73" s="91">
        <v>0</v>
      </c>
      <c r="BT73" s="91">
        <v>0</v>
      </c>
      <c r="BU73" s="91">
        <v>0</v>
      </c>
      <c r="BV73" s="91">
        <v>0</v>
      </c>
      <c r="BW73" s="91">
        <v>0</v>
      </c>
      <c r="BX73" s="91">
        <v>0</v>
      </c>
      <c r="BY73" s="91">
        <v>0</v>
      </c>
      <c r="BZ73" s="91">
        <v>0</v>
      </c>
      <c r="CA73" s="91">
        <v>0</v>
      </c>
      <c r="CB73" s="91">
        <v>0</v>
      </c>
      <c r="CD73" s="34" t="e">
        <f t="shared" si="26"/>
        <v>#DIV/0!</v>
      </c>
      <c r="CE73" s="34" t="e">
        <f t="shared" si="27"/>
        <v>#DIV/0!</v>
      </c>
      <c r="CF73" s="79">
        <f t="shared" si="28"/>
        <v>-1</v>
      </c>
      <c r="CG73" s="79">
        <f t="shared" si="29"/>
        <v>-1</v>
      </c>
      <c r="CH73" s="79">
        <f t="shared" si="30"/>
        <v>-1</v>
      </c>
      <c r="CI73" s="79">
        <f t="shared" si="31"/>
        <v>-1</v>
      </c>
      <c r="CJ73" s="79">
        <f t="shared" si="32"/>
        <v>-1</v>
      </c>
      <c r="CK73" s="79">
        <f t="shared" si="33"/>
        <v>-1</v>
      </c>
      <c r="CL73" s="79">
        <f t="shared" si="34"/>
        <v>-1</v>
      </c>
      <c r="CM73" s="49" t="e">
        <f t="shared" si="36"/>
        <v>#DIV/0!</v>
      </c>
      <c r="CN73" s="49" t="e">
        <f t="shared" si="37"/>
        <v>#DIV/0!</v>
      </c>
      <c r="CO73" s="49" t="e">
        <f t="shared" si="38"/>
        <v>#DIV/0!</v>
      </c>
      <c r="CP73" s="49" t="e">
        <f t="shared" si="39"/>
        <v>#DIV/0!</v>
      </c>
      <c r="CQ73" s="79" t="str">
        <f>IF(N73=0,"",(#REF!-N73)/N73)</f>
        <v/>
      </c>
      <c r="CR73" s="79" t="str">
        <f t="shared" si="35"/>
        <v/>
      </c>
    </row>
    <row r="74" spans="1:96" x14ac:dyDescent="0.25">
      <c r="A74" s="78" t="s">
        <v>73</v>
      </c>
      <c r="B74" s="91">
        <v>3818.4780000000001</v>
      </c>
      <c r="C74" s="91">
        <v>0</v>
      </c>
      <c r="D74" s="91">
        <v>23566.26</v>
      </c>
      <c r="E74" s="91">
        <v>544.20267000000001</v>
      </c>
      <c r="F74" s="91">
        <v>500.66692999999998</v>
      </c>
      <c r="G74" s="91">
        <v>1114.0287000000001</v>
      </c>
      <c r="H74" s="91">
        <v>2090.7568000000001</v>
      </c>
      <c r="Q74" s="91" t="s">
        <v>73</v>
      </c>
      <c r="R74" s="91">
        <v>0</v>
      </c>
      <c r="S74" s="91">
        <v>55.228062688646702</v>
      </c>
      <c r="T74" s="91">
        <v>20.441465486300999</v>
      </c>
      <c r="U74" s="91">
        <v>20.441465486300999</v>
      </c>
      <c r="V74" s="91">
        <v>162.40700906099599</v>
      </c>
      <c r="W74" s="91">
        <v>0</v>
      </c>
      <c r="X74" s="91">
        <v>9.9014224411492595</v>
      </c>
      <c r="Y74" s="91">
        <v>50.827411721974997</v>
      </c>
      <c r="Z74" s="91">
        <v>3818.1586988321001</v>
      </c>
      <c r="AA74" s="91">
        <v>486.49125225946102</v>
      </c>
      <c r="AB74" s="91">
        <v>3.69654617172902</v>
      </c>
      <c r="AC74" s="91">
        <v>84.932373411266795</v>
      </c>
      <c r="AD74" s="91">
        <v>0</v>
      </c>
      <c r="AE74" s="91">
        <v>0</v>
      </c>
      <c r="AF74" s="91">
        <v>89.333037062120695</v>
      </c>
      <c r="AG74" s="91">
        <v>89.333037062120695</v>
      </c>
      <c r="AH74" s="91">
        <v>188.51921471364699</v>
      </c>
      <c r="AI74" s="91">
        <v>67.2617933045629</v>
      </c>
      <c r="AJ74" s="91">
        <v>2.6843950962901699</v>
      </c>
      <c r="AK74" s="91">
        <v>70.390486859251396</v>
      </c>
      <c r="AL74" s="91">
        <v>7.2029966719026399</v>
      </c>
      <c r="AM74" s="91">
        <v>0</v>
      </c>
      <c r="AN74" s="91">
        <v>5.6994920698242302</v>
      </c>
      <c r="AO74" s="91">
        <v>9.6356695602330298</v>
      </c>
      <c r="AP74" s="91">
        <v>0</v>
      </c>
      <c r="AQ74" s="91">
        <v>2149.68841912068</v>
      </c>
      <c r="AR74" s="91">
        <v>21208.387354288199</v>
      </c>
      <c r="AS74" s="91">
        <v>2167.9730557714201</v>
      </c>
      <c r="AT74" s="91">
        <v>23564.879624773301</v>
      </c>
      <c r="AU74" s="91">
        <v>0</v>
      </c>
      <c r="AV74" s="91">
        <v>85.690156649415499</v>
      </c>
      <c r="AW74" s="91">
        <v>0</v>
      </c>
      <c r="AX74" s="91">
        <v>747.45115530349301</v>
      </c>
      <c r="AY74" s="91">
        <v>0.38334058653968001</v>
      </c>
      <c r="AZ74" s="91">
        <v>0.101617200460766</v>
      </c>
      <c r="BA74" s="91">
        <v>382.62745018932202</v>
      </c>
      <c r="BB74" s="91">
        <v>0.13372545842358399</v>
      </c>
      <c r="BC74" s="91">
        <v>0</v>
      </c>
      <c r="BD74" s="91">
        <v>1.8836359728170101E-2</v>
      </c>
      <c r="BE74" s="91">
        <v>544.15159875372694</v>
      </c>
      <c r="BF74" s="91">
        <v>500.61869598306799</v>
      </c>
      <c r="BG74" s="91">
        <v>43.532902770658602</v>
      </c>
      <c r="BH74" s="91">
        <v>1.64661215738796E-2</v>
      </c>
      <c r="BI74" s="91">
        <v>0</v>
      </c>
      <c r="BJ74" s="91">
        <v>3.2608783214008099</v>
      </c>
      <c r="BK74" s="91">
        <v>0</v>
      </c>
      <c r="BL74" s="91">
        <v>22.286551805860899</v>
      </c>
      <c r="BM74" s="91">
        <v>0</v>
      </c>
      <c r="BN74" s="91">
        <v>0.565584814563733</v>
      </c>
      <c r="BO74" s="91">
        <v>89.145710963033906</v>
      </c>
      <c r="BP74" s="91">
        <v>1.8260226584169701</v>
      </c>
      <c r="BQ74" s="91">
        <v>1.6816890049989801E-2</v>
      </c>
      <c r="BR74" s="91">
        <v>2.0590338244128801</v>
      </c>
      <c r="BS74" s="91">
        <v>2.6834476980990602E-3</v>
      </c>
      <c r="BT74" s="91">
        <v>1113.9737557389001</v>
      </c>
      <c r="BU74" s="91">
        <v>312.190774919624</v>
      </c>
      <c r="BV74" s="91">
        <v>0</v>
      </c>
      <c r="BW74" s="91">
        <v>0</v>
      </c>
      <c r="BX74" s="91">
        <v>104.579923236385</v>
      </c>
      <c r="BY74" s="91">
        <v>0</v>
      </c>
      <c r="BZ74" s="91">
        <v>17.071047654227002</v>
      </c>
      <c r="CA74" s="91">
        <v>2090.5114353742601</v>
      </c>
      <c r="CB74" s="91">
        <v>145.36772978278901</v>
      </c>
      <c r="CD74" s="34">
        <f t="shared" si="26"/>
        <v>8.0000075415390792E-3</v>
      </c>
      <c r="CE74" s="34">
        <f t="shared" si="27"/>
        <v>1.9247522390891548E-2</v>
      </c>
      <c r="CF74" s="79">
        <f t="shared" si="28"/>
        <v>-8.3620009831140502E-5</v>
      </c>
      <c r="CG74" s="79" t="str">
        <f t="shared" si="29"/>
        <v/>
      </c>
      <c r="CH74" s="79">
        <f t="shared" si="30"/>
        <v>-5.857421698214531E-5</v>
      </c>
      <c r="CI74" s="79">
        <f t="shared" si="31"/>
        <v>-9.3846004601682732E-5</v>
      </c>
      <c r="CJ74" s="79">
        <f t="shared" si="32"/>
        <v>-9.6339530417927706E-5</v>
      </c>
      <c r="CK74" s="79">
        <f t="shared" si="33"/>
        <v>-4.9320328192613347E-5</v>
      </c>
      <c r="CL74" s="79">
        <f t="shared" si="34"/>
        <v>-1.1735684692737427E-4</v>
      </c>
      <c r="CM74" s="49">
        <f t="shared" si="36"/>
        <v>-4.8934792047593116E-4</v>
      </c>
      <c r="CN74" s="49">
        <f t="shared" si="37"/>
        <v>-5.5630241006642152E-4</v>
      </c>
      <c r="CO74" s="49">
        <f t="shared" si="38"/>
        <v>8.5776204262611139E-4</v>
      </c>
      <c r="CP74" s="49">
        <f t="shared" si="39"/>
        <v>-1.3324024085584433E-3</v>
      </c>
      <c r="CQ74" s="79" t="str">
        <f>IF(N74=0,"",(#REF!-N74)/N74)</f>
        <v/>
      </c>
      <c r="CR74" s="79" t="str">
        <f t="shared" si="35"/>
        <v/>
      </c>
    </row>
    <row r="75" spans="1:96" x14ac:dyDescent="0.25">
      <c r="A75" s="78" t="s">
        <v>86</v>
      </c>
      <c r="B75" s="91">
        <v>0.50265092</v>
      </c>
      <c r="C75" s="91">
        <v>7.8906993999999994E-3</v>
      </c>
      <c r="D75" s="91">
        <v>5.9087604999999996</v>
      </c>
      <c r="E75" s="91">
        <v>0.37056849200000003</v>
      </c>
      <c r="F75" s="91">
        <v>0.34092295</v>
      </c>
      <c r="G75" s="91">
        <v>2.8414104</v>
      </c>
      <c r="H75" s="91">
        <v>0.21916041</v>
      </c>
      <c r="Q75" s="91" t="s">
        <v>86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  <c r="AC75" s="91">
        <v>0</v>
      </c>
      <c r="AD75" s="91">
        <v>0</v>
      </c>
      <c r="AE75" s="91">
        <v>0</v>
      </c>
      <c r="AF75" s="91">
        <v>0</v>
      </c>
      <c r="AG75" s="91">
        <v>0</v>
      </c>
      <c r="AH75" s="91">
        <v>0</v>
      </c>
      <c r="AI75" s="91">
        <v>0</v>
      </c>
      <c r="AJ75" s="91">
        <v>0</v>
      </c>
      <c r="AK75" s="91">
        <v>0</v>
      </c>
      <c r="AL75" s="91">
        <v>0</v>
      </c>
      <c r="AM75" s="91">
        <v>0</v>
      </c>
      <c r="AN75" s="91">
        <v>0</v>
      </c>
      <c r="AO75" s="91">
        <v>0</v>
      </c>
      <c r="AP75" s="91">
        <v>0</v>
      </c>
      <c r="AQ75" s="91">
        <v>0</v>
      </c>
      <c r="AR75" s="91">
        <v>0</v>
      </c>
      <c r="AS75" s="91">
        <v>0</v>
      </c>
      <c r="AT75" s="91">
        <v>0</v>
      </c>
      <c r="AU75" s="91">
        <v>0</v>
      </c>
      <c r="AV75" s="91">
        <v>0</v>
      </c>
      <c r="AW75" s="91">
        <v>0</v>
      </c>
      <c r="AX75" s="91">
        <v>0</v>
      </c>
      <c r="AY75" s="91">
        <v>0</v>
      </c>
      <c r="AZ75" s="91">
        <v>0</v>
      </c>
      <c r="BA75" s="91">
        <v>0</v>
      </c>
      <c r="BB75" s="91">
        <v>0</v>
      </c>
      <c r="BC75" s="91">
        <v>0</v>
      </c>
      <c r="BD75" s="91">
        <v>0</v>
      </c>
      <c r="BE75" s="91">
        <v>0</v>
      </c>
      <c r="BF75" s="91">
        <v>0</v>
      </c>
      <c r="BG75" s="91">
        <v>0</v>
      </c>
      <c r="BH75" s="91">
        <v>0</v>
      </c>
      <c r="BI75" s="91">
        <v>0</v>
      </c>
      <c r="BJ75" s="91">
        <v>0</v>
      </c>
      <c r="BK75" s="91">
        <v>0</v>
      </c>
      <c r="BL75" s="91">
        <v>0</v>
      </c>
      <c r="BM75" s="91">
        <v>0</v>
      </c>
      <c r="BN75" s="91">
        <v>0</v>
      </c>
      <c r="BO75" s="91">
        <v>0</v>
      </c>
      <c r="BP75" s="91">
        <v>0</v>
      </c>
      <c r="BQ75" s="91">
        <v>0</v>
      </c>
      <c r="BR75" s="91">
        <v>0</v>
      </c>
      <c r="BS75" s="91">
        <v>0</v>
      </c>
      <c r="BT75" s="91">
        <v>0</v>
      </c>
      <c r="BU75" s="91">
        <v>0</v>
      </c>
      <c r="BV75" s="91">
        <v>0</v>
      </c>
      <c r="BW75" s="91">
        <v>0</v>
      </c>
      <c r="BX75" s="91">
        <v>0</v>
      </c>
      <c r="BY75" s="91">
        <v>0</v>
      </c>
      <c r="BZ75" s="91">
        <v>0</v>
      </c>
      <c r="CA75" s="91">
        <v>0</v>
      </c>
      <c r="CB75" s="91">
        <v>0</v>
      </c>
      <c r="CD75" s="34" t="e">
        <f t="shared" si="26"/>
        <v>#DIV/0!</v>
      </c>
      <c r="CE75" s="34" t="e">
        <f t="shared" si="27"/>
        <v>#DIV/0!</v>
      </c>
      <c r="CF75" s="79">
        <f t="shared" si="28"/>
        <v>-1</v>
      </c>
      <c r="CG75" s="79">
        <f t="shared" si="29"/>
        <v>-1</v>
      </c>
      <c r="CH75" s="79">
        <f t="shared" si="30"/>
        <v>-1</v>
      </c>
      <c r="CI75" s="79">
        <f t="shared" si="31"/>
        <v>-1</v>
      </c>
      <c r="CJ75" s="79">
        <f t="shared" si="32"/>
        <v>-1</v>
      </c>
      <c r="CK75" s="79">
        <f t="shared" si="33"/>
        <v>-1</v>
      </c>
      <c r="CL75" s="79">
        <f t="shared" si="34"/>
        <v>-1</v>
      </c>
      <c r="CM75" s="49" t="e">
        <f t="shared" si="36"/>
        <v>#DIV/0!</v>
      </c>
      <c r="CN75" s="49" t="e">
        <f t="shared" si="37"/>
        <v>#DIV/0!</v>
      </c>
      <c r="CO75" s="49" t="e">
        <f t="shared" si="38"/>
        <v>#DIV/0!</v>
      </c>
      <c r="CP75" s="49" t="e">
        <f t="shared" si="39"/>
        <v>#DIV/0!</v>
      </c>
      <c r="CQ75" s="79" t="str">
        <f>IF(N75=0,"",(#REF!-N75)/N75)</f>
        <v/>
      </c>
      <c r="CR75" s="79" t="str">
        <f t="shared" si="35"/>
        <v/>
      </c>
    </row>
    <row r="76" spans="1:96" x14ac:dyDescent="0.25">
      <c r="A76" s="78" t="s">
        <v>180</v>
      </c>
      <c r="B76" s="91">
        <v>59.141117000000001</v>
      </c>
      <c r="C76" s="91">
        <v>0.89978468</v>
      </c>
      <c r="D76" s="91">
        <v>175.93718000000001</v>
      </c>
      <c r="E76" s="91">
        <v>42.966747000000005</v>
      </c>
      <c r="F76" s="91">
        <v>39.529411000000003</v>
      </c>
      <c r="G76" s="91">
        <v>328.40008999999998</v>
      </c>
      <c r="H76" s="91">
        <v>25.389500000000002</v>
      </c>
      <c r="Q76" s="91" t="s">
        <v>180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  <c r="AC76" s="91">
        <v>0</v>
      </c>
      <c r="AD76" s="91">
        <v>0</v>
      </c>
      <c r="AE76" s="91">
        <v>0</v>
      </c>
      <c r="AF76" s="91">
        <v>0</v>
      </c>
      <c r="AG76" s="91">
        <v>0</v>
      </c>
      <c r="AH76" s="91">
        <v>0</v>
      </c>
      <c r="AI76" s="91">
        <v>0</v>
      </c>
      <c r="AJ76" s="91">
        <v>0</v>
      </c>
      <c r="AK76" s="91">
        <v>0</v>
      </c>
      <c r="AL76" s="91">
        <v>0</v>
      </c>
      <c r="AM76" s="91">
        <v>0</v>
      </c>
      <c r="AN76" s="91">
        <v>0</v>
      </c>
      <c r="AO76" s="91">
        <v>0</v>
      </c>
      <c r="AP76" s="91">
        <v>0</v>
      </c>
      <c r="AQ76" s="91">
        <v>0</v>
      </c>
      <c r="AR76" s="91">
        <v>0</v>
      </c>
      <c r="AS76" s="91">
        <v>0</v>
      </c>
      <c r="AT76" s="91">
        <v>0</v>
      </c>
      <c r="AU76" s="91">
        <v>0</v>
      </c>
      <c r="AV76" s="91">
        <v>0</v>
      </c>
      <c r="AW76" s="91">
        <v>0</v>
      </c>
      <c r="AX76" s="91">
        <v>0</v>
      </c>
      <c r="AY76" s="91">
        <v>0</v>
      </c>
      <c r="AZ76" s="91">
        <v>0</v>
      </c>
      <c r="BA76" s="91">
        <v>0</v>
      </c>
      <c r="BB76" s="91">
        <v>0</v>
      </c>
      <c r="BC76" s="91">
        <v>0</v>
      </c>
      <c r="BD76" s="91">
        <v>0</v>
      </c>
      <c r="BE76" s="91">
        <v>0</v>
      </c>
      <c r="BF76" s="91">
        <v>0</v>
      </c>
      <c r="BG76" s="91">
        <v>0</v>
      </c>
      <c r="BH76" s="91">
        <v>0</v>
      </c>
      <c r="BI76" s="91">
        <v>0</v>
      </c>
      <c r="BJ76" s="91">
        <v>0</v>
      </c>
      <c r="BK76" s="91">
        <v>0</v>
      </c>
      <c r="BL76" s="91">
        <v>0</v>
      </c>
      <c r="BM76" s="91">
        <v>0</v>
      </c>
      <c r="BN76" s="91">
        <v>0</v>
      </c>
      <c r="BO76" s="91">
        <v>0</v>
      </c>
      <c r="BP76" s="91">
        <v>0</v>
      </c>
      <c r="BQ76" s="91">
        <v>0</v>
      </c>
      <c r="BR76" s="91">
        <v>0</v>
      </c>
      <c r="BS76" s="91">
        <v>0</v>
      </c>
      <c r="BT76" s="91">
        <v>0</v>
      </c>
      <c r="BU76" s="91">
        <v>0</v>
      </c>
      <c r="BV76" s="91">
        <v>0</v>
      </c>
      <c r="BW76" s="91">
        <v>0</v>
      </c>
      <c r="BX76" s="91">
        <v>0</v>
      </c>
      <c r="BY76" s="91">
        <v>0</v>
      </c>
      <c r="BZ76" s="91">
        <v>0</v>
      </c>
      <c r="CA76" s="91">
        <v>0</v>
      </c>
      <c r="CB76" s="91">
        <v>0</v>
      </c>
      <c r="CD76" s="34" t="e">
        <f t="shared" si="26"/>
        <v>#DIV/0!</v>
      </c>
      <c r="CE76" s="34" t="e">
        <f t="shared" si="27"/>
        <v>#DIV/0!</v>
      </c>
      <c r="CF76" s="79">
        <f t="shared" si="28"/>
        <v>-1</v>
      </c>
      <c r="CG76" s="79">
        <f t="shared" si="29"/>
        <v>-1</v>
      </c>
      <c r="CH76" s="79">
        <f t="shared" si="30"/>
        <v>-1</v>
      </c>
      <c r="CI76" s="79">
        <f t="shared" si="31"/>
        <v>-1</v>
      </c>
      <c r="CJ76" s="79">
        <f t="shared" si="32"/>
        <v>-1</v>
      </c>
      <c r="CK76" s="79">
        <f t="shared" si="33"/>
        <v>-1</v>
      </c>
      <c r="CL76" s="79">
        <f t="shared" si="34"/>
        <v>-1</v>
      </c>
      <c r="CM76" s="49" t="e">
        <f t="shared" si="36"/>
        <v>#DIV/0!</v>
      </c>
      <c r="CN76" s="49" t="e">
        <f t="shared" si="37"/>
        <v>#DIV/0!</v>
      </c>
      <c r="CO76" s="49" t="e">
        <f t="shared" si="38"/>
        <v>#DIV/0!</v>
      </c>
      <c r="CP76" s="49" t="e">
        <f t="shared" si="39"/>
        <v>#DIV/0!</v>
      </c>
      <c r="CQ76" s="79" t="str">
        <f>IF(N76=0,"",(#REF!-N76)/N76)</f>
        <v/>
      </c>
      <c r="CR76" s="79" t="str">
        <f t="shared" si="35"/>
        <v/>
      </c>
    </row>
    <row r="77" spans="1:96" x14ac:dyDescent="0.25">
      <c r="A77" s="12" t="s">
        <v>88</v>
      </c>
      <c r="B77" s="91">
        <v>554.84740999999997</v>
      </c>
      <c r="C77" s="91">
        <v>8.1935967999999999</v>
      </c>
      <c r="D77" s="91">
        <v>6128.4282000000003</v>
      </c>
      <c r="E77" s="91">
        <v>381.94424199999997</v>
      </c>
      <c r="F77" s="91">
        <v>351.38869999999997</v>
      </c>
      <c r="G77" s="91">
        <v>2785.3789000000002</v>
      </c>
      <c r="H77" s="91">
        <v>233.6507</v>
      </c>
      <c r="Q77" s="91" t="s">
        <v>88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  <c r="AC77" s="91">
        <v>0</v>
      </c>
      <c r="AD77" s="91">
        <v>0</v>
      </c>
      <c r="AE77" s="91">
        <v>0</v>
      </c>
      <c r="AF77" s="91">
        <v>0</v>
      </c>
      <c r="AG77" s="91">
        <v>0</v>
      </c>
      <c r="AH77" s="91">
        <v>0</v>
      </c>
      <c r="AI77" s="91">
        <v>0</v>
      </c>
      <c r="AJ77" s="91">
        <v>0</v>
      </c>
      <c r="AK77" s="91">
        <v>0</v>
      </c>
      <c r="AL77" s="91">
        <v>0</v>
      </c>
      <c r="AM77" s="91">
        <v>0</v>
      </c>
      <c r="AN77" s="91">
        <v>0</v>
      </c>
      <c r="AO77" s="91">
        <v>0</v>
      </c>
      <c r="AP77" s="91">
        <v>0</v>
      </c>
      <c r="AQ77" s="91">
        <v>0</v>
      </c>
      <c r="AR77" s="91">
        <v>0</v>
      </c>
      <c r="AS77" s="91">
        <v>0</v>
      </c>
      <c r="AT77" s="91">
        <v>0</v>
      </c>
      <c r="AU77" s="91">
        <v>0</v>
      </c>
      <c r="AV77" s="91">
        <v>0</v>
      </c>
      <c r="AW77" s="91">
        <v>0</v>
      </c>
      <c r="AX77" s="91">
        <v>0</v>
      </c>
      <c r="AY77" s="91">
        <v>0</v>
      </c>
      <c r="AZ77" s="91">
        <v>0</v>
      </c>
      <c r="BA77" s="91">
        <v>0</v>
      </c>
      <c r="BB77" s="91">
        <v>0</v>
      </c>
      <c r="BC77" s="91">
        <v>0</v>
      </c>
      <c r="BD77" s="91">
        <v>0</v>
      </c>
      <c r="BE77" s="91">
        <v>0</v>
      </c>
      <c r="BF77" s="91">
        <v>0</v>
      </c>
      <c r="BG77" s="91">
        <v>0</v>
      </c>
      <c r="BH77" s="91">
        <v>0</v>
      </c>
      <c r="BI77" s="91">
        <v>0</v>
      </c>
      <c r="BJ77" s="91">
        <v>0</v>
      </c>
      <c r="BK77" s="91">
        <v>0</v>
      </c>
      <c r="BL77" s="91">
        <v>0</v>
      </c>
      <c r="BM77" s="91">
        <v>0</v>
      </c>
      <c r="BN77" s="91">
        <v>0</v>
      </c>
      <c r="BO77" s="91">
        <v>0</v>
      </c>
      <c r="BP77" s="91">
        <v>0</v>
      </c>
      <c r="BQ77" s="91">
        <v>0</v>
      </c>
      <c r="BR77" s="91">
        <v>0</v>
      </c>
      <c r="BS77" s="91">
        <v>0</v>
      </c>
      <c r="BT77" s="91">
        <v>0</v>
      </c>
      <c r="BU77" s="91">
        <v>0</v>
      </c>
      <c r="BV77" s="91">
        <v>0</v>
      </c>
      <c r="BW77" s="91">
        <v>0</v>
      </c>
      <c r="BX77" s="91">
        <v>0</v>
      </c>
      <c r="BY77" s="91">
        <v>0</v>
      </c>
      <c r="BZ77" s="91">
        <v>0</v>
      </c>
      <c r="CA77" s="91">
        <v>0</v>
      </c>
      <c r="CB77" s="91">
        <v>0</v>
      </c>
      <c r="CD77" s="34" t="e">
        <f t="shared" si="26"/>
        <v>#DIV/0!</v>
      </c>
      <c r="CE77" s="34" t="e">
        <f t="shared" si="27"/>
        <v>#DIV/0!</v>
      </c>
      <c r="CF77" s="79">
        <f t="shared" si="28"/>
        <v>-1</v>
      </c>
      <c r="CG77" s="79">
        <f t="shared" si="29"/>
        <v>-1</v>
      </c>
      <c r="CH77" s="79">
        <f t="shared" si="30"/>
        <v>-1</v>
      </c>
      <c r="CI77" s="79">
        <f t="shared" si="31"/>
        <v>-1</v>
      </c>
      <c r="CJ77" s="79">
        <f t="shared" si="32"/>
        <v>-1</v>
      </c>
      <c r="CK77" s="79">
        <f t="shared" si="33"/>
        <v>-1</v>
      </c>
      <c r="CL77" s="79">
        <f t="shared" si="34"/>
        <v>-1</v>
      </c>
      <c r="CM77" s="49" t="e">
        <f t="shared" si="36"/>
        <v>#DIV/0!</v>
      </c>
      <c r="CN77" s="49" t="e">
        <f t="shared" si="37"/>
        <v>#DIV/0!</v>
      </c>
      <c r="CO77" s="49" t="e">
        <f t="shared" si="38"/>
        <v>#DIV/0!</v>
      </c>
      <c r="CP77" s="49" t="e">
        <f t="shared" si="39"/>
        <v>#DIV/0!</v>
      </c>
      <c r="CQ77" s="79" t="str">
        <f>IF(N77=0,"",(#REF!-N77)/N77)</f>
        <v/>
      </c>
      <c r="CR77" s="79" t="str">
        <f t="shared" si="35"/>
        <v/>
      </c>
    </row>
    <row r="78" spans="1:96" x14ac:dyDescent="0.25">
      <c r="A78" s="90">
        <v>204</v>
      </c>
      <c r="B78" s="91">
        <v>7092.8236999999999</v>
      </c>
      <c r="C78" s="91">
        <v>0</v>
      </c>
      <c r="D78" s="91">
        <v>91099.531000000003</v>
      </c>
      <c r="E78" s="91">
        <v>7151.8475599999992</v>
      </c>
      <c r="F78" s="91">
        <v>6598.5258999999996</v>
      </c>
      <c r="G78" s="91">
        <v>7390.7266</v>
      </c>
      <c r="H78" s="91">
        <v>3027.2534000000001</v>
      </c>
      <c r="Q78" s="91" t="s">
        <v>183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  <c r="AC78" s="91">
        <v>0</v>
      </c>
      <c r="AD78" s="91">
        <v>0</v>
      </c>
      <c r="AE78" s="91">
        <v>0</v>
      </c>
      <c r="AF78" s="91">
        <v>0</v>
      </c>
      <c r="AG78" s="91">
        <v>0</v>
      </c>
      <c r="AH78" s="91">
        <v>0</v>
      </c>
      <c r="AI78" s="91">
        <v>0</v>
      </c>
      <c r="AJ78" s="91">
        <v>0</v>
      </c>
      <c r="AK78" s="91">
        <v>0</v>
      </c>
      <c r="AL78" s="91">
        <v>0</v>
      </c>
      <c r="AM78" s="91">
        <v>0</v>
      </c>
      <c r="AN78" s="91">
        <v>0</v>
      </c>
      <c r="AO78" s="91">
        <v>0</v>
      </c>
      <c r="AP78" s="91">
        <v>0</v>
      </c>
      <c r="AQ78" s="91">
        <v>0</v>
      </c>
      <c r="AR78" s="91">
        <v>0</v>
      </c>
      <c r="AS78" s="91">
        <v>0</v>
      </c>
      <c r="AT78" s="91">
        <v>0</v>
      </c>
      <c r="AU78" s="91">
        <v>0</v>
      </c>
      <c r="AV78" s="91">
        <v>0</v>
      </c>
      <c r="AW78" s="91">
        <v>0</v>
      </c>
      <c r="AX78" s="91">
        <v>0</v>
      </c>
      <c r="AY78" s="91">
        <v>0</v>
      </c>
      <c r="AZ78" s="91">
        <v>0</v>
      </c>
      <c r="BA78" s="91">
        <v>0</v>
      </c>
      <c r="BB78" s="91">
        <v>0</v>
      </c>
      <c r="BC78" s="91">
        <v>0</v>
      </c>
      <c r="BD78" s="91">
        <v>0</v>
      </c>
      <c r="BE78" s="91">
        <v>0</v>
      </c>
      <c r="BF78" s="91">
        <v>0</v>
      </c>
      <c r="BG78" s="91">
        <v>0</v>
      </c>
      <c r="BH78" s="91">
        <v>0</v>
      </c>
      <c r="BI78" s="91">
        <v>0</v>
      </c>
      <c r="BJ78" s="91">
        <v>0</v>
      </c>
      <c r="BK78" s="91">
        <v>0</v>
      </c>
      <c r="BL78" s="91">
        <v>0</v>
      </c>
      <c r="BM78" s="91">
        <v>0</v>
      </c>
      <c r="BN78" s="91">
        <v>0</v>
      </c>
      <c r="BO78" s="91">
        <v>0</v>
      </c>
      <c r="BP78" s="91">
        <v>0</v>
      </c>
      <c r="BQ78" s="91">
        <v>0</v>
      </c>
      <c r="BR78" s="91">
        <v>0</v>
      </c>
      <c r="BS78" s="91">
        <v>0</v>
      </c>
      <c r="BT78" s="91">
        <v>0</v>
      </c>
      <c r="BU78" s="91">
        <v>0</v>
      </c>
      <c r="BV78" s="91">
        <v>0</v>
      </c>
      <c r="BW78" s="91">
        <v>0</v>
      </c>
      <c r="BX78" s="91">
        <v>0</v>
      </c>
      <c r="BY78" s="91">
        <v>0</v>
      </c>
      <c r="BZ78" s="91">
        <v>0</v>
      </c>
      <c r="CA78" s="91">
        <v>0</v>
      </c>
      <c r="CB78" s="91">
        <v>0</v>
      </c>
      <c r="CD78" s="34" t="e">
        <f t="shared" si="26"/>
        <v>#DIV/0!</v>
      </c>
      <c r="CE78" s="34" t="e">
        <f t="shared" si="27"/>
        <v>#DIV/0!</v>
      </c>
      <c r="CF78" s="79">
        <f t="shared" si="28"/>
        <v>-1</v>
      </c>
      <c r="CG78" s="79" t="str">
        <f t="shared" si="29"/>
        <v/>
      </c>
      <c r="CH78" s="79">
        <f t="shared" si="30"/>
        <v>-1</v>
      </c>
      <c r="CI78" s="79">
        <f t="shared" si="31"/>
        <v>-1</v>
      </c>
      <c r="CJ78" s="79">
        <f t="shared" si="32"/>
        <v>-1</v>
      </c>
      <c r="CK78" s="79">
        <f t="shared" si="33"/>
        <v>-1</v>
      </c>
      <c r="CL78" s="79">
        <f t="shared" si="34"/>
        <v>-1</v>
      </c>
      <c r="CM78" s="49" t="e">
        <f t="shared" si="36"/>
        <v>#DIV/0!</v>
      </c>
      <c r="CN78" s="49" t="e">
        <f t="shared" si="37"/>
        <v>#DIV/0!</v>
      </c>
      <c r="CO78" s="49" t="e">
        <f t="shared" si="38"/>
        <v>#DIV/0!</v>
      </c>
      <c r="CP78" s="49" t="e">
        <f t="shared" si="39"/>
        <v>#DIV/0!</v>
      </c>
      <c r="CQ78" s="79" t="str">
        <f>IF(N78=0,"",(#REF!-N78)/N78)</f>
        <v/>
      </c>
      <c r="CR78" s="79" t="str">
        <f t="shared" si="35"/>
        <v/>
      </c>
    </row>
    <row r="79" spans="1:96" x14ac:dyDescent="0.25">
      <c r="A79" s="90">
        <v>206</v>
      </c>
      <c r="B79" s="91">
        <v>17072.282999999999</v>
      </c>
      <c r="C79" s="91">
        <v>0</v>
      </c>
      <c r="D79" s="91">
        <v>36840.097999999998</v>
      </c>
      <c r="E79" s="91">
        <v>2946.7188699999997</v>
      </c>
      <c r="F79" s="91">
        <v>2736.4396999999999</v>
      </c>
      <c r="G79" s="91">
        <v>2714.9612000000002</v>
      </c>
      <c r="H79" s="91">
        <v>1806.3676</v>
      </c>
      <c r="Q79" s="91" t="s">
        <v>185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  <c r="AC79" s="91">
        <v>0</v>
      </c>
      <c r="AD79" s="91">
        <v>0</v>
      </c>
      <c r="AE79" s="91">
        <v>0</v>
      </c>
      <c r="AF79" s="91">
        <v>0</v>
      </c>
      <c r="AG79" s="91">
        <v>0</v>
      </c>
      <c r="AH79" s="91">
        <v>0</v>
      </c>
      <c r="AI79" s="91">
        <v>0</v>
      </c>
      <c r="AJ79" s="91">
        <v>0</v>
      </c>
      <c r="AK79" s="91">
        <v>0</v>
      </c>
      <c r="AL79" s="91">
        <v>0</v>
      </c>
      <c r="AM79" s="91">
        <v>0</v>
      </c>
      <c r="AN79" s="91">
        <v>0</v>
      </c>
      <c r="AO79" s="91">
        <v>0</v>
      </c>
      <c r="AP79" s="91">
        <v>0</v>
      </c>
      <c r="AQ79" s="91">
        <v>0</v>
      </c>
      <c r="AR79" s="91">
        <v>0</v>
      </c>
      <c r="AS79" s="91">
        <v>0</v>
      </c>
      <c r="AT79" s="91">
        <v>0</v>
      </c>
      <c r="AU79" s="91">
        <v>0</v>
      </c>
      <c r="AV79" s="91">
        <v>0</v>
      </c>
      <c r="AW79" s="91">
        <v>0</v>
      </c>
      <c r="AX79" s="91">
        <v>0</v>
      </c>
      <c r="AY79" s="91">
        <v>0</v>
      </c>
      <c r="AZ79" s="91">
        <v>0</v>
      </c>
      <c r="BA79" s="91">
        <v>0</v>
      </c>
      <c r="BB79" s="91">
        <v>0</v>
      </c>
      <c r="BC79" s="91">
        <v>0</v>
      </c>
      <c r="BD79" s="91">
        <v>0</v>
      </c>
      <c r="BE79" s="91">
        <v>0</v>
      </c>
      <c r="BF79" s="91">
        <v>0</v>
      </c>
      <c r="BG79" s="91">
        <v>0</v>
      </c>
      <c r="BH79" s="91">
        <v>0</v>
      </c>
      <c r="BI79" s="91">
        <v>0</v>
      </c>
      <c r="BJ79" s="91">
        <v>0</v>
      </c>
      <c r="BK79" s="91">
        <v>0</v>
      </c>
      <c r="BL79" s="91">
        <v>0</v>
      </c>
      <c r="BM79" s="91">
        <v>0</v>
      </c>
      <c r="BN79" s="91">
        <v>0</v>
      </c>
      <c r="BO79" s="91">
        <v>0</v>
      </c>
      <c r="BP79" s="91">
        <v>0</v>
      </c>
      <c r="BQ79" s="91">
        <v>0</v>
      </c>
      <c r="BR79" s="91">
        <v>0</v>
      </c>
      <c r="BS79" s="91">
        <v>0</v>
      </c>
      <c r="BT79" s="91">
        <v>0</v>
      </c>
      <c r="BU79" s="91">
        <v>0</v>
      </c>
      <c r="BV79" s="91">
        <v>0</v>
      </c>
      <c r="BW79" s="91">
        <v>0</v>
      </c>
      <c r="BX79" s="91">
        <v>0</v>
      </c>
      <c r="BY79" s="91">
        <v>0</v>
      </c>
      <c r="BZ79" s="91">
        <v>0</v>
      </c>
      <c r="CA79" s="91">
        <v>0</v>
      </c>
      <c r="CB79" s="91">
        <v>0</v>
      </c>
      <c r="CD79" s="34" t="e">
        <f t="shared" si="26"/>
        <v>#DIV/0!</v>
      </c>
      <c r="CE79" s="34" t="e">
        <f t="shared" si="27"/>
        <v>#DIV/0!</v>
      </c>
      <c r="CF79" s="79">
        <f t="shared" si="28"/>
        <v>-1</v>
      </c>
      <c r="CG79" s="79" t="str">
        <f t="shared" si="29"/>
        <v/>
      </c>
      <c r="CH79" s="79">
        <f t="shared" si="30"/>
        <v>-1</v>
      </c>
      <c r="CI79" s="79">
        <f t="shared" si="31"/>
        <v>-1</v>
      </c>
      <c r="CJ79" s="79">
        <f t="shared" si="32"/>
        <v>-1</v>
      </c>
      <c r="CK79" s="79">
        <f t="shared" si="33"/>
        <v>-1</v>
      </c>
      <c r="CL79" s="79">
        <f t="shared" si="34"/>
        <v>-1</v>
      </c>
      <c r="CM79" s="49" t="e">
        <f t="shared" si="36"/>
        <v>#DIV/0!</v>
      </c>
      <c r="CN79" s="49" t="e">
        <f t="shared" si="37"/>
        <v>#DIV/0!</v>
      </c>
      <c r="CO79" s="49" t="e">
        <f t="shared" si="38"/>
        <v>#DIV/0!</v>
      </c>
      <c r="CP79" s="49" t="e">
        <f t="shared" si="39"/>
        <v>#DIV/0!</v>
      </c>
      <c r="CQ79" s="79" t="str">
        <f>IF(N79=0,"",(#REF!-N79)/N79)</f>
        <v/>
      </c>
      <c r="CR79" s="79" t="str">
        <f t="shared" si="35"/>
        <v/>
      </c>
    </row>
    <row r="80" spans="1:96" x14ac:dyDescent="0.25">
      <c r="A80" s="90">
        <v>207</v>
      </c>
      <c r="B80" s="91">
        <v>9.0696753999999995</v>
      </c>
      <c r="C80" s="91">
        <v>0</v>
      </c>
      <c r="D80" s="91">
        <v>86.807013999999995</v>
      </c>
      <c r="E80" s="91">
        <v>7.0542857199999993</v>
      </c>
      <c r="F80" s="91">
        <v>6.5430092999999996</v>
      </c>
      <c r="G80" s="91">
        <v>6.6462355000000004</v>
      </c>
      <c r="H80" s="91">
        <v>3.2517706999999998</v>
      </c>
      <c r="Q80" s="91" t="s">
        <v>186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  <c r="AC80" s="91">
        <v>0</v>
      </c>
      <c r="AD80" s="91">
        <v>0</v>
      </c>
      <c r="AE80" s="91">
        <v>0</v>
      </c>
      <c r="AF80" s="91">
        <v>0</v>
      </c>
      <c r="AG80" s="91">
        <v>0</v>
      </c>
      <c r="AH80" s="91">
        <v>0</v>
      </c>
      <c r="AI80" s="91">
        <v>0</v>
      </c>
      <c r="AJ80" s="91">
        <v>0</v>
      </c>
      <c r="AK80" s="91">
        <v>0</v>
      </c>
      <c r="AL80" s="91">
        <v>0</v>
      </c>
      <c r="AM80" s="91">
        <v>0</v>
      </c>
      <c r="AN80" s="91">
        <v>0</v>
      </c>
      <c r="AO80" s="91">
        <v>0</v>
      </c>
      <c r="AP80" s="91">
        <v>0</v>
      </c>
      <c r="AQ80" s="91">
        <v>0</v>
      </c>
      <c r="AR80" s="91">
        <v>0</v>
      </c>
      <c r="AS80" s="91">
        <v>0</v>
      </c>
      <c r="AT80" s="91">
        <v>0</v>
      </c>
      <c r="AU80" s="91">
        <v>0</v>
      </c>
      <c r="AV80" s="91">
        <v>0</v>
      </c>
      <c r="AW80" s="91">
        <v>0</v>
      </c>
      <c r="AX80" s="91">
        <v>0</v>
      </c>
      <c r="AY80" s="91">
        <v>0</v>
      </c>
      <c r="AZ80" s="91">
        <v>0</v>
      </c>
      <c r="BA80" s="91">
        <v>0</v>
      </c>
      <c r="BB80" s="91">
        <v>0</v>
      </c>
      <c r="BC80" s="91">
        <v>0</v>
      </c>
      <c r="BD80" s="91">
        <v>0</v>
      </c>
      <c r="BE80" s="91">
        <v>0</v>
      </c>
      <c r="BF80" s="91">
        <v>0</v>
      </c>
      <c r="BG80" s="91">
        <v>0</v>
      </c>
      <c r="BH80" s="91">
        <v>0</v>
      </c>
      <c r="BI80" s="91">
        <v>0</v>
      </c>
      <c r="BJ80" s="91">
        <v>0</v>
      </c>
      <c r="BK80" s="91">
        <v>0</v>
      </c>
      <c r="BL80" s="91">
        <v>0</v>
      </c>
      <c r="BM80" s="91">
        <v>0</v>
      </c>
      <c r="BN80" s="91">
        <v>0</v>
      </c>
      <c r="BO80" s="91">
        <v>0</v>
      </c>
      <c r="BP80" s="91">
        <v>0</v>
      </c>
      <c r="BQ80" s="91">
        <v>0</v>
      </c>
      <c r="BR80" s="91">
        <v>0</v>
      </c>
      <c r="BS80" s="91">
        <v>0</v>
      </c>
      <c r="BT80" s="91">
        <v>0</v>
      </c>
      <c r="BU80" s="91">
        <v>0</v>
      </c>
      <c r="BV80" s="91">
        <v>0</v>
      </c>
      <c r="BW80" s="91">
        <v>0</v>
      </c>
      <c r="BX80" s="91">
        <v>0</v>
      </c>
      <c r="BY80" s="91">
        <v>0</v>
      </c>
      <c r="BZ80" s="91">
        <v>0</v>
      </c>
      <c r="CA80" s="91">
        <v>0</v>
      </c>
      <c r="CB80" s="91">
        <v>0</v>
      </c>
      <c r="CD80" s="34" t="e">
        <f t="shared" si="26"/>
        <v>#DIV/0!</v>
      </c>
      <c r="CE80" s="34" t="e">
        <f t="shared" si="27"/>
        <v>#DIV/0!</v>
      </c>
      <c r="CF80" s="79">
        <f t="shared" si="28"/>
        <v>-1</v>
      </c>
      <c r="CG80" s="79" t="str">
        <f t="shared" si="29"/>
        <v/>
      </c>
      <c r="CH80" s="79">
        <f t="shared" si="30"/>
        <v>-1</v>
      </c>
      <c r="CI80" s="79">
        <f t="shared" si="31"/>
        <v>-1</v>
      </c>
      <c r="CJ80" s="79">
        <f t="shared" si="32"/>
        <v>-1</v>
      </c>
      <c r="CK80" s="79">
        <f t="shared" si="33"/>
        <v>-1</v>
      </c>
      <c r="CL80" s="79">
        <f t="shared" si="34"/>
        <v>-1</v>
      </c>
      <c r="CM80" s="49" t="e">
        <f t="shared" si="36"/>
        <v>#DIV/0!</v>
      </c>
      <c r="CN80" s="49" t="e">
        <f t="shared" si="37"/>
        <v>#DIV/0!</v>
      </c>
      <c r="CO80" s="49" t="e">
        <f t="shared" si="38"/>
        <v>#DIV/0!</v>
      </c>
      <c r="CP80" s="49" t="e">
        <f t="shared" si="39"/>
        <v>#DIV/0!</v>
      </c>
      <c r="CQ80" s="79" t="str">
        <f>IF(N80=0,"",(#REF!-N80)/N80)</f>
        <v/>
      </c>
      <c r="CR80" s="79" t="str">
        <f t="shared" si="35"/>
        <v/>
      </c>
    </row>
    <row r="81" spans="1:96" x14ac:dyDescent="0.25">
      <c r="A81" s="90">
        <v>212</v>
      </c>
      <c r="B81" s="91">
        <v>121.63946</v>
      </c>
      <c r="C81" s="91">
        <v>0</v>
      </c>
      <c r="D81" s="91">
        <v>1164.2266999999999</v>
      </c>
      <c r="E81" s="91">
        <v>94.609730599999992</v>
      </c>
      <c r="F81" s="91">
        <v>87.752662999999998</v>
      </c>
      <c r="G81" s="91">
        <v>89.137092999999993</v>
      </c>
      <c r="H81" s="91">
        <v>43.611663999999998</v>
      </c>
      <c r="Q81" s="91" t="s">
        <v>191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0</v>
      </c>
      <c r="AC81" s="91">
        <v>0</v>
      </c>
      <c r="AD81" s="91">
        <v>0</v>
      </c>
      <c r="AE81" s="91">
        <v>0</v>
      </c>
      <c r="AF81" s="91">
        <v>0</v>
      </c>
      <c r="AG81" s="91">
        <v>0</v>
      </c>
      <c r="AH81" s="91">
        <v>0</v>
      </c>
      <c r="AI81" s="91">
        <v>0</v>
      </c>
      <c r="AJ81" s="91">
        <v>0</v>
      </c>
      <c r="AK81" s="91">
        <v>0</v>
      </c>
      <c r="AL81" s="91">
        <v>0</v>
      </c>
      <c r="AM81" s="91">
        <v>0</v>
      </c>
      <c r="AN81" s="91">
        <v>0</v>
      </c>
      <c r="AO81" s="91">
        <v>0</v>
      </c>
      <c r="AP81" s="91">
        <v>0</v>
      </c>
      <c r="AQ81" s="91">
        <v>0</v>
      </c>
      <c r="AR81" s="91">
        <v>0</v>
      </c>
      <c r="AS81" s="91">
        <v>0</v>
      </c>
      <c r="AT81" s="91">
        <v>0</v>
      </c>
      <c r="AU81" s="91">
        <v>0</v>
      </c>
      <c r="AV81" s="91">
        <v>0</v>
      </c>
      <c r="AW81" s="91">
        <v>0</v>
      </c>
      <c r="AX81" s="91">
        <v>0</v>
      </c>
      <c r="AY81" s="91">
        <v>0</v>
      </c>
      <c r="AZ81" s="91">
        <v>0</v>
      </c>
      <c r="BA81" s="91">
        <v>0</v>
      </c>
      <c r="BB81" s="91">
        <v>0</v>
      </c>
      <c r="BC81" s="91">
        <v>0</v>
      </c>
      <c r="BD81" s="91">
        <v>0</v>
      </c>
      <c r="BE81" s="91">
        <v>0</v>
      </c>
      <c r="BF81" s="91">
        <v>0</v>
      </c>
      <c r="BG81" s="91">
        <v>0</v>
      </c>
      <c r="BH81" s="91">
        <v>0</v>
      </c>
      <c r="BI81" s="91">
        <v>0</v>
      </c>
      <c r="BJ81" s="91">
        <v>0</v>
      </c>
      <c r="BK81" s="91">
        <v>0</v>
      </c>
      <c r="BL81" s="91">
        <v>0</v>
      </c>
      <c r="BM81" s="91">
        <v>0</v>
      </c>
      <c r="BN81" s="91">
        <v>0</v>
      </c>
      <c r="BO81" s="91">
        <v>0</v>
      </c>
      <c r="BP81" s="91">
        <v>0</v>
      </c>
      <c r="BQ81" s="91">
        <v>0</v>
      </c>
      <c r="BR81" s="91">
        <v>0</v>
      </c>
      <c r="BS81" s="91">
        <v>0</v>
      </c>
      <c r="BT81" s="91">
        <v>0</v>
      </c>
      <c r="BU81" s="91">
        <v>0</v>
      </c>
      <c r="BV81" s="91">
        <v>0</v>
      </c>
      <c r="BW81" s="91">
        <v>0</v>
      </c>
      <c r="BX81" s="91">
        <v>0</v>
      </c>
      <c r="BY81" s="91">
        <v>0</v>
      </c>
      <c r="BZ81" s="91">
        <v>0</v>
      </c>
      <c r="CA81" s="91">
        <v>0</v>
      </c>
      <c r="CB81" s="91">
        <v>0</v>
      </c>
      <c r="CD81" s="34" t="e">
        <f t="shared" si="26"/>
        <v>#DIV/0!</v>
      </c>
      <c r="CE81" s="34" t="e">
        <f t="shared" si="27"/>
        <v>#DIV/0!</v>
      </c>
      <c r="CF81" s="79">
        <f t="shared" si="28"/>
        <v>-1</v>
      </c>
      <c r="CG81" s="79" t="str">
        <f t="shared" si="29"/>
        <v/>
      </c>
      <c r="CH81" s="79">
        <f t="shared" si="30"/>
        <v>-1</v>
      </c>
      <c r="CI81" s="79">
        <f t="shared" si="31"/>
        <v>-1</v>
      </c>
      <c r="CJ81" s="79">
        <f t="shared" si="32"/>
        <v>-1</v>
      </c>
      <c r="CK81" s="79">
        <f t="shared" si="33"/>
        <v>-1</v>
      </c>
      <c r="CL81" s="79">
        <f t="shared" si="34"/>
        <v>-1</v>
      </c>
      <c r="CM81" s="49" t="e">
        <f t="shared" si="36"/>
        <v>#DIV/0!</v>
      </c>
      <c r="CN81" s="49" t="e">
        <f t="shared" si="37"/>
        <v>#DIV/0!</v>
      </c>
      <c r="CO81" s="49" t="e">
        <f t="shared" si="38"/>
        <v>#DIV/0!</v>
      </c>
      <c r="CP81" s="49" t="e">
        <f t="shared" si="39"/>
        <v>#DIV/0!</v>
      </c>
      <c r="CQ81" s="79" t="str">
        <f>IF(N81=0,"",(#REF!-N81)/N81)</f>
        <v/>
      </c>
      <c r="CR81" s="79" t="str">
        <f t="shared" si="35"/>
        <v/>
      </c>
    </row>
    <row r="82" spans="1:96" x14ac:dyDescent="0.25">
      <c r="A82" s="90">
        <v>216</v>
      </c>
      <c r="B82" s="91">
        <v>7691.4395000000004</v>
      </c>
      <c r="C82" s="91">
        <v>0</v>
      </c>
      <c r="D82" s="91">
        <v>16597.275000000001</v>
      </c>
      <c r="E82" s="91">
        <v>1327.5616749999999</v>
      </c>
      <c r="F82" s="91">
        <v>1232.8263999999999</v>
      </c>
      <c r="G82" s="91">
        <v>1223.1498999999999</v>
      </c>
      <c r="H82" s="91">
        <v>813.80835000000002</v>
      </c>
      <c r="Q82" s="91" t="s">
        <v>195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91">
        <v>0</v>
      </c>
      <c r="Z82" s="91">
        <v>0</v>
      </c>
      <c r="AA82" s="91">
        <v>0</v>
      </c>
      <c r="AB82" s="91">
        <v>0</v>
      </c>
      <c r="AC82" s="91">
        <v>0</v>
      </c>
      <c r="AD82" s="91">
        <v>0</v>
      </c>
      <c r="AE82" s="91">
        <v>0</v>
      </c>
      <c r="AF82" s="91">
        <v>0</v>
      </c>
      <c r="AG82" s="91">
        <v>0</v>
      </c>
      <c r="AH82" s="91">
        <v>0</v>
      </c>
      <c r="AI82" s="91">
        <v>0</v>
      </c>
      <c r="AJ82" s="91">
        <v>0</v>
      </c>
      <c r="AK82" s="91">
        <v>0</v>
      </c>
      <c r="AL82" s="91">
        <v>0</v>
      </c>
      <c r="AM82" s="91">
        <v>0</v>
      </c>
      <c r="AN82" s="91">
        <v>0</v>
      </c>
      <c r="AO82" s="91">
        <v>0</v>
      </c>
      <c r="AP82" s="91">
        <v>0</v>
      </c>
      <c r="AQ82" s="91">
        <v>0</v>
      </c>
      <c r="AR82" s="91">
        <v>0</v>
      </c>
      <c r="AS82" s="91">
        <v>0</v>
      </c>
      <c r="AT82" s="91">
        <v>0</v>
      </c>
      <c r="AU82" s="91">
        <v>0</v>
      </c>
      <c r="AV82" s="91">
        <v>0</v>
      </c>
      <c r="AW82" s="91">
        <v>0</v>
      </c>
      <c r="AX82" s="91">
        <v>0</v>
      </c>
      <c r="AY82" s="91">
        <v>0</v>
      </c>
      <c r="AZ82" s="91">
        <v>0</v>
      </c>
      <c r="BA82" s="91">
        <v>0</v>
      </c>
      <c r="BB82" s="91">
        <v>0</v>
      </c>
      <c r="BC82" s="91">
        <v>0</v>
      </c>
      <c r="BD82" s="91">
        <v>0</v>
      </c>
      <c r="BE82" s="91">
        <v>0</v>
      </c>
      <c r="BF82" s="91">
        <v>0</v>
      </c>
      <c r="BG82" s="91">
        <v>0</v>
      </c>
      <c r="BH82" s="91">
        <v>0</v>
      </c>
      <c r="BI82" s="91">
        <v>0</v>
      </c>
      <c r="BJ82" s="91">
        <v>0</v>
      </c>
      <c r="BK82" s="91">
        <v>0</v>
      </c>
      <c r="BL82" s="91">
        <v>0</v>
      </c>
      <c r="BM82" s="91">
        <v>0</v>
      </c>
      <c r="BN82" s="91">
        <v>0</v>
      </c>
      <c r="BO82" s="91">
        <v>0</v>
      </c>
      <c r="BP82" s="91">
        <v>0</v>
      </c>
      <c r="BQ82" s="91">
        <v>0</v>
      </c>
      <c r="BR82" s="91">
        <v>0</v>
      </c>
      <c r="BS82" s="91">
        <v>0</v>
      </c>
      <c r="BT82" s="91">
        <v>0</v>
      </c>
      <c r="BU82" s="91">
        <v>0</v>
      </c>
      <c r="BV82" s="91">
        <v>0</v>
      </c>
      <c r="BW82" s="91">
        <v>0</v>
      </c>
      <c r="BX82" s="91">
        <v>0</v>
      </c>
      <c r="BY82" s="91">
        <v>0</v>
      </c>
      <c r="BZ82" s="91">
        <v>0</v>
      </c>
      <c r="CA82" s="91">
        <v>0</v>
      </c>
      <c r="CB82" s="91">
        <v>0</v>
      </c>
      <c r="CD82" s="34" t="e">
        <f t="shared" si="26"/>
        <v>#DIV/0!</v>
      </c>
      <c r="CE82" s="34" t="e">
        <f t="shared" si="27"/>
        <v>#DIV/0!</v>
      </c>
      <c r="CF82" s="79">
        <f t="shared" si="28"/>
        <v>-1</v>
      </c>
      <c r="CG82" s="79" t="str">
        <f t="shared" si="29"/>
        <v/>
      </c>
      <c r="CH82" s="79">
        <f t="shared" si="30"/>
        <v>-1</v>
      </c>
      <c r="CI82" s="79">
        <f t="shared" si="31"/>
        <v>-1</v>
      </c>
      <c r="CJ82" s="79">
        <f t="shared" si="32"/>
        <v>-1</v>
      </c>
      <c r="CK82" s="79">
        <f t="shared" si="33"/>
        <v>-1</v>
      </c>
      <c r="CL82" s="79">
        <f t="shared" si="34"/>
        <v>-1</v>
      </c>
      <c r="CM82" s="49" t="e">
        <f t="shared" si="36"/>
        <v>#DIV/0!</v>
      </c>
      <c r="CN82" s="49" t="e">
        <f t="shared" si="37"/>
        <v>#DIV/0!</v>
      </c>
      <c r="CO82" s="49" t="e">
        <f t="shared" si="38"/>
        <v>#DIV/0!</v>
      </c>
      <c r="CP82" s="49" t="e">
        <f t="shared" si="39"/>
        <v>#DIV/0!</v>
      </c>
      <c r="CQ82" s="79" t="str">
        <f>IF(N82=0,"",(#REF!-N82)/N82)</f>
        <v/>
      </c>
      <c r="CR82" s="79" t="str">
        <f t="shared" si="35"/>
        <v/>
      </c>
    </row>
    <row r="83" spans="1:96" x14ac:dyDescent="0.25">
      <c r="A83" s="90">
        <v>220</v>
      </c>
      <c r="B83" s="91">
        <v>12632.712</v>
      </c>
      <c r="C83" s="91">
        <v>0</v>
      </c>
      <c r="D83" s="91">
        <v>27259.995999999999</v>
      </c>
      <c r="E83" s="91">
        <v>2180.4378900000002</v>
      </c>
      <c r="F83" s="91">
        <v>2024.8411000000001</v>
      </c>
      <c r="G83" s="91">
        <v>2008.9477999999999</v>
      </c>
      <c r="H83" s="91">
        <v>1336.6297999999999</v>
      </c>
      <c r="Q83" s="91" t="s">
        <v>199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91">
        <v>0</v>
      </c>
      <c r="Z83" s="91">
        <v>0</v>
      </c>
      <c r="AA83" s="91">
        <v>0</v>
      </c>
      <c r="AB83" s="91">
        <v>0</v>
      </c>
      <c r="AC83" s="91">
        <v>0</v>
      </c>
      <c r="AD83" s="91">
        <v>0</v>
      </c>
      <c r="AE83" s="91">
        <v>0</v>
      </c>
      <c r="AF83" s="91">
        <v>0</v>
      </c>
      <c r="AG83" s="91">
        <v>0</v>
      </c>
      <c r="AH83" s="91">
        <v>0</v>
      </c>
      <c r="AI83" s="91">
        <v>0</v>
      </c>
      <c r="AJ83" s="91">
        <v>0</v>
      </c>
      <c r="AK83" s="91">
        <v>0</v>
      </c>
      <c r="AL83" s="91">
        <v>0</v>
      </c>
      <c r="AM83" s="91">
        <v>0</v>
      </c>
      <c r="AN83" s="91">
        <v>0</v>
      </c>
      <c r="AO83" s="91">
        <v>0</v>
      </c>
      <c r="AP83" s="91">
        <v>0</v>
      </c>
      <c r="AQ83" s="91">
        <v>0</v>
      </c>
      <c r="AR83" s="91">
        <v>0</v>
      </c>
      <c r="AS83" s="91">
        <v>0</v>
      </c>
      <c r="AT83" s="91">
        <v>0</v>
      </c>
      <c r="AU83" s="91">
        <v>0</v>
      </c>
      <c r="AV83" s="91">
        <v>0</v>
      </c>
      <c r="AW83" s="91">
        <v>0</v>
      </c>
      <c r="AX83" s="91">
        <v>0</v>
      </c>
      <c r="AY83" s="91">
        <v>0</v>
      </c>
      <c r="AZ83" s="91">
        <v>0</v>
      </c>
      <c r="BA83" s="91">
        <v>0</v>
      </c>
      <c r="BB83" s="91">
        <v>0</v>
      </c>
      <c r="BC83" s="91">
        <v>0</v>
      </c>
      <c r="BD83" s="91">
        <v>0</v>
      </c>
      <c r="BE83" s="91">
        <v>0</v>
      </c>
      <c r="BF83" s="91">
        <v>0</v>
      </c>
      <c r="BG83" s="91">
        <v>0</v>
      </c>
      <c r="BH83" s="91">
        <v>0</v>
      </c>
      <c r="BI83" s="91">
        <v>0</v>
      </c>
      <c r="BJ83" s="91">
        <v>0</v>
      </c>
      <c r="BK83" s="91">
        <v>0</v>
      </c>
      <c r="BL83" s="91">
        <v>0</v>
      </c>
      <c r="BM83" s="91">
        <v>0</v>
      </c>
      <c r="BN83" s="91">
        <v>0</v>
      </c>
      <c r="BO83" s="91">
        <v>0</v>
      </c>
      <c r="BP83" s="91">
        <v>0</v>
      </c>
      <c r="BQ83" s="91">
        <v>0</v>
      </c>
      <c r="BR83" s="91">
        <v>0</v>
      </c>
      <c r="BS83" s="91">
        <v>0</v>
      </c>
      <c r="BT83" s="91">
        <v>0</v>
      </c>
      <c r="BU83" s="91">
        <v>0</v>
      </c>
      <c r="BV83" s="91">
        <v>0</v>
      </c>
      <c r="BW83" s="91">
        <v>0</v>
      </c>
      <c r="BX83" s="91">
        <v>0</v>
      </c>
      <c r="BY83" s="91">
        <v>0</v>
      </c>
      <c r="BZ83" s="91">
        <v>0</v>
      </c>
      <c r="CA83" s="91">
        <v>0</v>
      </c>
      <c r="CB83" s="91">
        <v>0</v>
      </c>
      <c r="CD83" s="34" t="e">
        <f t="shared" si="26"/>
        <v>#DIV/0!</v>
      </c>
      <c r="CE83" s="34" t="e">
        <f t="shared" si="27"/>
        <v>#DIV/0!</v>
      </c>
      <c r="CF83" s="79">
        <f t="shared" si="28"/>
        <v>-1</v>
      </c>
      <c r="CG83" s="79" t="str">
        <f t="shared" si="29"/>
        <v/>
      </c>
      <c r="CH83" s="79">
        <f t="shared" si="30"/>
        <v>-1</v>
      </c>
      <c r="CI83" s="79">
        <f t="shared" si="31"/>
        <v>-1</v>
      </c>
      <c r="CJ83" s="79">
        <f t="shared" si="32"/>
        <v>-1</v>
      </c>
      <c r="CK83" s="79">
        <f t="shared" si="33"/>
        <v>-1</v>
      </c>
      <c r="CL83" s="79">
        <f t="shared" si="34"/>
        <v>-1</v>
      </c>
      <c r="CM83" s="49" t="e">
        <f t="shared" si="36"/>
        <v>#DIV/0!</v>
      </c>
      <c r="CN83" s="49" t="e">
        <f t="shared" si="37"/>
        <v>#DIV/0!</v>
      </c>
      <c r="CO83" s="49" t="e">
        <f t="shared" si="38"/>
        <v>#DIV/0!</v>
      </c>
      <c r="CP83" s="49" t="e">
        <f t="shared" si="39"/>
        <v>#DIV/0!</v>
      </c>
      <c r="CQ83" s="79" t="str">
        <f>IF(N83=0,"",(#REF!-N83)/N83)</f>
        <v/>
      </c>
      <c r="CR83" s="79" t="str">
        <f t="shared" si="35"/>
        <v/>
      </c>
    </row>
    <row r="84" spans="1:96" x14ac:dyDescent="0.25">
      <c r="A84" s="90">
        <v>223</v>
      </c>
      <c r="B84" s="91">
        <v>8296.3300999999992</v>
      </c>
      <c r="C84" s="91">
        <v>0</v>
      </c>
      <c r="D84" s="91">
        <v>19070.734</v>
      </c>
      <c r="E84" s="91">
        <v>1527.3320099999999</v>
      </c>
      <c r="F84" s="91">
        <v>1418.2040999999999</v>
      </c>
      <c r="G84" s="91">
        <v>1409.7582</v>
      </c>
      <c r="H84" s="91">
        <v>917.63422000000003</v>
      </c>
      <c r="Q84" s="91" t="s">
        <v>202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91">
        <v>0</v>
      </c>
      <c r="Z84" s="91">
        <v>0</v>
      </c>
      <c r="AA84" s="91">
        <v>0</v>
      </c>
      <c r="AB84" s="91">
        <v>0</v>
      </c>
      <c r="AC84" s="91">
        <v>0</v>
      </c>
      <c r="AD84" s="91">
        <v>0</v>
      </c>
      <c r="AE84" s="91">
        <v>0</v>
      </c>
      <c r="AF84" s="91">
        <v>0</v>
      </c>
      <c r="AG84" s="91">
        <v>0</v>
      </c>
      <c r="AH84" s="91">
        <v>0</v>
      </c>
      <c r="AI84" s="91">
        <v>0</v>
      </c>
      <c r="AJ84" s="91">
        <v>0</v>
      </c>
      <c r="AK84" s="91">
        <v>0</v>
      </c>
      <c r="AL84" s="91">
        <v>0</v>
      </c>
      <c r="AM84" s="91">
        <v>0</v>
      </c>
      <c r="AN84" s="91">
        <v>0</v>
      </c>
      <c r="AO84" s="91">
        <v>0</v>
      </c>
      <c r="AP84" s="91">
        <v>0</v>
      </c>
      <c r="AQ84" s="91">
        <v>0</v>
      </c>
      <c r="AR84" s="91">
        <v>0</v>
      </c>
      <c r="AS84" s="91">
        <v>0</v>
      </c>
      <c r="AT84" s="91">
        <v>0</v>
      </c>
      <c r="AU84" s="91">
        <v>0</v>
      </c>
      <c r="AV84" s="91">
        <v>0</v>
      </c>
      <c r="AW84" s="91">
        <v>0</v>
      </c>
      <c r="AX84" s="91">
        <v>0</v>
      </c>
      <c r="AY84" s="91">
        <v>0</v>
      </c>
      <c r="AZ84" s="91">
        <v>0</v>
      </c>
      <c r="BA84" s="91">
        <v>0</v>
      </c>
      <c r="BB84" s="91">
        <v>0</v>
      </c>
      <c r="BC84" s="91">
        <v>0</v>
      </c>
      <c r="BD84" s="91">
        <v>0</v>
      </c>
      <c r="BE84" s="91">
        <v>0</v>
      </c>
      <c r="BF84" s="91">
        <v>0</v>
      </c>
      <c r="BG84" s="91">
        <v>0</v>
      </c>
      <c r="BH84" s="91">
        <v>0</v>
      </c>
      <c r="BI84" s="91">
        <v>0</v>
      </c>
      <c r="BJ84" s="91">
        <v>0</v>
      </c>
      <c r="BK84" s="91">
        <v>0</v>
      </c>
      <c r="BL84" s="91">
        <v>0</v>
      </c>
      <c r="BM84" s="91">
        <v>0</v>
      </c>
      <c r="BN84" s="91">
        <v>0</v>
      </c>
      <c r="BO84" s="91">
        <v>0</v>
      </c>
      <c r="BP84" s="91">
        <v>0</v>
      </c>
      <c r="BQ84" s="91">
        <v>0</v>
      </c>
      <c r="BR84" s="91">
        <v>0</v>
      </c>
      <c r="BS84" s="91">
        <v>0</v>
      </c>
      <c r="BT84" s="91">
        <v>0</v>
      </c>
      <c r="BU84" s="91">
        <v>0</v>
      </c>
      <c r="BV84" s="91">
        <v>0</v>
      </c>
      <c r="BW84" s="91">
        <v>0</v>
      </c>
      <c r="BX84" s="91">
        <v>0</v>
      </c>
      <c r="BY84" s="91">
        <v>0</v>
      </c>
      <c r="BZ84" s="91">
        <v>0</v>
      </c>
      <c r="CA84" s="91">
        <v>0</v>
      </c>
      <c r="CB84" s="91">
        <v>0</v>
      </c>
      <c r="CD84" s="34" t="e">
        <f t="shared" si="26"/>
        <v>#DIV/0!</v>
      </c>
      <c r="CE84" s="34" t="e">
        <f t="shared" si="27"/>
        <v>#DIV/0!</v>
      </c>
      <c r="CF84" s="79">
        <f t="shared" si="28"/>
        <v>-1</v>
      </c>
      <c r="CG84" s="79" t="str">
        <f t="shared" si="29"/>
        <v/>
      </c>
      <c r="CH84" s="79">
        <f t="shared" si="30"/>
        <v>-1</v>
      </c>
      <c r="CI84" s="79">
        <f t="shared" si="31"/>
        <v>-1</v>
      </c>
      <c r="CJ84" s="79">
        <f t="shared" si="32"/>
        <v>-1</v>
      </c>
      <c r="CK84" s="79">
        <f t="shared" si="33"/>
        <v>-1</v>
      </c>
      <c r="CL84" s="79">
        <f t="shared" si="34"/>
        <v>-1</v>
      </c>
      <c r="CM84" s="49" t="e">
        <f t="shared" si="36"/>
        <v>#DIV/0!</v>
      </c>
      <c r="CN84" s="49" t="e">
        <f t="shared" si="37"/>
        <v>#DIV/0!</v>
      </c>
      <c r="CO84" s="49" t="e">
        <f t="shared" si="38"/>
        <v>#DIV/0!</v>
      </c>
      <c r="CP84" s="49" t="e">
        <f t="shared" si="39"/>
        <v>#DIV/0!</v>
      </c>
      <c r="CQ84" s="79" t="str">
        <f>IF(N84=0,"",(#REF!-N84)/N84)</f>
        <v/>
      </c>
      <c r="CR84" s="79" t="str">
        <f t="shared" si="35"/>
        <v/>
      </c>
    </row>
    <row r="85" spans="1:96" x14ac:dyDescent="0.25">
      <c r="A85" s="90">
        <v>227</v>
      </c>
      <c r="B85" s="91">
        <v>8859.2178000000004</v>
      </c>
      <c r="C85" s="91">
        <v>0</v>
      </c>
      <c r="D85" s="91">
        <v>19117.407999999999</v>
      </c>
      <c r="E85" s="91">
        <v>1529.13924</v>
      </c>
      <c r="F85" s="91">
        <v>1420.0192</v>
      </c>
      <c r="G85" s="91">
        <v>1408.8738000000001</v>
      </c>
      <c r="H85" s="91">
        <v>937.37414999999999</v>
      </c>
      <c r="Q85" s="91" t="s">
        <v>206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91">
        <v>0</v>
      </c>
      <c r="Z85" s="91">
        <v>0</v>
      </c>
      <c r="AA85" s="91">
        <v>0</v>
      </c>
      <c r="AB85" s="91">
        <v>0</v>
      </c>
      <c r="AC85" s="91">
        <v>0</v>
      </c>
      <c r="AD85" s="91">
        <v>0</v>
      </c>
      <c r="AE85" s="91">
        <v>0</v>
      </c>
      <c r="AF85" s="91">
        <v>0</v>
      </c>
      <c r="AG85" s="91">
        <v>0</v>
      </c>
      <c r="AH85" s="91">
        <v>0</v>
      </c>
      <c r="AI85" s="91">
        <v>0</v>
      </c>
      <c r="AJ85" s="91">
        <v>0</v>
      </c>
      <c r="AK85" s="91">
        <v>0</v>
      </c>
      <c r="AL85" s="91">
        <v>0</v>
      </c>
      <c r="AM85" s="91">
        <v>0</v>
      </c>
      <c r="AN85" s="91">
        <v>0</v>
      </c>
      <c r="AO85" s="91">
        <v>0</v>
      </c>
      <c r="AP85" s="91">
        <v>0</v>
      </c>
      <c r="AQ85" s="91">
        <v>0</v>
      </c>
      <c r="AR85" s="91">
        <v>0</v>
      </c>
      <c r="AS85" s="91">
        <v>0</v>
      </c>
      <c r="AT85" s="91">
        <v>0</v>
      </c>
      <c r="AU85" s="91">
        <v>0</v>
      </c>
      <c r="AV85" s="91">
        <v>0</v>
      </c>
      <c r="AW85" s="91">
        <v>0</v>
      </c>
      <c r="AX85" s="91">
        <v>0</v>
      </c>
      <c r="AY85" s="91">
        <v>0</v>
      </c>
      <c r="AZ85" s="91">
        <v>0</v>
      </c>
      <c r="BA85" s="91">
        <v>0</v>
      </c>
      <c r="BB85" s="91">
        <v>0</v>
      </c>
      <c r="BC85" s="91">
        <v>0</v>
      </c>
      <c r="BD85" s="91">
        <v>0</v>
      </c>
      <c r="BE85" s="91">
        <v>0</v>
      </c>
      <c r="BF85" s="91">
        <v>0</v>
      </c>
      <c r="BG85" s="91">
        <v>0</v>
      </c>
      <c r="BH85" s="91">
        <v>0</v>
      </c>
      <c r="BI85" s="91">
        <v>0</v>
      </c>
      <c r="BJ85" s="91">
        <v>0</v>
      </c>
      <c r="BK85" s="91">
        <v>0</v>
      </c>
      <c r="BL85" s="91">
        <v>0</v>
      </c>
      <c r="BM85" s="91">
        <v>0</v>
      </c>
      <c r="BN85" s="91">
        <v>0</v>
      </c>
      <c r="BO85" s="91">
        <v>0</v>
      </c>
      <c r="BP85" s="91">
        <v>0</v>
      </c>
      <c r="BQ85" s="91">
        <v>0</v>
      </c>
      <c r="BR85" s="91">
        <v>0</v>
      </c>
      <c r="BS85" s="91">
        <v>0</v>
      </c>
      <c r="BT85" s="91">
        <v>0</v>
      </c>
      <c r="BU85" s="91">
        <v>0</v>
      </c>
      <c r="BV85" s="91">
        <v>0</v>
      </c>
      <c r="BW85" s="91">
        <v>0</v>
      </c>
      <c r="BX85" s="91">
        <v>0</v>
      </c>
      <c r="BY85" s="91">
        <v>0</v>
      </c>
      <c r="BZ85" s="91">
        <v>0</v>
      </c>
      <c r="CA85" s="91">
        <v>0</v>
      </c>
      <c r="CB85" s="91">
        <v>0</v>
      </c>
      <c r="CD85" s="34" t="e">
        <f t="shared" si="26"/>
        <v>#DIV/0!</v>
      </c>
      <c r="CE85" s="34" t="e">
        <f t="shared" si="27"/>
        <v>#DIV/0!</v>
      </c>
      <c r="CF85" s="79">
        <f t="shared" si="28"/>
        <v>-1</v>
      </c>
      <c r="CG85" s="79" t="str">
        <f t="shared" si="29"/>
        <v/>
      </c>
      <c r="CH85" s="79">
        <f t="shared" si="30"/>
        <v>-1</v>
      </c>
      <c r="CI85" s="79">
        <f t="shared" si="31"/>
        <v>-1</v>
      </c>
      <c r="CJ85" s="79">
        <f t="shared" si="32"/>
        <v>-1</v>
      </c>
      <c r="CK85" s="79">
        <f t="shared" si="33"/>
        <v>-1</v>
      </c>
      <c r="CL85" s="79">
        <f t="shared" si="34"/>
        <v>-1</v>
      </c>
      <c r="CM85" s="49" t="e">
        <f t="shared" si="36"/>
        <v>#DIV/0!</v>
      </c>
      <c r="CN85" s="49" t="e">
        <f t="shared" si="37"/>
        <v>#DIV/0!</v>
      </c>
      <c r="CO85" s="49" t="e">
        <f t="shared" si="38"/>
        <v>#DIV/0!</v>
      </c>
      <c r="CP85" s="49" t="e">
        <f t="shared" si="39"/>
        <v>#DIV/0!</v>
      </c>
      <c r="CQ85" s="79" t="str">
        <f>IF(N85=0,"",(#REF!-N85)/N85)</f>
        <v/>
      </c>
      <c r="CR85" s="79" t="str">
        <f t="shared" si="35"/>
        <v/>
      </c>
    </row>
    <row r="86" spans="1:96" x14ac:dyDescent="0.25">
      <c r="A86" s="90">
        <v>230</v>
      </c>
      <c r="B86" s="91">
        <v>18931.732</v>
      </c>
      <c r="C86" s="91">
        <v>0</v>
      </c>
      <c r="D86" s="91">
        <v>40852.586000000003</v>
      </c>
      <c r="E86" s="91">
        <v>3267.6646900000001</v>
      </c>
      <c r="F86" s="91">
        <v>3034.4829</v>
      </c>
      <c r="G86" s="91">
        <v>3010.6648</v>
      </c>
      <c r="H86" s="91">
        <v>2003.1104</v>
      </c>
      <c r="Q86" s="91" t="s">
        <v>209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91">
        <v>0</v>
      </c>
      <c r="Z86" s="91">
        <v>0</v>
      </c>
      <c r="AA86" s="91">
        <v>0</v>
      </c>
      <c r="AB86" s="91">
        <v>0</v>
      </c>
      <c r="AC86" s="91">
        <v>0</v>
      </c>
      <c r="AD86" s="91">
        <v>0</v>
      </c>
      <c r="AE86" s="91">
        <v>0</v>
      </c>
      <c r="AF86" s="91">
        <v>0</v>
      </c>
      <c r="AG86" s="91">
        <v>0</v>
      </c>
      <c r="AH86" s="91">
        <v>0</v>
      </c>
      <c r="AI86" s="91">
        <v>0</v>
      </c>
      <c r="AJ86" s="91">
        <v>0</v>
      </c>
      <c r="AK86" s="91">
        <v>0</v>
      </c>
      <c r="AL86" s="91">
        <v>0</v>
      </c>
      <c r="AM86" s="91">
        <v>0</v>
      </c>
      <c r="AN86" s="91">
        <v>0</v>
      </c>
      <c r="AO86" s="91">
        <v>0</v>
      </c>
      <c r="AP86" s="91">
        <v>0</v>
      </c>
      <c r="AQ86" s="91">
        <v>0</v>
      </c>
      <c r="AR86" s="91">
        <v>0</v>
      </c>
      <c r="AS86" s="91">
        <v>0</v>
      </c>
      <c r="AT86" s="91">
        <v>0</v>
      </c>
      <c r="AU86" s="91">
        <v>0</v>
      </c>
      <c r="AV86" s="91">
        <v>0</v>
      </c>
      <c r="AW86" s="91">
        <v>0</v>
      </c>
      <c r="AX86" s="91">
        <v>0</v>
      </c>
      <c r="AY86" s="91">
        <v>0</v>
      </c>
      <c r="AZ86" s="91">
        <v>0</v>
      </c>
      <c r="BA86" s="91">
        <v>0</v>
      </c>
      <c r="BB86" s="91">
        <v>0</v>
      </c>
      <c r="BC86" s="91">
        <v>0</v>
      </c>
      <c r="BD86" s="91">
        <v>0</v>
      </c>
      <c r="BE86" s="91">
        <v>0</v>
      </c>
      <c r="BF86" s="91">
        <v>0</v>
      </c>
      <c r="BG86" s="91">
        <v>0</v>
      </c>
      <c r="BH86" s="91">
        <v>0</v>
      </c>
      <c r="BI86" s="91">
        <v>0</v>
      </c>
      <c r="BJ86" s="91">
        <v>0</v>
      </c>
      <c r="BK86" s="91">
        <v>0</v>
      </c>
      <c r="BL86" s="91">
        <v>0</v>
      </c>
      <c r="BM86" s="91">
        <v>0</v>
      </c>
      <c r="BN86" s="91">
        <v>0</v>
      </c>
      <c r="BO86" s="91">
        <v>0</v>
      </c>
      <c r="BP86" s="91">
        <v>0</v>
      </c>
      <c r="BQ86" s="91">
        <v>0</v>
      </c>
      <c r="BR86" s="91">
        <v>0</v>
      </c>
      <c r="BS86" s="91">
        <v>0</v>
      </c>
      <c r="BT86" s="91">
        <v>0</v>
      </c>
      <c r="BU86" s="91">
        <v>0</v>
      </c>
      <c r="BV86" s="91">
        <v>0</v>
      </c>
      <c r="BW86" s="91">
        <v>0</v>
      </c>
      <c r="BX86" s="91">
        <v>0</v>
      </c>
      <c r="BY86" s="91">
        <v>0</v>
      </c>
      <c r="BZ86" s="91">
        <v>0</v>
      </c>
      <c r="CA86" s="91">
        <v>0</v>
      </c>
      <c r="CB86" s="91">
        <v>0</v>
      </c>
      <c r="CD86" s="34" t="e">
        <f t="shared" si="26"/>
        <v>#DIV/0!</v>
      </c>
      <c r="CE86" s="34" t="e">
        <f t="shared" si="27"/>
        <v>#DIV/0!</v>
      </c>
      <c r="CF86" s="79">
        <f t="shared" si="28"/>
        <v>-1</v>
      </c>
      <c r="CG86" s="79" t="str">
        <f t="shared" si="29"/>
        <v/>
      </c>
      <c r="CH86" s="79">
        <f t="shared" si="30"/>
        <v>-1</v>
      </c>
      <c r="CI86" s="79">
        <f t="shared" si="31"/>
        <v>-1</v>
      </c>
      <c r="CJ86" s="79">
        <f t="shared" si="32"/>
        <v>-1</v>
      </c>
      <c r="CK86" s="79">
        <f t="shared" si="33"/>
        <v>-1</v>
      </c>
      <c r="CL86" s="79">
        <f t="shared" si="34"/>
        <v>-1</v>
      </c>
      <c r="CM86" s="49" t="e">
        <f t="shared" si="36"/>
        <v>#DIV/0!</v>
      </c>
      <c r="CN86" s="49" t="e">
        <f t="shared" si="37"/>
        <v>#DIV/0!</v>
      </c>
      <c r="CO86" s="49" t="e">
        <f t="shared" si="38"/>
        <v>#DIV/0!</v>
      </c>
      <c r="CP86" s="49" t="e">
        <f t="shared" si="39"/>
        <v>#DIV/0!</v>
      </c>
      <c r="CQ86" s="79" t="str">
        <f>IF(N86=0,"",(#REF!-N86)/N86)</f>
        <v/>
      </c>
      <c r="CR86" s="79" t="str">
        <f t="shared" si="35"/>
        <v/>
      </c>
    </row>
    <row r="87" spans="1:96" x14ac:dyDescent="0.25">
      <c r="A87" s="18"/>
    </row>
    <row r="88" spans="1:96" x14ac:dyDescent="0.25">
      <c r="A88" s="18"/>
    </row>
    <row r="89" spans="1:96" x14ac:dyDescent="0.25">
      <c r="A89" s="18"/>
    </row>
    <row r="90" spans="1:96" x14ac:dyDescent="0.25">
      <c r="A90" s="18"/>
    </row>
    <row r="91" spans="1:96" x14ac:dyDescent="0.25">
      <c r="A91" s="18"/>
    </row>
    <row r="92" spans="1:96" x14ac:dyDescent="0.25">
      <c r="A92" s="18"/>
    </row>
    <row r="93" spans="1:96" x14ac:dyDescent="0.25">
      <c r="A93" s="18"/>
    </row>
    <row r="94" spans="1:96" x14ac:dyDescent="0.25">
      <c r="A94" s="18"/>
    </row>
    <row r="95" spans="1:96" x14ac:dyDescent="0.25">
      <c r="A95" s="21"/>
    </row>
    <row r="96" spans="1:96" x14ac:dyDescent="0.25">
      <c r="A96" s="21"/>
    </row>
    <row r="97" spans="1:2" x14ac:dyDescent="0.25">
      <c r="A97" s="15"/>
      <c r="B97" s="13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Y69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5" x14ac:dyDescent="0.25"/>
  <cols>
    <col min="1" max="1" width="19.5703125" customWidth="1"/>
    <col min="2" max="2" width="10.28515625" bestFit="1" customWidth="1"/>
    <col min="3" max="3" width="7.85546875" bestFit="1" customWidth="1"/>
    <col min="4" max="4" width="9.42578125" bestFit="1" customWidth="1"/>
    <col min="5" max="7" width="7.85546875" bestFit="1" customWidth="1"/>
    <col min="8" max="8" width="9.42578125" bestFit="1" customWidth="1"/>
    <col min="9" max="9" width="9" bestFit="1" customWidth="1"/>
    <col min="10" max="10" width="9.140625" bestFit="1" customWidth="1"/>
    <col min="11" max="11" width="6.85546875" bestFit="1" customWidth="1"/>
    <col min="12" max="12" width="9.85546875" bestFit="1" customWidth="1"/>
    <col min="13" max="13" width="6.85546875" bestFit="1" customWidth="1"/>
    <col min="14" max="14" width="11.140625" bestFit="1" customWidth="1"/>
    <col min="15" max="17" width="9.140625" style="27" customWidth="1"/>
    <col min="19" max="19" width="15.42578125" bestFit="1" customWidth="1"/>
    <col min="20" max="20" width="6" style="90" bestFit="1" customWidth="1"/>
    <col min="21" max="21" width="5.42578125" style="27" bestFit="1" customWidth="1"/>
    <col min="22" max="22" width="9.85546875" style="25" bestFit="1" customWidth="1"/>
    <col min="23" max="23" width="5.7109375" style="25" bestFit="1" customWidth="1"/>
    <col min="24" max="24" width="14.5703125" style="25" bestFit="1" customWidth="1"/>
    <col min="25" max="25" width="5.7109375" style="25" bestFit="1" customWidth="1"/>
    <col min="26" max="26" width="5.42578125" style="91" bestFit="1" customWidth="1"/>
    <col min="27" max="27" width="6.7109375" style="25" bestFit="1" customWidth="1"/>
    <col min="28" max="28" width="13.42578125" style="25" bestFit="1" customWidth="1"/>
    <col min="29" max="29" width="9.28515625" style="25" bestFit="1" customWidth="1"/>
    <col min="30" max="30" width="4" style="25" bestFit="1" customWidth="1"/>
    <col min="31" max="31" width="9.28515625" style="25" bestFit="1" customWidth="1"/>
    <col min="32" max="33" width="6.7109375" style="25" bestFit="1" customWidth="1"/>
    <col min="34" max="34" width="5.7109375" style="25" bestFit="1" customWidth="1"/>
    <col min="35" max="35" width="6.7109375" style="25" bestFit="1" customWidth="1"/>
    <col min="36" max="36" width="5.7109375" style="91" bestFit="1" customWidth="1"/>
    <col min="37" max="37" width="6.42578125" style="25" bestFit="1" customWidth="1"/>
    <col min="38" max="38" width="15.42578125" style="25" bestFit="1" customWidth="1"/>
    <col min="39" max="39" width="5.7109375" style="25" bestFit="1" customWidth="1"/>
    <col min="40" max="40" width="6.5703125" style="25" bestFit="1" customWidth="1"/>
    <col min="41" max="41" width="6.7109375" style="25" bestFit="1" customWidth="1"/>
    <col min="42" max="42" width="5.140625" style="25" bestFit="1" customWidth="1"/>
    <col min="43" max="43" width="5.7109375" style="91" bestFit="1" customWidth="1"/>
    <col min="44" max="44" width="4.140625" style="25" bestFit="1" customWidth="1"/>
    <col min="45" max="45" width="6.5703125" style="25" bestFit="1" customWidth="1"/>
    <col min="46" max="46" width="6.140625" style="25" bestFit="1" customWidth="1"/>
    <col min="47" max="47" width="7.7109375" style="25" bestFit="1" customWidth="1"/>
    <col min="48" max="48" width="10" style="25" bestFit="1" customWidth="1"/>
    <col min="49" max="49" width="7.7109375" style="91" bestFit="1" customWidth="1"/>
    <col min="50" max="50" width="7.7109375" style="25" bestFit="1" customWidth="1"/>
    <col min="51" max="51" width="6.7109375" style="25" bestFit="1" customWidth="1"/>
    <col min="52" max="52" width="7.7109375" style="25" bestFit="1" customWidth="1"/>
    <col min="53" max="53" width="6" style="25" bestFit="1" customWidth="1"/>
    <col min="54" max="54" width="6.7109375" style="25" bestFit="1" customWidth="1"/>
    <col min="55" max="55" width="4.28515625" style="25" bestFit="1" customWidth="1"/>
    <col min="56" max="56" width="7.7109375" style="25" bestFit="1" customWidth="1"/>
    <col min="57" max="57" width="5.7109375" style="25" bestFit="1" customWidth="1"/>
    <col min="58" max="59" width="6.7109375" style="25" bestFit="1" customWidth="1"/>
    <col min="60" max="60" width="4.140625" style="25" bestFit="1" customWidth="1"/>
    <col min="61" max="61" width="5.85546875" style="25" bestFit="1" customWidth="1"/>
    <col min="62" max="62" width="6.7109375" style="25" bestFit="1" customWidth="1"/>
    <col min="63" max="64" width="7.7109375" style="25" bestFit="1" customWidth="1"/>
    <col min="65" max="65" width="6.7109375" style="25" bestFit="1" customWidth="1"/>
    <col min="66" max="66" width="5.140625" style="25" bestFit="1" customWidth="1"/>
    <col min="67" max="67" width="5.28515625" style="25" bestFit="1" customWidth="1"/>
    <col min="68" max="68" width="8.7109375" style="25" bestFit="1" customWidth="1"/>
    <col min="69" max="69" width="5.7109375" style="25" bestFit="1" customWidth="1"/>
    <col min="70" max="70" width="7.85546875" style="25" bestFit="1" customWidth="1"/>
    <col min="71" max="71" width="5.85546875" style="25" bestFit="1" customWidth="1"/>
    <col min="72" max="72" width="6" style="25" bestFit="1" customWidth="1"/>
    <col min="73" max="73" width="7.7109375" style="25" bestFit="1" customWidth="1"/>
    <col min="74" max="74" width="5.7109375" style="25" bestFit="1" customWidth="1"/>
    <col min="75" max="76" width="6.7109375" style="25" bestFit="1" customWidth="1"/>
    <col min="77" max="77" width="3.85546875" style="25" bestFit="1" customWidth="1"/>
    <col min="78" max="78" width="7.7109375" style="25" bestFit="1" customWidth="1"/>
    <col min="79" max="79" width="8" style="25" bestFit="1" customWidth="1"/>
    <col min="80" max="81" width="5.7109375" style="25" bestFit="1" customWidth="1"/>
    <col min="82" max="82" width="6.7109375" style="25" bestFit="1" customWidth="1"/>
    <col min="83" max="83" width="4.85546875" style="91" bestFit="1" customWidth="1"/>
    <col min="84" max="84" width="6.7109375" style="25" bestFit="1" customWidth="1"/>
    <col min="85" max="85" width="9.140625" style="25" bestFit="1" customWidth="1"/>
    <col min="86" max="86" width="7.140625" style="25" bestFit="1" customWidth="1"/>
    <col min="87" max="87" width="7.7109375" style="25" customWidth="1"/>
    <col min="88" max="100" width="9.140625" style="7"/>
  </cols>
  <sheetData>
    <row r="1" spans="1:103" x14ac:dyDescent="0.25">
      <c r="B1" s="27" t="s">
        <v>503</v>
      </c>
      <c r="S1" s="27" t="s">
        <v>504</v>
      </c>
      <c r="CJ1" s="7" t="s">
        <v>309</v>
      </c>
    </row>
    <row r="2" spans="1:103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64</v>
      </c>
      <c r="K2" s="27" t="s">
        <v>225</v>
      </c>
      <c r="L2" s="27" t="s">
        <v>65</v>
      </c>
      <c r="M2" s="27" t="s">
        <v>67</v>
      </c>
      <c r="N2" s="27" t="s">
        <v>68</v>
      </c>
      <c r="O2" s="27" t="s">
        <v>310</v>
      </c>
      <c r="P2" s="27" t="s">
        <v>313</v>
      </c>
      <c r="Q2" s="27" t="s">
        <v>320</v>
      </c>
      <c r="S2" s="27" t="s">
        <v>226</v>
      </c>
      <c r="T2" s="90" t="s">
        <v>466</v>
      </c>
      <c r="U2" s="27" t="s">
        <v>359</v>
      </c>
      <c r="V2" s="27" t="s">
        <v>178</v>
      </c>
      <c r="W2" s="27" t="s">
        <v>131</v>
      </c>
      <c r="X2" s="27" t="s">
        <v>132</v>
      </c>
      <c r="Y2" s="27" t="s">
        <v>133</v>
      </c>
      <c r="Z2" s="90" t="s">
        <v>334</v>
      </c>
      <c r="AA2" s="27" t="s">
        <v>360</v>
      </c>
      <c r="AB2" s="27" t="s">
        <v>179</v>
      </c>
      <c r="AC2" s="27" t="s">
        <v>134</v>
      </c>
      <c r="AD2" s="27" t="s">
        <v>135</v>
      </c>
      <c r="AE2" s="27" t="s">
        <v>59</v>
      </c>
      <c r="AF2" s="27" t="s">
        <v>136</v>
      </c>
      <c r="AG2" s="27" t="s">
        <v>137</v>
      </c>
      <c r="AH2" s="27" t="s">
        <v>361</v>
      </c>
      <c r="AI2" s="27" t="s">
        <v>138</v>
      </c>
      <c r="AJ2" s="90" t="s">
        <v>467</v>
      </c>
      <c r="AK2" s="27" t="s">
        <v>139</v>
      </c>
      <c r="AL2" s="27" t="s">
        <v>140</v>
      </c>
      <c r="AM2" s="27" t="s">
        <v>67</v>
      </c>
      <c r="AN2" s="27" t="s">
        <v>141</v>
      </c>
      <c r="AO2" s="27" t="s">
        <v>142</v>
      </c>
      <c r="AP2" s="27" t="s">
        <v>143</v>
      </c>
      <c r="AQ2" s="90" t="s">
        <v>468</v>
      </c>
      <c r="AR2" s="27" t="s">
        <v>362</v>
      </c>
      <c r="AS2" s="27" t="s">
        <v>144</v>
      </c>
      <c r="AT2" s="27" t="s">
        <v>367</v>
      </c>
      <c r="AU2" s="27" t="s">
        <v>57</v>
      </c>
      <c r="AV2" s="27" t="s">
        <v>128</v>
      </c>
      <c r="AW2" s="90" t="s">
        <v>469</v>
      </c>
      <c r="AX2" s="27" t="s">
        <v>145</v>
      </c>
      <c r="AY2" s="27" t="s">
        <v>146</v>
      </c>
      <c r="AZ2" s="27" t="s">
        <v>60</v>
      </c>
      <c r="BA2" s="27" t="s">
        <v>147</v>
      </c>
      <c r="BB2" s="27" t="s">
        <v>148</v>
      </c>
      <c r="BC2" s="27" t="s">
        <v>149</v>
      </c>
      <c r="BD2" s="27" t="s">
        <v>150</v>
      </c>
      <c r="BE2" s="27" t="s">
        <v>151</v>
      </c>
      <c r="BF2" s="27" t="s">
        <v>152</v>
      </c>
      <c r="BG2" s="27" t="s">
        <v>153</v>
      </c>
      <c r="BH2" s="27" t="s">
        <v>154</v>
      </c>
      <c r="BI2" s="27" t="s">
        <v>155</v>
      </c>
      <c r="BJ2" s="27" t="s">
        <v>156</v>
      </c>
      <c r="BK2" s="27" t="s">
        <v>54</v>
      </c>
      <c r="BL2" s="27" t="s">
        <v>53</v>
      </c>
      <c r="BM2" s="27" t="s">
        <v>157</v>
      </c>
      <c r="BN2" s="27" t="s">
        <v>158</v>
      </c>
      <c r="BO2" s="27" t="s">
        <v>159</v>
      </c>
      <c r="BP2" s="27" t="s">
        <v>160</v>
      </c>
      <c r="BQ2" s="27" t="s">
        <v>161</v>
      </c>
      <c r="BR2" s="27" t="s">
        <v>162</v>
      </c>
      <c r="BS2" s="27" t="s">
        <v>163</v>
      </c>
      <c r="BT2" s="27" t="s">
        <v>164</v>
      </c>
      <c r="BU2" s="27" t="s">
        <v>165</v>
      </c>
      <c r="BV2" s="27" t="s">
        <v>363</v>
      </c>
      <c r="BW2" s="27" t="s">
        <v>166</v>
      </c>
      <c r="BX2" s="27" t="s">
        <v>167</v>
      </c>
      <c r="BY2" s="27" t="s">
        <v>168</v>
      </c>
      <c r="BZ2" s="27" t="s">
        <v>61</v>
      </c>
      <c r="CA2" s="27" t="s">
        <v>368</v>
      </c>
      <c r="CB2" s="27" t="s">
        <v>169</v>
      </c>
      <c r="CC2" s="27" t="s">
        <v>170</v>
      </c>
      <c r="CD2" s="27" t="s">
        <v>171</v>
      </c>
      <c r="CE2" s="90" t="s">
        <v>172</v>
      </c>
      <c r="CF2" s="27" t="s">
        <v>173</v>
      </c>
      <c r="CG2" s="27" t="s">
        <v>174</v>
      </c>
      <c r="CH2" s="27" t="s">
        <v>369</v>
      </c>
      <c r="CI2" s="27"/>
      <c r="CJ2" s="7" t="s">
        <v>59</v>
      </c>
      <c r="CK2" s="7" t="s">
        <v>57</v>
      </c>
      <c r="CL2" s="7" t="s">
        <v>60</v>
      </c>
      <c r="CM2" s="7" t="s">
        <v>54</v>
      </c>
      <c r="CN2" s="7" t="s">
        <v>53</v>
      </c>
      <c r="CO2" s="7" t="s">
        <v>61</v>
      </c>
      <c r="CP2" s="7" t="s">
        <v>62</v>
      </c>
      <c r="CQ2" s="7" t="s">
        <v>63</v>
      </c>
      <c r="CR2" s="7" t="s">
        <v>64</v>
      </c>
      <c r="CS2" s="7" t="s">
        <v>225</v>
      </c>
      <c r="CT2" s="7" t="s">
        <v>65</v>
      </c>
      <c r="CU2" s="7" t="s">
        <v>67</v>
      </c>
      <c r="CV2" s="7" t="s">
        <v>68</v>
      </c>
      <c r="CW2" s="27" t="s">
        <v>310</v>
      </c>
      <c r="CX2" s="27" t="s">
        <v>313</v>
      </c>
      <c r="CY2" s="27" t="s">
        <v>320</v>
      </c>
    </row>
    <row r="3" spans="1:103" x14ac:dyDescent="0.25">
      <c r="A3" s="27" t="s">
        <v>0</v>
      </c>
      <c r="B3" s="25">
        <v>49471.483782000003</v>
      </c>
      <c r="C3" s="25">
        <v>525.77454537000006</v>
      </c>
      <c r="D3" s="25">
        <v>7665.7939548000004</v>
      </c>
      <c r="E3" s="25">
        <v>17140.892197000001</v>
      </c>
      <c r="F3" s="25">
        <v>10258.830121999999</v>
      </c>
      <c r="G3" s="25">
        <v>16790.131307</v>
      </c>
      <c r="H3" s="25">
        <v>14467.489938999999</v>
      </c>
      <c r="I3" s="25">
        <v>99.394318905999995</v>
      </c>
      <c r="J3" s="25">
        <v>233.82249669000001</v>
      </c>
      <c r="K3" s="25"/>
      <c r="L3" s="25">
        <v>106.67440048</v>
      </c>
      <c r="M3" s="25">
        <v>46.662707666999999</v>
      </c>
      <c r="N3" s="25">
        <v>95.065568292999998</v>
      </c>
      <c r="O3" s="25">
        <v>4.4567793376999996</v>
      </c>
      <c r="P3" s="25">
        <v>24.235490515999999</v>
      </c>
      <c r="Q3" s="25">
        <v>7.3456601707000004</v>
      </c>
      <c r="R3" s="25"/>
      <c r="S3" s="25" t="s">
        <v>0</v>
      </c>
      <c r="T3" s="91">
        <v>44.082055039072202</v>
      </c>
      <c r="U3" s="25">
        <v>3.6332650561137401</v>
      </c>
      <c r="V3" s="25">
        <v>4.4689898571214899</v>
      </c>
      <c r="W3" s="25">
        <v>99.956306073966701</v>
      </c>
      <c r="X3" s="25">
        <v>99.956183897848803</v>
      </c>
      <c r="Y3" s="25">
        <v>54.1108559999007</v>
      </c>
      <c r="Z3" s="91">
        <v>10.089275196339599</v>
      </c>
      <c r="AA3" s="25">
        <v>234.45512914984999</v>
      </c>
      <c r="AB3" s="25">
        <v>24.329504370104701</v>
      </c>
      <c r="AC3" s="25">
        <v>421.64432520996201</v>
      </c>
      <c r="AD3" s="25">
        <v>0</v>
      </c>
      <c r="AE3" s="25">
        <v>49697.616824793098</v>
      </c>
      <c r="AF3" s="25">
        <v>634.65196088698497</v>
      </c>
      <c r="AG3" s="25">
        <v>15.5603799284263</v>
      </c>
      <c r="AH3" s="25">
        <v>66.651951657451306</v>
      </c>
      <c r="AI3" s="25">
        <v>421.88083518026701</v>
      </c>
      <c r="AJ3" s="91">
        <v>1.09460747852973E-3</v>
      </c>
      <c r="AK3" s="25">
        <v>107.33947808705101</v>
      </c>
      <c r="AL3" s="25">
        <v>107.33947808705101</v>
      </c>
      <c r="AM3" s="25">
        <v>46.790574410582103</v>
      </c>
      <c r="AN3" s="25">
        <v>0</v>
      </c>
      <c r="AO3" s="25">
        <v>930.02755406441804</v>
      </c>
      <c r="AP3" s="25">
        <v>2.67701577677391</v>
      </c>
      <c r="AQ3" s="91">
        <v>53.835538387183597</v>
      </c>
      <c r="AR3" s="25">
        <v>2.14790812307406</v>
      </c>
      <c r="AS3" s="25">
        <v>95.326342979048903</v>
      </c>
      <c r="AT3" s="25">
        <v>7.3678642207893601</v>
      </c>
      <c r="AU3" s="25">
        <v>528.54776226359604</v>
      </c>
      <c r="AV3" s="25">
        <v>0</v>
      </c>
      <c r="AW3" s="91">
        <v>14436.7435603542</v>
      </c>
      <c r="AX3" s="25">
        <v>6916.5246419859204</v>
      </c>
      <c r="AY3" s="25">
        <v>768.50218438135505</v>
      </c>
      <c r="AZ3" s="25">
        <v>7685.0268263672797</v>
      </c>
      <c r="BA3" s="25">
        <v>5.2066770875906201E-4</v>
      </c>
      <c r="BB3" s="25">
        <v>477.86111053776199</v>
      </c>
      <c r="BC3" s="25">
        <v>78.453538120669904</v>
      </c>
      <c r="BD3" s="25">
        <v>9630.383533319</v>
      </c>
      <c r="BE3" s="25">
        <v>46.9686766580135</v>
      </c>
      <c r="BF3" s="25">
        <v>680.66292432083799</v>
      </c>
      <c r="BG3" s="25">
        <v>915.416902175411</v>
      </c>
      <c r="BH3" s="25">
        <v>38.864378525879403</v>
      </c>
      <c r="BI3" s="25">
        <v>1.83428338431521E-2</v>
      </c>
      <c r="BJ3" s="25">
        <v>528.45381118514899</v>
      </c>
      <c r="BK3" s="25">
        <v>17180.635785803399</v>
      </c>
      <c r="BL3" s="25">
        <v>10294.9109647361</v>
      </c>
      <c r="BM3" s="25">
        <v>6885.7248210673697</v>
      </c>
      <c r="BN3" s="25">
        <v>7.2989773199512697</v>
      </c>
      <c r="BO3" s="25">
        <v>0.45467231479797299</v>
      </c>
      <c r="BP3" s="25">
        <v>951.10422229203505</v>
      </c>
      <c r="BQ3" s="25">
        <v>53.733009628686503</v>
      </c>
      <c r="BR3" s="25">
        <v>2453.7462205614002</v>
      </c>
      <c r="BS3" s="25">
        <v>136.93489814095199</v>
      </c>
      <c r="BT3" s="25">
        <v>33.626835633305198</v>
      </c>
      <c r="BU3" s="25">
        <v>3991.6916193499601</v>
      </c>
      <c r="BV3" s="25">
        <v>64.517893537742296</v>
      </c>
      <c r="BW3" s="25">
        <v>116.425383146767</v>
      </c>
      <c r="BX3" s="25">
        <v>255.470007109905</v>
      </c>
      <c r="BY3" s="25">
        <v>5.5865454185199201</v>
      </c>
      <c r="BZ3" s="25">
        <v>16788.929618721599</v>
      </c>
      <c r="CA3" s="25">
        <v>8088.8876300031998</v>
      </c>
      <c r="CB3" s="25">
        <v>367.99154990988598</v>
      </c>
      <c r="CC3" s="25">
        <v>26.871865281143101</v>
      </c>
      <c r="CD3" s="25">
        <v>697.99333090526795</v>
      </c>
      <c r="CE3" s="91">
        <v>0</v>
      </c>
      <c r="CF3" s="25">
        <v>323.44627514099102</v>
      </c>
      <c r="CG3" s="25">
        <v>14512.2009396098</v>
      </c>
      <c r="CH3" s="25">
        <v>466.80749399947598</v>
      </c>
      <c r="CI3" s="27"/>
      <c r="CJ3" s="54">
        <f t="shared" ref="CJ3:CJ34" si="0">IF(AE3=0,"",(AE3-B3)/B3)</f>
        <v>4.5709775714342493E-3</v>
      </c>
      <c r="CK3" s="54">
        <f t="shared" ref="CK3:CK34" si="1">IF(AU3=0,"",(AU3-C3)/C3)</f>
        <v>5.2745362399475E-3</v>
      </c>
      <c r="CL3" s="54">
        <f t="shared" ref="CL3:CL34" si="2">IF(AZ3=0,"",(AZ3-D3)/D3)</f>
        <v>2.5089210172726424E-3</v>
      </c>
      <c r="CM3" s="54">
        <f t="shared" ref="CM3:CM34" si="3">IF(BK3=0,"",(BK3-E3)/E3)</f>
        <v>2.3186417805225912E-3</v>
      </c>
      <c r="CN3" s="54">
        <f t="shared" ref="CN3:CN34" si="4">IF(BL3=0,"",(BL3-F3)/F3)</f>
        <v>3.5170523643554248E-3</v>
      </c>
      <c r="CO3" s="54">
        <f t="shared" ref="CO3:CO34" si="5">IF(BZ3=0,"",(BZ3-G3)/G3)</f>
        <v>-7.1571106647628279E-5</v>
      </c>
      <c r="CP3" s="54">
        <f t="shared" ref="CP3:CP34" si="6">IF(CG3=0,"",(CG3-H3)/H3)</f>
        <v>3.0904462901524868E-3</v>
      </c>
      <c r="CQ3" s="54">
        <f t="shared" ref="CQ3:CQ34" si="7">IF(X3=0,"",(X3-I3)/I3)</f>
        <v>5.6528883947600563E-3</v>
      </c>
      <c r="CR3" s="54">
        <f t="shared" ref="CR3:CR34" si="8">IF(AA3=0,"",AA3-J3)/J3</f>
        <v>2.7056098912874309E-3</v>
      </c>
      <c r="CS3" s="54" t="str">
        <f t="shared" ref="CS3:CS34" si="9">IF(AD3=0,"",(AD3-K3)/K3)</f>
        <v/>
      </c>
      <c r="CT3" s="54">
        <f t="shared" ref="CT3:CT34" si="10">IF(AL3=0,"",(AL3-L3)/L3)</f>
        <v>6.2346505258841023E-3</v>
      </c>
      <c r="CU3" s="54">
        <f t="shared" ref="CU3:CU34" si="11">IF(AM3=0,"",(AM3-M3)/M3)</f>
        <v>2.7402341178870597E-3</v>
      </c>
      <c r="CV3" s="54">
        <f t="shared" ref="CV3:CV34" si="12">IF(AS3=0,"",(AS3-N3)/N3)</f>
        <v>2.7431034256816846E-3</v>
      </c>
      <c r="CW3" s="54">
        <f t="shared" ref="CW3:CW34" si="13">IF(V3=0,"",(V3-O3)/O3)</f>
        <v>2.7397630657190614E-3</v>
      </c>
      <c r="CX3" s="54">
        <f t="shared" ref="CX3:CX34" si="14">IF(AB3=0,"",(AB3-P3)/P3)</f>
        <v>3.8791809904831546E-3</v>
      </c>
      <c r="CY3" s="54">
        <f t="shared" ref="CY3:CY34" si="15">IF(AT3=0,"",(AT3-Q3)/Q3)</f>
        <v>3.0227439839820062E-3</v>
      </c>
    </row>
    <row r="4" spans="1:103" x14ac:dyDescent="0.25">
      <c r="A4" s="27" t="s">
        <v>2</v>
      </c>
      <c r="B4" s="25">
        <v>12770.538861999999</v>
      </c>
      <c r="C4" s="25">
        <v>1607.6095431000001</v>
      </c>
      <c r="D4" s="25">
        <v>8096.0696094000004</v>
      </c>
      <c r="E4" s="25">
        <v>5380.6010310000001</v>
      </c>
      <c r="F4" s="25">
        <v>4680.5897530000002</v>
      </c>
      <c r="G4" s="25">
        <v>782.39454321999995</v>
      </c>
      <c r="H4" s="25">
        <v>10662.444739</v>
      </c>
      <c r="I4" s="25">
        <v>71.884462675999998</v>
      </c>
      <c r="J4" s="25">
        <v>126.95242408999999</v>
      </c>
      <c r="K4" s="25"/>
      <c r="L4" s="25">
        <v>81.941015062000005</v>
      </c>
      <c r="M4" s="25">
        <v>19.435921887999999</v>
      </c>
      <c r="N4" s="25">
        <v>136.87427292000001</v>
      </c>
      <c r="O4" s="25">
        <v>1.4012644741</v>
      </c>
      <c r="P4" s="25">
        <v>8.1352525135999993</v>
      </c>
      <c r="Q4" s="25">
        <v>8.9622084626999996</v>
      </c>
      <c r="R4" s="25"/>
      <c r="S4" s="25" t="s">
        <v>2</v>
      </c>
      <c r="T4" s="91">
        <v>71.880504859565406</v>
      </c>
      <c r="U4" s="25">
        <v>6.6468742733466604</v>
      </c>
      <c r="V4" s="25">
        <v>1.40485505767292</v>
      </c>
      <c r="W4" s="25">
        <v>72.947254566028306</v>
      </c>
      <c r="X4" s="25">
        <v>72.922378080751201</v>
      </c>
      <c r="Y4" s="25">
        <v>96.841372836141304</v>
      </c>
      <c r="Z4" s="91">
        <v>16.529435143000001</v>
      </c>
      <c r="AA4" s="25">
        <v>128.717166946551</v>
      </c>
      <c r="AB4" s="25">
        <v>8.20435251782928</v>
      </c>
      <c r="AC4" s="25">
        <v>1448.91723661639</v>
      </c>
      <c r="AD4" s="25">
        <v>0</v>
      </c>
      <c r="AE4" s="25">
        <v>12864.837940662501</v>
      </c>
      <c r="AF4" s="25">
        <v>134.911640770075</v>
      </c>
      <c r="AG4" s="25">
        <v>31.8839784163514</v>
      </c>
      <c r="AH4" s="25">
        <v>21.731279679992699</v>
      </c>
      <c r="AI4" s="25">
        <v>615.15339906601105</v>
      </c>
      <c r="AJ4" s="91">
        <v>0.180136569548455</v>
      </c>
      <c r="AK4" s="25">
        <v>83.581953962823306</v>
      </c>
      <c r="AL4" s="25">
        <v>83.581953962823306</v>
      </c>
      <c r="AM4" s="25">
        <v>19.489071620416901</v>
      </c>
      <c r="AN4" s="25">
        <v>0</v>
      </c>
      <c r="AO4" s="25">
        <v>626.21910339132501</v>
      </c>
      <c r="AP4" s="25">
        <v>2.4198393335223698</v>
      </c>
      <c r="AQ4" s="91">
        <v>92.744204138288296</v>
      </c>
      <c r="AR4" s="25">
        <v>4.1064498032850896</v>
      </c>
      <c r="AS4" s="25">
        <v>137.878885893264</v>
      </c>
      <c r="AT4" s="25">
        <v>9.0658534585032893</v>
      </c>
      <c r="AU4" s="25">
        <v>1612.6646102966799</v>
      </c>
      <c r="AV4" s="25">
        <v>0</v>
      </c>
      <c r="AW4" s="91">
        <v>10661.0912321081</v>
      </c>
      <c r="AX4" s="25">
        <v>7300.26937180397</v>
      </c>
      <c r="AY4" s="25">
        <v>811.14034530553204</v>
      </c>
      <c r="AZ4" s="25">
        <v>8111.40971710951</v>
      </c>
      <c r="BA4" s="25">
        <v>2.2162335315049201E-3</v>
      </c>
      <c r="BB4" s="25">
        <v>211.550614498421</v>
      </c>
      <c r="BC4" s="25">
        <v>6.3022416202869298</v>
      </c>
      <c r="BD4" s="25">
        <v>6785.2187448601999</v>
      </c>
      <c r="BE4" s="25">
        <v>10.2448706261677</v>
      </c>
      <c r="BF4" s="25">
        <v>142.707747703059</v>
      </c>
      <c r="BG4" s="25">
        <v>278.00500901139202</v>
      </c>
      <c r="BH4" s="25">
        <v>5.3107526890325598</v>
      </c>
      <c r="BI4" s="25">
        <v>0.92994665917094599</v>
      </c>
      <c r="BJ4" s="25">
        <v>101.949631993474</v>
      </c>
      <c r="BK4" s="25">
        <v>5405.37686420113</v>
      </c>
      <c r="BL4" s="25">
        <v>4701.9392849862998</v>
      </c>
      <c r="BM4" s="25">
        <v>703.43757921482404</v>
      </c>
      <c r="BN4" s="25">
        <v>3.67495790935696</v>
      </c>
      <c r="BO4" s="25">
        <v>0.30246895484383002</v>
      </c>
      <c r="BP4" s="25">
        <v>294.810893555338</v>
      </c>
      <c r="BQ4" s="25">
        <v>19.3000939940585</v>
      </c>
      <c r="BR4" s="25">
        <v>1155.42212051566</v>
      </c>
      <c r="BS4" s="25">
        <v>23.776238914884999</v>
      </c>
      <c r="BT4" s="25">
        <v>19.4937521850559</v>
      </c>
      <c r="BU4" s="25">
        <v>2517.3965381923199</v>
      </c>
      <c r="BV4" s="25">
        <v>35.1446594411468</v>
      </c>
      <c r="BW4" s="25">
        <v>20.299890661772402</v>
      </c>
      <c r="BX4" s="25">
        <v>101.49318293402099</v>
      </c>
      <c r="BY4" s="25">
        <v>0.51894686640541998</v>
      </c>
      <c r="BZ4" s="25">
        <v>782.78712894062301</v>
      </c>
      <c r="CA4" s="25">
        <v>5899.2117610458499</v>
      </c>
      <c r="CB4" s="25">
        <v>0.171280972427895</v>
      </c>
      <c r="CC4" s="25">
        <v>43.759888820069399</v>
      </c>
      <c r="CD4" s="25">
        <v>549.21901674331798</v>
      </c>
      <c r="CE4" s="91">
        <v>0</v>
      </c>
      <c r="CF4" s="25">
        <v>316.74802125339301</v>
      </c>
      <c r="CG4" s="25">
        <v>10694.559403318999</v>
      </c>
      <c r="CH4" s="25">
        <v>470.465136264416</v>
      </c>
      <c r="CI4" s="27"/>
      <c r="CJ4" s="54">
        <f t="shared" si="0"/>
        <v>7.3841111703671055E-3</v>
      </c>
      <c r="CK4" s="54">
        <f t="shared" si="1"/>
        <v>3.1444620482483552E-3</v>
      </c>
      <c r="CL4" s="54">
        <f t="shared" si="2"/>
        <v>1.8947598587466189E-3</v>
      </c>
      <c r="CM4" s="54">
        <f t="shared" si="3"/>
        <v>4.6046590442936517E-3</v>
      </c>
      <c r="CN4" s="54">
        <f t="shared" si="4"/>
        <v>4.5612910152221051E-3</v>
      </c>
      <c r="CO4" s="54">
        <f t="shared" si="5"/>
        <v>5.0177461489870072E-4</v>
      </c>
      <c r="CP4" s="54">
        <f t="shared" si="6"/>
        <v>3.0119419237440814E-3</v>
      </c>
      <c r="CQ4" s="54">
        <f t="shared" si="7"/>
        <v>1.4438661236564143E-2</v>
      </c>
      <c r="CR4" s="54">
        <f t="shared" si="8"/>
        <v>1.3900820478228411E-2</v>
      </c>
      <c r="CS4" s="54" t="str">
        <f t="shared" si="9"/>
        <v/>
      </c>
      <c r="CT4" s="54">
        <f t="shared" si="10"/>
        <v>2.0025855178651346E-2</v>
      </c>
      <c r="CU4" s="54">
        <f t="shared" si="11"/>
        <v>2.7346133990030618E-3</v>
      </c>
      <c r="CV4" s="54">
        <f t="shared" si="12"/>
        <v>7.3396771491978079E-3</v>
      </c>
      <c r="CW4" s="54">
        <f t="shared" si="13"/>
        <v>2.5623882138495796E-3</v>
      </c>
      <c r="CX4" s="54">
        <f t="shared" si="14"/>
        <v>8.4938978985303337E-3</v>
      </c>
      <c r="CY4" s="54">
        <f t="shared" si="15"/>
        <v>1.1564671390389089E-2</v>
      </c>
    </row>
    <row r="5" spans="1:103" x14ac:dyDescent="0.25">
      <c r="A5" s="27" t="s">
        <v>3</v>
      </c>
      <c r="B5" s="25">
        <v>43144.124873000001</v>
      </c>
      <c r="C5" s="25">
        <v>777.07619750000003</v>
      </c>
      <c r="D5" s="25">
        <v>10839.741215</v>
      </c>
      <c r="E5" s="25">
        <v>17288.311211</v>
      </c>
      <c r="F5" s="25">
        <v>15087.083065000001</v>
      </c>
      <c r="G5" s="25">
        <v>898.74302249000004</v>
      </c>
      <c r="H5" s="25">
        <v>15114.048124999999</v>
      </c>
      <c r="I5" s="25">
        <v>106.69073464</v>
      </c>
      <c r="J5" s="25">
        <v>179.42134439</v>
      </c>
      <c r="K5" s="25"/>
      <c r="L5" s="25">
        <v>100.96209794000001</v>
      </c>
      <c r="M5" s="25">
        <v>30.890034873000001</v>
      </c>
      <c r="N5" s="25">
        <v>58.622020913999997</v>
      </c>
      <c r="O5" s="25">
        <v>4.6629329967000004</v>
      </c>
      <c r="P5" s="25">
        <v>19.036312974000001</v>
      </c>
      <c r="Q5" s="25">
        <v>10.972780906000001</v>
      </c>
      <c r="R5" s="25"/>
      <c r="S5" s="25" t="s">
        <v>3</v>
      </c>
      <c r="T5" s="91">
        <v>27.168001678235299</v>
      </c>
      <c r="U5" s="25">
        <v>22.784099981363301</v>
      </c>
      <c r="V5" s="25">
        <v>4.6706207830965596</v>
      </c>
      <c r="W5" s="25">
        <v>107.03312651605</v>
      </c>
      <c r="X5" s="25">
        <v>107.033018519354</v>
      </c>
      <c r="Y5" s="25">
        <v>83.684127671985294</v>
      </c>
      <c r="Z5" s="91">
        <v>6.2181704123678596</v>
      </c>
      <c r="AA5" s="25">
        <v>179.87544379008301</v>
      </c>
      <c r="AB5" s="25">
        <v>19.096902003780102</v>
      </c>
      <c r="AC5" s="25">
        <v>580.67665747117201</v>
      </c>
      <c r="AD5" s="25">
        <v>0</v>
      </c>
      <c r="AE5" s="25">
        <v>43252.869175305997</v>
      </c>
      <c r="AF5" s="25">
        <v>380.79912563207699</v>
      </c>
      <c r="AG5" s="25">
        <v>20.960721485719301</v>
      </c>
      <c r="AH5" s="25">
        <v>56.2088637715229</v>
      </c>
      <c r="AI5" s="25">
        <v>572.88545211704798</v>
      </c>
      <c r="AJ5" s="91">
        <v>9.0304643479554799E-4</v>
      </c>
      <c r="AK5" s="25">
        <v>101.38816800257899</v>
      </c>
      <c r="AL5" s="25">
        <v>101.38816800257899</v>
      </c>
      <c r="AM5" s="25">
        <v>30.974667747852902</v>
      </c>
      <c r="AN5" s="25">
        <v>0</v>
      </c>
      <c r="AO5" s="25">
        <v>1007.2884930113</v>
      </c>
      <c r="AP5" s="25">
        <v>4.3327917088916799</v>
      </c>
      <c r="AQ5" s="91">
        <v>122.297991943319</v>
      </c>
      <c r="AR5" s="25">
        <v>7.3387618612521104</v>
      </c>
      <c r="AS5" s="25">
        <v>58.782905891303997</v>
      </c>
      <c r="AT5" s="25">
        <v>10.985952677742601</v>
      </c>
      <c r="AU5" s="25">
        <v>779.62841418343396</v>
      </c>
      <c r="AV5" s="25">
        <v>0</v>
      </c>
      <c r="AW5" s="91">
        <v>15097.355281006599</v>
      </c>
      <c r="AX5" s="25">
        <v>9770.7640459222694</v>
      </c>
      <c r="AY5" s="25">
        <v>1085.6409326146199</v>
      </c>
      <c r="AZ5" s="25">
        <v>10856.404978536901</v>
      </c>
      <c r="BA5" s="25">
        <v>7.1602993398975903E-3</v>
      </c>
      <c r="BB5" s="25">
        <v>394.346930542336</v>
      </c>
      <c r="BC5" s="25">
        <v>11.4810183082833</v>
      </c>
      <c r="BD5" s="25">
        <v>10131.0489326807</v>
      </c>
      <c r="BE5" s="25">
        <v>70.511713707788303</v>
      </c>
      <c r="BF5" s="25">
        <v>443.75296251591402</v>
      </c>
      <c r="BG5" s="25">
        <v>875.16802052502999</v>
      </c>
      <c r="BH5" s="25">
        <v>5.6627326696318798</v>
      </c>
      <c r="BI5" s="25">
        <v>1.51328373154317E-2</v>
      </c>
      <c r="BJ5" s="25">
        <v>1183.52895517452</v>
      </c>
      <c r="BK5" s="25">
        <v>17306.455946035599</v>
      </c>
      <c r="BL5" s="25">
        <v>15102.9940311009</v>
      </c>
      <c r="BM5" s="25">
        <v>2203.4619149346599</v>
      </c>
      <c r="BN5" s="25">
        <v>18.201674302374901</v>
      </c>
      <c r="BO5" s="25">
        <v>4.8634638342785599E-2</v>
      </c>
      <c r="BP5" s="25">
        <v>1878.2501400486101</v>
      </c>
      <c r="BQ5" s="25">
        <v>45.208823558590503</v>
      </c>
      <c r="BR5" s="25">
        <v>2746.9018182619802</v>
      </c>
      <c r="BS5" s="25">
        <v>77.946462882432996</v>
      </c>
      <c r="BT5" s="25">
        <v>16.516138775442698</v>
      </c>
      <c r="BU5" s="25">
        <v>5621.8932201259904</v>
      </c>
      <c r="BV5" s="25">
        <v>58.415031616482104</v>
      </c>
      <c r="BW5" s="25">
        <v>1360.27909358069</v>
      </c>
      <c r="BX5" s="25">
        <v>746.84592922060995</v>
      </c>
      <c r="BY5" s="25">
        <v>0.78155996737159406</v>
      </c>
      <c r="BZ5" s="25">
        <v>899.50322942288506</v>
      </c>
      <c r="CA5" s="25">
        <v>8416.0671086598395</v>
      </c>
      <c r="CB5" s="25">
        <v>0.36797372679420398</v>
      </c>
      <c r="CC5" s="25">
        <v>16.561045608767799</v>
      </c>
      <c r="CD5" s="25">
        <v>821.27942852503497</v>
      </c>
      <c r="CE5" s="91">
        <v>0</v>
      </c>
      <c r="CF5" s="25">
        <v>375.417835941269</v>
      </c>
      <c r="CG5" s="25">
        <v>15155.294057110699</v>
      </c>
      <c r="CH5" s="25">
        <v>632.54473499084497</v>
      </c>
      <c r="CI5" s="27"/>
      <c r="CJ5" s="54">
        <f t="shared" si="0"/>
        <v>2.5204892352342053E-3</v>
      </c>
      <c r="CK5" s="54">
        <f t="shared" si="1"/>
        <v>3.2843840689560254E-3</v>
      </c>
      <c r="CL5" s="54">
        <f t="shared" si="2"/>
        <v>1.5372842585800292E-3</v>
      </c>
      <c r="CM5" s="54">
        <f t="shared" si="3"/>
        <v>1.0495377376162909E-3</v>
      </c>
      <c r="CN5" s="54">
        <f t="shared" si="4"/>
        <v>1.0546085039996964E-3</v>
      </c>
      <c r="CO5" s="54">
        <f t="shared" si="5"/>
        <v>8.4585572723427796E-4</v>
      </c>
      <c r="CP5" s="54">
        <f t="shared" si="6"/>
        <v>2.7289798053822109E-3</v>
      </c>
      <c r="CQ5" s="54">
        <f t="shared" si="7"/>
        <v>3.2081874823427451E-3</v>
      </c>
      <c r="CR5" s="54">
        <f t="shared" si="8"/>
        <v>2.5309106986510727E-3</v>
      </c>
      <c r="CS5" s="54" t="str">
        <f t="shared" si="9"/>
        <v/>
      </c>
      <c r="CT5" s="54">
        <f t="shared" si="10"/>
        <v>4.2200991389084695E-3</v>
      </c>
      <c r="CU5" s="54">
        <f t="shared" si="11"/>
        <v>2.7398115670913435E-3</v>
      </c>
      <c r="CV5" s="54">
        <f t="shared" si="12"/>
        <v>2.7444461107886918E-3</v>
      </c>
      <c r="CW5" s="54">
        <f t="shared" si="13"/>
        <v>1.6487018796967315E-3</v>
      </c>
      <c r="CX5" s="54">
        <f t="shared" si="14"/>
        <v>3.1828132823227655E-3</v>
      </c>
      <c r="CY5" s="54">
        <f t="shared" si="15"/>
        <v>1.2004041505465481E-3</v>
      </c>
    </row>
    <row r="6" spans="1:103" x14ac:dyDescent="0.25">
      <c r="A6" s="27" t="s">
        <v>4</v>
      </c>
      <c r="B6" s="25">
        <v>74822.504927999995</v>
      </c>
      <c r="C6" s="25">
        <v>40070.209537000002</v>
      </c>
      <c r="D6" s="25">
        <v>40649.187521</v>
      </c>
      <c r="E6" s="25">
        <v>34607.314063999998</v>
      </c>
      <c r="F6" s="25">
        <v>24380.506519999999</v>
      </c>
      <c r="G6" s="25">
        <v>3917.9246871999999</v>
      </c>
      <c r="H6" s="25">
        <v>43755.249417999999</v>
      </c>
      <c r="I6" s="25">
        <v>696.09190622999995</v>
      </c>
      <c r="J6" s="25">
        <v>916.77303898000002</v>
      </c>
      <c r="K6" s="25">
        <v>32.049034493000001</v>
      </c>
      <c r="L6" s="25">
        <v>1040.3502774999999</v>
      </c>
      <c r="M6" s="25">
        <v>130.96367715</v>
      </c>
      <c r="N6" s="25">
        <v>10.420203293</v>
      </c>
      <c r="O6" s="25">
        <v>15.287302199999999</v>
      </c>
      <c r="P6" s="25">
        <v>429.57958277</v>
      </c>
      <c r="Q6" s="25">
        <v>159.66039395999999</v>
      </c>
      <c r="R6" s="25"/>
      <c r="S6" s="25" t="s">
        <v>4</v>
      </c>
      <c r="T6" s="91">
        <v>26.2292005434192</v>
      </c>
      <c r="U6" s="25">
        <v>178.98325679346499</v>
      </c>
      <c r="V6" s="25">
        <v>15.3290708197431</v>
      </c>
      <c r="W6" s="25">
        <v>839.34620188852898</v>
      </c>
      <c r="X6" s="25">
        <v>831.31006953892302</v>
      </c>
      <c r="Y6" s="25">
        <v>1168.9263741294001</v>
      </c>
      <c r="Z6" s="91">
        <v>90.875807366785295</v>
      </c>
      <c r="AA6" s="25">
        <v>1168.9857417247699</v>
      </c>
      <c r="AB6" s="25">
        <v>430.93877966155401</v>
      </c>
      <c r="AC6" s="25">
        <v>821614.08305823605</v>
      </c>
      <c r="AD6" s="25">
        <v>32.246914763369197</v>
      </c>
      <c r="AE6" s="25">
        <v>75315.437908210501</v>
      </c>
      <c r="AF6" s="25">
        <v>924.53882685019505</v>
      </c>
      <c r="AG6" s="25">
        <v>17377.185648068498</v>
      </c>
      <c r="AH6" s="25">
        <v>146.99668232300499</v>
      </c>
      <c r="AI6" s="25">
        <v>8150.8610132779704</v>
      </c>
      <c r="AJ6" s="91">
        <v>12.116613643085101</v>
      </c>
      <c r="AK6" s="25">
        <v>1087.6851901581599</v>
      </c>
      <c r="AL6" s="25">
        <v>1087.6851901581599</v>
      </c>
      <c r="AM6" s="25">
        <v>131.32264865573799</v>
      </c>
      <c r="AN6" s="25">
        <v>0</v>
      </c>
      <c r="AO6" s="25">
        <v>2102.83715591482</v>
      </c>
      <c r="AP6" s="25">
        <v>21.9819775815212</v>
      </c>
      <c r="AQ6" s="91">
        <v>2938.51476087841</v>
      </c>
      <c r="AR6" s="25">
        <v>114.150272339227</v>
      </c>
      <c r="AS6" s="25">
        <v>55.043618167304501</v>
      </c>
      <c r="AT6" s="25">
        <v>164.39859617395001</v>
      </c>
      <c r="AU6" s="25">
        <v>40168.654262181299</v>
      </c>
      <c r="AV6" s="25">
        <v>0</v>
      </c>
      <c r="AW6" s="91">
        <v>61954.6806808974</v>
      </c>
      <c r="AX6" s="25">
        <v>36668.128339269198</v>
      </c>
      <c r="AY6" s="25">
        <v>4074.2380396809899</v>
      </c>
      <c r="AZ6" s="25">
        <v>40742.366378950202</v>
      </c>
      <c r="BA6" s="25">
        <v>9.6471329919869994E-2</v>
      </c>
      <c r="BB6" s="25">
        <v>1075.5311979769201</v>
      </c>
      <c r="BC6" s="25">
        <v>25.537060545754098</v>
      </c>
      <c r="BD6" s="25">
        <v>15061.010701708001</v>
      </c>
      <c r="BE6" s="25">
        <v>57.5240674794006</v>
      </c>
      <c r="BF6" s="25">
        <v>674.981158046264</v>
      </c>
      <c r="BG6" s="25">
        <v>1291.8899225361899</v>
      </c>
      <c r="BH6" s="25">
        <v>82.909699279860206</v>
      </c>
      <c r="BI6" s="25">
        <v>96.397235165263993</v>
      </c>
      <c r="BJ6" s="25">
        <v>372.66019214581303</v>
      </c>
      <c r="BK6" s="25">
        <v>34762.756065417998</v>
      </c>
      <c r="BL6" s="25">
        <v>24495.8333579217</v>
      </c>
      <c r="BM6" s="25">
        <v>10266.9227074962</v>
      </c>
      <c r="BN6" s="25">
        <v>11.403077012185999</v>
      </c>
      <c r="BO6" s="25">
        <v>6.0644942060880602</v>
      </c>
      <c r="BP6" s="25">
        <v>3820.96484875741</v>
      </c>
      <c r="BQ6" s="25">
        <v>154.90229223950999</v>
      </c>
      <c r="BR6" s="25">
        <v>5032.7608208248603</v>
      </c>
      <c r="BS6" s="25">
        <v>148.35713357863</v>
      </c>
      <c r="BT6" s="25">
        <v>191.33450684215401</v>
      </c>
      <c r="BU6" s="25">
        <v>11546.181845224501</v>
      </c>
      <c r="BV6" s="25">
        <v>782.86296506288704</v>
      </c>
      <c r="BW6" s="25">
        <v>92.075821671434099</v>
      </c>
      <c r="BX6" s="25">
        <v>863.56368544122699</v>
      </c>
      <c r="BY6" s="25">
        <v>26.3254969251585</v>
      </c>
      <c r="BZ6" s="25">
        <v>3925.8523493223502</v>
      </c>
      <c r="CA6" s="25">
        <v>12244.841527795301</v>
      </c>
      <c r="CB6" s="25">
        <v>20.118051620162099</v>
      </c>
      <c r="CC6" s="25">
        <v>180.32902238997201</v>
      </c>
      <c r="CD6" s="25">
        <v>4958.6186537738204</v>
      </c>
      <c r="CE6" s="91">
        <v>0</v>
      </c>
      <c r="CF6" s="25">
        <v>1223.2936005446199</v>
      </c>
      <c r="CG6" s="25">
        <v>43889.1202405242</v>
      </c>
      <c r="CH6" s="25">
        <v>757.48923539862801</v>
      </c>
      <c r="CI6" s="27"/>
      <c r="CJ6" s="54">
        <f t="shared" si="0"/>
        <v>6.5880309765737463E-3</v>
      </c>
      <c r="CK6" s="54">
        <f t="shared" si="1"/>
        <v>2.456805849502594E-3</v>
      </c>
      <c r="CL6" s="54">
        <f t="shared" si="2"/>
        <v>2.2922686437967551E-3</v>
      </c>
      <c r="CM6" s="54">
        <f t="shared" si="3"/>
        <v>4.4915939194396176E-3</v>
      </c>
      <c r="CN6" s="54">
        <f t="shared" si="4"/>
        <v>4.7302888406807655E-3</v>
      </c>
      <c r="CO6" s="54">
        <f t="shared" si="5"/>
        <v>2.0234340257356759E-3</v>
      </c>
      <c r="CP6" s="54">
        <f t="shared" si="6"/>
        <v>3.0595374110501381E-3</v>
      </c>
      <c r="CQ6" s="54">
        <f t="shared" si="7"/>
        <v>0.19425331927971709</v>
      </c>
      <c r="CR6" s="54">
        <f t="shared" si="8"/>
        <v>0.27510920590049343</v>
      </c>
      <c r="CS6" s="54">
        <f t="shared" si="9"/>
        <v>6.1742974008286251E-3</v>
      </c>
      <c r="CT6" s="54">
        <f t="shared" si="10"/>
        <v>4.5499014785585011E-2</v>
      </c>
      <c r="CU6" s="54">
        <f t="shared" si="11"/>
        <v>2.7410005090712868E-3</v>
      </c>
      <c r="CV6" s="54">
        <f t="shared" si="12"/>
        <v>4.2823938861424384</v>
      </c>
      <c r="CW6" s="54">
        <f t="shared" si="13"/>
        <v>2.7322426937501534E-3</v>
      </c>
      <c r="CX6" s="54">
        <f t="shared" si="14"/>
        <v>3.1640165083956753E-3</v>
      </c>
      <c r="CY6" s="54">
        <f t="shared" si="15"/>
        <v>2.9676753867568986E-2</v>
      </c>
    </row>
    <row r="7" spans="1:103" x14ac:dyDescent="0.25">
      <c r="A7" s="27" t="s">
        <v>5</v>
      </c>
      <c r="B7" s="25">
        <v>8580.1513078999997</v>
      </c>
      <c r="C7" s="25">
        <v>1453.8688543999999</v>
      </c>
      <c r="D7" s="25">
        <v>7311.7407665000001</v>
      </c>
      <c r="E7" s="25">
        <v>3973.7332032999998</v>
      </c>
      <c r="F7" s="25">
        <v>3617.0595331</v>
      </c>
      <c r="G7" s="25">
        <v>108.38867326</v>
      </c>
      <c r="H7" s="25">
        <v>3287.8490151999999</v>
      </c>
      <c r="I7" s="25">
        <v>65.600069317999996</v>
      </c>
      <c r="J7" s="25">
        <v>111.35569058</v>
      </c>
      <c r="K7" s="25"/>
      <c r="L7" s="25">
        <v>76.490107414999997</v>
      </c>
      <c r="M7" s="25">
        <v>20.148871038999999</v>
      </c>
      <c r="N7" s="25">
        <v>117.00790600000001</v>
      </c>
      <c r="O7" s="25">
        <v>1.5744365380000001</v>
      </c>
      <c r="P7" s="25">
        <v>9.2395070505000003</v>
      </c>
      <c r="Q7" s="25">
        <v>7.1643490155</v>
      </c>
      <c r="R7" s="25"/>
      <c r="S7" s="25" t="s">
        <v>5</v>
      </c>
      <c r="T7" s="91">
        <v>54.7791797284777</v>
      </c>
      <c r="U7" s="25">
        <v>4.34200717556259</v>
      </c>
      <c r="V7" s="25">
        <v>1.57875078931598</v>
      </c>
      <c r="W7" s="25">
        <v>66.110183170731801</v>
      </c>
      <c r="X7" s="25">
        <v>66.1099648950361</v>
      </c>
      <c r="Y7" s="25">
        <v>76.955679494403</v>
      </c>
      <c r="Z7" s="91">
        <v>12.537867509990599</v>
      </c>
      <c r="AA7" s="25">
        <v>111.65006417803799</v>
      </c>
      <c r="AB7" s="25">
        <v>9.2963172673612497</v>
      </c>
      <c r="AC7" s="25">
        <v>594.18141675335596</v>
      </c>
      <c r="AD7" s="25">
        <v>0</v>
      </c>
      <c r="AE7" s="25">
        <v>8669.0913606816594</v>
      </c>
      <c r="AF7" s="25">
        <v>80.941073715957501</v>
      </c>
      <c r="AG7" s="25">
        <v>21.9288180581296</v>
      </c>
      <c r="AH7" s="25">
        <v>14.2624640505854</v>
      </c>
      <c r="AI7" s="25">
        <v>250.69546173333001</v>
      </c>
      <c r="AJ7" s="91">
        <v>1.96668725470162E-3</v>
      </c>
      <c r="AK7" s="25">
        <v>77.137805646681997</v>
      </c>
      <c r="AL7" s="25">
        <v>77.137805646681997</v>
      </c>
      <c r="AM7" s="25">
        <v>20.204146681591901</v>
      </c>
      <c r="AN7" s="25">
        <v>0</v>
      </c>
      <c r="AO7" s="25">
        <v>111.211197779011</v>
      </c>
      <c r="AP7" s="25">
        <v>0.448392658656106</v>
      </c>
      <c r="AQ7" s="91">
        <v>63.958959572286702</v>
      </c>
      <c r="AR7" s="25">
        <v>2.87614136479481</v>
      </c>
      <c r="AS7" s="25">
        <v>117.329251477683</v>
      </c>
      <c r="AT7" s="25">
        <v>7.1865687188665097</v>
      </c>
      <c r="AU7" s="25">
        <v>1462.5321670753899</v>
      </c>
      <c r="AV7" s="25">
        <v>0</v>
      </c>
      <c r="AW7" s="91">
        <v>2934.67262598036</v>
      </c>
      <c r="AX7" s="25">
        <v>6622.0497601812203</v>
      </c>
      <c r="AY7" s="25">
        <v>735.78309881292103</v>
      </c>
      <c r="AZ7" s="25">
        <v>7357.8328589941502</v>
      </c>
      <c r="BA7" s="25">
        <v>7.4227680683140696E-4</v>
      </c>
      <c r="BB7" s="25">
        <v>63.695650532212298</v>
      </c>
      <c r="BC7" s="25">
        <v>1.5117005435495501</v>
      </c>
      <c r="BD7" s="25">
        <v>1392.91434222457</v>
      </c>
      <c r="BE7" s="25">
        <v>1.9545966048821299</v>
      </c>
      <c r="BF7" s="25">
        <v>120.762180668772</v>
      </c>
      <c r="BG7" s="25">
        <v>208.15254360466699</v>
      </c>
      <c r="BH7" s="25">
        <v>2.0006219703808998</v>
      </c>
      <c r="BI7" s="25">
        <v>3.2960188429041401E-2</v>
      </c>
      <c r="BJ7" s="25">
        <v>83.415211616153201</v>
      </c>
      <c r="BK7" s="25">
        <v>3995.3752800720999</v>
      </c>
      <c r="BL7" s="25">
        <v>3635.6103452682801</v>
      </c>
      <c r="BM7" s="25">
        <v>359.764934803816</v>
      </c>
      <c r="BN7" s="25">
        <v>2.9253610770680698</v>
      </c>
      <c r="BO7" s="25">
        <v>0.15832201103413199</v>
      </c>
      <c r="BP7" s="25">
        <v>85.106082056030402</v>
      </c>
      <c r="BQ7" s="25">
        <v>15.887364834074599</v>
      </c>
      <c r="BR7" s="25">
        <v>961.35632555652899</v>
      </c>
      <c r="BS7" s="25">
        <v>19.7606866575174</v>
      </c>
      <c r="BT7" s="25">
        <v>15.639078024879099</v>
      </c>
      <c r="BU7" s="25">
        <v>2085.9840391981702</v>
      </c>
      <c r="BV7" s="25">
        <v>9.5225220982445702</v>
      </c>
      <c r="BW7" s="25">
        <v>2.3189661542022799</v>
      </c>
      <c r="BX7" s="25">
        <v>28.530425128281401</v>
      </c>
      <c r="BY7" s="25">
        <v>0.113879373655869</v>
      </c>
      <c r="BZ7" s="25">
        <v>108.926536519012</v>
      </c>
      <c r="CA7" s="25">
        <v>1404.63234058891</v>
      </c>
      <c r="CB7" s="25">
        <v>0.39264618124594203</v>
      </c>
      <c r="CC7" s="25">
        <v>33.392325548731897</v>
      </c>
      <c r="CD7" s="25">
        <v>85.964320298288001</v>
      </c>
      <c r="CE7" s="91">
        <v>0</v>
      </c>
      <c r="CF7" s="25">
        <v>64.592518691605306</v>
      </c>
      <c r="CG7" s="25">
        <v>3300.7442392676198</v>
      </c>
      <c r="CH7" s="25">
        <v>89.126545136146902</v>
      </c>
      <c r="CI7" s="27"/>
      <c r="CJ7" s="54">
        <f t="shared" si="0"/>
        <v>1.0365790717439906E-2</v>
      </c>
      <c r="CK7" s="54">
        <f t="shared" si="1"/>
        <v>5.9587992748942054E-3</v>
      </c>
      <c r="CL7" s="54">
        <f t="shared" si="2"/>
        <v>6.303846644198469E-3</v>
      </c>
      <c r="CM7" s="54">
        <f t="shared" si="3"/>
        <v>5.4462832970586499E-3</v>
      </c>
      <c r="CN7" s="54">
        <f t="shared" si="4"/>
        <v>5.1286997071848441E-3</v>
      </c>
      <c r="CO7" s="54">
        <f t="shared" si="5"/>
        <v>4.9623567005178332E-3</v>
      </c>
      <c r="CP7" s="54">
        <f t="shared" si="6"/>
        <v>3.9220852320177102E-3</v>
      </c>
      <c r="CQ7" s="54">
        <f t="shared" si="7"/>
        <v>7.7727902171011009E-3</v>
      </c>
      <c r="CR7" s="54">
        <f t="shared" si="8"/>
        <v>2.6435433744314055E-3</v>
      </c>
      <c r="CS7" s="54" t="str">
        <f t="shared" si="9"/>
        <v/>
      </c>
      <c r="CT7" s="54">
        <f t="shared" si="10"/>
        <v>8.4677385556263963E-3</v>
      </c>
      <c r="CU7" s="54">
        <f t="shared" si="11"/>
        <v>2.7433617737147816E-3</v>
      </c>
      <c r="CV7" s="54">
        <f t="shared" si="12"/>
        <v>2.74635696568227E-3</v>
      </c>
      <c r="CW7" s="54">
        <f t="shared" si="13"/>
        <v>2.7401874968300283E-3</v>
      </c>
      <c r="CX7" s="54">
        <f t="shared" si="14"/>
        <v>6.1486198939774738E-3</v>
      </c>
      <c r="CY7" s="54">
        <f t="shared" si="15"/>
        <v>3.1014267058231777E-3</v>
      </c>
    </row>
    <row r="8" spans="1:103" x14ac:dyDescent="0.25">
      <c r="A8" s="27" t="s">
        <v>6</v>
      </c>
      <c r="B8" s="25">
        <v>8702.8380318</v>
      </c>
      <c r="C8" s="25">
        <v>838.57506290000003</v>
      </c>
      <c r="D8" s="25">
        <v>11327.263378</v>
      </c>
      <c r="E8" s="25">
        <v>3232.0995673000002</v>
      </c>
      <c r="F8" s="25">
        <v>2868.864771</v>
      </c>
      <c r="G8" s="25">
        <v>372.34474614999999</v>
      </c>
      <c r="H8" s="25">
        <v>4991.9555585999997</v>
      </c>
      <c r="I8" s="25">
        <v>28.522560222999999</v>
      </c>
      <c r="J8" s="25">
        <v>33.295686306999997</v>
      </c>
      <c r="K8" s="25"/>
      <c r="L8" s="25">
        <v>40.540926184</v>
      </c>
      <c r="M8" s="25">
        <v>2.6843244862</v>
      </c>
      <c r="N8" s="25">
        <v>71.257413799999995</v>
      </c>
      <c r="O8" s="25">
        <v>0.21533788649999999</v>
      </c>
      <c r="P8" s="25">
        <v>0.93956426650000002</v>
      </c>
      <c r="Q8" s="25">
        <v>4.7706819653999997</v>
      </c>
      <c r="R8" s="25"/>
      <c r="S8" s="25" t="s">
        <v>6</v>
      </c>
      <c r="T8" s="91">
        <v>33.096870697715097</v>
      </c>
      <c r="U8" s="25">
        <v>11.582475950546399</v>
      </c>
      <c r="V8" s="25">
        <v>0.21538679576386199</v>
      </c>
      <c r="W8" s="25">
        <v>28.8096033902127</v>
      </c>
      <c r="X8" s="25">
        <v>28.809438675827899</v>
      </c>
      <c r="Y8" s="25">
        <v>48.665608233601702</v>
      </c>
      <c r="Z8" s="91">
        <v>7.5753461858702602</v>
      </c>
      <c r="AA8" s="25">
        <v>43.931748880409302</v>
      </c>
      <c r="AB8" s="25">
        <v>0.96219370631524903</v>
      </c>
      <c r="AC8" s="25">
        <v>52636.365701465198</v>
      </c>
      <c r="AD8" s="25">
        <v>0</v>
      </c>
      <c r="AE8" s="25">
        <v>8758.39077762528</v>
      </c>
      <c r="AF8" s="25">
        <v>34.714773680517197</v>
      </c>
      <c r="AG8" s="25">
        <v>345.14818180902301</v>
      </c>
      <c r="AH8" s="25">
        <v>8.6662266197919902</v>
      </c>
      <c r="AI8" s="25">
        <v>170.287783014908</v>
      </c>
      <c r="AJ8" s="91">
        <v>1.1924936789629401E-3</v>
      </c>
      <c r="AK8" s="25">
        <v>40.972348145213999</v>
      </c>
      <c r="AL8" s="25">
        <v>40.972348145213999</v>
      </c>
      <c r="AM8" s="25">
        <v>2.69168664349607</v>
      </c>
      <c r="AN8" s="25">
        <v>0</v>
      </c>
      <c r="AO8" s="25">
        <v>251.31558138859199</v>
      </c>
      <c r="AP8" s="25">
        <v>1.0199752112181</v>
      </c>
      <c r="AQ8" s="91">
        <v>47.038579391684202</v>
      </c>
      <c r="AR8" s="25">
        <v>4.4245254339302296</v>
      </c>
      <c r="AS8" s="25">
        <v>71.453432269163002</v>
      </c>
      <c r="AT8" s="25">
        <v>4.78415612551166</v>
      </c>
      <c r="AU8" s="25">
        <v>843.06386001752605</v>
      </c>
      <c r="AV8" s="25">
        <v>0</v>
      </c>
      <c r="AW8" s="91">
        <v>5273.6527385263098</v>
      </c>
      <c r="AX8" s="25">
        <v>10229.4978334077</v>
      </c>
      <c r="AY8" s="25">
        <v>1136.6116956519299</v>
      </c>
      <c r="AZ8" s="25">
        <v>11366.1095290596</v>
      </c>
      <c r="BA8" s="25">
        <v>1.14883571733659E-3</v>
      </c>
      <c r="BB8" s="25">
        <v>73.395708084238507</v>
      </c>
      <c r="BC8" s="25">
        <v>0.77085718789442204</v>
      </c>
      <c r="BD8" s="25">
        <v>3119.95728814629</v>
      </c>
      <c r="BE8" s="25">
        <v>7.8185496563545502</v>
      </c>
      <c r="BF8" s="25">
        <v>19.600308316385298</v>
      </c>
      <c r="BG8" s="25">
        <v>134.17971295821701</v>
      </c>
      <c r="BH8" s="25">
        <v>1.6605758285245</v>
      </c>
      <c r="BI8" s="25">
        <v>1.9983599596554099E-2</v>
      </c>
      <c r="BJ8" s="25">
        <v>99.205298037335197</v>
      </c>
      <c r="BK8" s="25">
        <v>3245.7520180531001</v>
      </c>
      <c r="BL8" s="25">
        <v>2880.4708105816298</v>
      </c>
      <c r="BM8" s="25">
        <v>365.28120747146397</v>
      </c>
      <c r="BN8" s="25">
        <v>2.6154485689247502</v>
      </c>
      <c r="BO8" s="25">
        <v>8.1199669306701402E-2</v>
      </c>
      <c r="BP8" s="25">
        <v>361.295892127846</v>
      </c>
      <c r="BQ8" s="25">
        <v>6.3007608150487497</v>
      </c>
      <c r="BR8" s="25">
        <v>553.53883529820303</v>
      </c>
      <c r="BS8" s="25">
        <v>1.25798703682269</v>
      </c>
      <c r="BT8" s="25">
        <v>6.55931128711343</v>
      </c>
      <c r="BU8" s="25">
        <v>1377.5369506770901</v>
      </c>
      <c r="BV8" s="25">
        <v>41.451814348499902</v>
      </c>
      <c r="BW8" s="25">
        <v>148.430644466123</v>
      </c>
      <c r="BX8" s="25">
        <v>159.54437022216999</v>
      </c>
      <c r="BY8" s="25">
        <v>5.4124828673313502E-2</v>
      </c>
      <c r="BZ8" s="25">
        <v>373.82162077194698</v>
      </c>
      <c r="CA8" s="25">
        <v>2893.53315990076</v>
      </c>
      <c r="CB8" s="25">
        <v>3.9338549466756998</v>
      </c>
      <c r="CC8" s="25">
        <v>20.175688383725699</v>
      </c>
      <c r="CD8" s="25">
        <v>451.648652849727</v>
      </c>
      <c r="CE8" s="91">
        <v>0</v>
      </c>
      <c r="CF8" s="25">
        <v>150.58433709552</v>
      </c>
      <c r="CG8" s="25">
        <v>5007.6305561710096</v>
      </c>
      <c r="CH8" s="25">
        <v>147.62920057214299</v>
      </c>
      <c r="CI8" s="27"/>
      <c r="CJ8" s="54">
        <f t="shared" si="0"/>
        <v>6.3832907865562193E-3</v>
      </c>
      <c r="CK8" s="54">
        <f t="shared" si="1"/>
        <v>5.3528864810296747E-3</v>
      </c>
      <c r="CL8" s="54">
        <f t="shared" si="2"/>
        <v>3.4294383173828543E-3</v>
      </c>
      <c r="CM8" s="54">
        <f t="shared" si="3"/>
        <v>4.2240192385238637E-3</v>
      </c>
      <c r="CN8" s="54">
        <f t="shared" si="4"/>
        <v>4.045516435263804E-3</v>
      </c>
      <c r="CO8" s="54">
        <f t="shared" si="5"/>
        <v>3.9664172442815341E-3</v>
      </c>
      <c r="CP8" s="54">
        <f t="shared" si="6"/>
        <v>3.1400515062690233E-3</v>
      </c>
      <c r="CQ8" s="54">
        <f t="shared" si="7"/>
        <v>1.0057948886249227E-2</v>
      </c>
      <c r="CR8" s="54">
        <f t="shared" si="8"/>
        <v>0.3194426591883528</v>
      </c>
      <c r="CS8" s="54" t="str">
        <f t="shared" si="9"/>
        <v/>
      </c>
      <c r="CT8" s="54">
        <f t="shared" si="10"/>
        <v>1.0641640480928765E-2</v>
      </c>
      <c r="CU8" s="54">
        <f t="shared" si="11"/>
        <v>2.7426480419631013E-3</v>
      </c>
      <c r="CV8" s="54">
        <f t="shared" si="12"/>
        <v>2.7508501741752463E-3</v>
      </c>
      <c r="CW8" s="54">
        <f t="shared" si="13"/>
        <v>2.2712800175087375E-4</v>
      </c>
      <c r="CX8" s="54">
        <f t="shared" si="14"/>
        <v>2.4085036672953343E-2</v>
      </c>
      <c r="CY8" s="54">
        <f t="shared" si="15"/>
        <v>2.8243677129147328E-3</v>
      </c>
    </row>
    <row r="9" spans="1:103" x14ac:dyDescent="0.25">
      <c r="A9" s="27" t="s">
        <v>7</v>
      </c>
      <c r="B9" s="25">
        <v>3390.1442003000002</v>
      </c>
      <c r="C9" s="25">
        <v>90.868250419000006</v>
      </c>
      <c r="D9" s="25">
        <v>3122.542931</v>
      </c>
      <c r="E9" s="25">
        <v>501.30668195999999</v>
      </c>
      <c r="F9" s="25">
        <v>476.94098455</v>
      </c>
      <c r="G9" s="25">
        <v>55.019329126999999</v>
      </c>
      <c r="H9" s="25">
        <v>1421.3024479999999</v>
      </c>
      <c r="I9" s="25">
        <v>6.9172176368000002</v>
      </c>
      <c r="J9" s="25">
        <v>10.292023009999999</v>
      </c>
      <c r="K9" s="25"/>
      <c r="L9" s="25">
        <v>10.104424131</v>
      </c>
      <c r="M9" s="25">
        <v>1.2356279709</v>
      </c>
      <c r="N9" s="25">
        <v>24.072590990999998</v>
      </c>
      <c r="O9" s="25">
        <v>5.2076776900000003E-2</v>
      </c>
      <c r="P9" s="25">
        <v>0.67088554030000003</v>
      </c>
      <c r="Q9" s="25">
        <v>1.2895139383000001</v>
      </c>
      <c r="R9" s="25"/>
      <c r="S9" s="25" t="s">
        <v>7</v>
      </c>
      <c r="T9" s="91">
        <v>19.304651262214399</v>
      </c>
      <c r="U9" s="25">
        <v>2.2007573415153399</v>
      </c>
      <c r="V9" s="25">
        <v>5.2219340817870899E-2</v>
      </c>
      <c r="W9" s="25">
        <v>8.1171221164126397</v>
      </c>
      <c r="X9" s="25">
        <v>8.1131578510133995</v>
      </c>
      <c r="Y9" s="25">
        <v>11.1973586340713</v>
      </c>
      <c r="Z9" s="91">
        <v>2.5785585188137099</v>
      </c>
      <c r="AA9" s="25">
        <v>11.5671531212465</v>
      </c>
      <c r="AB9" s="25">
        <v>0.67816909035153705</v>
      </c>
      <c r="AC9" s="25">
        <v>267.83780034039302</v>
      </c>
      <c r="AD9" s="25">
        <v>0</v>
      </c>
      <c r="AE9" s="25">
        <v>3404.6282286413398</v>
      </c>
      <c r="AF9" s="25">
        <v>13.5658353442021</v>
      </c>
      <c r="AG9" s="25">
        <v>9.0043865022900498</v>
      </c>
      <c r="AH9" s="25">
        <v>2.42988031902313</v>
      </c>
      <c r="AI9" s="25">
        <v>79.286973284575794</v>
      </c>
      <c r="AJ9" s="91">
        <v>6.2075563281166604</v>
      </c>
      <c r="AK9" s="25">
        <v>14.996250431212999</v>
      </c>
      <c r="AL9" s="25">
        <v>14.996250431212999</v>
      </c>
      <c r="AM9" s="25">
        <v>1.23902195419897</v>
      </c>
      <c r="AN9" s="25">
        <v>0</v>
      </c>
      <c r="AO9" s="25">
        <v>63.230656718199697</v>
      </c>
      <c r="AP9" s="25">
        <v>0.46651002138836001</v>
      </c>
      <c r="AQ9" s="91">
        <v>13.6017862760537</v>
      </c>
      <c r="AR9" s="25">
        <v>2.31373612980813</v>
      </c>
      <c r="AS9" s="25">
        <v>28.4994450133721</v>
      </c>
      <c r="AT9" s="25">
        <v>1.3055994025273201</v>
      </c>
      <c r="AU9" s="25">
        <v>91.004985752630603</v>
      </c>
      <c r="AV9" s="25">
        <v>0</v>
      </c>
      <c r="AW9" s="91">
        <v>1408.39383014489</v>
      </c>
      <c r="AX9" s="25">
        <v>2815.2548337990502</v>
      </c>
      <c r="AY9" s="25">
        <v>312.80624701686997</v>
      </c>
      <c r="AZ9" s="25">
        <v>3128.0610808159199</v>
      </c>
      <c r="BA9" s="25">
        <v>2.9678645626856601E-4</v>
      </c>
      <c r="BB9" s="25">
        <v>24.3073946896168</v>
      </c>
      <c r="BC9" s="25">
        <v>0.2828484134989</v>
      </c>
      <c r="BD9" s="25">
        <v>874.84429360604395</v>
      </c>
      <c r="BE9" s="25">
        <v>0.409364638965591</v>
      </c>
      <c r="BF9" s="25">
        <v>8.7092835529688006</v>
      </c>
      <c r="BG9" s="25">
        <v>24.437312235100801</v>
      </c>
      <c r="BH9" s="25">
        <v>0.45069541493741599</v>
      </c>
      <c r="BI9" s="25">
        <v>0.11680845913457499</v>
      </c>
      <c r="BJ9" s="25">
        <v>5.7060428688745901</v>
      </c>
      <c r="BK9" s="25">
        <v>504.41964570589198</v>
      </c>
      <c r="BL9" s="25">
        <v>479.62388067450303</v>
      </c>
      <c r="BM9" s="25">
        <v>24.795765031388299</v>
      </c>
      <c r="BN9" s="25">
        <v>0.280078804213032</v>
      </c>
      <c r="BO9" s="25">
        <v>3.3980688613678499E-2</v>
      </c>
      <c r="BP9" s="25">
        <v>31.065815792809602</v>
      </c>
      <c r="BQ9" s="25">
        <v>2.4979779978725398</v>
      </c>
      <c r="BR9" s="25">
        <v>123.02003847065301</v>
      </c>
      <c r="BS9" s="25">
        <v>1.4308283315971899</v>
      </c>
      <c r="BT9" s="25">
        <v>2.1085713608580399</v>
      </c>
      <c r="BU9" s="25">
        <v>266.51631287995201</v>
      </c>
      <c r="BV9" s="25">
        <v>37.455532280802601</v>
      </c>
      <c r="BW9" s="25">
        <v>0.87503963359182602</v>
      </c>
      <c r="BX9" s="25">
        <v>11.664062787634199</v>
      </c>
      <c r="BY9" s="25">
        <v>1.8818343226574399E-2</v>
      </c>
      <c r="BZ9" s="25">
        <v>55.158595964439399</v>
      </c>
      <c r="CA9" s="25">
        <v>749.73817359605698</v>
      </c>
      <c r="CB9" s="25">
        <v>3.04556550472064E-2</v>
      </c>
      <c r="CC9" s="25">
        <v>7.2943461482943599</v>
      </c>
      <c r="CD9" s="25">
        <v>63.014813239813201</v>
      </c>
      <c r="CE9" s="91">
        <v>0</v>
      </c>
      <c r="CF9" s="25">
        <v>37.941170564328097</v>
      </c>
      <c r="CG9" s="25">
        <v>1425.75027739656</v>
      </c>
      <c r="CH9" s="25">
        <v>51.531080943523101</v>
      </c>
      <c r="CI9" s="27"/>
      <c r="CJ9" s="54">
        <f t="shared" si="0"/>
        <v>4.2723929973414888E-3</v>
      </c>
      <c r="CK9" s="54">
        <f t="shared" si="1"/>
        <v>1.5047646785329347E-3</v>
      </c>
      <c r="CL9" s="54">
        <f t="shared" si="2"/>
        <v>1.7671974214147224E-3</v>
      </c>
      <c r="CM9" s="54">
        <f t="shared" si="3"/>
        <v>6.2096992877114232E-3</v>
      </c>
      <c r="CN9" s="54">
        <f t="shared" si="4"/>
        <v>5.6252161408069778E-3</v>
      </c>
      <c r="CO9" s="54">
        <f t="shared" si="5"/>
        <v>2.531234743301464E-3</v>
      </c>
      <c r="CP9" s="54">
        <f t="shared" si="6"/>
        <v>3.1294038807988529E-3</v>
      </c>
      <c r="CQ9" s="54">
        <f t="shared" si="7"/>
        <v>0.17289324653469448</v>
      </c>
      <c r="CR9" s="54">
        <f t="shared" si="8"/>
        <v>0.12389499226804593</v>
      </c>
      <c r="CS9" s="54" t="str">
        <f t="shared" si="9"/>
        <v/>
      </c>
      <c r="CT9" s="54">
        <f t="shared" si="10"/>
        <v>0.4841271740766559</v>
      </c>
      <c r="CU9" s="54">
        <f t="shared" si="11"/>
        <v>2.7467679422131515E-3</v>
      </c>
      <c r="CV9" s="54">
        <f t="shared" si="12"/>
        <v>0.18389603445790964</v>
      </c>
      <c r="CW9" s="54">
        <f t="shared" si="13"/>
        <v>2.7375718383004549E-3</v>
      </c>
      <c r="CX9" s="54">
        <f t="shared" si="14"/>
        <v>1.0856621009121822E-2</v>
      </c>
      <c r="CY9" s="54">
        <f t="shared" si="15"/>
        <v>1.2474052237485649E-2</v>
      </c>
    </row>
    <row r="10" spans="1:103" x14ac:dyDescent="0.25">
      <c r="A10" s="27" t="s">
        <v>8</v>
      </c>
      <c r="B10" s="25">
        <v>1235.6727567</v>
      </c>
      <c r="C10" s="25">
        <v>174.17512558999999</v>
      </c>
      <c r="D10" s="25">
        <v>1880.6635603</v>
      </c>
      <c r="E10" s="25">
        <v>505.10858621</v>
      </c>
      <c r="F10" s="25">
        <v>467.11543756999998</v>
      </c>
      <c r="G10" s="25">
        <v>49.834589858999998</v>
      </c>
      <c r="H10" s="25">
        <v>293.66315101999999</v>
      </c>
      <c r="I10" s="25">
        <v>6.312554811</v>
      </c>
      <c r="J10" s="25">
        <v>7.6428370115000002</v>
      </c>
      <c r="K10" s="25"/>
      <c r="L10" s="25">
        <v>8.2440164051</v>
      </c>
      <c r="M10" s="25">
        <v>0.40130319619999999</v>
      </c>
      <c r="N10" s="25">
        <v>0.21819659080000001</v>
      </c>
      <c r="O10" s="25">
        <v>1.8136174000000001E-2</v>
      </c>
      <c r="P10" s="25">
        <v>8.3276785300000003E-2</v>
      </c>
      <c r="Q10" s="25">
        <v>0.3728982938</v>
      </c>
      <c r="R10" s="25"/>
      <c r="S10" s="25" t="s">
        <v>8</v>
      </c>
      <c r="T10" s="91">
        <v>3.0987264921708102E-4</v>
      </c>
      <c r="U10" s="25">
        <v>3.6439240340944701E-2</v>
      </c>
      <c r="V10" s="25">
        <v>1.8162671292029701E-2</v>
      </c>
      <c r="W10" s="25">
        <v>6.3587633777211696</v>
      </c>
      <c r="X10" s="25">
        <v>6.3587366699052303</v>
      </c>
      <c r="Y10" s="25">
        <v>12.187390251161499</v>
      </c>
      <c r="Z10" s="91">
        <v>1.4856509282230201E-4</v>
      </c>
      <c r="AA10" s="25">
        <v>7.66382678215576</v>
      </c>
      <c r="AB10" s="25">
        <v>8.6271089019593697E-2</v>
      </c>
      <c r="AC10" s="25">
        <v>146.885282982853</v>
      </c>
      <c r="AD10" s="25">
        <v>0</v>
      </c>
      <c r="AE10" s="25">
        <v>1243.8301184433101</v>
      </c>
      <c r="AF10" s="25">
        <v>7.5619194109029397</v>
      </c>
      <c r="AG10" s="25">
        <v>3.3814336184791398</v>
      </c>
      <c r="AH10" s="25">
        <v>1.7185935406008701</v>
      </c>
      <c r="AI10" s="25">
        <v>6.3624782684722403</v>
      </c>
      <c r="AJ10" s="91">
        <v>1.7827707154549399E-4</v>
      </c>
      <c r="AK10" s="25">
        <v>8.3045335788621006</v>
      </c>
      <c r="AL10" s="25">
        <v>8.3045335788621006</v>
      </c>
      <c r="AM10" s="25">
        <v>0.402396768200531</v>
      </c>
      <c r="AN10" s="25">
        <v>0</v>
      </c>
      <c r="AO10" s="25">
        <v>7.9600265932527403</v>
      </c>
      <c r="AP10" s="25">
        <v>4.2100110613601298E-2</v>
      </c>
      <c r="AQ10" s="91">
        <v>5.8148168104774802</v>
      </c>
      <c r="AR10" s="25">
        <v>0.25651752180646697</v>
      </c>
      <c r="AS10" s="25">
        <v>0.218831829468079</v>
      </c>
      <c r="AT10" s="25">
        <v>0.374123541537559</v>
      </c>
      <c r="AU10" s="25">
        <v>175.230850818742</v>
      </c>
      <c r="AV10" s="25">
        <v>0</v>
      </c>
      <c r="AW10" s="91">
        <v>259.40227682336098</v>
      </c>
      <c r="AX10" s="25">
        <v>1697.73524981122</v>
      </c>
      <c r="AY10" s="25">
        <v>188.63734519419901</v>
      </c>
      <c r="AZ10" s="25">
        <v>1886.37259500542</v>
      </c>
      <c r="BA10" s="25">
        <v>1.19368626972447E-4</v>
      </c>
      <c r="BB10" s="25">
        <v>5.0934781604634001</v>
      </c>
      <c r="BC10" s="25">
        <v>0.21534560205470701</v>
      </c>
      <c r="BD10" s="25">
        <v>144.76723305610099</v>
      </c>
      <c r="BE10" s="25">
        <v>0.29435944156924998</v>
      </c>
      <c r="BF10" s="25">
        <v>3.8053768525714098</v>
      </c>
      <c r="BG10" s="25">
        <v>18.836463676096901</v>
      </c>
      <c r="BH10" s="25">
        <v>0.39555450101136902</v>
      </c>
      <c r="BI10" s="25">
        <v>2.9875163279816201E-3</v>
      </c>
      <c r="BJ10" s="25">
        <v>1.22924960179015</v>
      </c>
      <c r="BK10" s="25">
        <v>507.38211201243399</v>
      </c>
      <c r="BL10" s="25">
        <v>469.09917931403203</v>
      </c>
      <c r="BM10" s="25">
        <v>38.282932698402199</v>
      </c>
      <c r="BN10" s="25">
        <v>0.34530701014677201</v>
      </c>
      <c r="BO10" s="25">
        <v>2.7203242998947299E-2</v>
      </c>
      <c r="BP10" s="25">
        <v>23.379656630125002</v>
      </c>
      <c r="BQ10" s="25">
        <v>1.44648820251657</v>
      </c>
      <c r="BR10" s="25">
        <v>116.322446469022</v>
      </c>
      <c r="BS10" s="25">
        <v>0.13028361359590299</v>
      </c>
      <c r="BT10" s="25">
        <v>2.0389004447824801</v>
      </c>
      <c r="BU10" s="25">
        <v>290.78805127950699</v>
      </c>
      <c r="BV10" s="25">
        <v>5.7535430904170601</v>
      </c>
      <c r="BW10" s="25">
        <v>0.84046153761360498</v>
      </c>
      <c r="BX10" s="25">
        <v>8.9854030875731095</v>
      </c>
      <c r="BY10" s="25">
        <v>1.5640604727811799E-2</v>
      </c>
      <c r="BZ10" s="25">
        <v>50.023144562575197</v>
      </c>
      <c r="CA10" s="25">
        <v>103.66607635986</v>
      </c>
      <c r="CB10" s="25">
        <v>0.35716709998511798</v>
      </c>
      <c r="CC10" s="25">
        <v>1.3191129218406299E-4</v>
      </c>
      <c r="CD10" s="25">
        <v>10.558903992878999</v>
      </c>
      <c r="CE10" s="91">
        <v>0</v>
      </c>
      <c r="CF10" s="25">
        <v>10.3375693824302</v>
      </c>
      <c r="CG10" s="25">
        <v>294.69430138284798</v>
      </c>
      <c r="CH10" s="25">
        <v>8.2308316608519796</v>
      </c>
      <c r="CI10" s="27"/>
      <c r="CJ10" s="54">
        <f t="shared" si="0"/>
        <v>6.6015550630857799E-3</v>
      </c>
      <c r="CK10" s="54">
        <f t="shared" si="1"/>
        <v>6.0612858763032145E-3</v>
      </c>
      <c r="CL10" s="54">
        <f t="shared" si="2"/>
        <v>3.0356491325377126E-3</v>
      </c>
      <c r="CM10" s="54">
        <f t="shared" si="3"/>
        <v>4.5010634633891791E-3</v>
      </c>
      <c r="CN10" s="54">
        <f t="shared" si="4"/>
        <v>4.246791230775304E-3</v>
      </c>
      <c r="CO10" s="54">
        <f t="shared" si="5"/>
        <v>3.7836110241639175E-3</v>
      </c>
      <c r="CP10" s="54">
        <f t="shared" si="6"/>
        <v>3.5113372558539654E-3</v>
      </c>
      <c r="CQ10" s="54">
        <f t="shared" si="7"/>
        <v>7.3158745211614924E-3</v>
      </c>
      <c r="CR10" s="54">
        <f t="shared" si="8"/>
        <v>2.7463323663944393E-3</v>
      </c>
      <c r="CS10" s="54" t="str">
        <f t="shared" si="9"/>
        <v/>
      </c>
      <c r="CT10" s="54">
        <f t="shared" si="10"/>
        <v>7.340739123791999E-3</v>
      </c>
      <c r="CU10" s="54">
        <f t="shared" si="11"/>
        <v>2.7250518084236649E-3</v>
      </c>
      <c r="CV10" s="54">
        <f t="shared" si="12"/>
        <v>2.9113134433033094E-3</v>
      </c>
      <c r="CW10" s="54">
        <f t="shared" si="13"/>
        <v>1.4610188471779857E-3</v>
      </c>
      <c r="CX10" s="54">
        <f t="shared" si="14"/>
        <v>3.5956043557719967E-2</v>
      </c>
      <c r="CY10" s="54">
        <f t="shared" si="15"/>
        <v>3.2857424073282223E-3</v>
      </c>
    </row>
    <row r="11" spans="1:103" x14ac:dyDescent="0.25">
      <c r="A11" s="27" t="s">
        <v>9</v>
      </c>
      <c r="B11" s="25">
        <v>92254.381766999999</v>
      </c>
      <c r="C11" s="25">
        <v>920.30137126</v>
      </c>
      <c r="D11" s="25">
        <v>8475.1382460999994</v>
      </c>
      <c r="E11" s="25">
        <v>23706.916936000001</v>
      </c>
      <c r="F11" s="25">
        <v>19742.134599000001</v>
      </c>
      <c r="G11" s="25">
        <v>5507.7609750000001</v>
      </c>
      <c r="H11" s="25">
        <v>43453.251305999998</v>
      </c>
      <c r="I11" s="25">
        <v>235.66906721999999</v>
      </c>
      <c r="J11" s="25">
        <v>419.44220985999999</v>
      </c>
      <c r="K11" s="25"/>
      <c r="L11" s="25">
        <v>215.47194818</v>
      </c>
      <c r="M11" s="25">
        <v>60.154750421999999</v>
      </c>
      <c r="N11" s="25">
        <v>455.44363650000003</v>
      </c>
      <c r="O11" s="25">
        <v>5.0351778240999998</v>
      </c>
      <c r="P11" s="25">
        <v>22.942570826000001</v>
      </c>
      <c r="Q11" s="25">
        <v>27.54163685</v>
      </c>
      <c r="R11" s="25"/>
      <c r="S11" s="25" t="s">
        <v>9</v>
      </c>
      <c r="T11" s="91">
        <v>211.96001402319399</v>
      </c>
      <c r="U11" s="25">
        <v>18.107777640270299</v>
      </c>
      <c r="V11" s="25">
        <v>5.0487667512645098</v>
      </c>
      <c r="W11" s="25">
        <v>237.38952492703899</v>
      </c>
      <c r="X11" s="25">
        <v>237.388286849812</v>
      </c>
      <c r="Y11" s="25">
        <v>255.51634135291499</v>
      </c>
      <c r="Z11" s="91">
        <v>48.514059276700102</v>
      </c>
      <c r="AA11" s="25">
        <v>420.56234290883202</v>
      </c>
      <c r="AB11" s="25">
        <v>23.1081726700912</v>
      </c>
      <c r="AC11" s="25">
        <v>2208.2892080531601</v>
      </c>
      <c r="AD11" s="25">
        <v>0</v>
      </c>
      <c r="AE11" s="25">
        <v>92666.542064518202</v>
      </c>
      <c r="AF11" s="25">
        <v>1190.03036539972</v>
      </c>
      <c r="AG11" s="25">
        <v>71.915227031091405</v>
      </c>
      <c r="AH11" s="25">
        <v>137.87660440993699</v>
      </c>
      <c r="AI11" s="25">
        <v>2010.60153423417</v>
      </c>
      <c r="AJ11" s="91">
        <v>1.0061576519105799E-2</v>
      </c>
      <c r="AK11" s="25">
        <v>217.42475535739601</v>
      </c>
      <c r="AL11" s="25">
        <v>217.42475535739601</v>
      </c>
      <c r="AM11" s="25">
        <v>60.319681539178802</v>
      </c>
      <c r="AN11" s="25">
        <v>0</v>
      </c>
      <c r="AO11" s="25">
        <v>2778.82219373613</v>
      </c>
      <c r="AP11" s="25">
        <v>8.9899022890251796</v>
      </c>
      <c r="AQ11" s="91">
        <v>253.42011537746899</v>
      </c>
      <c r="AR11" s="25">
        <v>10.499537934895899</v>
      </c>
      <c r="AS11" s="25">
        <v>456.69663150633801</v>
      </c>
      <c r="AT11" s="25">
        <v>27.6242168185479</v>
      </c>
      <c r="AU11" s="25">
        <v>922.82119246305899</v>
      </c>
      <c r="AV11" s="25">
        <v>0</v>
      </c>
      <c r="AW11" s="91">
        <v>43682.3453129185</v>
      </c>
      <c r="AX11" s="25">
        <v>7649.1620872920003</v>
      </c>
      <c r="AY11" s="25">
        <v>849.906731736084</v>
      </c>
      <c r="AZ11" s="25">
        <v>8499.0688190280907</v>
      </c>
      <c r="BA11" s="25">
        <v>2.7722287474846899E-3</v>
      </c>
      <c r="BB11" s="25">
        <v>1150.7275701855101</v>
      </c>
      <c r="BC11" s="25">
        <v>31.168508081593</v>
      </c>
      <c r="BD11" s="25">
        <v>28776.982761011201</v>
      </c>
      <c r="BE11" s="25">
        <v>24.414344077558599</v>
      </c>
      <c r="BF11" s="25">
        <v>1035.6167703390099</v>
      </c>
      <c r="BG11" s="25">
        <v>1489.27388889807</v>
      </c>
      <c r="BH11" s="25">
        <v>18.996743714898201</v>
      </c>
      <c r="BI11" s="25">
        <v>1.0934991592673999</v>
      </c>
      <c r="BJ11" s="25">
        <v>812.62232422273303</v>
      </c>
      <c r="BK11" s="25">
        <v>23796.259845381901</v>
      </c>
      <c r="BL11" s="25">
        <v>19819.694053619402</v>
      </c>
      <c r="BM11" s="25">
        <v>3976.5657917624198</v>
      </c>
      <c r="BN11" s="25">
        <v>15.8443312389424</v>
      </c>
      <c r="BO11" s="25">
        <v>0.59399034397614503</v>
      </c>
      <c r="BP11" s="25">
        <v>876.49242563534403</v>
      </c>
      <c r="BQ11" s="25">
        <v>96.721374504649006</v>
      </c>
      <c r="BR11" s="25">
        <v>5105.93707667123</v>
      </c>
      <c r="BS11" s="25">
        <v>193.72444715245501</v>
      </c>
      <c r="BT11" s="25">
        <v>72.339223443950203</v>
      </c>
      <c r="BU11" s="25">
        <v>9656.2631342008408</v>
      </c>
      <c r="BV11" s="25">
        <v>144.647166076871</v>
      </c>
      <c r="BW11" s="25">
        <v>102.948740228288</v>
      </c>
      <c r="BX11" s="25">
        <v>283.53982227439798</v>
      </c>
      <c r="BY11" s="25">
        <v>2.1034094322547201</v>
      </c>
      <c r="BZ11" s="25">
        <v>5509.3144813108702</v>
      </c>
      <c r="CA11" s="25">
        <v>24765.955852355899</v>
      </c>
      <c r="CB11" s="25">
        <v>97.863838874732707</v>
      </c>
      <c r="CC11" s="25">
        <v>129.20422260152699</v>
      </c>
      <c r="CD11" s="25">
        <v>2254.41271580586</v>
      </c>
      <c r="CE11" s="91">
        <v>0</v>
      </c>
      <c r="CF11" s="25">
        <v>1108.19265364698</v>
      </c>
      <c r="CG11" s="25">
        <v>43577.9703407794</v>
      </c>
      <c r="CH11" s="25">
        <v>1684.3926169768099</v>
      </c>
      <c r="CI11" s="27"/>
      <c r="CJ11" s="54">
        <f t="shared" si="0"/>
        <v>4.4676500955712394E-3</v>
      </c>
      <c r="CK11" s="54">
        <f t="shared" si="1"/>
        <v>2.7380391703742289E-3</v>
      </c>
      <c r="CL11" s="54">
        <f t="shared" si="2"/>
        <v>2.8236203626652899E-3</v>
      </c>
      <c r="CM11" s="54">
        <f t="shared" si="3"/>
        <v>3.768643118929917E-3</v>
      </c>
      <c r="CN11" s="54">
        <f t="shared" si="4"/>
        <v>3.9286255612566469E-3</v>
      </c>
      <c r="CO11" s="54">
        <f t="shared" si="5"/>
        <v>2.8205768513221187E-4</v>
      </c>
      <c r="CP11" s="54">
        <f t="shared" si="6"/>
        <v>2.8701887898128584E-3</v>
      </c>
      <c r="CQ11" s="54">
        <f t="shared" si="7"/>
        <v>7.2950584906720231E-3</v>
      </c>
      <c r="CR11" s="54">
        <f t="shared" si="8"/>
        <v>2.6705301052221356E-3</v>
      </c>
      <c r="CS11" s="54" t="str">
        <f t="shared" si="9"/>
        <v/>
      </c>
      <c r="CT11" s="54">
        <f t="shared" si="10"/>
        <v>9.0629299725117039E-3</v>
      </c>
      <c r="CU11" s="54">
        <f t="shared" si="11"/>
        <v>2.7417804250166691E-3</v>
      </c>
      <c r="CV11" s="54">
        <f t="shared" si="12"/>
        <v>2.7511527353132376E-3</v>
      </c>
      <c r="CW11" s="54">
        <f t="shared" si="13"/>
        <v>2.698797865582614E-3</v>
      </c>
      <c r="CX11" s="54">
        <f t="shared" si="14"/>
        <v>7.2181032085353132E-3</v>
      </c>
      <c r="CY11" s="54">
        <f t="shared" si="15"/>
        <v>2.9983682160089373E-3</v>
      </c>
    </row>
    <row r="12" spans="1:103" x14ac:dyDescent="0.25">
      <c r="A12" s="27" t="s">
        <v>10</v>
      </c>
      <c r="B12" s="25">
        <v>198126.82513000001</v>
      </c>
      <c r="C12" s="25">
        <v>1641.4097770999999</v>
      </c>
      <c r="D12" s="25">
        <v>18611.221084000001</v>
      </c>
      <c r="E12" s="25">
        <v>27296.983963999999</v>
      </c>
      <c r="F12" s="25">
        <v>26248.686527000002</v>
      </c>
      <c r="G12" s="25">
        <v>2906.4883888999998</v>
      </c>
      <c r="H12" s="25">
        <v>40393.537813000003</v>
      </c>
      <c r="I12" s="25">
        <v>153.29972534000001</v>
      </c>
      <c r="J12" s="25">
        <v>343.05181162000002</v>
      </c>
      <c r="K12" s="25"/>
      <c r="L12" s="25">
        <v>171.46363353999999</v>
      </c>
      <c r="M12" s="25">
        <v>60.253178540999997</v>
      </c>
      <c r="N12" s="25">
        <v>205.17546612999999</v>
      </c>
      <c r="O12" s="25">
        <v>5.5540812384000002</v>
      </c>
      <c r="P12" s="25">
        <v>30.547695235999999</v>
      </c>
      <c r="Q12" s="25">
        <v>14.114089024</v>
      </c>
      <c r="R12" s="25"/>
      <c r="S12" s="25" t="s">
        <v>10</v>
      </c>
      <c r="T12" s="91">
        <v>97.366502093436694</v>
      </c>
      <c r="U12" s="25">
        <v>11.6585404550832</v>
      </c>
      <c r="V12" s="25">
        <v>5.5691594916660598</v>
      </c>
      <c r="W12" s="25">
        <v>156.68781855744101</v>
      </c>
      <c r="X12" s="25">
        <v>156.53406536134301</v>
      </c>
      <c r="Y12" s="25">
        <v>130.15259364820801</v>
      </c>
      <c r="Z12" s="91">
        <v>22.768834763482399</v>
      </c>
      <c r="AA12" s="25">
        <v>351.500461263651</v>
      </c>
      <c r="AB12" s="25">
        <v>30.687849788071901</v>
      </c>
      <c r="AC12" s="25">
        <v>1261.33823245436</v>
      </c>
      <c r="AD12" s="25">
        <v>0</v>
      </c>
      <c r="AE12" s="25">
        <v>199317.15561875401</v>
      </c>
      <c r="AF12" s="25">
        <v>2563.54372833866</v>
      </c>
      <c r="AG12" s="25">
        <v>39.677982064448003</v>
      </c>
      <c r="AH12" s="25">
        <v>262.97719362504802</v>
      </c>
      <c r="AI12" s="25">
        <v>4885.2690076655299</v>
      </c>
      <c r="AJ12" s="91">
        <v>1.1141289571284201</v>
      </c>
      <c r="AK12" s="25">
        <v>176.79850963279</v>
      </c>
      <c r="AL12" s="25">
        <v>176.79850963279</v>
      </c>
      <c r="AM12" s="25">
        <v>60.418197846948502</v>
      </c>
      <c r="AN12" s="25">
        <v>0</v>
      </c>
      <c r="AO12" s="25">
        <v>2276.85706952698</v>
      </c>
      <c r="AP12" s="25">
        <v>6.6555307047378802</v>
      </c>
      <c r="AQ12" s="91">
        <v>153.625872145952</v>
      </c>
      <c r="AR12" s="25">
        <v>7.3741000885482002</v>
      </c>
      <c r="AS12" s="25">
        <v>209.7091882501</v>
      </c>
      <c r="AT12" s="25">
        <v>14.6333117739066</v>
      </c>
      <c r="AU12" s="25">
        <v>1650.55331968209</v>
      </c>
      <c r="AV12" s="25">
        <v>0</v>
      </c>
      <c r="AW12" s="91">
        <v>40254.9480948208</v>
      </c>
      <c r="AX12" s="25">
        <v>16822.070239521101</v>
      </c>
      <c r="AY12" s="25">
        <v>1869.11883082282</v>
      </c>
      <c r="AZ12" s="25">
        <v>18691.189070343898</v>
      </c>
      <c r="BA12" s="25">
        <v>9.1097741711050097E-3</v>
      </c>
      <c r="BB12" s="25">
        <v>1616.39302515076</v>
      </c>
      <c r="BC12" s="25">
        <v>8.3401153257604594</v>
      </c>
      <c r="BD12" s="25">
        <v>23769.341531973001</v>
      </c>
      <c r="BE12" s="25">
        <v>9.5017716710483509</v>
      </c>
      <c r="BF12" s="25">
        <v>1990.2583787209801</v>
      </c>
      <c r="BG12" s="25">
        <v>2524.6494947557499</v>
      </c>
      <c r="BH12" s="25">
        <v>5.2810319217138701</v>
      </c>
      <c r="BI12" s="25">
        <v>13.4304564281816</v>
      </c>
      <c r="BJ12" s="25">
        <v>1532.5293515655501</v>
      </c>
      <c r="BK12" s="25">
        <v>27446.104523854301</v>
      </c>
      <c r="BL12" s="25">
        <v>26390.952627361301</v>
      </c>
      <c r="BM12" s="25">
        <v>1055.1518964929901</v>
      </c>
      <c r="BN12" s="25">
        <v>20.674243374835299</v>
      </c>
      <c r="BO12" s="25">
        <v>0.23962785573923701</v>
      </c>
      <c r="BP12" s="25">
        <v>1123.32792962846</v>
      </c>
      <c r="BQ12" s="25">
        <v>155.01239388878699</v>
      </c>
      <c r="BR12" s="25">
        <v>6956.8290391706296</v>
      </c>
      <c r="BS12" s="25">
        <v>389.36975431692503</v>
      </c>
      <c r="BT12" s="25">
        <v>95.132952134349594</v>
      </c>
      <c r="BU12" s="25">
        <v>11099.997643589701</v>
      </c>
      <c r="BV12" s="25">
        <v>284.41746860551001</v>
      </c>
      <c r="BW12" s="25">
        <v>7.9742071785798903</v>
      </c>
      <c r="BX12" s="25">
        <v>458.04298796827499</v>
      </c>
      <c r="BY12" s="25">
        <v>0.36124786598102898</v>
      </c>
      <c r="BZ12" s="25">
        <v>2906.7370357243499</v>
      </c>
      <c r="CA12" s="25">
        <v>18939.271753647601</v>
      </c>
      <c r="CB12" s="25">
        <v>35.4686395404443</v>
      </c>
      <c r="CC12" s="25">
        <v>58.996471545542903</v>
      </c>
      <c r="CD12" s="25">
        <v>1402.81465515425</v>
      </c>
      <c r="CE12" s="91">
        <v>0</v>
      </c>
      <c r="CF12" s="25">
        <v>709.68310459154395</v>
      </c>
      <c r="CG12" s="25">
        <v>40547.657436906498</v>
      </c>
      <c r="CH12" s="25">
        <v>1125.70897231038</v>
      </c>
      <c r="CI12" s="27"/>
      <c r="CJ12" s="54">
        <f t="shared" si="0"/>
        <v>6.0079218852518834E-3</v>
      </c>
      <c r="CK12" s="54">
        <f t="shared" si="1"/>
        <v>5.5705422921536523E-3</v>
      </c>
      <c r="CL12" s="54">
        <f t="shared" si="2"/>
        <v>4.2967619364129728E-3</v>
      </c>
      <c r="CM12" s="54">
        <f t="shared" si="3"/>
        <v>5.4628950967977345E-3</v>
      </c>
      <c r="CN12" s="54">
        <f t="shared" si="4"/>
        <v>5.4199321636517368E-3</v>
      </c>
      <c r="CO12" s="54">
        <f t="shared" si="5"/>
        <v>8.5548879293542696E-5</v>
      </c>
      <c r="CP12" s="54">
        <f t="shared" si="6"/>
        <v>3.8154524770765389E-3</v>
      </c>
      <c r="CQ12" s="54">
        <f t="shared" si="7"/>
        <v>2.109814622413466E-2</v>
      </c>
      <c r="CR12" s="54">
        <f t="shared" si="8"/>
        <v>2.4627911462568187E-2</v>
      </c>
      <c r="CS12" s="54" t="str">
        <f t="shared" si="9"/>
        <v/>
      </c>
      <c r="CT12" s="54">
        <f t="shared" si="10"/>
        <v>3.111374687825837E-2</v>
      </c>
      <c r="CU12" s="54">
        <f t="shared" si="11"/>
        <v>2.7387651563678989E-3</v>
      </c>
      <c r="CV12" s="54">
        <f t="shared" si="12"/>
        <v>2.2096804289589989E-2</v>
      </c>
      <c r="CW12" s="54">
        <f t="shared" si="13"/>
        <v>2.7148060352108379E-3</v>
      </c>
      <c r="CX12" s="54">
        <f t="shared" si="14"/>
        <v>4.5880565125820628E-3</v>
      </c>
      <c r="CY12" s="54">
        <f t="shared" si="15"/>
        <v>3.6787549591312536E-2</v>
      </c>
    </row>
    <row r="13" spans="1:103" x14ac:dyDescent="0.25">
      <c r="A13" s="27" t="s">
        <v>12</v>
      </c>
      <c r="B13" s="25">
        <v>11891.800327000001</v>
      </c>
      <c r="C13" s="25">
        <v>953.73968950999995</v>
      </c>
      <c r="D13" s="25">
        <v>4614.9922060999997</v>
      </c>
      <c r="E13" s="25">
        <v>4483.4444323999996</v>
      </c>
      <c r="F13" s="25">
        <v>3809.4136056000002</v>
      </c>
      <c r="G13" s="25">
        <v>462.88649757000002</v>
      </c>
      <c r="H13" s="25">
        <v>12841.89284</v>
      </c>
      <c r="I13" s="25">
        <v>23.294959473999999</v>
      </c>
      <c r="J13" s="25">
        <v>204.68662244000001</v>
      </c>
      <c r="K13" s="25">
        <v>4.1540370529999997</v>
      </c>
      <c r="L13" s="25">
        <v>23.266836256000001</v>
      </c>
      <c r="M13" s="25">
        <v>117.3569131</v>
      </c>
      <c r="N13" s="25">
        <v>29.810556474999998</v>
      </c>
      <c r="O13" s="25">
        <v>4.0472488501999999</v>
      </c>
      <c r="P13" s="25">
        <v>2.5925404910999998</v>
      </c>
      <c r="Q13" s="25">
        <v>4.2219568457000003</v>
      </c>
      <c r="R13" s="25"/>
      <c r="S13" s="25" t="s">
        <v>12</v>
      </c>
      <c r="T13" s="91">
        <v>13.889087098241699</v>
      </c>
      <c r="U13" s="25">
        <v>11.329115459263701</v>
      </c>
      <c r="V13" s="25">
        <v>4.0571412725606297</v>
      </c>
      <c r="W13" s="25">
        <v>23.3668183818274</v>
      </c>
      <c r="X13" s="25">
        <v>23.359757777351302</v>
      </c>
      <c r="Y13" s="25">
        <v>32.468546982588997</v>
      </c>
      <c r="Z13" s="91">
        <v>3.2009003693463098</v>
      </c>
      <c r="AA13" s="25">
        <v>205.055205025633</v>
      </c>
      <c r="AB13" s="25">
        <v>2.5987538885655299</v>
      </c>
      <c r="AC13" s="25">
        <v>51027.447869661803</v>
      </c>
      <c r="AD13" s="25">
        <v>4.1535353045177104</v>
      </c>
      <c r="AE13" s="25">
        <v>11933.8569693723</v>
      </c>
      <c r="AF13" s="25">
        <v>101.122734086039</v>
      </c>
      <c r="AG13" s="25">
        <v>332.98363533547098</v>
      </c>
      <c r="AH13" s="25">
        <v>15.9706524605099</v>
      </c>
      <c r="AI13" s="25">
        <v>603.46137381909</v>
      </c>
      <c r="AJ13" s="91">
        <v>5.0949178701053102E-2</v>
      </c>
      <c r="AK13" s="25">
        <v>23.399013396275699</v>
      </c>
      <c r="AL13" s="25">
        <v>23.399013396275699</v>
      </c>
      <c r="AM13" s="25">
        <v>117.392250577838</v>
      </c>
      <c r="AN13" s="25">
        <v>0</v>
      </c>
      <c r="AO13" s="25">
        <v>883.90045450458297</v>
      </c>
      <c r="AP13" s="25">
        <v>3.3679935765717</v>
      </c>
      <c r="AQ13" s="91">
        <v>48.993238757963802</v>
      </c>
      <c r="AR13" s="25">
        <v>4.3690139334997804</v>
      </c>
      <c r="AS13" s="25">
        <v>29.936793150141799</v>
      </c>
      <c r="AT13" s="25">
        <v>4.2320898966452303</v>
      </c>
      <c r="AU13" s="25">
        <v>957.08448563192701</v>
      </c>
      <c r="AV13" s="25">
        <v>0</v>
      </c>
      <c r="AW13" s="91">
        <v>13202.3449019769</v>
      </c>
      <c r="AX13" s="25">
        <v>4163.5030569553001</v>
      </c>
      <c r="AY13" s="25">
        <v>462.61133375110802</v>
      </c>
      <c r="AZ13" s="25">
        <v>4626.1143907064097</v>
      </c>
      <c r="BA13" s="25">
        <v>2.1838132694597398E-3</v>
      </c>
      <c r="BB13" s="25">
        <v>256.211797740593</v>
      </c>
      <c r="BC13" s="25">
        <v>0.75072973307539204</v>
      </c>
      <c r="BD13" s="25">
        <v>8647.1459219233093</v>
      </c>
      <c r="BE13" s="25">
        <v>16.065842543362098</v>
      </c>
      <c r="BF13" s="25">
        <v>91.531607478077802</v>
      </c>
      <c r="BG13" s="25">
        <v>199.80119254617301</v>
      </c>
      <c r="BH13" s="25">
        <v>0.78777459514873005</v>
      </c>
      <c r="BI13" s="25">
        <v>0.234809625159146</v>
      </c>
      <c r="BJ13" s="25">
        <v>267.37345920622602</v>
      </c>
      <c r="BK13" s="25">
        <v>4491.20312183646</v>
      </c>
      <c r="BL13" s="25">
        <v>3815.70213483821</v>
      </c>
      <c r="BM13" s="25">
        <v>675.50098699824105</v>
      </c>
      <c r="BN13" s="25">
        <v>4.5257774375678501</v>
      </c>
      <c r="BO13" s="25">
        <v>5.0362862723700198E-2</v>
      </c>
      <c r="BP13" s="25">
        <v>484.95517014721298</v>
      </c>
      <c r="BQ13" s="25">
        <v>10.796361550290101</v>
      </c>
      <c r="BR13" s="25">
        <v>700.61900182432498</v>
      </c>
      <c r="BS13" s="25">
        <v>14.944597449252299</v>
      </c>
      <c r="BT13" s="25">
        <v>5.9390177187673903</v>
      </c>
      <c r="BU13" s="25">
        <v>1515.8782270429899</v>
      </c>
      <c r="BV13" s="25">
        <v>27.062113567673101</v>
      </c>
      <c r="BW13" s="25">
        <v>322.73354270958998</v>
      </c>
      <c r="BX13" s="25">
        <v>178.677038943545</v>
      </c>
      <c r="BY13" s="25">
        <v>3.7621424725937901E-2</v>
      </c>
      <c r="BZ13" s="25">
        <v>463.88769119418799</v>
      </c>
      <c r="CA13" s="25">
        <v>7233.2610599859599</v>
      </c>
      <c r="CB13" s="25">
        <v>1.9999742963056</v>
      </c>
      <c r="CC13" s="25">
        <v>8.4504407295606399</v>
      </c>
      <c r="CD13" s="25">
        <v>951.60841659457606</v>
      </c>
      <c r="CE13" s="91">
        <v>0</v>
      </c>
      <c r="CF13" s="25">
        <v>380.07968266036102</v>
      </c>
      <c r="CG13" s="25">
        <v>12873.913334656099</v>
      </c>
      <c r="CH13" s="25">
        <v>651.64475558332094</v>
      </c>
      <c r="CI13" s="27"/>
      <c r="CJ13" s="54">
        <f t="shared" si="0"/>
        <v>3.5366085214877819E-3</v>
      </c>
      <c r="CK13" s="54">
        <f t="shared" si="1"/>
        <v>3.5070325359380893E-3</v>
      </c>
      <c r="CL13" s="54">
        <f t="shared" si="2"/>
        <v>2.4100115687538766E-3</v>
      </c>
      <c r="CM13" s="54">
        <f t="shared" si="3"/>
        <v>1.7305198165034747E-3</v>
      </c>
      <c r="CN13" s="54">
        <f t="shared" si="4"/>
        <v>1.6507866798620582E-3</v>
      </c>
      <c r="CO13" s="54">
        <f t="shared" si="5"/>
        <v>2.1629354700210737E-3</v>
      </c>
      <c r="CP13" s="54">
        <f t="shared" si="6"/>
        <v>2.4934404184063326E-3</v>
      </c>
      <c r="CQ13" s="54">
        <f t="shared" si="7"/>
        <v>2.7816448199287766E-3</v>
      </c>
      <c r="CR13" s="54">
        <f t="shared" si="8"/>
        <v>1.8007165355470932E-3</v>
      </c>
      <c r="CS13" s="54">
        <f t="shared" si="9"/>
        <v>-1.2078575031654723E-4</v>
      </c>
      <c r="CT13" s="54">
        <f t="shared" si="10"/>
        <v>5.6809245065113532E-3</v>
      </c>
      <c r="CU13" s="54">
        <f t="shared" si="11"/>
        <v>3.0111117363736009E-4</v>
      </c>
      <c r="CV13" s="54">
        <f t="shared" si="12"/>
        <v>4.2346299455250508E-3</v>
      </c>
      <c r="CW13" s="54">
        <f t="shared" si="13"/>
        <v>2.4442337812118891E-3</v>
      </c>
      <c r="CX13" s="54">
        <f t="shared" si="14"/>
        <v>2.396644328935345E-3</v>
      </c>
      <c r="CY13" s="54">
        <f t="shared" si="15"/>
        <v>2.4000839694868843E-3</v>
      </c>
    </row>
    <row r="14" spans="1:103" x14ac:dyDescent="0.25">
      <c r="A14" s="27" t="s">
        <v>13</v>
      </c>
      <c r="B14" s="25">
        <v>59850.189945999999</v>
      </c>
      <c r="C14" s="25">
        <v>5601.0600741999997</v>
      </c>
      <c r="D14" s="25">
        <v>47447.948613</v>
      </c>
      <c r="E14" s="25">
        <v>14173.275007</v>
      </c>
      <c r="F14" s="25">
        <v>12594.513434</v>
      </c>
      <c r="G14" s="25">
        <v>5716.1855185000004</v>
      </c>
      <c r="H14" s="25">
        <v>23955.670916999999</v>
      </c>
      <c r="I14" s="25">
        <v>183.7317141</v>
      </c>
      <c r="J14" s="25">
        <v>465.17744826000001</v>
      </c>
      <c r="K14" s="25"/>
      <c r="L14" s="25">
        <v>252.88596951</v>
      </c>
      <c r="M14" s="25">
        <v>229.44433515</v>
      </c>
      <c r="N14" s="25">
        <v>251.14281869000001</v>
      </c>
      <c r="O14" s="25">
        <v>50.657518609</v>
      </c>
      <c r="P14" s="25">
        <v>43.788072632999999</v>
      </c>
      <c r="Q14" s="25">
        <v>20.769894092000001</v>
      </c>
      <c r="R14" s="25"/>
      <c r="S14" s="25" t="s">
        <v>13</v>
      </c>
      <c r="T14" s="91">
        <v>116.669747328943</v>
      </c>
      <c r="U14" s="25">
        <v>11.952151732758701</v>
      </c>
      <c r="V14" s="25">
        <v>50.796280478362902</v>
      </c>
      <c r="W14" s="25">
        <v>185.02924822540299</v>
      </c>
      <c r="X14" s="25">
        <v>184.95739696514499</v>
      </c>
      <c r="Y14" s="25">
        <v>117.462890426329</v>
      </c>
      <c r="Z14" s="91">
        <v>26.928140786894101</v>
      </c>
      <c r="AA14" s="25">
        <v>963.25397079043705</v>
      </c>
      <c r="AB14" s="25">
        <v>43.9781481895754</v>
      </c>
      <c r="AC14" s="25">
        <v>7973.4224007350203</v>
      </c>
      <c r="AD14" s="25">
        <v>0</v>
      </c>
      <c r="AE14" s="25">
        <v>60242.037167281102</v>
      </c>
      <c r="AF14" s="25">
        <v>820.56545852119496</v>
      </c>
      <c r="AG14" s="25">
        <v>266.39877101315398</v>
      </c>
      <c r="AH14" s="25">
        <v>53.929790123297003</v>
      </c>
      <c r="AI14" s="25">
        <v>1067.76001692553</v>
      </c>
      <c r="AJ14" s="91">
        <v>0.52101785183121296</v>
      </c>
      <c r="AK14" s="25">
        <v>254.346575101936</v>
      </c>
      <c r="AL14" s="25">
        <v>254.346575101936</v>
      </c>
      <c r="AM14" s="25">
        <v>230.11357302400199</v>
      </c>
      <c r="AN14" s="25">
        <v>0</v>
      </c>
      <c r="AO14" s="25">
        <v>1178.1759147985599</v>
      </c>
      <c r="AP14" s="25">
        <v>4.5634229996293199</v>
      </c>
      <c r="AQ14" s="91">
        <v>141.14316877565199</v>
      </c>
      <c r="AR14" s="25">
        <v>6.4075632988636197</v>
      </c>
      <c r="AS14" s="25">
        <v>251.955830754575</v>
      </c>
      <c r="AT14" s="25">
        <v>20.879547751206299</v>
      </c>
      <c r="AU14" s="25">
        <v>5632.2613103602898</v>
      </c>
      <c r="AV14" s="25">
        <v>0</v>
      </c>
      <c r="AW14" s="91">
        <v>23022.668364776699</v>
      </c>
      <c r="AX14" s="25">
        <v>42859.262020756498</v>
      </c>
      <c r="AY14" s="25">
        <v>4762.1408554727004</v>
      </c>
      <c r="AZ14" s="25">
        <v>47621.4028762292</v>
      </c>
      <c r="BA14" s="25">
        <v>4.8427148617979704E-3</v>
      </c>
      <c r="BB14" s="25">
        <v>429.40549102140102</v>
      </c>
      <c r="BC14" s="25">
        <v>52.625740616301997</v>
      </c>
      <c r="BD14" s="25">
        <v>13907.881962621999</v>
      </c>
      <c r="BE14" s="25">
        <v>62.652780543108697</v>
      </c>
      <c r="BF14" s="25">
        <v>773.61552891637302</v>
      </c>
      <c r="BG14" s="25">
        <v>834.68572441122797</v>
      </c>
      <c r="BH14" s="25">
        <v>73.518527362114696</v>
      </c>
      <c r="BI14" s="25">
        <v>1.2592184440880301</v>
      </c>
      <c r="BJ14" s="25">
        <v>395.94330031911898</v>
      </c>
      <c r="BK14" s="25">
        <v>14233.2729797631</v>
      </c>
      <c r="BL14" s="25">
        <v>12645.1038570373</v>
      </c>
      <c r="BM14" s="25">
        <v>1588.16912272579</v>
      </c>
      <c r="BN14" s="25">
        <v>7.13945784487177</v>
      </c>
      <c r="BO14" s="25">
        <v>1.40023529599806</v>
      </c>
      <c r="BP14" s="25">
        <v>1103.9041245170499</v>
      </c>
      <c r="BQ14" s="25">
        <v>61.519547787937398</v>
      </c>
      <c r="BR14" s="25">
        <v>2762.1578480684698</v>
      </c>
      <c r="BS14" s="25">
        <v>311.12969624718102</v>
      </c>
      <c r="BT14" s="25">
        <v>106.988998385114</v>
      </c>
      <c r="BU14" s="25">
        <v>5500.1548271851898</v>
      </c>
      <c r="BV14" s="25">
        <v>347.52084650562898</v>
      </c>
      <c r="BW14" s="25">
        <v>169.87569052618699</v>
      </c>
      <c r="BX14" s="25">
        <v>421.93979451820701</v>
      </c>
      <c r="BY14" s="25">
        <v>4.5928160487662302</v>
      </c>
      <c r="BZ14" s="25">
        <v>5729.3660030445699</v>
      </c>
      <c r="CA14" s="25">
        <v>11798.153755359601</v>
      </c>
      <c r="CB14" s="25">
        <v>66.6067746214718</v>
      </c>
      <c r="CC14" s="25">
        <v>70.953808065893597</v>
      </c>
      <c r="CD14" s="25">
        <v>1109.8657272113001</v>
      </c>
      <c r="CE14" s="91">
        <v>0</v>
      </c>
      <c r="CF14" s="25">
        <v>620.48788570281897</v>
      </c>
      <c r="CG14" s="25">
        <v>24019.7965120675</v>
      </c>
      <c r="CH14" s="25">
        <v>888.82989252318896</v>
      </c>
      <c r="CI14" s="27"/>
      <c r="CJ14" s="54">
        <f t="shared" si="0"/>
        <v>6.5471341299776697E-3</v>
      </c>
      <c r="CK14" s="54">
        <f t="shared" si="1"/>
        <v>5.5705948065101971E-3</v>
      </c>
      <c r="CL14" s="54">
        <f t="shared" si="2"/>
        <v>3.6556746561151811E-3</v>
      </c>
      <c r="CM14" s="54">
        <f t="shared" si="3"/>
        <v>4.2331763642113477E-3</v>
      </c>
      <c r="CN14" s="54">
        <f t="shared" si="4"/>
        <v>4.0168620488923801E-3</v>
      </c>
      <c r="CO14" s="54">
        <f t="shared" si="5"/>
        <v>2.3058181897546615E-3</v>
      </c>
      <c r="CP14" s="54">
        <f t="shared" si="6"/>
        <v>2.676844046225149E-3</v>
      </c>
      <c r="CQ14" s="54">
        <f t="shared" si="7"/>
        <v>6.6710468094685312E-3</v>
      </c>
      <c r="CR14" s="54">
        <f t="shared" si="8"/>
        <v>1.0707237085406791</v>
      </c>
      <c r="CS14" s="54" t="str">
        <f t="shared" si="9"/>
        <v/>
      </c>
      <c r="CT14" s="54">
        <f t="shared" si="10"/>
        <v>5.7757478390996469E-3</v>
      </c>
      <c r="CU14" s="54">
        <f t="shared" si="11"/>
        <v>2.9167766271696216E-3</v>
      </c>
      <c r="CV14" s="54">
        <f t="shared" si="12"/>
        <v>3.237249899542374E-3</v>
      </c>
      <c r="CW14" s="54">
        <f t="shared" si="13"/>
        <v>2.7392156815641837E-3</v>
      </c>
      <c r="CX14" s="54">
        <f t="shared" si="14"/>
        <v>4.3408066431349273E-3</v>
      </c>
      <c r="CY14" s="54">
        <f t="shared" si="15"/>
        <v>5.2794520145643797E-3</v>
      </c>
    </row>
    <row r="15" spans="1:103" x14ac:dyDescent="0.25">
      <c r="A15" s="27" t="s">
        <v>14</v>
      </c>
      <c r="B15" s="25">
        <v>39312.052756999998</v>
      </c>
      <c r="C15" s="25">
        <v>1779.0979594</v>
      </c>
      <c r="D15" s="25">
        <v>12737.244948</v>
      </c>
      <c r="E15" s="25">
        <v>9367.7672815999995</v>
      </c>
      <c r="F15" s="25">
        <v>8449.4822244999996</v>
      </c>
      <c r="G15" s="25">
        <v>758.97051437000005</v>
      </c>
      <c r="H15" s="25">
        <v>18556.881212</v>
      </c>
      <c r="I15" s="25">
        <v>107.64745907</v>
      </c>
      <c r="J15" s="25">
        <v>241.82208172</v>
      </c>
      <c r="K15" s="25"/>
      <c r="L15" s="25">
        <v>121.42735181</v>
      </c>
      <c r="M15" s="25">
        <v>44.680670296999999</v>
      </c>
      <c r="N15" s="25">
        <v>134.68882363</v>
      </c>
      <c r="O15" s="25">
        <v>4.2887796259000002</v>
      </c>
      <c r="P15" s="25">
        <v>22.903404139999999</v>
      </c>
      <c r="Q15" s="25">
        <v>9.8477352752999998</v>
      </c>
      <c r="R15" s="25"/>
      <c r="S15" s="25" t="s">
        <v>14</v>
      </c>
      <c r="T15" s="91">
        <v>62.179907778142898</v>
      </c>
      <c r="U15" s="25">
        <v>7.4356516234348202</v>
      </c>
      <c r="V15" s="25">
        <v>4.3000363477652996</v>
      </c>
      <c r="W15" s="25">
        <v>108.35777562352401</v>
      </c>
      <c r="X15" s="25">
        <v>108.357478486932</v>
      </c>
      <c r="Y15" s="25">
        <v>78.525211049124394</v>
      </c>
      <c r="Z15" s="91">
        <v>14.231458126553299</v>
      </c>
      <c r="AA15" s="25">
        <v>242.72418472404101</v>
      </c>
      <c r="AB15" s="25">
        <v>23.006095534848001</v>
      </c>
      <c r="AC15" s="25">
        <v>843.40712074509599</v>
      </c>
      <c r="AD15" s="25">
        <v>0</v>
      </c>
      <c r="AE15" s="25">
        <v>39495.105478154903</v>
      </c>
      <c r="AF15" s="25">
        <v>415.06091413790898</v>
      </c>
      <c r="AG15" s="25">
        <v>22.270219135447299</v>
      </c>
      <c r="AH15" s="25">
        <v>48.471930132371199</v>
      </c>
      <c r="AI15" s="25">
        <v>845.946342271925</v>
      </c>
      <c r="AJ15" s="91">
        <v>1.93117853228558E-3</v>
      </c>
      <c r="AK15" s="25">
        <v>122.794643170356</v>
      </c>
      <c r="AL15" s="25">
        <v>122.794643170356</v>
      </c>
      <c r="AM15" s="25">
        <v>44.803165956355002</v>
      </c>
      <c r="AN15" s="25">
        <v>0</v>
      </c>
      <c r="AO15" s="25">
        <v>1187.3434204151599</v>
      </c>
      <c r="AP15" s="25">
        <v>4.0115770652119398</v>
      </c>
      <c r="AQ15" s="91">
        <v>87.412589913141602</v>
      </c>
      <c r="AR15" s="25">
        <v>3.61190196662709</v>
      </c>
      <c r="AS15" s="25">
        <v>135.059409443931</v>
      </c>
      <c r="AT15" s="25">
        <v>9.8762555870953506</v>
      </c>
      <c r="AU15" s="25">
        <v>1789.4558099527601</v>
      </c>
      <c r="AV15" s="25">
        <v>0</v>
      </c>
      <c r="AW15" s="91">
        <v>18229.405115715101</v>
      </c>
      <c r="AX15" s="25">
        <v>11516.696260520101</v>
      </c>
      <c r="AY15" s="25">
        <v>1279.63241296979</v>
      </c>
      <c r="AZ15" s="25">
        <v>12796.328673489899</v>
      </c>
      <c r="BA15" s="25">
        <v>1.44347117009838E-3</v>
      </c>
      <c r="BB15" s="25">
        <v>458.28958734194202</v>
      </c>
      <c r="BC15" s="25">
        <v>2.6987552274343098</v>
      </c>
      <c r="BD15" s="25">
        <v>12019.4634664362</v>
      </c>
      <c r="BE15" s="25">
        <v>10.1003748199099</v>
      </c>
      <c r="BF15" s="25">
        <v>495.369996858413</v>
      </c>
      <c r="BG15" s="25">
        <v>687.72960256176998</v>
      </c>
      <c r="BH15" s="25">
        <v>2.3103275492870798</v>
      </c>
      <c r="BI15" s="25">
        <v>3.2363544503050602E-2</v>
      </c>
      <c r="BJ15" s="25">
        <v>466.75501953846202</v>
      </c>
      <c r="BK15" s="25">
        <v>9403.7328071779102</v>
      </c>
      <c r="BL15" s="25">
        <v>8480.6402736814398</v>
      </c>
      <c r="BM15" s="25">
        <v>923.09253349647497</v>
      </c>
      <c r="BN15" s="25">
        <v>7.4794897666958704</v>
      </c>
      <c r="BO15" s="25">
        <v>0.129648046073292</v>
      </c>
      <c r="BP15" s="25">
        <v>356.37618104355698</v>
      </c>
      <c r="BQ15" s="25">
        <v>43.335595958927797</v>
      </c>
      <c r="BR15" s="25">
        <v>2137.50574921322</v>
      </c>
      <c r="BS15" s="25">
        <v>94.310149429278397</v>
      </c>
      <c r="BT15" s="25">
        <v>28.5851961066375</v>
      </c>
      <c r="BU15" s="25">
        <v>3830.4018704012901</v>
      </c>
      <c r="BV15" s="25">
        <v>62.611944527329698</v>
      </c>
      <c r="BW15" s="25">
        <v>148.07104034347901</v>
      </c>
      <c r="BX15" s="25">
        <v>169.29807374460501</v>
      </c>
      <c r="BY15" s="25">
        <v>0.1508395278802</v>
      </c>
      <c r="BZ15" s="25">
        <v>761.40878590364696</v>
      </c>
      <c r="CA15" s="25">
        <v>10092.2684061318</v>
      </c>
      <c r="CB15" s="25">
        <v>2.8883248683917802</v>
      </c>
      <c r="CC15" s="25">
        <v>37.903347706119398</v>
      </c>
      <c r="CD15" s="25">
        <v>975.54646020287305</v>
      </c>
      <c r="CE15" s="91">
        <v>0</v>
      </c>
      <c r="CF15" s="25">
        <v>502.34689910673097</v>
      </c>
      <c r="CG15" s="25">
        <v>18612.058152416499</v>
      </c>
      <c r="CH15" s="25">
        <v>801.88126175676405</v>
      </c>
      <c r="CI15" s="27"/>
      <c r="CJ15" s="54">
        <f t="shared" si="0"/>
        <v>4.6564020018596041E-3</v>
      </c>
      <c r="CK15" s="54">
        <f t="shared" si="1"/>
        <v>5.8219675302495629E-3</v>
      </c>
      <c r="CL15" s="54">
        <f t="shared" si="2"/>
        <v>4.6386581816640852E-3</v>
      </c>
      <c r="CM15" s="54">
        <f t="shared" si="3"/>
        <v>3.8392846979187433E-3</v>
      </c>
      <c r="CN15" s="54">
        <f t="shared" si="4"/>
        <v>3.6875690549528326E-3</v>
      </c>
      <c r="CO15" s="54">
        <f t="shared" si="5"/>
        <v>3.2126037671843578E-3</v>
      </c>
      <c r="CP15" s="54">
        <f t="shared" si="6"/>
        <v>2.9733951403869575E-3</v>
      </c>
      <c r="CQ15" s="54">
        <f t="shared" si="7"/>
        <v>6.595784267144608E-3</v>
      </c>
      <c r="CR15" s="54">
        <f t="shared" si="8"/>
        <v>3.7304409821661078E-3</v>
      </c>
      <c r="CS15" s="54" t="str">
        <f t="shared" si="9"/>
        <v/>
      </c>
      <c r="CT15" s="54">
        <f t="shared" si="10"/>
        <v>1.1260159593164992E-2</v>
      </c>
      <c r="CU15" s="54">
        <f t="shared" si="11"/>
        <v>2.7415806106030603E-3</v>
      </c>
      <c r="CV15" s="54">
        <f t="shared" si="12"/>
        <v>2.7514221591913757E-3</v>
      </c>
      <c r="CW15" s="54">
        <f t="shared" si="13"/>
        <v>2.6246911352870565E-3</v>
      </c>
      <c r="CX15" s="54">
        <f t="shared" si="14"/>
        <v>4.4836738774850738E-3</v>
      </c>
      <c r="CY15" s="54">
        <f t="shared" si="15"/>
        <v>2.8961290081471968E-3</v>
      </c>
    </row>
    <row r="16" spans="1:103" x14ac:dyDescent="0.25">
      <c r="A16" s="27" t="s">
        <v>15</v>
      </c>
      <c r="B16" s="25">
        <v>22112.595164999999</v>
      </c>
      <c r="C16" s="25">
        <v>1024.4707629</v>
      </c>
      <c r="D16" s="25">
        <v>9447.6464094000003</v>
      </c>
      <c r="E16" s="25">
        <v>4505.9911337000003</v>
      </c>
      <c r="F16" s="25">
        <v>4072.1060308000001</v>
      </c>
      <c r="G16" s="25">
        <v>417.32651813000001</v>
      </c>
      <c r="H16" s="25">
        <v>9260.401957</v>
      </c>
      <c r="I16" s="25">
        <v>59.884123727999999</v>
      </c>
      <c r="J16" s="25">
        <v>138.48655206000001</v>
      </c>
      <c r="K16" s="25"/>
      <c r="L16" s="25">
        <v>69.062618094000001</v>
      </c>
      <c r="M16" s="25">
        <v>26.951334992</v>
      </c>
      <c r="N16" s="25">
        <v>62.982922483999999</v>
      </c>
      <c r="O16" s="25">
        <v>2.5820621175</v>
      </c>
      <c r="P16" s="25">
        <v>13.831443763999999</v>
      </c>
      <c r="Q16" s="25">
        <v>4.9139418790000002</v>
      </c>
      <c r="R16" s="25"/>
      <c r="S16" s="25" t="s">
        <v>15</v>
      </c>
      <c r="T16" s="91">
        <v>29.180124981909898</v>
      </c>
      <c r="U16" s="25">
        <v>3.2698497077023299</v>
      </c>
      <c r="V16" s="25">
        <v>2.58893038219197</v>
      </c>
      <c r="W16" s="25">
        <v>60.2520167358241</v>
      </c>
      <c r="X16" s="25">
        <v>60.251884750653701</v>
      </c>
      <c r="Y16" s="25">
        <v>37.442591530150899</v>
      </c>
      <c r="Z16" s="91">
        <v>6.6785752564338203</v>
      </c>
      <c r="AA16" s="25">
        <v>140.42026706942599</v>
      </c>
      <c r="AB16" s="25">
        <v>13.8889103476125</v>
      </c>
      <c r="AC16" s="25">
        <v>577.59057763938802</v>
      </c>
      <c r="AD16" s="25">
        <v>0</v>
      </c>
      <c r="AE16" s="25">
        <v>22198.252957445198</v>
      </c>
      <c r="AF16" s="25">
        <v>170.125513898017</v>
      </c>
      <c r="AG16" s="25">
        <v>10.7332776121113</v>
      </c>
      <c r="AH16" s="25">
        <v>20.297585637603099</v>
      </c>
      <c r="AI16" s="25">
        <v>398.36769058738201</v>
      </c>
      <c r="AJ16" s="91">
        <v>9.8081839140197404E-4</v>
      </c>
      <c r="AK16" s="25">
        <v>72.632019187028007</v>
      </c>
      <c r="AL16" s="25">
        <v>72.632019187028007</v>
      </c>
      <c r="AM16" s="25">
        <v>27.025126404788399</v>
      </c>
      <c r="AN16" s="25">
        <v>0</v>
      </c>
      <c r="AO16" s="25">
        <v>586.37710587135996</v>
      </c>
      <c r="AP16" s="25">
        <v>1.9977053460579399</v>
      </c>
      <c r="AQ16" s="91">
        <v>40.800259902788603</v>
      </c>
      <c r="AR16" s="25">
        <v>1.6597407721344599</v>
      </c>
      <c r="AS16" s="25">
        <v>63.155997244730997</v>
      </c>
      <c r="AT16" s="25">
        <v>4.9283287198893797</v>
      </c>
      <c r="AU16" s="25">
        <v>1029.5209514123301</v>
      </c>
      <c r="AV16" s="25">
        <v>0</v>
      </c>
      <c r="AW16" s="91">
        <v>9063.5312736652304</v>
      </c>
      <c r="AX16" s="25">
        <v>8534.1274182002508</v>
      </c>
      <c r="AY16" s="25">
        <v>948.23607460440701</v>
      </c>
      <c r="AZ16" s="25">
        <v>9482.3634928046595</v>
      </c>
      <c r="BA16" s="25">
        <v>6.2530346105804202E-4</v>
      </c>
      <c r="BB16" s="25">
        <v>210.234695257086</v>
      </c>
      <c r="BC16" s="25">
        <v>1.29083180949861</v>
      </c>
      <c r="BD16" s="25">
        <v>6041.0270562839896</v>
      </c>
      <c r="BE16" s="25">
        <v>4.22708455717411</v>
      </c>
      <c r="BF16" s="25">
        <v>241.666322084249</v>
      </c>
      <c r="BG16" s="25">
        <v>336.86820769743701</v>
      </c>
      <c r="BH16" s="25">
        <v>1.1155305221095999</v>
      </c>
      <c r="BI16" s="25">
        <v>1.6435805949172402E-2</v>
      </c>
      <c r="BJ16" s="25">
        <v>218.46613865969999</v>
      </c>
      <c r="BK16" s="25">
        <v>4523.6485471544001</v>
      </c>
      <c r="BL16" s="25">
        <v>4087.4131592235999</v>
      </c>
      <c r="BM16" s="25">
        <v>436.23538793079598</v>
      </c>
      <c r="BN16" s="25">
        <v>3.4988792484443598</v>
      </c>
      <c r="BO16" s="25">
        <v>6.4288259115836396E-2</v>
      </c>
      <c r="BP16" s="25">
        <v>174.70492326262001</v>
      </c>
      <c r="BQ16" s="25">
        <v>21.074536252252798</v>
      </c>
      <c r="BR16" s="25">
        <v>1034.59553740416</v>
      </c>
      <c r="BS16" s="25">
        <v>45.942661871613801</v>
      </c>
      <c r="BT16" s="25">
        <v>13.9742386095449</v>
      </c>
      <c r="BU16" s="25">
        <v>1846.3381295987001</v>
      </c>
      <c r="BV16" s="25">
        <v>40.1855097374211</v>
      </c>
      <c r="BW16" s="25">
        <v>57.763967750789497</v>
      </c>
      <c r="BX16" s="25">
        <v>85.729338227594098</v>
      </c>
      <c r="BY16" s="25">
        <v>7.6107602638932501E-2</v>
      </c>
      <c r="BZ16" s="25">
        <v>418.64370029045801</v>
      </c>
      <c r="CA16" s="25">
        <v>5107.24384634941</v>
      </c>
      <c r="CB16" s="25">
        <v>1.92502850730777</v>
      </c>
      <c r="CC16" s="25">
        <v>17.7874640881594</v>
      </c>
      <c r="CD16" s="25">
        <v>497.07821735399398</v>
      </c>
      <c r="CE16" s="91">
        <v>0</v>
      </c>
      <c r="CF16" s="25">
        <v>241.81524800972201</v>
      </c>
      <c r="CG16" s="25">
        <v>9287.7001897077207</v>
      </c>
      <c r="CH16" s="25">
        <v>390.12537330099099</v>
      </c>
      <c r="CI16" s="27"/>
      <c r="CJ16" s="54">
        <f t="shared" si="0"/>
        <v>3.8737105168360937E-3</v>
      </c>
      <c r="CK16" s="54">
        <f t="shared" si="1"/>
        <v>4.9295584561480348E-3</v>
      </c>
      <c r="CL16" s="54">
        <f t="shared" si="2"/>
        <v>3.6746806453422311E-3</v>
      </c>
      <c r="CM16" s="54">
        <f t="shared" si="3"/>
        <v>3.9186525074009224E-3</v>
      </c>
      <c r="CN16" s="54">
        <f t="shared" si="4"/>
        <v>3.7590201011029642E-3</v>
      </c>
      <c r="CO16" s="54">
        <f t="shared" si="5"/>
        <v>3.1562388279569912E-3</v>
      </c>
      <c r="CP16" s="54">
        <f t="shared" si="6"/>
        <v>2.9478453348437813E-3</v>
      </c>
      <c r="CQ16" s="54">
        <f t="shared" si="7"/>
        <v>6.1412107209602336E-3</v>
      </c>
      <c r="CR16" s="54">
        <f t="shared" si="8"/>
        <v>1.3963197008386701E-2</v>
      </c>
      <c r="CS16" s="54" t="str">
        <f t="shared" si="9"/>
        <v/>
      </c>
      <c r="CT16" s="54">
        <f t="shared" si="10"/>
        <v>5.1683547359437663E-2</v>
      </c>
      <c r="CU16" s="54">
        <f t="shared" si="11"/>
        <v>2.7379501909757923E-3</v>
      </c>
      <c r="CV16" s="54">
        <f t="shared" si="12"/>
        <v>2.7479633193420857E-3</v>
      </c>
      <c r="CW16" s="54">
        <f t="shared" si="13"/>
        <v>2.6599920448931625E-3</v>
      </c>
      <c r="CX16" s="54">
        <f t="shared" si="14"/>
        <v>4.1547783870598074E-3</v>
      </c>
      <c r="CY16" s="54">
        <f t="shared" si="15"/>
        <v>2.9277596771875598E-3</v>
      </c>
    </row>
    <row r="17" spans="1:103" x14ac:dyDescent="0.25">
      <c r="A17" s="27" t="s">
        <v>16</v>
      </c>
      <c r="B17" s="25">
        <v>14766.4596</v>
      </c>
      <c r="C17" s="25">
        <v>952.62847251000005</v>
      </c>
      <c r="D17" s="25">
        <v>7110.9367345999999</v>
      </c>
      <c r="E17" s="25">
        <v>3691.2690306</v>
      </c>
      <c r="F17" s="25">
        <v>3159.9801265999999</v>
      </c>
      <c r="G17" s="25">
        <v>1922.8781686</v>
      </c>
      <c r="H17" s="25">
        <v>10618.238396999999</v>
      </c>
      <c r="I17" s="25">
        <v>45.352741444999999</v>
      </c>
      <c r="J17" s="25">
        <v>116.84669712</v>
      </c>
      <c r="K17" s="25"/>
      <c r="L17" s="25">
        <v>52.615723623000001</v>
      </c>
      <c r="M17" s="25">
        <v>18.783038189999999</v>
      </c>
      <c r="N17" s="25">
        <v>42.687433921999997</v>
      </c>
      <c r="O17" s="25">
        <v>1.7199645727999999</v>
      </c>
      <c r="P17" s="25">
        <v>9.3834089087999999</v>
      </c>
      <c r="Q17" s="25">
        <v>3.7188056169000001</v>
      </c>
      <c r="R17" s="25"/>
      <c r="S17" s="25" t="s">
        <v>16</v>
      </c>
      <c r="T17" s="91">
        <v>19.654664241390801</v>
      </c>
      <c r="U17" s="25">
        <v>2.5628803115129402</v>
      </c>
      <c r="V17" s="25">
        <v>1.7246033726013801</v>
      </c>
      <c r="W17" s="25">
        <v>45.666366711937101</v>
      </c>
      <c r="X17" s="25">
        <v>45.666194718458499</v>
      </c>
      <c r="Y17" s="25">
        <v>35.407756252297403</v>
      </c>
      <c r="Z17" s="91">
        <v>4.49865247066941</v>
      </c>
      <c r="AA17" s="25">
        <v>119.512351355815</v>
      </c>
      <c r="AB17" s="25">
        <v>9.4272191656444893</v>
      </c>
      <c r="AC17" s="25">
        <v>445.72546881036999</v>
      </c>
      <c r="AD17" s="25">
        <v>0</v>
      </c>
      <c r="AE17" s="25">
        <v>14839.925643832201</v>
      </c>
      <c r="AF17" s="25">
        <v>139.325015611162</v>
      </c>
      <c r="AG17" s="25">
        <v>10.4066412558522</v>
      </c>
      <c r="AH17" s="25">
        <v>16.958051575039601</v>
      </c>
      <c r="AI17" s="25">
        <v>406.94800959883599</v>
      </c>
      <c r="AJ17" s="91">
        <v>9.6173433317349802E-4</v>
      </c>
      <c r="AK17" s="25">
        <v>57.709580321696897</v>
      </c>
      <c r="AL17" s="25">
        <v>57.709580321696897</v>
      </c>
      <c r="AM17" s="25">
        <v>18.8344958160022</v>
      </c>
      <c r="AN17" s="25">
        <v>0</v>
      </c>
      <c r="AO17" s="25">
        <v>718.82723350651702</v>
      </c>
      <c r="AP17" s="25">
        <v>2.4531254158682798</v>
      </c>
      <c r="AQ17" s="91">
        <v>34.659484608420598</v>
      </c>
      <c r="AR17" s="25">
        <v>1.26237673232403</v>
      </c>
      <c r="AS17" s="25">
        <v>42.804596771301</v>
      </c>
      <c r="AT17" s="25">
        <v>3.73025672553036</v>
      </c>
      <c r="AU17" s="25">
        <v>957.23261620386199</v>
      </c>
      <c r="AV17" s="25">
        <v>0</v>
      </c>
      <c r="AW17" s="91">
        <v>10464.3386335752</v>
      </c>
      <c r="AX17" s="25">
        <v>6424.3210765720296</v>
      </c>
      <c r="AY17" s="25">
        <v>713.81328745889698</v>
      </c>
      <c r="AZ17" s="25">
        <v>7138.1343640309196</v>
      </c>
      <c r="BA17" s="25">
        <v>4.3596727166156802E-4</v>
      </c>
      <c r="BB17" s="25">
        <v>225.39535487057199</v>
      </c>
      <c r="BC17" s="25">
        <v>3.7363363754912098</v>
      </c>
      <c r="BD17" s="25">
        <v>7226.5484447107201</v>
      </c>
      <c r="BE17" s="25">
        <v>3.8040766334319902</v>
      </c>
      <c r="BF17" s="25">
        <v>179.78839859565599</v>
      </c>
      <c r="BG17" s="25">
        <v>251.212671902643</v>
      </c>
      <c r="BH17" s="25">
        <v>2.3123721837331899</v>
      </c>
      <c r="BI17" s="25">
        <v>1.61164342003009E-2</v>
      </c>
      <c r="BJ17" s="25">
        <v>147.862617007556</v>
      </c>
      <c r="BK17" s="25">
        <v>3706.2788016588402</v>
      </c>
      <c r="BL17" s="25">
        <v>3173.00116461678</v>
      </c>
      <c r="BM17" s="25">
        <v>533.27763704205802</v>
      </c>
      <c r="BN17" s="25">
        <v>2.5910711405060698</v>
      </c>
      <c r="BO17" s="25">
        <v>7.7113470374510204E-2</v>
      </c>
      <c r="BP17" s="25">
        <v>131.863945237189</v>
      </c>
      <c r="BQ17" s="25">
        <v>16.266602874827001</v>
      </c>
      <c r="BR17" s="25">
        <v>813.81456119754898</v>
      </c>
      <c r="BS17" s="25">
        <v>34.0753403164735</v>
      </c>
      <c r="BT17" s="25">
        <v>11.5942159735886</v>
      </c>
      <c r="BU17" s="25">
        <v>1488.8670388068499</v>
      </c>
      <c r="BV17" s="25">
        <v>28.295703183868302</v>
      </c>
      <c r="BW17" s="25">
        <v>24.951697752939001</v>
      </c>
      <c r="BX17" s="25">
        <v>59.897159749114003</v>
      </c>
      <c r="BY17" s="25">
        <v>0.26982896465439798</v>
      </c>
      <c r="BZ17" s="25">
        <v>1922.9999601986301</v>
      </c>
      <c r="CA17" s="25">
        <v>6108.2791379632899</v>
      </c>
      <c r="CB17" s="25">
        <v>37.2312604052198</v>
      </c>
      <c r="CC17" s="25">
        <v>11.9807954217936</v>
      </c>
      <c r="CD17" s="25">
        <v>624.28801838418099</v>
      </c>
      <c r="CE17" s="91">
        <v>0</v>
      </c>
      <c r="CF17" s="25">
        <v>289.15747231137999</v>
      </c>
      <c r="CG17" s="25">
        <v>10649.1472965271</v>
      </c>
      <c r="CH17" s="25">
        <v>466.91862923498297</v>
      </c>
      <c r="CI17" s="27"/>
      <c r="CJ17" s="54">
        <f t="shared" si="0"/>
        <v>4.9751968868828071E-3</v>
      </c>
      <c r="CK17" s="54">
        <f t="shared" si="1"/>
        <v>4.8330947759002776E-3</v>
      </c>
      <c r="CL17" s="54">
        <f t="shared" si="2"/>
        <v>3.8247604283389307E-3</v>
      </c>
      <c r="CM17" s="54">
        <f t="shared" si="3"/>
        <v>4.0662901929964289E-3</v>
      </c>
      <c r="CN17" s="54">
        <f t="shared" si="4"/>
        <v>4.1206075655893775E-3</v>
      </c>
      <c r="CO17" s="54">
        <f t="shared" si="5"/>
        <v>6.3338177435754263E-5</v>
      </c>
      <c r="CP17" s="54">
        <f t="shared" si="6"/>
        <v>2.9109253692998728E-3</v>
      </c>
      <c r="CQ17" s="54">
        <f t="shared" si="7"/>
        <v>6.9114515125536392E-3</v>
      </c>
      <c r="CR17" s="54">
        <f t="shared" si="8"/>
        <v>2.281326132032133E-2</v>
      </c>
      <c r="CS17" s="54" t="str">
        <f t="shared" si="9"/>
        <v/>
      </c>
      <c r="CT17" s="54">
        <f t="shared" si="10"/>
        <v>9.6812442136027382E-2</v>
      </c>
      <c r="CU17" s="54">
        <f t="shared" si="11"/>
        <v>2.7395794802566168E-3</v>
      </c>
      <c r="CV17" s="54">
        <f t="shared" si="12"/>
        <v>2.7446683610705537E-3</v>
      </c>
      <c r="CW17" s="54">
        <f t="shared" si="13"/>
        <v>2.6970321800457004E-3</v>
      </c>
      <c r="CX17" s="54">
        <f t="shared" si="14"/>
        <v>4.6689062866484467E-3</v>
      </c>
      <c r="CY17" s="54">
        <f t="shared" si="15"/>
        <v>3.0792436631591337E-3</v>
      </c>
    </row>
    <row r="18" spans="1:103" x14ac:dyDescent="0.25">
      <c r="A18" s="27" t="s">
        <v>17</v>
      </c>
      <c r="B18" s="25">
        <v>30380.37097</v>
      </c>
      <c r="C18" s="25">
        <v>711.28244838000001</v>
      </c>
      <c r="D18" s="25">
        <v>6076.2032171000001</v>
      </c>
      <c r="E18" s="25">
        <v>8200.3705831000007</v>
      </c>
      <c r="F18" s="25">
        <v>7385.2631576000003</v>
      </c>
      <c r="G18" s="25">
        <v>512.63450322999995</v>
      </c>
      <c r="H18" s="25">
        <v>14616.747460000001</v>
      </c>
      <c r="I18" s="25">
        <v>96.109718068999996</v>
      </c>
      <c r="J18" s="25">
        <v>220.64892843999999</v>
      </c>
      <c r="K18" s="25"/>
      <c r="L18" s="25">
        <v>102.67572871</v>
      </c>
      <c r="M18" s="25">
        <v>42.924989867000001</v>
      </c>
      <c r="N18" s="25">
        <v>87.058274745000006</v>
      </c>
      <c r="O18" s="25">
        <v>4.3195410518999999</v>
      </c>
      <c r="P18" s="25">
        <v>22.732766336000001</v>
      </c>
      <c r="Q18" s="25">
        <v>7.3436337590000003</v>
      </c>
      <c r="R18" s="25"/>
      <c r="S18" s="25" t="s">
        <v>17</v>
      </c>
      <c r="T18" s="91">
        <v>40.319440463784403</v>
      </c>
      <c r="U18" s="25">
        <v>5.6185557302534797</v>
      </c>
      <c r="V18" s="25">
        <v>4.3307899184575298</v>
      </c>
      <c r="W18" s="25">
        <v>96.632379864272494</v>
      </c>
      <c r="X18" s="25">
        <v>96.632262111939994</v>
      </c>
      <c r="Y18" s="25">
        <v>55.147996052800103</v>
      </c>
      <c r="Z18" s="91">
        <v>9.22809197514656</v>
      </c>
      <c r="AA18" s="25">
        <v>221.24841948528999</v>
      </c>
      <c r="AB18" s="25">
        <v>22.820207635699099</v>
      </c>
      <c r="AC18" s="25">
        <v>440.99372832052302</v>
      </c>
      <c r="AD18" s="25">
        <v>0</v>
      </c>
      <c r="AE18" s="25">
        <v>30529.882959087699</v>
      </c>
      <c r="AF18" s="25">
        <v>350.377506363642</v>
      </c>
      <c r="AG18" s="25">
        <v>15.4266873397307</v>
      </c>
      <c r="AH18" s="25">
        <v>40.189118507834102</v>
      </c>
      <c r="AI18" s="25">
        <v>573.54939993637504</v>
      </c>
      <c r="AJ18" s="91">
        <v>9.5752966073513104E-4</v>
      </c>
      <c r="AK18" s="25">
        <v>103.316033741753</v>
      </c>
      <c r="AL18" s="25">
        <v>103.316033741753</v>
      </c>
      <c r="AM18" s="25">
        <v>43.042662443916001</v>
      </c>
      <c r="AN18" s="25">
        <v>0</v>
      </c>
      <c r="AO18" s="25">
        <v>963.28723072093203</v>
      </c>
      <c r="AP18" s="25">
        <v>3.22766783966176</v>
      </c>
      <c r="AQ18" s="91">
        <v>62.007016604102901</v>
      </c>
      <c r="AR18" s="25">
        <v>2.6326204528904902</v>
      </c>
      <c r="AS18" s="25">
        <v>87.296538423172294</v>
      </c>
      <c r="AT18" s="25">
        <v>7.3637800607462101</v>
      </c>
      <c r="AU18" s="25">
        <v>715.22096376891102</v>
      </c>
      <c r="AV18" s="25">
        <v>0</v>
      </c>
      <c r="AW18" s="91">
        <v>14527.840748689599</v>
      </c>
      <c r="AX18" s="25">
        <v>5491.31523447367</v>
      </c>
      <c r="AY18" s="25">
        <v>610.14611081730902</v>
      </c>
      <c r="AZ18" s="25">
        <v>6101.4613452909798</v>
      </c>
      <c r="BA18" s="25">
        <v>1.2314745332228799E-3</v>
      </c>
      <c r="BB18" s="25">
        <v>372.03549380899102</v>
      </c>
      <c r="BC18" s="25">
        <v>2.1516191095531698</v>
      </c>
      <c r="BD18" s="25">
        <v>9747.7388605420001</v>
      </c>
      <c r="BE18" s="25">
        <v>9.4413204995673592</v>
      </c>
      <c r="BF18" s="25">
        <v>450.26226090598902</v>
      </c>
      <c r="BG18" s="25">
        <v>620.52453333112805</v>
      </c>
      <c r="BH18" s="25">
        <v>1.6409235952975401</v>
      </c>
      <c r="BI18" s="25">
        <v>1.6046057110732599E-2</v>
      </c>
      <c r="BJ18" s="25">
        <v>436.92629069043198</v>
      </c>
      <c r="BK18" s="25">
        <v>8230.4614819139697</v>
      </c>
      <c r="BL18" s="25">
        <v>7411.5838906839599</v>
      </c>
      <c r="BM18" s="25">
        <v>818.87759123001399</v>
      </c>
      <c r="BN18" s="25">
        <v>6.6147832104807698</v>
      </c>
      <c r="BO18" s="25">
        <v>8.6082643388944904E-2</v>
      </c>
      <c r="BP18" s="25">
        <v>348.899391821954</v>
      </c>
      <c r="BQ18" s="25">
        <v>37.929845422929098</v>
      </c>
      <c r="BR18" s="25">
        <v>1845.68406620479</v>
      </c>
      <c r="BS18" s="25">
        <v>86.083552737313795</v>
      </c>
      <c r="BT18" s="25">
        <v>23.269595558789</v>
      </c>
      <c r="BU18" s="25">
        <v>3225.0128498597301</v>
      </c>
      <c r="BV18" s="25">
        <v>41.235938966673402</v>
      </c>
      <c r="BW18" s="25">
        <v>150.58272568505799</v>
      </c>
      <c r="BX18" s="25">
        <v>166.352401946681</v>
      </c>
      <c r="BY18" s="25">
        <v>0.105601403759982</v>
      </c>
      <c r="BZ18" s="25">
        <v>514.35669488891494</v>
      </c>
      <c r="CA18" s="25">
        <v>8213.9837839413303</v>
      </c>
      <c r="CB18" s="25">
        <v>1.6161332669283499</v>
      </c>
      <c r="CC18" s="25">
        <v>24.5779603812361</v>
      </c>
      <c r="CD18" s="25">
        <v>787.05048003203001</v>
      </c>
      <c r="CE18" s="91">
        <v>0</v>
      </c>
      <c r="CF18" s="25">
        <v>376.41467843633001</v>
      </c>
      <c r="CG18" s="25">
        <v>14660.568510171501</v>
      </c>
      <c r="CH18" s="25">
        <v>599.85709056320002</v>
      </c>
      <c r="CI18" s="27"/>
      <c r="CJ18" s="54">
        <f t="shared" si="0"/>
        <v>4.9213352014476561E-3</v>
      </c>
      <c r="CK18" s="54">
        <f t="shared" si="1"/>
        <v>5.5372031151356025E-3</v>
      </c>
      <c r="CL18" s="54">
        <f t="shared" si="2"/>
        <v>4.1568932585889914E-3</v>
      </c>
      <c r="CM18" s="54">
        <f t="shared" si="3"/>
        <v>3.6694559726340708E-3</v>
      </c>
      <c r="CN18" s="54">
        <f t="shared" si="4"/>
        <v>3.5639533111116724E-3</v>
      </c>
      <c r="CO18" s="54">
        <f t="shared" si="5"/>
        <v>3.3594922855637579E-3</v>
      </c>
      <c r="CP18" s="54">
        <f t="shared" si="6"/>
        <v>2.9980028245969468E-3</v>
      </c>
      <c r="CQ18" s="54">
        <f t="shared" si="7"/>
        <v>5.4369532388477962E-3</v>
      </c>
      <c r="CR18" s="54">
        <f t="shared" si="8"/>
        <v>2.7169451922038732E-3</v>
      </c>
      <c r="CS18" s="54" t="str">
        <f t="shared" si="9"/>
        <v/>
      </c>
      <c r="CT18" s="54">
        <f t="shared" si="10"/>
        <v>6.2361868749088297E-3</v>
      </c>
      <c r="CU18" s="54">
        <f t="shared" si="11"/>
        <v>2.7413536329443551E-3</v>
      </c>
      <c r="CV18" s="54">
        <f t="shared" si="12"/>
        <v>2.7368297714396427E-3</v>
      </c>
      <c r="CW18" s="54">
        <f t="shared" si="13"/>
        <v>2.6041809586650265E-3</v>
      </c>
      <c r="CX18" s="54">
        <f t="shared" si="14"/>
        <v>3.846487418498825E-3</v>
      </c>
      <c r="CY18" s="54">
        <f t="shared" si="15"/>
        <v>2.7433696188238509E-3</v>
      </c>
    </row>
    <row r="19" spans="1:103" x14ac:dyDescent="0.25">
      <c r="A19" s="27" t="s">
        <v>18</v>
      </c>
      <c r="B19" s="25">
        <v>51547.473567000001</v>
      </c>
      <c r="C19" s="25">
        <v>752.50165818000005</v>
      </c>
      <c r="D19" s="25">
        <v>9995.2932450000008</v>
      </c>
      <c r="E19" s="25">
        <v>22051.572931999999</v>
      </c>
      <c r="F19" s="25">
        <v>18936.270624000001</v>
      </c>
      <c r="G19" s="25">
        <v>3264.2395556000001</v>
      </c>
      <c r="H19" s="25">
        <v>33105.310600999997</v>
      </c>
      <c r="I19" s="25">
        <v>130.72141447000001</v>
      </c>
      <c r="J19" s="25">
        <v>234.36973215</v>
      </c>
      <c r="K19" s="25"/>
      <c r="L19" s="25">
        <v>118.90965396</v>
      </c>
      <c r="M19" s="25">
        <v>29.580817108000002</v>
      </c>
      <c r="N19" s="25">
        <v>91.534014522000007</v>
      </c>
      <c r="O19" s="25">
        <v>4.9109853364999996</v>
      </c>
      <c r="P19" s="25">
        <v>19.246464315000001</v>
      </c>
      <c r="Q19" s="25">
        <v>14.044727608000001</v>
      </c>
      <c r="R19" s="25"/>
      <c r="S19" s="25" t="s">
        <v>18</v>
      </c>
      <c r="T19" s="91">
        <v>42.360147705176999</v>
      </c>
      <c r="U19" s="25">
        <v>28.800096586694298</v>
      </c>
      <c r="V19" s="25">
        <v>4.9182204633128404</v>
      </c>
      <c r="W19" s="25">
        <v>131.183099971567</v>
      </c>
      <c r="X19" s="25">
        <v>131.18304080647101</v>
      </c>
      <c r="Y19" s="25">
        <v>126.695175417665</v>
      </c>
      <c r="Z19" s="91">
        <v>9.6950683424390807</v>
      </c>
      <c r="AA19" s="25">
        <v>235.138600360889</v>
      </c>
      <c r="AB19" s="25">
        <v>19.313584854314598</v>
      </c>
      <c r="AC19" s="25">
        <v>577.06999072992403</v>
      </c>
      <c r="AD19" s="25">
        <v>0</v>
      </c>
      <c r="AE19" s="25">
        <v>51688.603676648003</v>
      </c>
      <c r="AF19" s="25">
        <v>482.97152444882698</v>
      </c>
      <c r="AG19" s="25">
        <v>30.994552633286901</v>
      </c>
      <c r="AH19" s="25">
        <v>72.414708639444996</v>
      </c>
      <c r="AI19" s="25">
        <v>640.87543859536402</v>
      </c>
      <c r="AJ19" s="91">
        <v>9.5087449093900298E-4</v>
      </c>
      <c r="AK19" s="25">
        <v>119.816306677916</v>
      </c>
      <c r="AL19" s="25">
        <v>119.816306677916</v>
      </c>
      <c r="AM19" s="25">
        <v>29.661807840103101</v>
      </c>
      <c r="AN19" s="25">
        <v>0</v>
      </c>
      <c r="AO19" s="25">
        <v>2360.0285644425298</v>
      </c>
      <c r="AP19" s="25">
        <v>9.0944678154530703</v>
      </c>
      <c r="AQ19" s="91">
        <v>170.9045007508</v>
      </c>
      <c r="AR19" s="25">
        <v>9.8023707560177797</v>
      </c>
      <c r="AS19" s="25">
        <v>91.7855919607224</v>
      </c>
      <c r="AT19" s="25">
        <v>14.062706464962501</v>
      </c>
      <c r="AU19" s="25">
        <v>755.566493877212</v>
      </c>
      <c r="AV19" s="25">
        <v>0</v>
      </c>
      <c r="AW19" s="91">
        <v>33155.227440378701</v>
      </c>
      <c r="AX19" s="25">
        <v>9010.7481450861796</v>
      </c>
      <c r="AY19" s="25">
        <v>1001.19330787656</v>
      </c>
      <c r="AZ19" s="25">
        <v>10011.941452962699</v>
      </c>
      <c r="BA19" s="25">
        <v>9.0558673496110402E-3</v>
      </c>
      <c r="BB19" s="25">
        <v>715.35994043408903</v>
      </c>
      <c r="BC19" s="25">
        <v>9.8350905031498499</v>
      </c>
      <c r="BD19" s="25">
        <v>23965.866595099102</v>
      </c>
      <c r="BE19" s="25">
        <v>84.555669398193302</v>
      </c>
      <c r="BF19" s="25">
        <v>522.81727464629603</v>
      </c>
      <c r="BG19" s="25">
        <v>1053.76533981492</v>
      </c>
      <c r="BH19" s="25">
        <v>5.4416974102305398</v>
      </c>
      <c r="BI19" s="25">
        <v>1.5934036343193399E-2</v>
      </c>
      <c r="BJ19" s="25">
        <v>1432.6106341043901</v>
      </c>
      <c r="BK19" s="25">
        <v>22076.506030119599</v>
      </c>
      <c r="BL19" s="25">
        <v>18958.1490213508</v>
      </c>
      <c r="BM19" s="25">
        <v>3118.35700876888</v>
      </c>
      <c r="BN19" s="25">
        <v>22.725350640718201</v>
      </c>
      <c r="BO19" s="25">
        <v>0.13408476415505099</v>
      </c>
      <c r="BP19" s="25">
        <v>2269.4218190336001</v>
      </c>
      <c r="BQ19" s="25">
        <v>56.176132333537304</v>
      </c>
      <c r="BR19" s="25">
        <v>3499.2862011607299</v>
      </c>
      <c r="BS19" s="25">
        <v>88.670934914047294</v>
      </c>
      <c r="BT19" s="25">
        <v>24.552850709612699</v>
      </c>
      <c r="BU19" s="25">
        <v>7323.7140803694901</v>
      </c>
      <c r="BV19" s="25">
        <v>55.377972723827597</v>
      </c>
      <c r="BW19" s="25">
        <v>1667.5104549457899</v>
      </c>
      <c r="BX19" s="25">
        <v>896.25968423199197</v>
      </c>
      <c r="BY19" s="25">
        <v>0.65578833358135302</v>
      </c>
      <c r="BZ19" s="25">
        <v>3264.6938336943299</v>
      </c>
      <c r="CA19" s="25">
        <v>20813.922995721401</v>
      </c>
      <c r="CB19" s="25">
        <v>50.007037559240899</v>
      </c>
      <c r="CC19" s="25">
        <v>25.821857929748798</v>
      </c>
      <c r="CD19" s="25">
        <v>2107.92997659406</v>
      </c>
      <c r="CE19" s="91">
        <v>0</v>
      </c>
      <c r="CF19" s="25">
        <v>838.27136438479397</v>
      </c>
      <c r="CG19" s="25">
        <v>33196.717369004102</v>
      </c>
      <c r="CH19" s="25">
        <v>1185.8985775952799</v>
      </c>
      <c r="CI19" s="27"/>
      <c r="CJ19" s="54">
        <f t="shared" si="0"/>
        <v>2.7378666670164714E-3</v>
      </c>
      <c r="CK19" s="54">
        <f t="shared" si="1"/>
        <v>4.0728623836186048E-3</v>
      </c>
      <c r="CL19" s="54">
        <f t="shared" si="2"/>
        <v>1.6656047556210048E-3</v>
      </c>
      <c r="CM19" s="54">
        <f t="shared" si="3"/>
        <v>1.1306720929380228E-3</v>
      </c>
      <c r="CN19" s="54">
        <f t="shared" si="4"/>
        <v>1.1553699133910196E-3</v>
      </c>
      <c r="CO19" s="54">
        <f t="shared" si="5"/>
        <v>1.3916812372131949E-4</v>
      </c>
      <c r="CP19" s="54">
        <f t="shared" si="6"/>
        <v>2.7610907840672333E-3</v>
      </c>
      <c r="CQ19" s="54">
        <f t="shared" si="7"/>
        <v>3.5313750110693653E-3</v>
      </c>
      <c r="CR19" s="54">
        <f t="shared" si="8"/>
        <v>3.2805781012580143E-3</v>
      </c>
      <c r="CS19" s="54" t="str">
        <f t="shared" si="9"/>
        <v/>
      </c>
      <c r="CT19" s="54">
        <f t="shared" si="10"/>
        <v>7.6247191688993739E-3</v>
      </c>
      <c r="CU19" s="54">
        <f t="shared" si="11"/>
        <v>2.7379477655198451E-3</v>
      </c>
      <c r="CV19" s="54">
        <f t="shared" si="12"/>
        <v>2.748458483287944E-3</v>
      </c>
      <c r="CW19" s="54">
        <f t="shared" si="13"/>
        <v>1.4732535972093053E-3</v>
      </c>
      <c r="CX19" s="54">
        <f t="shared" si="14"/>
        <v>3.4874218046525131E-3</v>
      </c>
      <c r="CY19" s="54">
        <f t="shared" si="15"/>
        <v>1.280114322207248E-3</v>
      </c>
    </row>
    <row r="20" spans="1:103" x14ac:dyDescent="0.25">
      <c r="A20" s="27" t="s">
        <v>19</v>
      </c>
      <c r="B20" s="25">
        <v>26377.059421999998</v>
      </c>
      <c r="C20" s="25">
        <v>311.81721654</v>
      </c>
      <c r="D20" s="25">
        <v>8756.9550930000005</v>
      </c>
      <c r="E20" s="25">
        <v>10589.823215</v>
      </c>
      <c r="F20" s="25">
        <v>9313.8575029999993</v>
      </c>
      <c r="G20" s="25">
        <v>584.65138119000005</v>
      </c>
      <c r="H20" s="25">
        <v>2744.3721820999999</v>
      </c>
      <c r="I20" s="25">
        <v>66.826929074000006</v>
      </c>
      <c r="J20" s="25">
        <v>87.102395302999994</v>
      </c>
      <c r="K20" s="25"/>
      <c r="L20" s="25">
        <v>66.241815482999996</v>
      </c>
      <c r="M20" s="25">
        <v>20.071465294999999</v>
      </c>
      <c r="N20" s="25">
        <v>11.909008673000001</v>
      </c>
      <c r="O20" s="25">
        <v>2.8753300855999999</v>
      </c>
      <c r="P20" s="25">
        <v>11.896999076</v>
      </c>
      <c r="Q20" s="25">
        <v>5.5148958602000002</v>
      </c>
      <c r="R20" s="25"/>
      <c r="S20" s="25" t="s">
        <v>19</v>
      </c>
      <c r="T20" s="91">
        <v>5.4723336066239296</v>
      </c>
      <c r="U20" s="25">
        <v>16.971298825293999</v>
      </c>
      <c r="V20" s="25">
        <v>2.88020026368191</v>
      </c>
      <c r="W20" s="25">
        <v>67.021426982408997</v>
      </c>
      <c r="X20" s="25">
        <v>67.021343751142595</v>
      </c>
      <c r="Y20" s="25">
        <v>51.2232104044379</v>
      </c>
      <c r="Z20" s="91">
        <v>1.2527285420637899</v>
      </c>
      <c r="AA20" s="25">
        <v>87.323665004496704</v>
      </c>
      <c r="AB20" s="25">
        <v>11.9326801913409</v>
      </c>
      <c r="AC20" s="25">
        <v>368.28665374438498</v>
      </c>
      <c r="AD20" s="25">
        <v>0</v>
      </c>
      <c r="AE20" s="25">
        <v>26439.942186874701</v>
      </c>
      <c r="AF20" s="25">
        <v>226.24080812315</v>
      </c>
      <c r="AG20" s="25">
        <v>11.9361194215611</v>
      </c>
      <c r="AH20" s="25">
        <v>33.170122706675002</v>
      </c>
      <c r="AI20" s="25">
        <v>77.289627258276596</v>
      </c>
      <c r="AJ20" s="91">
        <v>7.4526723423006197E-4</v>
      </c>
      <c r="AK20" s="25">
        <v>66.492173353463699</v>
      </c>
      <c r="AL20" s="25">
        <v>66.492173353463699</v>
      </c>
      <c r="AM20" s="25">
        <v>20.126457745663799</v>
      </c>
      <c r="AN20" s="25">
        <v>0</v>
      </c>
      <c r="AO20" s="25">
        <v>133.26531507343</v>
      </c>
      <c r="AP20" s="25">
        <v>0.93825828313860904</v>
      </c>
      <c r="AQ20" s="91">
        <v>63.268832453102803</v>
      </c>
      <c r="AR20" s="25">
        <v>4.1450369344356401</v>
      </c>
      <c r="AS20" s="25">
        <v>11.941785308714699</v>
      </c>
      <c r="AT20" s="25">
        <v>5.52025276358256</v>
      </c>
      <c r="AU20" s="25">
        <v>312.75040310410799</v>
      </c>
      <c r="AV20" s="25">
        <v>0</v>
      </c>
      <c r="AW20" s="91">
        <v>2755.6452136003099</v>
      </c>
      <c r="AX20" s="25">
        <v>7897.4935597480098</v>
      </c>
      <c r="AY20" s="25">
        <v>877.49966251646595</v>
      </c>
      <c r="AZ20" s="25">
        <v>8774.9932222644693</v>
      </c>
      <c r="BA20" s="25">
        <v>4.2411967972794899E-3</v>
      </c>
      <c r="BB20" s="25">
        <v>126.764015325429</v>
      </c>
      <c r="BC20" s="25">
        <v>1.0934496558033899</v>
      </c>
      <c r="BD20" s="25">
        <v>1543.6271914747199</v>
      </c>
      <c r="BE20" s="25">
        <v>38.403769021754101</v>
      </c>
      <c r="BF20" s="25">
        <v>272.75303074896499</v>
      </c>
      <c r="BG20" s="25">
        <v>562.36181859267901</v>
      </c>
      <c r="BH20" s="25">
        <v>1.05038570633332</v>
      </c>
      <c r="BI20" s="25">
        <v>1.2488786520941099E-2</v>
      </c>
      <c r="BJ20" s="25">
        <v>703.22756505012705</v>
      </c>
      <c r="BK20" s="25">
        <v>10602.156559429601</v>
      </c>
      <c r="BL20" s="25">
        <v>9324.7409791455993</v>
      </c>
      <c r="BM20" s="25">
        <v>1277.4155802840601</v>
      </c>
      <c r="BN20" s="25">
        <v>10.8535506208766</v>
      </c>
      <c r="BO20" s="25">
        <v>3.1928646086520303E-2</v>
      </c>
      <c r="BP20" s="25">
        <v>1159.64151799247</v>
      </c>
      <c r="BQ20" s="25">
        <v>27.720551475167699</v>
      </c>
      <c r="BR20" s="25">
        <v>1705.0088730523501</v>
      </c>
      <c r="BS20" s="25">
        <v>47.447074080810403</v>
      </c>
      <c r="BT20" s="25">
        <v>11.684886059624001</v>
      </c>
      <c r="BU20" s="25">
        <v>3502.4981545109299</v>
      </c>
      <c r="BV20" s="25">
        <v>37.861474267162599</v>
      </c>
      <c r="BW20" s="25">
        <v>793.871447940606</v>
      </c>
      <c r="BX20" s="25">
        <v>487.03012318325301</v>
      </c>
      <c r="BY20" s="25">
        <v>5.0364021230509697E-2</v>
      </c>
      <c r="BZ20" s="25">
        <v>585.23848996621302</v>
      </c>
      <c r="CA20" s="25">
        <v>1145.98656109333</v>
      </c>
      <c r="CB20" s="25">
        <v>1.22485310343535</v>
      </c>
      <c r="CC20" s="25">
        <v>3.3355871190883701</v>
      </c>
      <c r="CD20" s="25">
        <v>71.230002403126207</v>
      </c>
      <c r="CE20" s="91">
        <v>0</v>
      </c>
      <c r="CF20" s="25">
        <v>39.940012825013604</v>
      </c>
      <c r="CG20" s="25">
        <v>2751.9467384271002</v>
      </c>
      <c r="CH20" s="25">
        <v>64.198287903167497</v>
      </c>
      <c r="CI20" s="27"/>
      <c r="CJ20" s="54">
        <f t="shared" si="0"/>
        <v>2.3839945108610162E-3</v>
      </c>
      <c r="CK20" s="54">
        <f t="shared" si="1"/>
        <v>2.9927358548795043E-3</v>
      </c>
      <c r="CL20" s="54">
        <f t="shared" si="2"/>
        <v>2.0598631685216531E-3</v>
      </c>
      <c r="CM20" s="54">
        <f t="shared" si="3"/>
        <v>1.1646412011987871E-3</v>
      </c>
      <c r="CN20" s="54">
        <f t="shared" si="4"/>
        <v>1.1685250866351022E-3</v>
      </c>
      <c r="CO20" s="54">
        <f t="shared" si="5"/>
        <v>1.0042031800523074E-3</v>
      </c>
      <c r="CP20" s="54">
        <f t="shared" si="6"/>
        <v>2.7600324680831685E-3</v>
      </c>
      <c r="CQ20" s="54">
        <f t="shared" si="7"/>
        <v>2.9092265623534251E-3</v>
      </c>
      <c r="CR20" s="54">
        <f t="shared" si="8"/>
        <v>2.540340029995571E-3</v>
      </c>
      <c r="CS20" s="54" t="str">
        <f t="shared" si="9"/>
        <v/>
      </c>
      <c r="CT20" s="54">
        <f t="shared" si="10"/>
        <v>3.7794536372263666E-3</v>
      </c>
      <c r="CU20" s="54">
        <f t="shared" si="11"/>
        <v>2.73983238670169E-3</v>
      </c>
      <c r="CV20" s="54">
        <f t="shared" si="12"/>
        <v>2.7522555919376984E-3</v>
      </c>
      <c r="CW20" s="54">
        <f t="shared" si="13"/>
        <v>1.693780518035295E-3</v>
      </c>
      <c r="CX20" s="54">
        <f t="shared" si="14"/>
        <v>2.9991693798547786E-3</v>
      </c>
      <c r="CY20" s="54">
        <f t="shared" si="15"/>
        <v>9.7135168430279571E-4</v>
      </c>
    </row>
    <row r="21" spans="1:103" x14ac:dyDescent="0.25">
      <c r="A21" s="27" t="s">
        <v>20</v>
      </c>
      <c r="B21" s="25">
        <v>31938.450926000001</v>
      </c>
      <c r="C21" s="25">
        <v>1212.2207441999999</v>
      </c>
      <c r="D21" s="25">
        <v>12814.621996</v>
      </c>
      <c r="E21" s="25">
        <v>7304.2315310000004</v>
      </c>
      <c r="F21" s="25">
        <v>6661.0427767000001</v>
      </c>
      <c r="G21" s="25">
        <v>4061.9170985999999</v>
      </c>
      <c r="H21" s="25">
        <v>8892.3846613999995</v>
      </c>
      <c r="I21" s="25">
        <v>56.081884054</v>
      </c>
      <c r="J21" s="25">
        <v>52.503446650000001</v>
      </c>
      <c r="K21" s="25"/>
      <c r="L21" s="25">
        <v>67.409820631000002</v>
      </c>
      <c r="M21" s="25">
        <v>8.9122747251999996</v>
      </c>
      <c r="N21" s="25">
        <v>0.88940063550000004</v>
      </c>
      <c r="O21" s="25">
        <v>0.86906045440000002</v>
      </c>
      <c r="P21" s="25">
        <v>6.0707097286999998</v>
      </c>
      <c r="Q21" s="25">
        <v>2.2862760459999998</v>
      </c>
      <c r="R21" s="25"/>
      <c r="S21" s="25" t="s">
        <v>20</v>
      </c>
      <c r="T21" s="91">
        <v>44.177846199077301</v>
      </c>
      <c r="U21" s="25">
        <v>13.4459619573705</v>
      </c>
      <c r="V21" s="25">
        <v>0.87039979371193299</v>
      </c>
      <c r="W21" s="25">
        <v>62.721968489890401</v>
      </c>
      <c r="X21" s="25">
        <v>62.695430778461898</v>
      </c>
      <c r="Y21" s="25">
        <v>85.598901686370397</v>
      </c>
      <c r="Z21" s="91">
        <v>0.15998036626968001</v>
      </c>
      <c r="AA21" s="25">
        <v>74.447251398577293</v>
      </c>
      <c r="AB21" s="25">
        <v>6.11834195134099</v>
      </c>
      <c r="AC21" s="25">
        <v>17917.772021304099</v>
      </c>
      <c r="AD21" s="25">
        <v>0</v>
      </c>
      <c r="AE21" s="25">
        <v>32074.484730236902</v>
      </c>
      <c r="AF21" s="25">
        <v>349.94673157889503</v>
      </c>
      <c r="AG21" s="25">
        <v>142.82883057283601</v>
      </c>
      <c r="AH21" s="25">
        <v>46.196608638032998</v>
      </c>
      <c r="AI21" s="25">
        <v>1235.52766997907</v>
      </c>
      <c r="AJ21" s="91">
        <v>33.6698887002701</v>
      </c>
      <c r="AK21" s="25">
        <v>94.123742398231798</v>
      </c>
      <c r="AL21" s="25">
        <v>94.123742398231798</v>
      </c>
      <c r="AM21" s="25">
        <v>8.9411481692532302</v>
      </c>
      <c r="AN21" s="25">
        <v>0</v>
      </c>
      <c r="AO21" s="25">
        <v>470.97375388184298</v>
      </c>
      <c r="AP21" s="25">
        <v>3.0456083628374602</v>
      </c>
      <c r="AQ21" s="91">
        <v>59.704686324861697</v>
      </c>
      <c r="AR21" s="25">
        <v>13.4558916977176</v>
      </c>
      <c r="AS21" s="25">
        <v>24.651198189077601</v>
      </c>
      <c r="AT21" s="25">
        <v>2.3731968457072701</v>
      </c>
      <c r="AU21" s="25">
        <v>1218.92770358085</v>
      </c>
      <c r="AV21" s="25">
        <v>0</v>
      </c>
      <c r="AW21" s="91">
        <v>8834.8644610525898</v>
      </c>
      <c r="AX21" s="25">
        <v>11573.574518052999</v>
      </c>
      <c r="AY21" s="25">
        <v>1285.9523114844201</v>
      </c>
      <c r="AZ21" s="25">
        <v>12859.526829537501</v>
      </c>
      <c r="BA21" s="25">
        <v>3.5014244197269502E-3</v>
      </c>
      <c r="BB21" s="25">
        <v>270.18654477752602</v>
      </c>
      <c r="BC21" s="25">
        <v>2.8788796529924898</v>
      </c>
      <c r="BD21" s="25">
        <v>4781.6087489310303</v>
      </c>
      <c r="BE21" s="25">
        <v>17.421699872683</v>
      </c>
      <c r="BF21" s="25">
        <v>227.53591439452799</v>
      </c>
      <c r="BG21" s="25">
        <v>411.61452382920697</v>
      </c>
      <c r="BH21" s="25">
        <v>3.3118307467605801</v>
      </c>
      <c r="BI21" s="25">
        <v>0.39824209924105702</v>
      </c>
      <c r="BJ21" s="25">
        <v>352.04397625622101</v>
      </c>
      <c r="BK21" s="25">
        <v>7328.3142259925999</v>
      </c>
      <c r="BL21" s="25">
        <v>6682.0543957484897</v>
      </c>
      <c r="BM21" s="25">
        <v>646.25983024410698</v>
      </c>
      <c r="BN21" s="25">
        <v>6.36316820494166</v>
      </c>
      <c r="BO21" s="25">
        <v>0.17446129367218299</v>
      </c>
      <c r="BP21" s="25">
        <v>566.55632048589803</v>
      </c>
      <c r="BQ21" s="25">
        <v>27.640612157387899</v>
      </c>
      <c r="BR21" s="25">
        <v>1477.5507987896599</v>
      </c>
      <c r="BS21" s="25">
        <v>43.128890328874398</v>
      </c>
      <c r="BT21" s="25">
        <v>17.225129207383201</v>
      </c>
      <c r="BU21" s="25">
        <v>2994.7998587939601</v>
      </c>
      <c r="BV21" s="25">
        <v>69.550121426363901</v>
      </c>
      <c r="BW21" s="25">
        <v>303.86749351014299</v>
      </c>
      <c r="BX21" s="25">
        <v>229.30249541162999</v>
      </c>
      <c r="BY21" s="25">
        <v>0.240100713305444</v>
      </c>
      <c r="BZ21" s="25">
        <v>4080.3607248356102</v>
      </c>
      <c r="CA21" s="25">
        <v>3663.4879890584202</v>
      </c>
      <c r="CB21" s="25">
        <v>58.428683926872701</v>
      </c>
      <c r="CC21" s="25">
        <v>2.68068552669697</v>
      </c>
      <c r="CD21" s="25">
        <v>421.56309456432803</v>
      </c>
      <c r="CE21" s="91">
        <v>0</v>
      </c>
      <c r="CF21" s="25">
        <v>204.01032695653001</v>
      </c>
      <c r="CG21" s="25">
        <v>8908.31289880234</v>
      </c>
      <c r="CH21" s="25">
        <v>345.279030034453</v>
      </c>
      <c r="CI21" s="27"/>
      <c r="CJ21" s="54">
        <f t="shared" si="0"/>
        <v>4.2592486577412514E-3</v>
      </c>
      <c r="CK21" s="54">
        <f t="shared" si="1"/>
        <v>5.5327871701092894E-3</v>
      </c>
      <c r="CL21" s="54">
        <f t="shared" si="2"/>
        <v>3.5041871349398923E-3</v>
      </c>
      <c r="CM21" s="54">
        <f t="shared" si="3"/>
        <v>3.2970881180846702E-3</v>
      </c>
      <c r="CN21" s="54">
        <f t="shared" si="4"/>
        <v>3.1544038603065578E-3</v>
      </c>
      <c r="CO21" s="54">
        <f t="shared" si="5"/>
        <v>4.5406210387620048E-3</v>
      </c>
      <c r="CP21" s="54">
        <f t="shared" si="6"/>
        <v>1.7912222658879916E-3</v>
      </c>
      <c r="CQ21" s="54">
        <f t="shared" si="7"/>
        <v>0.11792661455691932</v>
      </c>
      <c r="CR21" s="54">
        <f t="shared" si="8"/>
        <v>0.41794979470318816</v>
      </c>
      <c r="CS21" s="54" t="str">
        <f t="shared" si="9"/>
        <v/>
      </c>
      <c r="CT21" s="54">
        <f t="shared" si="10"/>
        <v>0.39629124535819882</v>
      </c>
      <c r="CU21" s="54">
        <f t="shared" si="11"/>
        <v>3.2397390053056979E-3</v>
      </c>
      <c r="CV21" s="54">
        <f t="shared" si="12"/>
        <v>26.716641078426125</v>
      </c>
      <c r="CW21" s="54">
        <f t="shared" si="13"/>
        <v>1.5411348027078913E-3</v>
      </c>
      <c r="CX21" s="54">
        <f t="shared" si="14"/>
        <v>7.8462362342582824E-3</v>
      </c>
      <c r="CY21" s="54">
        <f t="shared" si="15"/>
        <v>3.8018506058944336E-2</v>
      </c>
    </row>
    <row r="22" spans="1:103" x14ac:dyDescent="0.25">
      <c r="A22" s="27" t="s">
        <v>129</v>
      </c>
      <c r="B22" s="25">
        <v>35998.794419999998</v>
      </c>
      <c r="C22" s="25">
        <v>10421.577455000001</v>
      </c>
      <c r="D22" s="25">
        <v>22563.620164</v>
      </c>
      <c r="E22" s="25">
        <v>9683.9521117999993</v>
      </c>
      <c r="F22" s="25">
        <v>8740.1603001000003</v>
      </c>
      <c r="G22" s="25">
        <v>651.99006603999999</v>
      </c>
      <c r="H22" s="25">
        <v>14688.623175000001</v>
      </c>
      <c r="I22" s="25">
        <v>266.19401066</v>
      </c>
      <c r="J22" s="25">
        <v>128.04430515000001</v>
      </c>
      <c r="K22" s="25"/>
      <c r="L22" s="25">
        <v>261.13414896</v>
      </c>
      <c r="M22" s="25">
        <v>16.271985765</v>
      </c>
      <c r="N22" s="25">
        <v>1.6418204797</v>
      </c>
      <c r="O22" s="25">
        <v>1.6024700586</v>
      </c>
      <c r="P22" s="25">
        <v>11.267878147999999</v>
      </c>
      <c r="Q22" s="25">
        <v>7.9480661153999996</v>
      </c>
      <c r="R22" s="25"/>
      <c r="S22" s="25" t="s">
        <v>129</v>
      </c>
      <c r="T22" s="91">
        <v>60.266468433297803</v>
      </c>
      <c r="U22" s="25">
        <v>24.712171531466598</v>
      </c>
      <c r="V22" s="25">
        <v>1.6058871556573699</v>
      </c>
      <c r="W22" s="25">
        <v>273.25862840078298</v>
      </c>
      <c r="X22" s="25">
        <v>273.14688731783599</v>
      </c>
      <c r="Y22" s="25">
        <v>386.59223214669498</v>
      </c>
      <c r="Z22" s="91">
        <v>14.149743418728301</v>
      </c>
      <c r="AA22" s="25">
        <v>162.88190636755499</v>
      </c>
      <c r="AB22" s="25">
        <v>11.4504572322036</v>
      </c>
      <c r="AC22" s="25">
        <v>122044.004583189</v>
      </c>
      <c r="AD22" s="25">
        <v>0</v>
      </c>
      <c r="AE22" s="25">
        <v>36157.539602176003</v>
      </c>
      <c r="AF22" s="25">
        <v>368.49590640735101</v>
      </c>
      <c r="AG22" s="25">
        <v>817.34707337115196</v>
      </c>
      <c r="AH22" s="25">
        <v>54.210724441142801</v>
      </c>
      <c r="AI22" s="25">
        <v>1091.61486276248</v>
      </c>
      <c r="AJ22" s="91">
        <v>0.80715970057044295</v>
      </c>
      <c r="AK22" s="25">
        <v>271.67990634349502</v>
      </c>
      <c r="AL22" s="25">
        <v>271.67990634349502</v>
      </c>
      <c r="AM22" s="25">
        <v>16.316382862547201</v>
      </c>
      <c r="AN22" s="25">
        <v>0</v>
      </c>
      <c r="AO22" s="25">
        <v>678.81453351855396</v>
      </c>
      <c r="AP22" s="25">
        <v>3.2563676551596399</v>
      </c>
      <c r="AQ22" s="91">
        <v>243.36976805841201</v>
      </c>
      <c r="AR22" s="25">
        <v>19.2289324924993</v>
      </c>
      <c r="AS22" s="25">
        <v>131.96864965246101</v>
      </c>
      <c r="AT22" s="25">
        <v>13.489272268198199</v>
      </c>
      <c r="AU22" s="25">
        <v>10450.116127691699</v>
      </c>
      <c r="AV22" s="25">
        <v>0</v>
      </c>
      <c r="AW22" s="91">
        <v>15410.003994885201</v>
      </c>
      <c r="AX22" s="25">
        <v>20372.4645401544</v>
      </c>
      <c r="AY22" s="25">
        <v>2263.6071302589799</v>
      </c>
      <c r="AZ22" s="25">
        <v>22636.071670413399</v>
      </c>
      <c r="BA22" s="25">
        <v>1.17169341384678E-2</v>
      </c>
      <c r="BB22" s="25">
        <v>336.52878838053903</v>
      </c>
      <c r="BC22" s="25">
        <v>2.3488122874606598</v>
      </c>
      <c r="BD22" s="25">
        <v>8133.79325382363</v>
      </c>
      <c r="BE22" s="25">
        <v>15.9188858975842</v>
      </c>
      <c r="BF22" s="25">
        <v>284.13273466823102</v>
      </c>
      <c r="BG22" s="25">
        <v>591.60575053599803</v>
      </c>
      <c r="BH22" s="25">
        <v>3.7740065003279302</v>
      </c>
      <c r="BI22" s="25">
        <v>1.77289119462953</v>
      </c>
      <c r="BJ22" s="25">
        <v>379.78933315696298</v>
      </c>
      <c r="BK22" s="25">
        <v>9717.7228717051003</v>
      </c>
      <c r="BL22" s="25">
        <v>8769.4354259250194</v>
      </c>
      <c r="BM22" s="25">
        <v>948.28744578007695</v>
      </c>
      <c r="BN22" s="25">
        <v>7.3062611881810202</v>
      </c>
      <c r="BO22" s="25">
        <v>0.16794890424775499</v>
      </c>
      <c r="BP22" s="25">
        <v>946.117838698833</v>
      </c>
      <c r="BQ22" s="25">
        <v>30.425532851623402</v>
      </c>
      <c r="BR22" s="25">
        <v>1869.54077503485</v>
      </c>
      <c r="BS22" s="25">
        <v>51.039128557019701</v>
      </c>
      <c r="BT22" s="25">
        <v>23.128457271670001</v>
      </c>
      <c r="BU22" s="25">
        <v>3873.7803441414799</v>
      </c>
      <c r="BV22" s="25">
        <v>110.156673708529</v>
      </c>
      <c r="BW22" s="25">
        <v>284.65939472103202</v>
      </c>
      <c r="BX22" s="25">
        <v>403.79127686194101</v>
      </c>
      <c r="BY22" s="25">
        <v>0.136053452934076</v>
      </c>
      <c r="BZ22" s="25">
        <v>653.99078744908695</v>
      </c>
      <c r="CA22" s="25">
        <v>6908.80901229546</v>
      </c>
      <c r="CB22" s="25">
        <v>3.3637994517105101</v>
      </c>
      <c r="CC22" s="25">
        <v>36.491612839720801</v>
      </c>
      <c r="CD22" s="25">
        <v>1046.2150139948001</v>
      </c>
      <c r="CE22" s="91">
        <v>0</v>
      </c>
      <c r="CF22" s="25">
        <v>390.69244000132198</v>
      </c>
      <c r="CG22" s="25">
        <v>14743.450183700101</v>
      </c>
      <c r="CH22" s="25">
        <v>435.42652642811998</v>
      </c>
      <c r="CI22" s="27"/>
      <c r="CJ22" s="54">
        <f t="shared" si="0"/>
        <v>4.4097360684892672E-3</v>
      </c>
      <c r="CK22" s="54">
        <f t="shared" si="1"/>
        <v>2.7384215887592414E-3</v>
      </c>
      <c r="CL22" s="54">
        <f t="shared" si="2"/>
        <v>3.2109876822423596E-3</v>
      </c>
      <c r="CM22" s="54">
        <f t="shared" si="3"/>
        <v>3.4872910889295807E-3</v>
      </c>
      <c r="CN22" s="54">
        <f t="shared" si="4"/>
        <v>3.3494952975501127E-3</v>
      </c>
      <c r="CO22" s="54">
        <f t="shared" si="5"/>
        <v>3.0686378724123359E-3</v>
      </c>
      <c r="CP22" s="54">
        <f t="shared" si="6"/>
        <v>3.7326172812041057E-3</v>
      </c>
      <c r="CQ22" s="54">
        <f t="shared" si="7"/>
        <v>2.6119583384303282E-2</v>
      </c>
      <c r="CR22" s="54">
        <f t="shared" si="8"/>
        <v>0.27207458525190781</v>
      </c>
      <c r="CS22" s="54" t="str">
        <f t="shared" si="9"/>
        <v/>
      </c>
      <c r="CT22" s="54">
        <f t="shared" si="10"/>
        <v>4.0384443878729907E-2</v>
      </c>
      <c r="CU22" s="54">
        <f t="shared" si="11"/>
        <v>2.7284375852083078E-3</v>
      </c>
      <c r="CV22" s="54">
        <f t="shared" si="12"/>
        <v>79.379463701521658</v>
      </c>
      <c r="CW22" s="54">
        <f t="shared" si="13"/>
        <v>2.1323936999829334E-3</v>
      </c>
      <c r="CX22" s="54">
        <f t="shared" si="14"/>
        <v>1.6203501831088582E-2</v>
      </c>
      <c r="CY22" s="54">
        <f t="shared" si="15"/>
        <v>0.69717665559697339</v>
      </c>
    </row>
    <row r="23" spans="1:103" x14ac:dyDescent="0.25">
      <c r="A23" s="27" t="s">
        <v>22</v>
      </c>
      <c r="B23" s="25">
        <v>76046.653936999995</v>
      </c>
      <c r="C23" s="25">
        <v>4198.0393831000001</v>
      </c>
      <c r="D23" s="25">
        <v>38949.869928</v>
      </c>
      <c r="E23" s="25">
        <v>22804.011084000002</v>
      </c>
      <c r="F23" s="25">
        <v>19036.151140999998</v>
      </c>
      <c r="G23" s="25">
        <v>6791.3107091000002</v>
      </c>
      <c r="H23" s="25">
        <v>21749.293815000001</v>
      </c>
      <c r="I23" s="25">
        <v>185.37291273</v>
      </c>
      <c r="J23" s="25">
        <v>341.90568598999999</v>
      </c>
      <c r="K23" s="25"/>
      <c r="L23" s="25">
        <v>210.20912168000001</v>
      </c>
      <c r="M23" s="25">
        <v>223.19678830000001</v>
      </c>
      <c r="N23" s="25">
        <v>172.06243085</v>
      </c>
      <c r="O23" s="25">
        <v>7.1319379538999996</v>
      </c>
      <c r="P23" s="25">
        <v>34.352192258999999</v>
      </c>
      <c r="Q23" s="25">
        <v>17.552769745999999</v>
      </c>
      <c r="R23" s="25"/>
      <c r="S23" s="25" t="s">
        <v>22</v>
      </c>
      <c r="T23" s="91">
        <v>79.364212294527405</v>
      </c>
      <c r="U23" s="25">
        <v>23.077986187496499</v>
      </c>
      <c r="V23" s="25">
        <v>7.1475538368383802</v>
      </c>
      <c r="W23" s="25">
        <v>186.41389668903301</v>
      </c>
      <c r="X23" s="25">
        <v>186.41336345534799</v>
      </c>
      <c r="Y23" s="25">
        <v>154.66360554142699</v>
      </c>
      <c r="Z23" s="91">
        <v>18.165303617791999</v>
      </c>
      <c r="AA23" s="25">
        <v>342.80532203159498</v>
      </c>
      <c r="AB23" s="25">
        <v>34.500007525921198</v>
      </c>
      <c r="AC23" s="25">
        <v>2183.36184738867</v>
      </c>
      <c r="AD23" s="25">
        <v>0</v>
      </c>
      <c r="AE23" s="25">
        <v>76335.083515269798</v>
      </c>
      <c r="AF23" s="25">
        <v>623.26684167135295</v>
      </c>
      <c r="AG23" s="25">
        <v>42.477637496261799</v>
      </c>
      <c r="AH23" s="25">
        <v>84.248032922370996</v>
      </c>
      <c r="AI23" s="25">
        <v>946.33870604115805</v>
      </c>
      <c r="AJ23" s="91">
        <v>3.9968126255129797E-3</v>
      </c>
      <c r="AK23" s="25">
        <v>211.549663612101</v>
      </c>
      <c r="AL23" s="25">
        <v>211.549663612101</v>
      </c>
      <c r="AM23" s="25">
        <v>223.34670849972301</v>
      </c>
      <c r="AN23" s="25">
        <v>0</v>
      </c>
      <c r="AO23" s="25">
        <v>1256.2463054</v>
      </c>
      <c r="AP23" s="25">
        <v>4.8814476028260998</v>
      </c>
      <c r="AQ23" s="91">
        <v>172.883320076975</v>
      </c>
      <c r="AR23" s="25">
        <v>8.9898899561095007</v>
      </c>
      <c r="AS23" s="25">
        <v>172.536818858863</v>
      </c>
      <c r="AT23" s="25">
        <v>17.468251168536501</v>
      </c>
      <c r="AU23" s="25">
        <v>4221.6595906463299</v>
      </c>
      <c r="AV23" s="25">
        <v>0</v>
      </c>
      <c r="AW23" s="91">
        <v>20858.960866306199</v>
      </c>
      <c r="AX23" s="25">
        <v>35176.897155014602</v>
      </c>
      <c r="AY23" s="25">
        <v>3908.5447870831099</v>
      </c>
      <c r="AZ23" s="25">
        <v>39085.441942097801</v>
      </c>
      <c r="BA23" s="25">
        <v>6.4929426623255397E-3</v>
      </c>
      <c r="BB23" s="25">
        <v>564.39540903691102</v>
      </c>
      <c r="BC23" s="25">
        <v>23.415563505900099</v>
      </c>
      <c r="BD23" s="25">
        <v>13297.786426624099</v>
      </c>
      <c r="BE23" s="25">
        <v>66.104536063757607</v>
      </c>
      <c r="BF23" s="25">
        <v>747.60890204313296</v>
      </c>
      <c r="BG23" s="25">
        <v>1248.5193465500399</v>
      </c>
      <c r="BH23" s="25">
        <v>13.505130691645</v>
      </c>
      <c r="BI23" s="25">
        <v>0.29133381178039702</v>
      </c>
      <c r="BJ23" s="25">
        <v>1225.1600549391701</v>
      </c>
      <c r="BK23" s="25">
        <v>22855.2121490149</v>
      </c>
      <c r="BL23" s="25">
        <v>19080.660376112999</v>
      </c>
      <c r="BM23" s="25">
        <v>3774.5517729018802</v>
      </c>
      <c r="BN23" s="25">
        <v>19.7665034926723</v>
      </c>
      <c r="BO23" s="25">
        <v>0.297412135661414</v>
      </c>
      <c r="BP23" s="25">
        <v>1787.3651167733101</v>
      </c>
      <c r="BQ23" s="25">
        <v>72.871065324051898</v>
      </c>
      <c r="BR23" s="25">
        <v>4018.1115695254998</v>
      </c>
      <c r="BS23" s="25">
        <v>138.128354822886</v>
      </c>
      <c r="BT23" s="25">
        <v>44.198586123006798</v>
      </c>
      <c r="BU23" s="25">
        <v>7877.5429031564599</v>
      </c>
      <c r="BV23" s="25">
        <v>155.40421207617601</v>
      </c>
      <c r="BW23" s="25">
        <v>1089.2371423910199</v>
      </c>
      <c r="BX23" s="25">
        <v>706.89933139326604</v>
      </c>
      <c r="BY23" s="25">
        <v>1.63752336976471</v>
      </c>
      <c r="BZ23" s="25">
        <v>6794.3246170604598</v>
      </c>
      <c r="CA23" s="25">
        <v>11068.8350878852</v>
      </c>
      <c r="CB23" s="25">
        <v>111.318730734083</v>
      </c>
      <c r="CC23" s="25">
        <v>48.378272842919699</v>
      </c>
      <c r="CD23" s="25">
        <v>1030.6836049025801</v>
      </c>
      <c r="CE23" s="91">
        <v>0</v>
      </c>
      <c r="CF23" s="25">
        <v>540.833731932869</v>
      </c>
      <c r="CG23" s="25">
        <v>21814.627010146702</v>
      </c>
      <c r="CH23" s="25">
        <v>839.92226860611697</v>
      </c>
      <c r="CI23" s="27"/>
      <c r="CJ23" s="54">
        <f t="shared" si="0"/>
        <v>3.7927977542410872E-3</v>
      </c>
      <c r="CK23" s="54">
        <f t="shared" si="1"/>
        <v>5.6264854592401803E-3</v>
      </c>
      <c r="CL23" s="54">
        <f t="shared" si="2"/>
        <v>3.4806795080037476E-3</v>
      </c>
      <c r="CM23" s="54">
        <f t="shared" si="3"/>
        <v>2.2452657484815413E-3</v>
      </c>
      <c r="CN23" s="54">
        <f t="shared" si="4"/>
        <v>2.3381425574593583E-3</v>
      </c>
      <c r="CO23" s="54">
        <f t="shared" si="5"/>
        <v>4.4378884865643687E-4</v>
      </c>
      <c r="CP23" s="54">
        <f t="shared" si="6"/>
        <v>3.0039225964036543E-3</v>
      </c>
      <c r="CQ23" s="54">
        <f t="shared" si="7"/>
        <v>5.6127441168464338E-3</v>
      </c>
      <c r="CR23" s="54">
        <f t="shared" si="8"/>
        <v>2.6312403638157115E-3</v>
      </c>
      <c r="CS23" s="54" t="str">
        <f t="shared" si="9"/>
        <v/>
      </c>
      <c r="CT23" s="54">
        <f t="shared" si="10"/>
        <v>6.3771824999187638E-3</v>
      </c>
      <c r="CU23" s="54">
        <f t="shared" si="11"/>
        <v>6.7169514787771185E-4</v>
      </c>
      <c r="CV23" s="54">
        <f t="shared" si="12"/>
        <v>2.7570690854447043E-3</v>
      </c>
      <c r="CW23" s="54">
        <f t="shared" si="13"/>
        <v>2.1895707785625422E-3</v>
      </c>
      <c r="CX23" s="54">
        <f t="shared" si="14"/>
        <v>4.3029354809946078E-3</v>
      </c>
      <c r="CY23" s="54">
        <f t="shared" si="15"/>
        <v>-4.8151134371690199E-3</v>
      </c>
    </row>
    <row r="24" spans="1:103" x14ac:dyDescent="0.25">
      <c r="A24" s="27" t="s">
        <v>23</v>
      </c>
      <c r="B24" s="25">
        <v>31907.028445</v>
      </c>
      <c r="C24" s="25">
        <v>1619.2191713</v>
      </c>
      <c r="D24" s="25">
        <v>20061.371499000001</v>
      </c>
      <c r="E24" s="25">
        <v>7237.9043766000004</v>
      </c>
      <c r="F24" s="25">
        <v>6085.9160413999998</v>
      </c>
      <c r="G24" s="25">
        <v>2611.7518795000001</v>
      </c>
      <c r="H24" s="25">
        <v>14086.117607</v>
      </c>
      <c r="I24" s="25">
        <v>80.700766227000003</v>
      </c>
      <c r="J24" s="25">
        <v>147.31830533999999</v>
      </c>
      <c r="K24" s="25"/>
      <c r="L24" s="25">
        <v>101.69908691000001</v>
      </c>
      <c r="M24" s="25">
        <v>55.105583043999999</v>
      </c>
      <c r="N24" s="25"/>
      <c r="O24" s="25">
        <v>15.014716713</v>
      </c>
      <c r="P24" s="25">
        <v>10.330294292</v>
      </c>
      <c r="Q24" s="25">
        <v>3.6329813809</v>
      </c>
      <c r="R24" s="25"/>
      <c r="S24" s="25" t="s">
        <v>23</v>
      </c>
      <c r="T24" s="91">
        <v>2.0381563145049801</v>
      </c>
      <c r="U24" s="25">
        <v>6.2844889006875704</v>
      </c>
      <c r="V24" s="25">
        <v>15.0552154691021</v>
      </c>
      <c r="W24" s="25">
        <v>83.481276045499698</v>
      </c>
      <c r="X24" s="25">
        <v>83.319387197062994</v>
      </c>
      <c r="Y24" s="25">
        <v>72.155271686271206</v>
      </c>
      <c r="Z24" s="91">
        <v>0.97717209649244696</v>
      </c>
      <c r="AA24" s="25">
        <v>154.952571955932</v>
      </c>
      <c r="AB24" s="25">
        <v>10.391228234707601</v>
      </c>
      <c r="AC24" s="25">
        <v>1229.02646493114</v>
      </c>
      <c r="AD24" s="25">
        <v>0</v>
      </c>
      <c r="AE24" s="25">
        <v>32046.0586383152</v>
      </c>
      <c r="AF24" s="25">
        <v>395.39041415759499</v>
      </c>
      <c r="AG24" s="25">
        <v>23.641893292908598</v>
      </c>
      <c r="AH24" s="25">
        <v>47.714592383922003</v>
      </c>
      <c r="AI24" s="25">
        <v>405.763081915246</v>
      </c>
      <c r="AJ24" s="91">
        <v>1.1725934938884599</v>
      </c>
      <c r="AK24" s="25">
        <v>106.874269749569</v>
      </c>
      <c r="AL24" s="25">
        <v>106.874269749569</v>
      </c>
      <c r="AM24" s="25">
        <v>55.256557594166601</v>
      </c>
      <c r="AN24" s="25">
        <v>0</v>
      </c>
      <c r="AO24" s="25">
        <v>904.14418378241396</v>
      </c>
      <c r="AP24" s="25">
        <v>4.1066200973156501</v>
      </c>
      <c r="AQ24" s="91">
        <v>76.6615718266019</v>
      </c>
      <c r="AR24" s="25">
        <v>4.5954573439609199</v>
      </c>
      <c r="AS24" s="25">
        <v>3.71263558804824</v>
      </c>
      <c r="AT24" s="25">
        <v>4.0848772503396402</v>
      </c>
      <c r="AU24" s="25">
        <v>1628.57583997706</v>
      </c>
      <c r="AV24" s="25">
        <v>0</v>
      </c>
      <c r="AW24" s="91">
        <v>13706.2032862095</v>
      </c>
      <c r="AX24" s="25">
        <v>18111.477653378301</v>
      </c>
      <c r="AY24" s="25">
        <v>2012.38669184124</v>
      </c>
      <c r="AZ24" s="25">
        <v>20123.864345219499</v>
      </c>
      <c r="BA24" s="25">
        <v>9.6527397559616705E-3</v>
      </c>
      <c r="BB24" s="25">
        <v>379.21078140109199</v>
      </c>
      <c r="BC24" s="25">
        <v>8.6907019140528092</v>
      </c>
      <c r="BD24" s="25">
        <v>9426.93049069263</v>
      </c>
      <c r="BE24" s="25">
        <v>13.171430223162799</v>
      </c>
      <c r="BF24" s="25">
        <v>270.80749290387303</v>
      </c>
      <c r="BG24" s="25">
        <v>438.30745376080898</v>
      </c>
      <c r="BH24" s="25">
        <v>5.6778587454598402</v>
      </c>
      <c r="BI24" s="25">
        <v>0.37427903106863503</v>
      </c>
      <c r="BJ24" s="25">
        <v>291.67259143394102</v>
      </c>
      <c r="BK24" s="25">
        <v>7263.2857308576804</v>
      </c>
      <c r="BL24" s="25">
        <v>6107.82789866249</v>
      </c>
      <c r="BM24" s="25">
        <v>1155.4578321951899</v>
      </c>
      <c r="BN24" s="25">
        <v>5.23187944730127</v>
      </c>
      <c r="BO24" s="25">
        <v>0.147012772069644</v>
      </c>
      <c r="BP24" s="25">
        <v>456.69561485253797</v>
      </c>
      <c r="BQ24" s="25">
        <v>26.2683830244106</v>
      </c>
      <c r="BR24" s="25">
        <v>1420.65361463207</v>
      </c>
      <c r="BS24" s="25">
        <v>51.279756097157701</v>
      </c>
      <c r="BT24" s="25">
        <v>19.475285101715698</v>
      </c>
      <c r="BU24" s="25">
        <v>2755.23562591974</v>
      </c>
      <c r="BV24" s="25">
        <v>102.359944790057</v>
      </c>
      <c r="BW24" s="25">
        <v>157.511856757993</v>
      </c>
      <c r="BX24" s="25">
        <v>186.025243770564</v>
      </c>
      <c r="BY24" s="25">
        <v>0.60181827455259895</v>
      </c>
      <c r="BZ24" s="25">
        <v>2617.6000975677498</v>
      </c>
      <c r="CA24" s="25">
        <v>7703.4704288029798</v>
      </c>
      <c r="CB24" s="25">
        <v>27.112950988739801</v>
      </c>
      <c r="CC24" s="25">
        <v>0.86693966668890199</v>
      </c>
      <c r="CD24" s="25">
        <v>752.51786822966505</v>
      </c>
      <c r="CE24" s="91">
        <v>0</v>
      </c>
      <c r="CF24" s="25">
        <v>331.51729372337502</v>
      </c>
      <c r="CG24" s="25">
        <v>14127.4615238347</v>
      </c>
      <c r="CH24" s="25">
        <v>545.10966496792298</v>
      </c>
      <c r="CI24" s="27"/>
      <c r="CJ24" s="54">
        <f t="shared" si="0"/>
        <v>4.3573532256334958E-3</v>
      </c>
      <c r="CK24" s="54">
        <f t="shared" si="1"/>
        <v>5.7785066054695886E-3</v>
      </c>
      <c r="CL24" s="54">
        <f t="shared" si="2"/>
        <v>3.115083443951653E-3</v>
      </c>
      <c r="CM24" s="54">
        <f t="shared" si="3"/>
        <v>3.5067269387721351E-3</v>
      </c>
      <c r="CN24" s="54">
        <f t="shared" si="4"/>
        <v>3.6004205633848414E-3</v>
      </c>
      <c r="CO24" s="54">
        <f t="shared" si="5"/>
        <v>2.2391935901925376E-3</v>
      </c>
      <c r="CP24" s="54">
        <f t="shared" si="6"/>
        <v>2.9350824682987105E-3</v>
      </c>
      <c r="CQ24" s="54">
        <f t="shared" si="7"/>
        <v>3.2448526730182163E-2</v>
      </c>
      <c r="CR24" s="54">
        <f t="shared" si="8"/>
        <v>5.182157504671718E-2</v>
      </c>
      <c r="CS24" s="54" t="str">
        <f t="shared" si="9"/>
        <v/>
      </c>
      <c r="CT24" s="54">
        <f t="shared" si="10"/>
        <v>5.088721046383473E-2</v>
      </c>
      <c r="CU24" s="54">
        <f t="shared" si="11"/>
        <v>2.7397323796765484E-3</v>
      </c>
      <c r="CV24" s="54" t="e">
        <f t="shared" si="12"/>
        <v>#DIV/0!</v>
      </c>
      <c r="CW24" s="54">
        <f t="shared" si="13"/>
        <v>2.6972707428462501E-3</v>
      </c>
      <c r="CX24" s="54">
        <f t="shared" si="14"/>
        <v>5.8985679386491206E-3</v>
      </c>
      <c r="CY24" s="54">
        <f t="shared" si="15"/>
        <v>0.12438705901864321</v>
      </c>
    </row>
    <row r="25" spans="1:103" x14ac:dyDescent="0.25">
      <c r="A25" s="27" t="s">
        <v>24</v>
      </c>
      <c r="B25" s="25">
        <v>51080.720193000001</v>
      </c>
      <c r="C25" s="25">
        <v>524.98070629999995</v>
      </c>
      <c r="D25" s="25">
        <v>9171.0625041000003</v>
      </c>
      <c r="E25" s="25">
        <v>19688.573937000001</v>
      </c>
      <c r="F25" s="25">
        <v>17266.978069000001</v>
      </c>
      <c r="G25" s="25">
        <v>998.56644105999999</v>
      </c>
      <c r="H25" s="25">
        <v>26587.484933</v>
      </c>
      <c r="I25" s="25">
        <v>142.41236605</v>
      </c>
      <c r="J25" s="25">
        <v>225.81960631999999</v>
      </c>
      <c r="K25" s="25"/>
      <c r="L25" s="25">
        <v>112.74644207</v>
      </c>
      <c r="M25" s="25">
        <v>35.103837063999997</v>
      </c>
      <c r="N25" s="25">
        <v>58.272478925999998</v>
      </c>
      <c r="O25" s="25">
        <v>5.8431410928999998</v>
      </c>
      <c r="P25" s="25">
        <v>21.941888555999999</v>
      </c>
      <c r="Q25" s="25">
        <v>11.627378112000001</v>
      </c>
      <c r="R25" s="25"/>
      <c r="S25" s="25" t="s">
        <v>24</v>
      </c>
      <c r="T25" s="91">
        <v>27.018842009971198</v>
      </c>
      <c r="U25" s="25">
        <v>24.444778004348699</v>
      </c>
      <c r="V25" s="25">
        <v>5.8536577328718602</v>
      </c>
      <c r="W25" s="25">
        <v>142.82590682139499</v>
      </c>
      <c r="X25" s="25">
        <v>142.825870255967</v>
      </c>
      <c r="Y25" s="25">
        <v>96.222663666578498</v>
      </c>
      <c r="Z25" s="91">
        <v>6.18386235078178</v>
      </c>
      <c r="AA25" s="25">
        <v>226.400020528845</v>
      </c>
      <c r="AB25" s="25">
        <v>22.008259660382802</v>
      </c>
      <c r="AC25" s="25">
        <v>386.655731981168</v>
      </c>
      <c r="AD25" s="25">
        <v>0</v>
      </c>
      <c r="AE25" s="25">
        <v>51241.164756912804</v>
      </c>
      <c r="AF25" s="25">
        <v>492.25394675454299</v>
      </c>
      <c r="AG25" s="25">
        <v>22.459008984274899</v>
      </c>
      <c r="AH25" s="25">
        <v>68.608281722455303</v>
      </c>
      <c r="AI25" s="25">
        <v>765.93077168672698</v>
      </c>
      <c r="AJ25" s="91">
        <v>5.2116955724466299E-4</v>
      </c>
      <c r="AK25" s="25">
        <v>113.17672630888001</v>
      </c>
      <c r="AL25" s="25">
        <v>113.17672630888001</v>
      </c>
      <c r="AM25" s="25">
        <v>35.2000162134294</v>
      </c>
      <c r="AN25" s="25">
        <v>0</v>
      </c>
      <c r="AO25" s="25">
        <v>1880.33560639292</v>
      </c>
      <c r="AP25" s="25">
        <v>7.2918853712208502</v>
      </c>
      <c r="AQ25" s="91">
        <v>139.72873529308299</v>
      </c>
      <c r="AR25" s="25">
        <v>8.0598330969480294</v>
      </c>
      <c r="AS25" s="25">
        <v>58.432388311271403</v>
      </c>
      <c r="AT25" s="25">
        <v>11.640743567207799</v>
      </c>
      <c r="AU25" s="25">
        <v>526.93576863737701</v>
      </c>
      <c r="AV25" s="25">
        <v>0</v>
      </c>
      <c r="AW25" s="91">
        <v>26626.714888804301</v>
      </c>
      <c r="AX25" s="25">
        <v>8269.6016806935695</v>
      </c>
      <c r="AY25" s="25">
        <v>918.845287406647</v>
      </c>
      <c r="AZ25" s="25">
        <v>9188.4469681002192</v>
      </c>
      <c r="BA25" s="25">
        <v>7.8111682615048398E-3</v>
      </c>
      <c r="BB25" s="25">
        <v>626.29948083577199</v>
      </c>
      <c r="BC25" s="25">
        <v>2.1196531421925999</v>
      </c>
      <c r="BD25" s="25">
        <v>18796.489689882401</v>
      </c>
      <c r="BE25" s="25">
        <v>70.598824101588903</v>
      </c>
      <c r="BF25" s="25">
        <v>560.02762208369802</v>
      </c>
      <c r="BG25" s="25">
        <v>1030.9322750045401</v>
      </c>
      <c r="BH25" s="25">
        <v>1.29986372889763</v>
      </c>
      <c r="BI25" s="25">
        <v>0.47117825219773102</v>
      </c>
      <c r="BJ25" s="25">
        <v>1338.5027437292199</v>
      </c>
      <c r="BK25" s="25">
        <v>19714.882726164898</v>
      </c>
      <c r="BL25" s="25">
        <v>17290.0878966649</v>
      </c>
      <c r="BM25" s="25">
        <v>2424.7948295000401</v>
      </c>
      <c r="BN25" s="25">
        <v>20.5109867922198</v>
      </c>
      <c r="BO25" s="25">
        <v>5.9877029424207799E-2</v>
      </c>
      <c r="BP25" s="25">
        <v>1996.68501102862</v>
      </c>
      <c r="BQ25" s="25">
        <v>55.388741432012203</v>
      </c>
      <c r="BR25" s="25">
        <v>3265.1128894326898</v>
      </c>
      <c r="BS25" s="25">
        <v>98.290614362009904</v>
      </c>
      <c r="BT25" s="25">
        <v>23.811203961705701</v>
      </c>
      <c r="BU25" s="25">
        <v>6575.0411704338103</v>
      </c>
      <c r="BV25" s="25">
        <v>53.7467503361841</v>
      </c>
      <c r="BW25" s="25">
        <v>1455.1991390190501</v>
      </c>
      <c r="BX25" s="25">
        <v>795.94399397035897</v>
      </c>
      <c r="BY25" s="25">
        <v>9.2109160645292898E-2</v>
      </c>
      <c r="BZ25" s="25">
        <v>999.89684725386803</v>
      </c>
      <c r="CA25" s="25">
        <v>15996.915780253599</v>
      </c>
      <c r="CB25" s="25">
        <v>0</v>
      </c>
      <c r="CC25" s="25">
        <v>16.469983025689601</v>
      </c>
      <c r="CD25" s="25">
        <v>1611.9417916391401</v>
      </c>
      <c r="CE25" s="91">
        <v>0</v>
      </c>
      <c r="CF25" s="25">
        <v>663.88251711053397</v>
      </c>
      <c r="CG25" s="25">
        <v>26662.7392925368</v>
      </c>
      <c r="CH25" s="25">
        <v>1038.0446669870601</v>
      </c>
      <c r="CI25" s="27"/>
      <c r="CJ25" s="54">
        <f t="shared" si="0"/>
        <v>3.1410004265129674E-3</v>
      </c>
      <c r="CK25" s="54">
        <f t="shared" si="1"/>
        <v>3.7240651207090998E-3</v>
      </c>
      <c r="CL25" s="54">
        <f t="shared" si="2"/>
        <v>1.8955779651972789E-3</v>
      </c>
      <c r="CM25" s="54">
        <f t="shared" si="3"/>
        <v>1.3362465584902691E-3</v>
      </c>
      <c r="CN25" s="54">
        <f t="shared" si="4"/>
        <v>1.3383828700396004E-3</v>
      </c>
      <c r="CO25" s="54">
        <f t="shared" si="5"/>
        <v>1.3323161475923308E-3</v>
      </c>
      <c r="CP25" s="54">
        <f t="shared" si="6"/>
        <v>2.8304429594013989E-3</v>
      </c>
      <c r="CQ25" s="54">
        <f t="shared" si="7"/>
        <v>2.9035695244458114E-3</v>
      </c>
      <c r="CR25" s="54">
        <f t="shared" si="8"/>
        <v>2.5702560477522556E-3</v>
      </c>
      <c r="CS25" s="54" t="str">
        <f t="shared" si="9"/>
        <v/>
      </c>
      <c r="CT25" s="54">
        <f t="shared" si="10"/>
        <v>3.8163886237124775E-3</v>
      </c>
      <c r="CU25" s="54">
        <f t="shared" si="11"/>
        <v>2.7398471926032785E-3</v>
      </c>
      <c r="CV25" s="54">
        <f t="shared" si="12"/>
        <v>2.7441665125397048E-3</v>
      </c>
      <c r="CW25" s="54">
        <f t="shared" si="13"/>
        <v>1.7998264639953899E-3</v>
      </c>
      <c r="CX25" s="54">
        <f t="shared" si="14"/>
        <v>3.02485833037621E-3</v>
      </c>
      <c r="CY25" s="54">
        <f t="shared" si="15"/>
        <v>1.1494814290080651E-3</v>
      </c>
    </row>
    <row r="26" spans="1:103" x14ac:dyDescent="0.25">
      <c r="A26" s="27" t="s">
        <v>25</v>
      </c>
      <c r="B26" s="25">
        <v>47766.223967999998</v>
      </c>
      <c r="C26" s="25">
        <v>1387.832631</v>
      </c>
      <c r="D26" s="25">
        <v>13979.714435</v>
      </c>
      <c r="E26" s="25">
        <v>10463.388164</v>
      </c>
      <c r="F26" s="25">
        <v>9447.7436290000005</v>
      </c>
      <c r="G26" s="25">
        <v>594.19838636999998</v>
      </c>
      <c r="H26" s="25">
        <v>16560.33639</v>
      </c>
      <c r="I26" s="25">
        <v>106.98163494000001</v>
      </c>
      <c r="J26" s="25">
        <v>236.36315715000001</v>
      </c>
      <c r="K26" s="25"/>
      <c r="L26" s="25">
        <v>120.57666645</v>
      </c>
      <c r="M26" s="25">
        <v>44.391952664999998</v>
      </c>
      <c r="N26" s="25">
        <v>124.0015865</v>
      </c>
      <c r="O26" s="25">
        <v>4.2667861234000002</v>
      </c>
      <c r="P26" s="25">
        <v>22.677017141</v>
      </c>
      <c r="Q26" s="25">
        <v>9.4646706119000008</v>
      </c>
      <c r="R26" s="25"/>
      <c r="S26" s="25" t="s">
        <v>25</v>
      </c>
      <c r="T26" s="91">
        <v>57.5225392321762</v>
      </c>
      <c r="U26" s="25">
        <v>7.1404924732031603</v>
      </c>
      <c r="V26" s="25">
        <v>4.2779801419793104</v>
      </c>
      <c r="W26" s="25">
        <v>107.663861035962</v>
      </c>
      <c r="X26" s="25">
        <v>107.66366827351401</v>
      </c>
      <c r="Y26" s="25">
        <v>77.413485761966896</v>
      </c>
      <c r="Z26" s="91">
        <v>13.1656345302655</v>
      </c>
      <c r="AA26" s="25">
        <v>237.25713134793199</v>
      </c>
      <c r="AB26" s="25">
        <v>22.7765899351527</v>
      </c>
      <c r="AC26" s="25">
        <v>1011.57068966129</v>
      </c>
      <c r="AD26" s="25">
        <v>0</v>
      </c>
      <c r="AE26" s="25">
        <v>47960.981856886901</v>
      </c>
      <c r="AF26" s="25">
        <v>516.99598893791199</v>
      </c>
      <c r="AG26" s="25">
        <v>21.848388821691699</v>
      </c>
      <c r="AH26" s="25">
        <v>58.451312938086197</v>
      </c>
      <c r="AI26" s="25">
        <v>752.90799553891395</v>
      </c>
      <c r="AJ26" s="91">
        <v>1.9647876875295502E-3</v>
      </c>
      <c r="AK26" s="25">
        <v>121.92412253104401</v>
      </c>
      <c r="AL26" s="25">
        <v>121.92412253104401</v>
      </c>
      <c r="AM26" s="25">
        <v>44.513544429072297</v>
      </c>
      <c r="AN26" s="25">
        <v>0</v>
      </c>
      <c r="AO26" s="25">
        <v>1029.36217938143</v>
      </c>
      <c r="AP26" s="25">
        <v>3.3661121609816198</v>
      </c>
      <c r="AQ26" s="91">
        <v>83.052755024904599</v>
      </c>
      <c r="AR26" s="25">
        <v>3.5283343921295001</v>
      </c>
      <c r="AS26" s="25">
        <v>124.34090673061</v>
      </c>
      <c r="AT26" s="25">
        <v>9.4919942243258308</v>
      </c>
      <c r="AU26" s="25">
        <v>1395.5364323389299</v>
      </c>
      <c r="AV26" s="25">
        <v>0</v>
      </c>
      <c r="AW26" s="91">
        <v>16309.0177965905</v>
      </c>
      <c r="AX26" s="25">
        <v>12625.4621350948</v>
      </c>
      <c r="AY26" s="25">
        <v>1402.83046709215</v>
      </c>
      <c r="AZ26" s="25">
        <v>14028.292602186901</v>
      </c>
      <c r="BA26" s="25">
        <v>1.4922224715448499E-3</v>
      </c>
      <c r="BB26" s="25">
        <v>464.28016321696799</v>
      </c>
      <c r="BC26" s="25">
        <v>2.9989549541714098</v>
      </c>
      <c r="BD26" s="25">
        <v>10623.424808789499</v>
      </c>
      <c r="BE26" s="25">
        <v>10.9708538485534</v>
      </c>
      <c r="BF26" s="25">
        <v>572.13777024531896</v>
      </c>
      <c r="BG26" s="25">
        <v>788.83211634892405</v>
      </c>
      <c r="BH26" s="25">
        <v>2.5778881283310402</v>
      </c>
      <c r="BI26" s="25">
        <v>3.2927553696324399E-2</v>
      </c>
      <c r="BJ26" s="25">
        <v>534.29419366501804</v>
      </c>
      <c r="BK26" s="25">
        <v>10501.5666487697</v>
      </c>
      <c r="BL26" s="25">
        <v>9480.9859591970398</v>
      </c>
      <c r="BM26" s="25">
        <v>1020.5806895726899</v>
      </c>
      <c r="BN26" s="25">
        <v>8.2880876382435709</v>
      </c>
      <c r="BO26" s="25">
        <v>0.12764209058141299</v>
      </c>
      <c r="BP26" s="25">
        <v>416.01691070729697</v>
      </c>
      <c r="BQ26" s="25">
        <v>48.817836325556399</v>
      </c>
      <c r="BR26" s="25">
        <v>2385.8263820499601</v>
      </c>
      <c r="BS26" s="25">
        <v>109.84610971080799</v>
      </c>
      <c r="BT26" s="25">
        <v>31.437455300737899</v>
      </c>
      <c r="BU26" s="25">
        <v>4205.3956482966496</v>
      </c>
      <c r="BV26" s="25">
        <v>86.983950288680703</v>
      </c>
      <c r="BW26" s="25">
        <v>161.25107630968299</v>
      </c>
      <c r="BX26" s="25">
        <v>201.98318151204001</v>
      </c>
      <c r="BY26" s="25">
        <v>0.150924511461278</v>
      </c>
      <c r="BZ26" s="25">
        <v>595.80859948081104</v>
      </c>
      <c r="CA26" s="25">
        <v>8816.9819193489493</v>
      </c>
      <c r="CB26" s="25">
        <v>0.58603817955940696</v>
      </c>
      <c r="CC26" s="25">
        <v>35.064388789676798</v>
      </c>
      <c r="CD26" s="25">
        <v>804.27336200887805</v>
      </c>
      <c r="CE26" s="91">
        <v>0</v>
      </c>
      <c r="CF26" s="25">
        <v>409.17638396367602</v>
      </c>
      <c r="CG26" s="25">
        <v>16608.943324239201</v>
      </c>
      <c r="CH26" s="25">
        <v>678.35060142086695</v>
      </c>
      <c r="CI26" s="27"/>
      <c r="CJ26" s="54">
        <f t="shared" si="0"/>
        <v>4.0773138989880593E-3</v>
      </c>
      <c r="CK26" s="54">
        <f t="shared" si="1"/>
        <v>5.5509584994978449E-3</v>
      </c>
      <c r="CL26" s="54">
        <f t="shared" si="2"/>
        <v>3.4749041128679411E-3</v>
      </c>
      <c r="CM26" s="54">
        <f t="shared" si="3"/>
        <v>3.6487688472702957E-3</v>
      </c>
      <c r="CN26" s="54">
        <f t="shared" si="4"/>
        <v>3.5185470205818742E-3</v>
      </c>
      <c r="CO26" s="54">
        <f t="shared" si="5"/>
        <v>2.7098914230446933E-3</v>
      </c>
      <c r="CP26" s="54">
        <f t="shared" si="6"/>
        <v>2.935141720222037E-3</v>
      </c>
      <c r="CQ26" s="54">
        <f t="shared" si="7"/>
        <v>6.3752375246135789E-3</v>
      </c>
      <c r="CR26" s="54">
        <f t="shared" si="8"/>
        <v>3.7822061979170935E-3</v>
      </c>
      <c r="CS26" s="54" t="str">
        <f t="shared" si="9"/>
        <v/>
      </c>
      <c r="CT26" s="54">
        <f t="shared" si="10"/>
        <v>1.1175098140590542E-2</v>
      </c>
      <c r="CU26" s="54">
        <f t="shared" si="11"/>
        <v>2.7390496874485533E-3</v>
      </c>
      <c r="CV26" s="54">
        <f t="shared" si="12"/>
        <v>2.7364184619524958E-3</v>
      </c>
      <c r="CW26" s="54">
        <f t="shared" si="13"/>
        <v>2.6235246519434761E-3</v>
      </c>
      <c r="CX26" s="54">
        <f t="shared" si="14"/>
        <v>4.3909123291472037E-3</v>
      </c>
      <c r="CY26" s="54">
        <f t="shared" si="15"/>
        <v>2.8869057937923222E-3</v>
      </c>
    </row>
    <row r="27" spans="1:103" x14ac:dyDescent="0.25">
      <c r="A27" s="27" t="s">
        <v>26</v>
      </c>
      <c r="B27" s="25">
        <v>8499.4837349000009</v>
      </c>
      <c r="C27" s="25">
        <v>297.80998849000002</v>
      </c>
      <c r="D27" s="25">
        <v>4911.060426</v>
      </c>
      <c r="E27" s="25">
        <v>3598.4045593000001</v>
      </c>
      <c r="F27" s="25">
        <v>2203.2640138000002</v>
      </c>
      <c r="G27" s="25">
        <v>2852.2321167</v>
      </c>
      <c r="H27" s="25">
        <v>7631.9715171999997</v>
      </c>
      <c r="I27" s="25">
        <v>24.937559186000001</v>
      </c>
      <c r="J27" s="25">
        <v>71.013318057999996</v>
      </c>
      <c r="K27" s="25"/>
      <c r="L27" s="25">
        <v>28.0491691</v>
      </c>
      <c r="M27" s="25">
        <v>11.042043806000001</v>
      </c>
      <c r="N27" s="25">
        <v>20.433754939</v>
      </c>
      <c r="O27" s="25">
        <v>1.0651504981</v>
      </c>
      <c r="P27" s="25">
        <v>5.5301132486000002</v>
      </c>
      <c r="Q27" s="25">
        <v>2.0846914804000001</v>
      </c>
      <c r="R27" s="25"/>
      <c r="S27" s="25" t="s">
        <v>26</v>
      </c>
      <c r="T27" s="91">
        <v>9.5001136833124598</v>
      </c>
      <c r="U27" s="25">
        <v>1.5491741689271801</v>
      </c>
      <c r="V27" s="25">
        <v>1.06785752654545</v>
      </c>
      <c r="W27" s="25">
        <v>25.071002588484799</v>
      </c>
      <c r="X27" s="25">
        <v>25.070935483883201</v>
      </c>
      <c r="Y27" s="25">
        <v>16.553181299722201</v>
      </c>
      <c r="Z27" s="91">
        <v>2.1744481979298298</v>
      </c>
      <c r="AA27" s="25">
        <v>71.198485807691497</v>
      </c>
      <c r="AB27" s="25">
        <v>5.5516152670631804</v>
      </c>
      <c r="AC27" s="25">
        <v>230.983837728319</v>
      </c>
      <c r="AD27" s="25">
        <v>0</v>
      </c>
      <c r="AE27" s="25">
        <v>8531.5948400381403</v>
      </c>
      <c r="AF27" s="25">
        <v>76.734764763192501</v>
      </c>
      <c r="AG27" s="25">
        <v>5.5229338790728999</v>
      </c>
      <c r="AH27" s="25">
        <v>10.062979586946801</v>
      </c>
      <c r="AI27" s="25">
        <v>164.96827847386601</v>
      </c>
      <c r="AJ27" s="91">
        <v>5.2894422757651302E-4</v>
      </c>
      <c r="AK27" s="25">
        <v>28.212863269722899</v>
      </c>
      <c r="AL27" s="25">
        <v>28.212863269722899</v>
      </c>
      <c r="AM27" s="25">
        <v>11.0722480361646</v>
      </c>
      <c r="AN27" s="25">
        <v>0</v>
      </c>
      <c r="AO27" s="25">
        <v>536.57162320762495</v>
      </c>
      <c r="AP27" s="25">
        <v>1.83022027621606</v>
      </c>
      <c r="AQ27" s="91">
        <v>18.3808535553556</v>
      </c>
      <c r="AR27" s="25">
        <v>0.72911324771410502</v>
      </c>
      <c r="AS27" s="25">
        <v>20.4899459005862</v>
      </c>
      <c r="AT27" s="25">
        <v>2.0899546565113498</v>
      </c>
      <c r="AU27" s="25">
        <v>299.23388685405899</v>
      </c>
      <c r="AV27" s="25">
        <v>0</v>
      </c>
      <c r="AW27" s="91">
        <v>7586.3122687213699</v>
      </c>
      <c r="AX27" s="25">
        <v>4429.6164193918503</v>
      </c>
      <c r="AY27" s="25">
        <v>492.17945441844802</v>
      </c>
      <c r="AZ27" s="25">
        <v>4921.7958738102998</v>
      </c>
      <c r="BA27" s="25">
        <v>3.6933640657040099E-4</v>
      </c>
      <c r="BB27" s="25">
        <v>149.63769250507801</v>
      </c>
      <c r="BC27" s="25">
        <v>17.075495522743399</v>
      </c>
      <c r="BD27" s="25">
        <v>5533.5628915236603</v>
      </c>
      <c r="BE27" s="25">
        <v>12.306362661640099</v>
      </c>
      <c r="BF27" s="25">
        <v>103.42727213302599</v>
      </c>
      <c r="BG27" s="25">
        <v>164.22310175983901</v>
      </c>
      <c r="BH27" s="25">
        <v>8.6445055686546901</v>
      </c>
      <c r="BI27" s="25">
        <v>8.8637249293143094E-3</v>
      </c>
      <c r="BJ27" s="25">
        <v>107.08354140555601</v>
      </c>
      <c r="BK27" s="25">
        <v>3604.94507809488</v>
      </c>
      <c r="BL27" s="25">
        <v>2209.1530268594702</v>
      </c>
      <c r="BM27" s="25">
        <v>1395.7920512354101</v>
      </c>
      <c r="BN27" s="25">
        <v>1.70110027447543</v>
      </c>
      <c r="BO27" s="25">
        <v>0.10710892749758801</v>
      </c>
      <c r="BP27" s="25">
        <v>275.23740411933602</v>
      </c>
      <c r="BQ27" s="25">
        <v>9.1348782883314801</v>
      </c>
      <c r="BR27" s="25">
        <v>469.58625691562298</v>
      </c>
      <c r="BS27" s="25">
        <v>20.534345624100901</v>
      </c>
      <c r="BT27" s="25">
        <v>6.1763028956607497</v>
      </c>
      <c r="BU27" s="25">
        <v>860.75521267437205</v>
      </c>
      <c r="BV27" s="25">
        <v>18.5212600059692</v>
      </c>
      <c r="BW27" s="25">
        <v>70.0662369492441</v>
      </c>
      <c r="BX27" s="25">
        <v>81.861980173834397</v>
      </c>
      <c r="BY27" s="25">
        <v>1.22305724060693</v>
      </c>
      <c r="BZ27" s="25">
        <v>2852.3400318303302</v>
      </c>
      <c r="CA27" s="25">
        <v>4804.1366756821199</v>
      </c>
      <c r="CB27" s="25">
        <v>57.365540916999201</v>
      </c>
      <c r="CC27" s="25">
        <v>5.7910060517388899</v>
      </c>
      <c r="CD27" s="25">
        <v>487.62629512616797</v>
      </c>
      <c r="CE27" s="91">
        <v>0</v>
      </c>
      <c r="CF27" s="25">
        <v>193.41731241521799</v>
      </c>
      <c r="CG27" s="25">
        <v>7653.2232758478103</v>
      </c>
      <c r="CH27" s="25">
        <v>283.29070595307701</v>
      </c>
      <c r="CI27" s="27"/>
      <c r="CJ27" s="54">
        <f t="shared" si="0"/>
        <v>3.7780065401251412E-3</v>
      </c>
      <c r="CK27" s="54">
        <f t="shared" si="1"/>
        <v>4.7812310503036843E-3</v>
      </c>
      <c r="CL27" s="54">
        <f t="shared" si="2"/>
        <v>2.1859734719337732E-3</v>
      </c>
      <c r="CM27" s="54">
        <f t="shared" si="3"/>
        <v>1.8176163038633719E-3</v>
      </c>
      <c r="CN27" s="54">
        <f t="shared" si="4"/>
        <v>2.6728585510336338E-3</v>
      </c>
      <c r="CO27" s="54">
        <f t="shared" si="5"/>
        <v>3.7835325427525428E-5</v>
      </c>
      <c r="CP27" s="54">
        <f t="shared" si="6"/>
        <v>2.7845699633333369E-3</v>
      </c>
      <c r="CQ27" s="54">
        <f t="shared" si="7"/>
        <v>5.3484102789849979E-3</v>
      </c>
      <c r="CR27" s="54">
        <f t="shared" si="8"/>
        <v>2.6075073627775877E-3</v>
      </c>
      <c r="CS27" s="54" t="str">
        <f t="shared" si="9"/>
        <v/>
      </c>
      <c r="CT27" s="54">
        <f t="shared" si="10"/>
        <v>5.8359721508790931E-3</v>
      </c>
      <c r="CU27" s="54">
        <f t="shared" si="11"/>
        <v>2.735384019051565E-3</v>
      </c>
      <c r="CV27" s="54">
        <f t="shared" si="12"/>
        <v>2.7499087541151589E-3</v>
      </c>
      <c r="CW27" s="54">
        <f t="shared" si="13"/>
        <v>2.5414516073350843E-3</v>
      </c>
      <c r="CX27" s="54">
        <f t="shared" si="14"/>
        <v>3.8881696443781987E-3</v>
      </c>
      <c r="CY27" s="54">
        <f t="shared" si="15"/>
        <v>2.5246786686823662E-3</v>
      </c>
    </row>
    <row r="28" spans="1:103" x14ac:dyDescent="0.25">
      <c r="A28" s="27" t="s">
        <v>27</v>
      </c>
      <c r="B28" s="25">
        <v>7134.9097337000003</v>
      </c>
      <c r="C28" s="25">
        <v>469.50408092999999</v>
      </c>
      <c r="D28" s="25">
        <v>2772.1524304999998</v>
      </c>
      <c r="E28" s="25">
        <v>2083.1321165999998</v>
      </c>
      <c r="F28" s="25">
        <v>1889.2432570999999</v>
      </c>
      <c r="G28" s="25">
        <v>96.281410436000002</v>
      </c>
      <c r="H28" s="25">
        <v>5499.7542555</v>
      </c>
      <c r="I28" s="25">
        <v>29.830708537</v>
      </c>
      <c r="J28" s="25">
        <v>71.933391352000001</v>
      </c>
      <c r="K28" s="25"/>
      <c r="L28" s="25">
        <v>33.490896737</v>
      </c>
      <c r="M28" s="25">
        <v>12.377022944</v>
      </c>
      <c r="N28" s="25">
        <v>37.313239533000001</v>
      </c>
      <c r="O28" s="25">
        <v>1.1390117020999999</v>
      </c>
      <c r="P28" s="25">
        <v>6.2512933984999997</v>
      </c>
      <c r="Q28" s="25">
        <v>2.7506076840000002</v>
      </c>
      <c r="R28" s="25"/>
      <c r="S28" s="25" t="s">
        <v>27</v>
      </c>
      <c r="T28" s="91">
        <v>17.363371779123302</v>
      </c>
      <c r="U28" s="25">
        <v>1.6751727649658099</v>
      </c>
      <c r="V28" s="25">
        <v>1.1420821852226399</v>
      </c>
      <c r="W28" s="25">
        <v>30.034362245675201</v>
      </c>
      <c r="X28" s="25">
        <v>30.034259561406898</v>
      </c>
      <c r="Y28" s="25">
        <v>22.881027221715001</v>
      </c>
      <c r="Z28" s="91">
        <v>3.9741083030943001</v>
      </c>
      <c r="AA28" s="25">
        <v>72.128040078359803</v>
      </c>
      <c r="AB28" s="25">
        <v>6.2800898454952403</v>
      </c>
      <c r="AC28" s="25">
        <v>175.73962333510701</v>
      </c>
      <c r="AD28" s="25">
        <v>0</v>
      </c>
      <c r="AE28" s="25">
        <v>7178.1503996208003</v>
      </c>
      <c r="AF28" s="25">
        <v>72.047247314232393</v>
      </c>
      <c r="AG28" s="25">
        <v>6.5847028360088702</v>
      </c>
      <c r="AH28" s="25">
        <v>9.1235872260129902</v>
      </c>
      <c r="AI28" s="25">
        <v>276.86256141836401</v>
      </c>
      <c r="AJ28" s="91">
        <v>5.7791239539509696E-4</v>
      </c>
      <c r="AK28" s="25">
        <v>33.744636565637997</v>
      </c>
      <c r="AL28" s="25">
        <v>33.744636565637997</v>
      </c>
      <c r="AM28" s="25">
        <v>12.4109292367532</v>
      </c>
      <c r="AN28" s="25">
        <v>0</v>
      </c>
      <c r="AO28" s="25">
        <v>364.089838335617</v>
      </c>
      <c r="AP28" s="25">
        <v>1.26768562790966</v>
      </c>
      <c r="AQ28" s="91">
        <v>24.469029164774</v>
      </c>
      <c r="AR28" s="25">
        <v>0.94114565667005101</v>
      </c>
      <c r="AS28" s="25">
        <v>37.415617962251702</v>
      </c>
      <c r="AT28" s="25">
        <v>2.7589102802058298</v>
      </c>
      <c r="AU28" s="25">
        <v>472.28313980255302</v>
      </c>
      <c r="AV28" s="25">
        <v>0</v>
      </c>
      <c r="AW28" s="91">
        <v>5396.8243977799402</v>
      </c>
      <c r="AX28" s="25">
        <v>2509.8784592196698</v>
      </c>
      <c r="AY28" s="25">
        <v>278.87549462480001</v>
      </c>
      <c r="AZ28" s="25">
        <v>2788.7539538444698</v>
      </c>
      <c r="BA28" s="25">
        <v>3.0214761062765701E-4</v>
      </c>
      <c r="BB28" s="25">
        <v>117.675797519585</v>
      </c>
      <c r="BC28" s="25">
        <v>0.65440122279358703</v>
      </c>
      <c r="BD28" s="25">
        <v>3588.0687590955499</v>
      </c>
      <c r="BE28" s="25">
        <v>1.61699177521674</v>
      </c>
      <c r="BF28" s="25">
        <v>104.32641258398201</v>
      </c>
      <c r="BG28" s="25">
        <v>146.99735814635301</v>
      </c>
      <c r="BH28" s="25">
        <v>0.61368728087435298</v>
      </c>
      <c r="BI28" s="25">
        <v>9.6843095289274005E-3</v>
      </c>
      <c r="BJ28" s="25">
        <v>89.136255273180197</v>
      </c>
      <c r="BK28" s="25">
        <v>2092.4364578211298</v>
      </c>
      <c r="BL28" s="25">
        <v>1897.2760420073801</v>
      </c>
      <c r="BM28" s="25">
        <v>195.16041581375299</v>
      </c>
      <c r="BN28" s="25">
        <v>1.6085709877257599</v>
      </c>
      <c r="BO28" s="25">
        <v>4.1299277264725397E-2</v>
      </c>
      <c r="BP28" s="25">
        <v>62.796892238077099</v>
      </c>
      <c r="BQ28" s="25">
        <v>9.6664705401875004</v>
      </c>
      <c r="BR28" s="25">
        <v>491.51398165754398</v>
      </c>
      <c r="BS28" s="25">
        <v>19.486728431356301</v>
      </c>
      <c r="BT28" s="25">
        <v>6.9570046639880498</v>
      </c>
      <c r="BU28" s="25">
        <v>914.44268672872602</v>
      </c>
      <c r="BV28" s="25">
        <v>7.9958985641041096</v>
      </c>
      <c r="BW28" s="25">
        <v>18.036172355693701</v>
      </c>
      <c r="BX28" s="25">
        <v>29.330250912437901</v>
      </c>
      <c r="BY28" s="25">
        <v>4.1193622447460998E-2</v>
      </c>
      <c r="BZ28" s="25">
        <v>96.632971284137099</v>
      </c>
      <c r="CA28" s="25">
        <v>3029.03739433387</v>
      </c>
      <c r="CB28" s="25">
        <v>0.25618919958685299</v>
      </c>
      <c r="CC28" s="25">
        <v>10.584368473753999</v>
      </c>
      <c r="CD28" s="25">
        <v>304.732303750602</v>
      </c>
      <c r="CE28" s="91">
        <v>0</v>
      </c>
      <c r="CF28" s="25">
        <v>149.77236713139399</v>
      </c>
      <c r="CG28" s="25">
        <v>5516.1654160948401</v>
      </c>
      <c r="CH28" s="25">
        <v>261.55458484724602</v>
      </c>
      <c r="CI28" s="27"/>
      <c r="CJ28" s="54">
        <f t="shared" si="0"/>
        <v>6.0604362962804253E-3</v>
      </c>
      <c r="CK28" s="54">
        <f t="shared" si="1"/>
        <v>5.9191367773592934E-3</v>
      </c>
      <c r="CL28" s="54">
        <f t="shared" si="2"/>
        <v>5.9886762220631882E-3</v>
      </c>
      <c r="CM28" s="54">
        <f t="shared" si="3"/>
        <v>4.4665151801875002E-3</v>
      </c>
      <c r="CN28" s="54">
        <f t="shared" si="4"/>
        <v>4.2518531571791836E-3</v>
      </c>
      <c r="CO28" s="54">
        <f t="shared" si="5"/>
        <v>3.6513886382126318E-3</v>
      </c>
      <c r="CP28" s="54">
        <f t="shared" si="6"/>
        <v>2.983980707579474E-3</v>
      </c>
      <c r="CQ28" s="54">
        <f t="shared" si="7"/>
        <v>6.8235397142655122E-3</v>
      </c>
      <c r="CR28" s="54">
        <f t="shared" si="8"/>
        <v>2.7059578688192858E-3</v>
      </c>
      <c r="CS28" s="54" t="str">
        <f t="shared" si="9"/>
        <v/>
      </c>
      <c r="CT28" s="54">
        <f t="shared" si="10"/>
        <v>7.5763820428752715E-3</v>
      </c>
      <c r="CU28" s="54">
        <f t="shared" si="11"/>
        <v>2.7394546254465965E-3</v>
      </c>
      <c r="CV28" s="54">
        <f t="shared" si="12"/>
        <v>2.7437561180169508E-3</v>
      </c>
      <c r="CW28" s="54">
        <f t="shared" si="13"/>
        <v>2.6957432631982284E-3</v>
      </c>
      <c r="CX28" s="54">
        <f t="shared" si="14"/>
        <v>4.6064782373117161E-3</v>
      </c>
      <c r="CY28" s="54">
        <f t="shared" si="15"/>
        <v>3.0184588860581491E-3</v>
      </c>
    </row>
    <row r="29" spans="1:103" x14ac:dyDescent="0.25">
      <c r="A29" s="27" t="s">
        <v>28</v>
      </c>
      <c r="B29" s="25">
        <v>6948.4734772000002</v>
      </c>
      <c r="C29" s="25">
        <v>504.57665531999999</v>
      </c>
      <c r="D29" s="25">
        <v>3300.5270823000001</v>
      </c>
      <c r="E29" s="25">
        <v>2278.7315586999998</v>
      </c>
      <c r="F29" s="25">
        <v>1716.5110136999999</v>
      </c>
      <c r="G29" s="25">
        <v>3873.0319607000001</v>
      </c>
      <c r="H29" s="25">
        <v>7974.4733532999999</v>
      </c>
      <c r="I29" s="25">
        <v>29.958940103</v>
      </c>
      <c r="J29" s="25">
        <v>47.946781786999999</v>
      </c>
      <c r="K29" s="25"/>
      <c r="L29" s="25">
        <v>33.031395738000001</v>
      </c>
      <c r="M29" s="25">
        <v>5.7730455159999998</v>
      </c>
      <c r="N29" s="25">
        <v>69.673786978999999</v>
      </c>
      <c r="O29" s="25">
        <v>0.37887955740000001</v>
      </c>
      <c r="P29" s="25">
        <v>2.3366546064999998</v>
      </c>
      <c r="Q29" s="25">
        <v>4.2125766859000002</v>
      </c>
      <c r="R29" s="25"/>
      <c r="S29" s="25" t="s">
        <v>28</v>
      </c>
      <c r="T29" s="91">
        <v>34.447490726527498</v>
      </c>
      <c r="U29" s="25">
        <v>7.5689185541858297</v>
      </c>
      <c r="V29" s="25">
        <v>0.37985007903353801</v>
      </c>
      <c r="W29" s="25">
        <v>34.519506522563802</v>
      </c>
      <c r="X29" s="25">
        <v>34.335017719376502</v>
      </c>
      <c r="Y29" s="25">
        <v>49.112622923576701</v>
      </c>
      <c r="Z29" s="91">
        <v>8.4657535431969304</v>
      </c>
      <c r="AA29" s="25">
        <v>57.558495309297101</v>
      </c>
      <c r="AB29" s="25">
        <v>2.3582729195905099</v>
      </c>
      <c r="AC29" s="25">
        <v>893.45887557549304</v>
      </c>
      <c r="AD29" s="25">
        <v>0</v>
      </c>
      <c r="AE29" s="25">
        <v>6993.03733333332</v>
      </c>
      <c r="AF29" s="25">
        <v>84.558884701954398</v>
      </c>
      <c r="AG29" s="25">
        <v>15.635546953139499</v>
      </c>
      <c r="AH29" s="25">
        <v>13.85783966818</v>
      </c>
      <c r="AI29" s="25">
        <v>364.42017204594998</v>
      </c>
      <c r="AJ29" s="91">
        <v>1.33627720516032</v>
      </c>
      <c r="AK29" s="25">
        <v>40.188406439362602</v>
      </c>
      <c r="AL29" s="25">
        <v>40.188406439362602</v>
      </c>
      <c r="AM29" s="25">
        <v>5.7887987689875802</v>
      </c>
      <c r="AN29" s="25">
        <v>0</v>
      </c>
      <c r="AO29" s="25">
        <v>451.220575379563</v>
      </c>
      <c r="AP29" s="25">
        <v>2.8455753860304802</v>
      </c>
      <c r="AQ29" s="91">
        <v>76.400882941569904</v>
      </c>
      <c r="AR29" s="25">
        <v>4.8327303718822501</v>
      </c>
      <c r="AS29" s="25">
        <v>74.633176091629295</v>
      </c>
      <c r="AT29" s="25">
        <v>4.8091086684564601</v>
      </c>
      <c r="AU29" s="25">
        <v>507.18134069952703</v>
      </c>
      <c r="AV29" s="25">
        <v>0</v>
      </c>
      <c r="AW29" s="91">
        <v>7532.4027869728798</v>
      </c>
      <c r="AX29" s="25">
        <v>2979.9558281364798</v>
      </c>
      <c r="AY29" s="25">
        <v>331.10654489128399</v>
      </c>
      <c r="AZ29" s="25">
        <v>3311.0623730277698</v>
      </c>
      <c r="BA29" s="25">
        <v>1.00139902728111E-2</v>
      </c>
      <c r="BB29" s="25">
        <v>153.30562050689699</v>
      </c>
      <c r="BC29" s="25">
        <v>18.2941731795609</v>
      </c>
      <c r="BD29" s="25">
        <v>4916.82948999155</v>
      </c>
      <c r="BE29" s="25">
        <v>13.7817411058383</v>
      </c>
      <c r="BF29" s="25">
        <v>67.250563688773298</v>
      </c>
      <c r="BG29" s="25">
        <v>123.391861516669</v>
      </c>
      <c r="BH29" s="25">
        <v>11.625058139629701</v>
      </c>
      <c r="BI29" s="25">
        <v>0.40450563640933201</v>
      </c>
      <c r="BJ29" s="25">
        <v>53.496287052806103</v>
      </c>
      <c r="BK29" s="25">
        <v>2288.3802242607098</v>
      </c>
      <c r="BL29" s="25">
        <v>1724.20589559567</v>
      </c>
      <c r="BM29" s="25">
        <v>564.174328665046</v>
      </c>
      <c r="BN29" s="25">
        <v>0.94058201800073904</v>
      </c>
      <c r="BO29" s="25">
        <v>0.17623374817077</v>
      </c>
      <c r="BP29" s="25">
        <v>240.60962537960799</v>
      </c>
      <c r="BQ29" s="25">
        <v>7.9046091502835703</v>
      </c>
      <c r="BR29" s="25">
        <v>341.51943760093002</v>
      </c>
      <c r="BS29" s="25">
        <v>20.3011899370028</v>
      </c>
      <c r="BT29" s="25">
        <v>11.9361200141095</v>
      </c>
      <c r="BU29" s="25">
        <v>678.77918825818301</v>
      </c>
      <c r="BV29" s="25">
        <v>59.897406107460803</v>
      </c>
      <c r="BW29" s="25">
        <v>42.661933550488598</v>
      </c>
      <c r="BX29" s="25">
        <v>87.698307840186999</v>
      </c>
      <c r="BY29" s="25">
        <v>3.4344777790197099</v>
      </c>
      <c r="BZ29" s="25">
        <v>3873.1622070823501</v>
      </c>
      <c r="CA29" s="25">
        <v>4207.7364666077001</v>
      </c>
      <c r="CB29" s="25">
        <v>20.384328667900299</v>
      </c>
      <c r="CC29" s="25">
        <v>20.571073750259099</v>
      </c>
      <c r="CD29" s="25">
        <v>427.09879143033402</v>
      </c>
      <c r="CE29" s="91">
        <v>0</v>
      </c>
      <c r="CF29" s="25">
        <v>245.93742432454201</v>
      </c>
      <c r="CG29" s="25">
        <v>7998.3713619603504</v>
      </c>
      <c r="CH29" s="25">
        <v>336.17973933497001</v>
      </c>
      <c r="CI29" s="27"/>
      <c r="CJ29" s="54">
        <f t="shared" si="0"/>
        <v>6.4134743090762418E-3</v>
      </c>
      <c r="CK29" s="54">
        <f t="shared" si="1"/>
        <v>5.1621202686738697E-3</v>
      </c>
      <c r="CL29" s="54">
        <f t="shared" si="2"/>
        <v>3.1920025090138417E-3</v>
      </c>
      <c r="CM29" s="54">
        <f t="shared" si="3"/>
        <v>4.2342265037196881E-3</v>
      </c>
      <c r="CN29" s="54">
        <f t="shared" si="4"/>
        <v>4.4828619416099535E-3</v>
      </c>
      <c r="CO29" s="54">
        <f t="shared" si="5"/>
        <v>3.3629049197513846E-5</v>
      </c>
      <c r="CP29" s="54">
        <f t="shared" si="6"/>
        <v>2.9968134071776771E-3</v>
      </c>
      <c r="CQ29" s="54">
        <f t="shared" si="7"/>
        <v>0.14606917338635403</v>
      </c>
      <c r="CR29" s="54">
        <f t="shared" si="8"/>
        <v>0.20046629125175536</v>
      </c>
      <c r="CS29" s="54" t="str">
        <f t="shared" si="9"/>
        <v/>
      </c>
      <c r="CT29" s="54">
        <f t="shared" si="10"/>
        <v>0.21667297252985979</v>
      </c>
      <c r="CU29" s="54">
        <f t="shared" si="11"/>
        <v>2.7287595332342687E-3</v>
      </c>
      <c r="CV29" s="54">
        <f t="shared" si="12"/>
        <v>7.1180128534194337E-2</v>
      </c>
      <c r="CW29" s="54">
        <f t="shared" si="13"/>
        <v>2.5615571349324054E-3</v>
      </c>
      <c r="CX29" s="54">
        <f t="shared" si="14"/>
        <v>9.2518222549337233E-3</v>
      </c>
      <c r="CY29" s="54">
        <f t="shared" si="15"/>
        <v>0.14160738831250813</v>
      </c>
    </row>
    <row r="30" spans="1:103" x14ac:dyDescent="0.25">
      <c r="A30" s="27" t="s">
        <v>29</v>
      </c>
      <c r="B30" s="25">
        <v>16032.025455000001</v>
      </c>
      <c r="C30" s="25">
        <v>208.13750214000001</v>
      </c>
      <c r="D30" s="25">
        <v>8253.9157288000006</v>
      </c>
      <c r="E30" s="25">
        <v>2832.2562069999999</v>
      </c>
      <c r="F30" s="25">
        <v>2583.6033346999998</v>
      </c>
      <c r="G30" s="25">
        <v>170.92491236000001</v>
      </c>
      <c r="H30" s="25">
        <v>2196.1870696999999</v>
      </c>
      <c r="I30" s="25">
        <v>16.386035849999999</v>
      </c>
      <c r="J30" s="25">
        <v>10.816108761000001</v>
      </c>
      <c r="K30" s="25"/>
      <c r="L30" s="25">
        <v>61.733702610999998</v>
      </c>
      <c r="M30" s="25">
        <v>1.4213068442000001</v>
      </c>
      <c r="N30" s="25">
        <v>26.181812723</v>
      </c>
      <c r="O30" s="25">
        <v>4.9560816700000003E-2</v>
      </c>
      <c r="P30" s="25">
        <v>0.28758519910000002</v>
      </c>
      <c r="Q30" s="25">
        <v>3.0093347627</v>
      </c>
      <c r="R30" s="25"/>
      <c r="S30" s="25" t="s">
        <v>29</v>
      </c>
      <c r="T30" s="91">
        <v>12.2792282555518</v>
      </c>
      <c r="U30" s="25">
        <v>2.4352243295165801</v>
      </c>
      <c r="V30" s="25">
        <v>4.9598851139480801E-2</v>
      </c>
      <c r="W30" s="25">
        <v>16.644411458450701</v>
      </c>
      <c r="X30" s="25">
        <v>16.634729729494801</v>
      </c>
      <c r="Y30" s="25">
        <v>16.925560425271499</v>
      </c>
      <c r="Z30" s="91">
        <v>2.8407816787641398</v>
      </c>
      <c r="AA30" s="25">
        <v>13.035320216685101</v>
      </c>
      <c r="AB30" s="25">
        <v>0.29636663113080502</v>
      </c>
      <c r="AC30" s="25">
        <v>8650.4181621069602</v>
      </c>
      <c r="AD30" s="25">
        <v>0</v>
      </c>
      <c r="AE30" s="25">
        <v>16088.621944586799</v>
      </c>
      <c r="AF30" s="25">
        <v>190.39185163871699</v>
      </c>
      <c r="AG30" s="25">
        <v>58.919890701664997</v>
      </c>
      <c r="AH30" s="25">
        <v>20.3205791685014</v>
      </c>
      <c r="AI30" s="25">
        <v>89.639596408758095</v>
      </c>
      <c r="AJ30" s="91">
        <v>6.9994315299525295E-2</v>
      </c>
      <c r="AK30" s="25">
        <v>62.160884070893999</v>
      </c>
      <c r="AL30" s="25">
        <v>62.160884070893999</v>
      </c>
      <c r="AM30" s="25">
        <v>1.4252003302567799</v>
      </c>
      <c r="AN30" s="25">
        <v>0</v>
      </c>
      <c r="AO30" s="25">
        <v>83.874076529340797</v>
      </c>
      <c r="AP30" s="25">
        <v>0.21401393014335501</v>
      </c>
      <c r="AQ30" s="91">
        <v>16.985076256386701</v>
      </c>
      <c r="AR30" s="25">
        <v>1.2127221706553699</v>
      </c>
      <c r="AS30" s="25">
        <v>26.501378695469</v>
      </c>
      <c r="AT30" s="25">
        <v>3.0438969792815702</v>
      </c>
      <c r="AU30" s="25">
        <v>209.18773394952399</v>
      </c>
      <c r="AV30" s="25">
        <v>0</v>
      </c>
      <c r="AW30" s="91">
        <v>2222.5182360819399</v>
      </c>
      <c r="AX30" s="25">
        <v>7444.3690356432198</v>
      </c>
      <c r="AY30" s="25">
        <v>827.15189494976096</v>
      </c>
      <c r="AZ30" s="25">
        <v>8271.5209305929802</v>
      </c>
      <c r="BA30" s="25">
        <v>7.6007992461956503E-4</v>
      </c>
      <c r="BB30" s="25">
        <v>101.224553204142</v>
      </c>
      <c r="BC30" s="25">
        <v>0.707314149815087</v>
      </c>
      <c r="BD30" s="25">
        <v>1297.6453375717199</v>
      </c>
      <c r="BE30" s="25">
        <v>1.68206765984887</v>
      </c>
      <c r="BF30" s="25">
        <v>139.50407546420999</v>
      </c>
      <c r="BG30" s="25">
        <v>232.08958801126499</v>
      </c>
      <c r="BH30" s="25">
        <v>0.99966035703853096</v>
      </c>
      <c r="BI30" s="25">
        <v>0.23771108649283201</v>
      </c>
      <c r="BJ30" s="25">
        <v>116.819257042389</v>
      </c>
      <c r="BK30" s="25">
        <v>2842.1560769124198</v>
      </c>
      <c r="BL30" s="25">
        <v>2592.26614883822</v>
      </c>
      <c r="BM30" s="25">
        <v>249.88992807420701</v>
      </c>
      <c r="BN30" s="25">
        <v>1.76870630025849</v>
      </c>
      <c r="BO30" s="25">
        <v>2.9267746270055101E-2</v>
      </c>
      <c r="BP30" s="25">
        <v>245.411400761696</v>
      </c>
      <c r="BQ30" s="25">
        <v>11.5833785831996</v>
      </c>
      <c r="BR30" s="25">
        <v>598.26408196784496</v>
      </c>
      <c r="BS30" s="25">
        <v>26.982639152984198</v>
      </c>
      <c r="BT30" s="25">
        <v>7.5256131108869804</v>
      </c>
      <c r="BU30" s="25">
        <v>1062.7618418514401</v>
      </c>
      <c r="BV30" s="25">
        <v>33.112419182451198</v>
      </c>
      <c r="BW30" s="25">
        <v>20.737420437948099</v>
      </c>
      <c r="BX30" s="25">
        <v>125.128667581584</v>
      </c>
      <c r="BY30" s="25">
        <v>3.3457573041882301E-2</v>
      </c>
      <c r="BZ30" s="25">
        <v>171.42881753997199</v>
      </c>
      <c r="CA30" s="25">
        <v>1011.4455414631</v>
      </c>
      <c r="CB30" s="25">
        <v>0.24818469617553099</v>
      </c>
      <c r="CC30" s="25">
        <v>7.4629533568937196</v>
      </c>
      <c r="CD30" s="25">
        <v>64.248573545292302</v>
      </c>
      <c r="CE30" s="91">
        <v>0</v>
      </c>
      <c r="CF30" s="25">
        <v>35.2468032739297</v>
      </c>
      <c r="CG30" s="25">
        <v>2202.2805115825299</v>
      </c>
      <c r="CH30" s="25">
        <v>31.2902504662114</v>
      </c>
      <c r="CI30" s="27"/>
      <c r="CJ30" s="54">
        <f t="shared" si="0"/>
        <v>3.5302145537167416E-3</v>
      </c>
      <c r="CK30" s="54">
        <f t="shared" si="1"/>
        <v>5.0458557382780482E-3</v>
      </c>
      <c r="CL30" s="54">
        <f t="shared" si="2"/>
        <v>2.1329514828399131E-3</v>
      </c>
      <c r="CM30" s="54">
        <f t="shared" si="3"/>
        <v>3.4954005530827828E-3</v>
      </c>
      <c r="CN30" s="54">
        <f t="shared" si="4"/>
        <v>3.3529969643061154E-3</v>
      </c>
      <c r="CO30" s="54">
        <f t="shared" si="5"/>
        <v>2.9481084589393323E-3</v>
      </c>
      <c r="CP30" s="54">
        <f t="shared" si="6"/>
        <v>2.7745550306706585E-3</v>
      </c>
      <c r="CQ30" s="54">
        <f t="shared" si="7"/>
        <v>1.5177183900449096E-2</v>
      </c>
      <c r="CR30" s="54">
        <f t="shared" si="8"/>
        <v>0.20517651076947227</v>
      </c>
      <c r="CS30" s="54" t="str">
        <f t="shared" si="9"/>
        <v/>
      </c>
      <c r="CT30" s="54">
        <f t="shared" si="10"/>
        <v>6.9197446747327283E-3</v>
      </c>
      <c r="CU30" s="54">
        <f t="shared" si="11"/>
        <v>2.7393705114896259E-3</v>
      </c>
      <c r="CV30" s="54">
        <f t="shared" si="12"/>
        <v>1.2205647326637183E-2</v>
      </c>
      <c r="CW30" s="54">
        <f t="shared" si="13"/>
        <v>7.6742963521015306E-4</v>
      </c>
      <c r="CX30" s="54">
        <f t="shared" si="14"/>
        <v>3.05350625076901E-2</v>
      </c>
      <c r="CY30" s="54">
        <f t="shared" si="15"/>
        <v>1.1485002270256138E-2</v>
      </c>
    </row>
    <row r="31" spans="1:103" x14ac:dyDescent="0.25">
      <c r="A31" s="27" t="s">
        <v>30</v>
      </c>
      <c r="B31" s="25">
        <v>17235.783432</v>
      </c>
      <c r="C31" s="25">
        <v>401.47574001999999</v>
      </c>
      <c r="D31" s="25">
        <v>20068.149522</v>
      </c>
      <c r="E31" s="25">
        <v>4730.1427981999996</v>
      </c>
      <c r="F31" s="25">
        <v>4451.9696876999997</v>
      </c>
      <c r="G31" s="25">
        <v>367.32665602999998</v>
      </c>
      <c r="H31" s="25">
        <v>17734.566924999999</v>
      </c>
      <c r="I31" s="25">
        <v>65.314564963999999</v>
      </c>
      <c r="J31" s="25">
        <v>32.224530434999998</v>
      </c>
      <c r="K31" s="25"/>
      <c r="L31" s="25">
        <v>91.222641206000006</v>
      </c>
      <c r="M31" s="25">
        <v>5.6304547631000004</v>
      </c>
      <c r="N31" s="25">
        <v>184.08675020999999</v>
      </c>
      <c r="O31" s="25">
        <v>0.25975246689999998</v>
      </c>
      <c r="P31" s="25">
        <v>4.4517287701999999</v>
      </c>
      <c r="Q31" s="25">
        <v>8.8946057871999997</v>
      </c>
      <c r="R31" s="25"/>
      <c r="S31" s="25" t="s">
        <v>30</v>
      </c>
      <c r="T31" s="91">
        <v>87.043326498766206</v>
      </c>
      <c r="U31" s="25">
        <v>19.058288977927202</v>
      </c>
      <c r="V31" s="25">
        <v>0.26000511406135401</v>
      </c>
      <c r="W31" s="25">
        <v>71.771137781656407</v>
      </c>
      <c r="X31" s="25">
        <v>71.643718336680806</v>
      </c>
      <c r="Y31" s="25">
        <v>106.885263953438</v>
      </c>
      <c r="Z31" s="91">
        <v>20.323490342241001</v>
      </c>
      <c r="AA31" s="25">
        <v>84.108049268173204</v>
      </c>
      <c r="AB31" s="25">
        <v>4.5120802456298099</v>
      </c>
      <c r="AC31" s="25">
        <v>52158.4200118921</v>
      </c>
      <c r="AD31" s="25">
        <v>0</v>
      </c>
      <c r="AE31" s="25">
        <v>17368.5503419919</v>
      </c>
      <c r="AF31" s="25">
        <v>83.165998757667893</v>
      </c>
      <c r="AG31" s="25">
        <v>458.02841287594299</v>
      </c>
      <c r="AH31" s="25">
        <v>17.721092399017799</v>
      </c>
      <c r="AI31" s="25">
        <v>1740.5081431743999</v>
      </c>
      <c r="AJ31" s="91">
        <v>0.92380797981117402</v>
      </c>
      <c r="AK31" s="25">
        <v>96.517542770559501</v>
      </c>
      <c r="AL31" s="25">
        <v>96.517542770559501</v>
      </c>
      <c r="AM31" s="25">
        <v>5.6458652481291001</v>
      </c>
      <c r="AN31" s="25">
        <v>0</v>
      </c>
      <c r="AO31" s="25">
        <v>620.91797673208805</v>
      </c>
      <c r="AP31" s="25">
        <v>8.3163173137195798</v>
      </c>
      <c r="AQ31" s="91">
        <v>158.474619180921</v>
      </c>
      <c r="AR31" s="25">
        <v>9.3436757138356601</v>
      </c>
      <c r="AS31" s="25">
        <v>187.88292265030799</v>
      </c>
      <c r="AT31" s="25">
        <v>16.7582482363987</v>
      </c>
      <c r="AU31" s="25">
        <v>402.80372597650899</v>
      </c>
      <c r="AV31" s="25">
        <v>0</v>
      </c>
      <c r="AW31" s="91">
        <v>17781.412339379502</v>
      </c>
      <c r="AX31" s="25">
        <v>18132.076191074499</v>
      </c>
      <c r="AY31" s="25">
        <v>2014.67665741827</v>
      </c>
      <c r="AZ31" s="25">
        <v>20146.752848492801</v>
      </c>
      <c r="BA31" s="25">
        <v>8.17652087230278E-3</v>
      </c>
      <c r="BB31" s="25">
        <v>221.84161770366501</v>
      </c>
      <c r="BC31" s="25">
        <v>2.8351335108054001</v>
      </c>
      <c r="BD31" s="25">
        <v>10293.6869680087</v>
      </c>
      <c r="BE31" s="25">
        <v>9.9478444198261595</v>
      </c>
      <c r="BF31" s="25">
        <v>46.165274227417697</v>
      </c>
      <c r="BG31" s="25">
        <v>170.775393883276</v>
      </c>
      <c r="BH31" s="25">
        <v>4.57936292376968</v>
      </c>
      <c r="BI31" s="25">
        <v>2.8253879925263301</v>
      </c>
      <c r="BJ31" s="25">
        <v>97.217829108726306</v>
      </c>
      <c r="BK31" s="25">
        <v>4756.7138656716097</v>
      </c>
      <c r="BL31" s="25">
        <v>4474.9203264265798</v>
      </c>
      <c r="BM31" s="25">
        <v>281.79353924502698</v>
      </c>
      <c r="BN31" s="25">
        <v>3.5543366082992902</v>
      </c>
      <c r="BO31" s="25">
        <v>0.25980186268511901</v>
      </c>
      <c r="BP31" s="25">
        <v>524.49022283216698</v>
      </c>
      <c r="BQ31" s="25">
        <v>12.2862077856225</v>
      </c>
      <c r="BR31" s="25">
        <v>943.750417830983</v>
      </c>
      <c r="BS31" s="25">
        <v>7.6035685389418903</v>
      </c>
      <c r="BT31" s="25">
        <v>17.792127173619399</v>
      </c>
      <c r="BU31" s="25">
        <v>2350.01237696831</v>
      </c>
      <c r="BV31" s="25">
        <v>472.29375588613999</v>
      </c>
      <c r="BW31" s="25">
        <v>139.57616186334599</v>
      </c>
      <c r="BX31" s="25">
        <v>140.968805149997</v>
      </c>
      <c r="BY31" s="25">
        <v>0.28007374625903197</v>
      </c>
      <c r="BZ31" s="25">
        <v>368.33683865584101</v>
      </c>
      <c r="CA31" s="25">
        <v>7870.57023820618</v>
      </c>
      <c r="CB31" s="25">
        <v>0.42436246086520402</v>
      </c>
      <c r="CC31" s="25">
        <v>52.765055511402103</v>
      </c>
      <c r="CD31" s="25">
        <v>966.01315502998796</v>
      </c>
      <c r="CE31" s="91">
        <v>0</v>
      </c>
      <c r="CF31" s="25">
        <v>617.32890003538398</v>
      </c>
      <c r="CG31" s="25">
        <v>17785.925173255699</v>
      </c>
      <c r="CH31" s="25">
        <v>1157.2027925447401</v>
      </c>
      <c r="CI31" s="27"/>
      <c r="CJ31" s="54">
        <f t="shared" si="0"/>
        <v>7.7029808662717894E-3</v>
      </c>
      <c r="CK31" s="54">
        <f t="shared" si="1"/>
        <v>3.3077614015801834E-3</v>
      </c>
      <c r="CL31" s="54">
        <f t="shared" si="2"/>
        <v>3.9168198545975032E-3</v>
      </c>
      <c r="CM31" s="54">
        <f t="shared" si="3"/>
        <v>5.6173922448433181E-3</v>
      </c>
      <c r="CN31" s="54">
        <f t="shared" si="4"/>
        <v>5.1551650924283338E-3</v>
      </c>
      <c r="CO31" s="54">
        <f t="shared" si="5"/>
        <v>2.7500934366127866E-3</v>
      </c>
      <c r="CP31" s="54">
        <f t="shared" si="6"/>
        <v>2.8959403673568668E-3</v>
      </c>
      <c r="CQ31" s="54">
        <f t="shared" si="7"/>
        <v>9.690263383319328E-2</v>
      </c>
      <c r="CR31" s="54">
        <f t="shared" si="8"/>
        <v>1.6100628351381967</v>
      </c>
      <c r="CS31" s="54" t="str">
        <f t="shared" si="9"/>
        <v/>
      </c>
      <c r="CT31" s="54">
        <f t="shared" si="10"/>
        <v>5.8043721323552656E-2</v>
      </c>
      <c r="CU31" s="54">
        <f t="shared" si="11"/>
        <v>2.7369876284406968E-3</v>
      </c>
      <c r="CV31" s="54">
        <f t="shared" si="12"/>
        <v>2.0621649499366207E-2</v>
      </c>
      <c r="CW31" s="54">
        <f t="shared" si="13"/>
        <v>9.7264585922604758E-4</v>
      </c>
      <c r="CX31" s="54">
        <f t="shared" si="14"/>
        <v>1.3556862635883057E-2</v>
      </c>
      <c r="CY31" s="54">
        <f t="shared" si="15"/>
        <v>0.88409117136085635</v>
      </c>
    </row>
    <row r="32" spans="1:103" x14ac:dyDescent="0.25">
      <c r="A32" s="27" t="s">
        <v>31</v>
      </c>
      <c r="B32" s="25">
        <v>10595.321365</v>
      </c>
      <c r="C32" s="25">
        <v>518.51202527999999</v>
      </c>
      <c r="D32" s="25">
        <v>7069.6460340000003</v>
      </c>
      <c r="E32" s="25">
        <v>2704.7278378999999</v>
      </c>
      <c r="F32" s="25">
        <v>2238.6974217000002</v>
      </c>
      <c r="G32" s="25">
        <v>750.26383609000004</v>
      </c>
      <c r="H32" s="25">
        <v>8391.8984127999993</v>
      </c>
      <c r="I32" s="25">
        <v>31.244640721</v>
      </c>
      <c r="J32" s="25">
        <v>82.437669021999994</v>
      </c>
      <c r="K32" s="25"/>
      <c r="L32" s="25">
        <v>37.460168883999998</v>
      </c>
      <c r="M32" s="25">
        <v>12.390637332000001</v>
      </c>
      <c r="N32" s="25">
        <v>40.512778677999997</v>
      </c>
      <c r="O32" s="25">
        <v>1.1193898186</v>
      </c>
      <c r="P32" s="25">
        <v>5.9858566593000004</v>
      </c>
      <c r="Q32" s="25">
        <v>3.0315599794999999</v>
      </c>
      <c r="R32" s="25"/>
      <c r="S32" s="25" t="s">
        <v>31</v>
      </c>
      <c r="T32" s="91">
        <v>18.8830238926584</v>
      </c>
      <c r="U32" s="25">
        <v>2.0335100262607901</v>
      </c>
      <c r="V32" s="25">
        <v>1.1223095547520301</v>
      </c>
      <c r="W32" s="25">
        <v>31.4486950190634</v>
      </c>
      <c r="X32" s="25">
        <v>31.4486004636831</v>
      </c>
      <c r="Y32" s="25">
        <v>26.491555694323601</v>
      </c>
      <c r="Z32" s="91">
        <v>4.3219497263235001</v>
      </c>
      <c r="AA32" s="25">
        <v>83.404550745603999</v>
      </c>
      <c r="AB32" s="25">
        <v>6.0136312462033201</v>
      </c>
      <c r="AC32" s="25">
        <v>560.57738517169503</v>
      </c>
      <c r="AD32" s="25">
        <v>0</v>
      </c>
      <c r="AE32" s="25">
        <v>10637.3673882615</v>
      </c>
      <c r="AF32" s="25">
        <v>76.411109356339495</v>
      </c>
      <c r="AG32" s="25">
        <v>7.7441781916336403</v>
      </c>
      <c r="AH32" s="25">
        <v>10.184966272010699</v>
      </c>
      <c r="AI32" s="25">
        <v>396.07637567603598</v>
      </c>
      <c r="AJ32" s="91">
        <v>8.4298910260586005E-4</v>
      </c>
      <c r="AK32" s="25">
        <v>39.209026067638199</v>
      </c>
      <c r="AL32" s="25">
        <v>39.209026067638199</v>
      </c>
      <c r="AM32" s="25">
        <v>12.424584190690901</v>
      </c>
      <c r="AN32" s="25">
        <v>0</v>
      </c>
      <c r="AO32" s="25">
        <v>561.954850169976</v>
      </c>
      <c r="AP32" s="25">
        <v>1.9784555089640301</v>
      </c>
      <c r="AQ32" s="91">
        <v>30.163686544644602</v>
      </c>
      <c r="AR32" s="25">
        <v>1.1137574462307001</v>
      </c>
      <c r="AS32" s="25">
        <v>40.624223915450202</v>
      </c>
      <c r="AT32" s="25">
        <v>3.0403235755408802</v>
      </c>
      <c r="AU32" s="25">
        <v>520.66797901927396</v>
      </c>
      <c r="AV32" s="25">
        <v>0</v>
      </c>
      <c r="AW32" s="91">
        <v>8327.9115386607991</v>
      </c>
      <c r="AX32" s="25">
        <v>6374.3297901552596</v>
      </c>
      <c r="AY32" s="25">
        <v>708.25844668463401</v>
      </c>
      <c r="AZ32" s="25">
        <v>7082.5882368398998</v>
      </c>
      <c r="BA32" s="25">
        <v>4.1437289398373002E-4</v>
      </c>
      <c r="BB32" s="25">
        <v>165.96776398305201</v>
      </c>
      <c r="BC32" s="25">
        <v>4.0372763789083796</v>
      </c>
      <c r="BD32" s="25">
        <v>5717.7254559919902</v>
      </c>
      <c r="BE32" s="25">
        <v>4.4107387487667902</v>
      </c>
      <c r="BF32" s="25">
        <v>104.805453209653</v>
      </c>
      <c r="BG32" s="25">
        <v>163.26883683041399</v>
      </c>
      <c r="BH32" s="25">
        <v>2.5318544257235298</v>
      </c>
      <c r="BI32" s="25">
        <v>1.412793042213E-2</v>
      </c>
      <c r="BJ32" s="25">
        <v>99.123579644725098</v>
      </c>
      <c r="BK32" s="25">
        <v>2714.3070457937201</v>
      </c>
      <c r="BL32" s="25">
        <v>2247.0244328757399</v>
      </c>
      <c r="BM32" s="25">
        <v>467.28261291798202</v>
      </c>
      <c r="BN32" s="25">
        <v>1.8581211989836699</v>
      </c>
      <c r="BO32" s="25">
        <v>6.3685168978763904E-2</v>
      </c>
      <c r="BP32" s="25">
        <v>140.710552368039</v>
      </c>
      <c r="BQ32" s="25">
        <v>10.065011338370899</v>
      </c>
      <c r="BR32" s="25">
        <v>543.46900607924499</v>
      </c>
      <c r="BS32" s="25">
        <v>19.908193745487399</v>
      </c>
      <c r="BT32" s="25">
        <v>7.6470156329745196</v>
      </c>
      <c r="BU32" s="25">
        <v>1048.87165826154</v>
      </c>
      <c r="BV32" s="25">
        <v>36.304261798840102</v>
      </c>
      <c r="BW32" s="25">
        <v>39.828336312108299</v>
      </c>
      <c r="BX32" s="25">
        <v>56.134305990509098</v>
      </c>
      <c r="BY32" s="25">
        <v>0.276679610884218</v>
      </c>
      <c r="BZ32" s="25">
        <v>750.38430479868998</v>
      </c>
      <c r="CA32" s="25">
        <v>4807.4987572802202</v>
      </c>
      <c r="CB32" s="25">
        <v>12.6740414412329</v>
      </c>
      <c r="CC32" s="25">
        <v>11.510530092939799</v>
      </c>
      <c r="CD32" s="25">
        <v>491.077654278306</v>
      </c>
      <c r="CE32" s="91">
        <v>0</v>
      </c>
      <c r="CF32" s="25">
        <v>226.05354039775699</v>
      </c>
      <c r="CG32" s="25">
        <v>8415.2826066348007</v>
      </c>
      <c r="CH32" s="25">
        <v>401.73236797055603</v>
      </c>
      <c r="CI32" s="27"/>
      <c r="CJ32" s="54">
        <f t="shared" si="0"/>
        <v>3.9683575243307893E-3</v>
      </c>
      <c r="CK32" s="54">
        <f t="shared" si="1"/>
        <v>4.1579628516999947E-3</v>
      </c>
      <c r="CL32" s="54">
        <f t="shared" si="2"/>
        <v>1.8306719710798234E-3</v>
      </c>
      <c r="CM32" s="54">
        <f t="shared" si="3"/>
        <v>3.5416531598823145E-3</v>
      </c>
      <c r="CN32" s="54">
        <f t="shared" si="4"/>
        <v>3.7195786688387815E-3</v>
      </c>
      <c r="CO32" s="54">
        <f t="shared" si="5"/>
        <v>1.6056845991373363E-4</v>
      </c>
      <c r="CP32" s="54">
        <f t="shared" si="6"/>
        <v>2.7865201274522048E-3</v>
      </c>
      <c r="CQ32" s="54">
        <f t="shared" si="7"/>
        <v>6.5278312688683178E-3</v>
      </c>
      <c r="CR32" s="54">
        <f t="shared" si="8"/>
        <v>1.172863977201944E-2</v>
      </c>
      <c r="CS32" s="54" t="str">
        <f t="shared" si="9"/>
        <v/>
      </c>
      <c r="CT32" s="54">
        <f t="shared" si="10"/>
        <v>4.6685779475627867E-2</v>
      </c>
      <c r="CU32" s="54">
        <f t="shared" si="11"/>
        <v>2.7397185295084843E-3</v>
      </c>
      <c r="CV32" s="54">
        <f t="shared" si="12"/>
        <v>2.7508662966809565E-3</v>
      </c>
      <c r="CW32" s="54">
        <f t="shared" si="13"/>
        <v>2.6083283084366235E-3</v>
      </c>
      <c r="CX32" s="54">
        <f t="shared" si="14"/>
        <v>4.6400354175149443E-3</v>
      </c>
      <c r="CY32" s="54">
        <f t="shared" si="15"/>
        <v>2.8907876143442418E-3</v>
      </c>
    </row>
    <row r="33" spans="1:103" x14ac:dyDescent="0.25">
      <c r="A33" s="27" t="s">
        <v>32</v>
      </c>
      <c r="B33" s="25">
        <v>78406.167004000003</v>
      </c>
      <c r="C33" s="25">
        <v>1637.8853355000001</v>
      </c>
      <c r="D33" s="25">
        <v>51475.952791000003</v>
      </c>
      <c r="E33" s="25">
        <v>18988.313757</v>
      </c>
      <c r="F33" s="25">
        <v>17066.090797000001</v>
      </c>
      <c r="G33" s="25">
        <v>6022.3864514999996</v>
      </c>
      <c r="H33" s="25">
        <v>33455.802917000001</v>
      </c>
      <c r="I33" s="25">
        <v>120.29064509</v>
      </c>
      <c r="J33" s="25">
        <v>164.00686157000001</v>
      </c>
      <c r="K33" s="25"/>
      <c r="L33" s="25">
        <v>162.50651349</v>
      </c>
      <c r="M33" s="25">
        <v>10.552009112</v>
      </c>
      <c r="N33" s="25">
        <v>398.52051484999998</v>
      </c>
      <c r="O33" s="25">
        <v>0.82034789519999995</v>
      </c>
      <c r="P33" s="25">
        <v>9.6365051117</v>
      </c>
      <c r="Q33" s="25">
        <v>24.268865221999999</v>
      </c>
      <c r="R33" s="25"/>
      <c r="S33" s="25" t="s">
        <v>32</v>
      </c>
      <c r="T33" s="91">
        <v>185.704017397906</v>
      </c>
      <c r="U33" s="25">
        <v>31.595111295833401</v>
      </c>
      <c r="V33" s="25">
        <v>0.82050410140110297</v>
      </c>
      <c r="W33" s="25">
        <v>121.50451285035901</v>
      </c>
      <c r="X33" s="25">
        <v>121.50383018887101</v>
      </c>
      <c r="Y33" s="25">
        <v>207.99107317711901</v>
      </c>
      <c r="Z33" s="91">
        <v>42.5030295909228</v>
      </c>
      <c r="AA33" s="25">
        <v>164.78989045626</v>
      </c>
      <c r="AB33" s="25">
        <v>9.7481707432107001</v>
      </c>
      <c r="AC33" s="25">
        <v>11645.020265220999</v>
      </c>
      <c r="AD33" s="25">
        <v>0</v>
      </c>
      <c r="AE33" s="25">
        <v>78770.950386525306</v>
      </c>
      <c r="AF33" s="25">
        <v>738.98095987249098</v>
      </c>
      <c r="AG33" s="25">
        <v>112.781159949052</v>
      </c>
      <c r="AH33" s="25">
        <v>93.533160207463695</v>
      </c>
      <c r="AI33" s="25">
        <v>1703.3475535970599</v>
      </c>
      <c r="AJ33" s="91">
        <v>4.6876415698010798E-3</v>
      </c>
      <c r="AK33" s="25">
        <v>164.79695632501401</v>
      </c>
      <c r="AL33" s="25">
        <v>164.79695632501401</v>
      </c>
      <c r="AM33" s="25">
        <v>10.580952119393499</v>
      </c>
      <c r="AN33" s="25">
        <v>0</v>
      </c>
      <c r="AO33" s="25">
        <v>1987.3623217577201</v>
      </c>
      <c r="AP33" s="25">
        <v>7.0206636453521503</v>
      </c>
      <c r="AQ33" s="91">
        <v>235.326279469626</v>
      </c>
      <c r="AR33" s="25">
        <v>11.126969943823999</v>
      </c>
      <c r="AS33" s="25">
        <v>399.61377732153801</v>
      </c>
      <c r="AT33" s="25">
        <v>24.337171427128801</v>
      </c>
      <c r="AU33" s="25">
        <v>1645.04814059315</v>
      </c>
      <c r="AV33" s="25">
        <v>0</v>
      </c>
      <c r="AW33" s="91">
        <v>32583.4533386244</v>
      </c>
      <c r="AX33" s="25">
        <v>46507.667933222001</v>
      </c>
      <c r="AY33" s="25">
        <v>5167.5196424477899</v>
      </c>
      <c r="AZ33" s="25">
        <v>51675.187575669799</v>
      </c>
      <c r="BA33" s="25">
        <v>4.6186423721871501E-3</v>
      </c>
      <c r="BB33" s="25">
        <v>792.55424040752405</v>
      </c>
      <c r="BC33" s="25">
        <v>7.9001509989693304</v>
      </c>
      <c r="BD33" s="25">
        <v>21242.551059465201</v>
      </c>
      <c r="BE33" s="25">
        <v>47.4111871988624</v>
      </c>
      <c r="BF33" s="25">
        <v>585.05266808864701</v>
      </c>
      <c r="BG33" s="25">
        <v>1129.7817670045199</v>
      </c>
      <c r="BH33" s="25">
        <v>7.6253073455799996</v>
      </c>
      <c r="BI33" s="25">
        <v>7.8554633839845206E-2</v>
      </c>
      <c r="BJ33" s="25">
        <v>728.51501314505799</v>
      </c>
      <c r="BK33" s="25">
        <v>19063.871586863501</v>
      </c>
      <c r="BL33" s="25">
        <v>17131.771619822601</v>
      </c>
      <c r="BM33" s="25">
        <v>1932.0999670409001</v>
      </c>
      <c r="BN33" s="25">
        <v>14.1215786537475</v>
      </c>
      <c r="BO33" s="25">
        <v>0.614734226756395</v>
      </c>
      <c r="BP33" s="25">
        <v>1303.96268082033</v>
      </c>
      <c r="BQ33" s="25">
        <v>90.433099555217495</v>
      </c>
      <c r="BR33" s="25">
        <v>3755.09937576128</v>
      </c>
      <c r="BS33" s="25">
        <v>100.724865196183</v>
      </c>
      <c r="BT33" s="25">
        <v>95.511166520610402</v>
      </c>
      <c r="BU33" s="25">
        <v>7918.5035728103903</v>
      </c>
      <c r="BV33" s="25">
        <v>177.43043477623601</v>
      </c>
      <c r="BW33" s="25">
        <v>562.708582262714</v>
      </c>
      <c r="BX33" s="25">
        <v>781.89391923367396</v>
      </c>
      <c r="BY33" s="25">
        <v>1.8333963662318</v>
      </c>
      <c r="BZ33" s="25">
        <v>6031.5421469270304</v>
      </c>
      <c r="CA33" s="25">
        <v>18232.591867666401</v>
      </c>
      <c r="CB33" s="25">
        <v>13.3539631268153</v>
      </c>
      <c r="CC33" s="25">
        <v>113.202766466163</v>
      </c>
      <c r="CD33" s="25">
        <v>1678.1844355073499</v>
      </c>
      <c r="CE33" s="91">
        <v>0</v>
      </c>
      <c r="CF33" s="25">
        <v>849.39034696625299</v>
      </c>
      <c r="CG33" s="25">
        <v>33534.711003819502</v>
      </c>
      <c r="CH33" s="25">
        <v>1358.3921244998901</v>
      </c>
      <c r="CI33" s="27"/>
      <c r="CJ33" s="54">
        <f t="shared" si="0"/>
        <v>4.6524832990075104E-3</v>
      </c>
      <c r="CK33" s="54">
        <f t="shared" si="1"/>
        <v>4.3732030184905008E-3</v>
      </c>
      <c r="CL33" s="54">
        <f t="shared" si="2"/>
        <v>3.8704438454732161E-3</v>
      </c>
      <c r="CM33" s="54">
        <f t="shared" si="3"/>
        <v>3.979175340709057E-3</v>
      </c>
      <c r="CN33" s="54">
        <f t="shared" si="4"/>
        <v>3.8486155736465358E-3</v>
      </c>
      <c r="CO33" s="54">
        <f t="shared" si="5"/>
        <v>1.5202769700623352E-3</v>
      </c>
      <c r="CP33" s="54">
        <f t="shared" si="6"/>
        <v>2.3585769863381659E-3</v>
      </c>
      <c r="CQ33" s="54">
        <f t="shared" si="7"/>
        <v>1.0085448440012256E-2</v>
      </c>
      <c r="CR33" s="54">
        <f t="shared" si="8"/>
        <v>4.7743666256657115E-3</v>
      </c>
      <c r="CS33" s="54" t="str">
        <f t="shared" si="9"/>
        <v/>
      </c>
      <c r="CT33" s="54">
        <f t="shared" si="10"/>
        <v>1.409446788208246E-2</v>
      </c>
      <c r="CU33" s="54">
        <f t="shared" si="11"/>
        <v>2.742890674780066E-3</v>
      </c>
      <c r="CV33" s="54">
        <f t="shared" si="12"/>
        <v>2.7433028684847533E-3</v>
      </c>
      <c r="CW33" s="54">
        <f t="shared" si="13"/>
        <v>1.9041458144404978E-4</v>
      </c>
      <c r="CX33" s="54">
        <f t="shared" si="14"/>
        <v>1.1587772767859911E-2</v>
      </c>
      <c r="CY33" s="54">
        <f t="shared" si="15"/>
        <v>2.8145611467190581E-3</v>
      </c>
    </row>
    <row r="34" spans="1:103" x14ac:dyDescent="0.25">
      <c r="A34" s="27" t="s">
        <v>33</v>
      </c>
      <c r="B34" s="25">
        <v>26080.944258</v>
      </c>
      <c r="C34" s="25">
        <v>1344.822672</v>
      </c>
      <c r="D34" s="25">
        <v>11622.113391000001</v>
      </c>
      <c r="E34" s="25">
        <v>8411.5980632999999</v>
      </c>
      <c r="F34" s="25">
        <v>7628.5698198999999</v>
      </c>
      <c r="G34" s="25">
        <v>1936.1686178</v>
      </c>
      <c r="H34" s="25">
        <v>16169.570218000001</v>
      </c>
      <c r="I34" s="25">
        <v>125.36732207</v>
      </c>
      <c r="J34" s="25">
        <v>258.17831393</v>
      </c>
      <c r="K34" s="25"/>
      <c r="L34" s="25">
        <v>144.2433303</v>
      </c>
      <c r="M34" s="25">
        <v>53.276382806999997</v>
      </c>
      <c r="N34" s="25">
        <v>1.2892953091999999</v>
      </c>
      <c r="O34" s="25">
        <v>4.0781959490000004</v>
      </c>
      <c r="P34" s="25">
        <v>22.912030976</v>
      </c>
      <c r="Q34" s="25">
        <v>5.1032054622</v>
      </c>
      <c r="R34" s="25"/>
      <c r="S34" s="25" t="s">
        <v>33</v>
      </c>
      <c r="T34" s="91">
        <v>9.0404811575311008</v>
      </c>
      <c r="U34" s="25">
        <v>18.5880249582213</v>
      </c>
      <c r="V34" s="25">
        <v>4.0892898555717601</v>
      </c>
      <c r="W34" s="25">
        <v>137.440188087682</v>
      </c>
      <c r="X34" s="25">
        <v>136.722133766941</v>
      </c>
      <c r="Y34" s="25">
        <v>139.685270064419</v>
      </c>
      <c r="Z34" s="91">
        <v>4.3343980896418</v>
      </c>
      <c r="AA34" s="25">
        <v>293.80682044711801</v>
      </c>
      <c r="AB34" s="25">
        <v>23.033464441909501</v>
      </c>
      <c r="AC34" s="25">
        <v>1446.8276215600499</v>
      </c>
      <c r="AD34" s="25">
        <v>0</v>
      </c>
      <c r="AE34" s="25">
        <v>26263.793442881</v>
      </c>
      <c r="AF34" s="25">
        <v>329.672918598173</v>
      </c>
      <c r="AG34" s="25">
        <v>51.6646010368273</v>
      </c>
      <c r="AH34" s="25">
        <v>49.418654524100198</v>
      </c>
      <c r="AI34" s="25">
        <v>410.009372325784</v>
      </c>
      <c r="AJ34" s="91">
        <v>5.2012194828890701</v>
      </c>
      <c r="AK34" s="25">
        <v>164.607284921001</v>
      </c>
      <c r="AL34" s="25">
        <v>164.607284921001</v>
      </c>
      <c r="AM34" s="25">
        <v>53.422326450437403</v>
      </c>
      <c r="AN34" s="25">
        <v>0</v>
      </c>
      <c r="AO34" s="25">
        <v>1028.47430540696</v>
      </c>
      <c r="AP34" s="25">
        <v>8.3922533938577093</v>
      </c>
      <c r="AQ34" s="91">
        <v>200.38034507674001</v>
      </c>
      <c r="AR34" s="25">
        <v>14.3325272443539</v>
      </c>
      <c r="AS34" s="25">
        <v>19.859164426082302</v>
      </c>
      <c r="AT34" s="25">
        <v>7.3492391045584204</v>
      </c>
      <c r="AU34" s="25">
        <v>1350.9327975864801</v>
      </c>
      <c r="AV34" s="25">
        <v>0</v>
      </c>
      <c r="AW34" s="91">
        <v>16155.0033099092</v>
      </c>
      <c r="AX34" s="25">
        <v>10492.573982493101</v>
      </c>
      <c r="AY34" s="25">
        <v>1165.84177563297</v>
      </c>
      <c r="AZ34" s="25">
        <v>11658.415758126001</v>
      </c>
      <c r="BA34" s="25">
        <v>3.8101277104882099E-2</v>
      </c>
      <c r="BB34" s="25">
        <v>400.89599432905101</v>
      </c>
      <c r="BC34" s="25">
        <v>3.2837082759304899</v>
      </c>
      <c r="BD34" s="25">
        <v>10691.740732729</v>
      </c>
      <c r="BE34" s="25">
        <v>3.6825209659551201</v>
      </c>
      <c r="BF34" s="25">
        <v>371.215947981944</v>
      </c>
      <c r="BG34" s="25">
        <v>564.56080241626501</v>
      </c>
      <c r="BH34" s="25">
        <v>3.6682799289009398</v>
      </c>
      <c r="BI34" s="25">
        <v>5.2330388994527001E-2</v>
      </c>
      <c r="BJ34" s="25">
        <v>274.498612168411</v>
      </c>
      <c r="BK34" s="25">
        <v>8455.7588706954102</v>
      </c>
      <c r="BL34" s="25">
        <v>7666.5574674755599</v>
      </c>
      <c r="BM34" s="25">
        <v>789.20140321985002</v>
      </c>
      <c r="BN34" s="25">
        <v>6.0770455440731403</v>
      </c>
      <c r="BO34" s="25">
        <v>0.21655794438841</v>
      </c>
      <c r="BP34" s="25">
        <v>229.24877439552</v>
      </c>
      <c r="BQ34" s="25">
        <v>36.876649366997903</v>
      </c>
      <c r="BR34" s="25">
        <v>2016.52895782006</v>
      </c>
      <c r="BS34" s="25">
        <v>68.623595143217699</v>
      </c>
      <c r="BT34" s="25">
        <v>29.5192394792683</v>
      </c>
      <c r="BU34" s="25">
        <v>3947.8851383124702</v>
      </c>
      <c r="BV34" s="25">
        <v>95.1717377940208</v>
      </c>
      <c r="BW34" s="25">
        <v>5.8103443410109303</v>
      </c>
      <c r="BX34" s="25">
        <v>104.624040346787</v>
      </c>
      <c r="BY34" s="25">
        <v>0.18492265535695501</v>
      </c>
      <c r="BZ34" s="25">
        <v>1945.6014549517399</v>
      </c>
      <c r="CA34" s="25">
        <v>8906.3508220606109</v>
      </c>
      <c r="CB34" s="25">
        <v>22.954880174297401</v>
      </c>
      <c r="CC34" s="25">
        <v>3.8450801623311301</v>
      </c>
      <c r="CD34" s="25">
        <v>946.704413533977</v>
      </c>
      <c r="CE34" s="91">
        <v>0</v>
      </c>
      <c r="CF34" s="25">
        <v>512.51260851495499</v>
      </c>
      <c r="CG34" s="25">
        <v>16219.673234456001</v>
      </c>
      <c r="CH34" s="25">
        <v>641.22282185589597</v>
      </c>
      <c r="CI34" s="27"/>
      <c r="CJ34" s="54">
        <f t="shared" si="0"/>
        <v>7.0108345415796887E-3</v>
      </c>
      <c r="CK34" s="54">
        <f t="shared" si="1"/>
        <v>4.5434433205927393E-3</v>
      </c>
      <c r="CL34" s="54">
        <f t="shared" si="2"/>
        <v>3.1235598814680163E-3</v>
      </c>
      <c r="CM34" s="54">
        <f t="shared" si="3"/>
        <v>5.2499901996131918E-3</v>
      </c>
      <c r="CN34" s="54">
        <f t="shared" si="4"/>
        <v>4.9796552266540006E-3</v>
      </c>
      <c r="CO34" s="54">
        <f t="shared" si="5"/>
        <v>4.8719089158970729E-3</v>
      </c>
      <c r="CP34" s="54">
        <f t="shared" si="6"/>
        <v>3.098599145215682E-3</v>
      </c>
      <c r="CQ34" s="54">
        <f t="shared" si="7"/>
        <v>9.0572339820746389E-2</v>
      </c>
      <c r="CR34" s="54">
        <f t="shared" si="8"/>
        <v>0.1379996095519393</v>
      </c>
      <c r="CS34" s="54" t="str">
        <f t="shared" si="9"/>
        <v/>
      </c>
      <c r="CT34" s="54">
        <f t="shared" si="10"/>
        <v>0.14117779018723198</v>
      </c>
      <c r="CU34" s="54">
        <f t="shared" si="11"/>
        <v>2.7393684733834811E-3</v>
      </c>
      <c r="CV34" s="54">
        <f t="shared" si="12"/>
        <v>14.403115395188086</v>
      </c>
      <c r="CW34" s="54">
        <f t="shared" si="13"/>
        <v>2.7202975802278402E-3</v>
      </c>
      <c r="CX34" s="54">
        <f t="shared" si="14"/>
        <v>5.2999869822409271E-3</v>
      </c>
      <c r="CY34" s="54">
        <f t="shared" si="15"/>
        <v>0.44012212696412811</v>
      </c>
    </row>
    <row r="35" spans="1:103" x14ac:dyDescent="0.25">
      <c r="A35" s="27" t="s">
        <v>34</v>
      </c>
      <c r="B35" s="25">
        <v>2637.9098829</v>
      </c>
      <c r="C35" s="25">
        <v>149.01292681000001</v>
      </c>
      <c r="D35" s="25">
        <v>1229.135045</v>
      </c>
      <c r="E35" s="25">
        <v>872.39473682000005</v>
      </c>
      <c r="F35" s="25">
        <v>790.85321892000002</v>
      </c>
      <c r="G35" s="25">
        <v>169.83563219999999</v>
      </c>
      <c r="H35" s="25">
        <v>2954.9183225000002</v>
      </c>
      <c r="I35" s="25">
        <v>14.035067703999999</v>
      </c>
      <c r="J35" s="25">
        <v>38.423321166999997</v>
      </c>
      <c r="K35" s="25"/>
      <c r="L35" s="25">
        <v>15.551698799</v>
      </c>
      <c r="M35" s="25">
        <v>6.5212172808000002</v>
      </c>
      <c r="N35" s="25">
        <v>14.729525369999999</v>
      </c>
      <c r="O35" s="25">
        <v>0.62578223720000004</v>
      </c>
      <c r="P35" s="25">
        <v>3.3696284530999998</v>
      </c>
      <c r="Q35" s="25">
        <v>1.2420796009999999</v>
      </c>
      <c r="R35" s="25"/>
      <c r="S35" s="25" t="s">
        <v>34</v>
      </c>
      <c r="T35" s="91">
        <v>6.8310007381306903</v>
      </c>
      <c r="U35" s="25">
        <v>0.69783551352270501</v>
      </c>
      <c r="V35" s="25">
        <v>0.62746448846924596</v>
      </c>
      <c r="W35" s="25">
        <v>14.116285691481799</v>
      </c>
      <c r="X35" s="25">
        <v>14.116265310990199</v>
      </c>
      <c r="Y35" s="25">
        <v>8.0042814849766</v>
      </c>
      <c r="Z35" s="91">
        <v>1.56345504796359</v>
      </c>
      <c r="AA35" s="25">
        <v>38.5270339359882</v>
      </c>
      <c r="AB35" s="25">
        <v>3.3829553611874901</v>
      </c>
      <c r="AC35" s="25">
        <v>60.982016103737301</v>
      </c>
      <c r="AD35" s="25">
        <v>0</v>
      </c>
      <c r="AE35" s="25">
        <v>2653.5701912178802</v>
      </c>
      <c r="AF35" s="25">
        <v>23.717253230892599</v>
      </c>
      <c r="AG35" s="25">
        <v>2.3001626190786202</v>
      </c>
      <c r="AH35" s="25">
        <v>3.0718806223436199</v>
      </c>
      <c r="AI35" s="25">
        <v>129.67887372108601</v>
      </c>
      <c r="AJ35" s="91">
        <v>1.9214985385175001E-4</v>
      </c>
      <c r="AK35" s="25">
        <v>15.652367087619099</v>
      </c>
      <c r="AL35" s="25">
        <v>15.652367087619099</v>
      </c>
      <c r="AM35" s="25">
        <v>6.5390916376791797</v>
      </c>
      <c r="AN35" s="25">
        <v>0</v>
      </c>
      <c r="AO35" s="25">
        <v>202.966452844965</v>
      </c>
      <c r="AP35" s="25">
        <v>0.70971822188156697</v>
      </c>
      <c r="AQ35" s="91">
        <v>9.8494257836987593</v>
      </c>
      <c r="AR35" s="25">
        <v>0.35703085852938399</v>
      </c>
      <c r="AS35" s="25">
        <v>14.769910760341499</v>
      </c>
      <c r="AT35" s="25">
        <v>1.2457134531765</v>
      </c>
      <c r="AU35" s="25">
        <v>149.87742197093201</v>
      </c>
      <c r="AV35" s="25">
        <v>0</v>
      </c>
      <c r="AW35" s="91">
        <v>2918.84713162144</v>
      </c>
      <c r="AX35" s="25">
        <v>1112.7813099202399</v>
      </c>
      <c r="AY35" s="25">
        <v>123.642412956122</v>
      </c>
      <c r="AZ35" s="25">
        <v>1236.42372287637</v>
      </c>
      <c r="BA35" s="25">
        <v>1.18606298472325E-4</v>
      </c>
      <c r="BB35" s="25">
        <v>57.661129168692199</v>
      </c>
      <c r="BC35" s="25">
        <v>0.258456325225835</v>
      </c>
      <c r="BD35" s="25">
        <v>2001.74674115742</v>
      </c>
      <c r="BE35" s="25">
        <v>0.73466670480662699</v>
      </c>
      <c r="BF35" s="25">
        <v>46.223742952099101</v>
      </c>
      <c r="BG35" s="25">
        <v>64.3386273141641</v>
      </c>
      <c r="BH35" s="25">
        <v>0.229017776308029</v>
      </c>
      <c r="BI35" s="25">
        <v>3.21993339836968E-3</v>
      </c>
      <c r="BJ35" s="25">
        <v>40.4886448298858</v>
      </c>
      <c r="BK35" s="25">
        <v>875.99465233897695</v>
      </c>
      <c r="BL35" s="25">
        <v>793.97589638512</v>
      </c>
      <c r="BM35" s="25">
        <v>82.018755953857195</v>
      </c>
      <c r="BN35" s="25">
        <v>0.67433210105987096</v>
      </c>
      <c r="BO35" s="25">
        <v>1.44420658027855E-2</v>
      </c>
      <c r="BP35" s="25">
        <v>30.244387120598301</v>
      </c>
      <c r="BQ35" s="25">
        <v>4.10536335587559</v>
      </c>
      <c r="BR35" s="25">
        <v>203.477858099505</v>
      </c>
      <c r="BS35" s="25">
        <v>8.7323606342697495</v>
      </c>
      <c r="BT35" s="25">
        <v>2.8095553718370501</v>
      </c>
      <c r="BU35" s="25">
        <v>367.78690178960198</v>
      </c>
      <c r="BV35" s="25">
        <v>2.8323464189271199</v>
      </c>
      <c r="BW35" s="25">
        <v>9.1663287120047201</v>
      </c>
      <c r="BX35" s="25">
        <v>14.6723688674305</v>
      </c>
      <c r="BY35" s="25">
        <v>1.5622431246107399E-2</v>
      </c>
      <c r="BZ35" s="25">
        <v>170.800747818361</v>
      </c>
      <c r="CA35" s="25">
        <v>1702.1963528096301</v>
      </c>
      <c r="CB35" s="25">
        <v>2.1627825249227</v>
      </c>
      <c r="CC35" s="25">
        <v>4.1640489559204203</v>
      </c>
      <c r="CD35" s="25">
        <v>176.341565794518</v>
      </c>
      <c r="CE35" s="91">
        <v>0</v>
      </c>
      <c r="CF35" s="25">
        <v>82.602764965492099</v>
      </c>
      <c r="CG35" s="25">
        <v>2963.49813191355</v>
      </c>
      <c r="CH35" s="25">
        <v>138.84560975664101</v>
      </c>
      <c r="CI35" s="27"/>
      <c r="CJ35" s="54">
        <f t="shared" ref="CJ35:CJ51" si="16">IF(AE35=0,"",(AE35-B35)/B35)</f>
        <v>5.936635068315513E-3</v>
      </c>
      <c r="CK35" s="54">
        <f t="shared" ref="CK35:CK61" si="17">IF(AU35=0,"",(AU35-C35)/C35)</f>
        <v>5.8014776263959657E-3</v>
      </c>
      <c r="CL35" s="54">
        <f t="shared" ref="CL35:CL61" si="18">IF(AZ35=0,"",(AZ35-D35)/D35)</f>
        <v>5.9299243854608365E-3</v>
      </c>
      <c r="CM35" s="54">
        <f t="shared" ref="CM35:CM61" si="19">IF(BK35=0,"",(BK35-E35)/E35)</f>
        <v>4.1264755127926288E-3</v>
      </c>
      <c r="CN35" s="54">
        <f t="shared" ref="CN35:CN61" si="20">IF(BL35=0,"",(BL35-F35)/F35)</f>
        <v>3.9484918192333445E-3</v>
      </c>
      <c r="CO35" s="54">
        <f t="shared" ref="CO35:CO61" si="21">IF(BZ35=0,"",(BZ35-G35)/G35)</f>
        <v>5.6826450719392159E-3</v>
      </c>
      <c r="CP35" s="54">
        <f t="shared" ref="CP35:CP61" si="22">IF(CG35=0,"",(CG35-H35)/H35)</f>
        <v>2.9035690591579151E-3</v>
      </c>
      <c r="CQ35" s="54">
        <f t="shared" ref="CQ35:CQ61" si="23">IF(X35=0,"",(X35-I35)/I35)</f>
        <v>5.7853377484640492E-3</v>
      </c>
      <c r="CR35" s="54">
        <f t="shared" ref="CR35:CR51" si="24">IF(AA35=0,"",AA35-J35)/J35</f>
        <v>2.6992140668276425E-3</v>
      </c>
      <c r="CS35" s="54" t="str">
        <f t="shared" ref="CS35:CS61" si="25">IF(AD35=0,"",(AD35-K35)/K35)</f>
        <v/>
      </c>
      <c r="CT35" s="54">
        <f t="shared" ref="CT35:CT61" si="26">IF(AL35=0,"",(AL35-L35)/L35)</f>
        <v>6.4731377530004748E-3</v>
      </c>
      <c r="CU35" s="54">
        <f t="shared" ref="CU35:CU61" si="27">IF(AM35=0,"",(AM35-M35)/M35)</f>
        <v>2.7409540442404523E-3</v>
      </c>
      <c r="CV35" s="54">
        <f t="shared" ref="CV35:CV61" si="28">IF(AS35=0,"",(AS35-N35)/N35)</f>
        <v>2.741798484814323E-3</v>
      </c>
      <c r="CW35" s="54">
        <f t="shared" ref="CW35:CW51" si="29">IF(V35=0,"",(V35-O35)/O35)</f>
        <v>2.688237487808845E-3</v>
      </c>
      <c r="CX35" s="54">
        <f t="shared" ref="CX35:CX51" si="30">IF(AB35=0,"",(AB35-P35)/P35)</f>
        <v>3.9550081776018181E-3</v>
      </c>
      <c r="CY35" s="54">
        <f t="shared" ref="CY35:CY61" si="31">IF(AT35=0,"",(AT35-Q35)/Q35)</f>
        <v>2.9256193995734338E-3</v>
      </c>
    </row>
    <row r="36" spans="1:103" x14ac:dyDescent="0.25">
      <c r="A36" s="27" t="s">
        <v>35</v>
      </c>
      <c r="B36" s="25">
        <v>71605.614130000002</v>
      </c>
      <c r="C36" s="25">
        <v>3849.8307583000001</v>
      </c>
      <c r="D36" s="25">
        <v>33668.977032000003</v>
      </c>
      <c r="E36" s="25">
        <v>17765.824099000001</v>
      </c>
      <c r="F36" s="25">
        <v>15758.635729</v>
      </c>
      <c r="G36" s="25">
        <v>2414.7798880999999</v>
      </c>
      <c r="H36" s="25">
        <v>36019.877011999997</v>
      </c>
      <c r="I36" s="25">
        <v>181.07366647000001</v>
      </c>
      <c r="J36" s="25">
        <v>388.89830054999999</v>
      </c>
      <c r="K36" s="25"/>
      <c r="L36" s="25">
        <v>211.0723543</v>
      </c>
      <c r="M36" s="25">
        <v>66.639069523000003</v>
      </c>
      <c r="N36" s="25">
        <v>252.94625628</v>
      </c>
      <c r="O36" s="25">
        <v>6.5493671420000004</v>
      </c>
      <c r="P36" s="25">
        <v>33.789251530999998</v>
      </c>
      <c r="Q36" s="25">
        <v>18.984174688</v>
      </c>
      <c r="R36" s="25"/>
      <c r="S36" s="25" t="s">
        <v>35</v>
      </c>
      <c r="T36" s="91">
        <v>116.818033144464</v>
      </c>
      <c r="U36" s="25">
        <v>18.722311766161202</v>
      </c>
      <c r="V36" s="25">
        <v>6.5654401236681101</v>
      </c>
      <c r="W36" s="25">
        <v>182.29004285839301</v>
      </c>
      <c r="X36" s="25">
        <v>182.28954915227499</v>
      </c>
      <c r="Y36" s="25">
        <v>156.271625124043</v>
      </c>
      <c r="Z36" s="91">
        <v>26.737107384495999</v>
      </c>
      <c r="AA36" s="25">
        <v>390.17880269470601</v>
      </c>
      <c r="AB36" s="25">
        <v>33.951811444660997</v>
      </c>
      <c r="AC36" s="25">
        <v>2352.0534381464599</v>
      </c>
      <c r="AD36" s="25">
        <v>0</v>
      </c>
      <c r="AE36" s="25">
        <v>71916.031924249197</v>
      </c>
      <c r="AF36" s="25">
        <v>654.38632591362602</v>
      </c>
      <c r="AG36" s="25">
        <v>43.351980602502998</v>
      </c>
      <c r="AH36" s="25">
        <v>81.410370381738403</v>
      </c>
      <c r="AI36" s="25">
        <v>1493.63516125927</v>
      </c>
      <c r="AJ36" s="91">
        <v>4.06359940187503E-3</v>
      </c>
      <c r="AK36" s="25">
        <v>213.065221375547</v>
      </c>
      <c r="AL36" s="25">
        <v>213.065221375547</v>
      </c>
      <c r="AM36" s="25">
        <v>66.821619581408299</v>
      </c>
      <c r="AN36" s="25">
        <v>0</v>
      </c>
      <c r="AO36" s="25">
        <v>2295.2239372569702</v>
      </c>
      <c r="AP36" s="25">
        <v>8.0418753822708595</v>
      </c>
      <c r="AQ36" s="91">
        <v>177.91133684174901</v>
      </c>
      <c r="AR36" s="25">
        <v>7.8322513958431799</v>
      </c>
      <c r="AS36" s="25">
        <v>253.64043348203401</v>
      </c>
      <c r="AT36" s="25">
        <v>19.035563500005601</v>
      </c>
      <c r="AU36" s="25">
        <v>3871.0345896437798</v>
      </c>
      <c r="AV36" s="25">
        <v>0</v>
      </c>
      <c r="AW36" s="91">
        <v>35360.020046186801</v>
      </c>
      <c r="AX36" s="25">
        <v>30407.725103567602</v>
      </c>
      <c r="AY36" s="25">
        <v>3378.6376684623301</v>
      </c>
      <c r="AZ36" s="25">
        <v>33786.362772029897</v>
      </c>
      <c r="BA36" s="25">
        <v>3.8867581382095099E-3</v>
      </c>
      <c r="BB36" s="25">
        <v>815.43962523939399</v>
      </c>
      <c r="BC36" s="25">
        <v>7.5629742489128402</v>
      </c>
      <c r="BD36" s="25">
        <v>23796.6437501777</v>
      </c>
      <c r="BE36" s="25">
        <v>31.148778916097498</v>
      </c>
      <c r="BF36" s="25">
        <v>753.88410820284605</v>
      </c>
      <c r="BG36" s="25">
        <v>1149.6690206517901</v>
      </c>
      <c r="BH36" s="25">
        <v>6.2263041775382097</v>
      </c>
      <c r="BI36" s="25">
        <v>6.8094352750541404E-2</v>
      </c>
      <c r="BJ36" s="25">
        <v>881.83350959286099</v>
      </c>
      <c r="BK36" s="25">
        <v>17826.2037924133</v>
      </c>
      <c r="BL36" s="25">
        <v>15810.666727095901</v>
      </c>
      <c r="BM36" s="25">
        <v>2015.53706531743</v>
      </c>
      <c r="BN36" s="25">
        <v>14.790547658967</v>
      </c>
      <c r="BO36" s="25">
        <v>0.260792438697729</v>
      </c>
      <c r="BP36" s="25">
        <v>992.03513164348999</v>
      </c>
      <c r="BQ36" s="25">
        <v>70.518697332958496</v>
      </c>
      <c r="BR36" s="25">
        <v>3715.1550211919298</v>
      </c>
      <c r="BS36" s="25">
        <v>141.69736888286201</v>
      </c>
      <c r="BT36" s="25">
        <v>47.595950120427403</v>
      </c>
      <c r="BU36" s="25">
        <v>7047.1123117115003</v>
      </c>
      <c r="BV36" s="25">
        <v>163.150254055061</v>
      </c>
      <c r="BW36" s="25">
        <v>513.60373051803094</v>
      </c>
      <c r="BX36" s="25">
        <v>437.025670949144</v>
      </c>
      <c r="BY36" s="25">
        <v>0.47871450508992103</v>
      </c>
      <c r="BZ36" s="25">
        <v>2424.9327306955001</v>
      </c>
      <c r="CA36" s="25">
        <v>20197.164589960201</v>
      </c>
      <c r="CB36" s="25">
        <v>19.908219222760501</v>
      </c>
      <c r="CC36" s="25">
        <v>71.2098856903485</v>
      </c>
      <c r="CD36" s="25">
        <v>1973.6291785732601</v>
      </c>
      <c r="CE36" s="91">
        <v>0</v>
      </c>
      <c r="CF36" s="25">
        <v>968.37752818717195</v>
      </c>
      <c r="CG36" s="25">
        <v>36124.750098601697</v>
      </c>
      <c r="CH36" s="25">
        <v>1496.89719355189</v>
      </c>
      <c r="CI36" s="27"/>
      <c r="CJ36" s="54">
        <f t="shared" si="16"/>
        <v>4.3351041398183056E-3</v>
      </c>
      <c r="CK36" s="54">
        <f t="shared" si="17"/>
        <v>5.5077307744153545E-3</v>
      </c>
      <c r="CL36" s="54">
        <f t="shared" si="18"/>
        <v>3.4864658916820635E-3</v>
      </c>
      <c r="CM36" s="54">
        <f t="shared" si="19"/>
        <v>3.3986429831137106E-3</v>
      </c>
      <c r="CN36" s="54">
        <f t="shared" si="20"/>
        <v>3.3017450869906417E-3</v>
      </c>
      <c r="CO36" s="54">
        <f t="shared" si="21"/>
        <v>4.204458818600122E-3</v>
      </c>
      <c r="CP36" s="54">
        <f t="shared" si="22"/>
        <v>2.9115337225266227E-3</v>
      </c>
      <c r="CQ36" s="54">
        <f t="shared" si="23"/>
        <v>6.714850955295731E-3</v>
      </c>
      <c r="CR36" s="54">
        <f t="shared" si="24"/>
        <v>3.2926401141251268E-3</v>
      </c>
      <c r="CS36" s="54" t="str">
        <f t="shared" si="25"/>
        <v/>
      </c>
      <c r="CT36" s="54">
        <f t="shared" si="26"/>
        <v>9.4416300142959875E-3</v>
      </c>
      <c r="CU36" s="54">
        <f t="shared" si="27"/>
        <v>2.7393848640892278E-3</v>
      </c>
      <c r="CV36" s="54">
        <f t="shared" si="28"/>
        <v>2.7443663813928516E-3</v>
      </c>
      <c r="CW36" s="54">
        <f t="shared" si="29"/>
        <v>2.454127447679093E-3</v>
      </c>
      <c r="CX36" s="54">
        <f t="shared" si="30"/>
        <v>4.8109948073830041E-3</v>
      </c>
      <c r="CY36" s="54">
        <f t="shared" si="31"/>
        <v>2.7069289474082213E-3</v>
      </c>
    </row>
    <row r="37" spans="1:103" x14ac:dyDescent="0.25">
      <c r="A37" s="27" t="s">
        <v>36</v>
      </c>
      <c r="B37" s="25">
        <v>25507.251718</v>
      </c>
      <c r="C37" s="25">
        <v>848.78387531999999</v>
      </c>
      <c r="D37" s="25">
        <v>8184.1196444999996</v>
      </c>
      <c r="E37" s="25">
        <v>8361.0580616000007</v>
      </c>
      <c r="F37" s="25">
        <v>7437.5678353000003</v>
      </c>
      <c r="G37" s="25">
        <v>1382.5305441999999</v>
      </c>
      <c r="H37" s="25">
        <v>14770.596552000001</v>
      </c>
      <c r="I37" s="25">
        <v>82.217114785000007</v>
      </c>
      <c r="J37" s="25">
        <v>173.41124823999999</v>
      </c>
      <c r="K37" s="25"/>
      <c r="L37" s="25">
        <v>87.181650887000004</v>
      </c>
      <c r="M37" s="25">
        <v>31.593494081999999</v>
      </c>
      <c r="N37" s="25">
        <v>76.729568951000005</v>
      </c>
      <c r="O37" s="25">
        <v>3.3850223829999999</v>
      </c>
      <c r="P37" s="25">
        <v>16.738370570000001</v>
      </c>
      <c r="Q37" s="25">
        <v>7.4101212780000001</v>
      </c>
      <c r="R37" s="25"/>
      <c r="S37" s="25" t="s">
        <v>36</v>
      </c>
      <c r="T37" s="91">
        <v>35.547252806557701</v>
      </c>
      <c r="U37" s="25">
        <v>10.172261294775501</v>
      </c>
      <c r="V37" s="25">
        <v>3.3928735743112002</v>
      </c>
      <c r="W37" s="25">
        <v>82.644452766549904</v>
      </c>
      <c r="X37" s="25">
        <v>82.644240070359899</v>
      </c>
      <c r="Y37" s="25">
        <v>60.108868185287399</v>
      </c>
      <c r="Z37" s="91">
        <v>8.1360675564346305</v>
      </c>
      <c r="AA37" s="25">
        <v>173.87987765843701</v>
      </c>
      <c r="AB37" s="25">
        <v>16.804530812004899</v>
      </c>
      <c r="AC37" s="25">
        <v>601.91693405804097</v>
      </c>
      <c r="AD37" s="25">
        <v>0</v>
      </c>
      <c r="AE37" s="25">
        <v>25607.9999559075</v>
      </c>
      <c r="AF37" s="25">
        <v>239.16681829929999</v>
      </c>
      <c r="AG37" s="25">
        <v>15.963026911594699</v>
      </c>
      <c r="AH37" s="25">
        <v>31.719270379298901</v>
      </c>
      <c r="AI37" s="25">
        <v>658.036164927654</v>
      </c>
      <c r="AJ37" s="91">
        <v>1.3361583341275399E-3</v>
      </c>
      <c r="AK37" s="25">
        <v>87.709288824167899</v>
      </c>
      <c r="AL37" s="25">
        <v>87.709288824167899</v>
      </c>
      <c r="AM37" s="25">
        <v>31.6801300627193</v>
      </c>
      <c r="AN37" s="25">
        <v>0</v>
      </c>
      <c r="AO37" s="25">
        <v>989.80176427285403</v>
      </c>
      <c r="AP37" s="25">
        <v>3.6431552670290599</v>
      </c>
      <c r="AQ37" s="91">
        <v>74.469539251224006</v>
      </c>
      <c r="AR37" s="25">
        <v>3.5128470025328902</v>
      </c>
      <c r="AS37" s="25">
        <v>76.939638922031605</v>
      </c>
      <c r="AT37" s="25">
        <v>7.4270543038666403</v>
      </c>
      <c r="AU37" s="25">
        <v>853.38995313370401</v>
      </c>
      <c r="AV37" s="25">
        <v>0</v>
      </c>
      <c r="AW37" s="91">
        <v>14652.457592111799</v>
      </c>
      <c r="AX37" s="25">
        <v>7390.3767166520602</v>
      </c>
      <c r="AY37" s="25">
        <v>821.15330581524097</v>
      </c>
      <c r="AZ37" s="25">
        <v>8211.5300224672992</v>
      </c>
      <c r="BA37" s="25">
        <v>2.40520576821927E-3</v>
      </c>
      <c r="BB37" s="25">
        <v>334.95920990420899</v>
      </c>
      <c r="BC37" s="25">
        <v>1.6787060824418301</v>
      </c>
      <c r="BD37" s="25">
        <v>9867.1163327931899</v>
      </c>
      <c r="BE37" s="25">
        <v>20.0829777311132</v>
      </c>
      <c r="BF37" s="25">
        <v>317.68505395261099</v>
      </c>
      <c r="BG37" s="25">
        <v>504.98672222314002</v>
      </c>
      <c r="BH37" s="25">
        <v>1.47560527279441</v>
      </c>
      <c r="BI37" s="25">
        <v>2.2387672745911798E-2</v>
      </c>
      <c r="BJ37" s="25">
        <v>481.78802048093797</v>
      </c>
      <c r="BK37" s="25">
        <v>8381.7511275378802</v>
      </c>
      <c r="BL37" s="25">
        <v>7455.5428723308396</v>
      </c>
      <c r="BM37" s="25">
        <v>926.20825520704102</v>
      </c>
      <c r="BN37" s="25">
        <v>7.72502191724951</v>
      </c>
      <c r="BO37" s="25">
        <v>7.9866042710141694E-2</v>
      </c>
      <c r="BP37" s="25">
        <v>605.79873516427199</v>
      </c>
      <c r="BQ37" s="25">
        <v>29.927756831296801</v>
      </c>
      <c r="BR37" s="25">
        <v>1626.2888876028501</v>
      </c>
      <c r="BS37" s="25">
        <v>58.378889796458203</v>
      </c>
      <c r="BT37" s="25">
        <v>17.4954849286529</v>
      </c>
      <c r="BU37" s="25">
        <v>3130.8107626338601</v>
      </c>
      <c r="BV37" s="25">
        <v>42.384183004373199</v>
      </c>
      <c r="BW37" s="25">
        <v>386.945333046732</v>
      </c>
      <c r="BX37" s="25">
        <v>264.25856157233602</v>
      </c>
      <c r="BY37" s="25">
        <v>0.114099378627292</v>
      </c>
      <c r="BZ37" s="25">
        <v>1382.9869801886</v>
      </c>
      <c r="CA37" s="25">
        <v>8282.4149953281103</v>
      </c>
      <c r="CB37" s="25">
        <v>13.899856831076301</v>
      </c>
      <c r="CC37" s="25">
        <v>21.668919834157698</v>
      </c>
      <c r="CD37" s="25">
        <v>834.24913918025504</v>
      </c>
      <c r="CE37" s="91">
        <v>0</v>
      </c>
      <c r="CF37" s="25">
        <v>397.90720617801202</v>
      </c>
      <c r="CG37" s="25">
        <v>14812.854957478299</v>
      </c>
      <c r="CH37" s="25">
        <v>674.76159033430304</v>
      </c>
      <c r="CI37" s="27"/>
      <c r="CJ37" s="54">
        <f t="shared" si="16"/>
        <v>3.9497880454288491E-3</v>
      </c>
      <c r="CK37" s="54">
        <f t="shared" si="17"/>
        <v>5.426679214384794E-3</v>
      </c>
      <c r="CL37" s="54">
        <f t="shared" si="18"/>
        <v>3.3492152067596294E-3</v>
      </c>
      <c r="CM37" s="54">
        <f t="shared" si="19"/>
        <v>2.4749338882021367E-3</v>
      </c>
      <c r="CN37" s="54">
        <f t="shared" si="20"/>
        <v>2.4167896587815479E-3</v>
      </c>
      <c r="CO37" s="54">
        <f t="shared" si="21"/>
        <v>3.3014531976522949E-4</v>
      </c>
      <c r="CP37" s="54">
        <f t="shared" si="22"/>
        <v>2.8609816353406753E-3</v>
      </c>
      <c r="CQ37" s="54">
        <f t="shared" si="23"/>
        <v>5.1950896899853102E-3</v>
      </c>
      <c r="CR37" s="54">
        <f t="shared" si="24"/>
        <v>2.7024164994674301E-3</v>
      </c>
      <c r="CS37" s="54" t="str">
        <f t="shared" si="25"/>
        <v/>
      </c>
      <c r="CT37" s="54">
        <f t="shared" si="26"/>
        <v>6.0521673058450166E-3</v>
      </c>
      <c r="CU37" s="54">
        <f t="shared" si="27"/>
        <v>2.7422095351162961E-3</v>
      </c>
      <c r="CV37" s="54">
        <f t="shared" si="28"/>
        <v>2.7377968350865201E-3</v>
      </c>
      <c r="CW37" s="54">
        <f t="shared" si="29"/>
        <v>2.319391254435988E-3</v>
      </c>
      <c r="CX37" s="54">
        <f t="shared" si="30"/>
        <v>3.952609468658567E-3</v>
      </c>
      <c r="CY37" s="54">
        <f t="shared" si="31"/>
        <v>2.2851212863294044E-3</v>
      </c>
    </row>
    <row r="38" spans="1:103" x14ac:dyDescent="0.25">
      <c r="A38" s="27" t="s">
        <v>37</v>
      </c>
      <c r="B38" s="25">
        <v>29603.886148000001</v>
      </c>
      <c r="C38" s="25">
        <v>643.06088801999999</v>
      </c>
      <c r="D38" s="25">
        <v>8030.7939159999996</v>
      </c>
      <c r="E38" s="25">
        <v>5150.3572452999997</v>
      </c>
      <c r="F38" s="25">
        <v>4253.2369938000002</v>
      </c>
      <c r="G38" s="25">
        <v>1693.5196582999999</v>
      </c>
      <c r="H38" s="25">
        <v>8712.4315642000001</v>
      </c>
      <c r="I38" s="25">
        <v>59.254970731</v>
      </c>
      <c r="J38" s="25">
        <v>129.45410122999999</v>
      </c>
      <c r="K38" s="25"/>
      <c r="L38" s="25">
        <v>68.466798956999995</v>
      </c>
      <c r="M38" s="25">
        <v>20.931220436</v>
      </c>
      <c r="N38" s="25">
        <v>95.943994306999997</v>
      </c>
      <c r="O38" s="25">
        <v>1.7306014828</v>
      </c>
      <c r="P38" s="25">
        <v>9.4580115324000005</v>
      </c>
      <c r="Q38" s="25">
        <v>6.5647968912000003</v>
      </c>
      <c r="R38" s="25"/>
      <c r="S38" s="25" t="s">
        <v>37</v>
      </c>
      <c r="T38" s="91">
        <v>44.475430078947497</v>
      </c>
      <c r="U38" s="25">
        <v>4.8330438712984796</v>
      </c>
      <c r="V38" s="25">
        <v>1.7352178782219501</v>
      </c>
      <c r="W38" s="25">
        <v>59.657445021158303</v>
      </c>
      <c r="X38" s="25">
        <v>59.657266530396498</v>
      </c>
      <c r="Y38" s="25">
        <v>59.2826382567915</v>
      </c>
      <c r="Z38" s="91">
        <v>10.1796152009788</v>
      </c>
      <c r="AA38" s="25">
        <v>129.97499453253201</v>
      </c>
      <c r="AB38" s="25">
        <v>9.5068887615858593</v>
      </c>
      <c r="AC38" s="25">
        <v>859.32493932398302</v>
      </c>
      <c r="AD38" s="25">
        <v>0</v>
      </c>
      <c r="AE38" s="25">
        <v>29718.7475070244</v>
      </c>
      <c r="AF38" s="25">
        <v>333.81370725747502</v>
      </c>
      <c r="AG38" s="25">
        <v>16.8466166537136</v>
      </c>
      <c r="AH38" s="25">
        <v>38.091292285916097</v>
      </c>
      <c r="AI38" s="25">
        <v>404.61365902162402</v>
      </c>
      <c r="AJ38" s="91">
        <v>2.0111495674862302E-3</v>
      </c>
      <c r="AK38" s="25">
        <v>69.326485604216501</v>
      </c>
      <c r="AL38" s="25">
        <v>69.326485604216501</v>
      </c>
      <c r="AM38" s="25">
        <v>20.988646805892898</v>
      </c>
      <c r="AN38" s="25">
        <v>0</v>
      </c>
      <c r="AO38" s="25">
        <v>507.63805410978898</v>
      </c>
      <c r="AP38" s="25">
        <v>1.57636452329288</v>
      </c>
      <c r="AQ38" s="91">
        <v>56.777682632370201</v>
      </c>
      <c r="AR38" s="25">
        <v>2.3993808845565101</v>
      </c>
      <c r="AS38" s="25">
        <v>96.207904056657298</v>
      </c>
      <c r="AT38" s="25">
        <v>6.5841543594586902</v>
      </c>
      <c r="AU38" s="25">
        <v>646.00524518637201</v>
      </c>
      <c r="AV38" s="25">
        <v>0</v>
      </c>
      <c r="AW38" s="91">
        <v>8667.0461981844892</v>
      </c>
      <c r="AX38" s="25">
        <v>7243.2961424759096</v>
      </c>
      <c r="AY38" s="25">
        <v>804.81131631431401</v>
      </c>
      <c r="AZ38" s="25">
        <v>8048.1074587902203</v>
      </c>
      <c r="BA38" s="25">
        <v>7.2876858775498897E-4</v>
      </c>
      <c r="BB38" s="25">
        <v>263.09949169618</v>
      </c>
      <c r="BC38" s="25">
        <v>6.3858698354800802</v>
      </c>
      <c r="BD38" s="25">
        <v>5497.6757699852797</v>
      </c>
      <c r="BE38" s="25">
        <v>6.3593943498845302</v>
      </c>
      <c r="BF38" s="25">
        <v>317.48990610514898</v>
      </c>
      <c r="BG38" s="25">
        <v>396.30961158969802</v>
      </c>
      <c r="BH38" s="25">
        <v>3.98056502279027</v>
      </c>
      <c r="BI38" s="25">
        <v>3.3699466591709498E-2</v>
      </c>
      <c r="BJ38" s="25">
        <v>259.554795251244</v>
      </c>
      <c r="BK38" s="25">
        <v>5169.8863611321203</v>
      </c>
      <c r="BL38" s="25">
        <v>4269.9669987749403</v>
      </c>
      <c r="BM38" s="25">
        <v>899.91936235718094</v>
      </c>
      <c r="BN38" s="25">
        <v>3.2202010711155902</v>
      </c>
      <c r="BO38" s="25">
        <v>0.143945259996582</v>
      </c>
      <c r="BP38" s="25">
        <v>240.03244104565201</v>
      </c>
      <c r="BQ38" s="25">
        <v>24.428919884036802</v>
      </c>
      <c r="BR38" s="25">
        <v>1075.07933817247</v>
      </c>
      <c r="BS38" s="25">
        <v>61.769576750056402</v>
      </c>
      <c r="BT38" s="25">
        <v>18.820319875218399</v>
      </c>
      <c r="BU38" s="25">
        <v>1708.52802261942</v>
      </c>
      <c r="BV38" s="25">
        <v>65.700496155357001</v>
      </c>
      <c r="BW38" s="25">
        <v>41.024516268456701</v>
      </c>
      <c r="BX38" s="25">
        <v>106.37487546641501</v>
      </c>
      <c r="BY38" s="25">
        <v>0.431000741260051</v>
      </c>
      <c r="BZ38" s="25">
        <v>1695.80232086553</v>
      </c>
      <c r="CA38" s="25">
        <v>4604.0179996000998</v>
      </c>
      <c r="CB38" s="25">
        <v>25.8370548928829</v>
      </c>
      <c r="CC38" s="25">
        <v>27.1108229942108</v>
      </c>
      <c r="CD38" s="25">
        <v>391.61900999676197</v>
      </c>
      <c r="CE38" s="91">
        <v>0</v>
      </c>
      <c r="CF38" s="25">
        <v>213.28464744152399</v>
      </c>
      <c r="CG38" s="25">
        <v>8737.6420756516</v>
      </c>
      <c r="CH38" s="25">
        <v>322.75196174425702</v>
      </c>
      <c r="CI38" s="27"/>
      <c r="CJ38" s="54">
        <f t="shared" si="16"/>
        <v>3.8799419255352878E-3</v>
      </c>
      <c r="CK38" s="54">
        <f t="shared" si="17"/>
        <v>4.5786600012912649E-3</v>
      </c>
      <c r="CL38" s="54">
        <f t="shared" si="18"/>
        <v>2.1558942952983016E-3</v>
      </c>
      <c r="CM38" s="54">
        <f t="shared" si="19"/>
        <v>3.7917982970874647E-3</v>
      </c>
      <c r="CN38" s="54">
        <f t="shared" si="20"/>
        <v>3.9334758442399701E-3</v>
      </c>
      <c r="CO38" s="54">
        <f t="shared" si="21"/>
        <v>1.3478807608418406E-3</v>
      </c>
      <c r="CP38" s="54">
        <f t="shared" si="22"/>
        <v>2.893625191294655E-3</v>
      </c>
      <c r="CQ38" s="54">
        <f t="shared" si="23"/>
        <v>6.7892329442335161E-3</v>
      </c>
      <c r="CR38" s="54">
        <f t="shared" si="24"/>
        <v>4.0237682513167327E-3</v>
      </c>
      <c r="CS38" s="54" t="str">
        <f t="shared" si="25"/>
        <v/>
      </c>
      <c r="CT38" s="54">
        <f t="shared" si="26"/>
        <v>1.2556255883328577E-2</v>
      </c>
      <c r="CU38" s="54">
        <f t="shared" si="27"/>
        <v>2.7435748464112188E-3</v>
      </c>
      <c r="CV38" s="54">
        <f t="shared" si="28"/>
        <v>2.7506646097393808E-3</v>
      </c>
      <c r="CW38" s="54">
        <f t="shared" si="29"/>
        <v>2.6675092260299003E-3</v>
      </c>
      <c r="CX38" s="54">
        <f t="shared" si="30"/>
        <v>5.1678123904186062E-3</v>
      </c>
      <c r="CY38" s="54">
        <f t="shared" si="31"/>
        <v>2.9486774045726001E-3</v>
      </c>
    </row>
    <row r="39" spans="1:103" x14ac:dyDescent="0.25">
      <c r="A39" s="27" t="s">
        <v>130</v>
      </c>
      <c r="B39" s="25">
        <v>117313.02364</v>
      </c>
      <c r="C39" s="25">
        <v>3396.6213139000001</v>
      </c>
      <c r="D39" s="25">
        <v>54017.878771999996</v>
      </c>
      <c r="E39" s="25">
        <v>28347.43707</v>
      </c>
      <c r="F39" s="25">
        <v>25364.035787000001</v>
      </c>
      <c r="G39" s="25">
        <v>3684.7672854000002</v>
      </c>
      <c r="H39" s="25">
        <v>24076.249991000001</v>
      </c>
      <c r="I39" s="25">
        <v>216.33527669</v>
      </c>
      <c r="J39" s="25">
        <v>355.80445773000002</v>
      </c>
      <c r="K39" s="25"/>
      <c r="L39" s="25">
        <v>246.80205605</v>
      </c>
      <c r="M39" s="25">
        <v>71.363316018999996</v>
      </c>
      <c r="N39" s="25">
        <v>267.30926665999999</v>
      </c>
      <c r="O39" s="25">
        <v>7.9020621998999996</v>
      </c>
      <c r="P39" s="25">
        <v>37.414137525000001</v>
      </c>
      <c r="Q39" s="25">
        <v>28.462256250999999</v>
      </c>
      <c r="R39" s="25"/>
      <c r="S39" s="25" t="s">
        <v>130</v>
      </c>
      <c r="T39" s="91">
        <v>123.751503763938</v>
      </c>
      <c r="U39" s="25">
        <v>26.978340992945199</v>
      </c>
      <c r="V39" s="25">
        <v>7.9191766942500497</v>
      </c>
      <c r="W39" s="25">
        <v>217.680078146992</v>
      </c>
      <c r="X39" s="25">
        <v>217.67952340137501</v>
      </c>
      <c r="Y39" s="25">
        <v>189.63793151100299</v>
      </c>
      <c r="Z39" s="91">
        <v>28.323896346579499</v>
      </c>
      <c r="AA39" s="25">
        <v>360.634349452599</v>
      </c>
      <c r="AB39" s="25">
        <v>37.591007355718901</v>
      </c>
      <c r="AC39" s="25">
        <v>2791.3198476160601</v>
      </c>
      <c r="AD39" s="25">
        <v>0</v>
      </c>
      <c r="AE39" s="25">
        <v>117726.489279694</v>
      </c>
      <c r="AF39" s="25">
        <v>1122.4076794586499</v>
      </c>
      <c r="AG39" s="25">
        <v>52.320243572424097</v>
      </c>
      <c r="AH39" s="25">
        <v>135.79573082265199</v>
      </c>
      <c r="AI39" s="25">
        <v>785.46736792041497</v>
      </c>
      <c r="AJ39" s="91">
        <v>4.5149202215975697E-3</v>
      </c>
      <c r="AK39" s="25">
        <v>256.24280121149701</v>
      </c>
      <c r="AL39" s="25">
        <v>256.24280121149701</v>
      </c>
      <c r="AM39" s="25">
        <v>71.558602975723701</v>
      </c>
      <c r="AN39" s="25">
        <v>0</v>
      </c>
      <c r="AO39" s="25">
        <v>1255.3204677935801</v>
      </c>
      <c r="AP39" s="25">
        <v>4.3623121630995199</v>
      </c>
      <c r="AQ39" s="91">
        <v>205.68973374696799</v>
      </c>
      <c r="AR39" s="25">
        <v>10.7454562616842</v>
      </c>
      <c r="AS39" s="25">
        <v>268.04276438544798</v>
      </c>
      <c r="AT39" s="25">
        <v>28.517151545916398</v>
      </c>
      <c r="AU39" s="25">
        <v>3413.62474144303</v>
      </c>
      <c r="AV39" s="25">
        <v>0</v>
      </c>
      <c r="AW39" s="91">
        <v>23638.741263138101</v>
      </c>
      <c r="AX39" s="25">
        <v>48723.574842308801</v>
      </c>
      <c r="AY39" s="25">
        <v>5413.7307077652304</v>
      </c>
      <c r="AZ39" s="25">
        <v>54137.305550074103</v>
      </c>
      <c r="BA39" s="25">
        <v>6.8222178712037699E-3</v>
      </c>
      <c r="BB39" s="25">
        <v>763.15358398810497</v>
      </c>
      <c r="BC39" s="25">
        <v>6.3759627149919798</v>
      </c>
      <c r="BD39" s="25">
        <v>15215.269282633601</v>
      </c>
      <c r="BE39" s="25">
        <v>57.227441195566499</v>
      </c>
      <c r="BF39" s="25">
        <v>1137.87592905526</v>
      </c>
      <c r="BG39" s="25">
        <v>1875.76897325242</v>
      </c>
      <c r="BH39" s="25">
        <v>6.9576304423022801</v>
      </c>
      <c r="BI39" s="25">
        <v>0.29896832286689001</v>
      </c>
      <c r="BJ39" s="25">
        <v>1524.43478838384</v>
      </c>
      <c r="BK39" s="25">
        <v>28425.6105905882</v>
      </c>
      <c r="BL39" s="25">
        <v>25431.958784947699</v>
      </c>
      <c r="BM39" s="25">
        <v>2993.6518056405198</v>
      </c>
      <c r="BN39" s="25">
        <v>24.041547394412301</v>
      </c>
      <c r="BO39" s="25">
        <v>0.26157824192419399</v>
      </c>
      <c r="BP39" s="25">
        <v>2220.6215030010399</v>
      </c>
      <c r="BQ39" s="25">
        <v>103.269120069225</v>
      </c>
      <c r="BR39" s="25">
        <v>5576.6379499220102</v>
      </c>
      <c r="BS39" s="25">
        <v>213.77267243175299</v>
      </c>
      <c r="BT39" s="25">
        <v>62.556204403732401</v>
      </c>
      <c r="BU39" s="25">
        <v>10543.3088184879</v>
      </c>
      <c r="BV39" s="25">
        <v>252.876304317836</v>
      </c>
      <c r="BW39" s="25">
        <v>1073.1363006553199</v>
      </c>
      <c r="BX39" s="25">
        <v>1005.10058609875</v>
      </c>
      <c r="BY39" s="25">
        <v>0.312810874297965</v>
      </c>
      <c r="BZ39" s="25">
        <v>3699.9275812011801</v>
      </c>
      <c r="CA39" s="25">
        <v>12785.491408297001</v>
      </c>
      <c r="CB39" s="25">
        <v>30.402232230405001</v>
      </c>
      <c r="CC39" s="25">
        <v>75.435401612822304</v>
      </c>
      <c r="CD39" s="25">
        <v>960.88061194730597</v>
      </c>
      <c r="CE39" s="91">
        <v>0</v>
      </c>
      <c r="CF39" s="25">
        <v>513.95744872031503</v>
      </c>
      <c r="CG39" s="25">
        <v>24146.137269906299</v>
      </c>
      <c r="CH39" s="25">
        <v>625.77726452917602</v>
      </c>
      <c r="CI39" s="27"/>
      <c r="CJ39" s="54">
        <f t="shared" si="16"/>
        <v>3.524464947411164E-3</v>
      </c>
      <c r="CK39" s="54">
        <f t="shared" si="17"/>
        <v>5.0059827021183287E-3</v>
      </c>
      <c r="CL39" s="54">
        <f t="shared" si="18"/>
        <v>2.2108750063693922E-3</v>
      </c>
      <c r="CM39" s="54">
        <f t="shared" si="19"/>
        <v>2.7576927111668372E-3</v>
      </c>
      <c r="CN39" s="54">
        <f t="shared" si="20"/>
        <v>2.6779254893857084E-3</v>
      </c>
      <c r="CO39" s="54">
        <f t="shared" si="21"/>
        <v>4.11431567503569E-3</v>
      </c>
      <c r="CP39" s="54">
        <f t="shared" si="22"/>
        <v>2.9027476842292143E-3</v>
      </c>
      <c r="CQ39" s="54">
        <f t="shared" si="23"/>
        <v>6.2137194263571722E-3</v>
      </c>
      <c r="CR39" s="54">
        <f t="shared" si="24"/>
        <v>1.3574567765151795E-2</v>
      </c>
      <c r="CS39" s="54" t="str">
        <f t="shared" si="25"/>
        <v/>
      </c>
      <c r="CT39" s="54">
        <f t="shared" si="26"/>
        <v>3.8252295433002355E-2</v>
      </c>
      <c r="CU39" s="54">
        <f t="shared" si="27"/>
        <v>2.7365174100333575E-3</v>
      </c>
      <c r="CV39" s="54">
        <f t="shared" si="28"/>
        <v>2.744004106602675E-3</v>
      </c>
      <c r="CW39" s="54">
        <f t="shared" si="29"/>
        <v>2.1658263269892591E-3</v>
      </c>
      <c r="CX39" s="54">
        <f t="shared" si="30"/>
        <v>4.7273528783261676E-3</v>
      </c>
      <c r="CY39" s="54">
        <f t="shared" si="31"/>
        <v>1.9287049639457269E-3</v>
      </c>
    </row>
    <row r="40" spans="1:103" x14ac:dyDescent="0.25">
      <c r="A40" s="27" t="s">
        <v>39</v>
      </c>
      <c r="B40" s="25">
        <v>6880.1618723000001</v>
      </c>
      <c r="C40" s="25">
        <v>272.67421072000002</v>
      </c>
      <c r="D40" s="25">
        <v>2784.8273386000001</v>
      </c>
      <c r="E40" s="25">
        <v>1375.7001187000001</v>
      </c>
      <c r="F40" s="25">
        <v>1247.5101606999999</v>
      </c>
      <c r="G40" s="25">
        <v>86.480737258999994</v>
      </c>
      <c r="H40" s="25">
        <v>955.59511805</v>
      </c>
      <c r="I40" s="25">
        <v>10.939265449000001</v>
      </c>
      <c r="J40" s="25">
        <v>15.558982178000001</v>
      </c>
      <c r="K40" s="25"/>
      <c r="L40" s="25">
        <v>14.541524676</v>
      </c>
      <c r="M40" s="25">
        <v>2.8534560926000001</v>
      </c>
      <c r="N40" s="25">
        <v>20.671982881999998</v>
      </c>
      <c r="O40" s="25">
        <v>0.23896696710000001</v>
      </c>
      <c r="P40" s="25">
        <v>1.3689604199000001</v>
      </c>
      <c r="Q40" s="25">
        <v>1.2974177597000001</v>
      </c>
      <c r="R40" s="25"/>
      <c r="S40" s="25" t="s">
        <v>39</v>
      </c>
      <c r="T40" s="91">
        <v>9.6033296868842601</v>
      </c>
      <c r="U40" s="25">
        <v>1.1962824049667899</v>
      </c>
      <c r="V40" s="25">
        <v>0.23959086336761501</v>
      </c>
      <c r="W40" s="25">
        <v>11.030197501792699</v>
      </c>
      <c r="X40" s="25">
        <v>11.0301782236055</v>
      </c>
      <c r="Y40" s="25">
        <v>13.494559854991</v>
      </c>
      <c r="Z40" s="91">
        <v>2.19792676263376</v>
      </c>
      <c r="AA40" s="25">
        <v>15.603632661831501</v>
      </c>
      <c r="AB40" s="25">
        <v>1.37908420200333</v>
      </c>
      <c r="AC40" s="25">
        <v>172.690325864074</v>
      </c>
      <c r="AD40" s="25">
        <v>0</v>
      </c>
      <c r="AE40" s="25">
        <v>6910.7244035119602</v>
      </c>
      <c r="AF40" s="25">
        <v>75.196157491310899</v>
      </c>
      <c r="AG40" s="25">
        <v>3.8482935862960699</v>
      </c>
      <c r="AH40" s="25">
        <v>8.5499035867401805</v>
      </c>
      <c r="AI40" s="25">
        <v>43.663992710745902</v>
      </c>
      <c r="AJ40" s="91">
        <v>2.4126016797156101E-4</v>
      </c>
      <c r="AK40" s="25">
        <v>14.568280910301601</v>
      </c>
      <c r="AL40" s="25">
        <v>14.568280910301601</v>
      </c>
      <c r="AM40" s="25">
        <v>2.8612696096297801</v>
      </c>
      <c r="AN40" s="25">
        <v>0</v>
      </c>
      <c r="AO40" s="25">
        <v>36.9916423626713</v>
      </c>
      <c r="AP40" s="25">
        <v>8.3470358630510902E-2</v>
      </c>
      <c r="AQ40" s="91">
        <v>11.554511895325801</v>
      </c>
      <c r="AR40" s="25">
        <v>0.53200248478314804</v>
      </c>
      <c r="AS40" s="25">
        <v>20.728320201593299</v>
      </c>
      <c r="AT40" s="25">
        <v>1.29847767008614</v>
      </c>
      <c r="AU40" s="25">
        <v>274.19371481009898</v>
      </c>
      <c r="AV40" s="25">
        <v>0</v>
      </c>
      <c r="AW40" s="91">
        <v>912.32159052453596</v>
      </c>
      <c r="AX40" s="25">
        <v>2516.4903037417898</v>
      </c>
      <c r="AY40" s="25">
        <v>279.61016017680998</v>
      </c>
      <c r="AZ40" s="25">
        <v>2796.1004639185999</v>
      </c>
      <c r="BA40" s="25">
        <v>1.65994827180784E-4</v>
      </c>
      <c r="BB40" s="25">
        <v>40.892211295656303</v>
      </c>
      <c r="BC40" s="25">
        <v>0.399479158054862</v>
      </c>
      <c r="BD40" s="25">
        <v>507.08693347773499</v>
      </c>
      <c r="BE40" s="25">
        <v>0.86092959980599404</v>
      </c>
      <c r="BF40" s="25">
        <v>65.343530360400607</v>
      </c>
      <c r="BG40" s="25">
        <v>100.86253950407</v>
      </c>
      <c r="BH40" s="25">
        <v>0.467094110903508</v>
      </c>
      <c r="BI40" s="25">
        <v>5.17595264670382E-3</v>
      </c>
      <c r="BJ40" s="25">
        <v>53.997933266092303</v>
      </c>
      <c r="BK40" s="25">
        <v>1381.7571298698699</v>
      </c>
      <c r="BL40" s="25">
        <v>1252.77569929066</v>
      </c>
      <c r="BM40" s="25">
        <v>128.98143057920899</v>
      </c>
      <c r="BN40" s="25">
        <v>0.96530781593610804</v>
      </c>
      <c r="BO40" s="25">
        <v>2.5094602093288499E-2</v>
      </c>
      <c r="BP40" s="25">
        <v>70.468805260227796</v>
      </c>
      <c r="BQ40" s="25">
        <v>5.9520448750805999</v>
      </c>
      <c r="BR40" s="25">
        <v>311.36117263843602</v>
      </c>
      <c r="BS40" s="25">
        <v>12.2629001438515</v>
      </c>
      <c r="BT40" s="25">
        <v>4.26413038134449</v>
      </c>
      <c r="BU40" s="25">
        <v>580.64837039854001</v>
      </c>
      <c r="BV40" s="25">
        <v>13.415956006538799</v>
      </c>
      <c r="BW40" s="25">
        <v>8.9417919608458991</v>
      </c>
      <c r="BX40" s="25">
        <v>35.925390686574303</v>
      </c>
      <c r="BY40" s="25">
        <v>2.4008575759078901E-2</v>
      </c>
      <c r="BZ40" s="25">
        <v>86.699850178298604</v>
      </c>
      <c r="CA40" s="25">
        <v>424.07997185503098</v>
      </c>
      <c r="CB40" s="25">
        <v>0.32767305861538598</v>
      </c>
      <c r="CC40" s="25">
        <v>5.8539411291739896</v>
      </c>
      <c r="CD40" s="25">
        <v>18.862197817616</v>
      </c>
      <c r="CE40" s="91">
        <v>0</v>
      </c>
      <c r="CF40" s="25">
        <v>16.652326540716601</v>
      </c>
      <c r="CG40" s="25">
        <v>958.95235161515996</v>
      </c>
      <c r="CH40" s="25">
        <v>16.5528743971681</v>
      </c>
      <c r="CI40" s="27"/>
      <c r="CJ40" s="54">
        <f t="shared" si="16"/>
        <v>4.4421238597607531E-3</v>
      </c>
      <c r="CK40" s="54">
        <f t="shared" si="17"/>
        <v>5.5725992057946766E-3</v>
      </c>
      <c r="CL40" s="54">
        <f t="shared" si="18"/>
        <v>4.04805179924263E-3</v>
      </c>
      <c r="CM40" s="54">
        <f t="shared" si="19"/>
        <v>4.4028571979724419E-3</v>
      </c>
      <c r="CN40" s="54">
        <f t="shared" si="20"/>
        <v>4.2208382396705171E-3</v>
      </c>
      <c r="CO40" s="54">
        <f t="shared" si="21"/>
        <v>2.5336615556640239E-3</v>
      </c>
      <c r="CP40" s="54">
        <f t="shared" si="22"/>
        <v>3.5132385062941448E-3</v>
      </c>
      <c r="CQ40" s="54">
        <f t="shared" si="23"/>
        <v>8.3106836587286455E-3</v>
      </c>
      <c r="CR40" s="54">
        <f t="shared" si="24"/>
        <v>2.8697560881993096E-3</v>
      </c>
      <c r="CS40" s="54" t="str">
        <f t="shared" si="25"/>
        <v/>
      </c>
      <c r="CT40" s="54">
        <f t="shared" si="26"/>
        <v>1.8399882335420252E-3</v>
      </c>
      <c r="CU40" s="54">
        <f t="shared" si="27"/>
        <v>2.7382643279646405E-3</v>
      </c>
      <c r="CV40" s="54">
        <f t="shared" si="28"/>
        <v>2.7252982897134521E-3</v>
      </c>
      <c r="CW40" s="54">
        <f t="shared" si="29"/>
        <v>2.6108054815539329E-3</v>
      </c>
      <c r="CX40" s="54">
        <f t="shared" si="30"/>
        <v>7.3952336065855754E-3</v>
      </c>
      <c r="CY40" s="54">
        <f t="shared" si="31"/>
        <v>8.1693839799528573E-4</v>
      </c>
    </row>
    <row r="41" spans="1:103" x14ac:dyDescent="0.25">
      <c r="A41" s="27" t="s">
        <v>40</v>
      </c>
      <c r="B41" s="25">
        <v>61280.569280000003</v>
      </c>
      <c r="C41" s="25">
        <v>590.98309930000005</v>
      </c>
      <c r="D41" s="25">
        <v>9810.7697969000001</v>
      </c>
      <c r="E41" s="25">
        <v>19873.917442999998</v>
      </c>
      <c r="F41" s="25">
        <v>17615.498307999998</v>
      </c>
      <c r="G41" s="25">
        <v>1066.1788928000001</v>
      </c>
      <c r="H41" s="25">
        <v>19222.314027</v>
      </c>
      <c r="I41" s="25">
        <v>130.58302323999999</v>
      </c>
      <c r="J41" s="25">
        <v>224.15961057999999</v>
      </c>
      <c r="K41" s="25"/>
      <c r="L41" s="25">
        <v>125.60409317</v>
      </c>
      <c r="M41" s="25">
        <v>38.650360308000003</v>
      </c>
      <c r="N41" s="25">
        <v>98.328543999999994</v>
      </c>
      <c r="O41" s="25">
        <v>5.0820240436999997</v>
      </c>
      <c r="P41" s="25">
        <v>22.298434292</v>
      </c>
      <c r="Q41" s="25">
        <v>12.781692224</v>
      </c>
      <c r="R41" s="25"/>
      <c r="S41" s="25" t="s">
        <v>40</v>
      </c>
      <c r="T41" s="91">
        <v>46.033871454951701</v>
      </c>
      <c r="U41" s="25">
        <v>22.0597192770379</v>
      </c>
      <c r="V41" s="25">
        <v>5.0913774301109003</v>
      </c>
      <c r="W41" s="25">
        <v>131.10038730783501</v>
      </c>
      <c r="X41" s="25">
        <v>131.10020001320601</v>
      </c>
      <c r="Y41" s="25">
        <v>113.00915979702</v>
      </c>
      <c r="Z41" s="91">
        <v>10.5361253224437</v>
      </c>
      <c r="AA41" s="25">
        <v>224.73731578390701</v>
      </c>
      <c r="AB41" s="25">
        <v>22.3780598385482</v>
      </c>
      <c r="AC41" s="25">
        <v>742.40548203854701</v>
      </c>
      <c r="AD41" s="25">
        <v>0</v>
      </c>
      <c r="AE41" s="25">
        <v>61497.772288122003</v>
      </c>
      <c r="AF41" s="25">
        <v>650.73045478518804</v>
      </c>
      <c r="AG41" s="25">
        <v>28.002076068204101</v>
      </c>
      <c r="AH41" s="25">
        <v>83.347627721792307</v>
      </c>
      <c r="AI41" s="25">
        <v>770.30688907785702</v>
      </c>
      <c r="AJ41" s="91">
        <v>1.5503624785132E-3</v>
      </c>
      <c r="AK41" s="25">
        <v>126.223578378721</v>
      </c>
      <c r="AL41" s="25">
        <v>126.223578378721</v>
      </c>
      <c r="AM41" s="25">
        <v>38.756336674526104</v>
      </c>
      <c r="AN41" s="25">
        <v>0</v>
      </c>
      <c r="AO41" s="25">
        <v>1267.1160837714399</v>
      </c>
      <c r="AP41" s="25">
        <v>4.9122576070493897</v>
      </c>
      <c r="AQ41" s="91">
        <v>142.87835858405799</v>
      </c>
      <c r="AR41" s="25">
        <v>7.9253359437578901</v>
      </c>
      <c r="AS41" s="25">
        <v>98.597002617023605</v>
      </c>
      <c r="AT41" s="25">
        <v>12.8023234435865</v>
      </c>
      <c r="AU41" s="25">
        <v>593.26792411250096</v>
      </c>
      <c r="AV41" s="25">
        <v>0</v>
      </c>
      <c r="AW41" s="91">
        <v>19226.606783511601</v>
      </c>
      <c r="AX41" s="25">
        <v>8845.2684660791292</v>
      </c>
      <c r="AY41" s="25">
        <v>982.80723111823897</v>
      </c>
      <c r="AZ41" s="25">
        <v>9828.0756971973697</v>
      </c>
      <c r="BA41" s="25">
        <v>6.7970876501926196E-3</v>
      </c>
      <c r="BB41" s="25">
        <v>570.40698015217401</v>
      </c>
      <c r="BC41" s="25">
        <v>2.9733090902076098</v>
      </c>
      <c r="BD41" s="25">
        <v>12726.952932730301</v>
      </c>
      <c r="BE41" s="25">
        <v>59.895423921250902</v>
      </c>
      <c r="BF41" s="25">
        <v>676.07817523437802</v>
      </c>
      <c r="BG41" s="25">
        <v>1141.0133411597401</v>
      </c>
      <c r="BH41" s="25">
        <v>2.2577872370023702</v>
      </c>
      <c r="BI41" s="25">
        <v>2.5979974536616001E-2</v>
      </c>
      <c r="BJ41" s="25">
        <v>1269.81146943567</v>
      </c>
      <c r="BK41" s="25">
        <v>19911.1908781208</v>
      </c>
      <c r="BL41" s="25">
        <v>17648.421982030199</v>
      </c>
      <c r="BM41" s="25">
        <v>2262.7688960906498</v>
      </c>
      <c r="BN41" s="25">
        <v>19.684526790015202</v>
      </c>
      <c r="BO41" s="25">
        <v>0.114809260955593</v>
      </c>
      <c r="BP41" s="25">
        <v>1705.8479335526899</v>
      </c>
      <c r="BQ41" s="25">
        <v>64.085168152030704</v>
      </c>
      <c r="BR41" s="25">
        <v>3601.7841147064801</v>
      </c>
      <c r="BS41" s="25">
        <v>122.136133280422</v>
      </c>
      <c r="BT41" s="25">
        <v>32.242255471596103</v>
      </c>
      <c r="BU41" s="25">
        <v>7036.6813231038795</v>
      </c>
      <c r="BV41" s="25">
        <v>80.866645040841703</v>
      </c>
      <c r="BW41" s="25">
        <v>1207.6141886164301</v>
      </c>
      <c r="BX41" s="25">
        <v>706.04474941715205</v>
      </c>
      <c r="BY41" s="25">
        <v>0.13129362577643999</v>
      </c>
      <c r="BZ41" s="25">
        <v>1068.13583543819</v>
      </c>
      <c r="CA41" s="25">
        <v>10524.770201379701</v>
      </c>
      <c r="CB41" s="25">
        <v>0.57208366358306095</v>
      </c>
      <c r="CC41" s="25">
        <v>28.0612317317491</v>
      </c>
      <c r="CD41" s="25">
        <v>972.12840787359096</v>
      </c>
      <c r="CE41" s="91">
        <v>0</v>
      </c>
      <c r="CF41" s="25">
        <v>438.90300731440601</v>
      </c>
      <c r="CG41" s="25">
        <v>19278.383850261998</v>
      </c>
      <c r="CH41" s="25">
        <v>778.33917449885598</v>
      </c>
      <c r="CI41" s="27"/>
      <c r="CJ41" s="54">
        <f t="shared" si="16"/>
        <v>3.5444025842770372E-3</v>
      </c>
      <c r="CK41" s="54">
        <f t="shared" si="17"/>
        <v>3.8661423908859906E-3</v>
      </c>
      <c r="CL41" s="54">
        <f t="shared" si="18"/>
        <v>1.7639696635057011E-3</v>
      </c>
      <c r="CM41" s="54">
        <f t="shared" si="19"/>
        <v>1.8754951170399648E-3</v>
      </c>
      <c r="CN41" s="54">
        <f t="shared" si="20"/>
        <v>1.8690174671498342E-3</v>
      </c>
      <c r="CO41" s="54">
        <f t="shared" si="21"/>
        <v>1.8354730631091681E-3</v>
      </c>
      <c r="CP41" s="54">
        <f t="shared" si="22"/>
        <v>2.9169132906288644E-3</v>
      </c>
      <c r="CQ41" s="54">
        <f t="shared" si="23"/>
        <v>3.9605207505074578E-3</v>
      </c>
      <c r="CR41" s="54">
        <f t="shared" si="24"/>
        <v>2.5772047087886927E-3</v>
      </c>
      <c r="CS41" s="54" t="str">
        <f t="shared" si="25"/>
        <v/>
      </c>
      <c r="CT41" s="54">
        <f t="shared" si="26"/>
        <v>4.9320463456756494E-3</v>
      </c>
      <c r="CU41" s="54">
        <f t="shared" si="27"/>
        <v>2.7419244136817219E-3</v>
      </c>
      <c r="CV41" s="54">
        <f t="shared" si="28"/>
        <v>2.7302206063746009E-3</v>
      </c>
      <c r="CW41" s="54">
        <f t="shared" si="29"/>
        <v>1.8404844861951426E-3</v>
      </c>
      <c r="CX41" s="54">
        <f t="shared" si="30"/>
        <v>3.5709030286833975E-3</v>
      </c>
      <c r="CY41" s="54">
        <f t="shared" si="31"/>
        <v>1.6141227018251145E-3</v>
      </c>
    </row>
    <row r="42" spans="1:103" x14ac:dyDescent="0.25">
      <c r="A42" s="27" t="s">
        <v>41</v>
      </c>
      <c r="B42" s="25">
        <v>4052.5676239999998</v>
      </c>
      <c r="C42" s="25">
        <v>165.63284214000001</v>
      </c>
      <c r="D42" s="25">
        <v>1214.2097278000001</v>
      </c>
      <c r="E42" s="25">
        <v>1264.8755453000001</v>
      </c>
      <c r="F42" s="25">
        <v>1147.3564584000001</v>
      </c>
      <c r="G42" s="25">
        <v>122.29286386</v>
      </c>
      <c r="H42" s="25">
        <v>3251.3614689000001</v>
      </c>
      <c r="I42" s="25">
        <v>18.606868124999998</v>
      </c>
      <c r="J42" s="25">
        <v>45.686998486999997</v>
      </c>
      <c r="K42" s="25"/>
      <c r="L42" s="25">
        <v>20.232594561999999</v>
      </c>
      <c r="M42" s="25">
        <v>8.4534435075999994</v>
      </c>
      <c r="N42" s="25">
        <v>16.813420931</v>
      </c>
      <c r="O42" s="25">
        <v>0.81730764720000004</v>
      </c>
      <c r="P42" s="25">
        <v>4.4068320229999998</v>
      </c>
      <c r="Q42" s="25">
        <v>1.4358908271999999</v>
      </c>
      <c r="R42" s="25"/>
      <c r="S42" s="25" t="s">
        <v>41</v>
      </c>
      <c r="T42" s="91">
        <v>7.8644030217063801</v>
      </c>
      <c r="U42" s="25">
        <v>0.85043981116782297</v>
      </c>
      <c r="V42" s="25">
        <v>0.81949887685631795</v>
      </c>
      <c r="W42" s="25">
        <v>18.7099546096205</v>
      </c>
      <c r="X42" s="25">
        <v>18.709923696537501</v>
      </c>
      <c r="Y42" s="25">
        <v>10.9498715023842</v>
      </c>
      <c r="Z42" s="91">
        <v>1.7999752609732</v>
      </c>
      <c r="AA42" s="25">
        <v>45.811156002340297</v>
      </c>
      <c r="AB42" s="25">
        <v>4.4239048174990501</v>
      </c>
      <c r="AC42" s="25">
        <v>82.192574654175601</v>
      </c>
      <c r="AD42" s="25">
        <v>0</v>
      </c>
      <c r="AE42" s="25">
        <v>4073.5782328411501</v>
      </c>
      <c r="AF42" s="25">
        <v>40.501109406608201</v>
      </c>
      <c r="AG42" s="25">
        <v>3.1151463917208599</v>
      </c>
      <c r="AH42" s="25">
        <v>5.0074129309644597</v>
      </c>
      <c r="AI42" s="25">
        <v>133.46493219035199</v>
      </c>
      <c r="AJ42" s="91">
        <v>2.1601866739694701E-4</v>
      </c>
      <c r="AK42" s="25">
        <v>20.357466931941701</v>
      </c>
      <c r="AL42" s="25">
        <v>20.357466931941701</v>
      </c>
      <c r="AM42" s="25">
        <v>8.4765947140924798</v>
      </c>
      <c r="AN42" s="25">
        <v>0</v>
      </c>
      <c r="AO42" s="25">
        <v>221.77367526416299</v>
      </c>
      <c r="AP42" s="25">
        <v>0.76630885852254005</v>
      </c>
      <c r="AQ42" s="91">
        <v>11.9840025649053</v>
      </c>
      <c r="AR42" s="25">
        <v>0.46442990595746197</v>
      </c>
      <c r="AS42" s="25">
        <v>16.859623561716301</v>
      </c>
      <c r="AT42" s="25">
        <v>1.4400676963871699</v>
      </c>
      <c r="AU42" s="25">
        <v>166.595383672238</v>
      </c>
      <c r="AV42" s="25">
        <v>0</v>
      </c>
      <c r="AW42" s="91">
        <v>3214.1817753820801</v>
      </c>
      <c r="AX42" s="25">
        <v>1099.0331619857</v>
      </c>
      <c r="AY42" s="25">
        <v>122.11476664428901</v>
      </c>
      <c r="AZ42" s="25">
        <v>1221.14792862999</v>
      </c>
      <c r="BA42" s="25">
        <v>1.7490167510605801E-4</v>
      </c>
      <c r="BB42" s="25">
        <v>68.527977793068601</v>
      </c>
      <c r="BC42" s="25">
        <v>0.36649183992239698</v>
      </c>
      <c r="BD42" s="25">
        <v>2199.8804049507999</v>
      </c>
      <c r="BE42" s="25">
        <v>1.12959128049956</v>
      </c>
      <c r="BF42" s="25">
        <v>67.890058235089896</v>
      </c>
      <c r="BG42" s="25">
        <v>93.621011524661398</v>
      </c>
      <c r="BH42" s="25">
        <v>0.31411442296775199</v>
      </c>
      <c r="BI42" s="25">
        <v>3.6199418641181202E-3</v>
      </c>
      <c r="BJ42" s="25">
        <v>60.681542794468498</v>
      </c>
      <c r="BK42" s="25">
        <v>1269.7369020414001</v>
      </c>
      <c r="BL42" s="25">
        <v>1151.59541033904</v>
      </c>
      <c r="BM42" s="25">
        <v>118.141491702354</v>
      </c>
      <c r="BN42" s="25">
        <v>0.99306707132503202</v>
      </c>
      <c r="BO42" s="25">
        <v>1.9675023573912601E-2</v>
      </c>
      <c r="BP42" s="25">
        <v>43.851311452460003</v>
      </c>
      <c r="BQ42" s="25">
        <v>5.9532411790318296</v>
      </c>
      <c r="BR42" s="25">
        <v>294.68499534273599</v>
      </c>
      <c r="BS42" s="25">
        <v>12.8508094997161</v>
      </c>
      <c r="BT42" s="25">
        <v>3.98239558744908</v>
      </c>
      <c r="BU42" s="25">
        <v>529.20472086729797</v>
      </c>
      <c r="BV42" s="25">
        <v>4.5441520112329803</v>
      </c>
      <c r="BW42" s="25">
        <v>15.133142053936</v>
      </c>
      <c r="BX42" s="25">
        <v>20.895223284115101</v>
      </c>
      <c r="BY42" s="25">
        <v>2.0398937934379399E-2</v>
      </c>
      <c r="BZ42" s="25">
        <v>122.90120667162699</v>
      </c>
      <c r="CA42" s="25">
        <v>1875.5154708510599</v>
      </c>
      <c r="CB42" s="25">
        <v>1.1860269587032399</v>
      </c>
      <c r="CC42" s="25">
        <v>4.7939594030568902</v>
      </c>
      <c r="CD42" s="25">
        <v>189.05182978251301</v>
      </c>
      <c r="CE42" s="91">
        <v>0</v>
      </c>
      <c r="CF42" s="25">
        <v>84.053093112114894</v>
      </c>
      <c r="CG42" s="25">
        <v>3260.8184310807601</v>
      </c>
      <c r="CH42" s="25">
        <v>144.15155249043801</v>
      </c>
      <c r="CI42" s="27"/>
      <c r="CJ42" s="54">
        <f t="shared" si="16"/>
        <v>5.1845177651624833E-3</v>
      </c>
      <c r="CK42" s="54">
        <f t="shared" si="17"/>
        <v>5.8112963576656537E-3</v>
      </c>
      <c r="CL42" s="54">
        <f t="shared" si="18"/>
        <v>5.7141700244496335E-3</v>
      </c>
      <c r="CM42" s="54">
        <f t="shared" si="19"/>
        <v>3.8433478767643929E-3</v>
      </c>
      <c r="CN42" s="54">
        <f t="shared" si="20"/>
        <v>3.6945379162733505E-3</v>
      </c>
      <c r="CO42" s="54">
        <f t="shared" si="21"/>
        <v>4.9744751445466489E-3</v>
      </c>
      <c r="CP42" s="54">
        <f t="shared" si="22"/>
        <v>2.9086160586012846E-3</v>
      </c>
      <c r="CQ42" s="54">
        <f t="shared" si="23"/>
        <v>5.5385769837879694E-3</v>
      </c>
      <c r="CR42" s="54">
        <f t="shared" si="24"/>
        <v>2.7175677862845138E-3</v>
      </c>
      <c r="CS42" s="54" t="str">
        <f t="shared" si="25"/>
        <v/>
      </c>
      <c r="CT42" s="54">
        <f t="shared" si="26"/>
        <v>6.1718416567409515E-3</v>
      </c>
      <c r="CU42" s="54">
        <f t="shared" si="27"/>
        <v>2.7386716988960138E-3</v>
      </c>
      <c r="CV42" s="54">
        <f t="shared" si="28"/>
        <v>2.7479613402835042E-3</v>
      </c>
      <c r="CW42" s="54">
        <f t="shared" si="29"/>
        <v>2.6810340804038738E-3</v>
      </c>
      <c r="CX42" s="54">
        <f t="shared" si="30"/>
        <v>3.8741650260197139E-3</v>
      </c>
      <c r="CY42" s="54">
        <f t="shared" si="31"/>
        <v>2.9089044292558829E-3</v>
      </c>
    </row>
    <row r="43" spans="1:103" x14ac:dyDescent="0.25">
      <c r="A43" s="27" t="s">
        <v>42</v>
      </c>
      <c r="B43" s="25">
        <v>71738.673985999994</v>
      </c>
      <c r="C43" s="25">
        <v>1158.9256353999999</v>
      </c>
      <c r="D43" s="25">
        <v>16833.728985000002</v>
      </c>
      <c r="E43" s="25">
        <v>24966.823535</v>
      </c>
      <c r="F43" s="25">
        <v>16648.660055</v>
      </c>
      <c r="G43" s="25">
        <v>1005.151421</v>
      </c>
      <c r="H43" s="25">
        <v>21340.025024999999</v>
      </c>
      <c r="I43" s="25">
        <v>196.11273811000001</v>
      </c>
      <c r="J43" s="25">
        <v>269.54867206</v>
      </c>
      <c r="K43" s="25"/>
      <c r="L43" s="25">
        <v>143.92034439</v>
      </c>
      <c r="M43" s="25">
        <v>54.657608662999998</v>
      </c>
      <c r="N43" s="25">
        <v>5613.8066368</v>
      </c>
      <c r="O43" s="25">
        <v>5.4911137392000002</v>
      </c>
      <c r="P43" s="25">
        <v>26.983449490000002</v>
      </c>
      <c r="Q43" s="25">
        <v>226.56175153000001</v>
      </c>
      <c r="R43" s="25"/>
      <c r="S43" s="25" t="s">
        <v>42</v>
      </c>
      <c r="T43" s="91">
        <v>60.954471621482</v>
      </c>
      <c r="U43" s="25">
        <v>14.233241081360701</v>
      </c>
      <c r="V43" s="25">
        <v>5.5036964307392999</v>
      </c>
      <c r="W43" s="25">
        <v>136.08200887120901</v>
      </c>
      <c r="X43" s="25">
        <v>136.08058524750001</v>
      </c>
      <c r="Y43" s="25">
        <v>103.69055331898601</v>
      </c>
      <c r="Z43" s="91">
        <v>13.9552892097072</v>
      </c>
      <c r="AA43" s="25">
        <v>272.965406966665</v>
      </c>
      <c r="AB43" s="25">
        <v>27.0932300225885</v>
      </c>
      <c r="AC43" s="25">
        <v>1024.3394878751001</v>
      </c>
      <c r="AD43" s="25">
        <v>0</v>
      </c>
      <c r="AE43" s="25">
        <v>72028.838486967899</v>
      </c>
      <c r="AF43" s="25">
        <v>772.34801076327904</v>
      </c>
      <c r="AG43" s="25">
        <v>27.8513399592394</v>
      </c>
      <c r="AH43" s="25">
        <v>88.492283771045706</v>
      </c>
      <c r="AI43" s="25">
        <v>963.55847585425101</v>
      </c>
      <c r="AJ43" s="91">
        <v>1.02973415864811E-2</v>
      </c>
      <c r="AK43" s="25">
        <v>143.69395578627001</v>
      </c>
      <c r="AL43" s="25">
        <v>143.69395578627001</v>
      </c>
      <c r="AM43" s="25">
        <v>54.807267997425001</v>
      </c>
      <c r="AN43" s="25">
        <v>0</v>
      </c>
      <c r="AO43" s="25">
        <v>1363.2545320532799</v>
      </c>
      <c r="AP43" s="25">
        <v>4.6873090890183002</v>
      </c>
      <c r="AQ43" s="91">
        <v>120.881090025167</v>
      </c>
      <c r="AR43" s="25">
        <v>5.8045015929350701</v>
      </c>
      <c r="AS43" s="25">
        <v>132.15573638817901</v>
      </c>
      <c r="AT43" s="25">
        <v>12.197846762434001</v>
      </c>
      <c r="AU43" s="25">
        <v>1164.28341263733</v>
      </c>
      <c r="AV43" s="25">
        <v>0</v>
      </c>
      <c r="AW43" s="91">
        <v>21252.903040835099</v>
      </c>
      <c r="AX43" s="25">
        <v>15183.399167182</v>
      </c>
      <c r="AY43" s="25">
        <v>1687.0449032556701</v>
      </c>
      <c r="AZ43" s="25">
        <v>16870.444070437599</v>
      </c>
      <c r="BA43" s="25">
        <v>3.8686224028499101E-3</v>
      </c>
      <c r="BB43" s="25">
        <v>650.44923978741895</v>
      </c>
      <c r="BC43" s="25">
        <v>63.554466795636998</v>
      </c>
      <c r="BD43" s="25">
        <v>13810.0834540551</v>
      </c>
      <c r="BE43" s="25">
        <v>67.500554590298506</v>
      </c>
      <c r="BF43" s="25">
        <v>796.65493311728005</v>
      </c>
      <c r="BG43" s="25">
        <v>1253.6322828309501</v>
      </c>
      <c r="BH43" s="25">
        <v>33.247556702987801</v>
      </c>
      <c r="BI43" s="25">
        <v>0.20515544895473301</v>
      </c>
      <c r="BJ43" s="25">
        <v>982.28560966065299</v>
      </c>
      <c r="BK43" s="25">
        <v>25016.815226801798</v>
      </c>
      <c r="BL43" s="25">
        <v>16693.7105773642</v>
      </c>
      <c r="BM43" s="25">
        <v>8323.1046494375405</v>
      </c>
      <c r="BN43" s="25">
        <v>14.8447700050155</v>
      </c>
      <c r="BO43" s="25">
        <v>0.428891307131401</v>
      </c>
      <c r="BP43" s="25">
        <v>1762.0781208684</v>
      </c>
      <c r="BQ43" s="25">
        <v>69.656362638271105</v>
      </c>
      <c r="BR43" s="25">
        <v>3576.5390877274199</v>
      </c>
      <c r="BS43" s="25">
        <v>156.051727629976</v>
      </c>
      <c r="BT43" s="25">
        <v>43.149352558739402</v>
      </c>
      <c r="BU43" s="25">
        <v>6532.35061845158</v>
      </c>
      <c r="BV43" s="25">
        <v>108.636095467991</v>
      </c>
      <c r="BW43" s="25">
        <v>691.78748881429897</v>
      </c>
      <c r="BX43" s="25">
        <v>645.24775066827499</v>
      </c>
      <c r="BY43" s="25">
        <v>4.49584754840523</v>
      </c>
      <c r="BZ43" s="25">
        <v>1007.6061315475901</v>
      </c>
      <c r="CA43" s="25">
        <v>11294.374438405701</v>
      </c>
      <c r="CB43" s="25">
        <v>0.73661950310743696</v>
      </c>
      <c r="CC43" s="25">
        <v>37.154943013391602</v>
      </c>
      <c r="CD43" s="25">
        <v>1037.9977471218001</v>
      </c>
      <c r="CE43" s="91">
        <v>0</v>
      </c>
      <c r="CF43" s="25">
        <v>532.72469832483898</v>
      </c>
      <c r="CG43" s="25">
        <v>21404.919092136599</v>
      </c>
      <c r="CH43" s="25">
        <v>892.40019246808504</v>
      </c>
      <c r="CI43" s="27"/>
      <c r="CJ43" s="54">
        <f t="shared" si="16"/>
        <v>4.044743021379674E-3</v>
      </c>
      <c r="CK43" s="54">
        <f t="shared" si="17"/>
        <v>4.6230552450251573E-3</v>
      </c>
      <c r="CL43" s="54">
        <f t="shared" si="18"/>
        <v>2.1810429210493633E-3</v>
      </c>
      <c r="CM43" s="54">
        <f t="shared" si="19"/>
        <v>2.0023248745166763E-3</v>
      </c>
      <c r="CN43" s="54">
        <f t="shared" si="20"/>
        <v>2.7059548465385146E-3</v>
      </c>
      <c r="CO43" s="54">
        <f t="shared" si="21"/>
        <v>2.4421301072706987E-3</v>
      </c>
      <c r="CP43" s="54">
        <f t="shared" si="22"/>
        <v>3.0409555312412252E-3</v>
      </c>
      <c r="CQ43" s="54">
        <f t="shared" si="23"/>
        <v>-0.30611042118451198</v>
      </c>
      <c r="CR43" s="54">
        <f t="shared" si="24"/>
        <v>1.2675762342114056E-2</v>
      </c>
      <c r="CS43" s="54" t="str">
        <f t="shared" si="25"/>
        <v/>
      </c>
      <c r="CT43" s="54">
        <f t="shared" si="26"/>
        <v>-1.573013215675136E-3</v>
      </c>
      <c r="CU43" s="54">
        <f t="shared" si="27"/>
        <v>2.7381244457244909E-3</v>
      </c>
      <c r="CV43" s="54">
        <f t="shared" si="28"/>
        <v>-0.97645880149810238</v>
      </c>
      <c r="CW43" s="54">
        <f t="shared" si="29"/>
        <v>2.2914643798896918E-3</v>
      </c>
      <c r="CX43" s="54">
        <f t="shared" si="30"/>
        <v>4.0684395310237407E-3</v>
      </c>
      <c r="CY43" s="54">
        <f t="shared" si="31"/>
        <v>-0.94616105022114094</v>
      </c>
    </row>
    <row r="44" spans="1:103" x14ac:dyDescent="0.25">
      <c r="A44" s="27" t="s">
        <v>43</v>
      </c>
      <c r="B44" s="25">
        <v>138408.54281000001</v>
      </c>
      <c r="C44" s="25">
        <v>3377.2447508999999</v>
      </c>
      <c r="D44" s="25">
        <v>44213.554660000002</v>
      </c>
      <c r="E44" s="25">
        <v>25773.659731</v>
      </c>
      <c r="F44" s="25">
        <v>23556.431784</v>
      </c>
      <c r="G44" s="25">
        <v>4400.9600286000004</v>
      </c>
      <c r="H44" s="25">
        <v>68007.944069999998</v>
      </c>
      <c r="I44" s="25">
        <v>314.42280026999998</v>
      </c>
      <c r="J44" s="25">
        <v>524.79369522000002</v>
      </c>
      <c r="K44" s="25"/>
      <c r="L44" s="25">
        <v>352.64570506000001</v>
      </c>
      <c r="M44" s="25">
        <v>96.223103812000005</v>
      </c>
      <c r="N44" s="25">
        <v>552.15980528</v>
      </c>
      <c r="O44" s="25">
        <v>7.9781288583999999</v>
      </c>
      <c r="P44" s="25">
        <v>53.101099155999997</v>
      </c>
      <c r="Q44" s="25">
        <v>29.428669850999999</v>
      </c>
      <c r="R44" s="25"/>
      <c r="S44" s="25" t="s">
        <v>43</v>
      </c>
      <c r="T44" s="91">
        <v>257.62309498764301</v>
      </c>
      <c r="U44" s="25">
        <v>28.398491864502098</v>
      </c>
      <c r="V44" s="25">
        <v>7.9994148867642396</v>
      </c>
      <c r="W44" s="25">
        <v>318.42238002050402</v>
      </c>
      <c r="X44" s="25">
        <v>318.29106612435999</v>
      </c>
      <c r="Y44" s="25">
        <v>312.27163137097301</v>
      </c>
      <c r="Z44" s="91">
        <v>59.374012820665897</v>
      </c>
      <c r="AA44" s="25">
        <v>537.523292718319</v>
      </c>
      <c r="AB44" s="25">
        <v>53.374907010243902</v>
      </c>
      <c r="AC44" s="25">
        <v>4475.40955805869</v>
      </c>
      <c r="AD44" s="25">
        <v>0</v>
      </c>
      <c r="AE44" s="25">
        <v>139461.59670304501</v>
      </c>
      <c r="AF44" s="25">
        <v>1384.5699759568599</v>
      </c>
      <c r="AG44" s="25">
        <v>83.1244649748147</v>
      </c>
      <c r="AH44" s="25">
        <v>160.01175952539299</v>
      </c>
      <c r="AI44" s="25">
        <v>2586.14836439799</v>
      </c>
      <c r="AJ44" s="91">
        <v>0.94948742752844095</v>
      </c>
      <c r="AK44" s="25">
        <v>366.09780784550901</v>
      </c>
      <c r="AL44" s="25">
        <v>366.09780784550901</v>
      </c>
      <c r="AM44" s="25">
        <v>96.486762978287302</v>
      </c>
      <c r="AN44" s="25">
        <v>0</v>
      </c>
      <c r="AO44" s="25">
        <v>4363.5979207431201</v>
      </c>
      <c r="AP44" s="25">
        <v>15.180411495346901</v>
      </c>
      <c r="AQ44" s="91">
        <v>336.86164516793701</v>
      </c>
      <c r="AR44" s="25">
        <v>14.8175803006413</v>
      </c>
      <c r="AS44" s="25">
        <v>557.04317931468495</v>
      </c>
      <c r="AT44" s="25">
        <v>29.899050559651901</v>
      </c>
      <c r="AU44" s="25">
        <v>3392.0761647388099</v>
      </c>
      <c r="AV44" s="25">
        <v>0</v>
      </c>
      <c r="AW44" s="91">
        <v>67855.296443393498</v>
      </c>
      <c r="AX44" s="25">
        <v>39876.120224364997</v>
      </c>
      <c r="AY44" s="25">
        <v>4430.6793723685896</v>
      </c>
      <c r="AZ44" s="25">
        <v>44306.799596733603</v>
      </c>
      <c r="BA44" s="25">
        <v>9.8012269979453406E-3</v>
      </c>
      <c r="BB44" s="25">
        <v>1599.9406356028801</v>
      </c>
      <c r="BC44" s="25">
        <v>8.9464179726296091</v>
      </c>
      <c r="BD44" s="25">
        <v>46200.234431874102</v>
      </c>
      <c r="BE44" s="25">
        <v>10.899933200394599</v>
      </c>
      <c r="BF44" s="25">
        <v>1315.9849870246901</v>
      </c>
      <c r="BG44" s="25">
        <v>1872.5263522533901</v>
      </c>
      <c r="BH44" s="25">
        <v>10.3967842457822</v>
      </c>
      <c r="BI44" s="25">
        <v>3.7393481234213399</v>
      </c>
      <c r="BJ44" s="25">
        <v>984.201708161841</v>
      </c>
      <c r="BK44" s="25">
        <v>25891.254271557798</v>
      </c>
      <c r="BL44" s="25">
        <v>23658.4653401039</v>
      </c>
      <c r="BM44" s="25">
        <v>2232.7889314538902</v>
      </c>
      <c r="BN44" s="25">
        <v>18.158937918506101</v>
      </c>
      <c r="BO44" s="25">
        <v>0.587569234449004</v>
      </c>
      <c r="BP44" s="25">
        <v>1021.5206458638499</v>
      </c>
      <c r="BQ44" s="25">
        <v>119.110601602209</v>
      </c>
      <c r="BR44" s="25">
        <v>6130.93270265711</v>
      </c>
      <c r="BS44" s="25">
        <v>250.48101354519699</v>
      </c>
      <c r="BT44" s="25">
        <v>92.163554160838203</v>
      </c>
      <c r="BU44" s="25">
        <v>11358.1999396925</v>
      </c>
      <c r="BV44" s="25">
        <v>327.69526632103498</v>
      </c>
      <c r="BW44" s="25">
        <v>16.535663906039002</v>
      </c>
      <c r="BX44" s="25">
        <v>443.56012519419897</v>
      </c>
      <c r="BY44" s="25">
        <v>0.51905534682121002</v>
      </c>
      <c r="BZ44" s="25">
        <v>4403.4094751911598</v>
      </c>
      <c r="CA44" s="25">
        <v>39684.096070385298</v>
      </c>
      <c r="CB44" s="25">
        <v>44.957929990398299</v>
      </c>
      <c r="CC44" s="25">
        <v>156.74002182279</v>
      </c>
      <c r="CD44" s="25">
        <v>3763.6324884036999</v>
      </c>
      <c r="CE44" s="91">
        <v>0</v>
      </c>
      <c r="CF44" s="25">
        <v>1801.3820865084999</v>
      </c>
      <c r="CG44" s="25">
        <v>68200.339870478405</v>
      </c>
      <c r="CH44" s="25">
        <v>2638.4082478416699</v>
      </c>
      <c r="CI44" s="27"/>
      <c r="CJ44" s="54">
        <f t="shared" si="16"/>
        <v>7.6083012772598544E-3</v>
      </c>
      <c r="CK44" s="54">
        <f t="shared" si="17"/>
        <v>4.3915721047038739E-3</v>
      </c>
      <c r="CL44" s="54">
        <f t="shared" si="18"/>
        <v>2.1089672036245458E-3</v>
      </c>
      <c r="CM44" s="54">
        <f t="shared" si="19"/>
        <v>4.5625860582134727E-3</v>
      </c>
      <c r="CN44" s="54">
        <f t="shared" si="20"/>
        <v>4.3314521078358908E-3</v>
      </c>
      <c r="CO44" s="54">
        <f t="shared" si="21"/>
        <v>5.5657096979782315E-4</v>
      </c>
      <c r="CP44" s="54">
        <f t="shared" si="22"/>
        <v>2.8290195080794651E-3</v>
      </c>
      <c r="CQ44" s="54">
        <f t="shared" si="23"/>
        <v>1.2302752380038156E-2</v>
      </c>
      <c r="CR44" s="54">
        <f t="shared" si="24"/>
        <v>2.4256384202524718E-2</v>
      </c>
      <c r="CS44" s="54" t="str">
        <f t="shared" si="25"/>
        <v/>
      </c>
      <c r="CT44" s="54">
        <f t="shared" si="26"/>
        <v>3.814622606340895E-2</v>
      </c>
      <c r="CU44" s="54">
        <f t="shared" si="27"/>
        <v>2.740081704311188E-3</v>
      </c>
      <c r="CV44" s="54">
        <f t="shared" si="28"/>
        <v>8.8441316951866703E-3</v>
      </c>
      <c r="CW44" s="54">
        <f t="shared" si="29"/>
        <v>2.6680477016648033E-3</v>
      </c>
      <c r="CX44" s="54">
        <f t="shared" si="30"/>
        <v>5.1563500303358116E-3</v>
      </c>
      <c r="CY44" s="54">
        <f t="shared" si="31"/>
        <v>1.5983757031271948E-2</v>
      </c>
    </row>
    <row r="45" spans="1:103" x14ac:dyDescent="0.25">
      <c r="A45" s="27" t="s">
        <v>44</v>
      </c>
      <c r="B45" s="25">
        <v>4622.8976990000001</v>
      </c>
      <c r="C45" s="25">
        <v>6371.1628079000002</v>
      </c>
      <c r="D45" s="25">
        <v>4806.3275635</v>
      </c>
      <c r="E45" s="25">
        <v>1386.8049169999999</v>
      </c>
      <c r="F45" s="25">
        <v>1223.2595876</v>
      </c>
      <c r="G45" s="25">
        <v>60.330318726000002</v>
      </c>
      <c r="H45" s="25">
        <v>5413.2091811</v>
      </c>
      <c r="I45" s="25">
        <v>19.216559792000002</v>
      </c>
      <c r="J45" s="25">
        <v>40.877543066000001</v>
      </c>
      <c r="K45" s="25"/>
      <c r="L45" s="25">
        <v>24.87121415</v>
      </c>
      <c r="M45" s="25">
        <v>2.6914774361</v>
      </c>
      <c r="N45" s="25">
        <v>60.419728069999998</v>
      </c>
      <c r="O45" s="25">
        <v>0.18650392900000001</v>
      </c>
      <c r="P45" s="25">
        <v>1.3078954503</v>
      </c>
      <c r="Q45" s="25">
        <v>3.4077057630000001</v>
      </c>
      <c r="R45" s="25"/>
      <c r="S45" s="25" t="s">
        <v>44</v>
      </c>
      <c r="T45" s="91">
        <v>27.927585319792598</v>
      </c>
      <c r="U45" s="25">
        <v>12.908303459858599</v>
      </c>
      <c r="V45" s="25">
        <v>0.18698334575696399</v>
      </c>
      <c r="W45" s="25">
        <v>20.275048973515801</v>
      </c>
      <c r="X45" s="25">
        <v>20.2419889706375</v>
      </c>
      <c r="Y45" s="25">
        <v>32.819184265842601</v>
      </c>
      <c r="Z45" s="91">
        <v>6.4963755619365404</v>
      </c>
      <c r="AA45" s="25">
        <v>64.907839370366602</v>
      </c>
      <c r="AB45" s="25">
        <v>1.3270627522757501</v>
      </c>
      <c r="AC45" s="25">
        <v>95581.959544864498</v>
      </c>
      <c r="AD45" s="25">
        <v>0</v>
      </c>
      <c r="AE45" s="25">
        <v>4663.9351276751604</v>
      </c>
      <c r="AF45" s="25">
        <v>26.890575895866998</v>
      </c>
      <c r="AG45" s="25">
        <v>617.92046754478702</v>
      </c>
      <c r="AH45" s="25">
        <v>5.7949196721136298</v>
      </c>
      <c r="AI45" s="25">
        <v>740.17654930334504</v>
      </c>
      <c r="AJ45" s="91">
        <v>0.239659291489774</v>
      </c>
      <c r="AK45" s="25">
        <v>26.674795573250801</v>
      </c>
      <c r="AL45" s="25">
        <v>26.674795573250801</v>
      </c>
      <c r="AM45" s="25">
        <v>2.6988531775459199</v>
      </c>
      <c r="AN45" s="25">
        <v>0</v>
      </c>
      <c r="AO45" s="25">
        <v>237.99192179958999</v>
      </c>
      <c r="AP45" s="25">
        <v>1.09217339252156</v>
      </c>
      <c r="AQ45" s="91">
        <v>95.770908083458707</v>
      </c>
      <c r="AR45" s="25">
        <v>5.7411083084848098</v>
      </c>
      <c r="AS45" s="25">
        <v>71.601772016513095</v>
      </c>
      <c r="AT45" s="25">
        <v>3.94226864024585</v>
      </c>
      <c r="AU45" s="25">
        <v>6385.9550073689497</v>
      </c>
      <c r="AV45" s="25">
        <v>0</v>
      </c>
      <c r="AW45" s="91">
        <v>6008.3806336083499</v>
      </c>
      <c r="AX45" s="25">
        <v>4344.3052444425402</v>
      </c>
      <c r="AY45" s="25">
        <v>482.70069499143</v>
      </c>
      <c r="AZ45" s="25">
        <v>4827.0059394339596</v>
      </c>
      <c r="BA45" s="25">
        <v>2.0458044089682898E-3</v>
      </c>
      <c r="BB45" s="25">
        <v>74.0259415869034</v>
      </c>
      <c r="BC45" s="25">
        <v>1.22670467523162</v>
      </c>
      <c r="BD45" s="25">
        <v>2754.5344558990701</v>
      </c>
      <c r="BE45" s="25">
        <v>4.47664536307368</v>
      </c>
      <c r="BF45" s="25">
        <v>18.257925631486401</v>
      </c>
      <c r="BG45" s="25">
        <v>51.761009496409102</v>
      </c>
      <c r="BH45" s="25">
        <v>1.4665349913193</v>
      </c>
      <c r="BI45" s="25">
        <v>0.87124545313249102</v>
      </c>
      <c r="BJ45" s="25">
        <v>16.0848802592635</v>
      </c>
      <c r="BK45" s="25">
        <v>1395.70831969861</v>
      </c>
      <c r="BL45" s="25">
        <v>1230.6985712349599</v>
      </c>
      <c r="BM45" s="25">
        <v>165.00974846365401</v>
      </c>
      <c r="BN45" s="25">
        <v>1.1097429576106299</v>
      </c>
      <c r="BO45" s="25">
        <v>0.118632652975964</v>
      </c>
      <c r="BP45" s="25">
        <v>91.953584339467696</v>
      </c>
      <c r="BQ45" s="25">
        <v>4.2141406528988004</v>
      </c>
      <c r="BR45" s="25">
        <v>295.224140280097</v>
      </c>
      <c r="BS45" s="25">
        <v>2.2994975633415402</v>
      </c>
      <c r="BT45" s="25">
        <v>5.1193895047867803</v>
      </c>
      <c r="BU45" s="25">
        <v>708.33354570456902</v>
      </c>
      <c r="BV45" s="25">
        <v>27.260976035742999</v>
      </c>
      <c r="BW45" s="25">
        <v>13.149490967443199</v>
      </c>
      <c r="BX45" s="25">
        <v>14.918973265651401</v>
      </c>
      <c r="BY45" s="25">
        <v>0.112487476203861</v>
      </c>
      <c r="BZ45" s="25">
        <v>60.582986034381101</v>
      </c>
      <c r="CA45" s="25">
        <v>2580.7181418281298</v>
      </c>
      <c r="CB45" s="25">
        <v>0.31170498894492299</v>
      </c>
      <c r="CC45" s="25">
        <v>16.948232138696699</v>
      </c>
      <c r="CD45" s="25">
        <v>588.49992775562998</v>
      </c>
      <c r="CE45" s="91">
        <v>0</v>
      </c>
      <c r="CF45" s="25">
        <v>175.06523754991301</v>
      </c>
      <c r="CG45" s="25">
        <v>5429.5512239510099</v>
      </c>
      <c r="CH45" s="25">
        <v>182.79174307966801</v>
      </c>
      <c r="CI45" s="27"/>
      <c r="CJ45" s="54">
        <f t="shared" si="16"/>
        <v>8.8769926022886671E-3</v>
      </c>
      <c r="CK45" s="54">
        <f t="shared" si="17"/>
        <v>2.321742500538172E-3</v>
      </c>
      <c r="CL45" s="54">
        <f t="shared" si="18"/>
        <v>4.302323481028306E-3</v>
      </c>
      <c r="CM45" s="54">
        <f t="shared" si="19"/>
        <v>6.420083019225465E-3</v>
      </c>
      <c r="CN45" s="54">
        <f t="shared" si="20"/>
        <v>6.0812796485453582E-3</v>
      </c>
      <c r="CO45" s="54">
        <f t="shared" si="21"/>
        <v>4.1880652003286924E-3</v>
      </c>
      <c r="CP45" s="54">
        <f t="shared" si="22"/>
        <v>3.0189195178467227E-3</v>
      </c>
      <c r="CQ45" s="54">
        <f t="shared" si="23"/>
        <v>5.336174579304212E-2</v>
      </c>
      <c r="CR45" s="54">
        <f t="shared" si="24"/>
        <v>0.5878605831462963</v>
      </c>
      <c r="CS45" s="54" t="str">
        <f t="shared" si="25"/>
        <v/>
      </c>
      <c r="CT45" s="54">
        <f t="shared" si="26"/>
        <v>7.2516822555315455E-2</v>
      </c>
      <c r="CU45" s="54">
        <f t="shared" si="27"/>
        <v>2.7404061973514025E-3</v>
      </c>
      <c r="CV45" s="54">
        <f t="shared" si="28"/>
        <v>0.18507272878749151</v>
      </c>
      <c r="CW45" s="54">
        <f t="shared" si="29"/>
        <v>2.5705450793155889E-3</v>
      </c>
      <c r="CX45" s="54">
        <f t="shared" si="30"/>
        <v>1.4655071987102329E-2</v>
      </c>
      <c r="CY45" s="54">
        <f t="shared" si="31"/>
        <v>0.15686884796510231</v>
      </c>
    </row>
    <row r="46" spans="1:103" x14ac:dyDescent="0.25">
      <c r="A46" s="27" t="s">
        <v>45</v>
      </c>
      <c r="B46" s="25">
        <v>5769.6569835999999</v>
      </c>
      <c r="C46" s="25">
        <v>124.4960031</v>
      </c>
      <c r="D46" s="25">
        <v>3009.9800703999999</v>
      </c>
      <c r="E46" s="25">
        <v>1505.5511650999999</v>
      </c>
      <c r="F46" s="25">
        <v>1348.9193507</v>
      </c>
      <c r="G46" s="25">
        <v>107.25776795</v>
      </c>
      <c r="H46" s="25">
        <v>1372.3669288999999</v>
      </c>
      <c r="I46" s="25">
        <v>12.908714882</v>
      </c>
      <c r="J46" s="25">
        <v>22.364430986999999</v>
      </c>
      <c r="K46" s="25"/>
      <c r="L46" s="25">
        <v>15.327953769000001</v>
      </c>
      <c r="M46" s="25">
        <v>4.9417471944000004</v>
      </c>
      <c r="N46" s="25">
        <v>26.584317077000001</v>
      </c>
      <c r="O46" s="25">
        <v>0.50585522189999998</v>
      </c>
      <c r="P46" s="25">
        <v>2.5203746209000002</v>
      </c>
      <c r="Q46" s="25">
        <v>1.6923839062999999</v>
      </c>
      <c r="R46" s="25"/>
      <c r="S46" s="25" t="s">
        <v>45</v>
      </c>
      <c r="T46" s="91">
        <v>12.4001548430995</v>
      </c>
      <c r="U46" s="25">
        <v>2.8615508863237298</v>
      </c>
      <c r="V46" s="25">
        <v>0.50708849910794396</v>
      </c>
      <c r="W46" s="25">
        <v>12.983974178166299</v>
      </c>
      <c r="X46" s="25">
        <v>12.983933120969301</v>
      </c>
      <c r="Y46" s="25">
        <v>9.5350766862547296</v>
      </c>
      <c r="Z46" s="91">
        <v>2.83809993043847</v>
      </c>
      <c r="AA46" s="25">
        <v>22.435387986781901</v>
      </c>
      <c r="AB46" s="25">
        <v>2.5311332834678701</v>
      </c>
      <c r="AC46" s="25">
        <v>120.28908233412101</v>
      </c>
      <c r="AD46" s="25">
        <v>0</v>
      </c>
      <c r="AE46" s="25">
        <v>5791.9132163781296</v>
      </c>
      <c r="AF46" s="25">
        <v>54.077871367793698</v>
      </c>
      <c r="AG46" s="25">
        <v>2.5891164379817702</v>
      </c>
      <c r="AH46" s="25">
        <v>6.4850372101641804</v>
      </c>
      <c r="AI46" s="25">
        <v>62.945713033765102</v>
      </c>
      <c r="AJ46" s="91">
        <v>2.7811241729691199E-4</v>
      </c>
      <c r="AK46" s="25">
        <v>15.443166069013399</v>
      </c>
      <c r="AL46" s="25">
        <v>15.443166069013399</v>
      </c>
      <c r="AM46" s="25">
        <v>4.9552979094098699</v>
      </c>
      <c r="AN46" s="25">
        <v>0</v>
      </c>
      <c r="AO46" s="25">
        <v>68.097231951035297</v>
      </c>
      <c r="AP46" s="25">
        <v>0.234082999584241</v>
      </c>
      <c r="AQ46" s="91">
        <v>13.218206352296701</v>
      </c>
      <c r="AR46" s="25">
        <v>0.65881199887476105</v>
      </c>
      <c r="AS46" s="25">
        <v>26.6577090105434</v>
      </c>
      <c r="AT46" s="25">
        <v>1.6970006413973699</v>
      </c>
      <c r="AU46" s="25">
        <v>125.06976748623499</v>
      </c>
      <c r="AV46" s="25">
        <v>0</v>
      </c>
      <c r="AW46" s="91">
        <v>1354.8333975980599</v>
      </c>
      <c r="AX46" s="25">
        <v>2717.4783765163602</v>
      </c>
      <c r="AY46" s="25">
        <v>301.94220555454501</v>
      </c>
      <c r="AZ46" s="25">
        <v>3019.4205820709099</v>
      </c>
      <c r="BA46" s="25">
        <v>3.0981629905653201E-4</v>
      </c>
      <c r="BB46" s="25">
        <v>39.111829872793301</v>
      </c>
      <c r="BC46" s="25">
        <v>0.31959912355252701</v>
      </c>
      <c r="BD46" s="25">
        <v>844.47269907240502</v>
      </c>
      <c r="BE46" s="25">
        <v>2.5730000683432799</v>
      </c>
      <c r="BF46" s="25">
        <v>61.465521586005003</v>
      </c>
      <c r="BG46" s="25">
        <v>107.990845858341</v>
      </c>
      <c r="BH46" s="25">
        <v>0.39572778209516302</v>
      </c>
      <c r="BI46" s="25">
        <v>4.6606586087732903E-3</v>
      </c>
      <c r="BJ46" s="25">
        <v>75.660314048402398</v>
      </c>
      <c r="BK46" s="25">
        <v>1510.32304973224</v>
      </c>
      <c r="BL46" s="25">
        <v>1353.0877757804001</v>
      </c>
      <c r="BM46" s="25">
        <v>157.23527395183899</v>
      </c>
      <c r="BN46" s="25">
        <v>1.18603759100955</v>
      </c>
      <c r="BO46" s="25">
        <v>1.4098914741755999E-2</v>
      </c>
      <c r="BP46" s="25">
        <v>125.574533364198</v>
      </c>
      <c r="BQ46" s="25">
        <v>5.4711268925301901</v>
      </c>
      <c r="BR46" s="25">
        <v>295.48893687615998</v>
      </c>
      <c r="BS46" s="25">
        <v>11.580780138560399</v>
      </c>
      <c r="BT46" s="25">
        <v>3.3422879511896602</v>
      </c>
      <c r="BU46" s="25">
        <v>553.94005456439402</v>
      </c>
      <c r="BV46" s="25">
        <v>11.152500853134899</v>
      </c>
      <c r="BW46" s="25">
        <v>47.526390405485103</v>
      </c>
      <c r="BX46" s="25">
        <v>60.535796844083599</v>
      </c>
      <c r="BY46" s="25">
        <v>1.8063112705787601E-2</v>
      </c>
      <c r="BZ46" s="25">
        <v>107.464401126561</v>
      </c>
      <c r="CA46" s="25">
        <v>744.63361851443403</v>
      </c>
      <c r="CB46" s="25">
        <v>0.59730518688029299</v>
      </c>
      <c r="CC46" s="25">
        <v>7.5590185084203902</v>
      </c>
      <c r="CD46" s="25">
        <v>51.780958697820097</v>
      </c>
      <c r="CE46" s="91">
        <v>0</v>
      </c>
      <c r="CF46" s="25">
        <v>29.4825905445527</v>
      </c>
      <c r="CG46" s="25">
        <v>1376.47980731603</v>
      </c>
      <c r="CH46" s="25">
        <v>36.667125102787203</v>
      </c>
      <c r="CI46" s="27"/>
      <c r="CJ46" s="54">
        <f t="shared" si="16"/>
        <v>3.8574620365460408E-3</v>
      </c>
      <c r="CK46" s="54">
        <f t="shared" si="17"/>
        <v>4.608697242867537E-3</v>
      </c>
      <c r="CL46" s="54">
        <f t="shared" si="18"/>
        <v>3.1364033814534082E-3</v>
      </c>
      <c r="CM46" s="54">
        <f t="shared" si="19"/>
        <v>3.1695267107863878E-3</v>
      </c>
      <c r="CN46" s="54">
        <f t="shared" si="20"/>
        <v>3.090195924787458E-3</v>
      </c>
      <c r="CO46" s="54">
        <f t="shared" si="21"/>
        <v>1.9265101307844134E-3</v>
      </c>
      <c r="CP46" s="54">
        <f t="shared" si="22"/>
        <v>2.9969232931943987E-3</v>
      </c>
      <c r="CQ46" s="54">
        <f t="shared" si="23"/>
        <v>5.8269347225404769E-3</v>
      </c>
      <c r="CR46" s="54">
        <f t="shared" si="24"/>
        <v>3.1727612396286005E-3</v>
      </c>
      <c r="CS46" s="54" t="str">
        <f t="shared" si="25"/>
        <v/>
      </c>
      <c r="CT46" s="54">
        <f t="shared" si="26"/>
        <v>7.5164827445141193E-3</v>
      </c>
      <c r="CU46" s="54">
        <f t="shared" si="27"/>
        <v>2.7420898878083417E-3</v>
      </c>
      <c r="CV46" s="54">
        <f t="shared" si="28"/>
        <v>2.7607229228730026E-3</v>
      </c>
      <c r="CW46" s="54">
        <f t="shared" si="29"/>
        <v>2.4380043035075617E-3</v>
      </c>
      <c r="CX46" s="54">
        <f t="shared" si="30"/>
        <v>4.2686759653325418E-3</v>
      </c>
      <c r="CY46" s="54">
        <f t="shared" si="31"/>
        <v>2.727947884746462E-3</v>
      </c>
    </row>
    <row r="47" spans="1:103" x14ac:dyDescent="0.25">
      <c r="A47" s="27" t="s">
        <v>46</v>
      </c>
      <c r="B47" s="25">
        <v>66203.023841999995</v>
      </c>
      <c r="C47" s="25">
        <v>1277.6662586</v>
      </c>
      <c r="D47" s="25">
        <v>19013.520804</v>
      </c>
      <c r="E47" s="25">
        <v>20024.553866999999</v>
      </c>
      <c r="F47" s="25">
        <v>17750.662303000001</v>
      </c>
      <c r="G47" s="25">
        <v>4291.2008268</v>
      </c>
      <c r="H47" s="25">
        <v>29738.554727999999</v>
      </c>
      <c r="I47" s="25">
        <v>158.51282566</v>
      </c>
      <c r="J47" s="25">
        <v>297.07994764</v>
      </c>
      <c r="K47" s="25"/>
      <c r="L47" s="25">
        <v>184.07620467000001</v>
      </c>
      <c r="M47" s="25">
        <v>48.066267259999996</v>
      </c>
      <c r="N47" s="25">
        <v>165.64101948999999</v>
      </c>
      <c r="O47" s="25">
        <v>5.8336638167999997</v>
      </c>
      <c r="P47" s="25">
        <v>27.369578559000001</v>
      </c>
      <c r="Q47" s="25">
        <v>15.851564193</v>
      </c>
      <c r="R47" s="25"/>
      <c r="S47" s="25" t="s">
        <v>46</v>
      </c>
      <c r="T47" s="91">
        <v>77.659421140409293</v>
      </c>
      <c r="U47" s="25">
        <v>23.652203580823201</v>
      </c>
      <c r="V47" s="25">
        <v>5.8457601687826104</v>
      </c>
      <c r="W47" s="25">
        <v>160.23796876712601</v>
      </c>
      <c r="X47" s="25">
        <v>160.180433964522</v>
      </c>
      <c r="Y47" s="25">
        <v>143.77419955432401</v>
      </c>
      <c r="Z47" s="91">
        <v>17.955123978756198</v>
      </c>
      <c r="AA47" s="25">
        <v>944.23504804069103</v>
      </c>
      <c r="AB47" s="25">
        <v>27.485419816948301</v>
      </c>
      <c r="AC47" s="25">
        <v>7880.6816713466797</v>
      </c>
      <c r="AD47" s="25">
        <v>0</v>
      </c>
      <c r="AE47" s="25">
        <v>66475.540027668001</v>
      </c>
      <c r="AF47" s="25">
        <v>1328.70317788583</v>
      </c>
      <c r="AG47" s="25">
        <v>257.45456322997501</v>
      </c>
      <c r="AH47" s="25">
        <v>83.018603412083493</v>
      </c>
      <c r="AI47" s="25">
        <v>2339.9351086211</v>
      </c>
      <c r="AJ47" s="91">
        <v>0.41730916156961201</v>
      </c>
      <c r="AK47" s="25">
        <v>186.75725423053899</v>
      </c>
      <c r="AL47" s="25">
        <v>186.75725423053899</v>
      </c>
      <c r="AM47" s="25">
        <v>48.197964315084597</v>
      </c>
      <c r="AN47" s="25">
        <v>0</v>
      </c>
      <c r="AO47" s="25">
        <v>1773.98285135575</v>
      </c>
      <c r="AP47" s="25">
        <v>7.0107578956382799</v>
      </c>
      <c r="AQ47" s="91">
        <v>180.14780567234101</v>
      </c>
      <c r="AR47" s="25">
        <v>9.5746751819443698</v>
      </c>
      <c r="AS47" s="25">
        <v>167.58419582712401</v>
      </c>
      <c r="AT47" s="25">
        <v>16.064234242295701</v>
      </c>
      <c r="AU47" s="25">
        <v>1283.5922062977199</v>
      </c>
      <c r="AV47" s="25">
        <v>0</v>
      </c>
      <c r="AW47" s="91">
        <v>29988.4908982181</v>
      </c>
      <c r="AX47" s="25">
        <v>17154.303807955301</v>
      </c>
      <c r="AY47" s="25">
        <v>1906.0336095151399</v>
      </c>
      <c r="AZ47" s="25">
        <v>19060.337417470499</v>
      </c>
      <c r="BA47" s="25">
        <v>9.2459171369286292E-3</v>
      </c>
      <c r="BB47" s="25">
        <v>707.53913807581705</v>
      </c>
      <c r="BC47" s="25">
        <v>4.4890334748700598</v>
      </c>
      <c r="BD47" s="25">
        <v>18205.339927491099</v>
      </c>
      <c r="BE47" s="25">
        <v>53.583146403434696</v>
      </c>
      <c r="BF47" s="25">
        <v>688.96661088532096</v>
      </c>
      <c r="BG47" s="25">
        <v>1161.8181595154199</v>
      </c>
      <c r="BH47" s="25">
        <v>3.8668493672183701</v>
      </c>
      <c r="BI47" s="25">
        <v>2.15613793878867E-2</v>
      </c>
      <c r="BJ47" s="25">
        <v>1172.8911513528101</v>
      </c>
      <c r="BK47" s="25">
        <v>20074.677809296802</v>
      </c>
      <c r="BL47" s="25">
        <v>17794.407518231601</v>
      </c>
      <c r="BM47" s="25">
        <v>2280.2702910652101</v>
      </c>
      <c r="BN47" s="25">
        <v>18.9396299090042</v>
      </c>
      <c r="BO47" s="25">
        <v>0.182127144466674</v>
      </c>
      <c r="BP47" s="25">
        <v>1580.47284472296</v>
      </c>
      <c r="BQ47" s="25">
        <v>66.690655048308699</v>
      </c>
      <c r="BR47" s="25">
        <v>3763.4546090378399</v>
      </c>
      <c r="BS47" s="25">
        <v>125.007687247364</v>
      </c>
      <c r="BT47" s="25">
        <v>37.911158422592898</v>
      </c>
      <c r="BU47" s="25">
        <v>7409.4944983658197</v>
      </c>
      <c r="BV47" s="25">
        <v>121.736700730344</v>
      </c>
      <c r="BW47" s="25">
        <v>1046.98662796452</v>
      </c>
      <c r="BX47" s="25">
        <v>659.39571104019603</v>
      </c>
      <c r="BY47" s="25">
        <v>0.2354569500598</v>
      </c>
      <c r="BZ47" s="25">
        <v>4307.6643350143504</v>
      </c>
      <c r="CA47" s="25">
        <v>15342.653483874599</v>
      </c>
      <c r="CB47" s="25">
        <v>37.0379043607863</v>
      </c>
      <c r="CC47" s="25">
        <v>47.206217753869701</v>
      </c>
      <c r="CD47" s="25">
        <v>1476.42964837465</v>
      </c>
      <c r="CE47" s="91">
        <v>0</v>
      </c>
      <c r="CF47" s="25">
        <v>695.64317610149601</v>
      </c>
      <c r="CG47" s="25">
        <v>29826.1179403319</v>
      </c>
      <c r="CH47" s="25">
        <v>1111.22886691445</v>
      </c>
      <c r="CI47" s="27"/>
      <c r="CJ47" s="54">
        <f t="shared" si="16"/>
        <v>4.1163706708985479E-3</v>
      </c>
      <c r="CK47" s="54">
        <f t="shared" si="17"/>
        <v>4.6381029927277662E-3</v>
      </c>
      <c r="CL47" s="54">
        <f t="shared" si="18"/>
        <v>2.4622800770623047E-3</v>
      </c>
      <c r="CM47" s="54">
        <f t="shared" si="19"/>
        <v>2.5031240460945273E-3</v>
      </c>
      <c r="CN47" s="54">
        <f t="shared" si="20"/>
        <v>2.4644272131866727E-3</v>
      </c>
      <c r="CO47" s="54">
        <f t="shared" si="21"/>
        <v>3.8365736955330233E-3</v>
      </c>
      <c r="CP47" s="54">
        <f t="shared" si="22"/>
        <v>2.9444340228631507E-3</v>
      </c>
      <c r="CQ47" s="54">
        <f t="shared" si="23"/>
        <v>1.0520336746118611E-2</v>
      </c>
      <c r="CR47" s="54">
        <f t="shared" si="24"/>
        <v>2.1783870151509195</v>
      </c>
      <c r="CS47" s="54" t="str">
        <f t="shared" si="25"/>
        <v/>
      </c>
      <c r="CT47" s="54">
        <f t="shared" si="26"/>
        <v>1.4564889391029078E-2</v>
      </c>
      <c r="CU47" s="54">
        <f t="shared" si="27"/>
        <v>2.7399060212482339E-3</v>
      </c>
      <c r="CV47" s="54">
        <f t="shared" si="28"/>
        <v>1.1731250768118628E-2</v>
      </c>
      <c r="CW47" s="54">
        <f t="shared" si="29"/>
        <v>2.0735428647388286E-3</v>
      </c>
      <c r="CX47" s="54">
        <f t="shared" si="30"/>
        <v>4.232482341610928E-3</v>
      </c>
      <c r="CY47" s="54">
        <f t="shared" si="31"/>
        <v>1.3416344703042959E-2</v>
      </c>
    </row>
    <row r="48" spans="1:103" x14ac:dyDescent="0.25">
      <c r="A48" s="27" t="s">
        <v>47</v>
      </c>
      <c r="B48" s="25">
        <v>13158.621252999999</v>
      </c>
      <c r="C48" s="25">
        <v>1154.9190283</v>
      </c>
      <c r="D48" s="25">
        <v>9964.1266443000004</v>
      </c>
      <c r="E48" s="25">
        <v>7298.6008364999998</v>
      </c>
      <c r="F48" s="25">
        <v>6130.3449289</v>
      </c>
      <c r="G48" s="25">
        <v>1687.8962273</v>
      </c>
      <c r="H48" s="25">
        <v>11681.126276000001</v>
      </c>
      <c r="I48" s="25">
        <v>73.464706241000002</v>
      </c>
      <c r="J48" s="25">
        <v>140.32954156</v>
      </c>
      <c r="K48" s="25"/>
      <c r="L48" s="25">
        <v>86.75795454</v>
      </c>
      <c r="M48" s="25">
        <v>67.128676888000001</v>
      </c>
      <c r="N48" s="25">
        <v>163.78491842</v>
      </c>
      <c r="O48" s="25">
        <v>16.639737881999999</v>
      </c>
      <c r="P48" s="25">
        <v>4.7829584218000001</v>
      </c>
      <c r="Q48" s="25">
        <v>11.233523355999999</v>
      </c>
      <c r="R48" s="25"/>
      <c r="S48" s="25" t="s">
        <v>47</v>
      </c>
      <c r="T48" s="91">
        <v>76.520255287390299</v>
      </c>
      <c r="U48" s="25">
        <v>10.9652184365581</v>
      </c>
      <c r="V48" s="25">
        <v>16.684431109051101</v>
      </c>
      <c r="W48" s="25">
        <v>74.208615473190093</v>
      </c>
      <c r="X48" s="25">
        <v>74.174123843970094</v>
      </c>
      <c r="Y48" s="25">
        <v>117.884760226789</v>
      </c>
      <c r="Z48" s="91">
        <v>17.621496260477802</v>
      </c>
      <c r="AA48" s="25">
        <v>141.504014679931</v>
      </c>
      <c r="AB48" s="25">
        <v>4.8345138125677103</v>
      </c>
      <c r="AC48" s="25">
        <v>1184.6361143143199</v>
      </c>
      <c r="AD48" s="25">
        <v>0</v>
      </c>
      <c r="AE48" s="25">
        <v>13257.4545101164</v>
      </c>
      <c r="AF48" s="25">
        <v>108.294541209223</v>
      </c>
      <c r="AG48" s="25">
        <v>33.451211265659502</v>
      </c>
      <c r="AH48" s="25">
        <v>23.084587644489499</v>
      </c>
      <c r="AI48" s="25">
        <v>494.90788936217302</v>
      </c>
      <c r="AJ48" s="91">
        <v>0.25004977537227802</v>
      </c>
      <c r="AK48" s="25">
        <v>88.618854328138099</v>
      </c>
      <c r="AL48" s="25">
        <v>88.618854328138099</v>
      </c>
      <c r="AM48" s="25">
        <v>67.313236754994804</v>
      </c>
      <c r="AN48" s="25">
        <v>0</v>
      </c>
      <c r="AO48" s="25">
        <v>696.08304468180097</v>
      </c>
      <c r="AP48" s="25">
        <v>2.9339306432668599</v>
      </c>
      <c r="AQ48" s="91">
        <v>116.21895971888701</v>
      </c>
      <c r="AR48" s="25">
        <v>5.7257233354632104</v>
      </c>
      <c r="AS48" s="25">
        <v>164.47954827267199</v>
      </c>
      <c r="AT48" s="25">
        <v>11.288189560270601</v>
      </c>
      <c r="AU48" s="25">
        <v>1160.73502023071</v>
      </c>
      <c r="AV48" s="25">
        <v>0</v>
      </c>
      <c r="AW48" s="91">
        <v>11565.963468972701</v>
      </c>
      <c r="AX48" s="25">
        <v>8995.6675751825496</v>
      </c>
      <c r="AY48" s="25">
        <v>999.51903348622398</v>
      </c>
      <c r="AZ48" s="25">
        <v>9995.1866086687805</v>
      </c>
      <c r="BA48" s="25">
        <v>4.0908611051496601E-3</v>
      </c>
      <c r="BB48" s="25">
        <v>207.71210185629701</v>
      </c>
      <c r="BC48" s="25">
        <v>8.2262227012130893</v>
      </c>
      <c r="BD48" s="25">
        <v>7576.5942187446799</v>
      </c>
      <c r="BE48" s="25">
        <v>17.854438353698502</v>
      </c>
      <c r="BF48" s="25">
        <v>92.490113813610193</v>
      </c>
      <c r="BG48" s="25">
        <v>269.87945333090801</v>
      </c>
      <c r="BH48" s="25">
        <v>6.0310193568015302</v>
      </c>
      <c r="BI48" s="25">
        <v>0.94586772069644198</v>
      </c>
      <c r="BJ48" s="25">
        <v>216.684281309765</v>
      </c>
      <c r="BK48" s="25">
        <v>7324.6595240081497</v>
      </c>
      <c r="BL48" s="25">
        <v>6152.6622991201702</v>
      </c>
      <c r="BM48" s="25">
        <v>1171.9972248879701</v>
      </c>
      <c r="BN48" s="25">
        <v>5.9094446494375497</v>
      </c>
      <c r="BO48" s="25">
        <v>0.237842598327793</v>
      </c>
      <c r="BP48" s="25">
        <v>549.04153079030095</v>
      </c>
      <c r="BQ48" s="25">
        <v>17.995993658404799</v>
      </c>
      <c r="BR48" s="25">
        <v>1333.34583614147</v>
      </c>
      <c r="BS48" s="25">
        <v>11.7407827962322</v>
      </c>
      <c r="BT48" s="25">
        <v>17.7242050133103</v>
      </c>
      <c r="BU48" s="25">
        <v>3162.6030409453401</v>
      </c>
      <c r="BV48" s="25">
        <v>41.809071640505501</v>
      </c>
      <c r="BW48" s="25">
        <v>266.87704420708002</v>
      </c>
      <c r="BX48" s="25">
        <v>174.493091755264</v>
      </c>
      <c r="BY48" s="25">
        <v>0.58208997830651898</v>
      </c>
      <c r="BZ48" s="25">
        <v>1691.8165685014601</v>
      </c>
      <c r="CA48" s="25">
        <v>6813.5660847177996</v>
      </c>
      <c r="CB48" s="25">
        <v>27.900910666864998</v>
      </c>
      <c r="CC48" s="25">
        <v>46.565940930652403</v>
      </c>
      <c r="CD48" s="25">
        <v>653.15750262282199</v>
      </c>
      <c r="CE48" s="91">
        <v>0</v>
      </c>
      <c r="CF48" s="25">
        <v>328.96531150913802</v>
      </c>
      <c r="CG48" s="25">
        <v>11716.270577445601</v>
      </c>
      <c r="CH48" s="25">
        <v>432.29075113254498</v>
      </c>
      <c r="CI48" s="27"/>
      <c r="CJ48" s="54">
        <f t="shared" si="16"/>
        <v>7.5109128240824063E-3</v>
      </c>
      <c r="CK48" s="54">
        <f t="shared" si="17"/>
        <v>5.0358438887883805E-3</v>
      </c>
      <c r="CL48" s="54">
        <f t="shared" si="18"/>
        <v>3.1171788032770585E-3</v>
      </c>
      <c r="CM48" s="54">
        <f t="shared" si="19"/>
        <v>3.5703675391907273E-3</v>
      </c>
      <c r="CN48" s="54">
        <f t="shared" si="20"/>
        <v>3.6404754510566757E-3</v>
      </c>
      <c r="CO48" s="54">
        <f t="shared" si="21"/>
        <v>2.3226198021256356E-3</v>
      </c>
      <c r="CP48" s="54">
        <f t="shared" si="22"/>
        <v>3.0086398019519124E-3</v>
      </c>
      <c r="CQ48" s="54">
        <f t="shared" si="23"/>
        <v>9.656577141176563E-3</v>
      </c>
      <c r="CR48" s="54">
        <f t="shared" si="24"/>
        <v>8.3693932644171333E-3</v>
      </c>
      <c r="CS48" s="54" t="str">
        <f t="shared" si="25"/>
        <v/>
      </c>
      <c r="CT48" s="54">
        <f t="shared" si="26"/>
        <v>2.1449327591974585E-2</v>
      </c>
      <c r="CU48" s="54">
        <f t="shared" si="27"/>
        <v>2.7493446251403079E-3</v>
      </c>
      <c r="CV48" s="54">
        <f t="shared" si="28"/>
        <v>4.2411099835866946E-3</v>
      </c>
      <c r="CW48" s="54">
        <f t="shared" si="29"/>
        <v>2.6859333583282474E-3</v>
      </c>
      <c r="CX48" s="54">
        <f t="shared" si="30"/>
        <v>1.0778975316349929E-2</v>
      </c>
      <c r="CY48" s="54">
        <f t="shared" si="31"/>
        <v>4.866345360950655E-3</v>
      </c>
    </row>
    <row r="49" spans="1:103" x14ac:dyDescent="0.25">
      <c r="A49" s="27" t="s">
        <v>48</v>
      </c>
      <c r="B49" s="25">
        <v>19004.065015</v>
      </c>
      <c r="C49" s="25">
        <v>332.55940907000002</v>
      </c>
      <c r="D49" s="25">
        <v>5041.9527466</v>
      </c>
      <c r="E49" s="25">
        <v>4837.0444129999996</v>
      </c>
      <c r="F49" s="25">
        <v>4144.9296701000003</v>
      </c>
      <c r="G49" s="25">
        <v>1646.5550771000001</v>
      </c>
      <c r="H49" s="25">
        <v>5339.7980164000001</v>
      </c>
      <c r="I49" s="25">
        <v>47.290637703000002</v>
      </c>
      <c r="J49" s="25">
        <v>102.24336739</v>
      </c>
      <c r="K49" s="25"/>
      <c r="L49" s="25">
        <v>50.910068394</v>
      </c>
      <c r="M49" s="25">
        <v>22.652940243</v>
      </c>
      <c r="N49" s="25">
        <v>35.413152459999999</v>
      </c>
      <c r="O49" s="25">
        <v>2.2985665615999999</v>
      </c>
      <c r="P49" s="25">
        <v>11.89670608</v>
      </c>
      <c r="Q49" s="25">
        <v>3.2036031961</v>
      </c>
      <c r="R49" s="25"/>
      <c r="S49" s="25" t="s">
        <v>48</v>
      </c>
      <c r="T49" s="91">
        <v>16.420812609604798</v>
      </c>
      <c r="U49" s="25">
        <v>2.6110087833746198</v>
      </c>
      <c r="V49" s="25">
        <v>2.3045388063915802</v>
      </c>
      <c r="W49" s="25">
        <v>47.5264552787309</v>
      </c>
      <c r="X49" s="25">
        <v>47.526394758819997</v>
      </c>
      <c r="Y49" s="25">
        <v>22.183773038244599</v>
      </c>
      <c r="Z49" s="91">
        <v>3.7583613177421702</v>
      </c>
      <c r="AA49" s="25">
        <v>102.52269019213099</v>
      </c>
      <c r="AB49" s="25">
        <v>11.939617572754299</v>
      </c>
      <c r="AC49" s="25">
        <v>213.49386766617599</v>
      </c>
      <c r="AD49" s="25">
        <v>0</v>
      </c>
      <c r="AE49" s="25">
        <v>19087.638009887702</v>
      </c>
      <c r="AF49" s="25">
        <v>215.16529911206101</v>
      </c>
      <c r="AG49" s="25">
        <v>6.3299583267425001</v>
      </c>
      <c r="AH49" s="25">
        <v>23.789339980721799</v>
      </c>
      <c r="AI49" s="25">
        <v>254.31968104528201</v>
      </c>
      <c r="AJ49" s="91">
        <v>5.3457014020403702E-4</v>
      </c>
      <c r="AK49" s="25">
        <v>51.190390048376003</v>
      </c>
      <c r="AL49" s="25">
        <v>51.190390048376003</v>
      </c>
      <c r="AM49" s="25">
        <v>22.7150195528233</v>
      </c>
      <c r="AN49" s="25">
        <v>0</v>
      </c>
      <c r="AO49" s="25">
        <v>325.50144363393298</v>
      </c>
      <c r="AP49" s="25">
        <v>1.04038227931765</v>
      </c>
      <c r="AQ49" s="91">
        <v>26.0344251136747</v>
      </c>
      <c r="AR49" s="25">
        <v>1.14806308877924</v>
      </c>
      <c r="AS49" s="25">
        <v>35.510427527061601</v>
      </c>
      <c r="AT49" s="25">
        <v>3.2123720601741099</v>
      </c>
      <c r="AU49" s="25">
        <v>334.38883663695901</v>
      </c>
      <c r="AV49" s="25">
        <v>0</v>
      </c>
      <c r="AW49" s="91">
        <v>5296.2728877792297</v>
      </c>
      <c r="AX49" s="25">
        <v>4548.8561074312302</v>
      </c>
      <c r="AY49" s="25">
        <v>505.42847726097699</v>
      </c>
      <c r="AZ49" s="25">
        <v>5054.2845846922</v>
      </c>
      <c r="BA49" s="25">
        <v>6.0369226627512496E-4</v>
      </c>
      <c r="BB49" s="25">
        <v>169.996854219315</v>
      </c>
      <c r="BC49" s="25">
        <v>4.4292689153810896</v>
      </c>
      <c r="BD49" s="25">
        <v>3380.8324462375299</v>
      </c>
      <c r="BE49" s="25">
        <v>7.0862674790698597</v>
      </c>
      <c r="BF49" s="25">
        <v>262.09377558050397</v>
      </c>
      <c r="BG49" s="25">
        <v>365.24860816702198</v>
      </c>
      <c r="BH49" s="25">
        <v>2.4583011301994602</v>
      </c>
      <c r="BI49" s="25">
        <v>8.9579214603416005E-3</v>
      </c>
      <c r="BJ49" s="25">
        <v>253.28971543841601</v>
      </c>
      <c r="BK49" s="25">
        <v>4853.0079840107601</v>
      </c>
      <c r="BL49" s="25">
        <v>4159.0193871975398</v>
      </c>
      <c r="BM49" s="25">
        <v>693.98859681321801</v>
      </c>
      <c r="BN49" s="25">
        <v>3.5774415670452999</v>
      </c>
      <c r="BO49" s="25">
        <v>4.7515218759128501E-2</v>
      </c>
      <c r="BP49" s="25">
        <v>259.26688360147</v>
      </c>
      <c r="BQ49" s="25">
        <v>21.188590331630198</v>
      </c>
      <c r="BR49" s="25">
        <v>1007.3542833049401</v>
      </c>
      <c r="BS49" s="25">
        <v>50.890282423099997</v>
      </c>
      <c r="BT49" s="25">
        <v>12.3623856412969</v>
      </c>
      <c r="BU49" s="25">
        <v>1701.20409376257</v>
      </c>
      <c r="BV49" s="25">
        <v>28.876993247068199</v>
      </c>
      <c r="BW49" s="25">
        <v>89.235615888710598</v>
      </c>
      <c r="BX49" s="25">
        <v>118.988336667824</v>
      </c>
      <c r="BY49" s="25">
        <v>0.289064158137535</v>
      </c>
      <c r="BZ49" s="25">
        <v>1649.15920724438</v>
      </c>
      <c r="CA49" s="25">
        <v>2725.6331534064102</v>
      </c>
      <c r="CB49" s="25">
        <v>26.158902440053499</v>
      </c>
      <c r="CC49" s="25">
        <v>10.009909017923601</v>
      </c>
      <c r="CD49" s="25">
        <v>232.83014716992801</v>
      </c>
      <c r="CE49" s="91">
        <v>0</v>
      </c>
      <c r="CF49" s="25">
        <v>125.923843996428</v>
      </c>
      <c r="CG49" s="25">
        <v>5356.2384933613303</v>
      </c>
      <c r="CH49" s="25">
        <v>219.50006427733001</v>
      </c>
      <c r="CI49" s="27"/>
      <c r="CJ49" s="54">
        <f t="shared" si="16"/>
        <v>4.397637811791158E-3</v>
      </c>
      <c r="CK49" s="54">
        <f t="shared" si="17"/>
        <v>5.5010549004611805E-3</v>
      </c>
      <c r="CL49" s="54">
        <f t="shared" si="18"/>
        <v>2.4458456300519601E-3</v>
      </c>
      <c r="CM49" s="54">
        <f t="shared" si="19"/>
        <v>3.3002738134586696E-3</v>
      </c>
      <c r="CN49" s="54">
        <f t="shared" si="20"/>
        <v>3.3992656616534528E-3</v>
      </c>
      <c r="CO49" s="54">
        <f t="shared" si="21"/>
        <v>1.581562730939121E-3</v>
      </c>
      <c r="CP49" s="54">
        <f t="shared" si="22"/>
        <v>3.0788574606823971E-3</v>
      </c>
      <c r="CQ49" s="54">
        <f t="shared" si="23"/>
        <v>4.9852796932158827E-3</v>
      </c>
      <c r="CR49" s="54">
        <f t="shared" si="24"/>
        <v>2.7319405577237556E-3</v>
      </c>
      <c r="CS49" s="54" t="str">
        <f t="shared" si="25"/>
        <v/>
      </c>
      <c r="CT49" s="54">
        <f t="shared" si="26"/>
        <v>5.5062124883933621E-3</v>
      </c>
      <c r="CU49" s="54">
        <f t="shared" si="27"/>
        <v>2.7404526369367568E-3</v>
      </c>
      <c r="CV49" s="54">
        <f t="shared" si="28"/>
        <v>2.7468626853109669E-3</v>
      </c>
      <c r="CW49" s="54">
        <f t="shared" si="29"/>
        <v>2.5982474866522941E-3</v>
      </c>
      <c r="CX49" s="54">
        <f t="shared" si="30"/>
        <v>3.6070062137989484E-3</v>
      </c>
      <c r="CY49" s="54">
        <f t="shared" si="31"/>
        <v>2.7371879528603794E-3</v>
      </c>
    </row>
    <row r="50" spans="1:103" x14ac:dyDescent="0.25">
      <c r="A50" s="27" t="s">
        <v>49</v>
      </c>
      <c r="B50" s="25">
        <v>56312.570655000003</v>
      </c>
      <c r="C50" s="25">
        <v>1868.7106615</v>
      </c>
      <c r="D50" s="25">
        <v>20315.233984999999</v>
      </c>
      <c r="E50" s="25">
        <v>17964.580859999998</v>
      </c>
      <c r="F50" s="25">
        <v>15897.977597999999</v>
      </c>
      <c r="G50" s="25">
        <v>1795.3657518</v>
      </c>
      <c r="H50" s="25">
        <v>13582.749040000001</v>
      </c>
      <c r="I50" s="25">
        <v>133.99415268000001</v>
      </c>
      <c r="J50" s="25">
        <v>223.83502128000001</v>
      </c>
      <c r="K50" s="25"/>
      <c r="L50" s="25">
        <v>140.20925356999999</v>
      </c>
      <c r="M50" s="25">
        <v>43.185301473999999</v>
      </c>
      <c r="N50" s="25">
        <v>114.92420605</v>
      </c>
      <c r="O50" s="25">
        <v>5.2796782926999999</v>
      </c>
      <c r="P50" s="25">
        <v>24.013869795000002</v>
      </c>
      <c r="Q50" s="25">
        <v>13.304171294</v>
      </c>
      <c r="R50" s="25"/>
      <c r="S50" s="25" t="s">
        <v>49</v>
      </c>
      <c r="T50" s="91">
        <v>53.622981721696398</v>
      </c>
      <c r="U50" s="25">
        <v>21.187203002656499</v>
      </c>
      <c r="V50" s="25">
        <v>5.2900261186572601</v>
      </c>
      <c r="W50" s="25">
        <v>134.63719620107301</v>
      </c>
      <c r="X50" s="25">
        <v>134.63694888669701</v>
      </c>
      <c r="Y50" s="25">
        <v>112.10789318803199</v>
      </c>
      <c r="Z50" s="91">
        <v>12.273252551858601</v>
      </c>
      <c r="AA50" s="25">
        <v>224.59404731591201</v>
      </c>
      <c r="AB50" s="25">
        <v>24.108892644434</v>
      </c>
      <c r="AC50" s="25">
        <v>1168.3201135025399</v>
      </c>
      <c r="AD50" s="25">
        <v>0</v>
      </c>
      <c r="AE50" s="25">
        <v>56502.0957370326</v>
      </c>
      <c r="AF50" s="25">
        <v>504.49915523194801</v>
      </c>
      <c r="AG50" s="25">
        <v>28.540488386657099</v>
      </c>
      <c r="AH50" s="25">
        <v>68.220611217430502</v>
      </c>
      <c r="AI50" s="25">
        <v>587.43912138804001</v>
      </c>
      <c r="AJ50" s="91">
        <v>2.1631193977148999E-3</v>
      </c>
      <c r="AK50" s="25">
        <v>141.37469192178801</v>
      </c>
      <c r="AL50" s="25">
        <v>141.37469192178801</v>
      </c>
      <c r="AM50" s="25">
        <v>43.303637841710298</v>
      </c>
      <c r="AN50" s="25">
        <v>0</v>
      </c>
      <c r="AO50" s="25">
        <v>791.63838358829696</v>
      </c>
      <c r="AP50" s="25">
        <v>3.32395373623616</v>
      </c>
      <c r="AQ50" s="91">
        <v>136.67882519358</v>
      </c>
      <c r="AR50" s="25">
        <v>7.6944696690112799</v>
      </c>
      <c r="AS50" s="25">
        <v>115.239019051236</v>
      </c>
      <c r="AT50" s="25">
        <v>13.328855291937501</v>
      </c>
      <c r="AU50" s="25">
        <v>1878.6566942068</v>
      </c>
      <c r="AV50" s="25">
        <v>0</v>
      </c>
      <c r="AW50" s="91">
        <v>13199.910656481299</v>
      </c>
      <c r="AX50" s="25">
        <v>18342.0184300445</v>
      </c>
      <c r="AY50" s="25">
        <v>2038.0019512998999</v>
      </c>
      <c r="AZ50" s="25">
        <v>20380.020381344399</v>
      </c>
      <c r="BA50" s="25">
        <v>6.3114651834006198E-3</v>
      </c>
      <c r="BB50" s="25">
        <v>401.15271949745602</v>
      </c>
      <c r="BC50" s="25">
        <v>2.86414413024906</v>
      </c>
      <c r="BD50" s="25">
        <v>8315.2913628565293</v>
      </c>
      <c r="BE50" s="25">
        <v>55.344236947259802</v>
      </c>
      <c r="BF50" s="25">
        <v>577.29160061068001</v>
      </c>
      <c r="BG50" s="25">
        <v>1004.00508033091</v>
      </c>
      <c r="BH50" s="25">
        <v>2.4961543312554699</v>
      </c>
      <c r="BI50" s="25">
        <v>3.6247618313794798E-2</v>
      </c>
      <c r="BJ50" s="25">
        <v>1129.1873460209299</v>
      </c>
      <c r="BK50" s="25">
        <v>17998.4497945033</v>
      </c>
      <c r="BL50" s="25">
        <v>15927.387243425001</v>
      </c>
      <c r="BM50" s="25">
        <v>2071.0625510783302</v>
      </c>
      <c r="BN50" s="25">
        <v>17.770695938535098</v>
      </c>
      <c r="BO50" s="25">
        <v>0.11979872015189801</v>
      </c>
      <c r="BP50" s="25">
        <v>1571.65099863864</v>
      </c>
      <c r="BQ50" s="25">
        <v>56.623892656955299</v>
      </c>
      <c r="BR50" s="25">
        <v>3220.7388521635598</v>
      </c>
      <c r="BS50" s="25">
        <v>103.916851050226</v>
      </c>
      <c r="BT50" s="25">
        <v>29.934678858226199</v>
      </c>
      <c r="BU50" s="25">
        <v>6393.9838052877803</v>
      </c>
      <c r="BV50" s="25">
        <v>94.276070726213405</v>
      </c>
      <c r="BW50" s="25">
        <v>1107.8719143835001</v>
      </c>
      <c r="BX50" s="25">
        <v>653.39994279005896</v>
      </c>
      <c r="BY50" s="25">
        <v>0.15100294780006199</v>
      </c>
      <c r="BZ50" s="25">
        <v>1801.8826185000801</v>
      </c>
      <c r="CA50" s="25">
        <v>6903.1873330327899</v>
      </c>
      <c r="CB50" s="25">
        <v>12.9207462919249</v>
      </c>
      <c r="CC50" s="25">
        <v>32.687211231707103</v>
      </c>
      <c r="CD50" s="25">
        <v>602.12644357788099</v>
      </c>
      <c r="CE50" s="91">
        <v>0</v>
      </c>
      <c r="CF50" s="25">
        <v>292.59852335852099</v>
      </c>
      <c r="CG50" s="25">
        <v>13622.8110095515</v>
      </c>
      <c r="CH50" s="25">
        <v>498.22092540326298</v>
      </c>
      <c r="CI50" s="27"/>
      <c r="CJ50" s="54">
        <f t="shared" si="16"/>
        <v>3.3655910186328607E-3</v>
      </c>
      <c r="CK50" s="54">
        <f t="shared" si="17"/>
        <v>5.3224037897961103E-3</v>
      </c>
      <c r="CL50" s="54">
        <f t="shared" si="18"/>
        <v>3.189054893103152E-3</v>
      </c>
      <c r="CM50" s="54">
        <f t="shared" si="19"/>
        <v>1.8853172677529265E-3</v>
      </c>
      <c r="CN50" s="54">
        <f t="shared" si="20"/>
        <v>1.8498985322951357E-3</v>
      </c>
      <c r="CO50" s="54">
        <f t="shared" si="21"/>
        <v>3.6298267879658415E-3</v>
      </c>
      <c r="CP50" s="54">
        <f t="shared" si="22"/>
        <v>2.949474324639345E-3</v>
      </c>
      <c r="CQ50" s="54">
        <f t="shared" si="23"/>
        <v>4.7971959510211036E-3</v>
      </c>
      <c r="CR50" s="54">
        <f t="shared" si="24"/>
        <v>3.3910066064350092E-3</v>
      </c>
      <c r="CS50" s="54" t="str">
        <f t="shared" si="25"/>
        <v/>
      </c>
      <c r="CT50" s="54">
        <f t="shared" si="26"/>
        <v>8.3121357693140899E-3</v>
      </c>
      <c r="CU50" s="54">
        <f t="shared" si="27"/>
        <v>2.7402001067780915E-3</v>
      </c>
      <c r="CV50" s="54">
        <f t="shared" si="28"/>
        <v>2.7393097769066919E-3</v>
      </c>
      <c r="CW50" s="54">
        <f t="shared" si="29"/>
        <v>1.9599349398935488E-3</v>
      </c>
      <c r="CX50" s="54">
        <f t="shared" si="30"/>
        <v>3.9569986114351237E-3</v>
      </c>
      <c r="CY50" s="54">
        <f t="shared" si="31"/>
        <v>1.8553577965907007E-3</v>
      </c>
    </row>
    <row r="51" spans="1:103" x14ac:dyDescent="0.25">
      <c r="A51" s="27" t="s">
        <v>50</v>
      </c>
      <c r="B51" s="25">
        <v>2526.3071623000001</v>
      </c>
      <c r="C51" s="25">
        <v>135.55533198000001</v>
      </c>
      <c r="D51" s="25">
        <v>935.42180163</v>
      </c>
      <c r="E51" s="25">
        <v>743.50380457999995</v>
      </c>
      <c r="F51" s="25">
        <v>676.76876250999999</v>
      </c>
      <c r="G51" s="25">
        <v>44.778253448999997</v>
      </c>
      <c r="H51" s="25">
        <v>6718.0287595</v>
      </c>
      <c r="I51" s="25">
        <v>11.085524598999999</v>
      </c>
      <c r="J51" s="25">
        <v>43.319362382999998</v>
      </c>
      <c r="K51" s="25"/>
      <c r="L51" s="25">
        <v>12.548452315</v>
      </c>
      <c r="M51" s="25">
        <v>5.0337615156000002</v>
      </c>
      <c r="N51" s="25">
        <v>0.11389281380000001</v>
      </c>
      <c r="O51" s="25">
        <v>0.45288769299999998</v>
      </c>
      <c r="P51" s="25">
        <v>2.4777312522999999</v>
      </c>
      <c r="Q51" s="25">
        <v>0.49624746870000003</v>
      </c>
      <c r="R51" s="25"/>
      <c r="S51" s="25" t="s">
        <v>50</v>
      </c>
      <c r="T51" s="91">
        <v>4.2455460270176399E-4</v>
      </c>
      <c r="U51" s="25">
        <v>1.8585321869812599E-2</v>
      </c>
      <c r="V51" s="25">
        <v>0.45412528141589698</v>
      </c>
      <c r="W51" s="25">
        <v>11.152009990442</v>
      </c>
      <c r="X51" s="25">
        <v>11.151981024601699</v>
      </c>
      <c r="Y51" s="25">
        <v>7.9028325986375396</v>
      </c>
      <c r="Z51" s="91">
        <v>2.0353197864501701E-4</v>
      </c>
      <c r="AA51" s="25">
        <v>43.434045738076499</v>
      </c>
      <c r="AB51" s="25">
        <v>2.4879580559102701</v>
      </c>
      <c r="AC51" s="25">
        <v>62.004535811471698</v>
      </c>
      <c r="AD51" s="25">
        <v>0</v>
      </c>
      <c r="AE51" s="25">
        <v>2540.4250383328599</v>
      </c>
      <c r="AF51" s="25">
        <v>27.080508189897898</v>
      </c>
      <c r="AG51" s="25">
        <v>2.2884413998105102</v>
      </c>
      <c r="AH51" s="25">
        <v>3.3133620450543102</v>
      </c>
      <c r="AI51" s="25">
        <v>110.978779256282</v>
      </c>
      <c r="AJ51" s="91">
        <v>2.44238288215744E-4</v>
      </c>
      <c r="AK51" s="25">
        <v>12.630828861290899</v>
      </c>
      <c r="AL51" s="25">
        <v>12.630828861290899</v>
      </c>
      <c r="AM51" s="25">
        <v>5.0475287902511603</v>
      </c>
      <c r="AN51" s="25">
        <v>0</v>
      </c>
      <c r="AO51" s="25">
        <v>502.07627716139399</v>
      </c>
      <c r="AP51" s="25">
        <v>1.70803756872611</v>
      </c>
      <c r="AQ51" s="91">
        <v>7.2558145498761499</v>
      </c>
      <c r="AR51" s="25">
        <v>0.16328236561693499</v>
      </c>
      <c r="AS51" s="25">
        <v>0.114265945793812</v>
      </c>
      <c r="AT51" s="25">
        <v>0.497879334029663</v>
      </c>
      <c r="AU51" s="25">
        <v>136.399415967415</v>
      </c>
      <c r="AV51" s="25">
        <v>0</v>
      </c>
      <c r="AW51" s="91">
        <v>6696.8440663150304</v>
      </c>
      <c r="AX51" s="25">
        <v>846.98103691529298</v>
      </c>
      <c r="AY51" s="25">
        <v>94.109155089865894</v>
      </c>
      <c r="AZ51" s="25">
        <v>941.090192005159</v>
      </c>
      <c r="BA51" s="25">
        <v>7.7294499953107704E-5</v>
      </c>
      <c r="BB51" s="25">
        <v>119.337128615883</v>
      </c>
      <c r="BC51" s="25">
        <v>0.246557501612129</v>
      </c>
      <c r="BD51" s="25">
        <v>5034.6832527984898</v>
      </c>
      <c r="BE51" s="25">
        <v>0.30342536748292798</v>
      </c>
      <c r="BF51" s="25">
        <v>40.530112027866402</v>
      </c>
      <c r="BG51" s="25">
        <v>55.206279061051397</v>
      </c>
      <c r="BH51" s="25">
        <v>0.232362566290227</v>
      </c>
      <c r="BI51" s="25">
        <v>4.0928126457117301E-3</v>
      </c>
      <c r="BJ51" s="25">
        <v>30.468797036988001</v>
      </c>
      <c r="BK51" s="25">
        <v>746.701367452912</v>
      </c>
      <c r="BL51" s="25">
        <v>679.55197307359504</v>
      </c>
      <c r="BM51" s="25">
        <v>67.149394379316206</v>
      </c>
      <c r="BN51" s="25">
        <v>0.54645666264323101</v>
      </c>
      <c r="BO51" s="25">
        <v>1.5834756339666099E-2</v>
      </c>
      <c r="BP51" s="25">
        <v>16.336314555465499</v>
      </c>
      <c r="BQ51" s="25">
        <v>3.6570124439888199</v>
      </c>
      <c r="BR51" s="25">
        <v>181.81642928399299</v>
      </c>
      <c r="BS51" s="25">
        <v>7.6349278261875897</v>
      </c>
      <c r="BT51" s="25">
        <v>2.6748164255361302</v>
      </c>
      <c r="BU51" s="25">
        <v>331.32852361976899</v>
      </c>
      <c r="BV51" s="25">
        <v>3.7803499900761102</v>
      </c>
      <c r="BW51" s="25">
        <v>0.28715635234268599</v>
      </c>
      <c r="BX51" s="25">
        <v>8.2479241720266501</v>
      </c>
      <c r="BY51" s="25">
        <v>1.4950601365763301E-2</v>
      </c>
      <c r="BZ51" s="25">
        <v>44.984557887531103</v>
      </c>
      <c r="CA51" s="25">
        <v>4381.3190969241896</v>
      </c>
      <c r="CB51" s="25">
        <v>0.29302076891086098</v>
      </c>
      <c r="CC51" s="25">
        <v>1.80709126575638E-4</v>
      </c>
      <c r="CD51" s="25">
        <v>465.48228234460902</v>
      </c>
      <c r="CE51" s="91">
        <v>0</v>
      </c>
      <c r="CF51" s="25">
        <v>178.174847353296</v>
      </c>
      <c r="CG51" s="25">
        <v>6736.8147473778699</v>
      </c>
      <c r="CH51" s="25">
        <v>259.77611023242201</v>
      </c>
      <c r="CI51" s="27"/>
      <c r="CJ51" s="54">
        <f t="shared" si="16"/>
        <v>5.5883450134411395E-3</v>
      </c>
      <c r="CK51" s="54">
        <f t="shared" si="17"/>
        <v>6.2268593576203062E-3</v>
      </c>
      <c r="CL51" s="54">
        <f t="shared" si="18"/>
        <v>6.0597159113478594E-3</v>
      </c>
      <c r="CM51" s="54">
        <f t="shared" si="19"/>
        <v>4.3006678018525073E-3</v>
      </c>
      <c r="CN51" s="54">
        <f t="shared" si="20"/>
        <v>4.112498563427598E-3</v>
      </c>
      <c r="CO51" s="54">
        <f t="shared" si="21"/>
        <v>4.6072462108437406E-3</v>
      </c>
      <c r="CP51" s="54">
        <f t="shared" si="22"/>
        <v>2.7963541911464121E-3</v>
      </c>
      <c r="CQ51" s="54">
        <f t="shared" si="23"/>
        <v>5.9948832378843905E-3</v>
      </c>
      <c r="CR51" s="54">
        <f t="shared" si="24"/>
        <v>2.6473924999760993E-3</v>
      </c>
      <c r="CS51" s="54" t="str">
        <f t="shared" si="25"/>
        <v/>
      </c>
      <c r="CT51" s="54">
        <f t="shared" si="26"/>
        <v>6.5646777963549001E-3</v>
      </c>
      <c r="CU51" s="54">
        <f t="shared" si="27"/>
        <v>2.7349874658333172E-3</v>
      </c>
      <c r="CV51" s="54">
        <f t="shared" si="28"/>
        <v>3.2761680158962742E-3</v>
      </c>
      <c r="CW51" s="54">
        <f t="shared" si="29"/>
        <v>2.7326607347155163E-3</v>
      </c>
      <c r="CX51" s="54">
        <f t="shared" si="30"/>
        <v>4.1274870310397688E-3</v>
      </c>
      <c r="CY51" s="54">
        <f t="shared" si="31"/>
        <v>3.2884103851207689E-3</v>
      </c>
    </row>
    <row r="52" spans="1:103" x14ac:dyDescent="0.25">
      <c r="A52" s="27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91"/>
      <c r="U52" s="25"/>
      <c r="CJ52" s="54"/>
      <c r="CK52" s="54" t="str">
        <f t="shared" si="17"/>
        <v/>
      </c>
      <c r="CL52" s="54" t="str">
        <f t="shared" si="18"/>
        <v/>
      </c>
      <c r="CM52" s="54" t="str">
        <f t="shared" si="19"/>
        <v/>
      </c>
      <c r="CN52" s="54" t="str">
        <f t="shared" si="20"/>
        <v/>
      </c>
      <c r="CO52" s="54" t="str">
        <f t="shared" si="21"/>
        <v/>
      </c>
      <c r="CP52" s="54" t="str">
        <f t="shared" si="22"/>
        <v/>
      </c>
      <c r="CQ52" s="54" t="str">
        <f t="shared" si="23"/>
        <v/>
      </c>
      <c r="CR52" s="54"/>
      <c r="CS52" s="54" t="str">
        <f t="shared" si="25"/>
        <v/>
      </c>
      <c r="CT52" s="54" t="str">
        <f t="shared" si="26"/>
        <v/>
      </c>
      <c r="CU52" s="54" t="str">
        <f t="shared" si="27"/>
        <v/>
      </c>
      <c r="CV52" s="54" t="str">
        <f t="shared" si="28"/>
        <v/>
      </c>
      <c r="CY52" s="54" t="str">
        <f t="shared" si="31"/>
        <v/>
      </c>
    </row>
    <row r="53" spans="1:103" x14ac:dyDescent="0.25">
      <c r="A53" s="27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91"/>
      <c r="U53" s="25"/>
      <c r="CJ53" s="54"/>
      <c r="CK53" s="54" t="str">
        <f t="shared" si="17"/>
        <v/>
      </c>
      <c r="CL53" s="54" t="str">
        <f t="shared" si="18"/>
        <v/>
      </c>
      <c r="CM53" s="54" t="str">
        <f t="shared" si="19"/>
        <v/>
      </c>
      <c r="CN53" s="54" t="str">
        <f t="shared" si="20"/>
        <v/>
      </c>
      <c r="CO53" s="54" t="str">
        <f t="shared" si="21"/>
        <v/>
      </c>
      <c r="CP53" s="54" t="str">
        <f t="shared" si="22"/>
        <v/>
      </c>
      <c r="CQ53" s="54" t="str">
        <f t="shared" si="23"/>
        <v/>
      </c>
      <c r="CR53" s="54"/>
      <c r="CS53" s="54" t="str">
        <f t="shared" si="25"/>
        <v/>
      </c>
      <c r="CT53" s="54" t="str">
        <f t="shared" si="26"/>
        <v/>
      </c>
      <c r="CU53" s="54" t="str">
        <f t="shared" si="27"/>
        <v/>
      </c>
      <c r="CV53" s="54" t="str">
        <f t="shared" si="28"/>
        <v/>
      </c>
      <c r="CY53" s="54" t="str">
        <f t="shared" si="31"/>
        <v/>
      </c>
    </row>
    <row r="54" spans="1:103" x14ac:dyDescent="0.25">
      <c r="A54" s="27" t="s">
        <v>229</v>
      </c>
      <c r="B54" s="25">
        <v>272.40282294999997</v>
      </c>
      <c r="C54" s="25">
        <v>15.627125001</v>
      </c>
      <c r="D54" s="25">
        <v>111.41379424</v>
      </c>
      <c r="E54" s="25">
        <v>83.184198190999993</v>
      </c>
      <c r="F54" s="25">
        <v>51.246067468</v>
      </c>
      <c r="G54" s="25">
        <v>22.487432648999999</v>
      </c>
      <c r="H54" s="25">
        <v>401.60187731000002</v>
      </c>
      <c r="I54" s="25">
        <v>0.59884099560000004</v>
      </c>
      <c r="J54" s="25">
        <v>3.8869255327999999</v>
      </c>
      <c r="K54" s="25">
        <v>1.49634344E-2</v>
      </c>
      <c r="L54" s="25">
        <v>0.74194298800000003</v>
      </c>
      <c r="M54" s="25">
        <v>1.0189369168</v>
      </c>
      <c r="N54" s="25">
        <v>0.42524101809999998</v>
      </c>
      <c r="O54" s="25">
        <v>0.1045359349</v>
      </c>
      <c r="P54" s="25">
        <v>0.23069917309999999</v>
      </c>
      <c r="Q54" s="25">
        <v>5.1764878100000002E-2</v>
      </c>
      <c r="R54" s="25"/>
      <c r="S54" s="25" t="s">
        <v>51</v>
      </c>
      <c r="T54" s="91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91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91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91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91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91">
        <v>0</v>
      </c>
      <c r="CF54" s="25">
        <v>0</v>
      </c>
      <c r="CG54" s="25">
        <v>0</v>
      </c>
      <c r="CH54" s="25">
        <v>0</v>
      </c>
      <c r="CJ54" s="54" t="str">
        <f>IF(AD54=0,"",(AD54-B54)/B54)</f>
        <v/>
      </c>
      <c r="CK54" s="54" t="str">
        <f t="shared" si="17"/>
        <v/>
      </c>
      <c r="CL54" s="54" t="str">
        <f t="shared" si="18"/>
        <v/>
      </c>
      <c r="CM54" s="54" t="str">
        <f t="shared" si="19"/>
        <v/>
      </c>
      <c r="CN54" s="54" t="str">
        <f t="shared" si="20"/>
        <v/>
      </c>
      <c r="CO54" s="54" t="str">
        <f t="shared" si="21"/>
        <v/>
      </c>
      <c r="CP54" s="54" t="str">
        <f t="shared" si="22"/>
        <v/>
      </c>
      <c r="CQ54" s="54" t="str">
        <f t="shared" si="23"/>
        <v/>
      </c>
      <c r="CR54" s="54"/>
      <c r="CS54" s="54" t="str">
        <f t="shared" si="25"/>
        <v/>
      </c>
      <c r="CT54" s="54" t="str">
        <f t="shared" si="26"/>
        <v/>
      </c>
      <c r="CU54" s="54" t="str">
        <f t="shared" si="27"/>
        <v/>
      </c>
      <c r="CV54" s="54" t="str">
        <f t="shared" si="28"/>
        <v/>
      </c>
      <c r="CY54" s="54" t="str">
        <f t="shared" si="31"/>
        <v/>
      </c>
    </row>
    <row r="55" spans="1:103" s="27" customFormat="1" x14ac:dyDescent="0.25">
      <c r="A55" s="27" t="s">
        <v>1</v>
      </c>
      <c r="B55" s="25">
        <v>6275.9914876000003</v>
      </c>
      <c r="C55" s="25">
        <v>731.69601906000003</v>
      </c>
      <c r="D55" s="25">
        <v>6447.0134494000004</v>
      </c>
      <c r="E55" s="25">
        <v>645.53051319999997</v>
      </c>
      <c r="F55" s="25">
        <v>483.30691689000002</v>
      </c>
      <c r="G55" s="25">
        <v>1288.8056254999999</v>
      </c>
      <c r="H55" s="25">
        <v>2452.8642564000002</v>
      </c>
      <c r="I55" s="25">
        <v>7.5411931218000001</v>
      </c>
      <c r="J55" s="25">
        <v>17.006404945</v>
      </c>
      <c r="K55" s="25"/>
      <c r="L55" s="25">
        <v>36.429919550000001</v>
      </c>
      <c r="M55" s="25">
        <v>0.44523057719999998</v>
      </c>
      <c r="N55" s="25">
        <v>14.3739559</v>
      </c>
      <c r="O55" s="25">
        <v>2.1312323399999999E-2</v>
      </c>
      <c r="P55" s="25">
        <v>0.1421632129</v>
      </c>
      <c r="Q55" s="25">
        <v>1.5845144806</v>
      </c>
      <c r="R55" s="25"/>
      <c r="S55" s="25" t="s">
        <v>1</v>
      </c>
      <c r="T55" s="91">
        <v>2.6931104935605701</v>
      </c>
      <c r="U55" s="25">
        <v>0.26506943625080798</v>
      </c>
      <c r="V55" s="25">
        <v>3.5711963973682199E-3</v>
      </c>
      <c r="W55" s="25">
        <v>0.69598986741202695</v>
      </c>
      <c r="X55" s="25">
        <v>0.69462021777132499</v>
      </c>
      <c r="Y55" s="25">
        <v>0.89479828606623701</v>
      </c>
      <c r="Z55" s="91">
        <v>0.62067550055735399</v>
      </c>
      <c r="AA55" s="25">
        <v>2.4201222324383802</v>
      </c>
      <c r="AB55" s="25">
        <v>1.54456590396728E-2</v>
      </c>
      <c r="AC55" s="25">
        <v>32.178923455700897</v>
      </c>
      <c r="AD55" s="25">
        <v>0</v>
      </c>
      <c r="AE55" s="25">
        <v>712.45538186808596</v>
      </c>
      <c r="AF55" s="25">
        <v>0.60892161514244703</v>
      </c>
      <c r="AG55" s="25">
        <v>0.36701157731311701</v>
      </c>
      <c r="AH55" s="25">
        <v>0.142129381943087</v>
      </c>
      <c r="AI55" s="25">
        <v>13.52605813125</v>
      </c>
      <c r="AJ55" s="91">
        <v>9.9220556100828305E-3</v>
      </c>
      <c r="AK55" s="25">
        <v>1.44573823218505</v>
      </c>
      <c r="AL55" s="25">
        <v>1.44573823218505</v>
      </c>
      <c r="AM55" s="25">
        <v>4.5468951973412303E-2</v>
      </c>
      <c r="AN55" s="25">
        <v>0</v>
      </c>
      <c r="AO55" s="25">
        <v>12.7686571434812</v>
      </c>
      <c r="AP55" s="25">
        <v>5.5252778469760698E-2</v>
      </c>
      <c r="AQ55" s="91">
        <v>2.1907668227512902</v>
      </c>
      <c r="AR55" s="25">
        <v>0.10772280659711</v>
      </c>
      <c r="AS55" s="25">
        <v>5.7741457561964804</v>
      </c>
      <c r="AT55" s="25">
        <v>0.28197456029606899</v>
      </c>
      <c r="AU55" s="25">
        <v>71.503871042841197</v>
      </c>
      <c r="AV55" s="25">
        <v>0</v>
      </c>
      <c r="AW55" s="91">
        <v>250.51610696825799</v>
      </c>
      <c r="AX55" s="25">
        <v>485.24951426666001</v>
      </c>
      <c r="AY55" s="25">
        <v>53.916601090185502</v>
      </c>
      <c r="AZ55" s="25">
        <v>539.16611535684501</v>
      </c>
      <c r="BA55" s="25">
        <v>8.3784115598571306E-5</v>
      </c>
      <c r="BB55" s="25">
        <v>3.5317590278939699</v>
      </c>
      <c r="BC55" s="25">
        <v>0.21034348473574799</v>
      </c>
      <c r="BD55" s="25">
        <v>166.55092797731399</v>
      </c>
      <c r="BE55" s="25">
        <v>0.191307756411316</v>
      </c>
      <c r="BF55" s="25">
        <v>0.32551187684981597</v>
      </c>
      <c r="BG55" s="25">
        <v>2.6240514746165302</v>
      </c>
      <c r="BH55" s="25">
        <v>0.140606039672172</v>
      </c>
      <c r="BI55" s="25">
        <v>3.2262796011838799E-3</v>
      </c>
      <c r="BJ55" s="25">
        <v>0.805862854875245</v>
      </c>
      <c r="BK55" s="25">
        <v>67.063975593961501</v>
      </c>
      <c r="BL55" s="25">
        <v>43.956924639635702</v>
      </c>
      <c r="BM55" s="25">
        <v>23.1070509543257</v>
      </c>
      <c r="BN55" s="25">
        <v>1.5024980681999801E-2</v>
      </c>
      <c r="BO55" s="25">
        <v>3.8542128672762401E-3</v>
      </c>
      <c r="BP55" s="25">
        <v>11.4997373633823</v>
      </c>
      <c r="BQ55" s="25">
        <v>5.4725507696886402E-2</v>
      </c>
      <c r="BR55" s="25">
        <v>6.1434755094054596</v>
      </c>
      <c r="BS55" s="25">
        <v>2.85543571597855E-2</v>
      </c>
      <c r="BT55" s="25">
        <v>0.15912670194061801</v>
      </c>
      <c r="BU55" s="25">
        <v>15.3623904716237</v>
      </c>
      <c r="BV55" s="25">
        <v>2.4232276550110501</v>
      </c>
      <c r="BW55" s="25">
        <v>1.62117828888264</v>
      </c>
      <c r="BX55" s="25">
        <v>4.75287507619724</v>
      </c>
      <c r="BY55" s="25">
        <v>1.50724030357644E-2</v>
      </c>
      <c r="BZ55" s="25">
        <v>238.21688191052499</v>
      </c>
      <c r="CA55" s="25">
        <v>155.055051646891</v>
      </c>
      <c r="CB55" s="25">
        <v>3.3756888566279</v>
      </c>
      <c r="CC55" s="25">
        <v>1.63852117339947</v>
      </c>
      <c r="CD55" s="25">
        <v>12.7387104509876</v>
      </c>
      <c r="CE55" s="91">
        <v>0</v>
      </c>
      <c r="CF55" s="25">
        <v>6.5564895502901797</v>
      </c>
      <c r="CG55" s="25">
        <v>250.117347509052</v>
      </c>
      <c r="CH55" s="25">
        <v>8.3071949200223703</v>
      </c>
      <c r="CI55" s="25"/>
      <c r="CJ55" s="54">
        <f>IF(AE55=0,"",(AE55-B55)/B55)</f>
        <v>-0.88647923068797274</v>
      </c>
      <c r="CK55" s="54">
        <f>IF(AU55=0,"",(AU55-C55)/C55)</f>
        <v>-0.90227653399740892</v>
      </c>
      <c r="CL55" s="54">
        <f>IF(AZ55=0,"",(AZ55-D55)/D55)</f>
        <v>-0.9163696307463074</v>
      </c>
      <c r="CM55" s="54">
        <f t="shared" ref="CM55:CN57" si="32">IF(BK55=0,"",(BK55-E55)/E55)</f>
        <v>-0.89611029343676663</v>
      </c>
      <c r="CN55" s="54">
        <f t="shared" si="32"/>
        <v>-0.90904966781255436</v>
      </c>
      <c r="CO55" s="54">
        <f>IF(BZ55=0,"",(BZ55-G55)/G55)</f>
        <v>-0.81516461660531059</v>
      </c>
      <c r="CP55" s="54">
        <f>IF(CG55=0,"",(CG55-H55)/H55)</f>
        <v>-0.89803049766963383</v>
      </c>
      <c r="CQ55" s="54">
        <f>IF(X55=0,"",(X55-I55)/I55)</f>
        <v>-0.90788987809325239</v>
      </c>
      <c r="CR55" s="54">
        <f>IF(AA55=0,"",AA55-J55)/J55</f>
        <v>-0.85769348429222758</v>
      </c>
      <c r="CS55" s="54" t="str">
        <f>IF(AD55=0,"",(AD55-K55)/K55)</f>
        <v/>
      </c>
      <c r="CT55" s="54">
        <f t="shared" ref="CT55:CU57" si="33">IF(AL55=0,"",(AL55-L55)/L55)</f>
        <v>-0.96031453678614975</v>
      </c>
      <c r="CU55" s="54">
        <f t="shared" si="33"/>
        <v>-0.89787549575017744</v>
      </c>
      <c r="CV55" s="54">
        <f>IF(AS55=0,"",(AS55-N55)/N55)</f>
        <v>-0.59829111788241396</v>
      </c>
      <c r="CW55" s="54">
        <f>IF(V55=0,"",(V55-O55)/O55)</f>
        <v>-0.83243514419604669</v>
      </c>
      <c r="CX55" s="54">
        <f>IF(AB55=0,"",(AB55-P55)/P55)</f>
        <v>-0.89135263107385221</v>
      </c>
      <c r="CY55" s="54">
        <f>IF(AT55=0,"",(AT55-Q55)/Q55)</f>
        <v>-0.822043557349318</v>
      </c>
    </row>
    <row r="56" spans="1:103" s="27" customFormat="1" x14ac:dyDescent="0.25">
      <c r="A56" s="27" t="s">
        <v>11</v>
      </c>
      <c r="B56" s="25">
        <v>7220.3868505</v>
      </c>
      <c r="C56" s="25">
        <v>53.922539286999999</v>
      </c>
      <c r="D56" s="25">
        <v>283.12142361000002</v>
      </c>
      <c r="E56" s="25">
        <v>1700.5318381</v>
      </c>
      <c r="F56" s="25">
        <v>1552.902908</v>
      </c>
      <c r="G56" s="25">
        <v>69.244679879000003</v>
      </c>
      <c r="H56" s="25">
        <v>3696.1883271000002</v>
      </c>
      <c r="I56" s="25">
        <v>14.673563932</v>
      </c>
      <c r="J56" s="25">
        <v>28.724343479000002</v>
      </c>
      <c r="K56" s="25"/>
      <c r="L56" s="25">
        <v>15.717209168</v>
      </c>
      <c r="M56" s="25">
        <v>3.7906442949999999</v>
      </c>
      <c r="N56" s="25">
        <v>39.599364100000003</v>
      </c>
      <c r="O56" s="25">
        <v>0.26005186409999997</v>
      </c>
      <c r="P56" s="25">
        <v>1.4841811217000001</v>
      </c>
      <c r="Q56" s="25">
        <v>2.2718196655999998</v>
      </c>
      <c r="R56" s="25"/>
      <c r="S56" s="25" t="s">
        <v>11</v>
      </c>
      <c r="T56" s="91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91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91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91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91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91">
        <v>0</v>
      </c>
      <c r="CF56" s="25">
        <v>0</v>
      </c>
      <c r="CG56" s="25">
        <v>0</v>
      </c>
      <c r="CH56" s="25">
        <v>0</v>
      </c>
      <c r="CI56" s="25"/>
      <c r="CJ56" s="54" t="str">
        <f>IF(AE56=0,"",(AE56-B56)/B56)</f>
        <v/>
      </c>
      <c r="CK56" s="54" t="str">
        <f>IF(AU56=0,"",(AU56-C56)/C56)</f>
        <v/>
      </c>
      <c r="CL56" s="54" t="str">
        <f>IF(AZ56=0,"",(AZ56-D56)/D56)</f>
        <v/>
      </c>
      <c r="CM56" s="54" t="str">
        <f t="shared" si="32"/>
        <v/>
      </c>
      <c r="CN56" s="54" t="str">
        <f t="shared" si="32"/>
        <v/>
      </c>
      <c r="CO56" s="54" t="str">
        <f>IF(BZ56=0,"",(BZ56-G56)/G56)</f>
        <v/>
      </c>
      <c r="CP56" s="54" t="str">
        <f>IF(CG56=0,"",(CG56-H56)/H56)</f>
        <v/>
      </c>
      <c r="CQ56" s="54" t="str">
        <f>IF(X56=0,"",(X56-I56)/I56)</f>
        <v/>
      </c>
      <c r="CR56" s="54" t="e">
        <f>IF(AA56=0,"",AA56-J56)/J56</f>
        <v>#VALUE!</v>
      </c>
      <c r="CS56" s="54" t="str">
        <f>IF(AD56=0,"",(AD56-K56)/K56)</f>
        <v/>
      </c>
      <c r="CT56" s="54" t="str">
        <f t="shared" si="33"/>
        <v/>
      </c>
      <c r="CU56" s="54" t="str">
        <f t="shared" si="33"/>
        <v/>
      </c>
      <c r="CV56" s="54" t="str">
        <f>IF(AS56=0,"",(AS56-N56)/N56)</f>
        <v/>
      </c>
      <c r="CW56" s="54" t="str">
        <f>IF(V56=0,"",(V56-O56)/O56)</f>
        <v/>
      </c>
      <c r="CX56" s="54" t="str">
        <f>IF(AB56=0,"",(AB56-P56)/P56)</f>
        <v/>
      </c>
      <c r="CY56" s="54" t="str">
        <f>IF(AT56=0,"",(AT56-Q56)/Q56)</f>
        <v/>
      </c>
    </row>
    <row r="57" spans="1:103" s="27" customFormat="1" x14ac:dyDescent="0.25">
      <c r="A57" s="27" t="s">
        <v>58</v>
      </c>
      <c r="B57" s="25">
        <v>5848.9342097999997</v>
      </c>
      <c r="C57" s="25">
        <v>7.2647657134000001</v>
      </c>
      <c r="D57" s="25">
        <v>551.86981930000002</v>
      </c>
      <c r="E57" s="25">
        <v>2253.5182349000002</v>
      </c>
      <c r="F57" s="25">
        <v>2033.7888700999999</v>
      </c>
      <c r="G57" s="25">
        <v>62.837445260999999</v>
      </c>
      <c r="H57" s="25">
        <v>5410.5792062999999</v>
      </c>
      <c r="I57" s="25">
        <v>30.773597089999999</v>
      </c>
      <c r="J57" s="25">
        <v>53.876009131000004</v>
      </c>
      <c r="K57" s="25"/>
      <c r="L57" s="25">
        <v>41.215553008999997</v>
      </c>
      <c r="M57" s="25">
        <v>7.9654567207999998</v>
      </c>
      <c r="N57" s="25">
        <v>0.43391249999999998</v>
      </c>
      <c r="O57" s="25">
        <v>0.55327103060000005</v>
      </c>
      <c r="P57" s="25">
        <v>3.3714932744000001</v>
      </c>
      <c r="Q57" s="25">
        <v>1.5019528306000001</v>
      </c>
      <c r="R57" s="25"/>
      <c r="S57" s="25" t="s">
        <v>58</v>
      </c>
      <c r="T57" s="91">
        <v>4.74621203922024E-5</v>
      </c>
      <c r="U57" s="25">
        <v>6.4704865843240198E-3</v>
      </c>
      <c r="V57" s="25">
        <v>9.1149235068701401E-3</v>
      </c>
      <c r="W57" s="25">
        <v>0.63123364528844805</v>
      </c>
      <c r="X57" s="25">
        <v>0.63123014899254304</v>
      </c>
      <c r="Y57" s="25">
        <v>0.83690375932141803</v>
      </c>
      <c r="Z57" s="91">
        <v>2.2754697901750899E-5</v>
      </c>
      <c r="AA57" s="25">
        <v>0.778227333432982</v>
      </c>
      <c r="AB57" s="25">
        <v>5.6967201845797698E-2</v>
      </c>
      <c r="AC57" s="25">
        <v>6.1575612729266904</v>
      </c>
      <c r="AD57" s="25">
        <v>0</v>
      </c>
      <c r="AE57" s="25">
        <v>125.391508457481</v>
      </c>
      <c r="AF57" s="25">
        <v>1.67873820155756</v>
      </c>
      <c r="AG57" s="25">
        <v>0.22855307076175099</v>
      </c>
      <c r="AH57" s="25">
        <v>0.23263060781428199</v>
      </c>
      <c r="AI57" s="25">
        <v>8.8488439269167993E-5</v>
      </c>
      <c r="AJ57" s="91">
        <v>2.7314401858496302E-5</v>
      </c>
      <c r="AK57" s="25">
        <v>0.73714790669157804</v>
      </c>
      <c r="AL57" s="25">
        <v>0.73714790669157804</v>
      </c>
      <c r="AM57" s="25">
        <v>0.14346895156335299</v>
      </c>
      <c r="AN57" s="25">
        <v>0</v>
      </c>
      <c r="AO57" s="25">
        <v>2.4303565131698601</v>
      </c>
      <c r="AP57" s="25">
        <v>8.1442683541945692E-3</v>
      </c>
      <c r="AQ57" s="91">
        <v>0.41299261683649802</v>
      </c>
      <c r="AR57" s="25">
        <v>1.8567264787226399E-2</v>
      </c>
      <c r="AS57" s="25">
        <v>1.859320772235E-2</v>
      </c>
      <c r="AT57" s="25">
        <v>2.5497803565039001E-2</v>
      </c>
      <c r="AU57" s="25">
        <v>0.29439159267404102</v>
      </c>
      <c r="AV57" s="25">
        <v>0</v>
      </c>
      <c r="AW57" s="91">
        <v>40.500186400789303</v>
      </c>
      <c r="AX57" s="25">
        <v>6.8364513081675504</v>
      </c>
      <c r="AY57" s="25">
        <v>0.75960591500079899</v>
      </c>
      <c r="AZ57" s="25">
        <v>7.5960572231683496</v>
      </c>
      <c r="BA57" s="25">
        <v>9.3740861213533996E-6</v>
      </c>
      <c r="BB57" s="25">
        <v>1.20863891157812</v>
      </c>
      <c r="BC57" s="25">
        <v>1.6712160143741401E-2</v>
      </c>
      <c r="BD57" s="25">
        <v>26.4205134476429</v>
      </c>
      <c r="BE57" s="25">
        <v>3.0122358725067001E-2</v>
      </c>
      <c r="BF57" s="25">
        <v>1.5303621642773999</v>
      </c>
      <c r="BG57" s="25">
        <v>2.5848272403092998</v>
      </c>
      <c r="BH57" s="25">
        <v>2.3180312725629301E-2</v>
      </c>
      <c r="BI57" s="25">
        <v>4.57628598356453E-4</v>
      </c>
      <c r="BJ57" s="25">
        <v>1.2168288717295701</v>
      </c>
      <c r="BK57" s="25">
        <v>49.1186624443746</v>
      </c>
      <c r="BL57" s="25">
        <v>44.375976663635299</v>
      </c>
      <c r="BM57" s="25">
        <v>4.7426857807393104</v>
      </c>
      <c r="BN57" s="25">
        <v>3.6672680875455402E-2</v>
      </c>
      <c r="BO57" s="25">
        <v>1.8438647023484699E-3</v>
      </c>
      <c r="BP57" s="25">
        <v>1.3577466558640201</v>
      </c>
      <c r="BQ57" s="25">
        <v>0.18690216438763799</v>
      </c>
      <c r="BR57" s="25">
        <v>11.5339143614588</v>
      </c>
      <c r="BS57" s="25">
        <v>0.25365445857239699</v>
      </c>
      <c r="BT57" s="25">
        <v>0.176983823586147</v>
      </c>
      <c r="BU57" s="25">
        <v>24.732258028957698</v>
      </c>
      <c r="BV57" s="25">
        <v>0.19219173440125201</v>
      </c>
      <c r="BW57" s="25">
        <v>0.25431002496734401</v>
      </c>
      <c r="BX57" s="25">
        <v>0.43825542750376201</v>
      </c>
      <c r="BY57" s="25">
        <v>9.4443625059937805E-4</v>
      </c>
      <c r="BZ57" s="25">
        <v>1.2650260663481001</v>
      </c>
      <c r="CA57" s="25">
        <v>21.827278236935101</v>
      </c>
      <c r="CB57" s="25">
        <v>0</v>
      </c>
      <c r="CC57" s="25">
        <v>2.02044129195256E-5</v>
      </c>
      <c r="CD57" s="25">
        <v>2.1949800866482501</v>
      </c>
      <c r="CE57" s="91">
        <v>0</v>
      </c>
      <c r="CF57" s="25">
        <v>1.2606909869541401</v>
      </c>
      <c r="CG57" s="25">
        <v>39.7272750321047</v>
      </c>
      <c r="CH57" s="25">
        <v>0.98473469008526304</v>
      </c>
      <c r="CI57" s="25"/>
      <c r="CJ57" s="54">
        <f>IF(AE57=0,"",(AE57-B57)/B57)</f>
        <v>-0.97856164833460002</v>
      </c>
      <c r="CK57" s="54">
        <f>IF(AU57=0,"",(AU57-C57)/C57)</f>
        <v>-0.95947679467060709</v>
      </c>
      <c r="CL57" s="54">
        <f>IF(AZ57=0,"",(AZ57-D57)/D57)</f>
        <v>-0.98623578069044737</v>
      </c>
      <c r="CM57" s="54">
        <f t="shared" si="32"/>
        <v>-0.9782035655697483</v>
      </c>
      <c r="CN57" s="54">
        <f t="shared" si="32"/>
        <v>-0.97818063747125661</v>
      </c>
      <c r="CO57" s="54">
        <f>IF(BZ57=0,"",(BZ57-G57)/G57)</f>
        <v>-0.97986827661287434</v>
      </c>
      <c r="CP57" s="54">
        <f>IF(CG57=0,"",(CG57-H57)/H57)</f>
        <v>-0.99265748203337523</v>
      </c>
      <c r="CQ57" s="54">
        <f>IF(X57=0,"",(X57-I57)/I57)</f>
        <v>-0.97948793093162112</v>
      </c>
      <c r="CR57" s="54">
        <f>IF(AA57=0,"",AA57-J57)/J57</f>
        <v>-0.98555521565191084</v>
      </c>
      <c r="CS57" s="54" t="str">
        <f>IF(AD57=0,"",(AD57-K57)/K57)</f>
        <v/>
      </c>
      <c r="CT57" s="54">
        <f t="shared" si="33"/>
        <v>-0.98211481217950392</v>
      </c>
      <c r="CU57" s="54">
        <f t="shared" si="33"/>
        <v>-0.98198860949319877</v>
      </c>
      <c r="CV57" s="54">
        <f>IF(AS57=0,"",(AS57-N57)/N57)</f>
        <v>-0.95714986841275596</v>
      </c>
      <c r="CW57" s="54">
        <f>IF(V57=0,"",(V57-O57)/O57)</f>
        <v>-0.98352539171084852</v>
      </c>
      <c r="CX57" s="54">
        <f>IF(AB57=0,"",(AB57-P57)/P57)</f>
        <v>-0.98310327287960086</v>
      </c>
      <c r="CY57" s="54">
        <f>IF(AT57=0,"",(AT57-Q57)/Q57)</f>
        <v>-0.98302356569023996</v>
      </c>
    </row>
    <row r="58" spans="1:103" x14ac:dyDescent="0.25">
      <c r="A58" s="27" t="s">
        <v>176</v>
      </c>
      <c r="B58" s="25">
        <v>278.46234120999998</v>
      </c>
      <c r="C58" s="25">
        <v>0.48309308519999999</v>
      </c>
      <c r="D58" s="25">
        <v>46.711462218999998</v>
      </c>
      <c r="E58" s="25">
        <v>150.62803847999999</v>
      </c>
      <c r="F58" s="25">
        <v>136.55040113999999</v>
      </c>
      <c r="G58" s="25">
        <v>10.195297031000001</v>
      </c>
      <c r="H58" s="25">
        <v>218.95756495000001</v>
      </c>
      <c r="I58" s="25">
        <v>1.8132149172000001</v>
      </c>
      <c r="J58" s="25">
        <v>3.0246236508000002</v>
      </c>
      <c r="K58" s="25"/>
      <c r="L58" s="25">
        <v>2.0134131419000001</v>
      </c>
      <c r="M58" s="25">
        <v>0.29395974559999999</v>
      </c>
      <c r="N58" s="25"/>
      <c r="O58" s="25">
        <v>1.88446112E-2</v>
      </c>
      <c r="P58" s="25">
        <v>0.11362528669999999</v>
      </c>
      <c r="Q58" s="25">
        <v>9.7001205699999996E-2</v>
      </c>
      <c r="R58" s="25"/>
      <c r="S58" s="25" t="s">
        <v>176</v>
      </c>
      <c r="T58" s="91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91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91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91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91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91">
        <v>0</v>
      </c>
      <c r="CF58" s="25">
        <v>0</v>
      </c>
      <c r="CG58" s="25">
        <v>0</v>
      </c>
      <c r="CH58" s="25">
        <v>0</v>
      </c>
      <c r="CJ58" s="54" t="str">
        <f>IF(AD58=0,"",(AD58-B58)/B58)</f>
        <v/>
      </c>
      <c r="CK58" s="54" t="str">
        <f t="shared" si="17"/>
        <v/>
      </c>
      <c r="CL58" s="54" t="str">
        <f t="shared" si="18"/>
        <v/>
      </c>
      <c r="CM58" s="54" t="str">
        <f t="shared" si="19"/>
        <v/>
      </c>
      <c r="CN58" s="54" t="str">
        <f t="shared" si="20"/>
        <v/>
      </c>
      <c r="CO58" s="54" t="str">
        <f t="shared" si="21"/>
        <v/>
      </c>
      <c r="CP58" s="54" t="str">
        <f t="shared" si="22"/>
        <v/>
      </c>
      <c r="CQ58" s="54" t="str">
        <f t="shared" si="23"/>
        <v/>
      </c>
      <c r="CR58" s="54"/>
      <c r="CS58" s="54" t="str">
        <f t="shared" si="25"/>
        <v/>
      </c>
      <c r="CT58" s="54" t="str">
        <f t="shared" si="26"/>
        <v/>
      </c>
      <c r="CU58" s="54" t="str">
        <f t="shared" si="27"/>
        <v/>
      </c>
      <c r="CV58" s="54" t="str">
        <f t="shared" si="28"/>
        <v/>
      </c>
      <c r="CY58" s="54" t="str">
        <f t="shared" si="31"/>
        <v/>
      </c>
    </row>
    <row r="59" spans="1:103" s="27" customFormat="1" x14ac:dyDescent="0.25">
      <c r="A59" s="42" t="s">
        <v>235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91"/>
      <c r="U59" s="25"/>
      <c r="V59" s="25"/>
      <c r="W59" s="25"/>
      <c r="X59" s="25"/>
      <c r="Y59" s="25"/>
      <c r="Z59" s="91"/>
      <c r="AA59" s="25"/>
      <c r="AB59" s="25"/>
      <c r="AC59" s="25"/>
      <c r="AD59" s="25"/>
      <c r="AE59" s="25"/>
      <c r="AF59" s="25"/>
      <c r="AG59" s="25"/>
      <c r="AH59" s="25"/>
      <c r="AI59" s="25"/>
      <c r="AJ59" s="91"/>
      <c r="AK59" s="25"/>
      <c r="AL59" s="25"/>
      <c r="AM59" s="25"/>
      <c r="AN59" s="25"/>
      <c r="AO59" s="25"/>
      <c r="AP59" s="25"/>
      <c r="AQ59" s="91"/>
      <c r="AR59" s="25"/>
      <c r="AS59" s="25"/>
      <c r="AT59" s="25"/>
      <c r="AU59" s="25"/>
      <c r="AV59" s="25"/>
      <c r="AW59" s="91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91"/>
      <c r="CF59" s="25"/>
      <c r="CG59" s="25"/>
      <c r="CH59" s="25"/>
      <c r="CI59" s="25"/>
      <c r="CJ59" s="54" t="str">
        <f>IF(B59=0,"",(AD59-B59)/B59)</f>
        <v/>
      </c>
      <c r="CK59" s="54" t="str">
        <f t="shared" si="17"/>
        <v/>
      </c>
      <c r="CL59" s="54" t="str">
        <f t="shared" si="18"/>
        <v/>
      </c>
      <c r="CM59" s="54" t="str">
        <f t="shared" si="19"/>
        <v/>
      </c>
      <c r="CN59" s="54" t="str">
        <f t="shared" si="20"/>
        <v/>
      </c>
      <c r="CO59" s="54" t="str">
        <f t="shared" si="21"/>
        <v/>
      </c>
      <c r="CP59" s="54" t="str">
        <f t="shared" si="22"/>
        <v/>
      </c>
      <c r="CQ59" s="54" t="str">
        <f t="shared" si="23"/>
        <v/>
      </c>
      <c r="CR59" s="54"/>
      <c r="CS59" s="54" t="str">
        <f t="shared" si="25"/>
        <v/>
      </c>
      <c r="CT59" s="54" t="str">
        <f t="shared" si="26"/>
        <v/>
      </c>
      <c r="CU59" s="54" t="str">
        <f t="shared" si="27"/>
        <v/>
      </c>
      <c r="CV59" s="54" t="str">
        <f t="shared" si="28"/>
        <v/>
      </c>
      <c r="CY59" s="54" t="str">
        <f t="shared" si="31"/>
        <v/>
      </c>
    </row>
    <row r="60" spans="1:103" s="27" customForma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25"/>
      <c r="S60" s="25"/>
      <c r="T60" s="91"/>
      <c r="U60" s="25"/>
      <c r="V60" s="25"/>
      <c r="W60" s="25"/>
      <c r="X60" s="25"/>
      <c r="Y60" s="25"/>
      <c r="Z60" s="91"/>
      <c r="AA60" s="25"/>
      <c r="AB60" s="25"/>
      <c r="AC60" s="25"/>
      <c r="AD60" s="25"/>
      <c r="AE60" s="25"/>
      <c r="AF60" s="25"/>
      <c r="AG60" s="25"/>
      <c r="AH60" s="25"/>
      <c r="AI60" s="25"/>
      <c r="AJ60" s="91"/>
      <c r="AK60" s="25"/>
      <c r="AL60" s="25"/>
      <c r="AM60" s="25"/>
      <c r="AN60" s="25"/>
      <c r="AO60" s="25"/>
      <c r="AP60" s="25"/>
      <c r="AQ60" s="91"/>
      <c r="AR60" s="25"/>
      <c r="AS60" s="25"/>
      <c r="AT60" s="25"/>
      <c r="AU60" s="25"/>
      <c r="AV60" s="25"/>
      <c r="AW60" s="91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91"/>
      <c r="CF60" s="25"/>
      <c r="CG60" s="25"/>
      <c r="CH60" s="25"/>
      <c r="CI60" s="25"/>
      <c r="CJ60" s="54" t="str">
        <f>IF(B60=0,"",(AD60-B60)/B60)</f>
        <v/>
      </c>
      <c r="CK60" s="54" t="str">
        <f t="shared" si="17"/>
        <v/>
      </c>
      <c r="CL60" s="54" t="str">
        <f t="shared" si="18"/>
        <v/>
      </c>
      <c r="CM60" s="54" t="str">
        <f t="shared" si="19"/>
        <v/>
      </c>
      <c r="CN60" s="54" t="str">
        <f t="shared" si="20"/>
        <v/>
      </c>
      <c r="CO60" s="54" t="str">
        <f t="shared" si="21"/>
        <v/>
      </c>
      <c r="CP60" s="54" t="str">
        <f t="shared" si="22"/>
        <v/>
      </c>
      <c r="CQ60" s="54" t="str">
        <f t="shared" si="23"/>
        <v/>
      </c>
      <c r="CR60" s="54"/>
      <c r="CS60" s="54" t="str">
        <f t="shared" si="25"/>
        <v/>
      </c>
      <c r="CT60" s="54" t="str">
        <f t="shared" si="26"/>
        <v/>
      </c>
      <c r="CU60" s="54" t="str">
        <f t="shared" si="27"/>
        <v/>
      </c>
      <c r="CV60" s="54" t="str">
        <f t="shared" si="28"/>
        <v/>
      </c>
      <c r="CY60" s="54" t="str">
        <f t="shared" si="31"/>
        <v/>
      </c>
    </row>
    <row r="61" spans="1:103" x14ac:dyDescent="0.25">
      <c r="A61" s="1" t="s">
        <v>55</v>
      </c>
      <c r="B61" s="1">
        <f>SUM(B3:B58)</f>
        <v>1910929.1691546603</v>
      </c>
      <c r="C61" s="1">
        <f t="shared" ref="C61:N61" si="34">SUM(C3:C58)</f>
        <v>111459.89398024562</v>
      </c>
      <c r="D61" s="1">
        <f t="shared" si="34"/>
        <v>701695.0491459989</v>
      </c>
      <c r="E61" s="1">
        <f t="shared" si="34"/>
        <v>525852.22943134105</v>
      </c>
      <c r="F61" s="1">
        <f t="shared" si="34"/>
        <v>447815.08301564795</v>
      </c>
      <c r="G61" s="1">
        <f t="shared" si="34"/>
        <v>103920.60511684603</v>
      </c>
      <c r="H61" s="1">
        <f t="shared" si="34"/>
        <v>790496.10964142997</v>
      </c>
      <c r="I61" s="1">
        <f t="shared" si="34"/>
        <v>5200.4799908003988</v>
      </c>
      <c r="J61" s="1">
        <f t="shared" si="34"/>
        <v>9104.0084100330951</v>
      </c>
      <c r="K61" s="1">
        <f t="shared" si="34"/>
        <v>36.218034980400006</v>
      </c>
      <c r="L61" s="1">
        <f t="shared" si="34"/>
        <v>6021.6796091659999</v>
      </c>
      <c r="M61" s="1">
        <f t="shared" si="34"/>
        <v>2003.1699759102999</v>
      </c>
      <c r="N61" s="1">
        <f t="shared" si="34"/>
        <v>10652.003488545102</v>
      </c>
      <c r="O61" s="1">
        <f>SUM(O3:O58)</f>
        <v>229.25264265770008</v>
      </c>
      <c r="P61" s="1">
        <f>SUM(P3:P58)</f>
        <v>1144.4564374771996</v>
      </c>
      <c r="Q61" s="1">
        <f>SUM(Q3:Q58)</f>
        <v>807.30249573739979</v>
      </c>
      <c r="R61" s="25"/>
      <c r="S61" s="25"/>
      <c r="T61" s="1">
        <f t="shared" ref="T61:CE61" si="35">SUM(T3:T58)</f>
        <v>2536.989045614107</v>
      </c>
      <c r="U61" s="1">
        <f t="shared" si="35"/>
        <v>734.14197928697081</v>
      </c>
      <c r="V61" s="1">
        <f t="shared" si="35"/>
        <v>228.87376695040371</v>
      </c>
      <c r="W61" s="1">
        <f t="shared" si="35"/>
        <v>5299.1461162878768</v>
      </c>
      <c r="X61" s="1">
        <f t="shared" si="35"/>
        <v>5289.2429449440233</v>
      </c>
      <c r="Y61" s="1">
        <f t="shared" si="35"/>
        <v>5406.4433376260431</v>
      </c>
      <c r="Z61" s="1">
        <f t="shared" si="35"/>
        <v>659.50785696175285</v>
      </c>
      <c r="AA61" s="1">
        <f t="shared" si="35"/>
        <v>10649.026883818324</v>
      </c>
      <c r="AB61" s="1">
        <f t="shared" si="35"/>
        <v>1144.0660782773061</v>
      </c>
      <c r="AC61" s="1">
        <f t="shared" si="35"/>
        <v>1283380.3558693235</v>
      </c>
      <c r="AD61" s="1">
        <f t="shared" si="35"/>
        <v>36.400450067886908</v>
      </c>
      <c r="AE61" s="1">
        <f t="shared" si="35"/>
        <v>1900957.5837633654</v>
      </c>
      <c r="AF61" s="1">
        <f t="shared" si="35"/>
        <v>20633.198571002154</v>
      </c>
      <c r="AG61" s="1">
        <f t="shared" si="35"/>
        <v>21651.174082270816</v>
      </c>
      <c r="AH61" s="1">
        <f t="shared" si="35"/>
        <v>2454.1528650776763</v>
      </c>
      <c r="AI61" s="1">
        <f t="shared" si="35"/>
        <v>44694.199847589785</v>
      </c>
      <c r="AJ61" s="1">
        <f t="shared" si="35"/>
        <v>65.300485781040834</v>
      </c>
      <c r="AK61" s="1">
        <f t="shared" si="35"/>
        <v>6122.7114904534101</v>
      </c>
      <c r="AL61" s="1">
        <f t="shared" si="35"/>
        <v>6122.7114904534101</v>
      </c>
      <c r="AM61" s="1">
        <f t="shared" si="35"/>
        <v>1994.5936951086185</v>
      </c>
      <c r="AN61" s="1">
        <f t="shared" si="35"/>
        <v>0</v>
      </c>
      <c r="AO61" s="1">
        <f t="shared" si="35"/>
        <v>46935.57109963445</v>
      </c>
      <c r="AP61" s="1">
        <f t="shared" si="35"/>
        <v>197.87137859873164</v>
      </c>
      <c r="AQ61" s="1">
        <f t="shared" si="35"/>
        <v>7656.8093560990592</v>
      </c>
      <c r="AR61" s="1">
        <f t="shared" si="35"/>
        <v>376.09279687272567</v>
      </c>
      <c r="AS61" s="1">
        <f t="shared" si="35"/>
        <v>5389.5020709325536</v>
      </c>
      <c r="AT61" s="1">
        <f t="shared" si="35"/>
        <v>611.84032456271905</v>
      </c>
      <c r="AU61" s="1">
        <f t="shared" si="35"/>
        <v>111133.82842857827</v>
      </c>
      <c r="AV61" s="1">
        <f t="shared" si="35"/>
        <v>0</v>
      </c>
      <c r="AW61" s="1">
        <f t="shared" si="35"/>
        <v>791816.02500316768</v>
      </c>
      <c r="AX61" s="1">
        <f t="shared" si="35"/>
        <v>627228.63047937152</v>
      </c>
      <c r="AY61" s="1">
        <f t="shared" si="35"/>
        <v>69692.078261999166</v>
      </c>
      <c r="AZ61" s="1">
        <f t="shared" si="35"/>
        <v>696920.70874137059</v>
      </c>
      <c r="BA61" s="1">
        <f t="shared" si="35"/>
        <v>0.30558880822632195</v>
      </c>
      <c r="BB61" s="1">
        <f t="shared" si="35"/>
        <v>19518.749700257864</v>
      </c>
      <c r="BC61" s="1">
        <f t="shared" si="35"/>
        <v>456.01672570644286</v>
      </c>
      <c r="BD61" s="1">
        <f t="shared" si="35"/>
        <v>489255.02281315794</v>
      </c>
      <c r="BE61" s="1">
        <f t="shared" si="35"/>
        <v>1145.2011987087515</v>
      </c>
      <c r="BF61" s="1">
        <f t="shared" si="35"/>
        <v>19570.721573403622</v>
      </c>
      <c r="BG61" s="1">
        <f t="shared" si="35"/>
        <v>30985.705333611026</v>
      </c>
      <c r="BH61" s="1">
        <f t="shared" si="35"/>
        <v>402.80781524067248</v>
      </c>
      <c r="BI61" s="1">
        <f t="shared" si="35"/>
        <v>126.93474988838405</v>
      </c>
      <c r="BJ61" s="1">
        <f t="shared" si="35"/>
        <v>23913.185560059454</v>
      </c>
      <c r="BK61" s="1">
        <f t="shared" si="35"/>
        <v>522787.24339335324</v>
      </c>
      <c r="BL61" s="1">
        <f t="shared" si="35"/>
        <v>445073.91788638296</v>
      </c>
      <c r="BM61" s="1">
        <f t="shared" si="35"/>
        <v>77713.325506970286</v>
      </c>
      <c r="BN61" s="1">
        <f t="shared" si="35"/>
        <v>401.9781515577298</v>
      </c>
      <c r="BO61" s="1">
        <f t="shared" si="35"/>
        <v>15.139592601992986</v>
      </c>
      <c r="BP61" s="1">
        <f t="shared" si="35"/>
        <v>37567.122534045368</v>
      </c>
      <c r="BQ61" s="1">
        <f t="shared" si="35"/>
        <v>1948.2825443197339</v>
      </c>
      <c r="BR61" s="1">
        <f t="shared" si="35"/>
        <v>99528.075730043856</v>
      </c>
      <c r="BS61" s="1">
        <f t="shared" si="35"/>
        <v>3842.6571777751196</v>
      </c>
      <c r="BT61" s="1">
        <f t="shared" si="35"/>
        <v>1458.2032109132069</v>
      </c>
      <c r="BU61" s="1">
        <f t="shared" si="35"/>
        <v>192886.53575960759</v>
      </c>
      <c r="BV61" s="1">
        <f t="shared" si="35"/>
        <v>4976.8787077910938</v>
      </c>
      <c r="BW61" s="1">
        <f t="shared" si="35"/>
        <v>16076.678319730001</v>
      </c>
      <c r="BX61" s="1">
        <f t="shared" si="35"/>
        <v>14688.72550011109</v>
      </c>
      <c r="BY61" s="1">
        <f t="shared" si="35"/>
        <v>59.94640905880707</v>
      </c>
      <c r="BZ61" s="1">
        <f t="shared" si="35"/>
        <v>102859.29878924093</v>
      </c>
      <c r="CA61" s="1">
        <f t="shared" si="35"/>
        <v>412089.48765249812</v>
      </c>
      <c r="CB61" s="1">
        <f t="shared" si="35"/>
        <v>1267.2532015579886</v>
      </c>
      <c r="CC61" s="1">
        <f t="shared" si="35"/>
        <v>1677.8894140933717</v>
      </c>
      <c r="CD61" s="1">
        <f t="shared" si="35"/>
        <v>43856.634925178114</v>
      </c>
      <c r="CE61" s="1">
        <f t="shared" si="35"/>
        <v>0</v>
      </c>
      <c r="CF61" s="1">
        <f>SUM(CF3:CF58)</f>
        <v>19862.037845281251</v>
      </c>
      <c r="CG61" s="1">
        <f>SUM(CG3:CG58)</f>
        <v>780891.06126335729</v>
      </c>
      <c r="CH61" s="1">
        <f>SUM(CH3:CH58)</f>
        <v>29314.931039996307</v>
      </c>
      <c r="CI61" s="1"/>
      <c r="CJ61" s="54">
        <f>IF(AE61=0,"",(AE61-B61)/B61)</f>
        <v>-5.2181868131229844E-3</v>
      </c>
      <c r="CK61" s="54">
        <f t="shared" si="17"/>
        <v>-2.9254069784521134E-3</v>
      </c>
      <c r="CL61" s="54">
        <f t="shared" si="18"/>
        <v>-6.8040103894689615E-3</v>
      </c>
      <c r="CM61" s="54">
        <f t="shared" si="19"/>
        <v>-5.8286070999495386E-3</v>
      </c>
      <c r="CN61" s="54">
        <f t="shared" si="20"/>
        <v>-6.1211987564277889E-3</v>
      </c>
      <c r="CO61" s="54">
        <f t="shared" si="21"/>
        <v>-1.0212665009136415E-2</v>
      </c>
      <c r="CP61" s="54">
        <f t="shared" si="22"/>
        <v>-1.2150658631867955E-2</v>
      </c>
      <c r="CQ61" s="54">
        <f t="shared" si="23"/>
        <v>1.7068223375658657E-2</v>
      </c>
      <c r="CR61" s="54">
        <f>IF(AA61=0,"",AA61-J61)/J61</f>
        <v>0.16970749632464502</v>
      </c>
      <c r="CS61" s="54">
        <f t="shared" si="25"/>
        <v>5.036581570082941E-3</v>
      </c>
      <c r="CT61" s="54">
        <f t="shared" si="26"/>
        <v>1.6778023382981528E-2</v>
      </c>
      <c r="CU61" s="54">
        <f t="shared" si="27"/>
        <v>-4.2813545055177165E-3</v>
      </c>
      <c r="CV61" s="54">
        <f t="shared" si="28"/>
        <v>-0.49403864946830994</v>
      </c>
      <c r="CW61" s="54">
        <f>IF(V61=0,"",(V61-O61)/O61)</f>
        <v>-1.6526557901540846E-3</v>
      </c>
      <c r="CX61" s="54">
        <f>IF(AB61=0,"",(AB61-P61)/P61)</f>
        <v>-3.4108698864414994E-4</v>
      </c>
      <c r="CY61" s="54">
        <f t="shared" si="31"/>
        <v>-0.24211763521942695</v>
      </c>
    </row>
    <row r="62" spans="1:103" x14ac:dyDescent="0.25">
      <c r="A62" s="42" t="s">
        <v>56</v>
      </c>
      <c r="B62" s="25">
        <f>SUM(B2:B51)</f>
        <v>1891032.9914426003</v>
      </c>
      <c r="C62" s="25">
        <f t="shared" ref="C62:N62" si="36">SUM(C2:C51)</f>
        <v>110650.90043809902</v>
      </c>
      <c r="D62" s="25">
        <f t="shared" si="36"/>
        <v>694254.9191972299</v>
      </c>
      <c r="E62" s="25">
        <f t="shared" si="36"/>
        <v>521018.83660847013</v>
      </c>
      <c r="F62" s="25">
        <f t="shared" si="36"/>
        <v>443557.28785204992</v>
      </c>
      <c r="G62" s="25">
        <f t="shared" si="36"/>
        <v>102467.03463652603</v>
      </c>
      <c r="H62" s="25">
        <f t="shared" si="36"/>
        <v>778315.91840937</v>
      </c>
      <c r="I62" s="25">
        <f t="shared" si="36"/>
        <v>5145.0795807437989</v>
      </c>
      <c r="J62" s="25">
        <f t="shared" si="36"/>
        <v>8997.4901032944963</v>
      </c>
      <c r="K62" s="25">
        <f t="shared" si="36"/>
        <v>36.203071546000004</v>
      </c>
      <c r="L62" s="25">
        <f t="shared" si="36"/>
        <v>5925.5615713090992</v>
      </c>
      <c r="M62" s="25">
        <f t="shared" si="36"/>
        <v>1989.6557476549001</v>
      </c>
      <c r="N62" s="25">
        <f t="shared" si="36"/>
        <v>10597.171015027001</v>
      </c>
      <c r="O62" s="25">
        <f>SUM(O2:O51)</f>
        <v>228.29462689350007</v>
      </c>
      <c r="P62" s="25">
        <f>SUM(P2:P51)</f>
        <v>1139.1142754083996</v>
      </c>
      <c r="Q62" s="25">
        <f>SUM(Q2:Q51)</f>
        <v>801.79544267679978</v>
      </c>
      <c r="R62" s="25"/>
      <c r="S62" s="25"/>
      <c r="T62" s="91">
        <f>SUM(T2:T54)</f>
        <v>2534.2958876584257</v>
      </c>
      <c r="U62" s="91">
        <f t="shared" ref="U62:CF62" si="37">SUM(U2:U54)</f>
        <v>733.87043936413568</v>
      </c>
      <c r="V62" s="91">
        <f t="shared" si="37"/>
        <v>228.86108083049947</v>
      </c>
      <c r="W62" s="91">
        <f t="shared" si="37"/>
        <v>5297.8188927751762</v>
      </c>
      <c r="X62" s="91">
        <f t="shared" si="37"/>
        <v>5287.9170945772594</v>
      </c>
      <c r="Y62" s="91">
        <f t="shared" si="37"/>
        <v>5404.7116355806556</v>
      </c>
      <c r="Z62" s="91">
        <f t="shared" si="37"/>
        <v>658.88715870649764</v>
      </c>
      <c r="AA62" s="91">
        <f t="shared" si="37"/>
        <v>10645.828534252452</v>
      </c>
      <c r="AB62" s="91">
        <f t="shared" si="37"/>
        <v>1143.9936654164208</v>
      </c>
      <c r="AC62" s="91">
        <f t="shared" si="37"/>
        <v>1283342.0193845949</v>
      </c>
      <c r="AD62" s="91">
        <f t="shared" si="37"/>
        <v>36.400450067886908</v>
      </c>
      <c r="AE62" s="91">
        <f t="shared" si="37"/>
        <v>1900119.7368730397</v>
      </c>
      <c r="AF62" s="91">
        <f t="shared" si="37"/>
        <v>20630.910911185456</v>
      </c>
      <c r="AG62" s="91">
        <f t="shared" si="37"/>
        <v>21650.57851762274</v>
      </c>
      <c r="AH62" s="91">
        <f t="shared" si="37"/>
        <v>2453.7781050879189</v>
      </c>
      <c r="AI62" s="91">
        <f t="shared" si="37"/>
        <v>44680.673700970103</v>
      </c>
      <c r="AJ62" s="91">
        <f t="shared" si="37"/>
        <v>65.290536411028896</v>
      </c>
      <c r="AK62" s="91">
        <f t="shared" si="37"/>
        <v>6120.5286043145334</v>
      </c>
      <c r="AL62" s="91">
        <f t="shared" si="37"/>
        <v>6120.5286043145334</v>
      </c>
      <c r="AM62" s="91">
        <f t="shared" si="37"/>
        <v>1994.4047572050818</v>
      </c>
      <c r="AN62" s="91">
        <f t="shared" si="37"/>
        <v>0</v>
      </c>
      <c r="AO62" s="91">
        <f t="shared" si="37"/>
        <v>46920.372085977797</v>
      </c>
      <c r="AP62" s="91">
        <f t="shared" si="37"/>
        <v>197.80798155190769</v>
      </c>
      <c r="AQ62" s="91">
        <f t="shared" si="37"/>
        <v>7654.2055966594717</v>
      </c>
      <c r="AR62" s="91">
        <f t="shared" si="37"/>
        <v>375.96650680134132</v>
      </c>
      <c r="AS62" s="91">
        <f t="shared" si="37"/>
        <v>5383.7093319686355</v>
      </c>
      <c r="AT62" s="91">
        <f t="shared" si="37"/>
        <v>611.532852198858</v>
      </c>
      <c r="AU62" s="91">
        <f t="shared" si="37"/>
        <v>111062.03016594276</v>
      </c>
      <c r="AV62" s="91">
        <f t="shared" si="37"/>
        <v>0</v>
      </c>
      <c r="AW62" s="91">
        <f t="shared" si="37"/>
        <v>791525.00870979857</v>
      </c>
      <c r="AX62" s="91">
        <f t="shared" si="37"/>
        <v>626736.54451379669</v>
      </c>
      <c r="AY62" s="91">
        <f t="shared" si="37"/>
        <v>69637.402054993989</v>
      </c>
      <c r="AZ62" s="91">
        <f t="shared" si="37"/>
        <v>696373.94656879059</v>
      </c>
      <c r="BA62" s="91">
        <f t="shared" si="37"/>
        <v>0.30549565002460205</v>
      </c>
      <c r="BB62" s="91">
        <f t="shared" si="37"/>
        <v>19514.009302318391</v>
      </c>
      <c r="BC62" s="91">
        <f t="shared" si="37"/>
        <v>455.78967006156336</v>
      </c>
      <c r="BD62" s="91">
        <f t="shared" si="37"/>
        <v>489062.05137173296</v>
      </c>
      <c r="BE62" s="91">
        <f t="shared" si="37"/>
        <v>1144.9797685936151</v>
      </c>
      <c r="BF62" s="91">
        <f t="shared" si="37"/>
        <v>19568.865699362494</v>
      </c>
      <c r="BG62" s="91">
        <f t="shared" si="37"/>
        <v>30980.4964548961</v>
      </c>
      <c r="BH62" s="91">
        <f t="shared" si="37"/>
        <v>402.6440288882747</v>
      </c>
      <c r="BI62" s="91">
        <f t="shared" si="37"/>
        <v>126.93106598018451</v>
      </c>
      <c r="BJ62" s="91">
        <f t="shared" si="37"/>
        <v>23911.162868332849</v>
      </c>
      <c r="BK62" s="91">
        <f t="shared" si="37"/>
        <v>522671.06075531495</v>
      </c>
      <c r="BL62" s="91">
        <f t="shared" si="37"/>
        <v>444985.58498507971</v>
      </c>
      <c r="BM62" s="91">
        <f t="shared" si="37"/>
        <v>77685.475770235222</v>
      </c>
      <c r="BN62" s="91">
        <f t="shared" si="37"/>
        <v>401.92645389617235</v>
      </c>
      <c r="BO62" s="91">
        <f t="shared" si="37"/>
        <v>15.133894524423361</v>
      </c>
      <c r="BP62" s="91">
        <f t="shared" si="37"/>
        <v>37554.265050026122</v>
      </c>
      <c r="BQ62" s="91">
        <f t="shared" si="37"/>
        <v>1948.0409166476493</v>
      </c>
      <c r="BR62" s="91">
        <f t="shared" si="37"/>
        <v>99510.398340172993</v>
      </c>
      <c r="BS62" s="91">
        <f t="shared" si="37"/>
        <v>3842.3749689593874</v>
      </c>
      <c r="BT62" s="91">
        <f t="shared" si="37"/>
        <v>1457.8671003876802</v>
      </c>
      <c r="BU62" s="91">
        <f t="shared" si="37"/>
        <v>192846.44111110701</v>
      </c>
      <c r="BV62" s="91">
        <f t="shared" si="37"/>
        <v>4974.2632884016812</v>
      </c>
      <c r="BW62" s="91">
        <f t="shared" si="37"/>
        <v>16074.802831416151</v>
      </c>
      <c r="BX62" s="91">
        <f t="shared" si="37"/>
        <v>14683.534369607389</v>
      </c>
      <c r="BY62" s="91">
        <f t="shared" si="37"/>
        <v>59.930392219520705</v>
      </c>
      <c r="BZ62" s="91">
        <f t="shared" si="37"/>
        <v>102619.81688126405</v>
      </c>
      <c r="CA62" s="91">
        <f t="shared" si="37"/>
        <v>411912.60532261431</v>
      </c>
      <c r="CB62" s="91">
        <f t="shared" si="37"/>
        <v>1263.8775127013607</v>
      </c>
      <c r="CC62" s="91">
        <f t="shared" si="37"/>
        <v>1676.2508727155591</v>
      </c>
      <c r="CD62" s="91">
        <f t="shared" si="37"/>
        <v>43841.701234640474</v>
      </c>
      <c r="CE62" s="91">
        <f t="shared" si="37"/>
        <v>0</v>
      </c>
      <c r="CF62" s="91">
        <f t="shared" si="37"/>
        <v>19854.220664744007</v>
      </c>
      <c r="CG62" s="91">
        <f>SUM(CG2:CG54)</f>
        <v>780601.21664081619</v>
      </c>
      <c r="CH62" s="91">
        <f>SUM(CH2:CH54)</f>
        <v>29305.639110386197</v>
      </c>
    </row>
    <row r="63" spans="1:103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1707013.0051783002</v>
      </c>
      <c r="C63" s="25">
        <f t="shared" ref="C63:Q63" si="38">+C3+C5+C8+C9+C11+C12+C14+C15+C16+C17+C18+C19+C20+C21+C22+C23+C24+C25+C26+C28+C30+C31+C33+C34+C35+C36+C37+C39+C40+C41+C42+C43+C44+C46+C47+C49+C50+C10</f>
        <v>56939.876088799014</v>
      </c>
      <c r="D63" s="25">
        <f t="shared" si="38"/>
        <v>594565.02562650002</v>
      </c>
      <c r="E63" s="25">
        <f t="shared" si="38"/>
        <v>449412.61311849003</v>
      </c>
      <c r="F63" s="25">
        <f t="shared" si="38"/>
        <v>388627.63571834</v>
      </c>
      <c r="G63" s="25">
        <f t="shared" si="38"/>
        <v>86233.38786401102</v>
      </c>
      <c r="H63" s="25">
        <f t="shared" si="38"/>
        <v>651245.34333306982</v>
      </c>
      <c r="I63" s="25">
        <f t="shared" si="38"/>
        <v>4039.0452816727998</v>
      </c>
      <c r="J63" s="25">
        <f t="shared" si="38"/>
        <v>7082.3440100984981</v>
      </c>
      <c r="K63" s="25">
        <f t="shared" si="38"/>
        <v>0</v>
      </c>
      <c r="L63" s="25">
        <f t="shared" si="38"/>
        <v>4412.3281813920994</v>
      </c>
      <c r="M63" s="25">
        <f t="shared" si="38"/>
        <v>1576.7595015482</v>
      </c>
      <c r="N63" s="25">
        <f t="shared" si="38"/>
        <v>9852.1752221322004</v>
      </c>
      <c r="O63" s="25">
        <f t="shared" si="38"/>
        <v>184.4112239703</v>
      </c>
      <c r="P63" s="25">
        <f t="shared" si="38"/>
        <v>657.6881714120002</v>
      </c>
      <c r="Q63" s="25">
        <f t="shared" si="38"/>
        <v>590.75543276819985</v>
      </c>
      <c r="R63" s="25"/>
      <c r="S63" s="25"/>
      <c r="T63" s="91"/>
      <c r="U63" s="25"/>
    </row>
    <row r="64" spans="1:103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91"/>
      <c r="U64" s="25"/>
    </row>
    <row r="65" spans="2:21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91"/>
      <c r="U65" s="25"/>
    </row>
    <row r="66" spans="2:21" x14ac:dyDescent="0.25">
      <c r="B66" s="25"/>
      <c r="C66" s="25"/>
      <c r="D66" s="25"/>
      <c r="E66" s="25"/>
      <c r="F66" s="25"/>
      <c r="G66" s="25"/>
      <c r="H66" s="25"/>
      <c r="I66" s="25"/>
      <c r="J66" s="25">
        <f>K66+G8</f>
        <v>1049.3550188102558</v>
      </c>
      <c r="K66" s="25">
        <v>677.01027266025596</v>
      </c>
      <c r="L66" s="25"/>
      <c r="M66" s="25"/>
      <c r="N66" s="25"/>
      <c r="O66" s="25"/>
      <c r="P66" s="25"/>
      <c r="Q66" s="25"/>
      <c r="R66" s="25"/>
      <c r="S66" s="25"/>
      <c r="T66" s="91"/>
      <c r="U66" s="25"/>
    </row>
    <row r="67" spans="2:21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91"/>
      <c r="U67" s="25"/>
    </row>
    <row r="68" spans="2:21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91"/>
      <c r="U68" s="25"/>
    </row>
    <row r="69" spans="2:21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91"/>
      <c r="U69" s="2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P63"/>
  <sheetViews>
    <sheetView zoomScale="85" zoomScaleNormal="85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X42" sqref="X42"/>
    </sheetView>
  </sheetViews>
  <sheetFormatPr defaultColWidth="9.140625" defaultRowHeight="15" x14ac:dyDescent="0.25"/>
  <cols>
    <col min="1" max="1" width="19.5703125" style="27" customWidth="1"/>
    <col min="2" max="2" width="10.140625" style="27" bestFit="1" customWidth="1"/>
    <col min="3" max="3" width="7.7109375" style="27" bestFit="1" customWidth="1"/>
    <col min="4" max="4" width="9.28515625" style="27" bestFit="1" customWidth="1"/>
    <col min="5" max="7" width="7.7109375" style="27" bestFit="1" customWidth="1"/>
    <col min="8" max="8" width="9.28515625" style="27" bestFit="1" customWidth="1"/>
    <col min="9" max="9" width="8.85546875" style="67" bestFit="1" customWidth="1"/>
    <col min="10" max="10" width="9" style="67" bestFit="1" customWidth="1"/>
    <col min="11" max="11" width="9.7109375" style="67" bestFit="1" customWidth="1"/>
    <col min="12" max="13" width="9.28515625" style="67" customWidth="1"/>
    <col min="14" max="14" width="9.140625" style="27"/>
    <col min="15" max="15" width="15.42578125" style="27" bestFit="1" customWidth="1"/>
    <col min="16" max="16" width="5.42578125" style="90" bestFit="1" customWidth="1"/>
    <col min="17" max="17" width="5.42578125" style="27" bestFit="1" customWidth="1"/>
    <col min="18" max="18" width="9.85546875" style="90" bestFit="1" customWidth="1"/>
    <col min="19" max="19" width="5.7109375" style="25" bestFit="1" customWidth="1"/>
    <col min="20" max="20" width="14.5703125" style="25" bestFit="1" customWidth="1"/>
    <col min="21" max="21" width="5.7109375" style="25" bestFit="1" customWidth="1"/>
    <col min="22" max="22" width="5.7109375" style="91" customWidth="1"/>
    <col min="23" max="23" width="5.7109375" style="25" bestFit="1" customWidth="1"/>
    <col min="24" max="24" width="13.42578125" style="91" bestFit="1" customWidth="1"/>
    <col min="25" max="25" width="4.5703125" style="25" bestFit="1" customWidth="1"/>
    <col min="26" max="26" width="7.7109375" style="25" bestFit="1" customWidth="1"/>
    <col min="27" max="28" width="5.7109375" style="25" bestFit="1" customWidth="1"/>
    <col min="29" max="29" width="5.5703125" style="25" bestFit="1" customWidth="1"/>
    <col min="30" max="30" width="5.85546875" style="25" bestFit="1" customWidth="1"/>
    <col min="31" max="31" width="5.85546875" style="91" customWidth="1"/>
    <col min="32" max="32" width="6.42578125" style="25" bestFit="1" customWidth="1"/>
    <col min="33" max="33" width="15.42578125" style="25" bestFit="1" customWidth="1"/>
    <col min="34" max="34" width="10.28515625" style="25" bestFit="1" customWidth="1"/>
    <col min="35" max="35" width="6.5703125" style="25" bestFit="1" customWidth="1"/>
    <col min="36" max="36" width="5.7109375" style="25" bestFit="1" customWidth="1"/>
    <col min="37" max="37" width="5.140625" style="25" bestFit="1" customWidth="1"/>
    <col min="38" max="38" width="5.140625" style="91" customWidth="1"/>
    <col min="39" max="39" width="4.140625" style="25" bestFit="1" customWidth="1"/>
    <col min="40" max="40" width="6.5703125" style="25" bestFit="1" customWidth="1"/>
    <col min="41" max="41" width="6.140625" style="25" bestFit="1" customWidth="1"/>
    <col min="42" max="42" width="6.7109375" style="25" bestFit="1" customWidth="1"/>
    <col min="43" max="43" width="10" style="25" bestFit="1" customWidth="1"/>
    <col min="44" max="44" width="10" style="91" customWidth="1"/>
    <col min="45" max="45" width="6.7109375" style="25" bestFit="1" customWidth="1"/>
    <col min="46" max="46" width="5.7109375" style="25" bestFit="1" customWidth="1"/>
    <col min="47" max="47" width="6.7109375" style="25" bestFit="1" customWidth="1"/>
    <col min="48" max="48" width="6" style="25" bestFit="1" customWidth="1"/>
    <col min="49" max="49" width="5.7109375" style="25" bestFit="1" customWidth="1"/>
    <col min="50" max="50" width="4.28515625" style="25" bestFit="1" customWidth="1"/>
    <col min="51" max="51" width="5.7109375" style="25" bestFit="1" customWidth="1"/>
    <col min="52" max="52" width="4.5703125" style="25" bestFit="1" customWidth="1"/>
    <col min="53" max="54" width="5.7109375" style="25" bestFit="1" customWidth="1"/>
    <col min="55" max="55" width="4.140625" style="25" bestFit="1" customWidth="1"/>
    <col min="56" max="56" width="5.85546875" style="25" bestFit="1" customWidth="1"/>
    <col min="57" max="57" width="5.7109375" style="25" bestFit="1" customWidth="1"/>
    <col min="58" max="58" width="6.7109375" style="25" bestFit="1" customWidth="1"/>
    <col min="59" max="59" width="6.85546875" style="25" bestFit="1" customWidth="1"/>
    <col min="60" max="60" width="6.7109375" style="25" bestFit="1" customWidth="1"/>
    <col min="61" max="61" width="5.140625" style="25" bestFit="1" customWidth="1"/>
    <col min="62" max="62" width="5.28515625" style="25" bestFit="1" customWidth="1"/>
    <col min="63" max="63" width="8.7109375" style="25" bestFit="1" customWidth="1"/>
    <col min="64" max="64" width="4.85546875" style="25" bestFit="1" customWidth="1"/>
    <col min="65" max="65" width="7.85546875" style="25" bestFit="1" customWidth="1"/>
    <col min="66" max="66" width="5.85546875" style="25" bestFit="1" customWidth="1"/>
    <col min="67" max="67" width="6" style="25" bestFit="1" customWidth="1"/>
    <col min="68" max="68" width="6.7109375" style="25" bestFit="1" customWidth="1"/>
    <col min="69" max="69" width="5.7109375" style="25" bestFit="1" customWidth="1"/>
    <col min="70" max="70" width="3.85546875" style="25" bestFit="1" customWidth="1"/>
    <col min="71" max="71" width="5.5703125" style="25" bestFit="1" customWidth="1"/>
    <col min="72" max="72" width="3.85546875" style="25" bestFit="1" customWidth="1"/>
    <col min="73" max="73" width="5.7109375" style="25" bestFit="1" customWidth="1"/>
    <col min="74" max="74" width="8" style="25" bestFit="1" customWidth="1"/>
    <col min="75" max="76" width="5.28515625" style="25" bestFit="1" customWidth="1"/>
    <col min="77" max="77" width="4.28515625" style="25" bestFit="1" customWidth="1"/>
    <col min="78" max="78" width="4.28515625" style="91" customWidth="1"/>
    <col min="79" max="79" width="5" style="25" bestFit="1" customWidth="1"/>
    <col min="80" max="80" width="9.140625" style="25" bestFit="1" customWidth="1"/>
    <col min="81" max="81" width="7.140625" style="25" bestFit="1" customWidth="1"/>
    <col min="82" max="82" width="7.7109375" style="25" customWidth="1"/>
    <col min="83" max="89" width="9.140625" style="7"/>
    <col min="90" max="92" width="9.140625" style="97"/>
    <col min="93" max="16384" width="9.140625" style="27"/>
  </cols>
  <sheetData>
    <row r="1" spans="1:94" x14ac:dyDescent="0.25">
      <c r="B1" s="27" t="s">
        <v>450</v>
      </c>
      <c r="O1" s="27" t="s">
        <v>470</v>
      </c>
      <c r="CE1" s="7" t="s">
        <v>309</v>
      </c>
    </row>
    <row r="2" spans="1:94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67" t="s">
        <v>63</v>
      </c>
      <c r="J2" s="67" t="s">
        <v>64</v>
      </c>
      <c r="K2" s="67" t="s">
        <v>65</v>
      </c>
      <c r="L2" s="67" t="s">
        <v>310</v>
      </c>
      <c r="M2" s="67" t="s">
        <v>313</v>
      </c>
      <c r="O2" s="27" t="s">
        <v>226</v>
      </c>
      <c r="P2" s="90" t="s">
        <v>466</v>
      </c>
      <c r="Q2" s="27" t="s">
        <v>359</v>
      </c>
      <c r="R2" s="90" t="s">
        <v>178</v>
      </c>
      <c r="S2" s="27" t="s">
        <v>131</v>
      </c>
      <c r="T2" s="27" t="s">
        <v>132</v>
      </c>
      <c r="U2" s="27" t="s">
        <v>133</v>
      </c>
      <c r="V2" s="90" t="s">
        <v>334</v>
      </c>
      <c r="W2" s="27" t="s">
        <v>360</v>
      </c>
      <c r="X2" s="90" t="s">
        <v>179</v>
      </c>
      <c r="Y2" s="27" t="s">
        <v>134</v>
      </c>
      <c r="Z2" s="27" t="s">
        <v>59</v>
      </c>
      <c r="AA2" s="27" t="s">
        <v>136</v>
      </c>
      <c r="AB2" s="27" t="s">
        <v>137</v>
      </c>
      <c r="AC2" s="27" t="s">
        <v>361</v>
      </c>
      <c r="AD2" s="27" t="s">
        <v>138</v>
      </c>
      <c r="AE2" s="90" t="s">
        <v>467</v>
      </c>
      <c r="AF2" s="27" t="s">
        <v>139</v>
      </c>
      <c r="AG2" s="27" t="s">
        <v>140</v>
      </c>
      <c r="AH2" s="27" t="s">
        <v>212</v>
      </c>
      <c r="AI2" s="27" t="s">
        <v>141</v>
      </c>
      <c r="AJ2" s="27" t="s">
        <v>142</v>
      </c>
      <c r="AK2" s="27" t="s">
        <v>143</v>
      </c>
      <c r="AL2" s="90" t="s">
        <v>468</v>
      </c>
      <c r="AM2" s="27" t="s">
        <v>362</v>
      </c>
      <c r="AN2" s="27" t="s">
        <v>144</v>
      </c>
      <c r="AO2" s="27" t="s">
        <v>367</v>
      </c>
      <c r="AP2" s="27" t="s">
        <v>57</v>
      </c>
      <c r="AQ2" s="27" t="s">
        <v>128</v>
      </c>
      <c r="AR2" s="90" t="s">
        <v>469</v>
      </c>
      <c r="AS2" s="27" t="s">
        <v>145</v>
      </c>
      <c r="AT2" s="27" t="s">
        <v>146</v>
      </c>
      <c r="AU2" s="27" t="s">
        <v>60</v>
      </c>
      <c r="AV2" s="27" t="s">
        <v>147</v>
      </c>
      <c r="AW2" s="27" t="s">
        <v>148</v>
      </c>
      <c r="AX2" s="27" t="s">
        <v>149</v>
      </c>
      <c r="AY2" s="27" t="s">
        <v>150</v>
      </c>
      <c r="AZ2" s="27" t="s">
        <v>151</v>
      </c>
      <c r="BA2" s="27" t="s">
        <v>152</v>
      </c>
      <c r="BB2" s="27" t="s">
        <v>153</v>
      </c>
      <c r="BC2" s="27" t="s">
        <v>154</v>
      </c>
      <c r="BD2" s="27" t="s">
        <v>155</v>
      </c>
      <c r="BE2" s="27" t="s">
        <v>156</v>
      </c>
      <c r="BF2" s="27" t="s">
        <v>54</v>
      </c>
      <c r="BG2" s="27" t="s">
        <v>53</v>
      </c>
      <c r="BH2" s="27" t="s">
        <v>157</v>
      </c>
      <c r="BI2" s="27" t="s">
        <v>158</v>
      </c>
      <c r="BJ2" s="27" t="s">
        <v>159</v>
      </c>
      <c r="BK2" s="27" t="s">
        <v>160</v>
      </c>
      <c r="BL2" s="27" t="s">
        <v>161</v>
      </c>
      <c r="BM2" s="27" t="s">
        <v>162</v>
      </c>
      <c r="BN2" s="27" t="s">
        <v>163</v>
      </c>
      <c r="BO2" s="27" t="s">
        <v>164</v>
      </c>
      <c r="BP2" s="27" t="s">
        <v>165</v>
      </c>
      <c r="BQ2" s="27" t="s">
        <v>363</v>
      </c>
      <c r="BR2" s="27" t="s">
        <v>166</v>
      </c>
      <c r="BS2" s="27" t="s">
        <v>167</v>
      </c>
      <c r="BT2" s="27" t="s">
        <v>168</v>
      </c>
      <c r="BU2" s="27" t="s">
        <v>61</v>
      </c>
      <c r="BV2" s="27" t="s">
        <v>368</v>
      </c>
      <c r="BW2" s="27" t="s">
        <v>169</v>
      </c>
      <c r="BX2" s="27" t="s">
        <v>170</v>
      </c>
      <c r="BY2" s="27" t="s">
        <v>171</v>
      </c>
      <c r="BZ2" s="90" t="s">
        <v>172</v>
      </c>
      <c r="CA2" s="27" t="s">
        <v>173</v>
      </c>
      <c r="CB2" s="27" t="s">
        <v>174</v>
      </c>
      <c r="CC2" s="27" t="s">
        <v>369</v>
      </c>
      <c r="CE2" s="7" t="s">
        <v>59</v>
      </c>
      <c r="CF2" s="7" t="s">
        <v>57</v>
      </c>
      <c r="CG2" s="7" t="s">
        <v>60</v>
      </c>
      <c r="CH2" s="7" t="s">
        <v>54</v>
      </c>
      <c r="CI2" s="7" t="s">
        <v>53</v>
      </c>
      <c r="CJ2" s="7" t="s">
        <v>61</v>
      </c>
      <c r="CK2" s="7" t="s">
        <v>62</v>
      </c>
      <c r="CL2" s="97" t="s">
        <v>63</v>
      </c>
      <c r="CM2" s="97" t="s">
        <v>64</v>
      </c>
      <c r="CN2" s="97" t="s">
        <v>65</v>
      </c>
      <c r="CO2" s="7" t="s">
        <v>310</v>
      </c>
      <c r="CP2" s="7" t="s">
        <v>313</v>
      </c>
    </row>
    <row r="3" spans="1:94" x14ac:dyDescent="0.25">
      <c r="A3" s="42" t="s">
        <v>0</v>
      </c>
      <c r="B3" s="25">
        <v>2442.0980533000002</v>
      </c>
      <c r="C3" s="25">
        <v>378.24888307999998</v>
      </c>
      <c r="D3" s="25">
        <v>84.604257059999995</v>
      </c>
      <c r="E3" s="25">
        <v>393.51701381999999</v>
      </c>
      <c r="F3" s="25">
        <v>268.44880393</v>
      </c>
      <c r="G3" s="25">
        <v>31.144311640000002</v>
      </c>
      <c r="H3" s="25">
        <v>171.90299589</v>
      </c>
      <c r="I3" s="76">
        <v>23.800499030000001</v>
      </c>
      <c r="J3" s="76">
        <v>11.751908419999999</v>
      </c>
      <c r="K3" s="76">
        <v>55.545487989999998</v>
      </c>
      <c r="L3" s="76">
        <v>6.98851216</v>
      </c>
      <c r="M3" s="76">
        <v>5.8347483599999999</v>
      </c>
      <c r="N3" s="25"/>
      <c r="O3" s="27" t="s">
        <v>0</v>
      </c>
      <c r="P3" s="91">
        <v>0</v>
      </c>
      <c r="Q3" s="25">
        <v>5.4872395019487703</v>
      </c>
      <c r="R3" s="91">
        <v>6.9884860970306404</v>
      </c>
      <c r="S3" s="25">
        <v>12.9847236431852</v>
      </c>
      <c r="T3" s="25">
        <v>12.9847236431852</v>
      </c>
      <c r="U3" s="25">
        <v>25.480972935398999</v>
      </c>
      <c r="V3" s="91">
        <v>1.2457390826473101E-2</v>
      </c>
      <c r="W3" s="25">
        <v>1.9523013686575501</v>
      </c>
      <c r="X3" s="91">
        <v>5.8347534702878896</v>
      </c>
      <c r="Y3" s="25">
        <v>36.130887578145497</v>
      </c>
      <c r="Z3" s="25">
        <v>2442.0972119247999</v>
      </c>
      <c r="AA3" s="25">
        <v>9.9312766845814195</v>
      </c>
      <c r="AB3" s="25">
        <v>7.8939537100934203</v>
      </c>
      <c r="AC3" s="25">
        <v>1.4877698765065499</v>
      </c>
      <c r="AD3" s="25">
        <v>0</v>
      </c>
      <c r="AE3" s="91">
        <v>0</v>
      </c>
      <c r="AF3" s="25">
        <v>8.84190473233574</v>
      </c>
      <c r="AG3" s="25">
        <v>8.84190473233574</v>
      </c>
      <c r="AH3" s="25">
        <v>1162794.5031366199</v>
      </c>
      <c r="AI3" s="25">
        <v>0</v>
      </c>
      <c r="AJ3" s="25">
        <v>3.30360160429901</v>
      </c>
      <c r="AK3" s="25">
        <v>0.68593307288105498</v>
      </c>
      <c r="AL3" s="91">
        <v>1.40646492187391</v>
      </c>
      <c r="AM3" s="25">
        <v>2.1687295841333301</v>
      </c>
      <c r="AN3" s="25">
        <v>0</v>
      </c>
      <c r="AO3" s="25">
        <v>0</v>
      </c>
      <c r="AP3" s="25">
        <v>378.24885446739103</v>
      </c>
      <c r="AQ3" s="25">
        <v>0</v>
      </c>
      <c r="AR3" s="91">
        <v>185.28362164277399</v>
      </c>
      <c r="AS3" s="25">
        <v>76.143714788053103</v>
      </c>
      <c r="AT3" s="25">
        <v>8.4604556292266704</v>
      </c>
      <c r="AU3" s="25">
        <v>84.604170417279803</v>
      </c>
      <c r="AV3" s="25">
        <v>0</v>
      </c>
      <c r="AW3" s="25">
        <v>6.6878125312257097</v>
      </c>
      <c r="AX3" s="25">
        <v>8.0534356388167694E-2</v>
      </c>
      <c r="AY3" s="25">
        <v>55.910178626630703</v>
      </c>
      <c r="AZ3" s="25">
        <v>8.8587579269939307E-2</v>
      </c>
      <c r="BA3" s="25">
        <v>24.2946091260327</v>
      </c>
      <c r="BB3" s="25">
        <v>29.260907753104298</v>
      </c>
      <c r="BC3" s="25">
        <v>2.6844956541388999E-2</v>
      </c>
      <c r="BD3" s="25">
        <v>0</v>
      </c>
      <c r="BE3" s="25">
        <v>18.898790092428701</v>
      </c>
      <c r="BF3" s="25">
        <v>393.50239732138402</v>
      </c>
      <c r="BG3" s="25">
        <v>268.43422346489399</v>
      </c>
      <c r="BH3" s="25">
        <v>125.06817385649001</v>
      </c>
      <c r="BI3" s="25">
        <v>0.216369130552202</v>
      </c>
      <c r="BJ3" s="25">
        <v>0</v>
      </c>
      <c r="BK3" s="25">
        <v>6.4159227059530304</v>
      </c>
      <c r="BL3" s="25">
        <v>1.7583382375149501</v>
      </c>
      <c r="BM3" s="25">
        <v>72.937517375176995</v>
      </c>
      <c r="BN3" s="25">
        <v>4.8320797962929198</v>
      </c>
      <c r="BO3" s="25">
        <v>0.93956937118669204</v>
      </c>
      <c r="BP3" s="25">
        <v>104.21180068012499</v>
      </c>
      <c r="BQ3" s="25">
        <v>2.4791180426589898</v>
      </c>
      <c r="BR3" s="25">
        <v>4.0267373909401001E-2</v>
      </c>
      <c r="BS3" s="25">
        <v>4.4294004310035904</v>
      </c>
      <c r="BT3" s="25">
        <v>2.6844994130193899E-3</v>
      </c>
      <c r="BU3" s="25">
        <v>31.144544444628099</v>
      </c>
      <c r="BV3" s="25">
        <v>5.6771979390766303</v>
      </c>
      <c r="BW3" s="25">
        <v>0</v>
      </c>
      <c r="BX3" s="25">
        <v>2.07631527514674E-3</v>
      </c>
      <c r="BY3" s="25">
        <v>6.8110493302009996</v>
      </c>
      <c r="BZ3" s="91">
        <v>0</v>
      </c>
      <c r="CA3" s="25">
        <v>21.7811789823905</v>
      </c>
      <c r="CB3" s="25">
        <v>171.902957500399</v>
      </c>
      <c r="CC3" s="25">
        <v>4.9833490323258198</v>
      </c>
      <c r="CE3" s="54">
        <f t="shared" ref="CE3:CE34" si="0">IF(Z3=0,"",(Z3-B3)/B3)</f>
        <v>-3.4452965519364237E-7</v>
      </c>
      <c r="CF3" s="54">
        <f t="shared" ref="CF3:CF34" si="1">IF(AP3=0,"",(AP3-C3)/C3)</f>
        <v>-7.5644926495789331E-8</v>
      </c>
      <c r="CG3" s="54">
        <f t="shared" ref="CG3:CG34" si="2">IF(AU3=0,"",(AU3-D3)/D3)</f>
        <v>-1.0240940964693478E-6</v>
      </c>
      <c r="CH3" s="54">
        <f t="shared" ref="CH3:CH34" si="3">IF(BF3=0,"",(BF3-E3)/E3)</f>
        <v>-3.7143244390064636E-5</v>
      </c>
      <c r="CI3" s="54">
        <f t="shared" ref="CI3:CI34" si="4">IF(BG3=0,"",(BG3-F3)/F3)</f>
        <v>-5.4313764459198289E-5</v>
      </c>
      <c r="CJ3" s="54">
        <f t="shared" ref="CJ3:CJ34" si="5">IF(BU3=0,"",(BU3-G3)/G3)</f>
        <v>7.4750288524257099E-6</v>
      </c>
      <c r="CK3" s="54">
        <f t="shared" ref="CK3:CK34" si="6">IF(CB3=0,"",(CB3-H3)/H3)</f>
        <v>-2.233213028275221E-7</v>
      </c>
      <c r="CL3" s="98">
        <f t="shared" ref="CL3:CL34" si="7">IF(I3=0,"",(T3-I3)/I3)</f>
        <v>-0.45443481555499132</v>
      </c>
      <c r="CM3" s="98">
        <f t="shared" ref="CM3:CM34" si="8">IF(W3=0,"",(W3-J3)/J3)</f>
        <v>-0.8338736740549284</v>
      </c>
      <c r="CN3" s="98">
        <f t="shared" ref="CN3:CN34" si="9">IF(AF3=0,"",(AF3-K3)/K3)</f>
        <v>-0.84081686825890212</v>
      </c>
      <c r="CO3" s="54">
        <f>IF(R3=0,"",(R3-L3)/L3)</f>
        <v>-3.7294017328555331E-6</v>
      </c>
      <c r="CP3" s="54">
        <f>IF(X3=0,"",(X3-M3)/M3)</f>
        <v>8.7583689551650825E-7</v>
      </c>
    </row>
    <row r="4" spans="1:94" x14ac:dyDescent="0.25">
      <c r="A4" s="42" t="s">
        <v>2</v>
      </c>
      <c r="B4" s="25">
        <v>1368.6192395</v>
      </c>
      <c r="C4" s="25">
        <v>158.40122955000001</v>
      </c>
      <c r="D4" s="25">
        <v>42.305675110000003</v>
      </c>
      <c r="E4" s="25">
        <v>219.38631548999999</v>
      </c>
      <c r="F4" s="25">
        <v>155.78916913</v>
      </c>
      <c r="G4" s="25">
        <v>11.890214289999999</v>
      </c>
      <c r="H4" s="25">
        <v>92.48265979</v>
      </c>
      <c r="I4" s="76">
        <v>12.722738680000001</v>
      </c>
      <c r="J4" s="76">
        <v>6.2820727999999999</v>
      </c>
      <c r="K4" s="76">
        <v>29.692263430000001</v>
      </c>
      <c r="L4" s="76">
        <v>3.7357622400000001</v>
      </c>
      <c r="M4" s="76">
        <v>3.1190090399999999</v>
      </c>
      <c r="N4" s="25"/>
      <c r="O4" s="27" t="s">
        <v>2</v>
      </c>
      <c r="P4" s="91">
        <v>0</v>
      </c>
      <c r="Q4" s="25">
        <v>2.9405567003852502</v>
      </c>
      <c r="R4" s="91">
        <v>3.7357639377287901</v>
      </c>
      <c r="S4" s="25">
        <v>6.84773687023264</v>
      </c>
      <c r="T4" s="25">
        <v>6.84773687023264</v>
      </c>
      <c r="U4" s="25">
        <v>13.443692377519399</v>
      </c>
      <c r="V4" s="91">
        <v>6.2018160096121502E-3</v>
      </c>
      <c r="W4" s="25">
        <v>1.04870743118217</v>
      </c>
      <c r="X4" s="91">
        <v>3.11900712384177</v>
      </c>
      <c r="Y4" s="25">
        <v>19.463883081400098</v>
      </c>
      <c r="Z4" s="25">
        <v>1368.6187959457</v>
      </c>
      <c r="AA4" s="25">
        <v>5.3144324822169597</v>
      </c>
      <c r="AB4" s="25">
        <v>4.1150552697465201</v>
      </c>
      <c r="AC4" s="25">
        <v>0.813239161761933</v>
      </c>
      <c r="AD4" s="25">
        <v>0</v>
      </c>
      <c r="AE4" s="91">
        <v>0</v>
      </c>
      <c r="AF4" s="25">
        <v>4.87384119821205</v>
      </c>
      <c r="AG4" s="25">
        <v>4.87384119821205</v>
      </c>
      <c r="AH4" s="25">
        <v>621580.642184339</v>
      </c>
      <c r="AI4" s="25">
        <v>0</v>
      </c>
      <c r="AJ4" s="25">
        <v>1.7279671312576801</v>
      </c>
      <c r="AK4" s="25">
        <v>0.360621265066772</v>
      </c>
      <c r="AL4" s="91">
        <v>0.72387833786308198</v>
      </c>
      <c r="AM4" s="25">
        <v>1.15511278605797</v>
      </c>
      <c r="AN4" s="25">
        <v>0</v>
      </c>
      <c r="AO4" s="25">
        <v>0</v>
      </c>
      <c r="AP4" s="25">
        <v>158.40121904572899</v>
      </c>
      <c r="AQ4" s="25">
        <v>0</v>
      </c>
      <c r="AR4" s="91">
        <v>99.538067759056801</v>
      </c>
      <c r="AS4" s="25">
        <v>38.075036932929798</v>
      </c>
      <c r="AT4" s="25">
        <v>4.2305701835898901</v>
      </c>
      <c r="AU4" s="25">
        <v>42.305607116519703</v>
      </c>
      <c r="AV4" s="25">
        <v>0</v>
      </c>
      <c r="AW4" s="25">
        <v>3.5310788973583098</v>
      </c>
      <c r="AX4" s="25">
        <v>4.6736893797847102E-2</v>
      </c>
      <c r="AY4" s="25">
        <v>30.4615003918715</v>
      </c>
      <c r="AZ4" s="25">
        <v>5.1410459829031502E-2</v>
      </c>
      <c r="BA4" s="25">
        <v>14.0989168692163</v>
      </c>
      <c r="BB4" s="25">
        <v>16.9810134647288</v>
      </c>
      <c r="BC4" s="25">
        <v>1.5578909483732599E-2</v>
      </c>
      <c r="BD4" s="25">
        <v>0</v>
      </c>
      <c r="BE4" s="25">
        <v>10.9675550190975</v>
      </c>
      <c r="BF4" s="25">
        <v>219.37785339495201</v>
      </c>
      <c r="BG4" s="25">
        <v>155.78072601740499</v>
      </c>
      <c r="BH4" s="25">
        <v>63.597127377546997</v>
      </c>
      <c r="BI4" s="25">
        <v>0.125566585646808</v>
      </c>
      <c r="BJ4" s="25">
        <v>0</v>
      </c>
      <c r="BK4" s="25">
        <v>3.7233625996902502</v>
      </c>
      <c r="BL4" s="25">
        <v>1.0204212481467301</v>
      </c>
      <c r="BM4" s="25">
        <v>42.327907868846999</v>
      </c>
      <c r="BN4" s="25">
        <v>2.8042058676014201</v>
      </c>
      <c r="BO4" s="25">
        <v>0.54526355704734897</v>
      </c>
      <c r="BP4" s="25">
        <v>60.477339572413499</v>
      </c>
      <c r="BQ4" s="25">
        <v>1.2791101077553</v>
      </c>
      <c r="BR4" s="25">
        <v>2.33685345326477E-2</v>
      </c>
      <c r="BS4" s="25">
        <v>2.57052067659848</v>
      </c>
      <c r="BT4" s="25">
        <v>1.5578907279110599E-3</v>
      </c>
      <c r="BU4" s="25">
        <v>11.8902269327645</v>
      </c>
      <c r="BV4" s="25">
        <v>3.1258557952208199</v>
      </c>
      <c r="BW4" s="25">
        <v>0</v>
      </c>
      <c r="BX4" s="25">
        <v>1.03365892789673E-3</v>
      </c>
      <c r="BY4" s="25">
        <v>3.67723891970215</v>
      </c>
      <c r="BZ4" s="91">
        <v>0</v>
      </c>
      <c r="CA4" s="25">
        <v>11.932916244646901</v>
      </c>
      <c r="CB4" s="25">
        <v>92.482635735820097</v>
      </c>
      <c r="CC4" s="25">
        <v>2.7055448410743099</v>
      </c>
      <c r="CE4" s="54">
        <f t="shared" si="0"/>
        <v>-3.2408889725454516E-7</v>
      </c>
      <c r="CF4" s="54">
        <f t="shared" si="1"/>
        <v>-6.6314327529492289E-8</v>
      </c>
      <c r="CG4" s="54">
        <f t="shared" si="2"/>
        <v>-1.6071952550927618E-6</v>
      </c>
      <c r="CH4" s="54">
        <f t="shared" si="3"/>
        <v>-3.8571663091539949E-5</v>
      </c>
      <c r="CI4" s="54">
        <f t="shared" si="4"/>
        <v>-5.4195761118489955E-5</v>
      </c>
      <c r="CJ4" s="54">
        <f t="shared" si="5"/>
        <v>1.0632915599943074E-6</v>
      </c>
      <c r="CK4" s="54">
        <f t="shared" si="6"/>
        <v>-2.6009394580186403E-7</v>
      </c>
      <c r="CL4" s="98">
        <f t="shared" si="7"/>
        <v>-0.4617717896700021</v>
      </c>
      <c r="CM4" s="98">
        <f t="shared" si="8"/>
        <v>-0.8330634705184935</v>
      </c>
      <c r="CN4" s="98">
        <f t="shared" si="9"/>
        <v>-0.83585484448828862</v>
      </c>
      <c r="CO4" s="54">
        <f t="shared" ref="CO4:CO51" si="10">IF(R4=0,"",(R4-L4)/L4)</f>
        <v>4.5445311583735127E-7</v>
      </c>
      <c r="CP4" s="54">
        <f t="shared" ref="CP4:CP51" si="11">IF(X4=0,"",(X4-M4)/M4)</f>
        <v>-6.143484053077163E-7</v>
      </c>
    </row>
    <row r="5" spans="1:94" x14ac:dyDescent="0.25">
      <c r="A5" s="42" t="s">
        <v>3</v>
      </c>
      <c r="B5" s="25">
        <v>20415.998411</v>
      </c>
      <c r="C5" s="25">
        <v>6059.6393291000004</v>
      </c>
      <c r="D5" s="25">
        <v>965.15798892999999</v>
      </c>
      <c r="E5" s="25">
        <v>3055.414761</v>
      </c>
      <c r="F5" s="25">
        <v>1965.2831183000001</v>
      </c>
      <c r="G5" s="25">
        <v>468.19204034000001</v>
      </c>
      <c r="H5" s="25">
        <v>1769.4483961999999</v>
      </c>
      <c r="I5" s="76">
        <v>237.36896411000001</v>
      </c>
      <c r="J5" s="76">
        <v>117.20503625000001</v>
      </c>
      <c r="K5" s="76">
        <v>553.97050533000004</v>
      </c>
      <c r="L5" s="76">
        <v>69.698368970000004</v>
      </c>
      <c r="M5" s="76">
        <v>58.191552690000002</v>
      </c>
      <c r="N5" s="25"/>
      <c r="O5" s="27" t="s">
        <v>3</v>
      </c>
      <c r="P5" s="91">
        <v>0</v>
      </c>
      <c r="Q5" s="25">
        <v>56.4873431251184</v>
      </c>
      <c r="R5" s="91">
        <v>69.718096877533398</v>
      </c>
      <c r="S5" s="25">
        <v>133.56198215641399</v>
      </c>
      <c r="T5" s="25">
        <v>133.56198215641399</v>
      </c>
      <c r="U5" s="25">
        <v>262.10630505470101</v>
      </c>
      <c r="V5" s="91">
        <v>0.12778348980637499</v>
      </c>
      <c r="W5" s="25">
        <v>20.099987099188802</v>
      </c>
      <c r="X5" s="91">
        <v>58.208015381028503</v>
      </c>
      <c r="Y5" s="25">
        <v>372.04152636652998</v>
      </c>
      <c r="Z5" s="25">
        <v>20421.826119953399</v>
      </c>
      <c r="AA5" s="25">
        <v>102.228306316648</v>
      </c>
      <c r="AB5" s="25">
        <v>81.151450970873896</v>
      </c>
      <c r="AC5" s="25">
        <v>15.3310968507943</v>
      </c>
      <c r="AD5" s="25">
        <v>0</v>
      </c>
      <c r="AE5" s="91">
        <v>0</v>
      </c>
      <c r="AF5" s="25">
        <v>91.152777976257497</v>
      </c>
      <c r="AG5" s="25">
        <v>91.152777976257497</v>
      </c>
      <c r="AH5" s="25">
        <v>11600158.8345036</v>
      </c>
      <c r="AI5" s="25">
        <v>0</v>
      </c>
      <c r="AJ5" s="25">
        <v>33.967579235358301</v>
      </c>
      <c r="AK5" s="25">
        <v>7.0545068154658601</v>
      </c>
      <c r="AL5" s="91">
        <v>14.4497610413459</v>
      </c>
      <c r="AM5" s="25">
        <v>22.3187734298611</v>
      </c>
      <c r="AN5" s="25">
        <v>0</v>
      </c>
      <c r="AO5" s="25">
        <v>0</v>
      </c>
      <c r="AP5" s="25">
        <v>6061.4394961245998</v>
      </c>
      <c r="AQ5" s="25">
        <v>0</v>
      </c>
      <c r="AR5" s="91">
        <v>1907.6105746057101</v>
      </c>
      <c r="AS5" s="25">
        <v>868.89558623522203</v>
      </c>
      <c r="AT5" s="25">
        <v>96.543924387894407</v>
      </c>
      <c r="AU5" s="25">
        <v>965.43951062311703</v>
      </c>
      <c r="AV5" s="25">
        <v>0</v>
      </c>
      <c r="AW5" s="25">
        <v>68.795390291372101</v>
      </c>
      <c r="AX5" s="25">
        <v>0.58975397204583402</v>
      </c>
      <c r="AY5" s="25">
        <v>576.04225847529597</v>
      </c>
      <c r="AZ5" s="25">
        <v>0.64872881163599405</v>
      </c>
      <c r="BA5" s="25">
        <v>177.909038115599</v>
      </c>
      <c r="BB5" s="25">
        <v>214.27718904479201</v>
      </c>
      <c r="BC5" s="25">
        <v>0.19658472225179999</v>
      </c>
      <c r="BD5" s="25">
        <v>0</v>
      </c>
      <c r="BE5" s="25">
        <v>138.39555066673199</v>
      </c>
      <c r="BF5" s="25">
        <v>3056.1484869382998</v>
      </c>
      <c r="BG5" s="25">
        <v>1965.7393254332101</v>
      </c>
      <c r="BH5" s="25">
        <v>1090.40916150509</v>
      </c>
      <c r="BI5" s="25">
        <v>1.58447136737931</v>
      </c>
      <c r="BJ5" s="25">
        <v>0</v>
      </c>
      <c r="BK5" s="25">
        <v>46.983720041160197</v>
      </c>
      <c r="BL5" s="25">
        <v>12.8762915039049</v>
      </c>
      <c r="BM5" s="25">
        <v>534.12014283745805</v>
      </c>
      <c r="BN5" s="25">
        <v>35.385228217959899</v>
      </c>
      <c r="BO5" s="25">
        <v>6.8804671151330696</v>
      </c>
      <c r="BP5" s="25">
        <v>763.14117456218901</v>
      </c>
      <c r="BQ5" s="25">
        <v>25.4729093250678</v>
      </c>
      <c r="BR5" s="25">
        <v>0.29487694932455799</v>
      </c>
      <c r="BS5" s="25">
        <v>32.436449041772001</v>
      </c>
      <c r="BT5" s="25">
        <v>1.9658463869662701E-2</v>
      </c>
      <c r="BU5" s="25">
        <v>468.32993508913802</v>
      </c>
      <c r="BV5" s="25">
        <v>58.523898721257801</v>
      </c>
      <c r="BW5" s="25">
        <v>0</v>
      </c>
      <c r="BX5" s="25">
        <v>2.1297441039418601E-2</v>
      </c>
      <c r="BY5" s="25">
        <v>70.141926869584793</v>
      </c>
      <c r="BZ5" s="91">
        <v>0</v>
      </c>
      <c r="CA5" s="25">
        <v>224.47420917421499</v>
      </c>
      <c r="CB5" s="25">
        <v>1769.97703397859</v>
      </c>
      <c r="CC5" s="25">
        <v>51.3342873906753</v>
      </c>
      <c r="CE5" s="54">
        <f t="shared" si="0"/>
        <v>2.8544814885264743E-4</v>
      </c>
      <c r="CF5" s="54">
        <f t="shared" si="1"/>
        <v>2.9707494569100026E-4</v>
      </c>
      <c r="CG5" s="54">
        <f t="shared" si="2"/>
        <v>2.9168457013876563E-4</v>
      </c>
      <c r="CH5" s="54">
        <f t="shared" si="3"/>
        <v>2.4013955410088846E-4</v>
      </c>
      <c r="CI5" s="54">
        <f t="shared" si="4"/>
        <v>2.3213303414758201E-4</v>
      </c>
      <c r="CJ5" s="54">
        <f t="shared" si="5"/>
        <v>2.9452604328316707E-4</v>
      </c>
      <c r="CK5" s="54">
        <f t="shared" si="6"/>
        <v>2.9875851690582889E-4</v>
      </c>
      <c r="CL5" s="98">
        <f t="shared" si="7"/>
        <v>-0.4373233136977438</v>
      </c>
      <c r="CM5" s="98">
        <f t="shared" si="8"/>
        <v>-0.82850577294037731</v>
      </c>
      <c r="CN5" s="98">
        <f t="shared" si="9"/>
        <v>-0.8354555394208979</v>
      </c>
      <c r="CO5" s="54">
        <f t="shared" si="10"/>
        <v>2.8304690375014694E-4</v>
      </c>
      <c r="CP5" s="54">
        <f t="shared" si="11"/>
        <v>2.829051686625625E-4</v>
      </c>
    </row>
    <row r="6" spans="1:94" x14ac:dyDescent="0.25">
      <c r="A6" s="42" t="s">
        <v>4</v>
      </c>
      <c r="B6" s="25">
        <v>32398.441725000001</v>
      </c>
      <c r="C6" s="25">
        <v>2809.7383424</v>
      </c>
      <c r="D6" s="25">
        <v>888.62285299999996</v>
      </c>
      <c r="E6" s="25">
        <v>5426.2318902999996</v>
      </c>
      <c r="F6" s="25">
        <v>3922.2175499</v>
      </c>
      <c r="G6" s="25">
        <v>222.52020757</v>
      </c>
      <c r="H6" s="25">
        <v>2069.0374296999998</v>
      </c>
      <c r="I6" s="76">
        <v>279.74246434000003</v>
      </c>
      <c r="J6" s="76">
        <v>138.12768804000001</v>
      </c>
      <c r="K6" s="76">
        <v>652.86154933</v>
      </c>
      <c r="L6" s="76">
        <v>82.140444639999998</v>
      </c>
      <c r="M6" s="76">
        <v>68.579523199999997</v>
      </c>
      <c r="N6" s="25"/>
      <c r="O6" s="27" t="s">
        <v>4</v>
      </c>
      <c r="P6" s="91">
        <v>0</v>
      </c>
      <c r="Q6" s="25">
        <v>66.083322533572598</v>
      </c>
      <c r="R6" s="91">
        <v>82.209139846371798</v>
      </c>
      <c r="S6" s="25">
        <v>156.21330888036499</v>
      </c>
      <c r="T6" s="25">
        <v>156.21330888036499</v>
      </c>
      <c r="U6" s="25">
        <v>306.56092501889702</v>
      </c>
      <c r="V6" s="91">
        <v>0.14933234064159001</v>
      </c>
      <c r="W6" s="25">
        <v>23.5154287703688</v>
      </c>
      <c r="X6" s="91">
        <v>68.636691264538499</v>
      </c>
      <c r="Y6" s="25">
        <v>435.27649075039102</v>
      </c>
      <c r="Z6" s="25">
        <v>32427.416679239599</v>
      </c>
      <c r="AA6" s="25">
        <v>119.59189168587601</v>
      </c>
      <c r="AB6" s="25">
        <v>94.898373538399497</v>
      </c>
      <c r="AC6" s="25">
        <v>17.9408242493719</v>
      </c>
      <c r="AD6" s="25">
        <v>0</v>
      </c>
      <c r="AE6" s="91">
        <v>0</v>
      </c>
      <c r="AF6" s="25">
        <v>106.68308785700501</v>
      </c>
      <c r="AG6" s="25">
        <v>106.68308785700501</v>
      </c>
      <c r="AH6" s="25">
        <v>13678465.6469504</v>
      </c>
      <c r="AI6" s="25">
        <v>0</v>
      </c>
      <c r="AJ6" s="25">
        <v>39.723727254415898</v>
      </c>
      <c r="AK6" s="25">
        <v>8.2505771517266098</v>
      </c>
      <c r="AL6" s="91">
        <v>16.8944381686178</v>
      </c>
      <c r="AM6" s="25">
        <v>26.107785306810801</v>
      </c>
      <c r="AN6" s="25">
        <v>0</v>
      </c>
      <c r="AO6" s="25">
        <v>0</v>
      </c>
      <c r="AP6" s="25">
        <v>2811.79132705137</v>
      </c>
      <c r="AQ6" s="25">
        <v>0</v>
      </c>
      <c r="AR6" s="91">
        <v>2231.7525065986501</v>
      </c>
      <c r="AS6" s="25">
        <v>800.39735406383397</v>
      </c>
      <c r="AT6" s="25">
        <v>88.932955261539803</v>
      </c>
      <c r="AU6" s="25">
        <v>889.33030932537395</v>
      </c>
      <c r="AV6" s="25">
        <v>0</v>
      </c>
      <c r="AW6" s="25">
        <v>80.464272208811295</v>
      </c>
      <c r="AX6" s="25">
        <v>1.17776430291506</v>
      </c>
      <c r="AY6" s="25">
        <v>674.065969948374</v>
      </c>
      <c r="AZ6" s="25">
        <v>1.2955418308944699</v>
      </c>
      <c r="BA6" s="25">
        <v>355.29215272904599</v>
      </c>
      <c r="BB6" s="25">
        <v>427.92081247342003</v>
      </c>
      <c r="BC6" s="25">
        <v>0.392588724900654</v>
      </c>
      <c r="BD6" s="25">
        <v>0</v>
      </c>
      <c r="BE6" s="25">
        <v>276.38190771419198</v>
      </c>
      <c r="BF6" s="25">
        <v>5431.01092441317</v>
      </c>
      <c r="BG6" s="25">
        <v>3925.6680486258701</v>
      </c>
      <c r="BH6" s="25">
        <v>1505.34287578729</v>
      </c>
      <c r="BI6" s="25">
        <v>3.1642488343061199</v>
      </c>
      <c r="BJ6" s="25">
        <v>0</v>
      </c>
      <c r="BK6" s="25">
        <v>93.828514741315203</v>
      </c>
      <c r="BL6" s="25">
        <v>25.714520162028599</v>
      </c>
      <c r="BM6" s="25">
        <v>1066.66166054476</v>
      </c>
      <c r="BN6" s="25">
        <v>70.665848276812298</v>
      </c>
      <c r="BO6" s="25">
        <v>13.740566320915701</v>
      </c>
      <c r="BP6" s="25">
        <v>1524.02676232521</v>
      </c>
      <c r="BQ6" s="25">
        <v>29.783522865254099</v>
      </c>
      <c r="BR6" s="25">
        <v>0.58888209466095598</v>
      </c>
      <c r="BS6" s="25">
        <v>64.777018677006296</v>
      </c>
      <c r="BT6" s="25">
        <v>3.9258873482145303E-2</v>
      </c>
      <c r="BU6" s="25">
        <v>222.66198235640999</v>
      </c>
      <c r="BV6" s="25">
        <v>68.4936135233296</v>
      </c>
      <c r="BW6" s="25">
        <v>0</v>
      </c>
      <c r="BX6" s="25">
        <v>2.4888476621189901E-2</v>
      </c>
      <c r="BY6" s="25">
        <v>82.066503327014402</v>
      </c>
      <c r="BZ6" s="91">
        <v>0</v>
      </c>
      <c r="CA6" s="25">
        <v>262.69403371543399</v>
      </c>
      <c r="CB6" s="25">
        <v>2070.7766027416601</v>
      </c>
      <c r="CC6" s="25">
        <v>60.066514974397101</v>
      </c>
      <c r="CE6" s="54">
        <f t="shared" si="0"/>
        <v>8.943317239001699E-4</v>
      </c>
      <c r="CF6" s="54">
        <f t="shared" si="1"/>
        <v>7.306675573272146E-4</v>
      </c>
      <c r="CG6" s="54">
        <f t="shared" si="2"/>
        <v>7.961266390860899E-4</v>
      </c>
      <c r="CH6" s="54">
        <f t="shared" si="3"/>
        <v>8.8072795446015575E-4</v>
      </c>
      <c r="CI6" s="54">
        <f t="shared" si="4"/>
        <v>8.7973160131266071E-4</v>
      </c>
      <c r="CJ6" s="54">
        <f t="shared" si="5"/>
        <v>6.3713218659207512E-4</v>
      </c>
      <c r="CK6" s="54">
        <f t="shared" si="6"/>
        <v>8.4057108716125198E-4</v>
      </c>
      <c r="CL6" s="98">
        <f t="shared" si="7"/>
        <v>-0.44158170891601656</v>
      </c>
      <c r="CM6" s="98">
        <f t="shared" si="8"/>
        <v>-0.82975586499674825</v>
      </c>
      <c r="CN6" s="98">
        <f t="shared" si="9"/>
        <v>-0.83659155916520322</v>
      </c>
      <c r="CO6" s="54">
        <f t="shared" si="10"/>
        <v>8.3631403108264937E-4</v>
      </c>
      <c r="CP6" s="54">
        <f t="shared" si="11"/>
        <v>8.3360253718564115E-4</v>
      </c>
    </row>
    <row r="7" spans="1:94" x14ac:dyDescent="0.25">
      <c r="A7" s="42" t="s">
        <v>5</v>
      </c>
      <c r="B7" s="25">
        <v>1864.9356319000001</v>
      </c>
      <c r="C7" s="25">
        <v>230.6537889</v>
      </c>
      <c r="D7" s="25">
        <v>60.095795629999998</v>
      </c>
      <c r="E7" s="25">
        <v>319.44322254999997</v>
      </c>
      <c r="F7" s="25">
        <v>207.43479164999999</v>
      </c>
      <c r="G7" s="25">
        <v>19.351735779999998</v>
      </c>
      <c r="H7" s="25">
        <v>119.88311877</v>
      </c>
      <c r="I7" s="76">
        <v>18.816187790000001</v>
      </c>
      <c r="J7" s="76">
        <v>9.2908189500000002</v>
      </c>
      <c r="K7" s="76">
        <v>43.913124539999998</v>
      </c>
      <c r="L7" s="76">
        <v>5.5249743999999996</v>
      </c>
      <c r="M7" s="76">
        <v>4.6128324000000003</v>
      </c>
      <c r="N7" s="25"/>
      <c r="O7" s="27" t="s">
        <v>5</v>
      </c>
      <c r="P7" s="91">
        <v>0</v>
      </c>
      <c r="Q7" s="25">
        <v>3.8070938950952602</v>
      </c>
      <c r="R7" s="91">
        <v>5.5205081024789804</v>
      </c>
      <c r="S7" s="25">
        <v>8.8417204590538798</v>
      </c>
      <c r="T7" s="25">
        <v>8.8417204590538798</v>
      </c>
      <c r="U7" s="25">
        <v>17.359659828039401</v>
      </c>
      <c r="V7" s="91">
        <v>7.9268249632213905E-3</v>
      </c>
      <c r="W7" s="25">
        <v>1.35827412482768</v>
      </c>
      <c r="X7" s="91">
        <v>4.6090974300597898</v>
      </c>
      <c r="Y7" s="25">
        <v>25.221581874523899</v>
      </c>
      <c r="Z7" s="25">
        <v>1863.82090665079</v>
      </c>
      <c r="AA7" s="25">
        <v>6.8787859009441297</v>
      </c>
      <c r="AB7" s="25">
        <v>5.3028024965492104</v>
      </c>
      <c r="AC7" s="25">
        <v>1.05634102419021</v>
      </c>
      <c r="AD7" s="25">
        <v>0</v>
      </c>
      <c r="AE7" s="91">
        <v>0</v>
      </c>
      <c r="AF7" s="25">
        <v>6.3394188024581499</v>
      </c>
      <c r="AG7" s="25">
        <v>6.3394188024581499</v>
      </c>
      <c r="AH7" s="25">
        <v>918540.68077404203</v>
      </c>
      <c r="AI7" s="25">
        <v>0</v>
      </c>
      <c r="AJ7" s="25">
        <v>2.22798877827345</v>
      </c>
      <c r="AK7" s="25">
        <v>0.46538773170775499</v>
      </c>
      <c r="AL7" s="91">
        <v>0.93074141661760201</v>
      </c>
      <c r="AM7" s="25">
        <v>1.4939696341540001</v>
      </c>
      <c r="AN7" s="25">
        <v>0</v>
      </c>
      <c r="AO7" s="25">
        <v>0</v>
      </c>
      <c r="AP7" s="25">
        <v>230.45084828342601</v>
      </c>
      <c r="AQ7" s="25">
        <v>0</v>
      </c>
      <c r="AR7" s="91">
        <v>128.92343105320299</v>
      </c>
      <c r="AS7" s="25">
        <v>54.042574315051397</v>
      </c>
      <c r="AT7" s="25">
        <v>6.0047536522318996</v>
      </c>
      <c r="AU7" s="25">
        <v>60.047327967283401</v>
      </c>
      <c r="AV7" s="25">
        <v>0</v>
      </c>
      <c r="AW7" s="25">
        <v>4.5602047744396099</v>
      </c>
      <c r="AX7" s="25">
        <v>6.2199160039021803E-2</v>
      </c>
      <c r="AY7" s="25">
        <v>39.546030376825001</v>
      </c>
      <c r="AZ7" s="25">
        <v>6.8418882587344299E-2</v>
      </c>
      <c r="BA7" s="25">
        <v>18.763395007633498</v>
      </c>
      <c r="BB7" s="25">
        <v>22.599003621091601</v>
      </c>
      <c r="BC7" s="25">
        <v>2.07328959363305E-2</v>
      </c>
      <c r="BD7" s="25">
        <v>0</v>
      </c>
      <c r="BE7" s="25">
        <v>14.596056702877499</v>
      </c>
      <c r="BF7" s="25">
        <v>319.20763096755297</v>
      </c>
      <c r="BG7" s="25">
        <v>207.31914416497099</v>
      </c>
      <c r="BH7" s="25">
        <v>111.888486802581</v>
      </c>
      <c r="BI7" s="25">
        <v>0.16710890061012901</v>
      </c>
      <c r="BJ7" s="25">
        <v>0</v>
      </c>
      <c r="BK7" s="25">
        <v>4.95519989858738</v>
      </c>
      <c r="BL7" s="25">
        <v>1.35801530007661</v>
      </c>
      <c r="BM7" s="25">
        <v>56.3316560569233</v>
      </c>
      <c r="BN7" s="25">
        <v>3.7319438703241299</v>
      </c>
      <c r="BO7" s="25">
        <v>0.72565620022376898</v>
      </c>
      <c r="BP7" s="25">
        <v>80.485634462650907</v>
      </c>
      <c r="BQ7" s="25">
        <v>1.64534605182228</v>
      </c>
      <c r="BR7" s="25">
        <v>3.1099700722564801E-2</v>
      </c>
      <c r="BS7" s="25">
        <v>3.4209502141239101</v>
      </c>
      <c r="BT7" s="25">
        <v>2.0732905636667198E-3</v>
      </c>
      <c r="BU7" s="25">
        <v>19.326683293925701</v>
      </c>
      <c r="BV7" s="25">
        <v>4.0650468883090003</v>
      </c>
      <c r="BW7" s="25">
        <v>0</v>
      </c>
      <c r="BX7" s="25">
        <v>1.32120091661127E-3</v>
      </c>
      <c r="BY7" s="25">
        <v>4.7667851284159202</v>
      </c>
      <c r="BZ7" s="91">
        <v>0</v>
      </c>
      <c r="CA7" s="25">
        <v>15.5056416283337</v>
      </c>
      <c r="CB7" s="25">
        <v>119.813776793046</v>
      </c>
      <c r="CC7" s="25">
        <v>3.5103727552759301</v>
      </c>
      <c r="CE7" s="54">
        <f t="shared" si="0"/>
        <v>-5.9772853826295966E-4</v>
      </c>
      <c r="CF7" s="54">
        <f t="shared" si="1"/>
        <v>-8.7984948151867491E-4</v>
      </c>
      <c r="CG7" s="54">
        <f t="shared" si="2"/>
        <v>-8.0650671496229512E-4</v>
      </c>
      <c r="CH7" s="54">
        <f t="shared" si="3"/>
        <v>-7.3750690519071814E-4</v>
      </c>
      <c r="CI7" s="54">
        <f t="shared" si="4"/>
        <v>-5.5751247950792363E-4</v>
      </c>
      <c r="CJ7" s="54">
        <f t="shared" si="5"/>
        <v>-1.2945859926523748E-3</v>
      </c>
      <c r="CK7" s="54">
        <f t="shared" si="6"/>
        <v>-5.7841318832410377E-4</v>
      </c>
      <c r="CL7" s="98">
        <f t="shared" si="7"/>
        <v>-0.53010032862486223</v>
      </c>
      <c r="CM7" s="98">
        <f t="shared" si="8"/>
        <v>-0.85380469341427856</v>
      </c>
      <c r="CN7" s="98">
        <f t="shared" si="9"/>
        <v>-0.85563726405567797</v>
      </c>
      <c r="CO7" s="54">
        <f t="shared" si="10"/>
        <v>-8.0838338744505963E-4</v>
      </c>
      <c r="CP7" s="54">
        <f t="shared" si="11"/>
        <v>-8.0969123010202952E-4</v>
      </c>
    </row>
    <row r="8" spans="1:94" x14ac:dyDescent="0.25">
      <c r="A8" s="42" t="s">
        <v>6</v>
      </c>
      <c r="B8" s="25"/>
      <c r="C8" s="25"/>
      <c r="D8" s="25"/>
      <c r="E8" s="25"/>
      <c r="F8" s="25"/>
      <c r="G8" s="25"/>
      <c r="H8" s="25"/>
      <c r="I8" s="76"/>
      <c r="J8" s="76"/>
      <c r="K8" s="76"/>
      <c r="L8" s="76"/>
      <c r="M8" s="76"/>
      <c r="N8" s="25"/>
      <c r="P8" s="91"/>
      <c r="Q8" s="25"/>
      <c r="R8" s="91"/>
      <c r="CE8" s="54" t="str">
        <f t="shared" si="0"/>
        <v/>
      </c>
      <c r="CF8" s="54" t="str">
        <f t="shared" si="1"/>
        <v/>
      </c>
      <c r="CG8" s="54" t="str">
        <f t="shared" si="2"/>
        <v/>
      </c>
      <c r="CH8" s="54" t="str">
        <f t="shared" si="3"/>
        <v/>
      </c>
      <c r="CI8" s="54" t="str">
        <f t="shared" si="4"/>
        <v/>
      </c>
      <c r="CJ8" s="54" t="str">
        <f t="shared" si="5"/>
        <v/>
      </c>
      <c r="CK8" s="54" t="str">
        <f t="shared" si="6"/>
        <v/>
      </c>
      <c r="CL8" s="98" t="str">
        <f t="shared" si="7"/>
        <v/>
      </c>
      <c r="CM8" s="98" t="str">
        <f t="shared" si="8"/>
        <v/>
      </c>
      <c r="CN8" s="98" t="str">
        <f t="shared" si="9"/>
        <v/>
      </c>
      <c r="CO8" s="54" t="str">
        <f t="shared" si="10"/>
        <v/>
      </c>
      <c r="CP8" s="54" t="str">
        <f t="shared" si="11"/>
        <v/>
      </c>
    </row>
    <row r="9" spans="1:94" x14ac:dyDescent="0.25">
      <c r="A9" s="42" t="s">
        <v>7</v>
      </c>
      <c r="B9" s="25">
        <v>75.399251199999995</v>
      </c>
      <c r="C9" s="25">
        <v>15.895730260000001</v>
      </c>
      <c r="D9" s="25">
        <v>3.2583107899999999</v>
      </c>
      <c r="E9" s="25">
        <v>13.55164001</v>
      </c>
      <c r="F9" s="25">
        <v>7.2878931299999996</v>
      </c>
      <c r="G9" s="25">
        <v>1.57535855</v>
      </c>
      <c r="H9" s="25">
        <v>5.3386862600000002</v>
      </c>
      <c r="I9" s="76">
        <v>0.94394281000000002</v>
      </c>
      <c r="J9" s="76">
        <v>0.46608810000000001</v>
      </c>
      <c r="K9" s="76">
        <v>2.2029690199999998</v>
      </c>
      <c r="L9" s="76">
        <v>0.27716879999999999</v>
      </c>
      <c r="M9" s="76">
        <v>0.2314098</v>
      </c>
      <c r="N9" s="25"/>
      <c r="O9" s="27" t="s">
        <v>7</v>
      </c>
      <c r="P9" s="91">
        <v>0</v>
      </c>
      <c r="Q9" s="25">
        <v>0.16998033174435201</v>
      </c>
      <c r="R9" s="91">
        <v>0.27716888175355597</v>
      </c>
      <c r="S9" s="25">
        <v>0.39808684344053302</v>
      </c>
      <c r="T9" s="25">
        <v>0.39808684344053302</v>
      </c>
      <c r="U9" s="25">
        <v>0.78141215380545304</v>
      </c>
      <c r="V9" s="91">
        <v>3.6813071783594302E-4</v>
      </c>
      <c r="W9" s="25">
        <v>6.0569986426230502E-2</v>
      </c>
      <c r="X9" s="91">
        <v>0.231408680730744</v>
      </c>
      <c r="Y9" s="25">
        <v>1.12305724009986</v>
      </c>
      <c r="Z9" s="25">
        <v>75.399237421253602</v>
      </c>
      <c r="AA9" s="25">
        <v>0.30736107250450501</v>
      </c>
      <c r="AB9" s="25">
        <v>0.24021540857157</v>
      </c>
      <c r="AC9" s="25">
        <v>4.6685701277798898E-2</v>
      </c>
      <c r="AD9" s="25">
        <v>0</v>
      </c>
      <c r="AE9" s="91">
        <v>0</v>
      </c>
      <c r="AF9" s="25">
        <v>0.27898335434558502</v>
      </c>
      <c r="AG9" s="25">
        <v>0.27898335434558502</v>
      </c>
      <c r="AH9" s="25">
        <v>46117.164812028401</v>
      </c>
      <c r="AI9" s="25">
        <v>0</v>
      </c>
      <c r="AJ9" s="25">
        <v>0.10074722645877</v>
      </c>
      <c r="AK9" s="25">
        <v>2.09874184671263E-2</v>
      </c>
      <c r="AL9" s="91">
        <v>4.2450636496954797E-2</v>
      </c>
      <c r="AM9" s="25">
        <v>6.6916047639676499E-2</v>
      </c>
      <c r="AN9" s="25">
        <v>0</v>
      </c>
      <c r="AO9" s="25">
        <v>0</v>
      </c>
      <c r="AP9" s="25">
        <v>15.895729426743101</v>
      </c>
      <c r="AQ9" s="25">
        <v>0</v>
      </c>
      <c r="AR9" s="91">
        <v>5.7488696351901698</v>
      </c>
      <c r="AS9" s="25">
        <v>2.9324845979596201</v>
      </c>
      <c r="AT9" s="25">
        <v>0.325830810694621</v>
      </c>
      <c r="AU9" s="25">
        <v>3.2583154086542399</v>
      </c>
      <c r="AV9" s="25">
        <v>0</v>
      </c>
      <c r="AW9" s="25">
        <v>0.20519306133809501</v>
      </c>
      <c r="AX9" s="25">
        <v>2.1863832625098499E-3</v>
      </c>
      <c r="AY9" s="25">
        <v>1.7506907984589599</v>
      </c>
      <c r="AZ9" s="25">
        <v>2.40499942128672E-3</v>
      </c>
      <c r="BA9" s="25">
        <v>0.65955422543362097</v>
      </c>
      <c r="BB9" s="25">
        <v>0.79437997762308599</v>
      </c>
      <c r="BC9" s="25">
        <v>7.2878266285266997E-4</v>
      </c>
      <c r="BD9" s="25">
        <v>0</v>
      </c>
      <c r="BE9" s="25">
        <v>0.51306762126798799</v>
      </c>
      <c r="BF9" s="25">
        <v>13.551241703731799</v>
      </c>
      <c r="BG9" s="25">
        <v>7.2874968225885501</v>
      </c>
      <c r="BH9" s="25">
        <v>6.2637448811433103</v>
      </c>
      <c r="BI9" s="25">
        <v>5.8739816024294903E-3</v>
      </c>
      <c r="BJ9" s="25">
        <v>0</v>
      </c>
      <c r="BK9" s="25">
        <v>0.174180525471651</v>
      </c>
      <c r="BL9" s="25">
        <v>4.7735742985168403E-2</v>
      </c>
      <c r="BM9" s="25">
        <v>1.98011971097405</v>
      </c>
      <c r="BN9" s="25">
        <v>0.131182173426588</v>
      </c>
      <c r="BO9" s="25">
        <v>2.55075546884042E-2</v>
      </c>
      <c r="BP9" s="25">
        <v>2.8291592122885598</v>
      </c>
      <c r="BQ9" s="25">
        <v>7.4944481249579697E-2</v>
      </c>
      <c r="BR9" s="25">
        <v>1.0931813246471201E-3</v>
      </c>
      <c r="BS9" s="25">
        <v>0.120249871856346</v>
      </c>
      <c r="BT9" s="25">
        <v>7.28782993545969E-5</v>
      </c>
      <c r="BU9" s="25">
        <v>1.57537645353483</v>
      </c>
      <c r="BV9" s="25">
        <v>0.17899365338448001</v>
      </c>
      <c r="BW9" s="25">
        <v>0</v>
      </c>
      <c r="BX9" s="25">
        <v>6.1357672567337397E-5</v>
      </c>
      <c r="BY9" s="25">
        <v>0.21201319585376699</v>
      </c>
      <c r="BZ9" s="91">
        <v>0</v>
      </c>
      <c r="CA9" s="25">
        <v>0.68449779513550102</v>
      </c>
      <c r="CB9" s="25">
        <v>5.3386849429829599</v>
      </c>
      <c r="CC9" s="25">
        <v>0.155684126136896</v>
      </c>
      <c r="CE9" s="54">
        <f t="shared" si="0"/>
        <v>-1.8274380943381616E-7</v>
      </c>
      <c r="CF9" s="54">
        <f t="shared" si="1"/>
        <v>-5.2420171095910381E-8</v>
      </c>
      <c r="CG9" s="54">
        <f t="shared" si="2"/>
        <v>1.4174995995246299E-6</v>
      </c>
      <c r="CH9" s="54">
        <f t="shared" si="3"/>
        <v>-2.9391739147939395E-5</v>
      </c>
      <c r="CI9" s="54">
        <f t="shared" si="4"/>
        <v>-5.4378872519151534E-5</v>
      </c>
      <c r="CJ9" s="54">
        <f t="shared" si="5"/>
        <v>1.136473651030072E-5</v>
      </c>
      <c r="CK9" s="54">
        <f t="shared" si="6"/>
        <v>-2.4669309567449339E-7</v>
      </c>
      <c r="CL9" s="98">
        <f t="shared" si="7"/>
        <v>-0.57827228596557345</v>
      </c>
      <c r="CM9" s="98">
        <f t="shared" si="8"/>
        <v>-0.87004605690162329</v>
      </c>
      <c r="CN9" s="98">
        <f t="shared" si="9"/>
        <v>-0.87336029158250028</v>
      </c>
      <c r="CO9" s="54">
        <f t="shared" si="10"/>
        <v>2.9495944702470699E-7</v>
      </c>
      <c r="CP9" s="54">
        <f t="shared" si="11"/>
        <v>-4.8367409504707872E-6</v>
      </c>
    </row>
    <row r="10" spans="1:94" x14ac:dyDescent="0.25">
      <c r="A10" s="42" t="s">
        <v>8</v>
      </c>
      <c r="B10" s="25"/>
      <c r="C10" s="25"/>
      <c r="D10" s="25"/>
      <c r="E10" s="25"/>
      <c r="F10" s="25"/>
      <c r="G10" s="25"/>
      <c r="H10" s="25"/>
      <c r="I10" s="76"/>
      <c r="J10" s="76"/>
      <c r="K10" s="76"/>
      <c r="L10" s="76"/>
      <c r="M10" s="76"/>
      <c r="N10" s="25"/>
      <c r="P10" s="91"/>
      <c r="Q10" s="25"/>
      <c r="R10" s="91"/>
      <c r="CE10" s="54" t="str">
        <f t="shared" si="0"/>
        <v/>
      </c>
      <c r="CF10" s="54" t="str">
        <f t="shared" si="1"/>
        <v/>
      </c>
      <c r="CG10" s="54" t="str">
        <f t="shared" si="2"/>
        <v/>
      </c>
      <c r="CH10" s="54" t="str">
        <f t="shared" si="3"/>
        <v/>
      </c>
      <c r="CI10" s="54" t="str">
        <f t="shared" si="4"/>
        <v/>
      </c>
      <c r="CJ10" s="54" t="str">
        <f t="shared" si="5"/>
        <v/>
      </c>
      <c r="CK10" s="54" t="str">
        <f t="shared" si="6"/>
        <v/>
      </c>
      <c r="CL10" s="98" t="str">
        <f t="shared" si="7"/>
        <v/>
      </c>
      <c r="CM10" s="98" t="str">
        <f t="shared" si="8"/>
        <v/>
      </c>
      <c r="CN10" s="98" t="str">
        <f t="shared" si="9"/>
        <v/>
      </c>
      <c r="CO10" s="54" t="str">
        <f t="shared" si="10"/>
        <v/>
      </c>
      <c r="CP10" s="54" t="str">
        <f t="shared" si="11"/>
        <v/>
      </c>
    </row>
    <row r="11" spans="1:94" x14ac:dyDescent="0.25">
      <c r="A11" s="42" t="s">
        <v>9</v>
      </c>
      <c r="B11" s="25">
        <v>27870.869849999999</v>
      </c>
      <c r="C11" s="25">
        <v>8147.6753348000002</v>
      </c>
      <c r="D11" s="25">
        <v>1288.1192163000001</v>
      </c>
      <c r="E11" s="25">
        <v>2951.2276894000001</v>
      </c>
      <c r="F11" s="25">
        <v>2391.5238822000001</v>
      </c>
      <c r="G11" s="25">
        <v>648.86819845000002</v>
      </c>
      <c r="H11" s="25">
        <v>590.60969368999997</v>
      </c>
      <c r="I11" s="76">
        <v>320.70456243000001</v>
      </c>
      <c r="J11" s="76">
        <v>158.35342789000001</v>
      </c>
      <c r="K11" s="76">
        <v>748.45870864999995</v>
      </c>
      <c r="L11" s="76">
        <v>94.168091660000002</v>
      </c>
      <c r="M11" s="76">
        <v>78.621472960000006</v>
      </c>
      <c r="N11" s="25"/>
      <c r="O11" s="27" t="s">
        <v>9</v>
      </c>
      <c r="P11" s="91">
        <v>0</v>
      </c>
      <c r="Q11" s="25">
        <v>18.377566251327199</v>
      </c>
      <c r="R11" s="91">
        <v>94.144240783982696</v>
      </c>
      <c r="S11" s="25">
        <v>43.8775900226887</v>
      </c>
      <c r="T11" s="25">
        <v>43.8775900226887</v>
      </c>
      <c r="U11" s="25">
        <v>85.651316975130499</v>
      </c>
      <c r="V11" s="91">
        <v>4.23275381016203E-2</v>
      </c>
      <c r="W11" s="25">
        <v>7.13819477800521</v>
      </c>
      <c r="X11" s="91">
        <v>78.601648005588203</v>
      </c>
      <c r="Y11" s="25">
        <v>125.636899601466</v>
      </c>
      <c r="Z11" s="25">
        <v>27864.006239296199</v>
      </c>
      <c r="AA11" s="25">
        <v>37.220114844138699</v>
      </c>
      <c r="AB11" s="25">
        <v>28.5583401475694</v>
      </c>
      <c r="AC11" s="25">
        <v>5.5234509125607696</v>
      </c>
      <c r="AD11" s="25">
        <v>0</v>
      </c>
      <c r="AE11" s="91">
        <v>0</v>
      </c>
      <c r="AF11" s="25">
        <v>30.2718878352606</v>
      </c>
      <c r="AG11" s="25">
        <v>30.2718878352606</v>
      </c>
      <c r="AH11" s="25">
        <v>15664343.6956563</v>
      </c>
      <c r="AI11" s="25">
        <v>0</v>
      </c>
      <c r="AJ11" s="25">
        <v>11.525493700604899</v>
      </c>
      <c r="AK11" s="25">
        <v>2.6999879919250902</v>
      </c>
      <c r="AL11" s="91">
        <v>4.7560121835256899</v>
      </c>
      <c r="AM11" s="25">
        <v>7.27247761248878</v>
      </c>
      <c r="AN11" s="25">
        <v>0</v>
      </c>
      <c r="AO11" s="25">
        <v>2.67581896946576E-2</v>
      </c>
      <c r="AP11" s="25">
        <v>8145.4341870223798</v>
      </c>
      <c r="AQ11" s="25">
        <v>0</v>
      </c>
      <c r="AR11" s="91">
        <v>637.472269811449</v>
      </c>
      <c r="AS11" s="25">
        <v>1159.0084552414301</v>
      </c>
      <c r="AT11" s="25">
        <v>128.77853622207101</v>
      </c>
      <c r="AU11" s="25">
        <v>1287.7869914635</v>
      </c>
      <c r="AV11" s="25">
        <v>1.4741153856875901E-5</v>
      </c>
      <c r="AW11" s="25">
        <v>23.014514723699499</v>
      </c>
      <c r="AX11" s="25">
        <v>0.27478780020017901</v>
      </c>
      <c r="AY11" s="25">
        <v>191.241241795229</v>
      </c>
      <c r="AZ11" s="25">
        <v>0.30226619496023399</v>
      </c>
      <c r="BA11" s="25">
        <v>400.168907571994</v>
      </c>
      <c r="BB11" s="25">
        <v>521.24996483671998</v>
      </c>
      <c r="BC11" s="25">
        <v>9.1595947103512501E-2</v>
      </c>
      <c r="BD11" s="25">
        <v>0</v>
      </c>
      <c r="BE11" s="25">
        <v>328.51019972199703</v>
      </c>
      <c r="BF11" s="25">
        <v>2950.4373091351199</v>
      </c>
      <c r="BG11" s="25">
        <v>2390.8338131822602</v>
      </c>
      <c r="BH11" s="25">
        <v>559.60349595286505</v>
      </c>
      <c r="BI11" s="25">
        <v>3.2173180743729199</v>
      </c>
      <c r="BJ11" s="25">
        <v>0</v>
      </c>
      <c r="BK11" s="25">
        <v>78.531775460132096</v>
      </c>
      <c r="BL11" s="25">
        <v>8.4785796318281204</v>
      </c>
      <c r="BM11" s="25">
        <v>383.23940348760101</v>
      </c>
      <c r="BN11" s="25">
        <v>48.642477532476697</v>
      </c>
      <c r="BO11" s="25">
        <v>5.6849182087446302</v>
      </c>
      <c r="BP11" s="25">
        <v>547.62140249232402</v>
      </c>
      <c r="BQ11" s="25">
        <v>9.8619136799768299</v>
      </c>
      <c r="BR11" s="25">
        <v>0.13739447153888101</v>
      </c>
      <c r="BS11" s="25">
        <v>64.673662149285903</v>
      </c>
      <c r="BT11" s="25">
        <v>9.1596009825008103E-3</v>
      </c>
      <c r="BU11" s="25">
        <v>648.69352353753595</v>
      </c>
      <c r="BV11" s="25">
        <v>21.343751013404098</v>
      </c>
      <c r="BW11" s="25">
        <v>0</v>
      </c>
      <c r="BX11" s="25">
        <v>7.0543333856523498E-3</v>
      </c>
      <c r="BY11" s="25">
        <v>24.242199976445299</v>
      </c>
      <c r="BZ11" s="91">
        <v>0</v>
      </c>
      <c r="CA11" s="25">
        <v>72.778699225146894</v>
      </c>
      <c r="CB11" s="25">
        <v>590.537353757392</v>
      </c>
      <c r="CC11" s="25">
        <v>16.6523186064172</v>
      </c>
      <c r="CE11" s="54">
        <f t="shared" si="0"/>
        <v>-2.4626467493622475E-4</v>
      </c>
      <c r="CF11" s="54">
        <f t="shared" si="1"/>
        <v>-2.7506591580154556E-4</v>
      </c>
      <c r="CG11" s="54">
        <f t="shared" si="2"/>
        <v>-2.5791466527011529E-4</v>
      </c>
      <c r="CH11" s="54">
        <f t="shared" si="3"/>
        <v>-2.6781405844051616E-4</v>
      </c>
      <c r="CI11" s="54">
        <f t="shared" si="4"/>
        <v>-2.8854782629438361E-4</v>
      </c>
      <c r="CJ11" s="54">
        <f t="shared" si="5"/>
        <v>-2.6919937343412593E-4</v>
      </c>
      <c r="CK11" s="54">
        <f t="shared" si="6"/>
        <v>-1.2248348339156151E-4</v>
      </c>
      <c r="CL11" s="98">
        <f t="shared" si="7"/>
        <v>-0.86318376735826496</v>
      </c>
      <c r="CM11" s="98">
        <f t="shared" si="8"/>
        <v>-0.95492238549478226</v>
      </c>
      <c r="CN11" s="98">
        <f t="shared" si="9"/>
        <v>-0.95955436487623713</v>
      </c>
      <c r="CO11" s="54">
        <f t="shared" si="10"/>
        <v>-2.5327980632145879E-4</v>
      </c>
      <c r="CP11" s="54">
        <f t="shared" si="11"/>
        <v>-2.5215699560715484E-4</v>
      </c>
    </row>
    <row r="12" spans="1:94" x14ac:dyDescent="0.25">
      <c r="A12" s="42" t="s">
        <v>10</v>
      </c>
      <c r="B12" s="25">
        <v>21660.003991000001</v>
      </c>
      <c r="C12" s="25">
        <v>4104.6731069999996</v>
      </c>
      <c r="D12" s="25">
        <v>759.81525099999999</v>
      </c>
      <c r="E12" s="25">
        <v>3364.1428999999998</v>
      </c>
      <c r="F12" s="25">
        <v>2315.6867040000002</v>
      </c>
      <c r="G12" s="25">
        <v>269.85085800000002</v>
      </c>
      <c r="H12" s="25">
        <v>1490.8994319999999</v>
      </c>
      <c r="I12" s="76">
        <v>205.32905</v>
      </c>
      <c r="J12" s="76">
        <v>101.384636</v>
      </c>
      <c r="K12" s="76">
        <v>479.19584099999997</v>
      </c>
      <c r="L12" s="76"/>
      <c r="M12" s="76">
        <v>50.336860000000001</v>
      </c>
      <c r="N12" s="25"/>
      <c r="O12" s="27" t="s">
        <v>10</v>
      </c>
      <c r="P12" s="91">
        <v>0</v>
      </c>
      <c r="Q12" s="25">
        <v>47.5939396435055</v>
      </c>
      <c r="R12" s="91">
        <v>0</v>
      </c>
      <c r="S12" s="25">
        <v>113.034488207498</v>
      </c>
      <c r="T12" s="25">
        <v>113.034488207498</v>
      </c>
      <c r="U12" s="25">
        <v>221.796017238876</v>
      </c>
      <c r="V12" s="91">
        <v>0.109807766026603</v>
      </c>
      <c r="W12" s="25">
        <v>16.924206177211701</v>
      </c>
      <c r="X12" s="91">
        <v>50.295566835604298</v>
      </c>
      <c r="Y12" s="25">
        <v>313.00692618435102</v>
      </c>
      <c r="Z12" s="25">
        <v>21642.373845951999</v>
      </c>
      <c r="AA12" s="25">
        <v>86.168017333652998</v>
      </c>
      <c r="AB12" s="25">
        <v>68.896070966552003</v>
      </c>
      <c r="AC12" s="25">
        <v>12.8451769962125</v>
      </c>
      <c r="AD12" s="25">
        <v>0</v>
      </c>
      <c r="AE12" s="91">
        <v>0</v>
      </c>
      <c r="AF12" s="25">
        <v>76.188670886740397</v>
      </c>
      <c r="AG12" s="25">
        <v>76.188670886740397</v>
      </c>
      <c r="AH12" s="25">
        <v>2.8642633416557799</v>
      </c>
      <c r="AI12" s="25">
        <v>0</v>
      </c>
      <c r="AJ12" s="25">
        <v>28.811611247956002</v>
      </c>
      <c r="AK12" s="25">
        <v>5.9753411176967202</v>
      </c>
      <c r="AL12" s="91">
        <v>12.3096851693105</v>
      </c>
      <c r="AM12" s="25">
        <v>18.836949295731301</v>
      </c>
      <c r="AN12" s="25">
        <v>0</v>
      </c>
      <c r="AO12" s="25">
        <v>0</v>
      </c>
      <c r="AP12" s="25">
        <v>4101.2519552384501</v>
      </c>
      <c r="AQ12" s="25">
        <v>0</v>
      </c>
      <c r="AR12" s="91">
        <v>1606.1617769363399</v>
      </c>
      <c r="AS12" s="25">
        <v>683.27101818680796</v>
      </c>
      <c r="AT12" s="25">
        <v>75.918992224298194</v>
      </c>
      <c r="AU12" s="25">
        <v>759.19001041110698</v>
      </c>
      <c r="AV12" s="25">
        <v>0</v>
      </c>
      <c r="AW12" s="25">
        <v>58.203221953317097</v>
      </c>
      <c r="AX12" s="25">
        <v>0.694143265596323</v>
      </c>
      <c r="AY12" s="25">
        <v>483.08966947183598</v>
      </c>
      <c r="AZ12" s="25">
        <v>0.76355776462353298</v>
      </c>
      <c r="BA12" s="25">
        <v>209.399925671169</v>
      </c>
      <c r="BB12" s="25">
        <v>252.20542503237999</v>
      </c>
      <c r="BC12" s="25">
        <v>0.23138116995982</v>
      </c>
      <c r="BD12" s="25">
        <v>0</v>
      </c>
      <c r="BE12" s="25">
        <v>162.89230327882399</v>
      </c>
      <c r="BF12" s="25">
        <v>3361.2895622504998</v>
      </c>
      <c r="BG12" s="25">
        <v>2313.6862902166799</v>
      </c>
      <c r="BH12" s="25">
        <v>1047.6032720338101</v>
      </c>
      <c r="BI12" s="25">
        <v>1.8649319152102299</v>
      </c>
      <c r="BJ12" s="25">
        <v>0</v>
      </c>
      <c r="BK12" s="25">
        <v>55.300093739094002</v>
      </c>
      <c r="BL12" s="25">
        <v>15.155461570242</v>
      </c>
      <c r="BM12" s="25">
        <v>628.66250634655501</v>
      </c>
      <c r="BN12" s="25">
        <v>41.648601130640401</v>
      </c>
      <c r="BO12" s="25">
        <v>8.0983373632720994</v>
      </c>
      <c r="BP12" s="25">
        <v>898.221529346274</v>
      </c>
      <c r="BQ12" s="25">
        <v>21.685942580711899</v>
      </c>
      <c r="BR12" s="25">
        <v>0.34707187225317798</v>
      </c>
      <c r="BS12" s="25">
        <v>38.177882629893503</v>
      </c>
      <c r="BT12" s="25">
        <v>2.3138120699747002E-2</v>
      </c>
      <c r="BU12" s="25">
        <v>269.62697883761302</v>
      </c>
      <c r="BV12" s="25">
        <v>48.932256013414097</v>
      </c>
      <c r="BW12" s="25">
        <v>0</v>
      </c>
      <c r="BX12" s="25">
        <v>1.8301498491916399E-2</v>
      </c>
      <c r="BY12" s="25">
        <v>58.975403215710301</v>
      </c>
      <c r="BZ12" s="91">
        <v>0</v>
      </c>
      <c r="CA12" s="25">
        <v>187.95374047289101</v>
      </c>
      <c r="CB12" s="25">
        <v>1489.67654097014</v>
      </c>
      <c r="CC12" s="25">
        <v>43.093907338113297</v>
      </c>
      <c r="CE12" s="54">
        <f t="shared" si="0"/>
        <v>-8.1394929822394522E-4</v>
      </c>
      <c r="CF12" s="54">
        <f t="shared" si="1"/>
        <v>-8.3347727635487963E-4</v>
      </c>
      <c r="CG12" s="54">
        <f t="shared" si="2"/>
        <v>-8.2288502115497424E-4</v>
      </c>
      <c r="CH12" s="54">
        <f t="shared" si="3"/>
        <v>-8.4816187490134338E-4</v>
      </c>
      <c r="CI12" s="54">
        <f t="shared" si="4"/>
        <v>-8.6385337872555952E-4</v>
      </c>
      <c r="CJ12" s="54">
        <f t="shared" si="5"/>
        <v>-8.2964035781199139E-4</v>
      </c>
      <c r="CK12" s="54">
        <f t="shared" si="6"/>
        <v>-8.2023710225678445E-4</v>
      </c>
      <c r="CL12" s="98">
        <f t="shared" si="7"/>
        <v>-0.44949587889537307</v>
      </c>
      <c r="CM12" s="98">
        <f t="shared" si="8"/>
        <v>-0.83306932051113047</v>
      </c>
      <c r="CN12" s="98">
        <f t="shared" si="9"/>
        <v>-0.84100723677453537</v>
      </c>
      <c r="CO12" s="54" t="str">
        <f t="shared" si="10"/>
        <v/>
      </c>
      <c r="CP12" s="54">
        <f t="shared" si="11"/>
        <v>-8.2033651673353765E-4</v>
      </c>
    </row>
    <row r="13" spans="1:94" x14ac:dyDescent="0.25">
      <c r="A13" s="42" t="s">
        <v>12</v>
      </c>
      <c r="B13" s="25">
        <v>8421.3458143999997</v>
      </c>
      <c r="C13" s="25">
        <v>1302.9345011</v>
      </c>
      <c r="D13" s="25">
        <v>267.43583752000001</v>
      </c>
      <c r="E13" s="25">
        <v>1312.5633163</v>
      </c>
      <c r="F13" s="25">
        <v>899.49079338000001</v>
      </c>
      <c r="G13" s="25">
        <v>56.435461289999999</v>
      </c>
      <c r="H13" s="25">
        <v>543.33484085999999</v>
      </c>
      <c r="I13" s="76">
        <v>83.82966313</v>
      </c>
      <c r="J13" s="76">
        <v>41.392348230000003</v>
      </c>
      <c r="K13" s="76">
        <v>195.64124416999999</v>
      </c>
      <c r="L13" s="76">
        <v>24.61480315</v>
      </c>
      <c r="M13" s="76">
        <v>20.551039809999999</v>
      </c>
      <c r="N13" s="25"/>
      <c r="O13" s="27" t="s">
        <v>12</v>
      </c>
      <c r="P13" s="91">
        <v>0</v>
      </c>
      <c r="Q13" s="25">
        <v>17.0308926098146</v>
      </c>
      <c r="R13" s="91">
        <v>0</v>
      </c>
      <c r="S13" s="25">
        <v>37.252669362762198</v>
      </c>
      <c r="T13" s="25">
        <v>37.252669362762198</v>
      </c>
      <c r="U13" s="25">
        <v>73.262337441723503</v>
      </c>
      <c r="V13" s="91">
        <v>2.56121115070654E-2</v>
      </c>
      <c r="W13" s="25">
        <v>6.1277907585987998</v>
      </c>
      <c r="X13" s="91">
        <v>0</v>
      </c>
      <c r="Y13" s="25">
        <v>114.939812737214</v>
      </c>
      <c r="Z13" s="25">
        <v>8423.7757468212094</v>
      </c>
      <c r="AA13" s="25">
        <v>30.612526676995898</v>
      </c>
      <c r="AB13" s="25">
        <v>21.3267768649544</v>
      </c>
      <c r="AC13" s="25">
        <v>5.0570612481191803</v>
      </c>
      <c r="AD13" s="25">
        <v>0</v>
      </c>
      <c r="AE13" s="91">
        <v>0</v>
      </c>
      <c r="AF13" s="25">
        <v>31.175076056506601</v>
      </c>
      <c r="AG13" s="25">
        <v>31.175076056506601</v>
      </c>
      <c r="AH13" s="25">
        <v>2048444.4883676399</v>
      </c>
      <c r="AI13" s="25">
        <v>0</v>
      </c>
      <c r="AJ13" s="25">
        <v>9.08516171679425</v>
      </c>
      <c r="AK13" s="25">
        <v>1.93714565646617</v>
      </c>
      <c r="AL13" s="91">
        <v>3.5436242665847901</v>
      </c>
      <c r="AM13" s="25">
        <v>6.5357301188886501</v>
      </c>
      <c r="AN13" s="25">
        <v>0</v>
      </c>
      <c r="AO13" s="25">
        <v>0</v>
      </c>
      <c r="AP13" s="25">
        <v>1303.29896861059</v>
      </c>
      <c r="AQ13" s="25">
        <v>0</v>
      </c>
      <c r="AR13" s="91">
        <v>581.84299013982798</v>
      </c>
      <c r="AS13" s="25">
        <v>240.76835346087</v>
      </c>
      <c r="AT13" s="25">
        <v>26.7520540002314</v>
      </c>
      <c r="AU13" s="25">
        <v>267.52040746110202</v>
      </c>
      <c r="AV13" s="25">
        <v>0</v>
      </c>
      <c r="AW13" s="25">
        <v>19.3014074035395</v>
      </c>
      <c r="AX13" s="25">
        <v>0.26992451407375501</v>
      </c>
      <c r="AY13" s="25">
        <v>187.29021597655299</v>
      </c>
      <c r="AZ13" s="25">
        <v>0.296916631888754</v>
      </c>
      <c r="BA13" s="25">
        <v>81.427124836720196</v>
      </c>
      <c r="BB13" s="25">
        <v>98.072445679767597</v>
      </c>
      <c r="BC13" s="25">
        <v>8.9974681779350404E-2</v>
      </c>
      <c r="BD13" s="25">
        <v>0</v>
      </c>
      <c r="BE13" s="25">
        <v>63.342201009716803</v>
      </c>
      <c r="BF13" s="25">
        <v>1312.95039224426</v>
      </c>
      <c r="BG13" s="25">
        <v>899.69865057084098</v>
      </c>
      <c r="BH13" s="25">
        <v>413.251741673418</v>
      </c>
      <c r="BI13" s="25">
        <v>0.72519592607902394</v>
      </c>
      <c r="BJ13" s="25">
        <v>0</v>
      </c>
      <c r="BK13" s="25">
        <v>21.5039604854577</v>
      </c>
      <c r="BL13" s="25">
        <v>5.89334508925963</v>
      </c>
      <c r="BM13" s="25">
        <v>244.46132610217299</v>
      </c>
      <c r="BN13" s="25">
        <v>16.195451826253699</v>
      </c>
      <c r="BO13" s="25">
        <v>3.1491162483947499</v>
      </c>
      <c r="BP13" s="25">
        <v>349.28187893318301</v>
      </c>
      <c r="BQ13" s="25">
        <v>6.3332482184021899</v>
      </c>
      <c r="BR13" s="25">
        <v>0.134962055810005</v>
      </c>
      <c r="BS13" s="25">
        <v>14.845829081168599</v>
      </c>
      <c r="BT13" s="25">
        <v>8.9974691148993792E-3</v>
      </c>
      <c r="BU13" s="25">
        <v>56.466163559582597</v>
      </c>
      <c r="BV13" s="25">
        <v>19.9194511279719</v>
      </c>
      <c r="BW13" s="25">
        <v>0</v>
      </c>
      <c r="BX13" s="25">
        <v>4.2687669038269302E-3</v>
      </c>
      <c r="BY13" s="25">
        <v>21.890102194505801</v>
      </c>
      <c r="BZ13" s="91">
        <v>0</v>
      </c>
      <c r="CA13" s="25">
        <v>74.779868005026501</v>
      </c>
      <c r="CB13" s="25">
        <v>543.48460619388504</v>
      </c>
      <c r="CC13" s="25">
        <v>16.430845928276401</v>
      </c>
      <c r="CE13" s="54">
        <f t="shared" si="0"/>
        <v>2.8854442921162339E-4</v>
      </c>
      <c r="CF13" s="54">
        <f t="shared" si="1"/>
        <v>2.7972819069744029E-4</v>
      </c>
      <c r="CG13" s="54">
        <f t="shared" si="2"/>
        <v>3.1622516221556601E-4</v>
      </c>
      <c r="CH13" s="54">
        <f t="shared" si="3"/>
        <v>2.9490077884481607E-4</v>
      </c>
      <c r="CI13" s="54">
        <f t="shared" si="4"/>
        <v>2.3108317769424564E-4</v>
      </c>
      <c r="CJ13" s="54">
        <f t="shared" si="5"/>
        <v>5.4402442862707767E-4</v>
      </c>
      <c r="CK13" s="54">
        <f t="shared" si="6"/>
        <v>2.75640954016506E-4</v>
      </c>
      <c r="CL13" s="98">
        <f t="shared" si="7"/>
        <v>-0.55561470758874321</v>
      </c>
      <c r="CM13" s="98">
        <f t="shared" si="8"/>
        <v>-0.85195836862047003</v>
      </c>
      <c r="CN13" s="98">
        <f t="shared" si="9"/>
        <v>-0.84065182068962196</v>
      </c>
      <c r="CO13" s="54" t="str">
        <f t="shared" si="10"/>
        <v/>
      </c>
      <c r="CP13" s="54" t="str">
        <f t="shared" si="11"/>
        <v/>
      </c>
    </row>
    <row r="14" spans="1:94" x14ac:dyDescent="0.25">
      <c r="A14" s="42" t="s">
        <v>13</v>
      </c>
      <c r="B14" s="25">
        <v>212.53970659999999</v>
      </c>
      <c r="C14" s="25">
        <v>44.855753129999997</v>
      </c>
      <c r="D14" s="25">
        <v>7.7140577500000003</v>
      </c>
      <c r="E14" s="25">
        <v>31.699955259999999</v>
      </c>
      <c r="F14" s="25">
        <v>21.456444579999999</v>
      </c>
      <c r="G14" s="25">
        <v>2.1146629300000002</v>
      </c>
      <c r="H14" s="25">
        <v>14.91681488</v>
      </c>
      <c r="I14" s="76">
        <v>2.24505913</v>
      </c>
      <c r="J14" s="76">
        <v>1.1085367500000001</v>
      </c>
      <c r="K14" s="76">
        <v>5.2395075699999998</v>
      </c>
      <c r="L14" s="76">
        <v>0.65921399999999997</v>
      </c>
      <c r="M14" s="76">
        <v>0.55038149999999997</v>
      </c>
      <c r="N14" s="25"/>
      <c r="O14" s="27" t="s">
        <v>13</v>
      </c>
      <c r="P14" s="91">
        <v>0</v>
      </c>
      <c r="Q14" s="25">
        <v>0.46057997525532202</v>
      </c>
      <c r="R14" s="91">
        <v>0.65835958487309598</v>
      </c>
      <c r="S14" s="25">
        <v>0.94504106196266402</v>
      </c>
      <c r="T14" s="25">
        <v>0.94504106196266402</v>
      </c>
      <c r="U14" s="25">
        <v>1.86203018138527</v>
      </c>
      <c r="V14" s="91">
        <v>4.2544695518554601E-4</v>
      </c>
      <c r="W14" s="25">
        <v>0.167119653002199</v>
      </c>
      <c r="X14" s="91">
        <v>0.54966414236214201</v>
      </c>
      <c r="Y14" s="25">
        <v>3.1657412259241502</v>
      </c>
      <c r="Z14" s="25">
        <v>212.31741794672499</v>
      </c>
      <c r="AA14" s="25">
        <v>0.82354960037368297</v>
      </c>
      <c r="AB14" s="25">
        <v>0.51177611350385999</v>
      </c>
      <c r="AC14" s="25">
        <v>0.14576127573570899</v>
      </c>
      <c r="AD14" s="25">
        <v>0</v>
      </c>
      <c r="AE14" s="91">
        <v>0</v>
      </c>
      <c r="AF14" s="25">
        <v>0.91950922576100702</v>
      </c>
      <c r="AG14" s="25">
        <v>0.91950922576100702</v>
      </c>
      <c r="AH14" s="25">
        <v>109542.09021533599</v>
      </c>
      <c r="AI14" s="25">
        <v>0</v>
      </c>
      <c r="AJ14" s="25">
        <v>0.22177512677568501</v>
      </c>
      <c r="AK14" s="25">
        <v>4.84606256388719E-2</v>
      </c>
      <c r="AL14" s="91">
        <v>7.90109711026417E-2</v>
      </c>
      <c r="AM14" s="25">
        <v>0.17275059392516401</v>
      </c>
      <c r="AN14" s="25">
        <v>0</v>
      </c>
      <c r="AO14" s="25">
        <v>0</v>
      </c>
      <c r="AP14" s="25">
        <v>44.787724003373</v>
      </c>
      <c r="AQ14" s="25">
        <v>0</v>
      </c>
      <c r="AR14" s="91">
        <v>15.873907968055001</v>
      </c>
      <c r="AS14" s="25">
        <v>6.9340396501264898</v>
      </c>
      <c r="AT14" s="25">
        <v>0.77044798800685599</v>
      </c>
      <c r="AU14" s="25">
        <v>7.7044876381333403</v>
      </c>
      <c r="AV14" s="25">
        <v>0</v>
      </c>
      <c r="AW14" s="25">
        <v>0.49217993612107702</v>
      </c>
      <c r="AX14" s="25">
        <v>6.4320292994262396E-3</v>
      </c>
      <c r="AY14" s="25">
        <v>5.3467527029216697</v>
      </c>
      <c r="AZ14" s="25">
        <v>7.0752699835204399E-3</v>
      </c>
      <c r="BA14" s="25">
        <v>1.9403344411558801</v>
      </c>
      <c r="BB14" s="25">
        <v>2.3369782348694002</v>
      </c>
      <c r="BC14" s="25">
        <v>2.1440117506352002E-3</v>
      </c>
      <c r="BD14" s="25">
        <v>0</v>
      </c>
      <c r="BE14" s="25">
        <v>1.5093882725133201</v>
      </c>
      <c r="BF14" s="25">
        <v>31.670373710985</v>
      </c>
      <c r="BG14" s="25">
        <v>21.439010097168701</v>
      </c>
      <c r="BH14" s="25">
        <v>10.231363613816301</v>
      </c>
      <c r="BI14" s="25">
        <v>1.7280779554335601E-2</v>
      </c>
      <c r="BJ14" s="25">
        <v>0</v>
      </c>
      <c r="BK14" s="25">
        <v>0.51241963877268604</v>
      </c>
      <c r="BL14" s="25">
        <v>0.14043252258359601</v>
      </c>
      <c r="BM14" s="25">
        <v>5.8252931871668903</v>
      </c>
      <c r="BN14" s="25">
        <v>0.38592282720724003</v>
      </c>
      <c r="BO14" s="25">
        <v>7.5040038139960394E-2</v>
      </c>
      <c r="BP14" s="25">
        <v>8.3230751169827499</v>
      </c>
      <c r="BQ14" s="25">
        <v>0.14340723425541599</v>
      </c>
      <c r="BR14" s="25">
        <v>3.2160581358818699E-3</v>
      </c>
      <c r="BS14" s="25">
        <v>0.35376326769071298</v>
      </c>
      <c r="BT14" s="25">
        <v>2.1440136245638901E-4</v>
      </c>
      <c r="BU14" s="25">
        <v>2.1129107028886001</v>
      </c>
      <c r="BV14" s="25">
        <v>0.58577276024676295</v>
      </c>
      <c r="BW14" s="25">
        <v>0</v>
      </c>
      <c r="BX14" s="25">
        <v>7.0905923682600499E-5</v>
      </c>
      <c r="BY14" s="25">
        <v>0.607346312117374</v>
      </c>
      <c r="BZ14" s="91">
        <v>0</v>
      </c>
      <c r="CA14" s="25">
        <v>2.1692916917938398</v>
      </c>
      <c r="CB14" s="25">
        <v>14.901486135683401</v>
      </c>
      <c r="CC14" s="25">
        <v>0.46408359455072501</v>
      </c>
      <c r="CE14" s="54">
        <f t="shared" si="0"/>
        <v>-1.0458688253171845E-3</v>
      </c>
      <c r="CF14" s="54">
        <f t="shared" si="1"/>
        <v>-1.516619873259859E-3</v>
      </c>
      <c r="CG14" s="54">
        <f t="shared" si="2"/>
        <v>-1.2406067178664839E-3</v>
      </c>
      <c r="CH14" s="54">
        <f t="shared" si="3"/>
        <v>-9.3317321025768217E-4</v>
      </c>
      <c r="CI14" s="54">
        <f t="shared" si="4"/>
        <v>-8.1255227380724914E-4</v>
      </c>
      <c r="CJ14" s="54">
        <f t="shared" si="5"/>
        <v>-8.286082318566516E-4</v>
      </c>
      <c r="CK14" s="54">
        <f t="shared" si="6"/>
        <v>-1.0276151068383907E-3</v>
      </c>
      <c r="CL14" s="98">
        <f t="shared" si="7"/>
        <v>-0.57905738457647482</v>
      </c>
      <c r="CM14" s="98">
        <f t="shared" si="8"/>
        <v>-0.84924301968139626</v>
      </c>
      <c r="CN14" s="98">
        <f t="shared" si="9"/>
        <v>-0.82450464791274136</v>
      </c>
      <c r="CO14" s="54">
        <f t="shared" si="10"/>
        <v>-1.2961119255719457E-3</v>
      </c>
      <c r="CP14" s="54">
        <f t="shared" si="11"/>
        <v>-1.3033825407612043E-3</v>
      </c>
    </row>
    <row r="15" spans="1:94" x14ac:dyDescent="0.25">
      <c r="A15" s="42" t="s">
        <v>14</v>
      </c>
      <c r="B15" s="25">
        <v>79.9037893</v>
      </c>
      <c r="C15" s="25">
        <v>14.607904749999999</v>
      </c>
      <c r="D15" s="25">
        <v>2.67490154</v>
      </c>
      <c r="E15" s="25">
        <v>12.387880559999999</v>
      </c>
      <c r="F15" s="25">
        <v>8.5652981199999996</v>
      </c>
      <c r="G15" s="25">
        <v>0.70273923999999999</v>
      </c>
      <c r="H15" s="25">
        <v>5.39510705</v>
      </c>
      <c r="I15" s="76">
        <v>0.79470543999999999</v>
      </c>
      <c r="J15" s="76">
        <v>0.39239954999999999</v>
      </c>
      <c r="K15" s="76">
        <v>1.85467951</v>
      </c>
      <c r="L15" s="76">
        <v>0.23334840000000001</v>
      </c>
      <c r="M15" s="76">
        <v>0.19482389999999999</v>
      </c>
      <c r="N15" s="25"/>
      <c r="O15" s="27" t="s">
        <v>14</v>
      </c>
      <c r="P15" s="91">
        <v>0</v>
      </c>
      <c r="Q15" s="25">
        <v>0.167607452942343</v>
      </c>
      <c r="R15" s="91">
        <v>0.233348310685913</v>
      </c>
      <c r="S15" s="25">
        <v>0.352374328400271</v>
      </c>
      <c r="T15" s="25">
        <v>0.352374328400271</v>
      </c>
      <c r="U15" s="25">
        <v>0.69378939251641003</v>
      </c>
      <c r="V15" s="91">
        <v>1.9109266870594101E-4</v>
      </c>
      <c r="W15" s="25">
        <v>6.0625574843234803E-2</v>
      </c>
      <c r="X15" s="91">
        <v>0.194823462583706</v>
      </c>
      <c r="Y15" s="25">
        <v>1.1442501122703701</v>
      </c>
      <c r="Z15" s="25">
        <v>79.903759431648396</v>
      </c>
      <c r="AA15" s="25">
        <v>0.30028165473635399</v>
      </c>
      <c r="AB15" s="25">
        <v>0.19505382127680601</v>
      </c>
      <c r="AC15" s="25">
        <v>5.1822195775062398E-2</v>
      </c>
      <c r="AD15" s="25">
        <v>0</v>
      </c>
      <c r="AE15" s="91">
        <v>0</v>
      </c>
      <c r="AF15" s="25">
        <v>0.32424737103016399</v>
      </c>
      <c r="AG15" s="25">
        <v>0.32424737103016399</v>
      </c>
      <c r="AH15" s="25">
        <v>38826.038596317099</v>
      </c>
      <c r="AI15" s="25">
        <v>0</v>
      </c>
      <c r="AJ15" s="25">
        <v>8.3950780204699094E-2</v>
      </c>
      <c r="AK15" s="25">
        <v>1.8167829613915502E-2</v>
      </c>
      <c r="AL15" s="91">
        <v>3.10347483926872E-2</v>
      </c>
      <c r="AM15" s="25">
        <v>6.3408323706851399E-2</v>
      </c>
      <c r="AN15" s="25">
        <v>0</v>
      </c>
      <c r="AO15" s="25">
        <v>0</v>
      </c>
      <c r="AP15" s="25">
        <v>14.6079037902963</v>
      </c>
      <c r="AQ15" s="25">
        <v>0</v>
      </c>
      <c r="AR15" s="91">
        <v>5.7577852367488402</v>
      </c>
      <c r="AS15" s="25">
        <v>2.4074177593324402</v>
      </c>
      <c r="AT15" s="25">
        <v>0.26749092412242198</v>
      </c>
      <c r="AU15" s="25">
        <v>2.6749086834548601</v>
      </c>
      <c r="AV15" s="25">
        <v>0</v>
      </c>
      <c r="AW15" s="25">
        <v>0.18315029486819101</v>
      </c>
      <c r="AX15" s="25">
        <v>2.5696099472544099E-3</v>
      </c>
      <c r="AY15" s="25">
        <v>1.9074898473850399</v>
      </c>
      <c r="AZ15" s="25">
        <v>2.8265246890105101E-3</v>
      </c>
      <c r="BA15" s="25">
        <v>0.77515920126545201</v>
      </c>
      <c r="BB15" s="25">
        <v>0.93361706818344603</v>
      </c>
      <c r="BC15" s="25">
        <v>8.5653323192072105E-4</v>
      </c>
      <c r="BD15" s="25">
        <v>0</v>
      </c>
      <c r="BE15" s="25">
        <v>0.602996742671009</v>
      </c>
      <c r="BF15" s="25">
        <v>12.387414144634199</v>
      </c>
      <c r="BG15" s="25">
        <v>8.5648328629772301</v>
      </c>
      <c r="BH15" s="25">
        <v>3.8225812816569902</v>
      </c>
      <c r="BI15" s="25">
        <v>6.9036425866829797E-3</v>
      </c>
      <c r="BJ15" s="25">
        <v>0</v>
      </c>
      <c r="BK15" s="25">
        <v>0.20471030715895799</v>
      </c>
      <c r="BL15" s="25">
        <v>5.6102782784106797E-2</v>
      </c>
      <c r="BM15" s="25">
        <v>2.3271904848514899</v>
      </c>
      <c r="BN15" s="25">
        <v>0.15417508005533601</v>
      </c>
      <c r="BO15" s="25">
        <v>2.99785391072383E-2</v>
      </c>
      <c r="BP15" s="25">
        <v>3.3250481434327002</v>
      </c>
      <c r="BQ15" s="25">
        <v>5.5967411101374001E-2</v>
      </c>
      <c r="BR15" s="25">
        <v>1.2848051940893999E-3</v>
      </c>
      <c r="BS15" s="25">
        <v>0.14132774461658801</v>
      </c>
      <c r="BT15" s="25">
        <v>8.56532019378627E-5</v>
      </c>
      <c r="BU15" s="25">
        <v>0.70274382402707203</v>
      </c>
      <c r="BV15" s="25">
        <v>0.20677856535696601</v>
      </c>
      <c r="BW15" s="25">
        <v>0</v>
      </c>
      <c r="BX15" s="25">
        <v>3.1844773524694501E-5</v>
      </c>
      <c r="BY15" s="25">
        <v>0.21893518771099599</v>
      </c>
      <c r="BZ15" s="91">
        <v>0</v>
      </c>
      <c r="CA15" s="25">
        <v>0.76948432903983199</v>
      </c>
      <c r="CB15" s="25">
        <v>5.3951059596443898</v>
      </c>
      <c r="CC15" s="25">
        <v>0.166204898176226</v>
      </c>
      <c r="CE15" s="54">
        <f t="shared" si="0"/>
        <v>-3.7380394428387948E-7</v>
      </c>
      <c r="CF15" s="54">
        <f t="shared" si="1"/>
        <v>-6.569756005707614E-8</v>
      </c>
      <c r="CG15" s="54">
        <f t="shared" si="2"/>
        <v>2.6705487111429443E-6</v>
      </c>
      <c r="CH15" s="54">
        <f t="shared" si="3"/>
        <v>-3.7650941461759836E-5</v>
      </c>
      <c r="CI15" s="54">
        <f t="shared" si="4"/>
        <v>-5.431883587134848E-5</v>
      </c>
      <c r="CJ15" s="54">
        <f t="shared" si="5"/>
        <v>6.5230839707214514E-6</v>
      </c>
      <c r="CK15" s="54">
        <f t="shared" si="6"/>
        <v>-2.0210082953680076E-7</v>
      </c>
      <c r="CL15" s="98">
        <f t="shared" si="7"/>
        <v>-0.55659756349437972</v>
      </c>
      <c r="CM15" s="98">
        <f t="shared" si="8"/>
        <v>-0.84550039661555476</v>
      </c>
      <c r="CN15" s="98">
        <f t="shared" si="9"/>
        <v>-0.8251733686160343</v>
      </c>
      <c r="CO15" s="54">
        <f t="shared" si="10"/>
        <v>-3.8274994392534433E-7</v>
      </c>
      <c r="CP15" s="54">
        <f t="shared" si="11"/>
        <v>-2.2451880595311948E-6</v>
      </c>
    </row>
    <row r="16" spans="1:94" x14ac:dyDescent="0.25">
      <c r="A16" s="42" t="s">
        <v>15</v>
      </c>
      <c r="B16" s="25">
        <v>358.24900200000002</v>
      </c>
      <c r="C16" s="25">
        <v>25.8979797</v>
      </c>
      <c r="D16" s="25">
        <v>8.5925594499999995</v>
      </c>
      <c r="E16" s="25">
        <v>61.981596519999997</v>
      </c>
      <c r="F16" s="25">
        <v>45.391250589999999</v>
      </c>
      <c r="G16" s="25">
        <v>1.5930359999999999</v>
      </c>
      <c r="H16" s="25">
        <v>21.1048188</v>
      </c>
      <c r="I16" s="76">
        <v>2.8684338</v>
      </c>
      <c r="J16" s="76">
        <v>1.41633885</v>
      </c>
      <c r="K16" s="76">
        <v>6.6943360900000002</v>
      </c>
      <c r="L16" s="76">
        <v>0.84225479999999997</v>
      </c>
      <c r="M16" s="76">
        <v>0.70320329999999998</v>
      </c>
      <c r="N16" s="25"/>
      <c r="O16" s="27" t="s">
        <v>15</v>
      </c>
      <c r="P16" s="91">
        <v>0</v>
      </c>
      <c r="Q16" s="25">
        <v>0.67158145569150696</v>
      </c>
      <c r="R16" s="91">
        <v>0.83969207184025296</v>
      </c>
      <c r="S16" s="25">
        <v>1.5890051576758799</v>
      </c>
      <c r="T16" s="25">
        <v>1.5890051576758799</v>
      </c>
      <c r="U16" s="25">
        <v>3.1182171664544698</v>
      </c>
      <c r="V16" s="91">
        <v>1.52385774852979E-3</v>
      </c>
      <c r="W16" s="25">
        <v>0.23894903196296199</v>
      </c>
      <c r="X16" s="91">
        <v>0.70105733979728502</v>
      </c>
      <c r="Y16" s="25">
        <v>4.4223016952220302</v>
      </c>
      <c r="Z16" s="25">
        <v>357.14722311325602</v>
      </c>
      <c r="AA16" s="25">
        <v>1.21547662127349</v>
      </c>
      <c r="AB16" s="25">
        <v>0.96592956431157895</v>
      </c>
      <c r="AC16" s="25">
        <v>0.18212365243076101</v>
      </c>
      <c r="AD16" s="25">
        <v>0</v>
      </c>
      <c r="AE16" s="91">
        <v>0</v>
      </c>
      <c r="AF16" s="25">
        <v>1.0824342136124301</v>
      </c>
      <c r="AG16" s="25">
        <v>1.0824342136124301</v>
      </c>
      <c r="AH16" s="25">
        <v>139713.098695414</v>
      </c>
      <c r="AI16" s="25">
        <v>0</v>
      </c>
      <c r="AJ16" s="25">
        <v>0.40425337474605499</v>
      </c>
      <c r="AK16" s="25">
        <v>8.3940010285112707E-2</v>
      </c>
      <c r="AL16" s="91">
        <v>0.17208160596297301</v>
      </c>
      <c r="AM16" s="25">
        <v>0.26542070135418899</v>
      </c>
      <c r="AN16" s="25">
        <v>0</v>
      </c>
      <c r="AO16" s="25">
        <v>0</v>
      </c>
      <c r="AP16" s="25">
        <v>25.822229534218401</v>
      </c>
      <c r="AQ16" s="25">
        <v>0</v>
      </c>
      <c r="AR16" s="91">
        <v>22.677535232615099</v>
      </c>
      <c r="AS16" s="25">
        <v>7.7098471425343202</v>
      </c>
      <c r="AT16" s="25">
        <v>0.85664683168262201</v>
      </c>
      <c r="AU16" s="25">
        <v>8.5664939742169395</v>
      </c>
      <c r="AV16" s="25">
        <v>0</v>
      </c>
      <c r="AW16" s="25">
        <v>0.81842762556700099</v>
      </c>
      <c r="AX16" s="25">
        <v>1.35751371550455E-2</v>
      </c>
      <c r="AY16" s="25">
        <v>6.8438560766547001</v>
      </c>
      <c r="AZ16" s="25">
        <v>1.49328059877533E-2</v>
      </c>
      <c r="BA16" s="25">
        <v>4.0951928217507998</v>
      </c>
      <c r="BB16" s="25">
        <v>4.9323334270297599</v>
      </c>
      <c r="BC16" s="25">
        <v>4.5250680952617101E-3</v>
      </c>
      <c r="BD16" s="25">
        <v>0</v>
      </c>
      <c r="BE16" s="25">
        <v>3.18565375309336</v>
      </c>
      <c r="BF16" s="25">
        <v>61.787783395228097</v>
      </c>
      <c r="BG16" s="25">
        <v>45.2483209923003</v>
      </c>
      <c r="BH16" s="25">
        <v>16.5394624029277</v>
      </c>
      <c r="BI16" s="25">
        <v>3.64720382281453E-2</v>
      </c>
      <c r="BJ16" s="25">
        <v>0</v>
      </c>
      <c r="BK16" s="25">
        <v>1.08149236374058</v>
      </c>
      <c r="BL16" s="25">
        <v>0.29639144496436698</v>
      </c>
      <c r="BM16" s="25">
        <v>12.294631084067699</v>
      </c>
      <c r="BN16" s="25">
        <v>0.81451255256645505</v>
      </c>
      <c r="BO16" s="25">
        <v>0.15837735191829599</v>
      </c>
      <c r="BP16" s="25">
        <v>17.566351956877501</v>
      </c>
      <c r="BQ16" s="25">
        <v>0.30333024414292498</v>
      </c>
      <c r="BR16" s="25">
        <v>6.7877353571763098E-3</v>
      </c>
      <c r="BS16" s="25">
        <v>0.74663894354514204</v>
      </c>
      <c r="BT16" s="25">
        <v>4.5250792286027599E-4</v>
      </c>
      <c r="BU16" s="25">
        <v>1.5882022035196699</v>
      </c>
      <c r="BV16" s="25">
        <v>0.69499974593025604</v>
      </c>
      <c r="BW16" s="25">
        <v>0</v>
      </c>
      <c r="BX16" s="25">
        <v>2.5397278740278998E-4</v>
      </c>
      <c r="BY16" s="25">
        <v>0.83365007180541995</v>
      </c>
      <c r="BZ16" s="91">
        <v>0</v>
      </c>
      <c r="CA16" s="25">
        <v>2.6663139012880501</v>
      </c>
      <c r="CB16" s="25">
        <v>21.040084437022202</v>
      </c>
      <c r="CC16" s="25">
        <v>0.609993977822053</v>
      </c>
      <c r="CE16" s="54">
        <f t="shared" si="0"/>
        <v>-3.0754555646857053E-3</v>
      </c>
      <c r="CF16" s="54">
        <f t="shared" si="1"/>
        <v>-2.9249449825462376E-3</v>
      </c>
      <c r="CG16" s="54">
        <f t="shared" si="2"/>
        <v>-3.0334937959678671E-3</v>
      </c>
      <c r="CH16" s="54">
        <f t="shared" si="3"/>
        <v>-3.126946313965324E-3</v>
      </c>
      <c r="CI16" s="54">
        <f t="shared" si="4"/>
        <v>-3.1488358624599481E-3</v>
      </c>
      <c r="CJ16" s="54">
        <f t="shared" si="5"/>
        <v>-3.0343297203139163E-3</v>
      </c>
      <c r="CK16" s="54">
        <f t="shared" si="6"/>
        <v>-3.0672787855349202E-3</v>
      </c>
      <c r="CL16" s="98">
        <f t="shared" si="7"/>
        <v>-0.44603736098916424</v>
      </c>
      <c r="CM16" s="98">
        <f t="shared" si="8"/>
        <v>-0.83129105583528839</v>
      </c>
      <c r="CN16" s="98">
        <f t="shared" si="9"/>
        <v>-0.838305965063605</v>
      </c>
      <c r="CO16" s="54">
        <f t="shared" si="10"/>
        <v>-3.0426993823567494E-3</v>
      </c>
      <c r="CP16" s="54">
        <f t="shared" si="11"/>
        <v>-3.0516924518342822E-3</v>
      </c>
    </row>
    <row r="17" spans="1:94" x14ac:dyDescent="0.25">
      <c r="A17" s="42" t="s">
        <v>16</v>
      </c>
      <c r="B17" s="25">
        <v>16698.598224000001</v>
      </c>
      <c r="C17" s="25">
        <v>3528.5267090000002</v>
      </c>
      <c r="D17" s="25">
        <v>592.67555671000002</v>
      </c>
      <c r="E17" s="25">
        <v>2458.3856264999999</v>
      </c>
      <c r="F17" s="25">
        <v>1614.4653846000001</v>
      </c>
      <c r="G17" s="25">
        <v>123.29870891</v>
      </c>
      <c r="H17" s="25">
        <v>1103.4812294000001</v>
      </c>
      <c r="I17" s="76">
        <v>181.89405692</v>
      </c>
      <c r="J17" s="76">
        <v>89.813349509999995</v>
      </c>
      <c r="K17" s="76">
        <v>424.50343664000002</v>
      </c>
      <c r="L17" s="76">
        <v>53.4093296</v>
      </c>
      <c r="M17" s="76">
        <v>44.591751600000002</v>
      </c>
      <c r="N17" s="25"/>
      <c r="O17" s="27" t="s">
        <v>16</v>
      </c>
      <c r="P17" s="91">
        <v>0</v>
      </c>
      <c r="Q17" s="25">
        <v>34.048231628360703</v>
      </c>
      <c r="R17" s="91">
        <v>53.385399366630097</v>
      </c>
      <c r="S17" s="25">
        <v>69.4371727766259</v>
      </c>
      <c r="T17" s="25">
        <v>69.4371727766259</v>
      </c>
      <c r="U17" s="25">
        <v>136.84128602638901</v>
      </c>
      <c r="V17" s="91">
        <v>2.96332395640359E-2</v>
      </c>
      <c r="W17" s="25">
        <v>12.3637160563826</v>
      </c>
      <c r="X17" s="91">
        <v>44.571663009031198</v>
      </c>
      <c r="Y17" s="25">
        <v>234.41394299054701</v>
      </c>
      <c r="Z17" s="25">
        <v>16690.437274866701</v>
      </c>
      <c r="AA17" s="25">
        <v>60.851357516063302</v>
      </c>
      <c r="AB17" s="25">
        <v>37.391282754480002</v>
      </c>
      <c r="AC17" s="25">
        <v>10.836288736027999</v>
      </c>
      <c r="AD17" s="25">
        <v>0</v>
      </c>
      <c r="AE17" s="91">
        <v>0</v>
      </c>
      <c r="AF17" s="25">
        <v>68.492884223691902</v>
      </c>
      <c r="AG17" s="25">
        <v>68.492884223691902</v>
      </c>
      <c r="AH17" s="25">
        <v>8882611.8389876299</v>
      </c>
      <c r="AI17" s="25">
        <v>0</v>
      </c>
      <c r="AJ17" s="25">
        <v>16.232031249900501</v>
      </c>
      <c r="AK17" s="25">
        <v>3.5557512352757099</v>
      </c>
      <c r="AL17" s="91">
        <v>5.7265179244683999</v>
      </c>
      <c r="AM17" s="25">
        <v>12.743267912701301</v>
      </c>
      <c r="AN17" s="25">
        <v>0</v>
      </c>
      <c r="AO17" s="25">
        <v>0</v>
      </c>
      <c r="AP17" s="25">
        <v>3527.1919561059699</v>
      </c>
      <c r="AQ17" s="25">
        <v>0</v>
      </c>
      <c r="AR17" s="91">
        <v>1174.41303449682</v>
      </c>
      <c r="AS17" s="25">
        <v>533.17716366562502</v>
      </c>
      <c r="AT17" s="25">
        <v>59.241817075899597</v>
      </c>
      <c r="AU17" s="25">
        <v>592.41898074152402</v>
      </c>
      <c r="AV17" s="25">
        <v>0</v>
      </c>
      <c r="AW17" s="25">
        <v>36.181597208287101</v>
      </c>
      <c r="AX17" s="25">
        <v>0.48408098921388598</v>
      </c>
      <c r="AY17" s="25">
        <v>397.17117207096601</v>
      </c>
      <c r="AZ17" s="25">
        <v>0.53248949552737301</v>
      </c>
      <c r="BA17" s="25">
        <v>146.03099136339301</v>
      </c>
      <c r="BB17" s="25">
        <v>175.88258117142499</v>
      </c>
      <c r="BC17" s="25">
        <v>0.16136095371947201</v>
      </c>
      <c r="BD17" s="25">
        <v>0</v>
      </c>
      <c r="BE17" s="25">
        <v>113.597587151463</v>
      </c>
      <c r="BF17" s="25">
        <v>2457.0306642791702</v>
      </c>
      <c r="BG17" s="25">
        <v>1613.5148848075</v>
      </c>
      <c r="BH17" s="25">
        <v>843.51577947166197</v>
      </c>
      <c r="BI17" s="25">
        <v>1.3005559825173401</v>
      </c>
      <c r="BJ17" s="25">
        <v>0</v>
      </c>
      <c r="BK17" s="25">
        <v>38.565085952699803</v>
      </c>
      <c r="BL17" s="25">
        <v>10.5691080650583</v>
      </c>
      <c r="BM17" s="25">
        <v>438.41567761812598</v>
      </c>
      <c r="BN17" s="25">
        <v>29.044831098397701</v>
      </c>
      <c r="BO17" s="25">
        <v>5.6476070790412001</v>
      </c>
      <c r="BP17" s="25">
        <v>626.40032176457896</v>
      </c>
      <c r="BQ17" s="25">
        <v>10.411885530848</v>
      </c>
      <c r="BR17" s="25">
        <v>0.242039766199837</v>
      </c>
      <c r="BS17" s="25">
        <v>26.624430243004401</v>
      </c>
      <c r="BT17" s="25">
        <v>1.61361131412005E-2</v>
      </c>
      <c r="BU17" s="25">
        <v>123.251064406929</v>
      </c>
      <c r="BV17" s="25">
        <v>43.622151836370499</v>
      </c>
      <c r="BW17" s="25">
        <v>0</v>
      </c>
      <c r="BX17" s="25">
        <v>4.9386809901530498E-3</v>
      </c>
      <c r="BY17" s="25">
        <v>45.002624829831603</v>
      </c>
      <c r="BZ17" s="91">
        <v>0</v>
      </c>
      <c r="CA17" s="25">
        <v>161.360877453661</v>
      </c>
      <c r="CB17" s="25">
        <v>1102.9683680836799</v>
      </c>
      <c r="CC17" s="25">
        <v>34.441408542905798</v>
      </c>
      <c r="CE17" s="54">
        <f t="shared" si="0"/>
        <v>-4.8872061138466511E-4</v>
      </c>
      <c r="CF17" s="54">
        <f t="shared" si="1"/>
        <v>-3.7827484502975212E-4</v>
      </c>
      <c r="CG17" s="54">
        <f t="shared" si="2"/>
        <v>-4.3291133837251178E-4</v>
      </c>
      <c r="CH17" s="54">
        <f t="shared" si="3"/>
        <v>-5.5115934873033146E-4</v>
      </c>
      <c r="CI17" s="54">
        <f t="shared" si="4"/>
        <v>-5.8873965435658055E-4</v>
      </c>
      <c r="CJ17" s="54">
        <f t="shared" si="5"/>
        <v>-3.8641526332425414E-4</v>
      </c>
      <c r="CK17" s="54">
        <f t="shared" si="6"/>
        <v>-4.647666880559452E-4</v>
      </c>
      <c r="CL17" s="98">
        <f t="shared" si="7"/>
        <v>-0.61825485696233873</v>
      </c>
      <c r="CM17" s="98">
        <f t="shared" si="8"/>
        <v>-0.86233988461808786</v>
      </c>
      <c r="CN17" s="98">
        <f t="shared" si="9"/>
        <v>-0.83865175564696948</v>
      </c>
      <c r="CO17" s="54">
        <f t="shared" si="10"/>
        <v>-4.4805343091037348E-4</v>
      </c>
      <c r="CP17" s="54">
        <f t="shared" si="11"/>
        <v>-4.5050015413173401E-4</v>
      </c>
    </row>
    <row r="18" spans="1:94" x14ac:dyDescent="0.25">
      <c r="A18" s="42" t="s">
        <v>17</v>
      </c>
      <c r="B18" s="25">
        <v>1606.9157479999999</v>
      </c>
      <c r="C18" s="25">
        <v>319.93646328</v>
      </c>
      <c r="D18" s="25">
        <v>62.466831900000003</v>
      </c>
      <c r="E18" s="25">
        <v>275.75766442999998</v>
      </c>
      <c r="F18" s="25">
        <v>168.82088354999999</v>
      </c>
      <c r="G18" s="25">
        <v>27.12423223</v>
      </c>
      <c r="H18" s="25">
        <v>113.85998988</v>
      </c>
      <c r="I18" s="76">
        <v>17.784737400000001</v>
      </c>
      <c r="J18" s="76">
        <v>8.7815218999999995</v>
      </c>
      <c r="K18" s="76">
        <v>41.505932080000001</v>
      </c>
      <c r="L18" s="76">
        <v>5.2221111999999996</v>
      </c>
      <c r="M18" s="76">
        <v>4.3599702000000002</v>
      </c>
      <c r="N18" s="25"/>
      <c r="O18" s="27" t="s">
        <v>17</v>
      </c>
      <c r="P18" s="91">
        <v>0</v>
      </c>
      <c r="Q18" s="25">
        <v>3.6260194842642899</v>
      </c>
      <c r="R18" s="91">
        <v>5.2221066992901699</v>
      </c>
      <c r="S18" s="25">
        <v>8.4994330414570296</v>
      </c>
      <c r="T18" s="25">
        <v>8.4994330414570296</v>
      </c>
      <c r="U18" s="25">
        <v>16.683346169414101</v>
      </c>
      <c r="V18" s="91">
        <v>7.8852637456770097E-3</v>
      </c>
      <c r="W18" s="25">
        <v>1.29192009300729</v>
      </c>
      <c r="X18" s="91">
        <v>4.3599749713635001</v>
      </c>
      <c r="Y18" s="25">
        <v>23.950133327204401</v>
      </c>
      <c r="Z18" s="25">
        <v>1606.9152452917499</v>
      </c>
      <c r="AA18" s="25">
        <v>6.5571003995403299</v>
      </c>
      <c r="AB18" s="25">
        <v>5.1320519353659897</v>
      </c>
      <c r="AC18" s="25">
        <v>0.99481477679392805</v>
      </c>
      <c r="AD18" s="25">
        <v>0</v>
      </c>
      <c r="AE18" s="91">
        <v>0</v>
      </c>
      <c r="AF18" s="25">
        <v>5.9420312946796896</v>
      </c>
      <c r="AG18" s="25">
        <v>5.9420312946796896</v>
      </c>
      <c r="AH18" s="25">
        <v>868889.13357253396</v>
      </c>
      <c r="AI18" s="25">
        <v>0</v>
      </c>
      <c r="AJ18" s="25">
        <v>2.1520009069032202</v>
      </c>
      <c r="AK18" s="25">
        <v>0.44817395381835001</v>
      </c>
      <c r="AL18" s="91">
        <v>0.90756799798485299</v>
      </c>
      <c r="AM18" s="25">
        <v>1.4279239445735901</v>
      </c>
      <c r="AN18" s="25">
        <v>0</v>
      </c>
      <c r="AO18" s="25">
        <v>0</v>
      </c>
      <c r="AP18" s="25">
        <v>319.93635295998001</v>
      </c>
      <c r="AQ18" s="25">
        <v>0</v>
      </c>
      <c r="AR18" s="91">
        <v>122.61777035554999</v>
      </c>
      <c r="AS18" s="25">
        <v>56.220154588093898</v>
      </c>
      <c r="AT18" s="25">
        <v>6.2467098948946402</v>
      </c>
      <c r="AU18" s="25">
        <v>62.466864482988598</v>
      </c>
      <c r="AV18" s="25">
        <v>0</v>
      </c>
      <c r="AW18" s="25">
        <v>4.3807075280124703</v>
      </c>
      <c r="AX18" s="25">
        <v>5.0646166878861497E-2</v>
      </c>
      <c r="AY18" s="25">
        <v>37.311903044031801</v>
      </c>
      <c r="AZ18" s="25">
        <v>5.5710585492484997E-2</v>
      </c>
      <c r="BA18" s="25">
        <v>15.2782861268649</v>
      </c>
      <c r="BB18" s="25">
        <v>18.401466183854399</v>
      </c>
      <c r="BC18" s="25">
        <v>1.6882137601481498E-2</v>
      </c>
      <c r="BD18" s="25">
        <v>0</v>
      </c>
      <c r="BE18" s="25">
        <v>11.8849848707815</v>
      </c>
      <c r="BF18" s="25">
        <v>275.74845745740902</v>
      </c>
      <c r="BG18" s="25">
        <v>168.81171280223899</v>
      </c>
      <c r="BH18" s="25">
        <v>106.93674465516899</v>
      </c>
      <c r="BI18" s="25">
        <v>0.136069021202951</v>
      </c>
      <c r="BJ18" s="25">
        <v>0</v>
      </c>
      <c r="BK18" s="25">
        <v>4.0348154125123301</v>
      </c>
      <c r="BL18" s="25">
        <v>1.10577797582632</v>
      </c>
      <c r="BM18" s="25">
        <v>45.868617757127801</v>
      </c>
      <c r="BN18" s="25">
        <v>3.03877614819468</v>
      </c>
      <c r="BO18" s="25">
        <v>0.59087632070635998</v>
      </c>
      <c r="BP18" s="25">
        <v>65.536252583541298</v>
      </c>
      <c r="BQ18" s="25">
        <v>1.6020556920636899</v>
      </c>
      <c r="BR18" s="25">
        <v>2.5323149853668198E-2</v>
      </c>
      <c r="BS18" s="25">
        <v>2.7855401489222098</v>
      </c>
      <c r="BT18" s="25">
        <v>1.68821287829935E-3</v>
      </c>
      <c r="BU18" s="25">
        <v>27.124394658200899</v>
      </c>
      <c r="BV18" s="25">
        <v>3.8126724523084001</v>
      </c>
      <c r="BW18" s="25">
        <v>0</v>
      </c>
      <c r="BX18" s="25">
        <v>1.3141737569955399E-3</v>
      </c>
      <c r="BY18" s="25">
        <v>4.52080764058047</v>
      </c>
      <c r="BZ18" s="91">
        <v>0</v>
      </c>
      <c r="CA18" s="25">
        <v>14.584001758626901</v>
      </c>
      <c r="CB18" s="25">
        <v>113.85996637951401</v>
      </c>
      <c r="CC18" s="25">
        <v>3.3186732074472101</v>
      </c>
      <c r="CE18" s="54">
        <f t="shared" si="0"/>
        <v>-3.128404526635026E-7</v>
      </c>
      <c r="CF18" s="54">
        <f t="shared" si="1"/>
        <v>-3.4481852694752566E-7</v>
      </c>
      <c r="CG18" s="54">
        <f t="shared" si="2"/>
        <v>5.2160462767456144E-7</v>
      </c>
      <c r="CH18" s="54">
        <f t="shared" si="3"/>
        <v>-3.3387911846405814E-5</v>
      </c>
      <c r="CI18" s="54">
        <f t="shared" si="4"/>
        <v>-5.4322353776144243E-5</v>
      </c>
      <c r="CJ18" s="54">
        <f t="shared" si="5"/>
        <v>5.9883059369562937E-6</v>
      </c>
      <c r="CK18" s="54">
        <f t="shared" si="6"/>
        <v>-2.0639810366485892E-7</v>
      </c>
      <c r="CL18" s="98">
        <f t="shared" si="7"/>
        <v>-0.52209398146879415</v>
      </c>
      <c r="CM18" s="98">
        <f t="shared" si="8"/>
        <v>-0.85288198244915947</v>
      </c>
      <c r="CN18" s="98">
        <f t="shared" si="9"/>
        <v>-0.85683898669648462</v>
      </c>
      <c r="CO18" s="54">
        <f t="shared" si="10"/>
        <v>-8.6185637519810014E-7</v>
      </c>
      <c r="CP18" s="54">
        <f t="shared" si="11"/>
        <v>1.0943569063512985E-6</v>
      </c>
    </row>
    <row r="19" spans="1:94" x14ac:dyDescent="0.25">
      <c r="A19" s="42" t="s">
        <v>18</v>
      </c>
      <c r="B19" s="25">
        <v>15312.047592999999</v>
      </c>
      <c r="C19" s="25">
        <v>4736.7500728000005</v>
      </c>
      <c r="D19" s="25">
        <v>746.82585372000005</v>
      </c>
      <c r="E19" s="25">
        <v>1694.9793893000001</v>
      </c>
      <c r="F19" s="25">
        <v>1288.4377775</v>
      </c>
      <c r="G19" s="25">
        <v>384.71061886000001</v>
      </c>
      <c r="H19" s="25">
        <v>526.30573445000005</v>
      </c>
      <c r="I19" s="76">
        <v>183.19526862000001</v>
      </c>
      <c r="J19" s="76">
        <v>90.455829309999999</v>
      </c>
      <c r="K19" s="76">
        <v>427.54017571999998</v>
      </c>
      <c r="L19" s="76">
        <v>53.79140495</v>
      </c>
      <c r="M19" s="76">
        <v>44.910747870000002</v>
      </c>
      <c r="N19" s="25"/>
      <c r="O19" s="27" t="s">
        <v>18</v>
      </c>
      <c r="P19" s="91">
        <v>0</v>
      </c>
      <c r="Q19" s="25">
        <v>16.5902929540933</v>
      </c>
      <c r="R19" s="91">
        <v>53.801381692778897</v>
      </c>
      <c r="S19" s="25">
        <v>39.501790106861797</v>
      </c>
      <c r="T19" s="25">
        <v>39.501790106861797</v>
      </c>
      <c r="U19" s="25">
        <v>77.304397774435898</v>
      </c>
      <c r="V19" s="91">
        <v>3.8211333233033197E-2</v>
      </c>
      <c r="W19" s="25">
        <v>6.1794002621743997</v>
      </c>
      <c r="X19" s="91">
        <v>44.919040220070201</v>
      </c>
      <c r="Y19" s="25">
        <v>111.329600626668</v>
      </c>
      <c r="Z19" s="25">
        <v>15314.8674457615</v>
      </c>
      <c r="AA19" s="25">
        <v>31.867167449692801</v>
      </c>
      <c r="AB19" s="25">
        <v>24.915347104136501</v>
      </c>
      <c r="AC19" s="25">
        <v>4.7399945354570203</v>
      </c>
      <c r="AD19" s="25">
        <v>0</v>
      </c>
      <c r="AE19" s="91">
        <v>0</v>
      </c>
      <c r="AF19" s="25">
        <v>26.9622944434619</v>
      </c>
      <c r="AG19" s="25">
        <v>26.9622944434619</v>
      </c>
      <c r="AH19" s="25">
        <v>8951826.7935030907</v>
      </c>
      <c r="AI19" s="25">
        <v>0</v>
      </c>
      <c r="AJ19" s="25">
        <v>10.226124022721599</v>
      </c>
      <c r="AK19" s="25">
        <v>2.2645871361965102</v>
      </c>
      <c r="AL19" s="91">
        <v>4.2903090966426802</v>
      </c>
      <c r="AM19" s="25">
        <v>6.5652378121194399</v>
      </c>
      <c r="AN19" s="25">
        <v>0</v>
      </c>
      <c r="AO19" s="25">
        <v>1.2410899056786599E-2</v>
      </c>
      <c r="AP19" s="25">
        <v>4737.4856225952799</v>
      </c>
      <c r="AQ19" s="25">
        <v>0</v>
      </c>
      <c r="AR19" s="91">
        <v>567.90894446217396</v>
      </c>
      <c r="AS19" s="25">
        <v>672.26068151969002</v>
      </c>
      <c r="AT19" s="25">
        <v>74.695691086402405</v>
      </c>
      <c r="AU19" s="25">
        <v>746.95637260609203</v>
      </c>
      <c r="AV19" s="25">
        <v>6.8373843430281499E-6</v>
      </c>
      <c r="AW19" s="25">
        <v>20.535729489970699</v>
      </c>
      <c r="AX19" s="25">
        <v>0.181361639006376</v>
      </c>
      <c r="AY19" s="25">
        <v>170.61051600544201</v>
      </c>
      <c r="AZ19" s="25">
        <v>0.19949817812529899</v>
      </c>
      <c r="BA19" s="25">
        <v>201.86997631698</v>
      </c>
      <c r="BB19" s="25">
        <v>261.35442143628899</v>
      </c>
      <c r="BC19" s="25">
        <v>6.0454034252109497E-2</v>
      </c>
      <c r="BD19" s="25">
        <v>0</v>
      </c>
      <c r="BE19" s="25">
        <v>165.021178346467</v>
      </c>
      <c r="BF19" s="25">
        <v>1695.2568199765799</v>
      </c>
      <c r="BG19" s="25">
        <v>1288.6104012593401</v>
      </c>
      <c r="BH19" s="25">
        <v>406.64641871724001</v>
      </c>
      <c r="BI19" s="25">
        <v>1.63709478894227</v>
      </c>
      <c r="BJ19" s="25">
        <v>0</v>
      </c>
      <c r="BK19" s="25">
        <v>40.719581662946297</v>
      </c>
      <c r="BL19" s="25">
        <v>5.1095725985735996</v>
      </c>
      <c r="BM19" s="25">
        <v>226.578878554429</v>
      </c>
      <c r="BN19" s="25">
        <v>25.796029365686099</v>
      </c>
      <c r="BO19" s="25">
        <v>3.2657303590304001</v>
      </c>
      <c r="BP19" s="25">
        <v>323.75780104587199</v>
      </c>
      <c r="BQ19" s="25">
        <v>8.2464098298514603</v>
      </c>
      <c r="BR19" s="25">
        <v>9.0681008939190996E-2</v>
      </c>
      <c r="BS19" s="25">
        <v>32.962096520224598</v>
      </c>
      <c r="BT19" s="25">
        <v>6.0454035795344903E-3</v>
      </c>
      <c r="BU19" s="25">
        <v>384.77671137543001</v>
      </c>
      <c r="BV19" s="25">
        <v>18.1983432501175</v>
      </c>
      <c r="BW19" s="25">
        <v>0</v>
      </c>
      <c r="BX19" s="25">
        <v>6.3687778849011098E-3</v>
      </c>
      <c r="BY19" s="25">
        <v>21.241248828927599</v>
      </c>
      <c r="BZ19" s="91">
        <v>0</v>
      </c>
      <c r="CA19" s="25">
        <v>65.628534808201593</v>
      </c>
      <c r="CB19" s="25">
        <v>526.40462507630298</v>
      </c>
      <c r="CC19" s="25">
        <v>15.029662709695801</v>
      </c>
      <c r="CE19" s="54">
        <f t="shared" si="0"/>
        <v>1.8415909070120421E-4</v>
      </c>
      <c r="CF19" s="54">
        <f t="shared" si="1"/>
        <v>1.5528575161759362E-4</v>
      </c>
      <c r="CG19" s="54">
        <f t="shared" si="2"/>
        <v>1.7476482026144635E-4</v>
      </c>
      <c r="CH19" s="54">
        <f t="shared" si="3"/>
        <v>1.636779056613614E-4</v>
      </c>
      <c r="CI19" s="54">
        <f t="shared" si="4"/>
        <v>1.3397911979495092E-4</v>
      </c>
      <c r="CJ19" s="54">
        <f t="shared" si="5"/>
        <v>1.7179800138049215E-4</v>
      </c>
      <c r="CK19" s="54">
        <f t="shared" si="6"/>
        <v>1.8789577963894841E-4</v>
      </c>
      <c r="CL19" s="98">
        <f t="shared" si="7"/>
        <v>-0.784373306120695</v>
      </c>
      <c r="CM19" s="98">
        <f t="shared" si="8"/>
        <v>-0.93168599183368206</v>
      </c>
      <c r="CN19" s="98">
        <f t="shared" si="9"/>
        <v>-0.93693623202063758</v>
      </c>
      <c r="CO19" s="54">
        <f t="shared" si="10"/>
        <v>1.8547094630024443E-4</v>
      </c>
      <c r="CP19" s="54">
        <f t="shared" si="11"/>
        <v>1.846406587172128E-4</v>
      </c>
    </row>
    <row r="20" spans="1:94" x14ac:dyDescent="0.25">
      <c r="A20" s="42" t="s">
        <v>19</v>
      </c>
      <c r="B20" s="25">
        <v>17.645492099999998</v>
      </c>
      <c r="C20" s="25">
        <v>1.2131881799999999</v>
      </c>
      <c r="D20" s="25">
        <v>0.41812353000000002</v>
      </c>
      <c r="E20" s="25">
        <v>3.0649473</v>
      </c>
      <c r="F20" s="25">
        <v>2.2500180599999999</v>
      </c>
      <c r="G20" s="25">
        <v>7.7520000000000006E-2</v>
      </c>
      <c r="H20" s="25">
        <v>1.03683006</v>
      </c>
      <c r="I20" s="76">
        <v>0.13992360000000001</v>
      </c>
      <c r="J20" s="76">
        <v>6.9089700000000004E-2</v>
      </c>
      <c r="K20" s="76">
        <v>0.32655303000000002</v>
      </c>
      <c r="L20" s="76">
        <v>4.10856E-2</v>
      </c>
      <c r="M20" s="76">
        <v>3.4302600000000003E-2</v>
      </c>
      <c r="N20" s="25"/>
      <c r="O20" s="27" t="s">
        <v>19</v>
      </c>
      <c r="P20" s="91">
        <v>0</v>
      </c>
      <c r="Q20" s="25">
        <v>3.3125167843383603E-2</v>
      </c>
      <c r="R20" s="91">
        <v>4.1085956821376002E-2</v>
      </c>
      <c r="S20" s="25">
        <v>7.8672485008019294E-2</v>
      </c>
      <c r="T20" s="25">
        <v>7.8672485008019294E-2</v>
      </c>
      <c r="U20" s="25">
        <v>0.15436534995618301</v>
      </c>
      <c r="V20" s="91">
        <v>7.6407633724102494E-5</v>
      </c>
      <c r="W20" s="25">
        <v>1.17794748709469E-2</v>
      </c>
      <c r="X20" s="91">
        <v>3.4302538097521401E-2</v>
      </c>
      <c r="Y20" s="25">
        <v>0.21785438648125799</v>
      </c>
      <c r="Z20" s="25">
        <v>17.645486201822099</v>
      </c>
      <c r="AA20" s="25">
        <v>5.9973555911969401E-2</v>
      </c>
      <c r="AB20" s="25">
        <v>4.7952097620661702E-2</v>
      </c>
      <c r="AC20" s="25">
        <v>8.9400344251723707E-3</v>
      </c>
      <c r="AD20" s="25">
        <v>0</v>
      </c>
      <c r="AE20" s="91">
        <v>0</v>
      </c>
      <c r="AF20" s="25">
        <v>5.30279445758031E-2</v>
      </c>
      <c r="AG20" s="25">
        <v>5.30279445758031E-2</v>
      </c>
      <c r="AH20" s="25">
        <v>6836.0918665983199</v>
      </c>
      <c r="AI20" s="25">
        <v>0</v>
      </c>
      <c r="AJ20" s="25">
        <v>2.0052605697845501E-2</v>
      </c>
      <c r="AK20" s="25">
        <v>4.1589449924767201E-3</v>
      </c>
      <c r="AL20" s="91">
        <v>8.5675073857041303E-3</v>
      </c>
      <c r="AM20" s="25">
        <v>1.31102670348385E-2</v>
      </c>
      <c r="AN20" s="25">
        <v>0</v>
      </c>
      <c r="AO20" s="25">
        <v>0</v>
      </c>
      <c r="AP20" s="25">
        <v>1.2131870566642899</v>
      </c>
      <c r="AQ20" s="25">
        <v>0</v>
      </c>
      <c r="AR20" s="91">
        <v>1.1179047272606999</v>
      </c>
      <c r="AS20" s="25">
        <v>0.376311777641826</v>
      </c>
      <c r="AT20" s="25">
        <v>4.1812926801038298E-2</v>
      </c>
      <c r="AU20" s="25">
        <v>0.41812470444286398</v>
      </c>
      <c r="AV20" s="25">
        <v>0</v>
      </c>
      <c r="AW20" s="25">
        <v>4.0510114254534602E-2</v>
      </c>
      <c r="AX20" s="25">
        <v>6.7501116089882399E-4</v>
      </c>
      <c r="AY20" s="25">
        <v>0.33623314869624099</v>
      </c>
      <c r="AZ20" s="25">
        <v>7.4250566312273605E-4</v>
      </c>
      <c r="BA20" s="25">
        <v>0.20362671340465199</v>
      </c>
      <c r="BB20" s="25">
        <v>0.24525174027348301</v>
      </c>
      <c r="BC20" s="25">
        <v>2.2500041336662299E-4</v>
      </c>
      <c r="BD20" s="25">
        <v>0</v>
      </c>
      <c r="BE20" s="25">
        <v>0.158401097901751</v>
      </c>
      <c r="BF20" s="25">
        <v>3.0648253208551699</v>
      </c>
      <c r="BG20" s="25">
        <v>2.24989617189437</v>
      </c>
      <c r="BH20" s="25">
        <v>0.81492914896079605</v>
      </c>
      <c r="BI20" s="25">
        <v>1.81352204897567E-3</v>
      </c>
      <c r="BJ20" s="25">
        <v>0</v>
      </c>
      <c r="BK20" s="25">
        <v>5.3775360042328697E-2</v>
      </c>
      <c r="BL20" s="25">
        <v>1.4737677540964601E-2</v>
      </c>
      <c r="BM20" s="25">
        <v>0.61132988309991898</v>
      </c>
      <c r="BN20" s="25">
        <v>4.0500338960630898E-2</v>
      </c>
      <c r="BO20" s="25">
        <v>7.8751302104862805E-3</v>
      </c>
      <c r="BP20" s="25">
        <v>0.87345690239587204</v>
      </c>
      <c r="BQ20" s="25">
        <v>1.50940887250119E-2</v>
      </c>
      <c r="BR20" s="25">
        <v>3.3750558044941199E-4</v>
      </c>
      <c r="BS20" s="25">
        <v>3.71252831561368E-2</v>
      </c>
      <c r="BT20" s="25">
        <v>2.2500041336662302E-5</v>
      </c>
      <c r="BU20" s="25">
        <v>7.7520858479802904E-2</v>
      </c>
      <c r="BV20" s="25">
        <v>3.4057074660625998E-2</v>
      </c>
      <c r="BW20" s="25">
        <v>0</v>
      </c>
      <c r="BX20" s="25">
        <v>1.27361073430446E-5</v>
      </c>
      <c r="BY20" s="25">
        <v>4.1048401461664302E-2</v>
      </c>
      <c r="BZ20" s="91">
        <v>0</v>
      </c>
      <c r="CA20" s="25">
        <v>0.13081698440781001</v>
      </c>
      <c r="CB20" s="25">
        <v>1.03682997404057</v>
      </c>
      <c r="CC20" s="25">
        <v>2.9993863803965001E-2</v>
      </c>
      <c r="CE20" s="54">
        <f t="shared" si="0"/>
        <v>-3.3425975690786695E-7</v>
      </c>
      <c r="CF20" s="54">
        <f t="shared" si="1"/>
        <v>-9.2593690618310496E-7</v>
      </c>
      <c r="CG20" s="54">
        <f t="shared" si="2"/>
        <v>2.8088418366706149E-6</v>
      </c>
      <c r="CH20" s="54">
        <f t="shared" si="3"/>
        <v>-3.9798121432672647E-5</v>
      </c>
      <c r="CI20" s="54">
        <f t="shared" si="4"/>
        <v>-5.4172056570054226E-5</v>
      </c>
      <c r="CJ20" s="54">
        <f t="shared" si="5"/>
        <v>1.1074300862980076E-5</v>
      </c>
      <c r="CK20" s="54">
        <f t="shared" si="6"/>
        <v>-8.2905997168363432E-8</v>
      </c>
      <c r="CL20" s="98">
        <f t="shared" si="7"/>
        <v>-0.43774684893742521</v>
      </c>
      <c r="CM20" s="98">
        <f t="shared" si="8"/>
        <v>-0.82950461688287991</v>
      </c>
      <c r="CN20" s="98">
        <f t="shared" si="9"/>
        <v>-0.83761306830990634</v>
      </c>
      <c r="CO20" s="54">
        <f t="shared" si="10"/>
        <v>8.6848281636851701E-6</v>
      </c>
      <c r="CP20" s="54">
        <f t="shared" si="11"/>
        <v>-1.8046001936116594E-6</v>
      </c>
    </row>
    <row r="21" spans="1:94" x14ac:dyDescent="0.25">
      <c r="A21" s="42" t="s">
        <v>20</v>
      </c>
      <c r="B21" s="25">
        <v>126.98500369999999</v>
      </c>
      <c r="C21" s="25">
        <v>30.181762519999999</v>
      </c>
      <c r="D21" s="25">
        <v>5.4894827900000003</v>
      </c>
      <c r="E21" s="25">
        <v>21.19248254</v>
      </c>
      <c r="F21" s="25">
        <v>11.98340745</v>
      </c>
      <c r="G21" s="25">
        <v>2.38567084</v>
      </c>
      <c r="H21" s="25">
        <v>9.2446945300000003</v>
      </c>
      <c r="I21" s="76">
        <v>1.56024205</v>
      </c>
      <c r="J21" s="76">
        <v>0.77039650000000004</v>
      </c>
      <c r="K21" s="76">
        <v>3.6412851100000001</v>
      </c>
      <c r="L21" s="76">
        <v>0.45813199999999998</v>
      </c>
      <c r="M21" s="76">
        <v>0.38249699999999998</v>
      </c>
      <c r="N21" s="25"/>
      <c r="O21" s="27" t="s">
        <v>20</v>
      </c>
      <c r="P21" s="91">
        <v>0</v>
      </c>
      <c r="Q21" s="25">
        <v>0.29201661016187402</v>
      </c>
      <c r="R21" s="91">
        <v>0.45813060446827197</v>
      </c>
      <c r="S21" s="25">
        <v>0.66146295959523105</v>
      </c>
      <c r="T21" s="25">
        <v>0.66146295959523105</v>
      </c>
      <c r="U21" s="25">
        <v>1.29956926834107</v>
      </c>
      <c r="V21" s="91">
        <v>5.3641372560172401E-4</v>
      </c>
      <c r="W21" s="25">
        <v>0.10456014197717101</v>
      </c>
      <c r="X21" s="91">
        <v>0.382496052474677</v>
      </c>
      <c r="Y21" s="25">
        <v>1.9499424691766201</v>
      </c>
      <c r="Z21" s="25">
        <v>126.984973076053</v>
      </c>
      <c r="AA21" s="25">
        <v>0.52647176747962099</v>
      </c>
      <c r="AB21" s="25">
        <v>0.38932544119677898</v>
      </c>
      <c r="AC21" s="25">
        <v>8.3436791094429405E-2</v>
      </c>
      <c r="AD21" s="25">
        <v>0</v>
      </c>
      <c r="AE21" s="91">
        <v>0</v>
      </c>
      <c r="AF21" s="25">
        <v>0.50673111956436601</v>
      </c>
      <c r="AG21" s="25">
        <v>0.50673111956436601</v>
      </c>
      <c r="AH21" s="25">
        <v>76227.009988039907</v>
      </c>
      <c r="AI21" s="25">
        <v>0</v>
      </c>
      <c r="AJ21" s="25">
        <v>0.164482987291456</v>
      </c>
      <c r="AK21" s="25">
        <v>3.4644074108809098E-2</v>
      </c>
      <c r="AL21" s="91">
        <v>6.6882408210816896E-2</v>
      </c>
      <c r="AM21" s="25">
        <v>0.113519520633608</v>
      </c>
      <c r="AN21" s="25">
        <v>0</v>
      </c>
      <c r="AO21" s="25">
        <v>0</v>
      </c>
      <c r="AP21" s="25">
        <v>30.181754107486299</v>
      </c>
      <c r="AQ21" s="25">
        <v>0</v>
      </c>
      <c r="AR21" s="91">
        <v>9.9260307434536497</v>
      </c>
      <c r="AS21" s="25">
        <v>4.9405405071732797</v>
      </c>
      <c r="AT21" s="25">
        <v>0.54894768321786602</v>
      </c>
      <c r="AU21" s="25">
        <v>5.4894881903911497</v>
      </c>
      <c r="AV21" s="25">
        <v>0</v>
      </c>
      <c r="AW21" s="25">
        <v>0.34179691428980802</v>
      </c>
      <c r="AX21" s="25">
        <v>3.5950114915921198E-3</v>
      </c>
      <c r="AY21" s="25">
        <v>3.1088159589278899</v>
      </c>
      <c r="AZ21" s="25">
        <v>3.9545249315189202E-3</v>
      </c>
      <c r="BA21" s="25">
        <v>1.0844980681999801</v>
      </c>
      <c r="BB21" s="25">
        <v>1.3061909092412201</v>
      </c>
      <c r="BC21" s="25">
        <v>1.19833903779273E-3</v>
      </c>
      <c r="BD21" s="25">
        <v>0</v>
      </c>
      <c r="BE21" s="25">
        <v>0.84363128799528198</v>
      </c>
      <c r="BF21" s="25">
        <v>21.1918281914934</v>
      </c>
      <c r="BG21" s="25">
        <v>11.9827559515424</v>
      </c>
      <c r="BH21" s="25">
        <v>9.2090722399510501</v>
      </c>
      <c r="BI21" s="25">
        <v>9.6585985218009505E-3</v>
      </c>
      <c r="BJ21" s="25">
        <v>0</v>
      </c>
      <c r="BK21" s="25">
        <v>0.28640314820020102</v>
      </c>
      <c r="BL21" s="25">
        <v>7.8491354023710699E-2</v>
      </c>
      <c r="BM21" s="25">
        <v>3.2558908050728301</v>
      </c>
      <c r="BN21" s="25">
        <v>0.215701428043894</v>
      </c>
      <c r="BO21" s="25">
        <v>4.1941850890391701E-2</v>
      </c>
      <c r="BP21" s="25">
        <v>4.6519574287493697</v>
      </c>
      <c r="BQ21" s="25">
        <v>0.118736237150305</v>
      </c>
      <c r="BR21" s="25">
        <v>1.7975080055336E-3</v>
      </c>
      <c r="BS21" s="25">
        <v>0.19772585525554301</v>
      </c>
      <c r="BT21" s="25">
        <v>1.19833881733053E-4</v>
      </c>
      <c r="BU21" s="25">
        <v>2.3856878409585698</v>
      </c>
      <c r="BV21" s="25">
        <v>0.324415382477025</v>
      </c>
      <c r="BW21" s="25">
        <v>0</v>
      </c>
      <c r="BX21" s="25">
        <v>8.9401736968754895E-5</v>
      </c>
      <c r="BY21" s="25">
        <v>0.36974921457321203</v>
      </c>
      <c r="BZ21" s="91">
        <v>0</v>
      </c>
      <c r="CA21" s="25">
        <v>1.2287302989798099</v>
      </c>
      <c r="CB21" s="25">
        <v>9.2446924276746199</v>
      </c>
      <c r="CC21" s="25">
        <v>0.27454664433715198</v>
      </c>
      <c r="CE21" s="54">
        <f t="shared" si="0"/>
        <v>-2.4116191759280071E-7</v>
      </c>
      <c r="CF21" s="54">
        <f t="shared" si="1"/>
        <v>-2.7872837761503242E-7</v>
      </c>
      <c r="CG21" s="54">
        <f t="shared" si="2"/>
        <v>9.8377048548491788E-7</v>
      </c>
      <c r="CH21" s="54">
        <f t="shared" si="3"/>
        <v>-3.0876444294118999E-5</v>
      </c>
      <c r="CI21" s="54">
        <f t="shared" si="4"/>
        <v>-5.4366711665140082E-5</v>
      </c>
      <c r="CJ21" s="54">
        <f t="shared" si="5"/>
        <v>7.1262800738361146E-6</v>
      </c>
      <c r="CK21" s="54">
        <f t="shared" si="6"/>
        <v>-2.2740885311314152E-7</v>
      </c>
      <c r="CL21" s="98">
        <f t="shared" si="7"/>
        <v>-0.57605106233662207</v>
      </c>
      <c r="CM21" s="98">
        <f t="shared" si="8"/>
        <v>-0.86427749609821569</v>
      </c>
      <c r="CN21" s="98">
        <f t="shared" si="9"/>
        <v>-0.86083728566798057</v>
      </c>
      <c r="CO21" s="54">
        <f t="shared" si="10"/>
        <v>-3.0461345813217636E-6</v>
      </c>
      <c r="CP21" s="54">
        <f t="shared" si="11"/>
        <v>-2.4772098159742491E-6</v>
      </c>
    </row>
    <row r="22" spans="1:94" x14ac:dyDescent="0.25">
      <c r="A22" s="42" t="s">
        <v>129</v>
      </c>
      <c r="B22" s="25">
        <v>5.8818307000000001</v>
      </c>
      <c r="C22" s="25">
        <v>0.40439606</v>
      </c>
      <c r="D22" s="25">
        <v>0.13937451000000001</v>
      </c>
      <c r="E22" s="25">
        <v>1.0216491000000001</v>
      </c>
      <c r="F22" s="25">
        <v>0.75000602000000005</v>
      </c>
      <c r="G22" s="25">
        <v>2.5839999999999998E-2</v>
      </c>
      <c r="H22" s="25">
        <v>0.34561002000000002</v>
      </c>
      <c r="I22" s="76">
        <v>4.6641200000000001E-2</v>
      </c>
      <c r="J22" s="76">
        <v>2.3029899999999999E-2</v>
      </c>
      <c r="K22" s="76">
        <v>0.10885101</v>
      </c>
      <c r="L22" s="76">
        <v>1.3695199999999999E-2</v>
      </c>
      <c r="M22" s="76">
        <v>1.14342E-2</v>
      </c>
      <c r="N22" s="25"/>
      <c r="O22" s="27" t="s">
        <v>129</v>
      </c>
      <c r="P22" s="91">
        <v>0</v>
      </c>
      <c r="Q22" s="25">
        <v>1.1041722614461199E-2</v>
      </c>
      <c r="R22" s="91">
        <v>1.36953189404586E-2</v>
      </c>
      <c r="S22" s="25">
        <v>2.6224161669339701E-2</v>
      </c>
      <c r="T22" s="25">
        <v>2.6224161669339701E-2</v>
      </c>
      <c r="U22" s="25">
        <v>5.1455116652060998E-2</v>
      </c>
      <c r="V22" s="91">
        <v>2.54692112413675E-5</v>
      </c>
      <c r="W22" s="25">
        <v>3.9264916236489804E-3</v>
      </c>
      <c r="X22" s="91">
        <v>1.1434179365840401E-2</v>
      </c>
      <c r="Y22" s="25">
        <v>7.2618128827086001E-2</v>
      </c>
      <c r="Z22" s="25">
        <v>5.8818287339406998</v>
      </c>
      <c r="AA22" s="25">
        <v>1.99911853039898E-2</v>
      </c>
      <c r="AB22" s="25">
        <v>1.5984032540220499E-2</v>
      </c>
      <c r="AC22" s="25">
        <v>2.9800114750574498E-3</v>
      </c>
      <c r="AD22" s="25">
        <v>0</v>
      </c>
      <c r="AE22" s="91">
        <v>0</v>
      </c>
      <c r="AF22" s="25">
        <v>1.7675981525267701E-2</v>
      </c>
      <c r="AG22" s="25">
        <v>1.7675981525267701E-2</v>
      </c>
      <c r="AH22" s="25">
        <v>2278.6972888660998</v>
      </c>
      <c r="AI22" s="25">
        <v>0</v>
      </c>
      <c r="AJ22" s="25">
        <v>6.6842018992818398E-3</v>
      </c>
      <c r="AK22" s="25">
        <v>1.3863149974922401E-3</v>
      </c>
      <c r="AL22" s="91">
        <v>2.8558357952347098E-3</v>
      </c>
      <c r="AM22" s="25">
        <v>4.3700890116128398E-3</v>
      </c>
      <c r="AN22" s="25">
        <v>0</v>
      </c>
      <c r="AO22" s="25">
        <v>0</v>
      </c>
      <c r="AP22" s="25">
        <v>0.40439568555476502</v>
      </c>
      <c r="AQ22" s="25">
        <v>0</v>
      </c>
      <c r="AR22" s="91">
        <v>0.3726349090869</v>
      </c>
      <c r="AS22" s="25">
        <v>0.125437259213942</v>
      </c>
      <c r="AT22" s="25">
        <v>1.39376422670127E-2</v>
      </c>
      <c r="AU22" s="25">
        <v>0.13937490148095399</v>
      </c>
      <c r="AV22" s="25">
        <v>0</v>
      </c>
      <c r="AW22" s="25">
        <v>1.3503371418178201E-2</v>
      </c>
      <c r="AX22" s="25">
        <v>2.25003720299608E-4</v>
      </c>
      <c r="AY22" s="25">
        <v>0.11207771623208</v>
      </c>
      <c r="AZ22" s="25">
        <v>2.4750188770757798E-4</v>
      </c>
      <c r="BA22" s="25">
        <v>6.7875571134884197E-2</v>
      </c>
      <c r="BB22" s="25">
        <v>8.1750580091161096E-2</v>
      </c>
      <c r="BC22" s="25">
        <v>7.5000137788874298E-5</v>
      </c>
      <c r="BD22" s="25">
        <v>0</v>
      </c>
      <c r="BE22" s="25">
        <v>5.2800365967250303E-2</v>
      </c>
      <c r="BF22" s="25">
        <v>1.02160844028505</v>
      </c>
      <c r="BG22" s="25">
        <v>0.74996539063145895</v>
      </c>
      <c r="BH22" s="25">
        <v>0.27164304965359798</v>
      </c>
      <c r="BI22" s="25">
        <v>6.0450734965855895E-4</v>
      </c>
      <c r="BJ22" s="25">
        <v>0</v>
      </c>
      <c r="BK22" s="25">
        <v>1.7925120014109501E-2</v>
      </c>
      <c r="BL22" s="25">
        <v>4.9125591803215402E-3</v>
      </c>
      <c r="BM22" s="25">
        <v>0.20377662769997301</v>
      </c>
      <c r="BN22" s="25">
        <v>1.35001129868769E-2</v>
      </c>
      <c r="BO22" s="25">
        <v>2.6250434034954199E-3</v>
      </c>
      <c r="BP22" s="25">
        <v>0.29115230079862398</v>
      </c>
      <c r="BQ22" s="25">
        <v>5.0313629083373196E-3</v>
      </c>
      <c r="BR22" s="25">
        <v>1.12501860149804E-4</v>
      </c>
      <c r="BS22" s="25">
        <v>1.23750943853789E-2</v>
      </c>
      <c r="BT22" s="25">
        <v>7.5000137788874296E-6</v>
      </c>
      <c r="BU22" s="25">
        <v>2.5840286159934299E-2</v>
      </c>
      <c r="BV22" s="25">
        <v>1.13523582202086E-2</v>
      </c>
      <c r="BW22" s="25">
        <v>0</v>
      </c>
      <c r="BX22" s="25">
        <v>4.2453691143482301E-6</v>
      </c>
      <c r="BY22" s="25">
        <v>1.3682800487221401E-2</v>
      </c>
      <c r="BZ22" s="91">
        <v>0</v>
      </c>
      <c r="CA22" s="25">
        <v>4.36056614692703E-2</v>
      </c>
      <c r="CB22" s="25">
        <v>0.34560999134685799</v>
      </c>
      <c r="CC22" s="25">
        <v>9.9979546013216694E-3</v>
      </c>
      <c r="CE22" s="54">
        <f t="shared" si="0"/>
        <v>-3.3425975695820151E-7</v>
      </c>
      <c r="CF22" s="54">
        <f t="shared" si="1"/>
        <v>-9.2593690201927035E-7</v>
      </c>
      <c r="CG22" s="54">
        <f t="shared" si="2"/>
        <v>2.8088418318911624E-6</v>
      </c>
      <c r="CH22" s="54">
        <f t="shared" si="3"/>
        <v>-3.9798121439192823E-5</v>
      </c>
      <c r="CI22" s="54">
        <f t="shared" si="4"/>
        <v>-5.4172056567093649E-5</v>
      </c>
      <c r="CJ22" s="54">
        <f t="shared" si="5"/>
        <v>1.1074300863024831E-5</v>
      </c>
      <c r="CK22" s="54">
        <f t="shared" si="6"/>
        <v>-8.290599336707343E-8</v>
      </c>
      <c r="CL22" s="98">
        <f t="shared" si="7"/>
        <v>-0.43774684893742655</v>
      </c>
      <c r="CM22" s="98">
        <f t="shared" si="8"/>
        <v>-0.82950461688287924</v>
      </c>
      <c r="CN22" s="98">
        <f t="shared" si="9"/>
        <v>-0.83761306830990634</v>
      </c>
      <c r="CO22" s="54">
        <f t="shared" si="10"/>
        <v>8.6848281587873986E-6</v>
      </c>
      <c r="CP22" s="54">
        <f t="shared" si="11"/>
        <v>-1.8046001993767757E-6</v>
      </c>
    </row>
    <row r="23" spans="1:94" x14ac:dyDescent="0.25">
      <c r="A23" s="42" t="s">
        <v>22</v>
      </c>
      <c r="B23" s="25">
        <v>179.04966730000001</v>
      </c>
      <c r="C23" s="25">
        <v>22.953352079999998</v>
      </c>
      <c r="D23" s="25">
        <v>5.6895713600000004</v>
      </c>
      <c r="E23" s="25">
        <v>27.940911549999999</v>
      </c>
      <c r="F23" s="25">
        <v>19.728906009999999</v>
      </c>
      <c r="G23" s="25">
        <v>1.4391992899999999</v>
      </c>
      <c r="H23" s="25">
        <v>12.198551739999999</v>
      </c>
      <c r="I23" s="76">
        <v>1.7309228000000001</v>
      </c>
      <c r="J23" s="76">
        <v>0.85467309999999996</v>
      </c>
      <c r="K23" s="76">
        <v>4.0396192800000001</v>
      </c>
      <c r="L23" s="76">
        <v>0.50824879999999995</v>
      </c>
      <c r="M23" s="76">
        <v>0.42433979999999999</v>
      </c>
      <c r="N23" s="25"/>
      <c r="O23" s="27" t="s">
        <v>22</v>
      </c>
      <c r="P23" s="91">
        <v>0</v>
      </c>
      <c r="Q23" s="25">
        <v>0.38555852841856902</v>
      </c>
      <c r="R23" s="91">
        <v>0.50825018177951498</v>
      </c>
      <c r="S23" s="25">
        <v>0.87568664257676199</v>
      </c>
      <c r="T23" s="25">
        <v>0.87568664257676199</v>
      </c>
      <c r="U23" s="25">
        <v>1.7203101645199099</v>
      </c>
      <c r="V23" s="91">
        <v>7.1812693678577095E-4</v>
      </c>
      <c r="W23" s="25">
        <v>0.138002619270644</v>
      </c>
      <c r="X23" s="91">
        <v>0.42434148205042999</v>
      </c>
      <c r="Y23" s="25">
        <v>2.5724412461405302</v>
      </c>
      <c r="Z23" s="25">
        <v>179.04961171095101</v>
      </c>
      <c r="AA23" s="25">
        <v>0.69528048663502995</v>
      </c>
      <c r="AB23" s="25">
        <v>0.51647141974801103</v>
      </c>
      <c r="AC23" s="25">
        <v>0.10982681755253799</v>
      </c>
      <c r="AD23" s="25">
        <v>0</v>
      </c>
      <c r="AE23" s="91">
        <v>0</v>
      </c>
      <c r="AF23" s="25">
        <v>0.66620047867854904</v>
      </c>
      <c r="AG23" s="25">
        <v>0.66620047867854904</v>
      </c>
      <c r="AH23" s="25">
        <v>84565.770051312502</v>
      </c>
      <c r="AI23" s="25">
        <v>0</v>
      </c>
      <c r="AJ23" s="25">
        <v>0.218066424535238</v>
      </c>
      <c r="AK23" s="25">
        <v>4.5889294017758202E-2</v>
      </c>
      <c r="AL23" s="91">
        <v>8.8935968818080094E-2</v>
      </c>
      <c r="AM23" s="25">
        <v>0.150032964491255</v>
      </c>
      <c r="AN23" s="25">
        <v>0</v>
      </c>
      <c r="AO23" s="25">
        <v>0</v>
      </c>
      <c r="AP23" s="25">
        <v>22.9533451501072</v>
      </c>
      <c r="AQ23" s="25">
        <v>0</v>
      </c>
      <c r="AR23" s="91">
        <v>13.100576508650301</v>
      </c>
      <c r="AS23" s="25">
        <v>5.1206036695932999</v>
      </c>
      <c r="AT23" s="25">
        <v>0.56895725348192405</v>
      </c>
      <c r="AU23" s="25">
        <v>5.68956092307522</v>
      </c>
      <c r="AV23" s="25">
        <v>0</v>
      </c>
      <c r="AW23" s="25">
        <v>0.45240383299988401</v>
      </c>
      <c r="AX23" s="25">
        <v>5.9186804235078798E-3</v>
      </c>
      <c r="AY23" s="25">
        <v>4.09416393227401</v>
      </c>
      <c r="AZ23" s="25">
        <v>6.5105410693518896E-3</v>
      </c>
      <c r="BA23" s="25">
        <v>1.7854657870224899</v>
      </c>
      <c r="BB23" s="25">
        <v>2.1504492468460099</v>
      </c>
      <c r="BC23" s="25">
        <v>1.9728884406157499E-3</v>
      </c>
      <c r="BD23" s="25">
        <v>0</v>
      </c>
      <c r="BE23" s="25">
        <v>1.3889135071677701</v>
      </c>
      <c r="BF23" s="25">
        <v>27.939838412010701</v>
      </c>
      <c r="BG23" s="25">
        <v>19.727834906661801</v>
      </c>
      <c r="BH23" s="25">
        <v>8.2120035053489602</v>
      </c>
      <c r="BI23" s="25">
        <v>1.5901553376654099E-2</v>
      </c>
      <c r="BJ23" s="25">
        <v>0</v>
      </c>
      <c r="BK23" s="25">
        <v>0.47152067108693302</v>
      </c>
      <c r="BL23" s="25">
        <v>0.129224831759784</v>
      </c>
      <c r="BM23" s="25">
        <v>5.3603422675639401</v>
      </c>
      <c r="BN23" s="25">
        <v>0.35512113846679499</v>
      </c>
      <c r="BO23" s="25">
        <v>6.9051404068629793E-2</v>
      </c>
      <c r="BP23" s="25">
        <v>7.6587593489751198</v>
      </c>
      <c r="BQ23" s="25">
        <v>0.157815607176926</v>
      </c>
      <c r="BR23" s="25">
        <v>2.9593484239708498E-3</v>
      </c>
      <c r="BS23" s="25">
        <v>0.32552640310410702</v>
      </c>
      <c r="BT23" s="25">
        <v>1.9728886610779499E-4</v>
      </c>
      <c r="BU23" s="25">
        <v>1.43920891108208</v>
      </c>
      <c r="BV23" s="25">
        <v>0.42657691096426797</v>
      </c>
      <c r="BW23" s="25">
        <v>0</v>
      </c>
      <c r="BX23" s="25">
        <v>1.1969838491156699E-4</v>
      </c>
      <c r="BY23" s="25">
        <v>0.48762043673032501</v>
      </c>
      <c r="BZ23" s="91">
        <v>0</v>
      </c>
      <c r="CA23" s="25">
        <v>1.6168577160336599</v>
      </c>
      <c r="CB23" s="25">
        <v>12.1985497996549</v>
      </c>
      <c r="CC23" s="25">
        <v>0.361759579499771</v>
      </c>
      <c r="CE23" s="54">
        <f t="shared" si="0"/>
        <v>-3.1046720072691987E-7</v>
      </c>
      <c r="CF23" s="54">
        <f t="shared" si="1"/>
        <v>-3.0191201590580977E-7</v>
      </c>
      <c r="CG23" s="54">
        <f t="shared" si="2"/>
        <v>-1.8343956196414528E-6</v>
      </c>
      <c r="CH23" s="54">
        <f t="shared" si="3"/>
        <v>-3.8407407982295754E-5</v>
      </c>
      <c r="CI23" s="54">
        <f t="shared" si="4"/>
        <v>-5.4291065994999022E-5</v>
      </c>
      <c r="CJ23" s="54">
        <f t="shared" si="5"/>
        <v>6.6850241985150505E-6</v>
      </c>
      <c r="CK23" s="54">
        <f t="shared" si="6"/>
        <v>-1.5906356264030283E-7</v>
      </c>
      <c r="CL23" s="98">
        <f t="shared" si="7"/>
        <v>-0.4940926062232458</v>
      </c>
      <c r="CM23" s="98">
        <f t="shared" si="8"/>
        <v>-0.83853169209298395</v>
      </c>
      <c r="CN23" s="98">
        <f t="shared" si="9"/>
        <v>-0.83508335006299184</v>
      </c>
      <c r="CO23" s="54">
        <f t="shared" si="10"/>
        <v>2.7187068912520821E-6</v>
      </c>
      <c r="CP23" s="54">
        <f t="shared" si="11"/>
        <v>3.9639233227624711E-6</v>
      </c>
    </row>
    <row r="24" spans="1:94" x14ac:dyDescent="0.25">
      <c r="A24" s="42" t="s">
        <v>23</v>
      </c>
      <c r="B24" s="25">
        <v>1955.2852054</v>
      </c>
      <c r="C24" s="25">
        <v>282.15159455999998</v>
      </c>
      <c r="D24" s="25">
        <v>58.598561459999999</v>
      </c>
      <c r="E24" s="25">
        <v>310.7263494</v>
      </c>
      <c r="F24" s="25">
        <v>215.30271852000001</v>
      </c>
      <c r="G24" s="25">
        <v>10.98972242</v>
      </c>
      <c r="H24" s="25">
        <v>121.65002266</v>
      </c>
      <c r="I24" s="76">
        <v>18.751495219999999</v>
      </c>
      <c r="J24" s="76">
        <v>9.2588754000000009</v>
      </c>
      <c r="K24" s="76">
        <v>43.762143360000003</v>
      </c>
      <c r="L24" s="76">
        <v>5.5059791999999996</v>
      </c>
      <c r="M24" s="76">
        <v>4.5969731999999999</v>
      </c>
      <c r="N24" s="25"/>
      <c r="O24" s="27" t="s">
        <v>23</v>
      </c>
      <c r="P24" s="91">
        <v>0</v>
      </c>
      <c r="Q24" s="25">
        <v>3.8140588488020599</v>
      </c>
      <c r="R24" s="91">
        <v>5.0745884930579699</v>
      </c>
      <c r="S24" s="25">
        <v>8.3620308461601507</v>
      </c>
      <c r="T24" s="25">
        <v>8.3620308461601507</v>
      </c>
      <c r="U24" s="25">
        <v>16.4439863878371</v>
      </c>
      <c r="V24" s="91">
        <v>5.8188002197346704E-3</v>
      </c>
      <c r="W24" s="25">
        <v>1.3718867603487199</v>
      </c>
      <c r="X24" s="91">
        <v>4.2367766524314199</v>
      </c>
      <c r="Y24" s="25">
        <v>25.723018312163401</v>
      </c>
      <c r="Z24" s="25">
        <v>1955.2844683278399</v>
      </c>
      <c r="AA24" s="25">
        <v>6.8569802391210102</v>
      </c>
      <c r="AB24" s="25">
        <v>4.7962479088047001</v>
      </c>
      <c r="AC24" s="25">
        <v>1.1297503220635201</v>
      </c>
      <c r="AD24" s="25">
        <v>0</v>
      </c>
      <c r="AE24" s="91">
        <v>0</v>
      </c>
      <c r="AF24" s="25">
        <v>6.9579926306365296</v>
      </c>
      <c r="AG24" s="25">
        <v>6.9579926306365296</v>
      </c>
      <c r="AH24" s="25">
        <v>880231.48062633304</v>
      </c>
      <c r="AI24" s="25">
        <v>0</v>
      </c>
      <c r="AJ24" s="25">
        <v>2.0420161097085998</v>
      </c>
      <c r="AK24" s="25">
        <v>0.43504144433230202</v>
      </c>
      <c r="AL24" s="91">
        <v>0.798807605898333</v>
      </c>
      <c r="AM24" s="25">
        <v>1.46491660827504</v>
      </c>
      <c r="AN24" s="25">
        <v>0</v>
      </c>
      <c r="AO24" s="25">
        <v>0</v>
      </c>
      <c r="AP24" s="25">
        <v>282.15151771689301</v>
      </c>
      <c r="AQ24" s="25">
        <v>0</v>
      </c>
      <c r="AR24" s="91">
        <v>130.260445554104</v>
      </c>
      <c r="AS24" s="25">
        <v>52.738788427939099</v>
      </c>
      <c r="AT24" s="25">
        <v>5.8598459321968503</v>
      </c>
      <c r="AU24" s="25">
        <v>58.598634360136003</v>
      </c>
      <c r="AV24" s="25">
        <v>0</v>
      </c>
      <c r="AW24" s="25">
        <v>4.3317778007793297</v>
      </c>
      <c r="AX24" s="25">
        <v>6.4590788317707995E-2</v>
      </c>
      <c r="AY24" s="25">
        <v>41.856209139039997</v>
      </c>
      <c r="AZ24" s="25">
        <v>7.1050115356845606E-2</v>
      </c>
      <c r="BA24" s="25">
        <v>19.484885442329801</v>
      </c>
      <c r="BB24" s="25">
        <v>23.467989880785002</v>
      </c>
      <c r="BC24" s="25">
        <v>2.1530206848658199E-2</v>
      </c>
      <c r="BD24" s="25">
        <v>0</v>
      </c>
      <c r="BE24" s="25">
        <v>15.1573071644703</v>
      </c>
      <c r="BF24" s="25">
        <v>310.71462267277298</v>
      </c>
      <c r="BG24" s="25">
        <v>215.291023958068</v>
      </c>
      <c r="BH24" s="25">
        <v>95.423598714705307</v>
      </c>
      <c r="BI24" s="25">
        <v>0.17353380181550601</v>
      </c>
      <c r="BJ24" s="25">
        <v>0</v>
      </c>
      <c r="BK24" s="25">
        <v>5.1457313668105096</v>
      </c>
      <c r="BL24" s="25">
        <v>1.4102284109635801</v>
      </c>
      <c r="BM24" s="25">
        <v>58.497727806345999</v>
      </c>
      <c r="BN24" s="25">
        <v>3.8754454934770699</v>
      </c>
      <c r="BO24" s="25">
        <v>0.75355988028902499</v>
      </c>
      <c r="BP24" s="25">
        <v>83.580498134338598</v>
      </c>
      <c r="BQ24" s="25">
        <v>1.42697220531997</v>
      </c>
      <c r="BR24" s="25">
        <v>3.2295619636567997E-2</v>
      </c>
      <c r="BS24" s="25">
        <v>3.5524968225885498</v>
      </c>
      <c r="BT24" s="25">
        <v>2.15302369417483E-3</v>
      </c>
      <c r="BU24" s="25">
        <v>10.9897271052762</v>
      </c>
      <c r="BV24" s="25">
        <v>4.4463859208095302</v>
      </c>
      <c r="BW24" s="25">
        <v>0</v>
      </c>
      <c r="BX24" s="25">
        <v>9.6978677140825698E-4</v>
      </c>
      <c r="BY24" s="25">
        <v>4.8974691780485804</v>
      </c>
      <c r="BZ24" s="91">
        <v>0</v>
      </c>
      <c r="CA24" s="25">
        <v>16.7014329989583</v>
      </c>
      <c r="CB24" s="25">
        <v>121.64999189801399</v>
      </c>
      <c r="CC24" s="25">
        <v>3.6735985478243101</v>
      </c>
      <c r="CE24" s="54">
        <f t="shared" si="0"/>
        <v>-3.7696401426660628E-7</v>
      </c>
      <c r="CF24" s="54">
        <f t="shared" si="1"/>
        <v>-2.7234688177874604E-7</v>
      </c>
      <c r="CG24" s="54">
        <f t="shared" si="2"/>
        <v>1.2440601644122727E-6</v>
      </c>
      <c r="CH24" s="54">
        <f t="shared" si="3"/>
        <v>-3.7739725805912861E-5</v>
      </c>
      <c r="CI24" s="54">
        <f t="shared" si="4"/>
        <v>-5.4316833583925884E-5</v>
      </c>
      <c r="CJ24" s="54">
        <f t="shared" si="5"/>
        <v>4.2633253340976877E-7</v>
      </c>
      <c r="CK24" s="54">
        <f t="shared" si="6"/>
        <v>-2.5287283420329968E-7</v>
      </c>
      <c r="CL24" s="98">
        <f t="shared" si="7"/>
        <v>-0.55406058300666272</v>
      </c>
      <c r="CM24" s="98">
        <f t="shared" si="8"/>
        <v>-0.85183008723189857</v>
      </c>
      <c r="CN24" s="98">
        <f t="shared" si="9"/>
        <v>-0.84100429968893253</v>
      </c>
      <c r="CO24" s="54">
        <f t="shared" si="10"/>
        <v>-7.8349498113256547E-2</v>
      </c>
      <c r="CP24" s="54">
        <f t="shared" si="11"/>
        <v>-7.8355154989500478E-2</v>
      </c>
    </row>
    <row r="25" spans="1:94" x14ac:dyDescent="0.25">
      <c r="A25" s="42" t="s">
        <v>24</v>
      </c>
      <c r="B25" s="25">
        <v>5438.6672434000002</v>
      </c>
      <c r="C25" s="25">
        <v>1517.7546374000001</v>
      </c>
      <c r="D25" s="25">
        <v>250.11286147999999</v>
      </c>
      <c r="E25" s="25">
        <v>837.71905856000001</v>
      </c>
      <c r="F25" s="25">
        <v>526.18611461</v>
      </c>
      <c r="G25" s="25">
        <v>120.3834001</v>
      </c>
      <c r="H25" s="25">
        <v>452.01925401</v>
      </c>
      <c r="I25" s="76">
        <v>62.911852359999997</v>
      </c>
      <c r="J25" s="76">
        <v>31.063816330000002</v>
      </c>
      <c r="K25" s="76">
        <v>146.82336784</v>
      </c>
      <c r="L25" s="76">
        <v>18.47273247</v>
      </c>
      <c r="M25" s="76">
        <v>15.42298815</v>
      </c>
      <c r="N25" s="25"/>
      <c r="O25" s="27" t="s">
        <v>24</v>
      </c>
      <c r="P25" s="91">
        <v>0</v>
      </c>
      <c r="Q25" s="25">
        <v>14.434097600010499</v>
      </c>
      <c r="R25" s="91">
        <v>18.472733095432101</v>
      </c>
      <c r="S25" s="25">
        <v>34.208538182117799</v>
      </c>
      <c r="T25" s="25">
        <v>34.208538182117799</v>
      </c>
      <c r="U25" s="25">
        <v>67.127910508655702</v>
      </c>
      <c r="V25" s="91">
        <v>3.2993933363909898E-2</v>
      </c>
      <c r="W25" s="25">
        <v>5.13432163327706</v>
      </c>
      <c r="X25" s="91">
        <v>15.423005773732999</v>
      </c>
      <c r="Y25" s="25">
        <v>94.994010408130094</v>
      </c>
      <c r="Z25" s="25">
        <v>5438.6653989490496</v>
      </c>
      <c r="AA25" s="25">
        <v>26.127725577415099</v>
      </c>
      <c r="AB25" s="25">
        <v>20.819430780691999</v>
      </c>
      <c r="AC25" s="25">
        <v>3.9060467937437302</v>
      </c>
      <c r="AD25" s="25">
        <v>0</v>
      </c>
      <c r="AE25" s="91">
        <v>0</v>
      </c>
      <c r="AF25" s="25">
        <v>23.194538384064899</v>
      </c>
      <c r="AG25" s="25">
        <v>23.194538384064899</v>
      </c>
      <c r="AH25" s="25">
        <v>3073614.4252677201</v>
      </c>
      <c r="AI25" s="25">
        <v>0</v>
      </c>
      <c r="AJ25" s="25">
        <v>8.7102042558393507</v>
      </c>
      <c r="AK25" s="25">
        <v>1.8076380076215099</v>
      </c>
      <c r="AL25" s="91">
        <v>3.7137942669814401</v>
      </c>
      <c r="AM25" s="25">
        <v>5.70818745366436</v>
      </c>
      <c r="AN25" s="25">
        <v>0</v>
      </c>
      <c r="AO25" s="25">
        <v>0</v>
      </c>
      <c r="AP25" s="25">
        <v>1517.75412248262</v>
      </c>
      <c r="AQ25" s="25">
        <v>0</v>
      </c>
      <c r="AR25" s="91">
        <v>487.27125191748001</v>
      </c>
      <c r="AS25" s="25">
        <v>225.101658128297</v>
      </c>
      <c r="AT25" s="25">
        <v>25.0113086960123</v>
      </c>
      <c r="AU25" s="25">
        <v>250.11296682431001</v>
      </c>
      <c r="AV25" s="25">
        <v>0</v>
      </c>
      <c r="AW25" s="25">
        <v>17.617226715733299</v>
      </c>
      <c r="AX25" s="25">
        <v>0.15785553960305701</v>
      </c>
      <c r="AY25" s="25">
        <v>146.83539872359199</v>
      </c>
      <c r="AZ25" s="25">
        <v>0.17364105519293199</v>
      </c>
      <c r="BA25" s="25">
        <v>47.619827772174297</v>
      </c>
      <c r="BB25" s="25">
        <v>57.354265263645203</v>
      </c>
      <c r="BC25" s="25">
        <v>5.26186572414667E-2</v>
      </c>
      <c r="BD25" s="25">
        <v>0</v>
      </c>
      <c r="BE25" s="25">
        <v>37.043488763372402</v>
      </c>
      <c r="BF25" s="25">
        <v>837.69038274842603</v>
      </c>
      <c r="BG25" s="25">
        <v>526.15752649506999</v>
      </c>
      <c r="BH25" s="25">
        <v>311.53285625335502</v>
      </c>
      <c r="BI25" s="25">
        <v>0.42410513155530499</v>
      </c>
      <c r="BJ25" s="25">
        <v>0</v>
      </c>
      <c r="BK25" s="25">
        <v>12.575843865055001</v>
      </c>
      <c r="BL25" s="25">
        <v>3.44652147797858</v>
      </c>
      <c r="BM25" s="25">
        <v>142.96471879197699</v>
      </c>
      <c r="BN25" s="25">
        <v>9.4713478241813895</v>
      </c>
      <c r="BO25" s="25">
        <v>1.84165521285735</v>
      </c>
      <c r="BP25" s="25">
        <v>204.26538626432301</v>
      </c>
      <c r="BQ25" s="25">
        <v>6.5446291335802904</v>
      </c>
      <c r="BR25" s="25">
        <v>7.8927872593131498E-2</v>
      </c>
      <c r="BS25" s="25">
        <v>8.6820611427437608</v>
      </c>
      <c r="BT25" s="25">
        <v>5.2618605763543203E-3</v>
      </c>
      <c r="BU25" s="25">
        <v>120.383569563253</v>
      </c>
      <c r="BV25" s="25">
        <v>14.894429211946999</v>
      </c>
      <c r="BW25" s="25">
        <v>0</v>
      </c>
      <c r="BX25" s="25">
        <v>5.4989283940994399E-3</v>
      </c>
      <c r="BY25" s="25">
        <v>17.903628367656001</v>
      </c>
      <c r="BZ25" s="91">
        <v>0</v>
      </c>
      <c r="CA25" s="25">
        <v>57.171973242933198</v>
      </c>
      <c r="CB25" s="25">
        <v>452.01909667483397</v>
      </c>
      <c r="CC25" s="25">
        <v>13.092142457581399</v>
      </c>
      <c r="CE25" s="54">
        <f t="shared" si="0"/>
        <v>-3.3913656931215573E-7</v>
      </c>
      <c r="CF25" s="54">
        <f t="shared" si="1"/>
        <v>-3.3926259712797639E-7</v>
      </c>
      <c r="CG25" s="54">
        <f t="shared" si="2"/>
        <v>4.2118709686253802E-7</v>
      </c>
      <c r="CH25" s="54">
        <f t="shared" si="3"/>
        <v>-3.4230821515829175E-5</v>
      </c>
      <c r="CI25" s="54">
        <f t="shared" si="4"/>
        <v>-5.4330804512402779E-5</v>
      </c>
      <c r="CJ25" s="54">
        <f t="shared" si="5"/>
        <v>1.407696184532526E-6</v>
      </c>
      <c r="CK25" s="54">
        <f t="shared" si="6"/>
        <v>-3.480718235493472E-7</v>
      </c>
      <c r="CL25" s="98">
        <f t="shared" si="7"/>
        <v>-0.45624652750062816</v>
      </c>
      <c r="CM25" s="98">
        <f t="shared" si="8"/>
        <v>-0.83471697170966819</v>
      </c>
      <c r="CN25" s="98">
        <f t="shared" si="9"/>
        <v>-0.84202420414888568</v>
      </c>
      <c r="CO25" s="54">
        <f t="shared" si="10"/>
        <v>3.3857043173858324E-8</v>
      </c>
      <c r="CP25" s="54">
        <f t="shared" si="11"/>
        <v>1.1426925073001185E-6</v>
      </c>
    </row>
    <row r="26" spans="1:94" x14ac:dyDescent="0.25">
      <c r="A26" s="42" t="s">
        <v>25</v>
      </c>
      <c r="B26" s="25">
        <v>4246.6219481999997</v>
      </c>
      <c r="C26" s="25">
        <v>920.79262832999996</v>
      </c>
      <c r="D26" s="25">
        <v>157.91042651000001</v>
      </c>
      <c r="E26" s="25">
        <v>623.43248453000001</v>
      </c>
      <c r="F26" s="25">
        <v>436.25989118000001</v>
      </c>
      <c r="G26" s="25">
        <v>54.304083749999997</v>
      </c>
      <c r="H26" s="25">
        <v>308.66416187999999</v>
      </c>
      <c r="I26" s="76">
        <v>41.766071490000002</v>
      </c>
      <c r="J26" s="76">
        <v>20.622718320000001</v>
      </c>
      <c r="K26" s="76">
        <v>97.473446420000002</v>
      </c>
      <c r="L26" s="76">
        <v>12.26372016</v>
      </c>
      <c r="M26" s="76">
        <v>10.23905016</v>
      </c>
      <c r="N26" s="25"/>
      <c r="O26" s="27" t="s">
        <v>25</v>
      </c>
      <c r="P26" s="91">
        <v>0</v>
      </c>
      <c r="Q26" s="25">
        <v>9.6790677397038998</v>
      </c>
      <c r="R26" s="91">
        <v>12.256016636495501</v>
      </c>
      <c r="S26" s="25">
        <v>21.2941218980509</v>
      </c>
      <c r="T26" s="25">
        <v>21.2941218980509</v>
      </c>
      <c r="U26" s="25">
        <v>41.870518920504097</v>
      </c>
      <c r="V26" s="91">
        <v>1.50811493489001E-2</v>
      </c>
      <c r="W26" s="25">
        <v>3.4798338436307299</v>
      </c>
      <c r="X26" s="91">
        <v>10.2325881040575</v>
      </c>
      <c r="Y26" s="25">
        <v>65.210772037102601</v>
      </c>
      <c r="Z26" s="25">
        <v>4243.46045115384</v>
      </c>
      <c r="AA26" s="25">
        <v>17.406335926314899</v>
      </c>
      <c r="AB26" s="25">
        <v>12.2480921047647</v>
      </c>
      <c r="AC26" s="25">
        <v>2.8564213579345799</v>
      </c>
      <c r="AD26" s="25">
        <v>0</v>
      </c>
      <c r="AE26" s="91">
        <v>0</v>
      </c>
      <c r="AF26" s="25">
        <v>17.5676344046352</v>
      </c>
      <c r="AG26" s="25">
        <v>17.5676344046352</v>
      </c>
      <c r="AH26" s="25">
        <v>2039238.06867981</v>
      </c>
      <c r="AI26" s="25">
        <v>0</v>
      </c>
      <c r="AJ26" s="25">
        <v>5.2102718552712703</v>
      </c>
      <c r="AK26" s="25">
        <v>1.10863947555531</v>
      </c>
      <c r="AL26" s="91">
        <v>2.0469511850659798</v>
      </c>
      <c r="AM26" s="25">
        <v>3.7222800811200298</v>
      </c>
      <c r="AN26" s="25">
        <v>0</v>
      </c>
      <c r="AO26" s="25">
        <v>0</v>
      </c>
      <c r="AP26" s="25">
        <v>920.52236467324701</v>
      </c>
      <c r="AQ26" s="25">
        <v>0</v>
      </c>
      <c r="AR26" s="91">
        <v>330.40358653694602</v>
      </c>
      <c r="AS26" s="25">
        <v>142.04824789805801</v>
      </c>
      <c r="AT26" s="25">
        <v>15.7831324711762</v>
      </c>
      <c r="AU26" s="25">
        <v>157.83138036923401</v>
      </c>
      <c r="AV26" s="25">
        <v>0</v>
      </c>
      <c r="AW26" s="25">
        <v>11.027985126854899</v>
      </c>
      <c r="AX26" s="25">
        <v>0.13076035261958699</v>
      </c>
      <c r="AY26" s="25">
        <v>105.888657403876</v>
      </c>
      <c r="AZ26" s="25">
        <v>0.143836958244459</v>
      </c>
      <c r="BA26" s="25">
        <v>39.4461303163081</v>
      </c>
      <c r="BB26" s="25">
        <v>47.509706277771301</v>
      </c>
      <c r="BC26" s="25">
        <v>4.3586887240750202E-2</v>
      </c>
      <c r="BD26" s="25">
        <v>0</v>
      </c>
      <c r="BE26" s="25">
        <v>30.685174382027899</v>
      </c>
      <c r="BF26" s="25">
        <v>622.87009095015901</v>
      </c>
      <c r="BG26" s="25">
        <v>435.84536880219599</v>
      </c>
      <c r="BH26" s="25">
        <v>187.02472214796299</v>
      </c>
      <c r="BI26" s="25">
        <v>0.35131008971643002</v>
      </c>
      <c r="BJ26" s="25">
        <v>0</v>
      </c>
      <c r="BK26" s="25">
        <v>10.4172613495593</v>
      </c>
      <c r="BL26" s="25">
        <v>2.8549370579936801</v>
      </c>
      <c r="BM26" s="25">
        <v>118.425572288232</v>
      </c>
      <c r="BN26" s="25">
        <v>7.8456350281695499</v>
      </c>
      <c r="BO26" s="25">
        <v>1.52553697174446</v>
      </c>
      <c r="BP26" s="25">
        <v>169.20433745685801</v>
      </c>
      <c r="BQ26" s="25">
        <v>3.65406149211847</v>
      </c>
      <c r="BR26" s="25">
        <v>6.5381001598571298E-2</v>
      </c>
      <c r="BS26" s="25">
        <v>7.1918436936236798</v>
      </c>
      <c r="BT26" s="25">
        <v>4.3586904877726098E-3</v>
      </c>
      <c r="BU26" s="25">
        <v>54.289565213181397</v>
      </c>
      <c r="BV26" s="25">
        <v>11.228368505414601</v>
      </c>
      <c r="BW26" s="25">
        <v>0</v>
      </c>
      <c r="BX26" s="25">
        <v>2.5134825847721799E-3</v>
      </c>
      <c r="BY26" s="25">
        <v>12.410430052124999</v>
      </c>
      <c r="BZ26" s="91">
        <v>0</v>
      </c>
      <c r="CA26" s="25">
        <v>42.210910929561102</v>
      </c>
      <c r="CB26" s="25">
        <v>308.47615929922699</v>
      </c>
      <c r="CC26" s="25">
        <v>9.2993056329601096</v>
      </c>
      <c r="CE26" s="54">
        <f t="shared" si="0"/>
        <v>-7.444733919626848E-4</v>
      </c>
      <c r="CF26" s="54">
        <f t="shared" si="1"/>
        <v>-2.9351196831702518E-4</v>
      </c>
      <c r="CG26" s="54">
        <f t="shared" si="2"/>
        <v>-5.0057581701858284E-4</v>
      </c>
      <c r="CH26" s="54">
        <f t="shared" si="3"/>
        <v>-9.0209219730502741E-4</v>
      </c>
      <c r="CI26" s="54">
        <f t="shared" si="4"/>
        <v>-9.5017301884620846E-4</v>
      </c>
      <c r="CJ26" s="54">
        <f t="shared" si="5"/>
        <v>-2.6735626155554389E-4</v>
      </c>
      <c r="CK26" s="54">
        <f t="shared" si="6"/>
        <v>-6.0908457796954188E-4</v>
      </c>
      <c r="CL26" s="98">
        <f t="shared" si="7"/>
        <v>-0.49015741393946222</v>
      </c>
      <c r="CM26" s="98">
        <f t="shared" si="8"/>
        <v>-0.8312621163886057</v>
      </c>
      <c r="CN26" s="98">
        <f t="shared" si="9"/>
        <v>-0.8197700496919067</v>
      </c>
      <c r="CO26" s="54">
        <f t="shared" si="10"/>
        <v>-6.281555192058087E-4</v>
      </c>
      <c r="CP26" s="54">
        <f t="shared" si="11"/>
        <v>-6.3111869182399724E-4</v>
      </c>
    </row>
    <row r="27" spans="1:94" x14ac:dyDescent="0.25">
      <c r="A27" s="42" t="s">
        <v>26</v>
      </c>
      <c r="B27" s="25">
        <v>5805.528875</v>
      </c>
      <c r="C27" s="25">
        <v>744.35281410000005</v>
      </c>
      <c r="D27" s="25">
        <v>177.66836394000001</v>
      </c>
      <c r="E27" s="25">
        <v>930.88543219999997</v>
      </c>
      <c r="F27" s="25">
        <v>651.34679440000002</v>
      </c>
      <c r="G27" s="25">
        <v>43.071008519999999</v>
      </c>
      <c r="H27" s="25">
        <v>379.29181069999998</v>
      </c>
      <c r="I27" s="76">
        <v>55.16845387</v>
      </c>
      <c r="J27" s="76">
        <v>27.2403795</v>
      </c>
      <c r="K27" s="76">
        <v>128.75185826000001</v>
      </c>
      <c r="L27" s="76">
        <v>16.199047199999999</v>
      </c>
      <c r="M27" s="76">
        <v>13.5246762</v>
      </c>
      <c r="N27" s="25"/>
      <c r="O27" s="27" t="s">
        <v>26</v>
      </c>
      <c r="P27" s="91">
        <v>0</v>
      </c>
      <c r="Q27" s="25">
        <v>11.986131578716501</v>
      </c>
      <c r="R27" s="91">
        <v>16.195783216921299</v>
      </c>
      <c r="S27" s="25">
        <v>27.2063562168494</v>
      </c>
      <c r="T27" s="25">
        <v>27.2063562168494</v>
      </c>
      <c r="U27" s="25">
        <v>53.449506195538902</v>
      </c>
      <c r="V27" s="91">
        <v>2.22576878691777E-2</v>
      </c>
      <c r="W27" s="25">
        <v>4.2905188732152499</v>
      </c>
      <c r="X27" s="91">
        <v>13.5219366184511</v>
      </c>
      <c r="Y27" s="25">
        <v>79.985689981051195</v>
      </c>
      <c r="Z27" s="25">
        <v>5805.3265523570099</v>
      </c>
      <c r="AA27" s="25">
        <v>21.613341289340099</v>
      </c>
      <c r="AB27" s="25">
        <v>16.038589088678702</v>
      </c>
      <c r="AC27" s="25">
        <v>3.4166353630384001</v>
      </c>
      <c r="AD27" s="25">
        <v>0</v>
      </c>
      <c r="AE27" s="91">
        <v>0</v>
      </c>
      <c r="AF27" s="25">
        <v>20.7307247605725</v>
      </c>
      <c r="AG27" s="25">
        <v>20.7307247605725</v>
      </c>
      <c r="AH27" s="25">
        <v>2694761.7710257499</v>
      </c>
      <c r="AI27" s="25">
        <v>0</v>
      </c>
      <c r="AJ27" s="25">
        <v>6.7728373110776703</v>
      </c>
      <c r="AK27" s="25">
        <v>1.42553392610999</v>
      </c>
      <c r="AL27" s="91">
        <v>2.7603631124583798</v>
      </c>
      <c r="AM27" s="25">
        <v>4.6631251142600396</v>
      </c>
      <c r="AN27" s="25">
        <v>0</v>
      </c>
      <c r="AO27" s="25">
        <v>0</v>
      </c>
      <c r="AP27" s="25">
        <v>744.14931640183602</v>
      </c>
      <c r="AQ27" s="25">
        <v>0</v>
      </c>
      <c r="AR27" s="91">
        <v>407.29867843934801</v>
      </c>
      <c r="AS27" s="25">
        <v>159.867475674752</v>
      </c>
      <c r="AT27" s="25">
        <v>17.763074898725101</v>
      </c>
      <c r="AU27" s="25">
        <v>177.630550573477</v>
      </c>
      <c r="AV27" s="25">
        <v>0</v>
      </c>
      <c r="AW27" s="25">
        <v>14.0561205768393</v>
      </c>
      <c r="AX27" s="25">
        <v>0.19541304033907</v>
      </c>
      <c r="AY27" s="25">
        <v>127.35140799947</v>
      </c>
      <c r="AZ27" s="25">
        <v>0.214954470146662</v>
      </c>
      <c r="BA27" s="25">
        <v>58.949669031123697</v>
      </c>
      <c r="BB27" s="25">
        <v>71.000136907025507</v>
      </c>
      <c r="BC27" s="25">
        <v>6.5137985085732195E-2</v>
      </c>
      <c r="BD27" s="25">
        <v>0</v>
      </c>
      <c r="BE27" s="25">
        <v>45.856977242789497</v>
      </c>
      <c r="BF27" s="25">
        <v>930.76904804202002</v>
      </c>
      <c r="BG27" s="25">
        <v>651.34241190936802</v>
      </c>
      <c r="BH27" s="25">
        <v>279.42663613265199</v>
      </c>
      <c r="BI27" s="25">
        <v>0.52500625671720702</v>
      </c>
      <c r="BJ27" s="25">
        <v>0</v>
      </c>
      <c r="BK27" s="25">
        <v>15.5679259467473</v>
      </c>
      <c r="BL27" s="25">
        <v>4.2665197837265803</v>
      </c>
      <c r="BM27" s="25">
        <v>176.979306646384</v>
      </c>
      <c r="BN27" s="25">
        <v>11.724799351841099</v>
      </c>
      <c r="BO27" s="25">
        <v>2.2798199044296301</v>
      </c>
      <c r="BP27" s="25">
        <v>252.864796816525</v>
      </c>
      <c r="BQ27" s="25">
        <v>4.8985863640196801</v>
      </c>
      <c r="BR27" s="25">
        <v>9.7706766976967202E-2</v>
      </c>
      <c r="BS27" s="25">
        <v>10.747727960669501</v>
      </c>
      <c r="BT27" s="25">
        <v>6.5137988392665203E-3</v>
      </c>
      <c r="BU27" s="25">
        <v>43.040117215341901</v>
      </c>
      <c r="BV27" s="25">
        <v>13.2737391636627</v>
      </c>
      <c r="BW27" s="25">
        <v>0</v>
      </c>
      <c r="BX27" s="25">
        <v>3.7095036675804799E-3</v>
      </c>
      <c r="BY27" s="25">
        <v>15.1627336910773</v>
      </c>
      <c r="BZ27" s="91">
        <v>0</v>
      </c>
      <c r="CA27" s="25">
        <v>50.302125033813297</v>
      </c>
      <c r="CB27" s="25">
        <v>379.27416712137</v>
      </c>
      <c r="CC27" s="25">
        <v>11.2513355357507</v>
      </c>
      <c r="CE27" s="54">
        <f t="shared" si="0"/>
        <v>-3.4849993402213765E-5</v>
      </c>
      <c r="CF27" s="54">
        <f t="shared" si="1"/>
        <v>-2.7338876714005347E-4</v>
      </c>
      <c r="CG27" s="54">
        <f t="shared" si="2"/>
        <v>-2.1283117424203218E-4</v>
      </c>
      <c r="CH27" s="54">
        <f t="shared" si="3"/>
        <v>-1.2502522217465093E-4</v>
      </c>
      <c r="CI27" s="54">
        <f t="shared" si="4"/>
        <v>-6.7283521922203167E-6</v>
      </c>
      <c r="CJ27" s="54">
        <f t="shared" si="5"/>
        <v>-7.1721804804626167E-4</v>
      </c>
      <c r="CK27" s="54">
        <f t="shared" si="6"/>
        <v>-4.6517162069553282E-5</v>
      </c>
      <c r="CL27" s="98">
        <f t="shared" si="7"/>
        <v>-0.50684939837250143</v>
      </c>
      <c r="CM27" s="98">
        <f t="shared" si="8"/>
        <v>-0.84249415933374749</v>
      </c>
      <c r="CN27" s="98">
        <f t="shared" si="9"/>
        <v>-0.83898698596870647</v>
      </c>
      <c r="CO27" s="54">
        <f t="shared" si="10"/>
        <v>-2.0149228768836448E-4</v>
      </c>
      <c r="CP27" s="54">
        <f t="shared" si="11"/>
        <v>-2.0256171078607781E-4</v>
      </c>
    </row>
    <row r="28" spans="1:94" x14ac:dyDescent="0.25">
      <c r="A28" s="42" t="s">
        <v>27</v>
      </c>
      <c r="B28" s="25">
        <v>5048.1767382999997</v>
      </c>
      <c r="C28" s="25">
        <v>1134.2338969</v>
      </c>
      <c r="D28" s="25">
        <v>221.93038636</v>
      </c>
      <c r="E28" s="25">
        <v>906.69608649999998</v>
      </c>
      <c r="F28" s="25">
        <v>487.33228486000002</v>
      </c>
      <c r="G28" s="25">
        <v>109.70458761</v>
      </c>
      <c r="H28" s="25">
        <v>362.25216848999997</v>
      </c>
      <c r="I28" s="76">
        <v>63.351171270000002</v>
      </c>
      <c r="J28" s="76">
        <v>31.280739130000001</v>
      </c>
      <c r="K28" s="76">
        <v>147.84863657</v>
      </c>
      <c r="L28" s="76">
        <v>18.601728000000001</v>
      </c>
      <c r="M28" s="76">
        <v>15.530688</v>
      </c>
      <c r="N28" s="25"/>
      <c r="O28" s="27" t="s">
        <v>27</v>
      </c>
      <c r="P28" s="91">
        <v>0</v>
      </c>
      <c r="Q28" s="25">
        <v>11.562457058404201</v>
      </c>
      <c r="R28" s="91">
        <v>18.593410609725499</v>
      </c>
      <c r="S28" s="25">
        <v>27.406447094830899</v>
      </c>
      <c r="T28" s="25">
        <v>27.406447094830899</v>
      </c>
      <c r="U28" s="25">
        <v>53.779747770961798</v>
      </c>
      <c r="V28" s="91">
        <v>2.6445033434944299E-2</v>
      </c>
      <c r="W28" s="25">
        <v>4.1127628123029796</v>
      </c>
      <c r="X28" s="91">
        <v>15.5238266243546</v>
      </c>
      <c r="Y28" s="25">
        <v>76.091331065504804</v>
      </c>
      <c r="Z28" s="25">
        <v>5046.1639938931903</v>
      </c>
      <c r="AA28" s="25">
        <v>20.929793254819</v>
      </c>
      <c r="AB28" s="25">
        <v>16.6813078524975</v>
      </c>
      <c r="AC28" s="25">
        <v>3.1283766832702198</v>
      </c>
      <c r="AD28" s="25">
        <v>0</v>
      </c>
      <c r="AE28" s="91">
        <v>0</v>
      </c>
      <c r="AF28" s="25">
        <v>18.575387429117502</v>
      </c>
      <c r="AG28" s="25">
        <v>18.575387429117502</v>
      </c>
      <c r="AH28" s="25">
        <v>3093703.9522655201</v>
      </c>
      <c r="AI28" s="25">
        <v>0</v>
      </c>
      <c r="AJ28" s="25">
        <v>6.9787958608376401</v>
      </c>
      <c r="AK28" s="25">
        <v>1.4482518693569599</v>
      </c>
      <c r="AL28" s="91">
        <v>2.9759680113410298</v>
      </c>
      <c r="AM28" s="25">
        <v>4.5727746167848897</v>
      </c>
      <c r="AN28" s="25">
        <v>0</v>
      </c>
      <c r="AO28" s="25">
        <v>0</v>
      </c>
      <c r="AP28" s="25">
        <v>1133.53017455094</v>
      </c>
      <c r="AQ28" s="25">
        <v>0</v>
      </c>
      <c r="AR28" s="91">
        <v>390.31995546663501</v>
      </c>
      <c r="AS28" s="25">
        <v>199.637426147919</v>
      </c>
      <c r="AT28" s="25">
        <v>22.181939602175898</v>
      </c>
      <c r="AU28" s="25">
        <v>221.81936575009499</v>
      </c>
      <c r="AV28" s="25">
        <v>0</v>
      </c>
      <c r="AW28" s="25">
        <v>14.114041487844201</v>
      </c>
      <c r="AX28" s="25">
        <v>0.14614979083648799</v>
      </c>
      <c r="AY28" s="25">
        <v>117.605405230245</v>
      </c>
      <c r="AZ28" s="25">
        <v>0.160764645138532</v>
      </c>
      <c r="BA28" s="25">
        <v>44.0883267470251</v>
      </c>
      <c r="BB28" s="25">
        <v>53.100851204550302</v>
      </c>
      <c r="BC28" s="25">
        <v>4.8716361381636597E-2</v>
      </c>
      <c r="BD28" s="25">
        <v>0</v>
      </c>
      <c r="BE28" s="25">
        <v>34.296335146634902</v>
      </c>
      <c r="BF28" s="25">
        <v>906.337733304783</v>
      </c>
      <c r="BG28" s="25">
        <v>487.13753147163999</v>
      </c>
      <c r="BH28" s="25">
        <v>419.20020183314301</v>
      </c>
      <c r="BI28" s="25">
        <v>0.39265382253895198</v>
      </c>
      <c r="BJ28" s="25">
        <v>0</v>
      </c>
      <c r="BK28" s="25">
        <v>11.643214702624</v>
      </c>
      <c r="BL28" s="25">
        <v>3.1909289428286298</v>
      </c>
      <c r="BM28" s="25">
        <v>132.36241119507</v>
      </c>
      <c r="BN28" s="25">
        <v>8.7689364903520204</v>
      </c>
      <c r="BO28" s="25">
        <v>1.7050806109007499</v>
      </c>
      <c r="BP28" s="25">
        <v>189.11701009165699</v>
      </c>
      <c r="BQ28" s="25">
        <v>5.2442595833326102</v>
      </c>
      <c r="BR28" s="25">
        <v>7.3074067362224895E-2</v>
      </c>
      <c r="BS28" s="25">
        <v>8.0382060219249691</v>
      </c>
      <c r="BT28" s="25">
        <v>4.8716308140015502E-3</v>
      </c>
      <c r="BU28" s="25">
        <v>109.64243297673499</v>
      </c>
      <c r="BV28" s="25">
        <v>11.928332165350801</v>
      </c>
      <c r="BW28" s="25">
        <v>0</v>
      </c>
      <c r="BX28" s="25">
        <v>4.40761955321792E-3</v>
      </c>
      <c r="BY28" s="25">
        <v>14.340791645922399</v>
      </c>
      <c r="BZ28" s="91">
        <v>0</v>
      </c>
      <c r="CA28" s="25">
        <v>45.788474033763698</v>
      </c>
      <c r="CB28" s="25">
        <v>362.07727894530802</v>
      </c>
      <c r="CC28" s="25">
        <v>10.4862761995414</v>
      </c>
      <c r="CE28" s="54">
        <f t="shared" si="0"/>
        <v>-3.9870719888606028E-4</v>
      </c>
      <c r="CF28" s="54">
        <f t="shared" si="1"/>
        <v>-6.2043847480074761E-4</v>
      </c>
      <c r="CG28" s="54">
        <f t="shared" si="2"/>
        <v>-5.0024970318810619E-4</v>
      </c>
      <c r="CH28" s="54">
        <f t="shared" si="3"/>
        <v>-3.9522967017568332E-4</v>
      </c>
      <c r="CI28" s="54">
        <f t="shared" si="4"/>
        <v>-3.9963161565619568E-4</v>
      </c>
      <c r="CJ28" s="54">
        <f t="shared" si="5"/>
        <v>-5.665636653771457E-4</v>
      </c>
      <c r="CK28" s="54">
        <f t="shared" si="6"/>
        <v>-4.8278398282874144E-4</v>
      </c>
      <c r="CL28" s="98">
        <f t="shared" si="7"/>
        <v>-0.56738847056156561</v>
      </c>
      <c r="CM28" s="98">
        <f t="shared" si="8"/>
        <v>-0.86852091968764877</v>
      </c>
      <c r="CN28" s="98">
        <f t="shared" si="9"/>
        <v>-0.87436213238041693</v>
      </c>
      <c r="CO28" s="54">
        <f t="shared" si="10"/>
        <v>-4.4712998031701143E-4</v>
      </c>
      <c r="CP28" s="54">
        <f t="shared" si="11"/>
        <v>-4.4179469997722594E-4</v>
      </c>
    </row>
    <row r="29" spans="1:94" x14ac:dyDescent="0.25">
      <c r="A29" s="42" t="s">
        <v>28</v>
      </c>
      <c r="B29" s="25">
        <v>29.409153499999999</v>
      </c>
      <c r="C29" s="25">
        <v>2.0219803000000001</v>
      </c>
      <c r="D29" s="25">
        <v>0.69687255000000004</v>
      </c>
      <c r="E29" s="25">
        <v>5.1082454999999998</v>
      </c>
      <c r="F29" s="25">
        <v>3.7500301</v>
      </c>
      <c r="G29" s="25">
        <v>0.12920000000000001</v>
      </c>
      <c r="H29" s="25">
        <v>1.7280500999999999</v>
      </c>
      <c r="I29" s="76">
        <v>0.233206</v>
      </c>
      <c r="J29" s="76">
        <v>0.1151495</v>
      </c>
      <c r="K29" s="76">
        <v>0.54425504999999996</v>
      </c>
      <c r="L29" s="76">
        <v>6.8475999999999995E-2</v>
      </c>
      <c r="M29" s="76">
        <v>5.7171E-2</v>
      </c>
      <c r="N29" s="25"/>
      <c r="O29" s="27" t="s">
        <v>28</v>
      </c>
      <c r="P29" s="91">
        <v>0</v>
      </c>
      <c r="Q29" s="25">
        <v>5.5208869156787202E-2</v>
      </c>
      <c r="R29" s="91">
        <v>6.8475605915221199E-2</v>
      </c>
      <c r="S29" s="25">
        <v>0.13112119682402101</v>
      </c>
      <c r="T29" s="25">
        <v>0.13112119682402101</v>
      </c>
      <c r="U29" s="25">
        <v>0.25728520643529101</v>
      </c>
      <c r="V29" s="91">
        <v>1.2738209754349899E-4</v>
      </c>
      <c r="W29" s="25">
        <v>1.9632285911252899E-2</v>
      </c>
      <c r="X29" s="91">
        <v>5.7169942838120102E-2</v>
      </c>
      <c r="Y29" s="25">
        <v>0.36309064413543002</v>
      </c>
      <c r="Z29" s="25">
        <v>29.4091436697035</v>
      </c>
      <c r="AA29" s="25">
        <v>9.9955926519949001E-2</v>
      </c>
      <c r="AB29" s="25">
        <v>7.9920693027331804E-2</v>
      </c>
      <c r="AC29" s="25">
        <v>1.49005165892293E-2</v>
      </c>
      <c r="AD29" s="25">
        <v>0</v>
      </c>
      <c r="AE29" s="91">
        <v>0</v>
      </c>
      <c r="AF29" s="25">
        <v>8.83804371941775E-2</v>
      </c>
      <c r="AG29" s="25">
        <v>8.83804371941775E-2</v>
      </c>
      <c r="AH29" s="25">
        <v>11393.4864443305</v>
      </c>
      <c r="AI29" s="25">
        <v>0</v>
      </c>
      <c r="AJ29" s="25">
        <v>3.3421751704448298E-2</v>
      </c>
      <c r="AK29" s="25">
        <v>6.93145484967233E-3</v>
      </c>
      <c r="AL29" s="91">
        <v>1.42796232265524E-2</v>
      </c>
      <c r="AM29" s="25">
        <v>2.1851207504533201E-2</v>
      </c>
      <c r="AN29" s="25">
        <v>0</v>
      </c>
      <c r="AO29" s="25">
        <v>0</v>
      </c>
      <c r="AP29" s="25">
        <v>2.0219784277738202</v>
      </c>
      <c r="AQ29" s="25">
        <v>0</v>
      </c>
      <c r="AR29" s="91">
        <v>1.8631745454344999</v>
      </c>
      <c r="AS29" s="25">
        <v>0.62718426781747905</v>
      </c>
      <c r="AT29" s="25">
        <v>6.9687805684617798E-2</v>
      </c>
      <c r="AU29" s="25">
        <v>0.69687207350209701</v>
      </c>
      <c r="AV29" s="25">
        <v>0</v>
      </c>
      <c r="AW29" s="25">
        <v>6.7517222837679094E-2</v>
      </c>
      <c r="AX29" s="25">
        <v>1.1250318292299799E-3</v>
      </c>
      <c r="AY29" s="25">
        <v>0.56039494369946496</v>
      </c>
      <c r="AZ29" s="25">
        <v>1.2375226662698299E-3</v>
      </c>
      <c r="BA29" s="25">
        <v>0.33937785567442103</v>
      </c>
      <c r="BB29" s="25">
        <v>0.40875290045580498</v>
      </c>
      <c r="BC29" s="25">
        <v>3.7500068894437102E-4</v>
      </c>
      <c r="BD29" s="25">
        <v>0</v>
      </c>
      <c r="BE29" s="25">
        <v>0.26400182983625098</v>
      </c>
      <c r="BF29" s="25">
        <v>5.1080420426925004</v>
      </c>
      <c r="BG29" s="25">
        <v>3.7498267944245098</v>
      </c>
      <c r="BH29" s="25">
        <v>1.3582152482679899</v>
      </c>
      <c r="BI29" s="25">
        <v>3.0225102928289099E-3</v>
      </c>
      <c r="BJ29" s="25">
        <v>0</v>
      </c>
      <c r="BK29" s="25">
        <v>8.9625600070547901E-2</v>
      </c>
      <c r="BL29" s="25">
        <v>2.45627518091679E-2</v>
      </c>
      <c r="BM29" s="25">
        <v>1.01888302826876</v>
      </c>
      <c r="BN29" s="25">
        <v>6.7500564934384902E-2</v>
      </c>
      <c r="BO29" s="25">
        <v>1.3125217017477099E-2</v>
      </c>
      <c r="BP29" s="25">
        <v>1.45576150399312</v>
      </c>
      <c r="BQ29" s="25">
        <v>2.5156231251619001E-2</v>
      </c>
      <c r="BR29" s="25">
        <v>5.6250489150503995E-4</v>
      </c>
      <c r="BS29" s="25">
        <v>6.1875471926894701E-2</v>
      </c>
      <c r="BT29" s="25">
        <v>3.7500068894437102E-5</v>
      </c>
      <c r="BU29" s="25">
        <v>0.12920001984159701</v>
      </c>
      <c r="BV29" s="25">
        <v>5.6761791101043298E-2</v>
      </c>
      <c r="BW29" s="25">
        <v>0</v>
      </c>
      <c r="BX29" s="25">
        <v>2.1226845571741101E-5</v>
      </c>
      <c r="BY29" s="25">
        <v>6.8414814953950895E-2</v>
      </c>
      <c r="BZ29" s="91">
        <v>0</v>
      </c>
      <c r="CA29" s="25">
        <v>0.218033397377602</v>
      </c>
      <c r="CB29" s="25">
        <v>1.7280494055787901</v>
      </c>
      <c r="CC29" s="25">
        <v>4.9989773006608298E-2</v>
      </c>
      <c r="CE29" s="54">
        <f t="shared" si="0"/>
        <v>-3.3425975686759927E-7</v>
      </c>
      <c r="CF29" s="54">
        <f t="shared" si="1"/>
        <v>-9.259369044626633E-7</v>
      </c>
      <c r="CG29" s="54">
        <f t="shared" si="2"/>
        <v>-6.8376621094290549E-7</v>
      </c>
      <c r="CH29" s="54">
        <f t="shared" si="3"/>
        <v>-3.9829195268586309E-5</v>
      </c>
      <c r="CI29" s="54">
        <f t="shared" si="4"/>
        <v>-5.4214384969922774E-5</v>
      </c>
      <c r="CJ29" s="54">
        <f t="shared" si="5"/>
        <v>1.5357273223142237E-7</v>
      </c>
      <c r="CK29" s="54">
        <f t="shared" si="6"/>
        <v>-4.0185247514992075E-7</v>
      </c>
      <c r="CL29" s="98">
        <f t="shared" si="7"/>
        <v>-0.43774518312555843</v>
      </c>
      <c r="CM29" s="98">
        <f t="shared" si="8"/>
        <v>-0.82950611239082328</v>
      </c>
      <c r="CN29" s="98">
        <f t="shared" si="9"/>
        <v>-0.83761209529580394</v>
      </c>
      <c r="CO29" s="54">
        <f t="shared" si="10"/>
        <v>-5.7550788421618945E-6</v>
      </c>
      <c r="CP29" s="54">
        <f t="shared" si="11"/>
        <v>-1.849122596940981E-5</v>
      </c>
    </row>
    <row r="30" spans="1:94" x14ac:dyDescent="0.25">
      <c r="A30" s="42" t="s">
        <v>29</v>
      </c>
      <c r="B30" s="25"/>
      <c r="C30" s="25"/>
      <c r="D30" s="25"/>
      <c r="E30" s="25"/>
      <c r="F30" s="25"/>
      <c r="G30" s="25"/>
      <c r="H30" s="25"/>
      <c r="I30" s="76"/>
      <c r="J30" s="76"/>
      <c r="K30" s="76"/>
      <c r="L30" s="76"/>
      <c r="M30" s="76"/>
      <c r="N30" s="25"/>
      <c r="P30" s="91"/>
      <c r="Q30" s="25"/>
      <c r="R30" s="91"/>
      <c r="CE30" s="54" t="str">
        <f t="shared" si="0"/>
        <v/>
      </c>
      <c r="CF30" s="54" t="str">
        <f t="shared" si="1"/>
        <v/>
      </c>
      <c r="CG30" s="54" t="str">
        <f t="shared" si="2"/>
        <v/>
      </c>
      <c r="CH30" s="54" t="str">
        <f t="shared" si="3"/>
        <v/>
      </c>
      <c r="CI30" s="54" t="str">
        <f t="shared" si="4"/>
        <v/>
      </c>
      <c r="CJ30" s="54" t="str">
        <f t="shared" si="5"/>
        <v/>
      </c>
      <c r="CK30" s="54" t="str">
        <f t="shared" si="6"/>
        <v/>
      </c>
      <c r="CL30" s="98" t="str">
        <f t="shared" si="7"/>
        <v/>
      </c>
      <c r="CM30" s="98" t="str">
        <f t="shared" si="8"/>
        <v/>
      </c>
      <c r="CN30" s="98" t="str">
        <f t="shared" si="9"/>
        <v/>
      </c>
      <c r="CO30" s="54" t="str">
        <f t="shared" si="10"/>
        <v/>
      </c>
      <c r="CP30" s="54" t="str">
        <f t="shared" si="11"/>
        <v/>
      </c>
    </row>
    <row r="31" spans="1:94" x14ac:dyDescent="0.25">
      <c r="A31" s="42" t="s">
        <v>30</v>
      </c>
      <c r="B31" s="25">
        <v>72.792844299999999</v>
      </c>
      <c r="C31" s="25">
        <v>12.9455083</v>
      </c>
      <c r="D31" s="25">
        <v>2.69838983</v>
      </c>
      <c r="E31" s="25">
        <v>12.36035897</v>
      </c>
      <c r="F31" s="25">
        <v>7.8869162399999997</v>
      </c>
      <c r="G31" s="25">
        <v>1.12550785</v>
      </c>
      <c r="H31" s="25">
        <v>5.1623693099999999</v>
      </c>
      <c r="I31" s="76">
        <v>0.76994079999999998</v>
      </c>
      <c r="J31" s="76">
        <v>0.3801716</v>
      </c>
      <c r="K31" s="76">
        <v>1.7968840500000001</v>
      </c>
      <c r="L31" s="76">
        <v>0.22607679999999999</v>
      </c>
      <c r="M31" s="76">
        <v>0.1887528</v>
      </c>
      <c r="N31" s="25"/>
      <c r="O31" s="27" t="s">
        <v>30</v>
      </c>
      <c r="P31" s="91">
        <v>0</v>
      </c>
      <c r="Q31" s="25">
        <v>0.164933431594768</v>
      </c>
      <c r="R31" s="91">
        <v>0.22607593626862199</v>
      </c>
      <c r="S31" s="25">
        <v>0.391713193126209</v>
      </c>
      <c r="T31" s="25">
        <v>0.391713193126209</v>
      </c>
      <c r="U31" s="25">
        <v>0.76861097339572404</v>
      </c>
      <c r="V31" s="91">
        <v>3.8052338127504302E-4</v>
      </c>
      <c r="W31" s="25">
        <v>5.8649869855542103E-2</v>
      </c>
      <c r="X31" s="91">
        <v>0.18875216793681501</v>
      </c>
      <c r="Y31" s="25">
        <v>1.08470222100233</v>
      </c>
      <c r="Z31" s="25">
        <v>72.792827041893304</v>
      </c>
      <c r="AA31" s="25">
        <v>0.29861019769506703</v>
      </c>
      <c r="AB31" s="25">
        <v>0.23875376319383501</v>
      </c>
      <c r="AC31" s="25">
        <v>4.4513891990277603E-2</v>
      </c>
      <c r="AD31" s="25">
        <v>0</v>
      </c>
      <c r="AE31" s="91">
        <v>0</v>
      </c>
      <c r="AF31" s="25">
        <v>0.26402531355787401</v>
      </c>
      <c r="AG31" s="25">
        <v>0.26402531355787401</v>
      </c>
      <c r="AH31" s="25">
        <v>37616.141095807303</v>
      </c>
      <c r="AI31" s="25">
        <v>0</v>
      </c>
      <c r="AJ31" s="25">
        <v>9.98427902974586E-2</v>
      </c>
      <c r="AK31" s="25">
        <v>2.0706986833446302E-2</v>
      </c>
      <c r="AL31" s="91">
        <v>4.2658101423910202E-2</v>
      </c>
      <c r="AM31" s="25">
        <v>6.52778360951735E-2</v>
      </c>
      <c r="AN31" s="25">
        <v>0</v>
      </c>
      <c r="AO31" s="25">
        <v>0</v>
      </c>
      <c r="AP31" s="25">
        <v>12.9455030451341</v>
      </c>
      <c r="AQ31" s="25">
        <v>0</v>
      </c>
      <c r="AR31" s="91">
        <v>5.5660392312483102</v>
      </c>
      <c r="AS31" s="25">
        <v>2.4285460628207001</v>
      </c>
      <c r="AT31" s="25">
        <v>0.26984040080027699</v>
      </c>
      <c r="AU31" s="25">
        <v>2.69838646362098</v>
      </c>
      <c r="AV31" s="25">
        <v>0</v>
      </c>
      <c r="AW31" s="25">
        <v>0.20169844221410099</v>
      </c>
      <c r="AX31" s="25">
        <v>2.3660704266494702E-3</v>
      </c>
      <c r="AY31" s="25">
        <v>1.6741127098662301</v>
      </c>
      <c r="AZ31" s="25">
        <v>2.6026645061371098E-3</v>
      </c>
      <c r="BA31" s="25">
        <v>0.71376554947447302</v>
      </c>
      <c r="BB31" s="25">
        <v>0.85967316478998201</v>
      </c>
      <c r="BC31" s="25">
        <v>7.8869249381327902E-4</v>
      </c>
      <c r="BD31" s="25">
        <v>0</v>
      </c>
      <c r="BE31" s="25">
        <v>0.55523856765709301</v>
      </c>
      <c r="BF31" s="25">
        <v>12.359928723137999</v>
      </c>
      <c r="BG31" s="25">
        <v>7.8864875837894104</v>
      </c>
      <c r="BH31" s="25">
        <v>4.4734411393486404</v>
      </c>
      <c r="BI31" s="25">
        <v>6.3568390129907304E-3</v>
      </c>
      <c r="BJ31" s="25">
        <v>0</v>
      </c>
      <c r="BK31" s="25">
        <v>0.18849707612008501</v>
      </c>
      <c r="BL31" s="25">
        <v>5.1659418971874503E-2</v>
      </c>
      <c r="BM31" s="25">
        <v>2.1428742759194601</v>
      </c>
      <c r="BN31" s="25">
        <v>0.1419646599095</v>
      </c>
      <c r="BO31" s="25">
        <v>2.7604487508060601E-2</v>
      </c>
      <c r="BP31" s="25">
        <v>3.0617003147097801</v>
      </c>
      <c r="BQ31" s="25">
        <v>7.5151879754625506E-2</v>
      </c>
      <c r="BR31" s="25">
        <v>1.1830353235558299E-3</v>
      </c>
      <c r="BS31" s="25">
        <v>0.130133897716562</v>
      </c>
      <c r="BT31" s="25">
        <v>7.8869249381327905E-5</v>
      </c>
      <c r="BU31" s="25">
        <v>1.12551688134173</v>
      </c>
      <c r="BV31" s="25">
        <v>0.16957182550743199</v>
      </c>
      <c r="BW31" s="25">
        <v>0</v>
      </c>
      <c r="BX31" s="25">
        <v>6.3421039091254798E-5</v>
      </c>
      <c r="BY31" s="25">
        <v>0.20437647267536299</v>
      </c>
      <c r="BZ31" s="91">
        <v>0</v>
      </c>
      <c r="CA31" s="25">
        <v>0.65134355845830705</v>
      </c>
      <c r="CB31" s="25">
        <v>5.1623684254038498</v>
      </c>
      <c r="CC31" s="25">
        <v>0.14933839218075601</v>
      </c>
      <c r="CE31" s="54">
        <f t="shared" si="0"/>
        <v>-2.3708520886632843E-7</v>
      </c>
      <c r="CF31" s="54">
        <f t="shared" si="1"/>
        <v>-4.0592194441983096E-7</v>
      </c>
      <c r="CG31" s="54">
        <f t="shared" si="2"/>
        <v>-1.2475510330494795E-6</v>
      </c>
      <c r="CH31" s="54">
        <f t="shared" si="3"/>
        <v>-3.4808605724561054E-5</v>
      </c>
      <c r="CI31" s="54">
        <f t="shared" si="4"/>
        <v>-5.4350293263580479E-5</v>
      </c>
      <c r="CJ31" s="54">
        <f t="shared" si="5"/>
        <v>8.0242369966818481E-6</v>
      </c>
      <c r="CK31" s="54">
        <f t="shared" si="6"/>
        <v>-1.7135468173392895E-7</v>
      </c>
      <c r="CL31" s="98">
        <f t="shared" si="7"/>
        <v>-0.49124245250257031</v>
      </c>
      <c r="CM31" s="98">
        <f t="shared" si="8"/>
        <v>-0.84572790325331482</v>
      </c>
      <c r="CN31" s="98">
        <f t="shared" si="9"/>
        <v>-0.8530649133660716</v>
      </c>
      <c r="CO31" s="54">
        <f t="shared" si="10"/>
        <v>-3.8205219553866284E-6</v>
      </c>
      <c r="CP31" s="54">
        <f t="shared" si="11"/>
        <v>-3.3486294507177214E-6</v>
      </c>
    </row>
    <row r="32" spans="1:94" x14ac:dyDescent="0.25">
      <c r="A32" s="42" t="s">
        <v>31</v>
      </c>
      <c r="B32" s="25">
        <v>437.18152350000003</v>
      </c>
      <c r="C32" s="25">
        <v>62.700237129999998</v>
      </c>
      <c r="D32" s="25">
        <v>15.990029939999999</v>
      </c>
      <c r="E32" s="25">
        <v>71.750774089999993</v>
      </c>
      <c r="F32" s="25">
        <v>45.31886179</v>
      </c>
      <c r="G32" s="25">
        <v>5.7751764300000001</v>
      </c>
      <c r="H32" s="25">
        <v>30.72807366</v>
      </c>
      <c r="I32" s="76">
        <v>4.7842611499999999</v>
      </c>
      <c r="J32" s="76">
        <v>2.3623118000000001</v>
      </c>
      <c r="K32" s="76">
        <v>11.165484559999999</v>
      </c>
      <c r="L32" s="76">
        <v>1.4047968</v>
      </c>
      <c r="M32" s="76">
        <v>1.1728727999999999</v>
      </c>
      <c r="N32" s="25"/>
      <c r="O32" s="27" t="s">
        <v>31</v>
      </c>
      <c r="P32" s="91">
        <v>0</v>
      </c>
      <c r="Q32" s="25">
        <v>0.97589768824330203</v>
      </c>
      <c r="R32" s="91">
        <v>1.40479896254633</v>
      </c>
      <c r="S32" s="25">
        <v>2.2617102139532701</v>
      </c>
      <c r="T32" s="25">
        <v>2.2617102139532701</v>
      </c>
      <c r="U32" s="25">
        <v>4.4408582374047096</v>
      </c>
      <c r="V32" s="91">
        <v>2.01173130225918E-3</v>
      </c>
      <c r="W32" s="25">
        <v>0.34828171851527501</v>
      </c>
      <c r="X32" s="91">
        <v>1.17287366336348</v>
      </c>
      <c r="Y32" s="25">
        <v>6.4695541546211599</v>
      </c>
      <c r="Z32" s="25">
        <v>437.181401367967</v>
      </c>
      <c r="AA32" s="25">
        <v>1.7629535125779101</v>
      </c>
      <c r="AB32" s="25">
        <v>1.35437357348501</v>
      </c>
      <c r="AC32" s="25">
        <v>0.27146145174358</v>
      </c>
      <c r="AD32" s="25">
        <v>0</v>
      </c>
      <c r="AE32" s="91">
        <v>0</v>
      </c>
      <c r="AF32" s="25">
        <v>1.63082176825234</v>
      </c>
      <c r="AG32" s="25">
        <v>1.63082176825234</v>
      </c>
      <c r="AH32" s="25">
        <v>233739.310451561</v>
      </c>
      <c r="AI32" s="25">
        <v>0</v>
      </c>
      <c r="AJ32" s="25">
        <v>0.56930181941720803</v>
      </c>
      <c r="AK32" s="25">
        <v>0.118997538594333</v>
      </c>
      <c r="AL32" s="91">
        <v>0.237306890846299</v>
      </c>
      <c r="AM32" s="25">
        <v>0.382655299591593</v>
      </c>
      <c r="AN32" s="25">
        <v>0</v>
      </c>
      <c r="AO32" s="25">
        <v>0</v>
      </c>
      <c r="AP32" s="25">
        <v>62.7002298318424</v>
      </c>
      <c r="AQ32" s="25">
        <v>0</v>
      </c>
      <c r="AR32" s="91">
        <v>33.058273229826298</v>
      </c>
      <c r="AS32" s="25">
        <v>14.390990613821799</v>
      </c>
      <c r="AT32" s="25">
        <v>1.59901407320447</v>
      </c>
      <c r="AU32" s="25">
        <v>15.9900046870263</v>
      </c>
      <c r="AV32" s="25">
        <v>0</v>
      </c>
      <c r="AW32" s="25">
        <v>1.1666860176810601</v>
      </c>
      <c r="AX32" s="25">
        <v>1.3595706498674399E-2</v>
      </c>
      <c r="AY32" s="25">
        <v>10.1584454564394</v>
      </c>
      <c r="AZ32" s="25">
        <v>1.49552395597369E-2</v>
      </c>
      <c r="BA32" s="25">
        <v>4.1013560629860502</v>
      </c>
      <c r="BB32" s="25">
        <v>4.9397534130304104</v>
      </c>
      <c r="BC32" s="25">
        <v>4.5318582207598199E-3</v>
      </c>
      <c r="BD32" s="25">
        <v>0</v>
      </c>
      <c r="BE32" s="25">
        <v>3.1904469319929198</v>
      </c>
      <c r="BF32" s="25">
        <v>71.748307839084603</v>
      </c>
      <c r="BG32" s="25">
        <v>45.316402770107501</v>
      </c>
      <c r="BH32" s="25">
        <v>26.431905068977098</v>
      </c>
      <c r="BI32" s="25">
        <v>3.6527099764656602E-2</v>
      </c>
      <c r="BJ32" s="25">
        <v>0</v>
      </c>
      <c r="BK32" s="25">
        <v>1.0831214360907599</v>
      </c>
      <c r="BL32" s="25">
        <v>0.296839420845803</v>
      </c>
      <c r="BM32" s="25">
        <v>12.313131720652301</v>
      </c>
      <c r="BN32" s="25">
        <v>0.81573945777322099</v>
      </c>
      <c r="BO32" s="25">
        <v>0.158615982407116</v>
      </c>
      <c r="BP32" s="25">
        <v>17.592776335587502</v>
      </c>
      <c r="BQ32" s="25">
        <v>0.41964946821475202</v>
      </c>
      <c r="BR32" s="25">
        <v>6.7978554539592203E-3</v>
      </c>
      <c r="BS32" s="25">
        <v>0.74776106306872303</v>
      </c>
      <c r="BT32" s="25">
        <v>4.5318617481549997E-4</v>
      </c>
      <c r="BU32" s="25">
        <v>5.7751806390096796</v>
      </c>
      <c r="BV32" s="25">
        <v>1.04558396893797</v>
      </c>
      <c r="BW32" s="25">
        <v>0</v>
      </c>
      <c r="BX32" s="25">
        <v>3.3528564704663302E-4</v>
      </c>
      <c r="BY32" s="25">
        <v>1.22306421902037</v>
      </c>
      <c r="BZ32" s="91">
        <v>0</v>
      </c>
      <c r="CA32" s="25">
        <v>3.9858024160452299</v>
      </c>
      <c r="CB32" s="25">
        <v>30.728066491399201</v>
      </c>
      <c r="CC32" s="25">
        <v>0.90133047557003199</v>
      </c>
      <c r="CE32" s="54">
        <f t="shared" si="0"/>
        <v>-2.7936229337778875E-7</v>
      </c>
      <c r="CF32" s="54">
        <f t="shared" si="1"/>
        <v>-1.1639760760593305E-7</v>
      </c>
      <c r="CG32" s="54">
        <f t="shared" si="2"/>
        <v>-1.5792949603262333E-6</v>
      </c>
      <c r="CH32" s="54">
        <f t="shared" si="3"/>
        <v>-3.4372464223122619E-5</v>
      </c>
      <c r="CI32" s="54">
        <f t="shared" si="4"/>
        <v>-5.4260407154376246E-5</v>
      </c>
      <c r="CJ32" s="54">
        <f t="shared" si="5"/>
        <v>7.2881057929111597E-7</v>
      </c>
      <c r="CK32" s="54">
        <f t="shared" si="6"/>
        <v>-2.3329157820009004E-7</v>
      </c>
      <c r="CL32" s="98">
        <f t="shared" si="7"/>
        <v>-0.52726029306463129</v>
      </c>
      <c r="CM32" s="98">
        <f t="shared" si="8"/>
        <v>-0.85256742208404712</v>
      </c>
      <c r="CN32" s="98">
        <f t="shared" si="9"/>
        <v>-0.85394079768873554</v>
      </c>
      <c r="CO32" s="54">
        <f t="shared" si="10"/>
        <v>1.5394015205679623E-6</v>
      </c>
      <c r="CP32" s="54">
        <f t="shared" si="11"/>
        <v>7.361100709654593E-7</v>
      </c>
    </row>
    <row r="33" spans="1:94" x14ac:dyDescent="0.25">
      <c r="A33" s="42" t="s">
        <v>32</v>
      </c>
      <c r="B33" s="25">
        <v>196.33033159999999</v>
      </c>
      <c r="C33" s="25">
        <v>29.942184900000001</v>
      </c>
      <c r="D33" s="25">
        <v>6.9619705099999996</v>
      </c>
      <c r="E33" s="25">
        <v>34.437506829999997</v>
      </c>
      <c r="F33" s="25">
        <v>21.503781530000001</v>
      </c>
      <c r="G33" s="25">
        <v>2.8220514900000002</v>
      </c>
      <c r="H33" s="25">
        <v>13.209657699999999</v>
      </c>
      <c r="I33" s="76">
        <v>2.0758944000000001</v>
      </c>
      <c r="J33" s="76">
        <v>1.0250087999999999</v>
      </c>
      <c r="K33" s="76">
        <v>4.8447121500000003</v>
      </c>
      <c r="L33" s="76">
        <v>0.60954240000000004</v>
      </c>
      <c r="M33" s="76">
        <v>0.50891039999999998</v>
      </c>
      <c r="N33" s="25"/>
      <c r="O33" s="27" t="s">
        <v>32</v>
      </c>
      <c r="P33" s="91">
        <v>0</v>
      </c>
      <c r="Q33" s="25">
        <v>0.42203408153893601</v>
      </c>
      <c r="R33" s="91">
        <v>0.60954461940469695</v>
      </c>
      <c r="S33" s="25">
        <v>1.0023284530716401</v>
      </c>
      <c r="T33" s="25">
        <v>1.0023284530716401</v>
      </c>
      <c r="U33" s="25">
        <v>1.9667356660989701</v>
      </c>
      <c r="V33" s="91">
        <v>9.73638088575097E-4</v>
      </c>
      <c r="W33" s="25">
        <v>0.15007497518316501</v>
      </c>
      <c r="X33" s="91">
        <v>0.50890917825546</v>
      </c>
      <c r="Y33" s="25">
        <v>2.7755711248753001</v>
      </c>
      <c r="Z33" s="25">
        <v>196.33027089292699</v>
      </c>
      <c r="AA33" s="25">
        <v>0.76409477997321396</v>
      </c>
      <c r="AB33" s="25">
        <v>0.61093008158534301</v>
      </c>
      <c r="AC33" s="25">
        <v>0.113903038719224</v>
      </c>
      <c r="AD33" s="25">
        <v>0</v>
      </c>
      <c r="AE33" s="91">
        <v>0</v>
      </c>
      <c r="AF33" s="25">
        <v>0.67560000993843605</v>
      </c>
      <c r="AG33" s="25">
        <v>0.67560000993843605</v>
      </c>
      <c r="AH33" s="25">
        <v>101419.664919503</v>
      </c>
      <c r="AI33" s="25">
        <v>0</v>
      </c>
      <c r="AJ33" s="25">
        <v>0.25548223273092002</v>
      </c>
      <c r="AK33" s="25">
        <v>5.2986088499368901E-2</v>
      </c>
      <c r="AL33" s="91">
        <v>0.109154914188649</v>
      </c>
      <c r="AM33" s="25">
        <v>0.16703391643600801</v>
      </c>
      <c r="AN33" s="25">
        <v>0</v>
      </c>
      <c r="AO33" s="25">
        <v>0</v>
      </c>
      <c r="AP33" s="25">
        <v>29.942175697349398</v>
      </c>
      <c r="AQ33" s="25">
        <v>0</v>
      </c>
      <c r="AR33" s="91">
        <v>14.2425829351234</v>
      </c>
      <c r="AS33" s="25">
        <v>6.2657782040046897</v>
      </c>
      <c r="AT33" s="25">
        <v>0.69620148260828796</v>
      </c>
      <c r="AU33" s="25">
        <v>6.9619796866129802</v>
      </c>
      <c r="AV33" s="25">
        <v>0</v>
      </c>
      <c r="AW33" s="25">
        <v>0.51611571652970401</v>
      </c>
      <c r="AX33" s="25">
        <v>6.4511818427332897E-3</v>
      </c>
      <c r="AY33" s="25">
        <v>4.2837710957522397</v>
      </c>
      <c r="AZ33" s="25">
        <v>7.0962510403060003E-3</v>
      </c>
      <c r="BA33" s="25">
        <v>1.94609214217607</v>
      </c>
      <c r="BB33" s="25">
        <v>2.3439105584858599</v>
      </c>
      <c r="BC33" s="25">
        <v>2.1503755022404402E-3</v>
      </c>
      <c r="BD33" s="25">
        <v>0</v>
      </c>
      <c r="BE33" s="25">
        <v>1.51386530861952</v>
      </c>
      <c r="BF33" s="25">
        <v>34.436336609181097</v>
      </c>
      <c r="BG33" s="25">
        <v>21.502614380528701</v>
      </c>
      <c r="BH33" s="25">
        <v>12.9337222286523</v>
      </c>
      <c r="BI33" s="25">
        <v>1.7332030401737201E-2</v>
      </c>
      <c r="BJ33" s="25">
        <v>0</v>
      </c>
      <c r="BK33" s="25">
        <v>0.51393993507388203</v>
      </c>
      <c r="BL33" s="25">
        <v>0.14085008019312401</v>
      </c>
      <c r="BM33" s="25">
        <v>5.8425761007953101</v>
      </c>
      <c r="BN33" s="25">
        <v>0.38706851413989402</v>
      </c>
      <c r="BO33" s="25">
        <v>7.5263526182641899E-2</v>
      </c>
      <c r="BP33" s="25">
        <v>8.3477658911908801</v>
      </c>
      <c r="BQ33" s="25">
        <v>0.19230160680698999</v>
      </c>
      <c r="BR33" s="25">
        <v>3.2255841972695701E-3</v>
      </c>
      <c r="BS33" s="25">
        <v>0.35481186307092799</v>
      </c>
      <c r="BT33" s="25">
        <v>2.1503761636270399E-4</v>
      </c>
      <c r="BU33" s="25">
        <v>2.8220801710786598</v>
      </c>
      <c r="BV33" s="25">
        <v>0.43390228863552599</v>
      </c>
      <c r="BW33" s="25">
        <v>0</v>
      </c>
      <c r="BX33" s="25">
        <v>1.6228257572821399E-4</v>
      </c>
      <c r="BY33" s="25">
        <v>0.52296703485000295</v>
      </c>
      <c r="BZ33" s="91">
        <v>0</v>
      </c>
      <c r="CA33" s="25">
        <v>1.66667741490434</v>
      </c>
      <c r="CB33" s="25">
        <v>13.209655031774099</v>
      </c>
      <c r="CC33" s="25">
        <v>0.38213229174369001</v>
      </c>
      <c r="CE33" s="54">
        <f t="shared" si="0"/>
        <v>-3.0920883446465867E-7</v>
      </c>
      <c r="CF33" s="54">
        <f t="shared" si="1"/>
        <v>-3.0734733063674115E-7</v>
      </c>
      <c r="CG33" s="54">
        <f t="shared" si="2"/>
        <v>1.3181056954247776E-6</v>
      </c>
      <c r="CH33" s="54">
        <f t="shared" si="3"/>
        <v>-3.3980997076125484E-5</v>
      </c>
      <c r="CI33" s="54">
        <f t="shared" si="4"/>
        <v>-5.4276475496722644E-5</v>
      </c>
      <c r="CJ33" s="54">
        <f t="shared" si="5"/>
        <v>1.0163201756325582E-5</v>
      </c>
      <c r="CK33" s="54">
        <f t="shared" si="6"/>
        <v>-2.0199054058625064E-7</v>
      </c>
      <c r="CL33" s="98">
        <f t="shared" si="7"/>
        <v>-0.51715826533775511</v>
      </c>
      <c r="CM33" s="98">
        <f t="shared" si="8"/>
        <v>-0.8535866470774055</v>
      </c>
      <c r="CN33" s="98">
        <f t="shared" si="9"/>
        <v>-0.8605489884598333</v>
      </c>
      <c r="CO33" s="54">
        <f t="shared" si="10"/>
        <v>3.6410997773290567E-6</v>
      </c>
      <c r="CP33" s="54">
        <f t="shared" si="11"/>
        <v>-2.400706568348609E-6</v>
      </c>
    </row>
    <row r="34" spans="1:94" x14ac:dyDescent="0.25">
      <c r="A34" s="42" t="s">
        <v>33</v>
      </c>
      <c r="B34" s="25">
        <v>2348.6010666000002</v>
      </c>
      <c r="C34" s="25">
        <v>555.33376327999997</v>
      </c>
      <c r="D34" s="25">
        <v>100.91842119</v>
      </c>
      <c r="E34" s="25">
        <v>382.20548367999999</v>
      </c>
      <c r="F34" s="25">
        <v>231.76358497999999</v>
      </c>
      <c r="G34" s="25">
        <v>46.036717400000001</v>
      </c>
      <c r="H34" s="25">
        <v>180.21820054</v>
      </c>
      <c r="I34" s="76">
        <v>27.231414520000001</v>
      </c>
      <c r="J34" s="76">
        <v>13.44598216</v>
      </c>
      <c r="K34" s="76">
        <v>63.55253948</v>
      </c>
      <c r="L34" s="76">
        <v>7.9959276800000003</v>
      </c>
      <c r="M34" s="76">
        <v>6.6758452799999999</v>
      </c>
      <c r="N34" s="25"/>
      <c r="O34" s="27" t="s">
        <v>33</v>
      </c>
      <c r="P34" s="91">
        <v>0</v>
      </c>
      <c r="Q34" s="25">
        <v>5.7345185309845297</v>
      </c>
      <c r="R34" s="91">
        <v>8.0035287165289493</v>
      </c>
      <c r="S34" s="25">
        <v>13.348043902868699</v>
      </c>
      <c r="T34" s="25">
        <v>13.348043902868699</v>
      </c>
      <c r="U34" s="25">
        <v>26.205547923246002</v>
      </c>
      <c r="V34" s="91">
        <v>1.2068544299184801E-2</v>
      </c>
      <c r="W34" s="25">
        <v>2.0452625000809901</v>
      </c>
      <c r="X34" s="91">
        <v>6.6821980168276998</v>
      </c>
      <c r="Y34" s="25">
        <v>37.962959185105497</v>
      </c>
      <c r="Z34" s="25">
        <v>2350.6592000529099</v>
      </c>
      <c r="AA34" s="25">
        <v>10.3634834019874</v>
      </c>
      <c r="AB34" s="25">
        <v>8.0187405291006701</v>
      </c>
      <c r="AC34" s="25">
        <v>1.58680756294416</v>
      </c>
      <c r="AD34" s="25">
        <v>0</v>
      </c>
      <c r="AE34" s="91">
        <v>0</v>
      </c>
      <c r="AF34" s="25">
        <v>9.5119663894222199</v>
      </c>
      <c r="AG34" s="25">
        <v>9.5119663894222199</v>
      </c>
      <c r="AH34" s="25">
        <v>1331684.5638056099</v>
      </c>
      <c r="AI34" s="25">
        <v>0</v>
      </c>
      <c r="AJ34" s="25">
        <v>3.3674494076202701</v>
      </c>
      <c r="AK34" s="25">
        <v>0.70288862210188596</v>
      </c>
      <c r="AL34" s="91">
        <v>1.4100568666641899</v>
      </c>
      <c r="AM34" s="25">
        <v>2.2522489932990499</v>
      </c>
      <c r="AN34" s="25">
        <v>0</v>
      </c>
      <c r="AO34" s="25">
        <v>0</v>
      </c>
      <c r="AP34" s="25">
        <v>555.82641231942705</v>
      </c>
      <c r="AQ34" s="25">
        <v>0</v>
      </c>
      <c r="AR34" s="91">
        <v>194.12696925103401</v>
      </c>
      <c r="AS34" s="25">
        <v>90.910848327518593</v>
      </c>
      <c r="AT34" s="25">
        <v>10.1012060120041</v>
      </c>
      <c r="AU34" s="25">
        <v>101.012054339522</v>
      </c>
      <c r="AV34" s="25">
        <v>0</v>
      </c>
      <c r="AW34" s="25">
        <v>6.88330856625715</v>
      </c>
      <c r="AX34" s="25">
        <v>6.9587590733973706E-2</v>
      </c>
      <c r="AY34" s="25">
        <v>59.431282981200098</v>
      </c>
      <c r="AZ34" s="25">
        <v>7.6545772141294197E-2</v>
      </c>
      <c r="BA34" s="25">
        <v>20.992145108219301</v>
      </c>
      <c r="BB34" s="25">
        <v>25.283353450508901</v>
      </c>
      <c r="BC34" s="25">
        <v>2.3195732072289501E-2</v>
      </c>
      <c r="BD34" s="25">
        <v>0</v>
      </c>
      <c r="BE34" s="25">
        <v>16.329793129295499</v>
      </c>
      <c r="BF34" s="25">
        <v>382.54631485143602</v>
      </c>
      <c r="BG34" s="25">
        <v>231.944891437248</v>
      </c>
      <c r="BH34" s="25">
        <v>150.601423414187</v>
      </c>
      <c r="BI34" s="25">
        <v>0.18695702574447301</v>
      </c>
      <c r="BJ34" s="25">
        <v>0</v>
      </c>
      <c r="BK34" s="25">
        <v>5.5437820620931699</v>
      </c>
      <c r="BL34" s="25">
        <v>1.5193252974861799</v>
      </c>
      <c r="BM34" s="25">
        <v>63.022832057408301</v>
      </c>
      <c r="BN34" s="25">
        <v>4.1752405297706598</v>
      </c>
      <c r="BO34" s="25">
        <v>0.81185398127173602</v>
      </c>
      <c r="BP34" s="25">
        <v>90.045878404074102</v>
      </c>
      <c r="BQ34" s="25">
        <v>2.4917879486984398</v>
      </c>
      <c r="BR34" s="25">
        <v>3.4793663255014103E-2</v>
      </c>
      <c r="BS34" s="25">
        <v>3.8272880614207598</v>
      </c>
      <c r="BT34" s="25">
        <v>2.3195717521784401E-3</v>
      </c>
      <c r="BU34" s="25">
        <v>46.082806607252003</v>
      </c>
      <c r="BV34" s="25">
        <v>6.10034511196144</v>
      </c>
      <c r="BW34" s="25">
        <v>0</v>
      </c>
      <c r="BX34" s="25">
        <v>2.0114788627303101E-3</v>
      </c>
      <c r="BY34" s="25">
        <v>7.1726956394830097</v>
      </c>
      <c r="BZ34" s="91">
        <v>0</v>
      </c>
      <c r="CA34" s="25">
        <v>23.2851738766844</v>
      </c>
      <c r="CB34" s="25">
        <v>180.37405589818999</v>
      </c>
      <c r="CC34" s="25">
        <v>5.2780791447929598</v>
      </c>
      <c r="CE34" s="54">
        <f t="shared" si="0"/>
        <v>8.7632313643168586E-4</v>
      </c>
      <c r="CF34" s="54">
        <f t="shared" si="1"/>
        <v>8.871224333944996E-4</v>
      </c>
      <c r="CG34" s="54">
        <f t="shared" si="2"/>
        <v>9.2781028892344436E-4</v>
      </c>
      <c r="CH34" s="54">
        <f t="shared" si="3"/>
        <v>8.9174851222541881E-4</v>
      </c>
      <c r="CI34" s="54">
        <f t="shared" si="4"/>
        <v>7.822905279259414E-4</v>
      </c>
      <c r="CJ34" s="54">
        <f t="shared" si="5"/>
        <v>1.0011401736476219E-3</v>
      </c>
      <c r="CK34" s="54">
        <f t="shared" si="6"/>
        <v>8.6481475080205984E-4</v>
      </c>
      <c r="CL34" s="98">
        <f t="shared" si="7"/>
        <v>-0.50982921239492418</v>
      </c>
      <c r="CM34" s="98">
        <f t="shared" si="8"/>
        <v>-0.84789043479729032</v>
      </c>
      <c r="CN34" s="98">
        <f t="shared" si="9"/>
        <v>-0.85032909043051474</v>
      </c>
      <c r="CO34" s="54">
        <f t="shared" si="10"/>
        <v>9.5061346639755317E-4</v>
      </c>
      <c r="CP34" s="54">
        <f t="shared" si="11"/>
        <v>9.5160036838059831E-4</v>
      </c>
    </row>
    <row r="35" spans="1:94" x14ac:dyDescent="0.25">
      <c r="A35" s="42" t="s">
        <v>34</v>
      </c>
      <c r="B35" s="25">
        <v>21276.066836000002</v>
      </c>
      <c r="C35" s="25">
        <v>4928.6153338000004</v>
      </c>
      <c r="D35" s="25">
        <v>845.52785929000004</v>
      </c>
      <c r="E35" s="25">
        <v>3333.5525419999999</v>
      </c>
      <c r="F35" s="25">
        <v>2114.1728714000001</v>
      </c>
      <c r="G35" s="25">
        <v>312.17527788000001</v>
      </c>
      <c r="H35" s="25">
        <v>1549.5437898</v>
      </c>
      <c r="I35" s="76">
        <v>237.82658728000001</v>
      </c>
      <c r="J35" s="76">
        <v>117.43099669</v>
      </c>
      <c r="K35" s="76">
        <v>555.03847513000005</v>
      </c>
      <c r="L35" s="76">
        <v>69.832736400000002</v>
      </c>
      <c r="M35" s="76">
        <v>58.3037469</v>
      </c>
      <c r="N35" s="25"/>
      <c r="O35" s="27" t="s">
        <v>34</v>
      </c>
      <c r="P35" s="91">
        <v>0</v>
      </c>
      <c r="Q35" s="25">
        <v>48.946687963471597</v>
      </c>
      <c r="R35" s="91">
        <v>69.858753592647403</v>
      </c>
      <c r="S35" s="25">
        <v>110.691995615358</v>
      </c>
      <c r="T35" s="25">
        <v>110.691995615358</v>
      </c>
      <c r="U35" s="25">
        <v>217.487143204087</v>
      </c>
      <c r="V35" s="91">
        <v>8.9143611919024202E-2</v>
      </c>
      <c r="W35" s="25">
        <v>17.529852291366701</v>
      </c>
      <c r="X35" s="91">
        <v>58.325408966580298</v>
      </c>
      <c r="Y35" s="25">
        <v>327.00430036825998</v>
      </c>
      <c r="Z35" s="25">
        <v>21284.0377828116</v>
      </c>
      <c r="AA35" s="25">
        <v>88.231691918649403</v>
      </c>
      <c r="AB35" s="25">
        <v>65.070573668651903</v>
      </c>
      <c r="AC35" s="25">
        <v>14.010997413907299</v>
      </c>
      <c r="AD35" s="25">
        <v>0</v>
      </c>
      <c r="AE35" s="91">
        <v>0</v>
      </c>
      <c r="AF35" s="25">
        <v>85.1549480152934</v>
      </c>
      <c r="AG35" s="25">
        <v>85.1549480152934</v>
      </c>
      <c r="AH35" s="25">
        <v>11623552.4910398</v>
      </c>
      <c r="AI35" s="25">
        <v>0</v>
      </c>
      <c r="AJ35" s="25">
        <v>27.5013019912939</v>
      </c>
      <c r="AK35" s="25">
        <v>5.7956439988166704</v>
      </c>
      <c r="AL35" s="91">
        <v>11.1623114317941</v>
      </c>
      <c r="AM35" s="25">
        <v>19.0162554043971</v>
      </c>
      <c r="AN35" s="25">
        <v>0</v>
      </c>
      <c r="AO35" s="25">
        <v>0</v>
      </c>
      <c r="AP35" s="25">
        <v>4930.6042539283599</v>
      </c>
      <c r="AQ35" s="25">
        <v>0</v>
      </c>
      <c r="AR35" s="91">
        <v>1664.1514825531699</v>
      </c>
      <c r="AS35" s="25">
        <v>761.26138562696701</v>
      </c>
      <c r="AT35" s="25">
        <v>84.584607975219996</v>
      </c>
      <c r="AU35" s="25">
        <v>845.84599360218601</v>
      </c>
      <c r="AV35" s="25">
        <v>0</v>
      </c>
      <c r="AW35" s="25">
        <v>57.204738439678799</v>
      </c>
      <c r="AX35" s="25">
        <v>0.63448511736856295</v>
      </c>
      <c r="AY35" s="25">
        <v>521.89343179582897</v>
      </c>
      <c r="AZ35" s="25">
        <v>0.69793345094991599</v>
      </c>
      <c r="BA35" s="25">
        <v>191.402795019759</v>
      </c>
      <c r="BB35" s="25">
        <v>230.52933690482001</v>
      </c>
      <c r="BC35" s="25">
        <v>0.211494771518488</v>
      </c>
      <c r="BD35" s="25">
        <v>0</v>
      </c>
      <c r="BE35" s="25">
        <v>148.89235756764</v>
      </c>
      <c r="BF35" s="25">
        <v>3334.61885843648</v>
      </c>
      <c r="BG35" s="25">
        <v>2114.8341753784498</v>
      </c>
      <c r="BH35" s="25">
        <v>1219.7846830580299</v>
      </c>
      <c r="BI35" s="25">
        <v>1.70464766613204</v>
      </c>
      <c r="BJ35" s="25">
        <v>0</v>
      </c>
      <c r="BK35" s="25">
        <v>50.547263160215302</v>
      </c>
      <c r="BL35" s="25">
        <v>13.8529059475189</v>
      </c>
      <c r="BM35" s="25">
        <v>574.63149236373999</v>
      </c>
      <c r="BN35" s="25">
        <v>38.069055121061297</v>
      </c>
      <c r="BO35" s="25">
        <v>7.4023281590855197</v>
      </c>
      <c r="BP35" s="25">
        <v>821.02303521332396</v>
      </c>
      <c r="BQ35" s="25">
        <v>19.821883066606201</v>
      </c>
      <c r="BR35" s="25">
        <v>0.317242265138863</v>
      </c>
      <c r="BS35" s="25">
        <v>34.896653174379999</v>
      </c>
      <c r="BT35" s="25">
        <v>2.11494757960063E-2</v>
      </c>
      <c r="BU35" s="25">
        <v>312.28094503326201</v>
      </c>
      <c r="BV35" s="25">
        <v>54.512207166681002</v>
      </c>
      <c r="BW35" s="25">
        <v>0</v>
      </c>
      <c r="BX35" s="25">
        <v>1.4857790401576299E-2</v>
      </c>
      <c r="BY35" s="25">
        <v>62.018826155277402</v>
      </c>
      <c r="BZ35" s="91">
        <v>0</v>
      </c>
      <c r="CA35" s="25">
        <v>206.374149526281</v>
      </c>
      <c r="CB35" s="25">
        <v>1550.1349926420701</v>
      </c>
      <c r="CC35" s="25">
        <v>46.074946762048498</v>
      </c>
      <c r="CE35" s="54">
        <f t="shared" ref="CE35:CE51" si="12">IF(Z35=0,"",(Z35-B35)/B35)</f>
        <v>3.7464381330626351E-4</v>
      </c>
      <c r="CF35" s="54">
        <f t="shared" ref="CF35:CF51" si="13">IF(AP35=0,"",(AP35-C35)/C35)</f>
        <v>4.0354541664464267E-4</v>
      </c>
      <c r="CG35" s="54">
        <f t="shared" ref="CG35:CG51" si="14">IF(AU35=0,"",(AU35-D35)/D35)</f>
        <v>3.7625526904946297E-4</v>
      </c>
      <c r="CH35" s="54">
        <f t="shared" ref="CH35:CH51" si="15">IF(BF35=0,"",(BF35-E35)/E35)</f>
        <v>3.198738952049987E-4</v>
      </c>
      <c r="CI35" s="54">
        <f t="shared" ref="CI35:CI51" si="16">IF(BG35=0,"",(BG35-F35)/F35)</f>
        <v>3.1279560313902304E-4</v>
      </c>
      <c r="CJ35" s="54">
        <f t="shared" ref="CJ35:CJ51" si="17">IF(BU35=0,"",(BU35-G35)/G35)</f>
        <v>3.3848661553085175E-4</v>
      </c>
      <c r="CK35" s="54">
        <f t="shared" ref="CK35:CK51" si="18">IF(CB35=0,"",(CB35-H35)/H35)</f>
        <v>3.8153348486290117E-4</v>
      </c>
      <c r="CL35" s="98">
        <f t="shared" ref="CL35:CL51" si="19">IF(I35=0,"",(T35-I35)/I35)</f>
        <v>-0.53456845644832318</v>
      </c>
      <c r="CM35" s="98">
        <f t="shared" ref="CM35:CM51" si="20">IF(W35=0,"",(W35-J35)/J35)</f>
        <v>-0.85072210246462576</v>
      </c>
      <c r="CN35" s="98">
        <f t="shared" ref="CN35:CN51" si="21">IF(AF35=0,"",(AF35-K35)/K35)</f>
        <v>-0.84657829712553068</v>
      </c>
      <c r="CO35" s="54">
        <f t="shared" si="10"/>
        <v>3.7256441589766405E-4</v>
      </c>
      <c r="CP35" s="54">
        <f t="shared" si="11"/>
        <v>3.7153815547140743E-4</v>
      </c>
    </row>
    <row r="36" spans="1:94" x14ac:dyDescent="0.25">
      <c r="A36" s="42" t="s">
        <v>35</v>
      </c>
      <c r="B36" s="25">
        <v>58.970115900000003</v>
      </c>
      <c r="C36" s="25">
        <v>8.2781679199999996</v>
      </c>
      <c r="D36" s="25">
        <v>1.7425851699999999</v>
      </c>
      <c r="E36" s="25">
        <v>9.4270788499999991</v>
      </c>
      <c r="F36" s="25">
        <v>6.5530242400000001</v>
      </c>
      <c r="G36" s="25">
        <v>0.32300000000000001</v>
      </c>
      <c r="H36" s="25">
        <v>3.6466702400000002</v>
      </c>
      <c r="I36" s="76">
        <v>0.55969440000000004</v>
      </c>
      <c r="J36" s="76">
        <v>0.27635880000000002</v>
      </c>
      <c r="K36" s="76">
        <v>1.3062121200000001</v>
      </c>
      <c r="L36" s="76">
        <v>0.1643424</v>
      </c>
      <c r="M36" s="76">
        <v>0.13721040000000001</v>
      </c>
      <c r="N36" s="25"/>
      <c r="O36" s="27" t="s">
        <v>35</v>
      </c>
      <c r="P36" s="91">
        <v>0</v>
      </c>
      <c r="Q36" s="25">
        <v>0.114422432244029</v>
      </c>
      <c r="R36" s="91">
        <v>0.16434181881176299</v>
      </c>
      <c r="S36" s="25">
        <v>0.25174364832288798</v>
      </c>
      <c r="T36" s="25">
        <v>0.25174364832288798</v>
      </c>
      <c r="U36" s="25">
        <v>0.49499384364820798</v>
      </c>
      <c r="V36" s="91">
        <v>1.78311960208777E-4</v>
      </c>
      <c r="W36" s="25">
        <v>4.11372884186577E-2</v>
      </c>
      <c r="X36" s="91">
        <v>0.137210629385626</v>
      </c>
      <c r="Y36" s="25">
        <v>0.77088920001984096</v>
      </c>
      <c r="Z36" s="25">
        <v>58.970101577958197</v>
      </c>
      <c r="AA36" s="25">
        <v>0.20577286854941301</v>
      </c>
      <c r="AB36" s="25">
        <v>0.14480547074653999</v>
      </c>
      <c r="AC36" s="25">
        <v>3.3765217623637898E-2</v>
      </c>
      <c r="AD36" s="25">
        <v>0</v>
      </c>
      <c r="AE36" s="91">
        <v>0</v>
      </c>
      <c r="AF36" s="25">
        <v>0.207663143671908</v>
      </c>
      <c r="AG36" s="25">
        <v>0.207663143671908</v>
      </c>
      <c r="AH36" s="25">
        <v>27344.367510485699</v>
      </c>
      <c r="AI36" s="25">
        <v>0</v>
      </c>
      <c r="AJ36" s="25">
        <v>6.1597348140676897E-2</v>
      </c>
      <c r="AK36" s="25">
        <v>1.3106709895886699E-2</v>
      </c>
      <c r="AL36" s="91">
        <v>2.4201483423689701E-2</v>
      </c>
      <c r="AM36" s="25">
        <v>4.4003822805712099E-2</v>
      </c>
      <c r="AN36" s="25">
        <v>0</v>
      </c>
      <c r="AO36" s="25">
        <v>0</v>
      </c>
      <c r="AP36" s="25">
        <v>8.2781669450001907</v>
      </c>
      <c r="AQ36" s="25">
        <v>0</v>
      </c>
      <c r="AR36" s="91">
        <v>3.9059018832983301</v>
      </c>
      <c r="AS36" s="25">
        <v>1.56832169844078</v>
      </c>
      <c r="AT36" s="25">
        <v>0.17425942007418499</v>
      </c>
      <c r="AU36" s="25">
        <v>1.74258111851496</v>
      </c>
      <c r="AV36" s="25">
        <v>0</v>
      </c>
      <c r="AW36" s="25">
        <v>0.13037602636727899</v>
      </c>
      <c r="AX36" s="25">
        <v>1.9659072846222102E-3</v>
      </c>
      <c r="AY36" s="25">
        <v>1.2517244197159301</v>
      </c>
      <c r="AZ36" s="25">
        <v>2.1624809713564402E-3</v>
      </c>
      <c r="BA36" s="25">
        <v>0.59304834184868505</v>
      </c>
      <c r="BB36" s="25">
        <v>0.71427911616704398</v>
      </c>
      <c r="BC36" s="25">
        <v>6.5530261192590195E-4</v>
      </c>
      <c r="BD36" s="25">
        <v>0</v>
      </c>
      <c r="BE36" s="25">
        <v>0.46133247353075701</v>
      </c>
      <c r="BF36" s="25">
        <v>9.4267217351477299</v>
      </c>
      <c r="BG36" s="25">
        <v>6.55266804157917</v>
      </c>
      <c r="BH36" s="25">
        <v>2.8740536935685599</v>
      </c>
      <c r="BI36" s="25">
        <v>5.2817632566675996E-3</v>
      </c>
      <c r="BJ36" s="25">
        <v>0</v>
      </c>
      <c r="BK36" s="25">
        <v>0.15661717290299099</v>
      </c>
      <c r="BL36" s="25">
        <v>4.2922411635994799E-2</v>
      </c>
      <c r="BM36" s="25">
        <v>1.7804559158275299</v>
      </c>
      <c r="BN36" s="25">
        <v>0.117954783202985</v>
      </c>
      <c r="BO36" s="25">
        <v>2.29357749521872E-2</v>
      </c>
      <c r="BP36" s="25">
        <v>2.5438835518664802</v>
      </c>
      <c r="BQ36" s="25">
        <v>4.3203157893483599E-2</v>
      </c>
      <c r="BR36" s="25">
        <v>9.8295408323550298E-4</v>
      </c>
      <c r="BS36" s="25">
        <v>0.108124561142435</v>
      </c>
      <c r="BT36" s="25">
        <v>6.5530294261920106E-5</v>
      </c>
      <c r="BU36" s="25">
        <v>0.32299955576866901</v>
      </c>
      <c r="BV36" s="25">
        <v>0.13272840782175599</v>
      </c>
      <c r="BW36" s="25">
        <v>0</v>
      </c>
      <c r="BX36" s="25">
        <v>2.9720737417395501E-5</v>
      </c>
      <c r="BY36" s="25">
        <v>0.14671267038630401</v>
      </c>
      <c r="BZ36" s="91">
        <v>0</v>
      </c>
      <c r="CA36" s="25">
        <v>0.49898320765885601</v>
      </c>
      <c r="CB36" s="25">
        <v>3.6466695326752498</v>
      </c>
      <c r="CC36" s="25">
        <v>0.109929870687897</v>
      </c>
      <c r="CE36" s="54">
        <f t="shared" si="12"/>
        <v>-2.4286948716571532E-7</v>
      </c>
      <c r="CF36" s="54">
        <f t="shared" si="13"/>
        <v>-1.1777966070652809E-7</v>
      </c>
      <c r="CG36" s="54">
        <f t="shared" si="14"/>
        <v>-2.324985377846437E-6</v>
      </c>
      <c r="CH36" s="54">
        <f t="shared" si="15"/>
        <v>-3.7881814499641255E-5</v>
      </c>
      <c r="CI36" s="54">
        <f t="shared" si="16"/>
        <v>-5.4356341100610938E-5</v>
      </c>
      <c r="CJ36" s="54">
        <f t="shared" si="17"/>
        <v>-1.3753291981369843E-6</v>
      </c>
      <c r="CK36" s="54">
        <f t="shared" si="18"/>
        <v>-1.9396454951364653E-7</v>
      </c>
      <c r="CL36" s="98">
        <f t="shared" si="19"/>
        <v>-0.55021231528689951</v>
      </c>
      <c r="CM36" s="98">
        <f t="shared" si="20"/>
        <v>-0.85114536458163192</v>
      </c>
      <c r="CN36" s="98">
        <f t="shared" si="21"/>
        <v>-0.84101882037971898</v>
      </c>
      <c r="CO36" s="54">
        <f t="shared" si="10"/>
        <v>-3.536447301541244E-6</v>
      </c>
      <c r="CP36" s="54">
        <f t="shared" si="11"/>
        <v>1.6717801711374552E-6</v>
      </c>
    </row>
    <row r="37" spans="1:94" x14ac:dyDescent="0.25">
      <c r="A37" s="42" t="s">
        <v>36</v>
      </c>
      <c r="B37" s="25">
        <v>10762.765918999999</v>
      </c>
      <c r="C37" s="25">
        <v>2732.2036929999999</v>
      </c>
      <c r="D37" s="25">
        <v>436.9097648</v>
      </c>
      <c r="E37" s="25">
        <v>1531.6425065000001</v>
      </c>
      <c r="F37" s="25">
        <v>936.54284882000002</v>
      </c>
      <c r="G37" s="25">
        <v>114.70051291999999</v>
      </c>
      <c r="H37" s="25">
        <v>756.14989098000001</v>
      </c>
      <c r="I37" s="76">
        <v>129.26290681</v>
      </c>
      <c r="J37" s="76">
        <v>63.825803039999997</v>
      </c>
      <c r="K37" s="76">
        <v>301.67312212000002</v>
      </c>
      <c r="L37" s="76">
        <v>37.955309759999999</v>
      </c>
      <c r="M37" s="76">
        <v>31.68910296</v>
      </c>
      <c r="N37" s="25"/>
      <c r="O37" s="27" t="s">
        <v>36</v>
      </c>
      <c r="P37" s="91">
        <v>0</v>
      </c>
      <c r="Q37" s="25">
        <v>23.351221881918999</v>
      </c>
      <c r="R37" s="91">
        <v>37.953021692157797</v>
      </c>
      <c r="S37" s="25">
        <v>47.7293195837265</v>
      </c>
      <c r="T37" s="25">
        <v>47.7293195837265</v>
      </c>
      <c r="U37" s="25">
        <v>94.054404902197405</v>
      </c>
      <c r="V37" s="91">
        <v>2.0782445378638301E-2</v>
      </c>
      <c r="W37" s="25">
        <v>8.4769540409276392</v>
      </c>
      <c r="X37" s="91">
        <v>31.687137917199198</v>
      </c>
      <c r="Y37" s="25">
        <v>160.668988971554</v>
      </c>
      <c r="Z37" s="25">
        <v>10762.1182537189</v>
      </c>
      <c r="AA37" s="25">
        <v>41.740911358934497</v>
      </c>
      <c r="AB37" s="25">
        <v>25.755670536096801</v>
      </c>
      <c r="AC37" s="25">
        <v>7.4163809426865397</v>
      </c>
      <c r="AD37" s="25">
        <v>0</v>
      </c>
      <c r="AE37" s="91">
        <v>0</v>
      </c>
      <c r="AF37" s="25">
        <v>46.843107055815501</v>
      </c>
      <c r="AG37" s="25">
        <v>46.843107055815501</v>
      </c>
      <c r="AH37" s="25">
        <v>6314871.9484382998</v>
      </c>
      <c r="AI37" s="25">
        <v>0</v>
      </c>
      <c r="AJ37" s="25">
        <v>11.1735107447433</v>
      </c>
      <c r="AK37" s="25">
        <v>2.4453804247045499</v>
      </c>
      <c r="AL37" s="91">
        <v>3.9563271141702301</v>
      </c>
      <c r="AM37" s="25">
        <v>8.7465644114552106</v>
      </c>
      <c r="AN37" s="25">
        <v>0</v>
      </c>
      <c r="AO37" s="25">
        <v>0</v>
      </c>
      <c r="AP37" s="25">
        <v>2732.0684811807901</v>
      </c>
      <c r="AQ37" s="25">
        <v>0</v>
      </c>
      <c r="AR37" s="91">
        <v>805.20691148993797</v>
      </c>
      <c r="AS37" s="25">
        <v>393.19345996682</v>
      </c>
      <c r="AT37" s="25">
        <v>43.6882170714903</v>
      </c>
      <c r="AU37" s="25">
        <v>436.88167703830999</v>
      </c>
      <c r="AV37" s="25">
        <v>0</v>
      </c>
      <c r="AW37" s="25">
        <v>24.8655514754983</v>
      </c>
      <c r="AX37" s="25">
        <v>0.28094607913490599</v>
      </c>
      <c r="AY37" s="25">
        <v>271.90691961507298</v>
      </c>
      <c r="AZ37" s="25">
        <v>0.30904155910867098</v>
      </c>
      <c r="BA37" s="25">
        <v>84.752117153612502</v>
      </c>
      <c r="BB37" s="25">
        <v>102.07710841779701</v>
      </c>
      <c r="BC37" s="25">
        <v>9.36489077751506E-2</v>
      </c>
      <c r="BD37" s="25">
        <v>0</v>
      </c>
      <c r="BE37" s="25">
        <v>65.928707264780599</v>
      </c>
      <c r="BF37" s="25">
        <v>1531.50733972188</v>
      </c>
      <c r="BG37" s="25">
        <v>936.436802620854</v>
      </c>
      <c r="BH37" s="25">
        <v>595.07053710103196</v>
      </c>
      <c r="BI37" s="25">
        <v>0.75480695337775605</v>
      </c>
      <c r="BJ37" s="25">
        <v>0</v>
      </c>
      <c r="BK37" s="25">
        <v>22.382047851320301</v>
      </c>
      <c r="BL37" s="25">
        <v>6.13401082469397</v>
      </c>
      <c r="BM37" s="25">
        <v>254.44362131208001</v>
      </c>
      <c r="BN37" s="25">
        <v>16.8567732601398</v>
      </c>
      <c r="BO37" s="25">
        <v>3.2777069759751298</v>
      </c>
      <c r="BP37" s="25">
        <v>363.54438587498601</v>
      </c>
      <c r="BQ37" s="25">
        <v>7.1886449059153197</v>
      </c>
      <c r="BR37" s="25">
        <v>0.14047291401423001</v>
      </c>
      <c r="BS37" s="25">
        <v>15.452042372834599</v>
      </c>
      <c r="BT37" s="25">
        <v>9.3648992212172696E-3</v>
      </c>
      <c r="BU37" s="25">
        <v>114.691736710814</v>
      </c>
      <c r="BV37" s="25">
        <v>29.8363565348285</v>
      </c>
      <c r="BW37" s="25">
        <v>0</v>
      </c>
      <c r="BX37" s="25">
        <v>3.4637233763455001E-3</v>
      </c>
      <c r="BY37" s="25">
        <v>30.8376729228596</v>
      </c>
      <c r="BZ37" s="91">
        <v>0</v>
      </c>
      <c r="CA37" s="25">
        <v>110.41308927263999</v>
      </c>
      <c r="CB37" s="25">
        <v>756.09663960493106</v>
      </c>
      <c r="CC37" s="25">
        <v>23.587029897066198</v>
      </c>
      <c r="CE37" s="54">
        <f t="shared" si="12"/>
        <v>-6.0176471919398444E-5</v>
      </c>
      <c r="CF37" s="54">
        <f t="shared" si="13"/>
        <v>-4.9488191365925172E-5</v>
      </c>
      <c r="CG37" s="54">
        <f t="shared" si="14"/>
        <v>-6.4287328764268972E-5</v>
      </c>
      <c r="CH37" s="54">
        <f t="shared" si="15"/>
        <v>-8.8249560551117827E-5</v>
      </c>
      <c r="CI37" s="54">
        <f t="shared" si="16"/>
        <v>-1.1323155078236384E-4</v>
      </c>
      <c r="CJ37" s="54">
        <f t="shared" si="17"/>
        <v>-7.6514123281356931E-5</v>
      </c>
      <c r="CK37" s="54">
        <f t="shared" si="18"/>
        <v>-7.0424363878353923E-5</v>
      </c>
      <c r="CL37" s="98">
        <f t="shared" si="19"/>
        <v>-0.63075780390825875</v>
      </c>
      <c r="CM37" s="98">
        <f t="shared" si="20"/>
        <v>-0.86718609657578327</v>
      </c>
      <c r="CN37" s="98">
        <f t="shared" si="21"/>
        <v>-0.84472230496828227</v>
      </c>
      <c r="CO37" s="54">
        <f t="shared" si="10"/>
        <v>-6.0283208243305824E-5</v>
      </c>
      <c r="CP37" s="54">
        <f t="shared" si="11"/>
        <v>-6.2010048163299044E-5</v>
      </c>
    </row>
    <row r="38" spans="1:94" x14ac:dyDescent="0.25">
      <c r="A38" s="42" t="s">
        <v>37</v>
      </c>
      <c r="B38" s="25">
        <v>4311.5998419999996</v>
      </c>
      <c r="C38" s="25">
        <v>493.5743228</v>
      </c>
      <c r="D38" s="25">
        <v>127.35156555</v>
      </c>
      <c r="E38" s="25">
        <v>696.26252969999996</v>
      </c>
      <c r="F38" s="25">
        <v>494.35599483999999</v>
      </c>
      <c r="G38" s="25">
        <v>29.953182940000001</v>
      </c>
      <c r="H38" s="25">
        <v>280.06683679999998</v>
      </c>
      <c r="I38" s="76">
        <v>39.802416489999999</v>
      </c>
      <c r="J38" s="76">
        <v>19.653132469999999</v>
      </c>
      <c r="K38" s="76">
        <v>92.890678080000001</v>
      </c>
      <c r="L38" s="76">
        <v>11.687136000000001</v>
      </c>
      <c r="M38" s="76">
        <v>9.7576560000000008</v>
      </c>
      <c r="N38" s="25"/>
      <c r="O38" s="27" t="s">
        <v>37</v>
      </c>
      <c r="P38" s="91">
        <v>0</v>
      </c>
      <c r="Q38" s="25">
        <v>8.8691096232400195</v>
      </c>
      <c r="R38" s="91">
        <v>11.687204068170301</v>
      </c>
      <c r="S38" s="25">
        <v>20.307461642063501</v>
      </c>
      <c r="T38" s="25">
        <v>20.307461642063501</v>
      </c>
      <c r="U38" s="25">
        <v>39.886748679706997</v>
      </c>
      <c r="V38" s="91">
        <v>1.72249747313282E-2</v>
      </c>
      <c r="W38" s="25">
        <v>3.1707993746768501</v>
      </c>
      <c r="X38" s="91">
        <v>9.7576526692632708</v>
      </c>
      <c r="Y38" s="25">
        <v>59.023051195445198</v>
      </c>
      <c r="Z38" s="25">
        <v>4311.5980705148304</v>
      </c>
      <c r="AA38" s="25">
        <v>16.0049182777162</v>
      </c>
      <c r="AB38" s="25">
        <v>12.051268028707399</v>
      </c>
      <c r="AC38" s="25">
        <v>2.5026996245638902</v>
      </c>
      <c r="AD38" s="25">
        <v>0</v>
      </c>
      <c r="AE38" s="91">
        <v>0</v>
      </c>
      <c r="AF38" s="25">
        <v>15.1235959404311</v>
      </c>
      <c r="AG38" s="25">
        <v>15.1235959404311</v>
      </c>
      <c r="AH38" s="25">
        <v>1944582.3918517099</v>
      </c>
      <c r="AI38" s="25">
        <v>0</v>
      </c>
      <c r="AJ38" s="25">
        <v>5.0791486870042997</v>
      </c>
      <c r="AK38" s="25">
        <v>1.0659123651275</v>
      </c>
      <c r="AL38" s="91">
        <v>2.09006586832807</v>
      </c>
      <c r="AM38" s="25">
        <v>3.4617746833776999</v>
      </c>
      <c r="AN38" s="25">
        <v>0</v>
      </c>
      <c r="AO38" s="25">
        <v>0</v>
      </c>
      <c r="AP38" s="25">
        <v>493.57423733858002</v>
      </c>
      <c r="AQ38" s="25">
        <v>0</v>
      </c>
      <c r="AR38" s="91">
        <v>300.98687588529299</v>
      </c>
      <c r="AS38" s="25">
        <v>114.61633682214701</v>
      </c>
      <c r="AT38" s="25">
        <v>12.735151403517399</v>
      </c>
      <c r="AU38" s="25">
        <v>127.35148822566499</v>
      </c>
      <c r="AV38" s="25">
        <v>0</v>
      </c>
      <c r="AW38" s="25">
        <v>10.4849506500879</v>
      </c>
      <c r="AX38" s="25">
        <v>0.14830677094528599</v>
      </c>
      <c r="AY38" s="25">
        <v>93.436901985813194</v>
      </c>
      <c r="AZ38" s="25">
        <v>0.16313754857057799</v>
      </c>
      <c r="BA38" s="25">
        <v>44.739200383604199</v>
      </c>
      <c r="BB38" s="25">
        <v>53.884780722785301</v>
      </c>
      <c r="BC38" s="25">
        <v>4.9435858948284998E-2</v>
      </c>
      <c r="BD38" s="25">
        <v>0</v>
      </c>
      <c r="BE38" s="25">
        <v>34.802649514707497</v>
      </c>
      <c r="BF38" s="25">
        <v>696.23563286242597</v>
      </c>
      <c r="BG38" s="25">
        <v>494.32914884869098</v>
      </c>
      <c r="BH38" s="25">
        <v>201.906484013734</v>
      </c>
      <c r="BI38" s="25">
        <v>0.398447807227853</v>
      </c>
      <c r="BJ38" s="25">
        <v>0</v>
      </c>
      <c r="BK38" s="25">
        <v>11.815104416409</v>
      </c>
      <c r="BL38" s="25">
        <v>3.2380343480106002</v>
      </c>
      <c r="BM38" s="25">
        <v>134.316484509774</v>
      </c>
      <c r="BN38" s="25">
        <v>8.8984062787634208</v>
      </c>
      <c r="BO38" s="25">
        <v>1.7302423761415799</v>
      </c>
      <c r="BP38" s="25">
        <v>191.908950985741</v>
      </c>
      <c r="BQ38" s="25">
        <v>3.7034628612563001</v>
      </c>
      <c r="BR38" s="25">
        <v>7.4153301256083298E-2</v>
      </c>
      <c r="BS38" s="25">
        <v>8.1568704398771992</v>
      </c>
      <c r="BT38" s="25">
        <v>4.9435859278978301E-3</v>
      </c>
      <c r="BU38" s="25">
        <v>29.953239385571798</v>
      </c>
      <c r="BV38" s="25">
        <v>9.6888008853102701</v>
      </c>
      <c r="BW38" s="25">
        <v>0</v>
      </c>
      <c r="BX38" s="25">
        <v>2.8707128885772999E-3</v>
      </c>
      <c r="BY38" s="25">
        <v>11.176175423742601</v>
      </c>
      <c r="BZ38" s="91">
        <v>0</v>
      </c>
      <c r="CA38" s="25">
        <v>36.805542917706902</v>
      </c>
      <c r="CB38" s="25">
        <v>280.06676069379398</v>
      </c>
      <c r="CC38" s="25">
        <v>8.2695801860370199</v>
      </c>
      <c r="CE38" s="54">
        <f t="shared" si="12"/>
        <v>-4.1086493045404037E-7</v>
      </c>
      <c r="CF38" s="54">
        <f t="shared" si="13"/>
        <v>-1.7314802662425325E-7</v>
      </c>
      <c r="CG38" s="54">
        <f t="shared" si="14"/>
        <v>-6.0717223754318335E-7</v>
      </c>
      <c r="CH38" s="54">
        <f t="shared" si="15"/>
        <v>-3.8630310302027991E-5</v>
      </c>
      <c r="CI38" s="54">
        <f t="shared" si="16"/>
        <v>-5.430497776750068E-5</v>
      </c>
      <c r="CJ38" s="54">
        <f t="shared" si="17"/>
        <v>1.8844598889586394E-6</v>
      </c>
      <c r="CK38" s="54">
        <f t="shared" si="18"/>
        <v>-2.7174301272029277E-7</v>
      </c>
      <c r="CL38" s="98">
        <f t="shared" si="19"/>
        <v>-0.48979324792589995</v>
      </c>
      <c r="CM38" s="98">
        <f t="shared" si="20"/>
        <v>-0.83866188356909543</v>
      </c>
      <c r="CN38" s="98">
        <f t="shared" si="21"/>
        <v>-0.83718930410426928</v>
      </c>
      <c r="CO38" s="54">
        <f t="shared" si="10"/>
        <v>5.824195962145951E-6</v>
      </c>
      <c r="CP38" s="54">
        <f t="shared" si="11"/>
        <v>-3.4134598821462976E-7</v>
      </c>
    </row>
    <row r="39" spans="1:94" x14ac:dyDescent="0.25">
      <c r="A39" s="42" t="s">
        <v>130</v>
      </c>
      <c r="B39" s="25">
        <v>261.66859160000001</v>
      </c>
      <c r="C39" s="25">
        <v>46.615104199999998</v>
      </c>
      <c r="D39" s="25">
        <v>9.92251935</v>
      </c>
      <c r="E39" s="25">
        <v>46.420760649999998</v>
      </c>
      <c r="F39" s="25">
        <v>27.558528939999999</v>
      </c>
      <c r="G39" s="25">
        <v>4.2874601200000004</v>
      </c>
      <c r="H39" s="25">
        <v>17.722831939999999</v>
      </c>
      <c r="I39" s="76">
        <v>2.9323308099999998</v>
      </c>
      <c r="J39" s="76">
        <v>1.4478891</v>
      </c>
      <c r="K39" s="76">
        <v>6.84345917</v>
      </c>
      <c r="L39" s="76">
        <v>0.86101680000000003</v>
      </c>
      <c r="M39" s="76">
        <v>0.71886779999999995</v>
      </c>
      <c r="N39" s="25"/>
      <c r="O39" s="27" t="s">
        <v>130</v>
      </c>
      <c r="P39" s="91">
        <v>0</v>
      </c>
      <c r="Q39" s="25">
        <v>0.56522357830773196</v>
      </c>
      <c r="R39" s="91">
        <v>0.86101619203789703</v>
      </c>
      <c r="S39" s="25">
        <v>1.3327792094439299</v>
      </c>
      <c r="T39" s="25">
        <v>1.3327792094439299</v>
      </c>
      <c r="U39" s="25">
        <v>2.6156434365647501</v>
      </c>
      <c r="V39" s="91">
        <v>1.2628097463957099E-3</v>
      </c>
      <c r="W39" s="25">
        <v>0.20120888809537099</v>
      </c>
      <c r="X39" s="91">
        <v>0.71886485931156197</v>
      </c>
      <c r="Y39" s="25">
        <v>3.7261052256155001</v>
      </c>
      <c r="Z39" s="25">
        <v>261.66853332010498</v>
      </c>
      <c r="AA39" s="25">
        <v>1.02266790404272</v>
      </c>
      <c r="AB39" s="25">
        <v>0.80819907220588905</v>
      </c>
      <c r="AC39" s="25">
        <v>0.15393462091370499</v>
      </c>
      <c r="AD39" s="25">
        <v>0</v>
      </c>
      <c r="AE39" s="91">
        <v>0</v>
      </c>
      <c r="AF39" s="25">
        <v>0.91658942038283198</v>
      </c>
      <c r="AG39" s="25">
        <v>0.91658942038283198</v>
      </c>
      <c r="AH39" s="25">
        <v>143261.627015437</v>
      </c>
      <c r="AI39" s="25">
        <v>0</v>
      </c>
      <c r="AJ39" s="25">
        <v>0.33847719123772901</v>
      </c>
      <c r="AK39" s="25">
        <v>7.0358110382557001E-2</v>
      </c>
      <c r="AL39" s="91">
        <v>0.14359763218344601</v>
      </c>
      <c r="AM39" s="25">
        <v>0.22308928264025499</v>
      </c>
      <c r="AN39" s="25">
        <v>0</v>
      </c>
      <c r="AO39" s="25">
        <v>0</v>
      </c>
      <c r="AP39" s="25">
        <v>46.6150908138913</v>
      </c>
      <c r="AQ39" s="25">
        <v>0</v>
      </c>
      <c r="AR39" s="91">
        <v>19.096206176248501</v>
      </c>
      <c r="AS39" s="25">
        <v>8.93028403247407</v>
      </c>
      <c r="AT39" s="25">
        <v>0.99225085732237595</v>
      </c>
      <c r="AU39" s="25">
        <v>9.9225348897964594</v>
      </c>
      <c r="AV39" s="25">
        <v>0</v>
      </c>
      <c r="AW39" s="25">
        <v>0.68663426334209599</v>
      </c>
      <c r="AX39" s="25">
        <v>8.2676234726103207E-3</v>
      </c>
      <c r="AY39" s="25">
        <v>5.7805829061327003</v>
      </c>
      <c r="AZ39" s="25">
        <v>9.0943053511687195E-3</v>
      </c>
      <c r="BA39" s="25">
        <v>2.4940467269630702</v>
      </c>
      <c r="BB39" s="25">
        <v>3.00387748915601</v>
      </c>
      <c r="BC39" s="25">
        <v>2.7558396578426601E-3</v>
      </c>
      <c r="BD39" s="25">
        <v>0</v>
      </c>
      <c r="BE39" s="25">
        <v>1.9401191598185501</v>
      </c>
      <c r="BF39" s="25">
        <v>46.4192582062093</v>
      </c>
      <c r="BG39" s="25">
        <v>27.557031978923799</v>
      </c>
      <c r="BH39" s="25">
        <v>18.8622262272855</v>
      </c>
      <c r="BI39" s="25">
        <v>2.2212106350964801E-2</v>
      </c>
      <c r="BJ39" s="25">
        <v>0</v>
      </c>
      <c r="BK39" s="25">
        <v>0.65864833523481903</v>
      </c>
      <c r="BL39" s="25">
        <v>0.18050863826011199</v>
      </c>
      <c r="BM39" s="25">
        <v>7.4876502587675002</v>
      </c>
      <c r="BN39" s="25">
        <v>0.49605398016942498</v>
      </c>
      <c r="BO39" s="25">
        <v>9.6455047206468303E-2</v>
      </c>
      <c r="BP39" s="25">
        <v>10.6982183347387</v>
      </c>
      <c r="BQ39" s="25">
        <v>0.25325223508236999</v>
      </c>
      <c r="BR39" s="25">
        <v>4.13378924916086E-3</v>
      </c>
      <c r="BS39" s="25">
        <v>0.45471476049537801</v>
      </c>
      <c r="BT39" s="25">
        <v>2.75584031922926E-4</v>
      </c>
      <c r="BU39" s="25">
        <v>4.28751053864426</v>
      </c>
      <c r="BV39" s="25">
        <v>0.58837002589791498</v>
      </c>
      <c r="BW39" s="25">
        <v>0</v>
      </c>
      <c r="BX39" s="25">
        <v>2.1048035490225201E-4</v>
      </c>
      <c r="BY39" s="25">
        <v>0.70276975848762901</v>
      </c>
      <c r="BZ39" s="91">
        <v>0</v>
      </c>
      <c r="CA39" s="25">
        <v>2.25479203254022</v>
      </c>
      <c r="CB39" s="25">
        <v>17.722828089088701</v>
      </c>
      <c r="CC39" s="25">
        <v>0.51482146167540199</v>
      </c>
      <c r="CE39" s="54">
        <f t="shared" si="12"/>
        <v>-2.2272407503203488E-7</v>
      </c>
      <c r="CF39" s="54">
        <f t="shared" si="13"/>
        <v>-2.8716247507484184E-7</v>
      </c>
      <c r="CG39" s="54">
        <f t="shared" si="14"/>
        <v>1.5661139990024092E-6</v>
      </c>
      <c r="CH39" s="54">
        <f t="shared" si="15"/>
        <v>-3.2365772763328228E-5</v>
      </c>
      <c r="CI39" s="54">
        <f t="shared" si="16"/>
        <v>-5.4319339013291126E-5</v>
      </c>
      <c r="CJ39" s="54">
        <f t="shared" si="17"/>
        <v>1.1759559937221442E-5</v>
      </c>
      <c r="CK39" s="54">
        <f t="shared" si="18"/>
        <v>-2.1728532501598157E-7</v>
      </c>
      <c r="CL39" s="98">
        <f t="shared" si="19"/>
        <v>-0.54548811310824441</v>
      </c>
      <c r="CM39" s="98">
        <f t="shared" si="20"/>
        <v>-0.86103294230520067</v>
      </c>
      <c r="CN39" s="98">
        <f t="shared" si="21"/>
        <v>-0.86606343405964503</v>
      </c>
      <c r="CO39" s="54">
        <f t="shared" si="10"/>
        <v>-7.0609784036059008E-7</v>
      </c>
      <c r="CP39" s="54">
        <f t="shared" si="11"/>
        <v>-4.0907221577877342E-6</v>
      </c>
    </row>
    <row r="40" spans="1:94" x14ac:dyDescent="0.25">
      <c r="A40" s="42" t="s">
        <v>39</v>
      </c>
      <c r="B40" s="25"/>
      <c r="C40" s="25"/>
      <c r="D40" s="25"/>
      <c r="E40" s="25"/>
      <c r="F40" s="25"/>
      <c r="G40" s="25"/>
      <c r="H40" s="25"/>
      <c r="I40" s="76"/>
      <c r="J40" s="76"/>
      <c r="K40" s="76"/>
      <c r="L40" s="76"/>
      <c r="M40" s="76"/>
      <c r="N40" s="25"/>
      <c r="P40" s="91"/>
      <c r="Q40" s="25"/>
      <c r="R40" s="91"/>
      <c r="CE40" s="54" t="str">
        <f t="shared" si="12"/>
        <v/>
      </c>
      <c r="CF40" s="54" t="str">
        <f t="shared" si="13"/>
        <v/>
      </c>
      <c r="CG40" s="54" t="str">
        <f t="shared" si="14"/>
        <v/>
      </c>
      <c r="CH40" s="54" t="str">
        <f t="shared" si="15"/>
        <v/>
      </c>
      <c r="CI40" s="54" t="str">
        <f t="shared" si="16"/>
        <v/>
      </c>
      <c r="CJ40" s="54" t="str">
        <f t="shared" si="17"/>
        <v/>
      </c>
      <c r="CK40" s="54" t="str">
        <f t="shared" si="18"/>
        <v/>
      </c>
      <c r="CL40" s="98" t="str">
        <f t="shared" si="19"/>
        <v/>
      </c>
      <c r="CM40" s="98" t="str">
        <f t="shared" si="20"/>
        <v/>
      </c>
      <c r="CN40" s="98" t="str">
        <f t="shared" si="21"/>
        <v/>
      </c>
      <c r="CO40" s="54" t="str">
        <f t="shared" si="10"/>
        <v/>
      </c>
      <c r="CP40" s="54" t="str">
        <f t="shared" si="11"/>
        <v/>
      </c>
    </row>
    <row r="41" spans="1:94" x14ac:dyDescent="0.25">
      <c r="A41" s="42" t="s">
        <v>40</v>
      </c>
      <c r="B41" s="25">
        <v>1402.4476913999999</v>
      </c>
      <c r="C41" s="25">
        <v>265.16592817999998</v>
      </c>
      <c r="D41" s="25">
        <v>57.469255680000003</v>
      </c>
      <c r="E41" s="25">
        <v>220.93936848000001</v>
      </c>
      <c r="F41" s="25">
        <v>141.4632392</v>
      </c>
      <c r="G41" s="25">
        <v>24.895877649999999</v>
      </c>
      <c r="H41" s="25">
        <v>109.31479874999999</v>
      </c>
      <c r="I41" s="76">
        <v>15.55453702</v>
      </c>
      <c r="J41" s="76">
        <v>7.6803219199999999</v>
      </c>
      <c r="K41" s="76">
        <v>36.301101369999998</v>
      </c>
      <c r="L41" s="76">
        <v>4.56726016</v>
      </c>
      <c r="M41" s="76">
        <v>3.8132313600000001</v>
      </c>
      <c r="N41" s="25"/>
      <c r="O41" s="27" t="s">
        <v>40</v>
      </c>
      <c r="P41" s="91">
        <v>0</v>
      </c>
      <c r="Q41" s="25">
        <v>3.4891722205695599</v>
      </c>
      <c r="R41" s="91">
        <v>4.5683648736421496</v>
      </c>
      <c r="S41" s="25">
        <v>8.2490501806359209</v>
      </c>
      <c r="T41" s="25">
        <v>8.2490501806359209</v>
      </c>
      <c r="U41" s="25">
        <v>16.188236510854999</v>
      </c>
      <c r="V41" s="91">
        <v>7.8884071509229096E-3</v>
      </c>
      <c r="W41" s="25">
        <v>1.2415925307245801</v>
      </c>
      <c r="X41" s="91">
        <v>3.8141654836314101</v>
      </c>
      <c r="Y41" s="25">
        <v>22.9817490233855</v>
      </c>
      <c r="Z41" s="25">
        <v>1402.65444203773</v>
      </c>
      <c r="AA41" s="25">
        <v>6.3145353451247503</v>
      </c>
      <c r="AB41" s="25">
        <v>5.0116501486135601</v>
      </c>
      <c r="AC41" s="25">
        <v>0.94714021856379904</v>
      </c>
      <c r="AD41" s="25">
        <v>0</v>
      </c>
      <c r="AE41" s="91">
        <v>0</v>
      </c>
      <c r="AF41" s="25">
        <v>5.6316660811763803</v>
      </c>
      <c r="AG41" s="25">
        <v>5.6316660811763803</v>
      </c>
      <c r="AH41" s="25">
        <v>760116.871659033</v>
      </c>
      <c r="AI41" s="25">
        <v>0</v>
      </c>
      <c r="AJ41" s="25">
        <v>2.0977698374796701</v>
      </c>
      <c r="AK41" s="25">
        <v>0.43569250104466001</v>
      </c>
      <c r="AL41" s="91">
        <v>0.89228575718437797</v>
      </c>
      <c r="AM41" s="25">
        <v>1.3785532038889501</v>
      </c>
      <c r="AN41" s="25">
        <v>0</v>
      </c>
      <c r="AO41" s="25">
        <v>0</v>
      </c>
      <c r="AP41" s="25">
        <v>265.22176455739401</v>
      </c>
      <c r="AQ41" s="25">
        <v>0</v>
      </c>
      <c r="AR41" s="91">
        <v>117.834530883998</v>
      </c>
      <c r="AS41" s="25">
        <v>51.734704189332902</v>
      </c>
      <c r="AT41" s="25">
        <v>5.7483163478232102</v>
      </c>
      <c r="AU41" s="25">
        <v>57.483020537156101</v>
      </c>
      <c r="AV41" s="25">
        <v>0</v>
      </c>
      <c r="AW41" s="25">
        <v>4.2490055232394699</v>
      </c>
      <c r="AX41" s="25">
        <v>4.2442245076803498E-2</v>
      </c>
      <c r="AY41" s="25">
        <v>35.5863296410324</v>
      </c>
      <c r="AZ41" s="25">
        <v>4.6686603945170997E-2</v>
      </c>
      <c r="BA41" s="25">
        <v>12.80346985455</v>
      </c>
      <c r="BB41" s="25">
        <v>15.4207493510144</v>
      </c>
      <c r="BC41" s="25">
        <v>1.41475120289687E-2</v>
      </c>
      <c r="BD41" s="25">
        <v>0</v>
      </c>
      <c r="BE41" s="25">
        <v>9.9598188131417498</v>
      </c>
      <c r="BF41" s="25">
        <v>220.96825974349201</v>
      </c>
      <c r="BG41" s="25">
        <v>141.46715015724399</v>
      </c>
      <c r="BH41" s="25">
        <v>79.501109586247495</v>
      </c>
      <c r="BI41" s="25">
        <v>0.114028148613568</v>
      </c>
      <c r="BJ41" s="25">
        <v>0</v>
      </c>
      <c r="BK41" s="25">
        <v>3.3812459641638601</v>
      </c>
      <c r="BL41" s="25">
        <v>0.92666062490010304</v>
      </c>
      <c r="BM41" s="25">
        <v>38.4387019185722</v>
      </c>
      <c r="BN41" s="25">
        <v>2.5465502075100401</v>
      </c>
      <c r="BO41" s="25">
        <v>0.49516307919553298</v>
      </c>
      <c r="BP41" s="25">
        <v>54.920518086167597</v>
      </c>
      <c r="BQ41" s="25">
        <v>1.5730281014434699</v>
      </c>
      <c r="BR41" s="25">
        <v>2.1221201408753401E-2</v>
      </c>
      <c r="BS41" s="25">
        <v>2.33433179560949</v>
      </c>
      <c r="BT41" s="25">
        <v>1.4147513461972999E-3</v>
      </c>
      <c r="BU41" s="25">
        <v>24.904491921713799</v>
      </c>
      <c r="BV41" s="25">
        <v>3.6157284281770501</v>
      </c>
      <c r="BW41" s="25">
        <v>0</v>
      </c>
      <c r="BX41" s="25">
        <v>1.3147977226365E-3</v>
      </c>
      <c r="BY41" s="25">
        <v>4.33287766658575</v>
      </c>
      <c r="BZ41" s="91">
        <v>0</v>
      </c>
      <c r="CA41" s="25">
        <v>13.8680764562906</v>
      </c>
      <c r="CB41" s="25">
        <v>109.33398997999301</v>
      </c>
      <c r="CC41" s="25">
        <v>3.1712003636364101</v>
      </c>
      <c r="CE41" s="54">
        <f t="shared" si="12"/>
        <v>1.4742128280279801E-4</v>
      </c>
      <c r="CF41" s="54">
        <f t="shared" si="13"/>
        <v>2.1057146284694301E-4</v>
      </c>
      <c r="CG41" s="54">
        <f t="shared" si="14"/>
        <v>2.3951688591101168E-4</v>
      </c>
      <c r="CH41" s="54">
        <f t="shared" si="15"/>
        <v>1.3076557469482794E-4</v>
      </c>
      <c r="CI41" s="54">
        <f t="shared" si="16"/>
        <v>2.7646456182578192E-5</v>
      </c>
      <c r="CJ41" s="54">
        <f t="shared" si="17"/>
        <v>3.4601197173699888E-4</v>
      </c>
      <c r="CK41" s="54">
        <f t="shared" si="18"/>
        <v>1.7555930406917911E-4</v>
      </c>
      <c r="CL41" s="98">
        <f t="shared" si="19"/>
        <v>-0.46966919233730292</v>
      </c>
      <c r="CM41" s="98">
        <f t="shared" si="20"/>
        <v>-0.83834108209821234</v>
      </c>
      <c r="CN41" s="98">
        <f t="shared" si="21"/>
        <v>-0.84486239070888058</v>
      </c>
      <c r="CO41" s="54">
        <f t="shared" si="10"/>
        <v>2.4187666203573363E-4</v>
      </c>
      <c r="CP41" s="54">
        <f t="shared" si="11"/>
        <v>2.4496904153489097E-4</v>
      </c>
    </row>
    <row r="42" spans="1:94" x14ac:dyDescent="0.25">
      <c r="A42" s="42" t="s">
        <v>41</v>
      </c>
      <c r="B42" s="25">
        <v>4684.2862929000003</v>
      </c>
      <c r="C42" s="25">
        <v>1061.7728342</v>
      </c>
      <c r="D42" s="25">
        <v>197.42808897</v>
      </c>
      <c r="E42" s="25">
        <v>799.25249281000004</v>
      </c>
      <c r="F42" s="25">
        <v>463.40521030000002</v>
      </c>
      <c r="G42" s="25">
        <v>89.661605280000003</v>
      </c>
      <c r="H42" s="25">
        <v>340.89051465</v>
      </c>
      <c r="I42" s="76">
        <v>55.5808617</v>
      </c>
      <c r="J42" s="76">
        <v>27.44401371</v>
      </c>
      <c r="K42" s="76">
        <v>129.71432962</v>
      </c>
      <c r="L42" s="76">
        <v>16.320141599999999</v>
      </c>
      <c r="M42" s="76">
        <v>13.6257786</v>
      </c>
      <c r="N42" s="25"/>
      <c r="O42" s="27" t="s">
        <v>41</v>
      </c>
      <c r="P42" s="91">
        <v>0</v>
      </c>
      <c r="Q42" s="25">
        <v>10.857860135058999</v>
      </c>
      <c r="R42" s="91">
        <v>16.324091070159401</v>
      </c>
      <c r="S42" s="25">
        <v>25.432953645276498</v>
      </c>
      <c r="T42" s="25">
        <v>25.432953645276498</v>
      </c>
      <c r="U42" s="25">
        <v>49.922846261842899</v>
      </c>
      <c r="V42" s="91">
        <v>2.3534422185992901E-2</v>
      </c>
      <c r="W42" s="25">
        <v>3.8689472537990102</v>
      </c>
      <c r="X42" s="91">
        <v>13.6291291433143</v>
      </c>
      <c r="Y42" s="25">
        <v>71.733066337229999</v>
      </c>
      <c r="Z42" s="25">
        <v>4685.4809314527802</v>
      </c>
      <c r="AA42" s="25">
        <v>19.633302423131902</v>
      </c>
      <c r="AB42" s="25">
        <v>15.348896380823</v>
      </c>
      <c r="AC42" s="25">
        <v>2.9814775787093</v>
      </c>
      <c r="AD42" s="25">
        <v>0</v>
      </c>
      <c r="AE42" s="91">
        <v>0</v>
      </c>
      <c r="AF42" s="25">
        <v>17.814886110294999</v>
      </c>
      <c r="AG42" s="25">
        <v>17.814886110294999</v>
      </c>
      <c r="AH42" s="25">
        <v>2716112.6207421799</v>
      </c>
      <c r="AI42" s="25">
        <v>0</v>
      </c>
      <c r="AJ42" s="25">
        <v>6.4372198721550697</v>
      </c>
      <c r="AK42" s="25">
        <v>1.3409061119663499</v>
      </c>
      <c r="AL42" s="91">
        <v>2.7128337084498502</v>
      </c>
      <c r="AM42" s="25">
        <v>4.2746618437452097</v>
      </c>
      <c r="AN42" s="25">
        <v>0</v>
      </c>
      <c r="AO42" s="25">
        <v>0</v>
      </c>
      <c r="AP42" s="25">
        <v>1062.1934065267801</v>
      </c>
      <c r="AQ42" s="25">
        <v>0</v>
      </c>
      <c r="AR42" s="91">
        <v>367.20846960653</v>
      </c>
      <c r="AS42" s="25">
        <v>177.73846084315699</v>
      </c>
      <c r="AT42" s="25">
        <v>19.748761873267298</v>
      </c>
      <c r="AU42" s="25">
        <v>197.48722271642501</v>
      </c>
      <c r="AV42" s="25">
        <v>0</v>
      </c>
      <c r="AW42" s="25">
        <v>13.109078916152701</v>
      </c>
      <c r="AX42" s="25">
        <v>0.13905664621879699</v>
      </c>
      <c r="AY42" s="25">
        <v>111.80814531391</v>
      </c>
      <c r="AZ42" s="25">
        <v>0.15296224320287399</v>
      </c>
      <c r="BA42" s="25">
        <v>41.948638921498898</v>
      </c>
      <c r="BB42" s="25">
        <v>50.523774423077903</v>
      </c>
      <c r="BC42" s="25">
        <v>4.6352067770079899E-2</v>
      </c>
      <c r="BD42" s="25">
        <v>0</v>
      </c>
      <c r="BE42" s="25">
        <v>32.6318766293534</v>
      </c>
      <c r="BF42" s="25">
        <v>799.39332095294697</v>
      </c>
      <c r="BG42" s="25">
        <v>463.49591380887</v>
      </c>
      <c r="BH42" s="25">
        <v>335.89740714407702</v>
      </c>
      <c r="BI42" s="25">
        <v>0.37359769617001998</v>
      </c>
      <c r="BJ42" s="25">
        <v>0</v>
      </c>
      <c r="BK42" s="25">
        <v>11.0781499694108</v>
      </c>
      <c r="BL42" s="25">
        <v>3.0360647883287299</v>
      </c>
      <c r="BM42" s="25">
        <v>125.938634236677</v>
      </c>
      <c r="BN42" s="25">
        <v>8.3433685521696201</v>
      </c>
      <c r="BO42" s="25">
        <v>1.62232827813511</v>
      </c>
      <c r="BP42" s="25">
        <v>179.93884841570301</v>
      </c>
      <c r="BQ42" s="25">
        <v>4.7892086417266597</v>
      </c>
      <c r="BR42" s="25">
        <v>6.9528061090075297E-2</v>
      </c>
      <c r="BS42" s="25">
        <v>7.6480976757772599</v>
      </c>
      <c r="BT42" s="25">
        <v>4.6352042857851399E-3</v>
      </c>
      <c r="BU42" s="25">
        <v>89.690493418652196</v>
      </c>
      <c r="BV42" s="25">
        <v>11.4302244330608</v>
      </c>
      <c r="BW42" s="25">
        <v>0</v>
      </c>
      <c r="BX42" s="25">
        <v>3.9225537697867496E-3</v>
      </c>
      <c r="BY42" s="25">
        <v>13.5415526696609</v>
      </c>
      <c r="BZ42" s="91">
        <v>0</v>
      </c>
      <c r="CA42" s="25">
        <v>43.712505615370603</v>
      </c>
      <c r="CB42" s="25">
        <v>341.002516796463</v>
      </c>
      <c r="CC42" s="25">
        <v>9.9431853465682192</v>
      </c>
      <c r="CE42" s="54">
        <f t="shared" si="12"/>
        <v>2.5503107156166503E-4</v>
      </c>
      <c r="CF42" s="54">
        <f t="shared" si="13"/>
        <v>3.961038682035579E-4</v>
      </c>
      <c r="CG42" s="54">
        <f t="shared" si="14"/>
        <v>2.9952043163417432E-4</v>
      </c>
      <c r="CH42" s="54">
        <f t="shared" si="15"/>
        <v>1.7619981697124062E-4</v>
      </c>
      <c r="CI42" s="54">
        <f t="shared" si="16"/>
        <v>1.9573260475698749E-4</v>
      </c>
      <c r="CJ42" s="54">
        <f t="shared" si="17"/>
        <v>3.2219073662554656E-4</v>
      </c>
      <c r="CK42" s="54">
        <f t="shared" si="18"/>
        <v>3.2855753284304106E-4</v>
      </c>
      <c r="CL42" s="98">
        <f t="shared" si="19"/>
        <v>-0.54241526908035509</v>
      </c>
      <c r="CM42" s="98">
        <f t="shared" si="20"/>
        <v>-0.85902400083741215</v>
      </c>
      <c r="CN42" s="98">
        <f t="shared" si="21"/>
        <v>-0.86266061612094858</v>
      </c>
      <c r="CO42" s="54">
        <f t="shared" si="10"/>
        <v>2.4199974829885139E-4</v>
      </c>
      <c r="CP42" s="54">
        <f t="shared" si="11"/>
        <v>2.4589738411715526E-4</v>
      </c>
    </row>
    <row r="43" spans="1:94" x14ac:dyDescent="0.25">
      <c r="A43" s="42" t="s">
        <v>42</v>
      </c>
      <c r="B43" s="25">
        <v>1581.6475281</v>
      </c>
      <c r="C43" s="25">
        <v>368.00661219</v>
      </c>
      <c r="D43" s="25">
        <v>65.838911330000002</v>
      </c>
      <c r="E43" s="25">
        <v>260.41485641000003</v>
      </c>
      <c r="F43" s="25">
        <v>159.13751239000001</v>
      </c>
      <c r="G43" s="25">
        <v>29.575136709999999</v>
      </c>
      <c r="H43" s="25">
        <v>117.7574523</v>
      </c>
      <c r="I43" s="76">
        <v>17.877073370000002</v>
      </c>
      <c r="J43" s="76">
        <v>8.8271143300000006</v>
      </c>
      <c r="K43" s="76">
        <v>41.721424849999998</v>
      </c>
      <c r="L43" s="76">
        <v>5.2492236700000001</v>
      </c>
      <c r="M43" s="76">
        <v>4.3826065500000002</v>
      </c>
      <c r="N43" s="25"/>
      <c r="O43" s="27" t="s">
        <v>42</v>
      </c>
      <c r="P43" s="91">
        <v>0</v>
      </c>
      <c r="Q43" s="25">
        <v>3.7445339160405</v>
      </c>
      <c r="R43" s="91">
        <v>5.2498487582764302</v>
      </c>
      <c r="S43" s="25">
        <v>8.7189398217887106</v>
      </c>
      <c r="T43" s="25">
        <v>8.7189398217887106</v>
      </c>
      <c r="U43" s="25">
        <v>17.117298530068201</v>
      </c>
      <c r="V43" s="91">
        <v>7.8934504182496101E-3</v>
      </c>
      <c r="W43" s="25">
        <v>1.33545768858336</v>
      </c>
      <c r="X43" s="91">
        <v>4.3831358595356802</v>
      </c>
      <c r="Y43" s="25">
        <v>24.7865530234075</v>
      </c>
      <c r="Z43" s="25">
        <v>1581.82123778501</v>
      </c>
      <c r="AA43" s="25">
        <v>6.7673703261661</v>
      </c>
      <c r="AB43" s="25">
        <v>5.23908638548256</v>
      </c>
      <c r="AC43" s="25">
        <v>1.0357394870543399</v>
      </c>
      <c r="AD43" s="25">
        <v>0</v>
      </c>
      <c r="AE43" s="91">
        <v>0</v>
      </c>
      <c r="AF43" s="25">
        <v>6.2076582199705603</v>
      </c>
      <c r="AG43" s="25">
        <v>6.2076582199705603</v>
      </c>
      <c r="AH43" s="25">
        <v>873503.64249849797</v>
      </c>
      <c r="AI43" s="25">
        <v>0</v>
      </c>
      <c r="AJ43" s="25">
        <v>2.1999921220103902</v>
      </c>
      <c r="AK43" s="25">
        <v>0.45915281323214102</v>
      </c>
      <c r="AL43" s="91">
        <v>0.92151429459897305</v>
      </c>
      <c r="AM43" s="25">
        <v>1.47086534587763</v>
      </c>
      <c r="AN43" s="25">
        <v>0</v>
      </c>
      <c r="AO43" s="25">
        <v>0</v>
      </c>
      <c r="AP43" s="25">
        <v>368.06409138158102</v>
      </c>
      <c r="AQ43" s="25">
        <v>0</v>
      </c>
      <c r="AR43" s="91">
        <v>126.755140572209</v>
      </c>
      <c r="AS43" s="25">
        <v>59.262332137325899</v>
      </c>
      <c r="AT43" s="25">
        <v>6.5847301465522401</v>
      </c>
      <c r="AU43" s="25">
        <v>65.847062283878103</v>
      </c>
      <c r="AV43" s="25">
        <v>0</v>
      </c>
      <c r="AW43" s="25">
        <v>4.4960406267189104</v>
      </c>
      <c r="AX43" s="25">
        <v>4.7745585740504901E-2</v>
      </c>
      <c r="AY43" s="25">
        <v>38.794714246267198</v>
      </c>
      <c r="AZ43" s="25">
        <v>5.2520004960399401E-2</v>
      </c>
      <c r="BA43" s="25">
        <v>14.403294807564</v>
      </c>
      <c r="BB43" s="25">
        <v>17.347614102966801</v>
      </c>
      <c r="BC43" s="25">
        <v>1.5915287510265198E-2</v>
      </c>
      <c r="BD43" s="25">
        <v>0</v>
      </c>
      <c r="BE43" s="25">
        <v>11.2043308586451</v>
      </c>
      <c r="BF43" s="25">
        <v>260.42948713128999</v>
      </c>
      <c r="BG43" s="25">
        <v>159.143841204605</v>
      </c>
      <c r="BH43" s="25">
        <v>101.28564592668501</v>
      </c>
      <c r="BI43" s="25">
        <v>0.12827642542590501</v>
      </c>
      <c r="BJ43" s="25">
        <v>0</v>
      </c>
      <c r="BK43" s="25">
        <v>3.80374130965569</v>
      </c>
      <c r="BL43" s="25">
        <v>1.04244981563848</v>
      </c>
      <c r="BM43" s="25">
        <v>43.241714093597203</v>
      </c>
      <c r="BN43" s="25">
        <v>2.86474387252875</v>
      </c>
      <c r="BO43" s="25">
        <v>0.55703760093035004</v>
      </c>
      <c r="BP43" s="25">
        <v>61.782980648930398</v>
      </c>
      <c r="BQ43" s="25">
        <v>1.6283731760679401</v>
      </c>
      <c r="BR43" s="25">
        <v>2.3872873449186201E-2</v>
      </c>
      <c r="BS43" s="25">
        <v>2.6260123899755801</v>
      </c>
      <c r="BT43" s="25">
        <v>1.5915270865369199E-3</v>
      </c>
      <c r="BU43" s="25">
        <v>29.578217452889898</v>
      </c>
      <c r="BV43" s="25">
        <v>3.9812721699600799</v>
      </c>
      <c r="BW43" s="25">
        <v>0</v>
      </c>
      <c r="BX43" s="25">
        <v>1.31552576295273E-3</v>
      </c>
      <c r="BY43" s="25">
        <v>4.68291245602407</v>
      </c>
      <c r="BZ43" s="91">
        <v>0</v>
      </c>
      <c r="CA43" s="25">
        <v>15.198022535690001</v>
      </c>
      <c r="CB43" s="25">
        <v>117.771763532245</v>
      </c>
      <c r="CC43" s="25">
        <v>3.4455817777685902</v>
      </c>
      <c r="CE43" s="54">
        <f t="shared" si="12"/>
        <v>1.0982831631180628E-4</v>
      </c>
      <c r="CF43" s="54">
        <f t="shared" si="13"/>
        <v>1.5619064896406685E-4</v>
      </c>
      <c r="CG43" s="54">
        <f t="shared" si="14"/>
        <v>1.2380146805961181E-4</v>
      </c>
      <c r="CH43" s="54">
        <f t="shared" si="15"/>
        <v>5.6182360298702344E-5</v>
      </c>
      <c r="CI43" s="54">
        <f t="shared" si="16"/>
        <v>3.9769470503435744E-5</v>
      </c>
      <c r="CJ43" s="54">
        <f t="shared" si="17"/>
        <v>1.0416664917250921E-4</v>
      </c>
      <c r="CK43" s="54">
        <f t="shared" si="18"/>
        <v>1.2153143572219185E-4</v>
      </c>
      <c r="CL43" s="98">
        <f t="shared" si="19"/>
        <v>-0.5122837143790997</v>
      </c>
      <c r="CM43" s="98">
        <f t="shared" si="20"/>
        <v>-0.84870959651619693</v>
      </c>
      <c r="CN43" s="98">
        <f t="shared" si="21"/>
        <v>-0.85121173971673303</v>
      </c>
      <c r="CO43" s="54">
        <f t="shared" si="10"/>
        <v>1.1908204255088284E-4</v>
      </c>
      <c r="CP43" s="54">
        <f t="shared" si="11"/>
        <v>1.2077505238976521E-4</v>
      </c>
    </row>
    <row r="44" spans="1:94" x14ac:dyDescent="0.25">
      <c r="A44" s="42" t="s">
        <v>43</v>
      </c>
      <c r="B44" s="25">
        <v>13973.763383</v>
      </c>
      <c r="C44" s="25">
        <v>2578.9159242999999</v>
      </c>
      <c r="D44" s="25">
        <v>519.98431733999996</v>
      </c>
      <c r="E44" s="25">
        <v>2164.3543718000001</v>
      </c>
      <c r="F44" s="25">
        <v>1418.2190756</v>
      </c>
      <c r="G44" s="25">
        <v>188.95904286000001</v>
      </c>
      <c r="H44" s="25">
        <v>926.22713059</v>
      </c>
      <c r="I44" s="76">
        <v>147.22809826</v>
      </c>
      <c r="J44" s="76">
        <v>72.696425160000004</v>
      </c>
      <c r="K44" s="76">
        <v>343.60019788</v>
      </c>
      <c r="L44" s="76">
        <v>43.230408359999998</v>
      </c>
      <c r="M44" s="76">
        <v>36.093312660000002</v>
      </c>
      <c r="N44" s="25"/>
      <c r="O44" s="27" t="s">
        <v>43</v>
      </c>
      <c r="P44" s="91">
        <v>0</v>
      </c>
      <c r="Q44" s="25">
        <v>29.353743309926699</v>
      </c>
      <c r="R44" s="91">
        <v>43.229267217394302</v>
      </c>
      <c r="S44" s="25">
        <v>67.5860077886787</v>
      </c>
      <c r="T44" s="25">
        <v>67.5860077886787</v>
      </c>
      <c r="U44" s="25">
        <v>132.71473254862499</v>
      </c>
      <c r="V44" s="91">
        <v>5.8579107171130199E-2</v>
      </c>
      <c r="W44" s="25">
        <v>10.5052715063075</v>
      </c>
      <c r="X44" s="91">
        <v>36.0923371001345</v>
      </c>
      <c r="Y44" s="25">
        <v>195.16163411844599</v>
      </c>
      <c r="Z44" s="25">
        <v>13973.5141317821</v>
      </c>
      <c r="AA44" s="25">
        <v>53.122927838275601</v>
      </c>
      <c r="AB44" s="25">
        <v>40.331388652492898</v>
      </c>
      <c r="AC44" s="25">
        <v>8.2481403602018801</v>
      </c>
      <c r="AD44" s="25">
        <v>0</v>
      </c>
      <c r="AE44" s="91">
        <v>0</v>
      </c>
      <c r="AF44" s="25">
        <v>49.631133344210802</v>
      </c>
      <c r="AG44" s="25">
        <v>49.631133344210802</v>
      </c>
      <c r="AH44" s="25">
        <v>7192771.6812260998</v>
      </c>
      <c r="AI44" s="25">
        <v>0</v>
      </c>
      <c r="AJ44" s="25">
        <v>16.964026803858001</v>
      </c>
      <c r="AK44" s="25">
        <v>3.5635323524931501</v>
      </c>
      <c r="AL44" s="91">
        <v>7.0165538073739304</v>
      </c>
      <c r="AM44" s="25">
        <v>11.4808371467361</v>
      </c>
      <c r="AN44" s="25">
        <v>0</v>
      </c>
      <c r="AO44" s="25">
        <v>8.5713418769986201E-4</v>
      </c>
      <c r="AP44" s="25">
        <v>2578.7783607831898</v>
      </c>
      <c r="AQ44" s="25">
        <v>0</v>
      </c>
      <c r="AR44" s="91">
        <v>995.90213730357095</v>
      </c>
      <c r="AS44" s="25">
        <v>467.97621891459801</v>
      </c>
      <c r="AT44" s="25">
        <v>51.997540705183603</v>
      </c>
      <c r="AU44" s="25">
        <v>519.97375961978196</v>
      </c>
      <c r="AV44" s="25">
        <v>4.7222863648539098E-7</v>
      </c>
      <c r="AW44" s="25">
        <v>34.894607952101197</v>
      </c>
      <c r="AX44" s="25">
        <v>0.41128812983746399</v>
      </c>
      <c r="AY44" s="25">
        <v>307.73635394642997</v>
      </c>
      <c r="AZ44" s="25">
        <v>0.45241637038487098</v>
      </c>
      <c r="BA44" s="25">
        <v>134.23507644703099</v>
      </c>
      <c r="BB44" s="25">
        <v>162.933560307985</v>
      </c>
      <c r="BC44" s="25">
        <v>0.13709631337907899</v>
      </c>
      <c r="BD44" s="25">
        <v>0</v>
      </c>
      <c r="BE44" s="25">
        <v>104.973095214426</v>
      </c>
      <c r="BF44" s="25">
        <v>2164.2474156027902</v>
      </c>
      <c r="BG44" s="25">
        <v>1418.13199279531</v>
      </c>
      <c r="BH44" s="25">
        <v>746.11542280747506</v>
      </c>
      <c r="BI44" s="25">
        <v>1.1843991202510999</v>
      </c>
      <c r="BJ44" s="25">
        <v>0</v>
      </c>
      <c r="BK44" s="25">
        <v>34.580298533066497</v>
      </c>
      <c r="BL44" s="25">
        <v>9.0592131414430295</v>
      </c>
      <c r="BM44" s="25">
        <v>376.794230603019</v>
      </c>
      <c r="BN44" s="25">
        <v>25.707304310763501</v>
      </c>
      <c r="BO44" s="25">
        <v>4.8777627041099603</v>
      </c>
      <c r="BP44" s="25">
        <v>538.35850773811205</v>
      </c>
      <c r="BQ44" s="25">
        <v>12.4690325132386</v>
      </c>
      <c r="BR44" s="25">
        <v>0.20564355707512699</v>
      </c>
      <c r="BS44" s="25">
        <v>24.208390661088899</v>
      </c>
      <c r="BT44" s="25">
        <v>1.37096433420746E-2</v>
      </c>
      <c r="BU44" s="25">
        <v>188.96018642706801</v>
      </c>
      <c r="BV44" s="25">
        <v>31.867863353256901</v>
      </c>
      <c r="BW44" s="25">
        <v>0</v>
      </c>
      <c r="BX44" s="25">
        <v>9.76303044623043E-3</v>
      </c>
      <c r="BY44" s="25">
        <v>36.946042474443303</v>
      </c>
      <c r="BZ44" s="91">
        <v>0</v>
      </c>
      <c r="CA44" s="25">
        <v>120.954623673711</v>
      </c>
      <c r="CB44" s="25">
        <v>926.21860255138597</v>
      </c>
      <c r="CC44" s="25">
        <v>27.2537042793784</v>
      </c>
      <c r="CE44" s="54">
        <f t="shared" si="12"/>
        <v>-1.7837085906498554E-5</v>
      </c>
      <c r="CF44" s="54">
        <f t="shared" si="13"/>
        <v>-5.334160587165E-5</v>
      </c>
      <c r="CG44" s="54">
        <f t="shared" si="14"/>
        <v>-2.0303920456700255E-5</v>
      </c>
      <c r="CH44" s="54">
        <f t="shared" si="15"/>
        <v>-4.9417137324402214E-5</v>
      </c>
      <c r="CI44" s="54">
        <f t="shared" si="16"/>
        <v>-6.1402928636506308E-5</v>
      </c>
      <c r="CJ44" s="54">
        <f t="shared" si="17"/>
        <v>6.051930887721232E-6</v>
      </c>
      <c r="CK44" s="54">
        <f t="shared" si="18"/>
        <v>-9.2072865632848339E-6</v>
      </c>
      <c r="CL44" s="98">
        <f t="shared" si="19"/>
        <v>-0.54094355230124602</v>
      </c>
      <c r="CM44" s="98">
        <f t="shared" si="20"/>
        <v>-0.8554912228051641</v>
      </c>
      <c r="CN44" s="98">
        <f t="shared" si="21"/>
        <v>-0.85555557403507621</v>
      </c>
      <c r="CO44" s="54">
        <f t="shared" si="10"/>
        <v>-2.6396757490556431E-5</v>
      </c>
      <c r="CP44" s="54">
        <f t="shared" si="11"/>
        <v>-2.7028825940464591E-5</v>
      </c>
    </row>
    <row r="45" spans="1:94" x14ac:dyDescent="0.25">
      <c r="A45" s="42" t="s">
        <v>44</v>
      </c>
      <c r="B45" s="25">
        <v>225.54057829999999</v>
      </c>
      <c r="C45" s="25">
        <v>25.896481779999998</v>
      </c>
      <c r="D45" s="25">
        <v>7.1295912899999996</v>
      </c>
      <c r="E45" s="25">
        <v>38.62712947</v>
      </c>
      <c r="F45" s="25">
        <v>25.49426442</v>
      </c>
      <c r="G45" s="25">
        <v>2.2945786699999999</v>
      </c>
      <c r="H45" s="25">
        <v>14.58148375</v>
      </c>
      <c r="I45" s="76">
        <v>2.226648</v>
      </c>
      <c r="J45" s="76">
        <v>1.0994459999999999</v>
      </c>
      <c r="K45" s="76">
        <v>5.1965402699999999</v>
      </c>
      <c r="L45" s="76">
        <v>0.65380799999999994</v>
      </c>
      <c r="M45" s="76">
        <v>0.54586800000000002</v>
      </c>
      <c r="N45" s="25"/>
      <c r="O45" s="27" t="s">
        <v>44</v>
      </c>
      <c r="P45" s="91">
        <v>0</v>
      </c>
      <c r="Q45" s="25">
        <v>0.46419974860221402</v>
      </c>
      <c r="R45" s="91">
        <v>0.65380733279154701</v>
      </c>
      <c r="S45" s="25">
        <v>1.0864525860281999</v>
      </c>
      <c r="T45" s="25">
        <v>1.0864525860281999</v>
      </c>
      <c r="U45" s="25">
        <v>2.1326570538534</v>
      </c>
      <c r="V45" s="91">
        <v>1.00238015352987E-3</v>
      </c>
      <c r="W45" s="25">
        <v>0.16542529118761801</v>
      </c>
      <c r="X45" s="91">
        <v>0.54587017945226102</v>
      </c>
      <c r="Y45" s="25">
        <v>3.0675518465362601</v>
      </c>
      <c r="Z45" s="25">
        <v>225.54049460694301</v>
      </c>
      <c r="AA45" s="25">
        <v>0.83931291345094905</v>
      </c>
      <c r="AB45" s="25">
        <v>0.65530178110749104</v>
      </c>
      <c r="AC45" s="25">
        <v>0.127590025064898</v>
      </c>
      <c r="AD45" s="25">
        <v>0</v>
      </c>
      <c r="AE45" s="91">
        <v>0</v>
      </c>
      <c r="AF45" s="25">
        <v>0.76268608404019</v>
      </c>
      <c r="AG45" s="25">
        <v>0.76268608404019</v>
      </c>
      <c r="AH45" s="25">
        <v>108784.86671627</v>
      </c>
      <c r="AI45" s="25">
        <v>0</v>
      </c>
      <c r="AJ45" s="25">
        <v>0.27487499692675599</v>
      </c>
      <c r="AK45" s="25">
        <v>5.7272176815533697E-2</v>
      </c>
      <c r="AL45" s="91">
        <v>0.11574638200609499</v>
      </c>
      <c r="AM45" s="25">
        <v>0.18269573599431199</v>
      </c>
      <c r="AN45" s="25">
        <v>0</v>
      </c>
      <c r="AO45" s="25">
        <v>0</v>
      </c>
      <c r="AP45" s="25">
        <v>25.896500823977401</v>
      </c>
      <c r="AQ45" s="25">
        <v>0</v>
      </c>
      <c r="AR45" s="91">
        <v>15.700943467980601</v>
      </c>
      <c r="AS45" s="25">
        <v>6.4166532956342897</v>
      </c>
      <c r="AT45" s="25">
        <v>0.71296209703643598</v>
      </c>
      <c r="AU45" s="25">
        <v>7.12961539267073</v>
      </c>
      <c r="AV45" s="25">
        <v>0</v>
      </c>
      <c r="AW45" s="25">
        <v>0.56003297546806796</v>
      </c>
      <c r="AX45" s="25">
        <v>7.64834251007236E-3</v>
      </c>
      <c r="AY45" s="25">
        <v>4.7839660807883702</v>
      </c>
      <c r="AZ45" s="25">
        <v>8.4131098948946395E-3</v>
      </c>
      <c r="BA45" s="25">
        <v>2.3072314908205001</v>
      </c>
      <c r="BB45" s="25">
        <v>2.7788735483942002</v>
      </c>
      <c r="BC45" s="25">
        <v>2.5494233260029602E-3</v>
      </c>
      <c r="BD45" s="25">
        <v>0</v>
      </c>
      <c r="BE45" s="25">
        <v>1.7947965409480899</v>
      </c>
      <c r="BF45" s="25">
        <v>38.625744101809403</v>
      </c>
      <c r="BG45" s="25">
        <v>25.492881675733098</v>
      </c>
      <c r="BH45" s="25">
        <v>13.132862426076199</v>
      </c>
      <c r="BI45" s="25">
        <v>2.0548376571482101E-2</v>
      </c>
      <c r="BJ45" s="25">
        <v>0</v>
      </c>
      <c r="BK45" s="25">
        <v>0.60931227919332798</v>
      </c>
      <c r="BL45" s="25">
        <v>0.166987174611573</v>
      </c>
      <c r="BM45" s="25">
        <v>6.9267903459603</v>
      </c>
      <c r="BN45" s="25">
        <v>0.45889676306376298</v>
      </c>
      <c r="BO45" s="25">
        <v>8.9229194706702597E-2</v>
      </c>
      <c r="BP45" s="25">
        <v>9.8968708697784802</v>
      </c>
      <c r="BQ45" s="25">
        <v>0.20436283507862199</v>
      </c>
      <c r="BR45" s="25">
        <v>3.82414788604308E-3</v>
      </c>
      <c r="BS45" s="25">
        <v>0.42065512547054901</v>
      </c>
      <c r="BT45" s="25">
        <v>2.5494259715493501E-4</v>
      </c>
      <c r="BU45" s="25">
        <v>2.2945841829395301</v>
      </c>
      <c r="BV45" s="25">
        <v>0.489316741009937</v>
      </c>
      <c r="BW45" s="25">
        <v>0</v>
      </c>
      <c r="BX45" s="25">
        <v>1.6707231919839901E-4</v>
      </c>
      <c r="BY45" s="25">
        <v>0.57914462012533197</v>
      </c>
      <c r="BZ45" s="91">
        <v>0</v>
      </c>
      <c r="CA45" s="25">
        <v>1.87085721060202</v>
      </c>
      <c r="CB45" s="25">
        <v>14.581479742279599</v>
      </c>
      <c r="CC45" s="25">
        <v>0.42536896034050298</v>
      </c>
      <c r="CE45" s="54">
        <f t="shared" si="12"/>
        <v>-3.7107760213175306E-7</v>
      </c>
      <c r="CF45" s="54">
        <f t="shared" si="13"/>
        <v>7.3538859698507498E-7</v>
      </c>
      <c r="CG45" s="54">
        <f t="shared" si="14"/>
        <v>3.3806525156908353E-6</v>
      </c>
      <c r="CH45" s="54">
        <f t="shared" si="15"/>
        <v>-3.5865160305868612E-5</v>
      </c>
      <c r="CI45" s="54">
        <f t="shared" si="16"/>
        <v>-5.4237464714499923E-5</v>
      </c>
      <c r="CJ45" s="54">
        <f t="shared" si="17"/>
        <v>2.4025933833929948E-6</v>
      </c>
      <c r="CK45" s="54">
        <f t="shared" si="18"/>
        <v>-2.7484997203238361E-7</v>
      </c>
      <c r="CL45" s="98">
        <f t="shared" si="19"/>
        <v>-0.51206810145644932</v>
      </c>
      <c r="CM45" s="98">
        <f t="shared" si="20"/>
        <v>-0.84953759330824985</v>
      </c>
      <c r="CN45" s="98">
        <f t="shared" si="21"/>
        <v>-0.85323194964095017</v>
      </c>
      <c r="CO45" s="54">
        <f t="shared" si="10"/>
        <v>-1.0204960063678233E-6</v>
      </c>
      <c r="CP45" s="54">
        <f t="shared" si="11"/>
        <v>3.9926360603616115E-6</v>
      </c>
    </row>
    <row r="46" spans="1:94" x14ac:dyDescent="0.25">
      <c r="A46" s="42" t="s">
        <v>45</v>
      </c>
      <c r="B46" s="25">
        <v>11.7636614</v>
      </c>
      <c r="C46" s="25">
        <v>0.80879212</v>
      </c>
      <c r="D46" s="25">
        <v>0.27874902000000001</v>
      </c>
      <c r="E46" s="25">
        <v>2.0432982000000002</v>
      </c>
      <c r="F46" s="25">
        <v>1.5000120400000001</v>
      </c>
      <c r="G46" s="25">
        <v>5.1679999999999997E-2</v>
      </c>
      <c r="H46" s="25">
        <v>0.69122004000000004</v>
      </c>
      <c r="I46" s="76">
        <v>9.3282400000000001E-2</v>
      </c>
      <c r="J46" s="76">
        <v>4.6059799999999998E-2</v>
      </c>
      <c r="K46" s="76">
        <v>0.21770202</v>
      </c>
      <c r="L46" s="76">
        <v>2.7390399999999999E-2</v>
      </c>
      <c r="M46" s="76">
        <v>2.2868400000000001E-2</v>
      </c>
      <c r="N46" s="25"/>
      <c r="O46" s="27" t="s">
        <v>45</v>
      </c>
      <c r="P46" s="91">
        <v>0</v>
      </c>
      <c r="Q46" s="25">
        <v>2.2083445228922399E-2</v>
      </c>
      <c r="R46" s="91">
        <v>2.73906378809173E-2</v>
      </c>
      <c r="S46" s="25">
        <v>5.2448323338679499E-2</v>
      </c>
      <c r="T46" s="25">
        <v>5.2448323338679499E-2</v>
      </c>
      <c r="U46" s="25">
        <v>0.102910233304122</v>
      </c>
      <c r="V46" s="91">
        <v>5.0938422482735E-5</v>
      </c>
      <c r="W46" s="25">
        <v>7.8529832472979608E-3</v>
      </c>
      <c r="X46" s="91">
        <v>2.2868358731680902E-2</v>
      </c>
      <c r="Y46" s="25">
        <v>0.145236257654172</v>
      </c>
      <c r="Z46" s="25">
        <v>11.7636574678814</v>
      </c>
      <c r="AA46" s="25">
        <v>3.99823706079796E-2</v>
      </c>
      <c r="AB46" s="25">
        <v>3.1968065080441102E-2</v>
      </c>
      <c r="AC46" s="25">
        <v>5.9600229501149101E-3</v>
      </c>
      <c r="AD46" s="25">
        <v>0</v>
      </c>
      <c r="AE46" s="91">
        <v>0</v>
      </c>
      <c r="AF46" s="25">
        <v>3.5351963050535402E-2</v>
      </c>
      <c r="AG46" s="25">
        <v>3.5351963050535402E-2</v>
      </c>
      <c r="AH46" s="25">
        <v>4557.3945777322097</v>
      </c>
      <c r="AI46" s="25">
        <v>0</v>
      </c>
      <c r="AJ46" s="25">
        <v>1.33684037985636E-2</v>
      </c>
      <c r="AK46" s="25">
        <v>2.7726299949844802E-3</v>
      </c>
      <c r="AL46" s="91">
        <v>5.7116715904694196E-3</v>
      </c>
      <c r="AM46" s="25">
        <v>8.74017802322569E-3</v>
      </c>
      <c r="AN46" s="25">
        <v>0</v>
      </c>
      <c r="AO46" s="25">
        <v>0</v>
      </c>
      <c r="AP46" s="25">
        <v>0.80879137110953103</v>
      </c>
      <c r="AQ46" s="25">
        <v>0</v>
      </c>
      <c r="AR46" s="91">
        <v>0.745269818173801</v>
      </c>
      <c r="AS46" s="25">
        <v>0.250874518427884</v>
      </c>
      <c r="AT46" s="25">
        <v>2.7875284534025501E-2</v>
      </c>
      <c r="AU46" s="25">
        <v>0.27874980296190899</v>
      </c>
      <c r="AV46" s="25">
        <v>0</v>
      </c>
      <c r="AW46" s="25">
        <v>2.7006742836356401E-2</v>
      </c>
      <c r="AX46" s="25">
        <v>4.5000744059921601E-4</v>
      </c>
      <c r="AY46" s="25">
        <v>0.224155432464161</v>
      </c>
      <c r="AZ46" s="25">
        <v>4.9500377541515704E-4</v>
      </c>
      <c r="BA46" s="25">
        <v>0.135751142269768</v>
      </c>
      <c r="BB46" s="25">
        <v>0.163501160182322</v>
      </c>
      <c r="BC46" s="25">
        <v>1.50000275577748E-4</v>
      </c>
      <c r="BD46" s="25">
        <v>0</v>
      </c>
      <c r="BE46" s="25">
        <v>0.10560073193449999</v>
      </c>
      <c r="BF46" s="25">
        <v>2.0432168805701099</v>
      </c>
      <c r="BG46" s="25">
        <v>1.4999307812629099</v>
      </c>
      <c r="BH46" s="25">
        <v>0.54328609930719696</v>
      </c>
      <c r="BI46" s="25">
        <v>1.2090146993171101E-3</v>
      </c>
      <c r="BJ46" s="25">
        <v>0</v>
      </c>
      <c r="BK46" s="25">
        <v>3.5850240028219099E-2</v>
      </c>
      <c r="BL46" s="25">
        <v>9.8251183606430804E-3</v>
      </c>
      <c r="BM46" s="25">
        <v>0.40755325539994602</v>
      </c>
      <c r="BN46" s="25">
        <v>2.70002259737539E-2</v>
      </c>
      <c r="BO46" s="25">
        <v>5.2500868069908502E-3</v>
      </c>
      <c r="BP46" s="25">
        <v>0.58230460159724795</v>
      </c>
      <c r="BQ46" s="25">
        <v>1.0062725816674599E-2</v>
      </c>
      <c r="BR46" s="25">
        <v>2.25003720299608E-4</v>
      </c>
      <c r="BS46" s="25">
        <v>2.4750188770757801E-2</v>
      </c>
      <c r="BT46" s="25">
        <v>1.50000275577748E-5</v>
      </c>
      <c r="BU46" s="25">
        <v>5.1680572319868598E-2</v>
      </c>
      <c r="BV46" s="25">
        <v>2.27047164404173E-2</v>
      </c>
      <c r="BW46" s="25">
        <v>0</v>
      </c>
      <c r="BX46" s="25">
        <v>8.4907382286964602E-6</v>
      </c>
      <c r="BY46" s="25">
        <v>2.7365600974442902E-2</v>
      </c>
      <c r="BZ46" s="91">
        <v>0</v>
      </c>
      <c r="CA46" s="25">
        <v>8.72113229385406E-2</v>
      </c>
      <c r="CB46" s="25">
        <v>0.69121998269371698</v>
      </c>
      <c r="CC46" s="25">
        <v>1.9995909202643301E-2</v>
      </c>
      <c r="CE46" s="54">
        <f t="shared" si="12"/>
        <v>-3.3425975695820151E-7</v>
      </c>
      <c r="CF46" s="54">
        <f t="shared" si="13"/>
        <v>-9.2593690078384696E-7</v>
      </c>
      <c r="CG46" s="54">
        <f t="shared" si="14"/>
        <v>2.8088418354757517E-6</v>
      </c>
      <c r="CH46" s="54">
        <f t="shared" si="15"/>
        <v>-3.9798121434411355E-5</v>
      </c>
      <c r="CI46" s="54">
        <f t="shared" si="16"/>
        <v>-5.4172056572422679E-5</v>
      </c>
      <c r="CJ46" s="54">
        <f t="shared" si="17"/>
        <v>1.1074300863024831E-5</v>
      </c>
      <c r="CK46" s="54">
        <f t="shared" si="18"/>
        <v>-8.2905991921512444E-8</v>
      </c>
      <c r="CL46" s="98">
        <f t="shared" si="19"/>
        <v>-0.43774684893742549</v>
      </c>
      <c r="CM46" s="98">
        <f t="shared" si="20"/>
        <v>-0.82950461688287924</v>
      </c>
      <c r="CN46" s="98">
        <f t="shared" si="21"/>
        <v>-0.83761306830990634</v>
      </c>
      <c r="CO46" s="54">
        <f t="shared" si="10"/>
        <v>8.684828162460728E-6</v>
      </c>
      <c r="CP46" s="54">
        <f t="shared" si="11"/>
        <v>-1.8046001949770818E-6</v>
      </c>
    </row>
    <row r="47" spans="1:94" x14ac:dyDescent="0.25">
      <c r="A47" s="42" t="s">
        <v>46</v>
      </c>
      <c r="B47" s="25">
        <v>658.99072850000005</v>
      </c>
      <c r="C47" s="25">
        <v>103.70057672</v>
      </c>
      <c r="D47" s="25">
        <v>22.276317840000001</v>
      </c>
      <c r="E47" s="25">
        <v>111.33381489999999</v>
      </c>
      <c r="F47" s="25">
        <v>74.199830930000005</v>
      </c>
      <c r="G47" s="25">
        <v>8.2157855600000005</v>
      </c>
      <c r="H47" s="25">
        <v>44.789257409999998</v>
      </c>
      <c r="I47" s="76">
        <v>6.5095231900000003</v>
      </c>
      <c r="J47" s="76">
        <v>3.2141897400000001</v>
      </c>
      <c r="K47" s="76">
        <v>15.191893289999999</v>
      </c>
      <c r="L47" s="76">
        <v>1.91138352</v>
      </c>
      <c r="M47" s="76">
        <v>1.5958249200000001</v>
      </c>
      <c r="N47" s="25"/>
      <c r="O47" s="27" t="s">
        <v>46</v>
      </c>
      <c r="P47" s="91">
        <v>0</v>
      </c>
      <c r="Q47" s="25">
        <v>1.4272033143326801</v>
      </c>
      <c r="R47" s="91">
        <v>1.9118549243796901</v>
      </c>
      <c r="S47" s="25">
        <v>3.3502654334906299</v>
      </c>
      <c r="T47" s="25">
        <v>3.3502654334906299</v>
      </c>
      <c r="U47" s="25">
        <v>6.5758019982142502</v>
      </c>
      <c r="V47" s="91">
        <v>3.1242558830403902E-3</v>
      </c>
      <c r="W47" s="25">
        <v>0.50839096264043104</v>
      </c>
      <c r="X47" s="91">
        <v>1.5962197034190799</v>
      </c>
      <c r="Y47" s="25">
        <v>9.4222572102933793</v>
      </c>
      <c r="Z47" s="25">
        <v>659.28083907912901</v>
      </c>
      <c r="AA47" s="25">
        <v>2.5812129384282101</v>
      </c>
      <c r="AB47" s="25">
        <v>2.0250749676284299</v>
      </c>
      <c r="AC47" s="25">
        <v>0.390850934684766</v>
      </c>
      <c r="AD47" s="25">
        <v>0</v>
      </c>
      <c r="AE47" s="91">
        <v>0</v>
      </c>
      <c r="AF47" s="25">
        <v>2.3327851215264799</v>
      </c>
      <c r="AG47" s="25">
        <v>2.3327851215264799</v>
      </c>
      <c r="AH47" s="25">
        <v>318108.10878045799</v>
      </c>
      <c r="AI47" s="25">
        <v>0</v>
      </c>
      <c r="AJ47" s="25">
        <v>0.84889266396820895</v>
      </c>
      <c r="AK47" s="25">
        <v>0.176709922794137</v>
      </c>
      <c r="AL47" s="91">
        <v>0.35853644703703202</v>
      </c>
      <c r="AM47" s="25">
        <v>0.56234262196134199</v>
      </c>
      <c r="AN47" s="25">
        <v>0</v>
      </c>
      <c r="AO47" s="25">
        <v>0</v>
      </c>
      <c r="AP47" s="25">
        <v>103.664064419054</v>
      </c>
      <c r="AQ47" s="25">
        <v>0</v>
      </c>
      <c r="AR47" s="91">
        <v>48.251503607312699</v>
      </c>
      <c r="AS47" s="25">
        <v>20.050221002331298</v>
      </c>
      <c r="AT47" s="25">
        <v>2.2278173426588799</v>
      </c>
      <c r="AU47" s="25">
        <v>22.2780383449902</v>
      </c>
      <c r="AV47" s="25">
        <v>0</v>
      </c>
      <c r="AW47" s="25">
        <v>1.72658506886687</v>
      </c>
      <c r="AX47" s="25">
        <v>2.2273012009678201E-2</v>
      </c>
      <c r="AY47" s="25">
        <v>14.663844147886</v>
      </c>
      <c r="AZ47" s="25">
        <v>2.4500012566345299E-2</v>
      </c>
      <c r="BA47" s="25">
        <v>6.7189857636535004</v>
      </c>
      <c r="BB47" s="25">
        <v>8.0924759558414205</v>
      </c>
      <c r="BC47" s="25">
        <v>7.42427906105149E-3</v>
      </c>
      <c r="BD47" s="25">
        <v>0</v>
      </c>
      <c r="BE47" s="25">
        <v>5.2266989202863803</v>
      </c>
      <c r="BF47" s="25">
        <v>111.38714230427</v>
      </c>
      <c r="BG47" s="25">
        <v>74.238922701874401</v>
      </c>
      <c r="BH47" s="25">
        <v>37.148219602396402</v>
      </c>
      <c r="BI47" s="25">
        <v>5.9839742720613702E-2</v>
      </c>
      <c r="BJ47" s="25">
        <v>0</v>
      </c>
      <c r="BK47" s="25">
        <v>1.7744051544062101</v>
      </c>
      <c r="BL47" s="25">
        <v>0.48629250814332198</v>
      </c>
      <c r="BM47" s="25">
        <v>20.171805309831999</v>
      </c>
      <c r="BN47" s="25">
        <v>1.33637511643159</v>
      </c>
      <c r="BO47" s="25">
        <v>0.25985193207559598</v>
      </c>
      <c r="BP47" s="25">
        <v>28.821110357865201</v>
      </c>
      <c r="BQ47" s="25">
        <v>0.63275631234290697</v>
      </c>
      <c r="BR47" s="25">
        <v>1.11364823051527E-2</v>
      </c>
      <c r="BS47" s="25">
        <v>1.22500572650561</v>
      </c>
      <c r="BT47" s="25">
        <v>7.4242817065978801E-4</v>
      </c>
      <c r="BU47" s="25">
        <v>8.2131243704426193</v>
      </c>
      <c r="BV47" s="25">
        <v>1.4969745847011999</v>
      </c>
      <c r="BW47" s="25">
        <v>0</v>
      </c>
      <c r="BX47" s="25">
        <v>5.2074400362660299E-4</v>
      </c>
      <c r="BY47" s="25">
        <v>1.7781986829537499</v>
      </c>
      <c r="BZ47" s="91">
        <v>0</v>
      </c>
      <c r="CA47" s="25">
        <v>5.7287730050430703</v>
      </c>
      <c r="CB47" s="25">
        <v>44.799335637163303</v>
      </c>
      <c r="CC47" s="25">
        <v>1.3046860657881201</v>
      </c>
      <c r="CE47" s="54">
        <f t="shared" si="12"/>
        <v>4.4023469008329721E-4</v>
      </c>
      <c r="CF47" s="54">
        <f t="shared" si="13"/>
        <v>-3.5209351867528034E-4</v>
      </c>
      <c r="CG47" s="54">
        <f t="shared" si="14"/>
        <v>7.7234711883586611E-5</v>
      </c>
      <c r="CH47" s="54">
        <f t="shared" si="15"/>
        <v>4.7898658927573632E-4</v>
      </c>
      <c r="CI47" s="54">
        <f t="shared" si="16"/>
        <v>5.2684448716972811E-4</v>
      </c>
      <c r="CJ47" s="54">
        <f t="shared" si="17"/>
        <v>-3.239117596176828E-4</v>
      </c>
      <c r="CK47" s="54">
        <f t="shared" si="18"/>
        <v>2.2501438394142574E-4</v>
      </c>
      <c r="CL47" s="98">
        <f t="shared" si="19"/>
        <v>-0.48532859693359048</v>
      </c>
      <c r="CM47" s="98">
        <f t="shared" si="20"/>
        <v>-0.84182919996489358</v>
      </c>
      <c r="CN47" s="98">
        <f t="shared" si="21"/>
        <v>-0.84644539841113631</v>
      </c>
      <c r="CO47" s="54">
        <f t="shared" si="10"/>
        <v>2.4662992788075612E-4</v>
      </c>
      <c r="CP47" s="54">
        <f t="shared" si="11"/>
        <v>2.4738516997205182E-4</v>
      </c>
    </row>
    <row r="48" spans="1:94" x14ac:dyDescent="0.25">
      <c r="A48" s="42" t="s">
        <v>47</v>
      </c>
      <c r="B48" s="25">
        <v>25633.289847</v>
      </c>
      <c r="C48" s="25">
        <v>1377.6260419</v>
      </c>
      <c r="D48" s="25">
        <v>1134.0911434</v>
      </c>
      <c r="E48" s="25">
        <v>3522.8915373999998</v>
      </c>
      <c r="F48" s="25">
        <v>3009.3693358999999</v>
      </c>
      <c r="G48" s="25">
        <v>215.38643766999999</v>
      </c>
      <c r="H48" s="25">
        <v>2437.3443928000002</v>
      </c>
      <c r="I48" s="76">
        <v>93.893069449999999</v>
      </c>
      <c r="J48" s="76">
        <v>46.361329189999999</v>
      </c>
      <c r="K48" s="76">
        <v>219.12716907999999</v>
      </c>
      <c r="L48" s="76">
        <v>27.569709599999999</v>
      </c>
      <c r="M48" s="76">
        <v>23.018106599999999</v>
      </c>
      <c r="N48" s="25"/>
      <c r="O48" s="27" t="s">
        <v>47</v>
      </c>
      <c r="P48" s="91">
        <v>0.39315387107017802</v>
      </c>
      <c r="Q48" s="25">
        <v>75.635875466145094</v>
      </c>
      <c r="R48" s="91">
        <v>27.569822784163101</v>
      </c>
      <c r="S48" s="25">
        <v>158.85216642387201</v>
      </c>
      <c r="T48" s="25">
        <v>158.85216642387201</v>
      </c>
      <c r="U48" s="25">
        <v>312.74269488010702</v>
      </c>
      <c r="V48" s="91">
        <v>8.5759898724250203E-2</v>
      </c>
      <c r="W48" s="25">
        <v>27.3902842703617</v>
      </c>
      <c r="X48" s="91">
        <v>23.018070400584602</v>
      </c>
      <c r="Y48" s="25">
        <v>516.54053171395606</v>
      </c>
      <c r="Z48" s="25">
        <v>25610.259188293399</v>
      </c>
      <c r="AA48" s="25">
        <v>135.51376413601201</v>
      </c>
      <c r="AB48" s="25">
        <v>87.920122270389896</v>
      </c>
      <c r="AC48" s="25">
        <v>23.408987037521801</v>
      </c>
      <c r="AD48" s="25">
        <v>1.8628166091502799E-3</v>
      </c>
      <c r="AE48" s="91">
        <v>0.30019350342818701</v>
      </c>
      <c r="AF48" s="25">
        <v>146.551457309602</v>
      </c>
      <c r="AG48" s="25">
        <v>146.551457309602</v>
      </c>
      <c r="AH48" s="25">
        <v>11057616.489123801</v>
      </c>
      <c r="AI48" s="25">
        <v>0</v>
      </c>
      <c r="AJ48" s="25">
        <v>37.845466797426504</v>
      </c>
      <c r="AK48" s="25">
        <v>8.1968699416255699</v>
      </c>
      <c r="AL48" s="91">
        <v>13.9717578866636</v>
      </c>
      <c r="AM48" s="25">
        <v>28.672553227881298</v>
      </c>
      <c r="AN48" s="25">
        <v>0.20696800863572401</v>
      </c>
      <c r="AO48" s="25">
        <v>0</v>
      </c>
      <c r="AP48" s="25">
        <v>1377.6257104118699</v>
      </c>
      <c r="AQ48" s="25">
        <v>0</v>
      </c>
      <c r="AR48" s="91">
        <v>2598.7779912178798</v>
      </c>
      <c r="AS48" s="25">
        <v>1019.36199429928</v>
      </c>
      <c r="AT48" s="25">
        <v>113.26257896812599</v>
      </c>
      <c r="AU48" s="25">
        <v>1132.6245732674099</v>
      </c>
      <c r="AV48" s="25">
        <v>0</v>
      </c>
      <c r="AW48" s="25">
        <v>82.699765620975796</v>
      </c>
      <c r="AX48" s="25">
        <v>0.902020113328594</v>
      </c>
      <c r="AY48" s="25">
        <v>860.75937449519995</v>
      </c>
      <c r="AZ48" s="25">
        <v>0.99221953839624699</v>
      </c>
      <c r="BA48" s="25">
        <v>272.10860168366901</v>
      </c>
      <c r="BB48" s="25">
        <v>327.732950290183</v>
      </c>
      <c r="BC48" s="25">
        <v>0.30067233636027901</v>
      </c>
      <c r="BD48" s="25">
        <v>0</v>
      </c>
      <c r="BE48" s="25">
        <v>211.67341506980301</v>
      </c>
      <c r="BF48" s="25">
        <v>3520.04388121585</v>
      </c>
      <c r="BG48" s="25">
        <v>3006.5623511395202</v>
      </c>
      <c r="BH48" s="25">
        <v>513.48153007633402</v>
      </c>
      <c r="BI48" s="25">
        <v>2.4234194018640101</v>
      </c>
      <c r="BJ48" s="25">
        <v>0</v>
      </c>
      <c r="BK48" s="25">
        <v>71.860712928234094</v>
      </c>
      <c r="BL48" s="25">
        <v>19.694043690426899</v>
      </c>
      <c r="BM48" s="25">
        <v>816.92707588419103</v>
      </c>
      <c r="BN48" s="25">
        <v>54.1210417261087</v>
      </c>
      <c r="BO48" s="25">
        <v>10.5235325129934</v>
      </c>
      <c r="BP48" s="25">
        <v>1167.21061262476</v>
      </c>
      <c r="BQ48" s="25">
        <v>25.2214550483476</v>
      </c>
      <c r="BR48" s="25">
        <v>0.45100822238021998</v>
      </c>
      <c r="BS48" s="25">
        <v>49.610957864051997</v>
      </c>
      <c r="BT48" s="25">
        <v>3.0067252761123701E-2</v>
      </c>
      <c r="BU48" s="25">
        <v>215.12802760871</v>
      </c>
      <c r="BV48" s="25">
        <v>93.357876520622398</v>
      </c>
      <c r="BW48" s="25">
        <v>0</v>
      </c>
      <c r="BX48" s="25">
        <v>3.7058971098790597E-2</v>
      </c>
      <c r="BY48" s="25">
        <v>98.813163158434094</v>
      </c>
      <c r="BZ48" s="91">
        <v>0</v>
      </c>
      <c r="CA48" s="25">
        <v>347.23023766207098</v>
      </c>
      <c r="CB48" s="25">
        <v>2435.20134695348</v>
      </c>
      <c r="CC48" s="25">
        <v>74.991281531381006</v>
      </c>
      <c r="CE48" s="54">
        <f t="shared" si="12"/>
        <v>-8.9846675335339605E-4</v>
      </c>
      <c r="CF48" s="54">
        <f t="shared" si="13"/>
        <v>-2.4062272344203904E-7</v>
      </c>
      <c r="CG48" s="54">
        <f t="shared" si="14"/>
        <v>-1.2931677856096112E-3</v>
      </c>
      <c r="CH48" s="54">
        <f t="shared" si="15"/>
        <v>-8.0832922442213798E-4</v>
      </c>
      <c r="CI48" s="54">
        <f t="shared" si="16"/>
        <v>-9.3274850879686473E-4</v>
      </c>
      <c r="CJ48" s="54">
        <f t="shared" si="17"/>
        <v>-1.1997508482215157E-3</v>
      </c>
      <c r="CK48" s="54">
        <f t="shared" si="18"/>
        <v>-8.7925442660085815E-4</v>
      </c>
      <c r="CL48" s="98">
        <f t="shared" si="19"/>
        <v>0.69184123337733749</v>
      </c>
      <c r="CM48" s="98">
        <f t="shared" si="20"/>
        <v>-0.40919976305878425</v>
      </c>
      <c r="CN48" s="98">
        <f t="shared" si="21"/>
        <v>-0.33120362059668512</v>
      </c>
      <c r="CO48" s="54">
        <f t="shared" si="10"/>
        <v>4.1053810411360003E-6</v>
      </c>
      <c r="CP48" s="54">
        <f t="shared" si="11"/>
        <v>-1.5726495678699845E-6</v>
      </c>
    </row>
    <row r="49" spans="1:94" x14ac:dyDescent="0.25">
      <c r="A49" s="42" t="s">
        <v>48</v>
      </c>
      <c r="B49" s="25">
        <v>41.684672800000001</v>
      </c>
      <c r="C49" s="25">
        <v>5.7371542399999997</v>
      </c>
      <c r="D49" s="25">
        <v>1.3745375799999999</v>
      </c>
      <c r="E49" s="25">
        <v>7.4428316299999997</v>
      </c>
      <c r="F49" s="25">
        <v>4.7164650899999998</v>
      </c>
      <c r="G49" s="25">
        <v>0.52077850999999997</v>
      </c>
      <c r="H49" s="25">
        <v>2.66291514</v>
      </c>
      <c r="I49" s="76">
        <v>0.4226588</v>
      </c>
      <c r="J49" s="76">
        <v>0.20869509999999999</v>
      </c>
      <c r="K49" s="76">
        <v>0.98639904</v>
      </c>
      <c r="L49" s="76">
        <v>0.1241048</v>
      </c>
      <c r="M49" s="76">
        <v>0.10361579999999999</v>
      </c>
      <c r="N49" s="25"/>
      <c r="O49" s="27" t="s">
        <v>48</v>
      </c>
      <c r="P49" s="91">
        <v>0</v>
      </c>
      <c r="Q49" s="25">
        <v>8.5076924093321599E-2</v>
      </c>
      <c r="R49" s="91">
        <v>0.12410526098491401</v>
      </c>
      <c r="S49" s="25">
        <v>0.20205492220572399</v>
      </c>
      <c r="T49" s="25">
        <v>0.20205492220572399</v>
      </c>
      <c r="U49" s="25">
        <v>0.39646869872187002</v>
      </c>
      <c r="V49" s="91">
        <v>1.9627961774059299E-4</v>
      </c>
      <c r="W49" s="25">
        <v>3.0253367399042001E-2</v>
      </c>
      <c r="X49" s="91">
        <v>0.10361574994807</v>
      </c>
      <c r="Y49" s="25">
        <v>0.559522452730148</v>
      </c>
      <c r="Z49" s="25">
        <v>41.684658366264799</v>
      </c>
      <c r="AA49" s="25">
        <v>0.15403262701433501</v>
      </c>
      <c r="AB49" s="25">
        <v>0.12315656634864899</v>
      </c>
      <c r="AC49" s="25">
        <v>2.2961383052299101E-2</v>
      </c>
      <c r="AD49" s="25">
        <v>0</v>
      </c>
      <c r="AE49" s="91">
        <v>0</v>
      </c>
      <c r="AF49" s="25">
        <v>0.13619323078975001</v>
      </c>
      <c r="AG49" s="25">
        <v>0.13619323078975001</v>
      </c>
      <c r="AH49" s="25">
        <v>20649.371645254199</v>
      </c>
      <c r="AI49" s="25">
        <v>0</v>
      </c>
      <c r="AJ49" s="25">
        <v>5.1501927168107899E-2</v>
      </c>
      <c r="AK49" s="25">
        <v>1.0681368214090801E-2</v>
      </c>
      <c r="AL49" s="91">
        <v>2.20043182293247E-2</v>
      </c>
      <c r="AM49" s="25">
        <v>3.3671869404807098E-2</v>
      </c>
      <c r="AN49" s="25">
        <v>0</v>
      </c>
      <c r="AO49" s="25">
        <v>0</v>
      </c>
      <c r="AP49" s="25">
        <v>5.7371507465401201</v>
      </c>
      <c r="AQ49" s="25">
        <v>0</v>
      </c>
      <c r="AR49" s="91">
        <v>2.87114105722647</v>
      </c>
      <c r="AS49" s="25">
        <v>1.23708478425018</v>
      </c>
      <c r="AT49" s="25">
        <v>0.13745399449946799</v>
      </c>
      <c r="AU49" s="25">
        <v>1.3745387787496399</v>
      </c>
      <c r="AV49" s="25">
        <v>0</v>
      </c>
      <c r="AW49" s="25">
        <v>0.104043165892293</v>
      </c>
      <c r="AX49" s="25">
        <v>1.4149423766927299E-3</v>
      </c>
      <c r="AY49" s="25">
        <v>0.86355847748805303</v>
      </c>
      <c r="AZ49" s="25">
        <v>1.55642884306949E-3</v>
      </c>
      <c r="BA49" s="25">
        <v>0.42684006018617998</v>
      </c>
      <c r="BB49" s="25">
        <v>0.51409425861318203</v>
      </c>
      <c r="BC49" s="25">
        <v>4.7164701797318002E-4</v>
      </c>
      <c r="BD49" s="25">
        <v>0</v>
      </c>
      <c r="BE49" s="25">
        <v>0.33203888953190303</v>
      </c>
      <c r="BF49" s="25">
        <v>7.4425748393106099</v>
      </c>
      <c r="BG49" s="25">
        <v>4.7162088830833797</v>
      </c>
      <c r="BH49" s="25">
        <v>2.7263659562272302</v>
      </c>
      <c r="BI49" s="25">
        <v>3.8014748921113102E-3</v>
      </c>
      <c r="BJ49" s="25">
        <v>0</v>
      </c>
      <c r="BK49" s="25">
        <v>0.112723435682909</v>
      </c>
      <c r="BL49" s="25">
        <v>3.0892915998390599E-2</v>
      </c>
      <c r="BM49" s="25">
        <v>1.2814634280769599</v>
      </c>
      <c r="BN49" s="25">
        <v>8.4896410324244706E-2</v>
      </c>
      <c r="BO49" s="25">
        <v>1.6507638464039801E-2</v>
      </c>
      <c r="BP49" s="25">
        <v>1.8309311772130199</v>
      </c>
      <c r="BQ49" s="25">
        <v>3.8765759261010703E-2</v>
      </c>
      <c r="BR49" s="25">
        <v>7.0747532201259904E-4</v>
      </c>
      <c r="BS49" s="25">
        <v>7.7821535849909307E-2</v>
      </c>
      <c r="BT49" s="25">
        <v>4.7164690774208102E-5</v>
      </c>
      <c r="BU49" s="25">
        <v>0.52078102702315399</v>
      </c>
      <c r="BV49" s="25">
        <v>8.7470387094826296E-2</v>
      </c>
      <c r="BW49" s="25">
        <v>0</v>
      </c>
      <c r="BX49" s="25">
        <v>3.2713670082728403E-5</v>
      </c>
      <c r="BY49" s="25">
        <v>0.105424738664329</v>
      </c>
      <c r="BZ49" s="91">
        <v>0</v>
      </c>
      <c r="CA49" s="25">
        <v>0.33598297366027802</v>
      </c>
      <c r="CB49" s="25">
        <v>2.6629146205018799</v>
      </c>
      <c r="CC49" s="25">
        <v>7.7033027219916506E-2</v>
      </c>
      <c r="CE49" s="54">
        <f t="shared" si="12"/>
        <v>-3.4626000956882605E-7</v>
      </c>
      <c r="CF49" s="54">
        <f t="shared" si="13"/>
        <v>-6.0891859159776142E-7</v>
      </c>
      <c r="CG49" s="54">
        <f t="shared" si="14"/>
        <v>8.7211121575648502E-7</v>
      </c>
      <c r="CH49" s="54">
        <f t="shared" si="15"/>
        <v>-3.4501746399142207E-5</v>
      </c>
      <c r="CI49" s="54">
        <f t="shared" si="16"/>
        <v>-5.432180917936026E-5</v>
      </c>
      <c r="CJ49" s="54">
        <f t="shared" si="17"/>
        <v>4.8331932014896697E-6</v>
      </c>
      <c r="CK49" s="54">
        <f t="shared" si="18"/>
        <v>-1.9508624675037301E-7</v>
      </c>
      <c r="CL49" s="98">
        <f t="shared" si="19"/>
        <v>-0.5219431792128213</v>
      </c>
      <c r="CM49" s="98">
        <f t="shared" si="20"/>
        <v>-0.85503556432785432</v>
      </c>
      <c r="CN49" s="98">
        <f t="shared" si="21"/>
        <v>-0.86192886928423007</v>
      </c>
      <c r="CO49" s="54">
        <f t="shared" si="10"/>
        <v>3.7144809387328934E-6</v>
      </c>
      <c r="CP49" s="54">
        <f t="shared" si="11"/>
        <v>-4.8305306709522332E-7</v>
      </c>
    </row>
    <row r="50" spans="1:94" x14ac:dyDescent="0.25">
      <c r="A50" s="42" t="s">
        <v>49</v>
      </c>
      <c r="B50" s="25">
        <v>207.1011642</v>
      </c>
      <c r="C50" s="25">
        <v>15.92842424</v>
      </c>
      <c r="D50" s="25">
        <v>5.0455187800000001</v>
      </c>
      <c r="E50" s="25">
        <v>35.646283459999999</v>
      </c>
      <c r="F50" s="25">
        <v>26.021397520000001</v>
      </c>
      <c r="G50" s="25">
        <v>0.93540800000000002</v>
      </c>
      <c r="H50" s="25">
        <v>12.241700720000001</v>
      </c>
      <c r="I50" s="76">
        <v>1.6790832</v>
      </c>
      <c r="J50" s="76">
        <v>0.82907640000000005</v>
      </c>
      <c r="K50" s="76">
        <v>3.9186363599999998</v>
      </c>
      <c r="L50" s="76">
        <v>0.4930272</v>
      </c>
      <c r="M50" s="76">
        <v>0.41163119999999997</v>
      </c>
      <c r="N50" s="25"/>
      <c r="O50" s="27" t="s">
        <v>49</v>
      </c>
      <c r="P50" s="91">
        <v>0</v>
      </c>
      <c r="Q50" s="25">
        <v>0.389827591163103</v>
      </c>
      <c r="R50" s="91">
        <v>0.49244893177306698</v>
      </c>
      <c r="S50" s="25">
        <v>0.917808510282908</v>
      </c>
      <c r="T50" s="25">
        <v>0.917808510282908</v>
      </c>
      <c r="U50" s="25">
        <v>1.8012899037682499</v>
      </c>
      <c r="V50" s="91">
        <v>8.6516733089502104E-4</v>
      </c>
      <c r="W50" s="25">
        <v>0.138798112249298</v>
      </c>
      <c r="X50" s="91">
        <v>0.411158493932064</v>
      </c>
      <c r="Y50" s="25">
        <v>2.5710325966148</v>
      </c>
      <c r="Z50" s="25">
        <v>206.85628752679901</v>
      </c>
      <c r="AA50" s="25">
        <v>0.70520993471122195</v>
      </c>
      <c r="AB50" s="25">
        <v>0.555960501801947</v>
      </c>
      <c r="AC50" s="25">
        <v>0.106361907725656</v>
      </c>
      <c r="AD50" s="25">
        <v>0</v>
      </c>
      <c r="AE50" s="91">
        <v>0</v>
      </c>
      <c r="AF50" s="25">
        <v>0.63381803418707205</v>
      </c>
      <c r="AG50" s="25">
        <v>0.63381803418707205</v>
      </c>
      <c r="AH50" s="25">
        <v>81938.261545329704</v>
      </c>
      <c r="AI50" s="25">
        <v>0</v>
      </c>
      <c r="AJ50" s="25">
        <v>0.23290648461890301</v>
      </c>
      <c r="AK50" s="25">
        <v>4.84368383566747E-2</v>
      </c>
      <c r="AL50" s="91">
        <v>9.8664899405347201E-2</v>
      </c>
      <c r="AM50" s="25">
        <v>0.15377134754212199</v>
      </c>
      <c r="AN50" s="25">
        <v>0</v>
      </c>
      <c r="AO50" s="25">
        <v>0</v>
      </c>
      <c r="AP50" s="25">
        <v>15.911583987830401</v>
      </c>
      <c r="AQ50" s="25">
        <v>0</v>
      </c>
      <c r="AR50" s="91">
        <v>13.1730606215931</v>
      </c>
      <c r="AS50" s="25">
        <v>4.5357084607880402</v>
      </c>
      <c r="AT50" s="25">
        <v>0.50397768040697299</v>
      </c>
      <c r="AU50" s="25">
        <v>5.03968614119501</v>
      </c>
      <c r="AV50" s="25">
        <v>0</v>
      </c>
      <c r="AW50" s="25">
        <v>0.47289344354238599</v>
      </c>
      <c r="AX50" s="25">
        <v>7.7970017140935903E-3</v>
      </c>
      <c r="AY50" s="25">
        <v>3.9928821723242698</v>
      </c>
      <c r="AZ50" s="25">
        <v>8.5766163461697392E-3</v>
      </c>
      <c r="BA50" s="25">
        <v>2.35210928311204</v>
      </c>
      <c r="BB50" s="25">
        <v>2.8329273521938698</v>
      </c>
      <c r="BC50" s="25">
        <v>2.5990393359678499E-3</v>
      </c>
      <c r="BD50" s="25">
        <v>0</v>
      </c>
      <c r="BE50" s="25">
        <v>1.82970750177747</v>
      </c>
      <c r="BF50" s="25">
        <v>35.6023431968121</v>
      </c>
      <c r="BG50" s="25">
        <v>25.988767244828701</v>
      </c>
      <c r="BH50" s="25">
        <v>9.6135759519833304</v>
      </c>
      <c r="BI50" s="25">
        <v>2.0947983487381298E-2</v>
      </c>
      <c r="BJ50" s="25">
        <v>0</v>
      </c>
      <c r="BK50" s="25">
        <v>0.62116480100530702</v>
      </c>
      <c r="BL50" s="25">
        <v>0.170235782117208</v>
      </c>
      <c r="BM50" s="25">
        <v>7.0615290155811596</v>
      </c>
      <c r="BN50" s="25">
        <v>0.46782434674294598</v>
      </c>
      <c r="BO50" s="25">
        <v>9.0966275897418902E-2</v>
      </c>
      <c r="BP50" s="25">
        <v>10.0893870599712</v>
      </c>
      <c r="BQ50" s="25">
        <v>0.17404574566290201</v>
      </c>
      <c r="BR50" s="25">
        <v>3.89851684055622E-3</v>
      </c>
      <c r="BS50" s="25">
        <v>0.42883676427630502</v>
      </c>
      <c r="BT50" s="25">
        <v>2.5990442963673302E-4</v>
      </c>
      <c r="BU50" s="25">
        <v>0.93433128634181495</v>
      </c>
      <c r="BV50" s="25">
        <v>0.40682227465619403</v>
      </c>
      <c r="BW50" s="25">
        <v>0</v>
      </c>
      <c r="BX50" s="25">
        <v>1.44197333335537E-4</v>
      </c>
      <c r="BY50" s="25">
        <v>0.485006709017895</v>
      </c>
      <c r="BZ50" s="91">
        <v>0</v>
      </c>
      <c r="CA50" s="25">
        <v>1.55831414897733</v>
      </c>
      <c r="CB50" s="25">
        <v>12.227314164145101</v>
      </c>
      <c r="CC50" s="25">
        <v>0.35549067366854598</v>
      </c>
      <c r="CE50" s="54">
        <f t="shared" si="12"/>
        <v>-1.1824012392538327E-3</v>
      </c>
      <c r="CF50" s="54">
        <f t="shared" si="13"/>
        <v>-1.0572453317327746E-3</v>
      </c>
      <c r="CG50" s="54">
        <f t="shared" si="14"/>
        <v>-1.1560037846078685E-3</v>
      </c>
      <c r="CH50" s="54">
        <f t="shared" si="15"/>
        <v>-1.2326744592379764E-3</v>
      </c>
      <c r="CI50" s="54">
        <f t="shared" si="16"/>
        <v>-1.2539785822886936E-3</v>
      </c>
      <c r="CJ50" s="54">
        <f t="shared" si="17"/>
        <v>-1.1510631277315022E-3</v>
      </c>
      <c r="CK50" s="54">
        <f t="shared" si="18"/>
        <v>-1.1752089177768999E-3</v>
      </c>
      <c r="CL50" s="98">
        <f t="shared" si="19"/>
        <v>-0.45338711608638094</v>
      </c>
      <c r="CM50" s="98">
        <f t="shared" si="20"/>
        <v>-0.83258706646420289</v>
      </c>
      <c r="CN50" s="98">
        <f t="shared" si="21"/>
        <v>-0.83825546032878839</v>
      </c>
      <c r="CO50" s="54">
        <f t="shared" si="10"/>
        <v>-1.1728931526151516E-3</v>
      </c>
      <c r="CP50" s="54">
        <f t="shared" si="11"/>
        <v>-1.148372785969527E-3</v>
      </c>
    </row>
    <row r="51" spans="1:94" x14ac:dyDescent="0.25">
      <c r="A51" s="42" t="s">
        <v>50</v>
      </c>
      <c r="B51" s="25">
        <v>859.21208879999995</v>
      </c>
      <c r="C51" s="25">
        <v>67.974139769999994</v>
      </c>
      <c r="D51" s="25">
        <v>21.761268220000002</v>
      </c>
      <c r="E51" s="25">
        <v>149.01778034</v>
      </c>
      <c r="F51" s="25">
        <v>106.9110359</v>
      </c>
      <c r="G51" s="25">
        <v>4.7828699099999996</v>
      </c>
      <c r="H51" s="25">
        <v>51.354139539999998</v>
      </c>
      <c r="I51" s="76">
        <v>7.1711935100000002</v>
      </c>
      <c r="J51" s="76">
        <v>3.5409012899999999</v>
      </c>
      <c r="K51" s="76">
        <v>16.7360954</v>
      </c>
      <c r="L51" s="76">
        <v>2.1056688000000001</v>
      </c>
      <c r="M51" s="76">
        <v>1.7580347999999999</v>
      </c>
      <c r="N51" s="25"/>
      <c r="O51" s="27" t="s">
        <v>50</v>
      </c>
      <c r="P51" s="91">
        <v>0</v>
      </c>
      <c r="Q51" s="25">
        <v>1.64457530597176</v>
      </c>
      <c r="R51" s="91">
        <v>2.1125226914075901</v>
      </c>
      <c r="S51" s="25">
        <v>3.8898211014017998</v>
      </c>
      <c r="T51" s="25">
        <v>3.8898211014017998</v>
      </c>
      <c r="U51" s="25">
        <v>7.63350209775294</v>
      </c>
      <c r="V51" s="91">
        <v>3.72562600867518E-3</v>
      </c>
      <c r="W51" s="25">
        <v>0.58516127017307296</v>
      </c>
      <c r="X51" s="91">
        <v>1.7637369242304399</v>
      </c>
      <c r="Y51" s="25">
        <v>10.830444672101001</v>
      </c>
      <c r="Z51" s="25">
        <v>862.15302678064495</v>
      </c>
      <c r="AA51" s="25">
        <v>2.97634906902561</v>
      </c>
      <c r="AB51" s="25">
        <v>2.3639987376676199</v>
      </c>
      <c r="AC51" s="25">
        <v>0.44616199116387401</v>
      </c>
      <c r="AD51" s="25">
        <v>0</v>
      </c>
      <c r="AE51" s="91">
        <v>0</v>
      </c>
      <c r="AF51" s="25">
        <v>2.6522469203877899</v>
      </c>
      <c r="AG51" s="25">
        <v>2.6522469203877899</v>
      </c>
      <c r="AH51" s="25">
        <v>351494.46225852502</v>
      </c>
      <c r="AI51" s="25">
        <v>0</v>
      </c>
      <c r="AJ51" s="25">
        <v>0.98942615028797798</v>
      </c>
      <c r="AK51" s="25">
        <v>0.205467823411211</v>
      </c>
      <c r="AL51" s="91">
        <v>0.421037588596824</v>
      </c>
      <c r="AM51" s="25">
        <v>0.64987267745829103</v>
      </c>
      <c r="AN51" s="25">
        <v>0</v>
      </c>
      <c r="AO51" s="25">
        <v>0</v>
      </c>
      <c r="AP51" s="25">
        <v>68.176334815941601</v>
      </c>
      <c r="AQ51" s="25">
        <v>0</v>
      </c>
      <c r="AR51" s="91">
        <v>55.5353641208794</v>
      </c>
      <c r="AS51" s="25">
        <v>19.6477985195963</v>
      </c>
      <c r="AT51" s="25">
        <v>2.1830917442417999</v>
      </c>
      <c r="AU51" s="25">
        <v>21.8308902638381</v>
      </c>
      <c r="AV51" s="25">
        <v>0</v>
      </c>
      <c r="AW51" s="25">
        <v>2.0035328038933602</v>
      </c>
      <c r="AX51" s="25">
        <v>3.2185923488593803E-2</v>
      </c>
      <c r="AY51" s="25">
        <v>16.7650747413151</v>
      </c>
      <c r="AZ51" s="25">
        <v>3.5404318854478402E-2</v>
      </c>
      <c r="BA51" s="25">
        <v>9.7093865088157294</v>
      </c>
      <c r="BB51" s="25">
        <v>11.6941788058665</v>
      </c>
      <c r="BC51" s="25">
        <v>1.07285446739088E-2</v>
      </c>
      <c r="BD51" s="25">
        <v>0</v>
      </c>
      <c r="BE51" s="25">
        <v>7.5529387059971196</v>
      </c>
      <c r="BF51" s="25">
        <v>149.52282132685099</v>
      </c>
      <c r="BG51" s="25">
        <v>107.280255146855</v>
      </c>
      <c r="BH51" s="25">
        <v>42.242566179996302</v>
      </c>
      <c r="BI51" s="25">
        <v>8.6472937713917203E-2</v>
      </c>
      <c r="BJ51" s="25">
        <v>0</v>
      </c>
      <c r="BK51" s="25">
        <v>2.5641390234626802</v>
      </c>
      <c r="BL51" s="25">
        <v>0.70272375535309695</v>
      </c>
      <c r="BM51" s="25">
        <v>29.149621852213102</v>
      </c>
      <c r="BN51" s="25">
        <v>1.9311468443591899</v>
      </c>
      <c r="BO51" s="25">
        <v>0.37550135859830103</v>
      </c>
      <c r="BP51" s="25">
        <v>41.648441497599698</v>
      </c>
      <c r="BQ51" s="25">
        <v>0.74219199908640399</v>
      </c>
      <c r="BR51" s="25">
        <v>1.6093009694825199E-2</v>
      </c>
      <c r="BS51" s="25">
        <v>1.7702192055644601</v>
      </c>
      <c r="BT51" s="25">
        <v>1.0728545996681999E-3</v>
      </c>
      <c r="BU51" s="25">
        <v>4.7957639511235204</v>
      </c>
      <c r="BV51" s="25">
        <v>1.7029007384136601</v>
      </c>
      <c r="BW51" s="25">
        <v>0</v>
      </c>
      <c r="BX51" s="25">
        <v>6.2097030554517498E-4</v>
      </c>
      <c r="BY51" s="25">
        <v>2.0418039180674201</v>
      </c>
      <c r="BZ51" s="91">
        <v>0</v>
      </c>
      <c r="CA51" s="25">
        <v>6.5322642464326401</v>
      </c>
      <c r="CB51" s="25">
        <v>51.526946212734998</v>
      </c>
      <c r="CC51" s="25">
        <v>1.4941317233585201</v>
      </c>
      <c r="CE51" s="54">
        <f t="shared" si="12"/>
        <v>3.4228312415301339E-3</v>
      </c>
      <c r="CF51" s="54">
        <f t="shared" si="13"/>
        <v>2.9745877862634635E-3</v>
      </c>
      <c r="CG51" s="54">
        <f t="shared" si="14"/>
        <v>3.1993559903880607E-3</v>
      </c>
      <c r="CH51" s="54">
        <f t="shared" si="15"/>
        <v>3.389132395467715E-3</v>
      </c>
      <c r="CI51" s="54">
        <f t="shared" si="16"/>
        <v>3.4535185609869878E-3</v>
      </c>
      <c r="CJ51" s="54">
        <f t="shared" si="17"/>
        <v>2.695879538049316E-3</v>
      </c>
      <c r="CK51" s="54">
        <f t="shared" si="18"/>
        <v>3.3649998672531495E-3</v>
      </c>
      <c r="CL51" s="98">
        <f t="shared" si="19"/>
        <v>-0.45757688786705192</v>
      </c>
      <c r="CM51" s="98">
        <f t="shared" si="20"/>
        <v>-0.83474228106113824</v>
      </c>
      <c r="CN51" s="98">
        <f t="shared" si="21"/>
        <v>-0.84152534644444077</v>
      </c>
      <c r="CO51" s="54">
        <f t="shared" si="10"/>
        <v>3.2549712507446388E-3</v>
      </c>
      <c r="CP51" s="54">
        <f t="shared" si="11"/>
        <v>3.2434649362117472E-3</v>
      </c>
    </row>
    <row r="52" spans="1:94" x14ac:dyDescent="0.25">
      <c r="B52" s="25"/>
      <c r="C52" s="25"/>
      <c r="D52" s="25"/>
      <c r="E52" s="25"/>
      <c r="F52" s="25"/>
      <c r="G52" s="25"/>
      <c r="H52" s="25"/>
      <c r="I52" s="76"/>
      <c r="J52" s="76"/>
      <c r="K52" s="76"/>
      <c r="L52" s="76"/>
      <c r="M52" s="76"/>
      <c r="P52" s="91"/>
      <c r="Q52" s="25"/>
      <c r="R52" s="91"/>
      <c r="CE52" s="54"/>
      <c r="CF52" s="54"/>
      <c r="CG52" s="54"/>
      <c r="CH52" s="54"/>
      <c r="CI52" s="54"/>
      <c r="CJ52" s="54"/>
      <c r="CK52" s="54"/>
      <c r="CL52" s="98"/>
      <c r="CM52" s="98"/>
      <c r="CN52" s="98" t="str">
        <f t="shared" ref="CN52:CN61" si="22">IF(AD52=0,"",(AD52-K52)/K52)</f>
        <v/>
      </c>
    </row>
    <row r="53" spans="1:94" x14ac:dyDescent="0.25">
      <c r="B53" s="25"/>
      <c r="C53" s="25"/>
      <c r="D53" s="25"/>
      <c r="E53" s="25"/>
      <c r="F53" s="25"/>
      <c r="G53" s="25"/>
      <c r="H53" s="25"/>
      <c r="I53" s="76"/>
      <c r="J53" s="76"/>
      <c r="K53" s="76"/>
      <c r="L53" s="76"/>
      <c r="M53" s="76"/>
      <c r="P53" s="91"/>
      <c r="Q53" s="25"/>
      <c r="R53" s="91"/>
      <c r="CE53" s="54"/>
      <c r="CF53" s="54"/>
      <c r="CG53" s="54"/>
      <c r="CH53" s="54"/>
      <c r="CI53" s="54"/>
      <c r="CJ53" s="54"/>
      <c r="CK53" s="54"/>
      <c r="CL53" s="98"/>
      <c r="CM53" s="98"/>
      <c r="CN53" s="98" t="str">
        <f t="shared" si="22"/>
        <v/>
      </c>
    </row>
    <row r="54" spans="1:94" x14ac:dyDescent="0.25">
      <c r="A54" s="42" t="s">
        <v>229</v>
      </c>
      <c r="B54" s="25"/>
      <c r="C54" s="25"/>
      <c r="D54" s="25"/>
      <c r="E54" s="25"/>
      <c r="F54" s="25"/>
      <c r="G54" s="25"/>
      <c r="H54" s="25"/>
      <c r="I54" s="76"/>
      <c r="J54" s="76"/>
      <c r="K54" s="76"/>
      <c r="L54" s="76"/>
      <c r="M54" s="76"/>
      <c r="N54" s="25"/>
      <c r="P54" s="91"/>
      <c r="Q54" s="25"/>
      <c r="R54" s="91"/>
      <c r="CE54" s="54"/>
      <c r="CF54" s="54"/>
      <c r="CG54" s="54"/>
      <c r="CH54" s="54"/>
      <c r="CI54" s="54"/>
      <c r="CJ54" s="54"/>
      <c r="CK54" s="54"/>
      <c r="CL54" s="98"/>
      <c r="CM54" s="98"/>
      <c r="CN54" s="98" t="str">
        <f t="shared" si="22"/>
        <v/>
      </c>
    </row>
    <row r="55" spans="1:94" x14ac:dyDescent="0.25">
      <c r="A55" s="42" t="s">
        <v>1</v>
      </c>
      <c r="B55" s="25"/>
      <c r="C55" s="25"/>
      <c r="D55" s="25"/>
      <c r="E55" s="25"/>
      <c r="F55" s="25"/>
      <c r="G55" s="25"/>
      <c r="H55" s="25"/>
      <c r="I55" s="76"/>
      <c r="J55" s="76"/>
      <c r="K55" s="76"/>
      <c r="L55" s="76"/>
      <c r="M55" s="76"/>
      <c r="N55" s="25"/>
      <c r="P55" s="91"/>
      <c r="Q55" s="25"/>
      <c r="R55" s="91"/>
      <c r="CE55" s="54"/>
      <c r="CF55" s="54"/>
      <c r="CG55" s="54"/>
      <c r="CH55" s="54"/>
      <c r="CI55" s="54"/>
      <c r="CJ55" s="54"/>
      <c r="CK55" s="54"/>
      <c r="CL55" s="98"/>
      <c r="CM55" s="98"/>
      <c r="CN55" s="98" t="str">
        <f t="shared" si="22"/>
        <v/>
      </c>
    </row>
    <row r="56" spans="1:94" x14ac:dyDescent="0.25">
      <c r="A56" s="42" t="s">
        <v>11</v>
      </c>
      <c r="B56" s="25">
        <v>1020.1856342999999</v>
      </c>
      <c r="C56" s="25">
        <v>368.37643868999999</v>
      </c>
      <c r="D56" s="25">
        <v>52.197496919999999</v>
      </c>
      <c r="E56" s="25">
        <v>87.937721210000007</v>
      </c>
      <c r="F56" s="25">
        <v>77.138170849999995</v>
      </c>
      <c r="G56" s="25">
        <v>28.394239299999999</v>
      </c>
      <c r="H56" s="25">
        <v>78.07451236</v>
      </c>
      <c r="I56" s="76"/>
      <c r="J56" s="76"/>
      <c r="K56" s="76"/>
      <c r="L56" s="76"/>
      <c r="M56" s="76"/>
      <c r="N56" s="25"/>
      <c r="O56" s="27" t="s">
        <v>11</v>
      </c>
      <c r="P56" s="91">
        <v>0</v>
      </c>
      <c r="Q56" s="25">
        <v>0</v>
      </c>
      <c r="R56" s="91">
        <v>0</v>
      </c>
      <c r="S56" s="25">
        <v>0</v>
      </c>
      <c r="T56" s="25">
        <v>0</v>
      </c>
      <c r="U56" s="25">
        <v>0</v>
      </c>
      <c r="V56" s="91">
        <v>0</v>
      </c>
      <c r="W56" s="25">
        <v>0</v>
      </c>
      <c r="X56" s="91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91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91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91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91">
        <v>0</v>
      </c>
      <c r="CA56" s="25">
        <v>0</v>
      </c>
      <c r="CB56" s="25">
        <v>0</v>
      </c>
      <c r="CC56" s="25">
        <v>0</v>
      </c>
      <c r="CE56" s="54"/>
      <c r="CF56" s="54"/>
      <c r="CG56" s="54"/>
      <c r="CH56" s="54"/>
      <c r="CI56" s="54"/>
      <c r="CJ56" s="54"/>
      <c r="CK56" s="54"/>
      <c r="CL56" s="98"/>
      <c r="CM56" s="98"/>
      <c r="CN56" s="98" t="str">
        <f t="shared" si="22"/>
        <v/>
      </c>
    </row>
    <row r="57" spans="1:94" x14ac:dyDescent="0.25">
      <c r="A57" s="42" t="s">
        <v>58</v>
      </c>
      <c r="B57" s="25"/>
      <c r="C57" s="25"/>
      <c r="D57" s="25"/>
      <c r="E57" s="25"/>
      <c r="F57" s="25"/>
      <c r="G57" s="25"/>
      <c r="H57" s="25"/>
      <c r="I57" s="76"/>
      <c r="J57" s="76"/>
      <c r="K57" s="76"/>
      <c r="L57" s="76"/>
      <c r="M57" s="76"/>
      <c r="N57" s="25"/>
      <c r="P57" s="91"/>
      <c r="Q57" s="25"/>
      <c r="R57" s="91"/>
      <c r="CE57" s="54"/>
      <c r="CF57" s="54"/>
      <c r="CG57" s="54"/>
      <c r="CH57" s="54"/>
      <c r="CI57" s="54"/>
      <c r="CJ57" s="54"/>
      <c r="CK57" s="54"/>
      <c r="CL57" s="98"/>
      <c r="CM57" s="98"/>
      <c r="CN57" s="98" t="str">
        <f t="shared" si="22"/>
        <v/>
      </c>
    </row>
    <row r="58" spans="1:94" x14ac:dyDescent="0.25">
      <c r="A58" s="42" t="s">
        <v>176</v>
      </c>
      <c r="B58" s="25"/>
      <c r="C58" s="25"/>
      <c r="D58" s="25"/>
      <c r="E58" s="25"/>
      <c r="F58" s="25"/>
      <c r="G58" s="25"/>
      <c r="H58" s="25"/>
      <c r="I58" s="76"/>
      <c r="J58" s="76"/>
      <c r="K58" s="76"/>
      <c r="L58" s="76"/>
      <c r="M58" s="76"/>
      <c r="N58" s="25"/>
      <c r="CE58" s="54"/>
      <c r="CF58" s="54"/>
      <c r="CG58" s="54"/>
      <c r="CH58" s="54"/>
      <c r="CI58" s="54"/>
      <c r="CJ58" s="54"/>
      <c r="CK58" s="54"/>
      <c r="CL58" s="98"/>
      <c r="CM58" s="98"/>
      <c r="CN58" s="98" t="str">
        <f t="shared" si="22"/>
        <v/>
      </c>
    </row>
    <row r="59" spans="1:94" x14ac:dyDescent="0.25">
      <c r="A59" s="42" t="s">
        <v>235</v>
      </c>
      <c r="B59" s="42"/>
      <c r="C59" s="42"/>
      <c r="D59" s="42"/>
      <c r="E59" s="42"/>
      <c r="F59" s="42"/>
      <c r="G59" s="42"/>
      <c r="H59" s="42"/>
      <c r="I59" s="93"/>
      <c r="J59" s="93"/>
      <c r="K59" s="93"/>
      <c r="L59" s="93"/>
      <c r="M59" s="93"/>
      <c r="N59" s="25"/>
      <c r="CE59" s="54"/>
      <c r="CF59" s="54"/>
      <c r="CG59" s="54"/>
      <c r="CH59" s="54"/>
      <c r="CI59" s="54"/>
      <c r="CJ59" s="54"/>
      <c r="CK59" s="54"/>
      <c r="CL59" s="98"/>
      <c r="CM59" s="98"/>
      <c r="CN59" s="98" t="str">
        <f t="shared" si="22"/>
        <v/>
      </c>
    </row>
    <row r="60" spans="1:94" x14ac:dyDescent="0.25">
      <c r="A60" s="42"/>
      <c r="B60" s="42"/>
      <c r="C60" s="42"/>
      <c r="D60" s="42"/>
      <c r="E60" s="42"/>
      <c r="F60" s="42"/>
      <c r="G60" s="42"/>
      <c r="H60" s="42"/>
      <c r="I60" s="93"/>
      <c r="J60" s="93"/>
      <c r="K60" s="93"/>
      <c r="L60" s="93"/>
      <c r="M60" s="93"/>
      <c r="N60" s="25"/>
      <c r="CE60" s="54"/>
      <c r="CF60" s="54"/>
      <c r="CG60" s="54"/>
      <c r="CH60" s="54"/>
      <c r="CI60" s="54"/>
      <c r="CJ60" s="54"/>
      <c r="CK60" s="54"/>
      <c r="CL60" s="98"/>
      <c r="CM60" s="98"/>
      <c r="CN60" s="98" t="str">
        <f t="shared" si="22"/>
        <v/>
      </c>
    </row>
    <row r="61" spans="1:94" x14ac:dyDescent="0.25">
      <c r="A61" s="1" t="s">
        <v>55</v>
      </c>
      <c r="B61" s="1">
        <f t="shared" ref="B61:K61" si="23">SUM(B3:B58)</f>
        <v>263665.10752900009</v>
      </c>
      <c r="C61" s="1">
        <f t="shared" si="23"/>
        <v>51644.61304294</v>
      </c>
      <c r="D61" s="1">
        <f t="shared" si="23"/>
        <v>10291.917272900004</v>
      </c>
      <c r="E61" s="1">
        <f t="shared" si="23"/>
        <v>38776.419535999987</v>
      </c>
      <c r="F61" s="1">
        <f t="shared" si="23"/>
        <v>27028.421878689998</v>
      </c>
      <c r="G61" s="1">
        <f t="shared" si="23"/>
        <v>3722.7549437599987</v>
      </c>
      <c r="H61" s="1">
        <f t="shared" si="23"/>
        <v>17258.80994083</v>
      </c>
      <c r="I61" s="94">
        <f t="shared" si="23"/>
        <v>2611.1817890499997</v>
      </c>
      <c r="J61" s="94">
        <f t="shared" si="23"/>
        <v>1289.3160950300005</v>
      </c>
      <c r="K61" s="94">
        <f t="shared" si="23"/>
        <v>6093.9628330399983</v>
      </c>
      <c r="L61" s="94">
        <f>SUM(L3:L58)</f>
        <v>706.4276447499999</v>
      </c>
      <c r="M61" s="94">
        <f>SUM(M3:M58)</f>
        <v>640.13729116999991</v>
      </c>
      <c r="P61" s="1">
        <f>SUM(P3:P58)</f>
        <v>0.39315387107017802</v>
      </c>
      <c r="Q61" s="1">
        <f t="shared" ref="Q61:CC61" si="24">SUM(Q3:Q58)</f>
        <v>542.05321185562843</v>
      </c>
      <c r="R61" s="1">
        <f t="shared" si="24"/>
        <v>681.44767205396238</v>
      </c>
      <c r="S61" s="1">
        <f t="shared" si="24"/>
        <v>1229.2428488012401</v>
      </c>
      <c r="T61" s="1">
        <f t="shared" si="24"/>
        <v>1229.2428488012401</v>
      </c>
      <c r="U61" s="1">
        <f t="shared" si="24"/>
        <v>2414.3494862075513</v>
      </c>
      <c r="V61" s="1"/>
      <c r="W61" s="1">
        <f t="shared" si="24"/>
        <v>194.99407228606111</v>
      </c>
      <c r="X61" s="1">
        <f t="shared" si="24"/>
        <v>619.23960476977936</v>
      </c>
      <c r="Y61" s="1">
        <f t="shared" si="24"/>
        <v>3625.7335049695234</v>
      </c>
      <c r="Z61" s="1">
        <f t="shared" si="24"/>
        <v>262635.1603941677</v>
      </c>
      <c r="AA61" s="1">
        <f t="shared" si="24"/>
        <v>983.24659959017345</v>
      </c>
      <c r="AB61" s="1">
        <f t="shared" si="24"/>
        <v>726.78772126716535</v>
      </c>
      <c r="AC61" s="1">
        <f t="shared" si="24"/>
        <v>155.56560059598755</v>
      </c>
      <c r="AD61" s="1">
        <f t="shared" si="24"/>
        <v>1.8628166091502799E-3</v>
      </c>
      <c r="AE61" s="1"/>
      <c r="AF61" s="1">
        <f t="shared" si="24"/>
        <v>940.60554251792553</v>
      </c>
      <c r="AG61" s="1">
        <f t="shared" si="24"/>
        <v>940.60554251792553</v>
      </c>
      <c r="AH61" s="1">
        <f t="shared" si="24"/>
        <v>121938434.54462428</v>
      </c>
      <c r="AI61" s="1">
        <f t="shared" si="24"/>
        <v>0</v>
      </c>
      <c r="AJ61" s="1">
        <f t="shared" si="24"/>
        <v>306.3524049927168</v>
      </c>
      <c r="AK61" s="1">
        <f t="shared" si="24"/>
        <v>64.971159143078623</v>
      </c>
      <c r="AL61" s="1"/>
      <c r="AM61" s="1">
        <f t="shared" si="24"/>
        <v>210.85608987553741</v>
      </c>
      <c r="AN61" s="1">
        <f t="shared" si="24"/>
        <v>0.20696800863572401</v>
      </c>
      <c r="AO61" s="1">
        <f t="shared" si="24"/>
        <v>4.0026222939144068E-2</v>
      </c>
      <c r="AP61" s="1">
        <f t="shared" si="24"/>
        <v>51275.558841438542</v>
      </c>
      <c r="AQ61" s="1">
        <f t="shared" si="24"/>
        <v>0</v>
      </c>
      <c r="AR61" s="1"/>
      <c r="AS61" s="1">
        <f t="shared" si="24"/>
        <v>9214.6055582256977</v>
      </c>
      <c r="AT61" s="1">
        <f t="shared" si="24"/>
        <v>1023.8453759650967</v>
      </c>
      <c r="AU61" s="1">
        <f t="shared" si="24"/>
        <v>10238.450934190803</v>
      </c>
      <c r="AV61" s="1">
        <f t="shared" si="24"/>
        <v>2.2050766836389442E-5</v>
      </c>
      <c r="AW61" s="1">
        <f t="shared" si="24"/>
        <v>635.90042352912258</v>
      </c>
      <c r="AX61" s="1">
        <f t="shared" si="24"/>
        <v>7.4232984676108975</v>
      </c>
      <c r="AY61" s="1">
        <f t="shared" si="24"/>
        <v>5772.1337814654589</v>
      </c>
      <c r="AZ61" s="1">
        <f t="shared" si="24"/>
        <v>8.165625378582531</v>
      </c>
      <c r="BA61" s="1">
        <f t="shared" si="24"/>
        <v>2713.9572001804663</v>
      </c>
      <c r="BB61" s="1">
        <f t="shared" si="24"/>
        <v>3327.498657109822</v>
      </c>
      <c r="BC61" s="1">
        <f t="shared" si="24"/>
        <v>2.4744336453270241</v>
      </c>
      <c r="BD61" s="1">
        <f t="shared" si="24"/>
        <v>0</v>
      </c>
      <c r="BE61" s="1">
        <f t="shared" si="24"/>
        <v>2136.9452795461725</v>
      </c>
      <c r="BF61" s="1">
        <f t="shared" si="24"/>
        <v>38687.070237739463</v>
      </c>
      <c r="BG61" s="1">
        <f t="shared" si="24"/>
        <v>26949.2494617511</v>
      </c>
      <c r="BH61" s="1">
        <f t="shared" si="24"/>
        <v>11737.820775988333</v>
      </c>
      <c r="BI61" s="1">
        <f t="shared" si="24"/>
        <v>23.652180376402779</v>
      </c>
      <c r="BJ61" s="1">
        <f t="shared" si="24"/>
        <v>0</v>
      </c>
      <c r="BK61" s="1">
        <f t="shared" si="24"/>
        <v>676.1148277486725</v>
      </c>
      <c r="BL61" s="1">
        <f t="shared" si="24"/>
        <v>165.78360442652001</v>
      </c>
      <c r="BM61" s="1">
        <f t="shared" si="24"/>
        <v>6924.0327268140372</v>
      </c>
      <c r="BN61" s="1">
        <f t="shared" si="24"/>
        <v>493.49715849621577</v>
      </c>
      <c r="BO61" s="1">
        <f t="shared" si="24"/>
        <v>90.313419826005415</v>
      </c>
      <c r="BP61" s="1">
        <f t="shared" si="24"/>
        <v>9893.0157564304773</v>
      </c>
      <c r="BQ61" s="1">
        <f t="shared" si="24"/>
        <v>223.1420735890463</v>
      </c>
      <c r="BR61" s="1">
        <f t="shared" si="24"/>
        <v>3.7116473678293769</v>
      </c>
      <c r="BS61" s="1">
        <f t="shared" si="24"/>
        <v>482.4162025170383</v>
      </c>
      <c r="BT61" s="1">
        <f t="shared" si="24"/>
        <v>0.24744341992383007</v>
      </c>
      <c r="BU61" s="1">
        <f t="shared" si="24"/>
        <v>3694.088009408405</v>
      </c>
      <c r="BV61" s="1">
        <f t="shared" si="24"/>
        <v>604.97222233328182</v>
      </c>
      <c r="BW61" s="1">
        <f t="shared" si="24"/>
        <v>0</v>
      </c>
      <c r="BX61" s="1">
        <f t="shared" si="24"/>
        <v>0.18950199781970309</v>
      </c>
      <c r="BY61" s="1">
        <f t="shared" si="24"/>
        <v>688.24215662317613</v>
      </c>
      <c r="BZ61" s="1"/>
      <c r="CA61" s="1">
        <f t="shared" si="24"/>
        <v>2278.1886725568352</v>
      </c>
      <c r="CB61" s="1">
        <f t="shared" si="24"/>
        <v>17179.76972080522</v>
      </c>
      <c r="CC61" s="1">
        <f t="shared" si="24"/>
        <v>509.24064625231011</v>
      </c>
      <c r="CD61" s="1"/>
      <c r="CE61" s="54">
        <f>IF(Z61=0,"",(Z61-B61)/B61)</f>
        <v>-3.9062701336736554E-3</v>
      </c>
      <c r="CF61" s="54">
        <f>IF(AP61=0,"",(AP61-C61)/C61)</f>
        <v>-7.1460347896228262E-3</v>
      </c>
      <c r="CG61" s="54">
        <f>IF(AU61=0,"",(AU61-D61)/D61)</f>
        <v>-5.1949833341533485E-3</v>
      </c>
      <c r="CH61" s="54">
        <f>IF(BF61=0,"",(BF61-E61)/E61)</f>
        <v>-2.3042173395501908E-3</v>
      </c>
      <c r="CI61" s="54">
        <f>IF(BG61=0,"",(BG61-F61)/F61)</f>
        <v>-2.9292282507000513E-3</v>
      </c>
      <c r="CJ61" s="54">
        <f>IF(BU61=0,"",(BU61-G61)/G61)</f>
        <v>-7.7004623685060381E-3</v>
      </c>
      <c r="CK61" s="54">
        <f>IF(CB61=0,"",(CB61-H61)/H61)</f>
        <v>-4.5797027892283352E-3</v>
      </c>
      <c r="CL61" s="98"/>
      <c r="CM61" s="98"/>
      <c r="CN61" s="98">
        <f t="shared" si="22"/>
        <v>-0.99999969431769442</v>
      </c>
    </row>
    <row r="62" spans="1:94" x14ac:dyDescent="0.25">
      <c r="A62" s="42" t="s">
        <v>56</v>
      </c>
      <c r="B62" s="25">
        <f t="shared" ref="B62:K62" si="25">SUM(B2:B51)</f>
        <v>262644.92189470009</v>
      </c>
      <c r="C62" s="25">
        <f t="shared" si="25"/>
        <v>51276.23660425</v>
      </c>
      <c r="D62" s="25">
        <f t="shared" si="25"/>
        <v>10239.719775980004</v>
      </c>
      <c r="E62" s="25">
        <f t="shared" si="25"/>
        <v>38688.481814789986</v>
      </c>
      <c r="F62" s="25">
        <f t="shared" si="25"/>
        <v>26951.283707839997</v>
      </c>
      <c r="G62" s="25">
        <f t="shared" si="25"/>
        <v>3694.3607044599985</v>
      </c>
      <c r="H62" s="25">
        <f t="shared" si="25"/>
        <v>17180.735428470001</v>
      </c>
      <c r="I62" s="76">
        <f t="shared" si="25"/>
        <v>2611.1817890499997</v>
      </c>
      <c r="J62" s="76">
        <f t="shared" si="25"/>
        <v>1289.3160950300005</v>
      </c>
      <c r="K62" s="76">
        <f t="shared" si="25"/>
        <v>6093.9628330399983</v>
      </c>
      <c r="L62" s="76">
        <f>SUM(L2:L51)</f>
        <v>706.4276447499999</v>
      </c>
      <c r="M62" s="76">
        <f>SUM(M2:M51)</f>
        <v>640.13729116999991</v>
      </c>
      <c r="P62" s="91">
        <f>SUM(P2:P51)</f>
        <v>0.39315387107017802</v>
      </c>
      <c r="Q62" s="91">
        <f t="shared" ref="Q62:CC62" si="26">SUM(Q2:Q51)</f>
        <v>542.05321185562843</v>
      </c>
      <c r="R62" s="91">
        <f t="shared" si="26"/>
        <v>681.44767205396238</v>
      </c>
      <c r="S62" s="91">
        <f t="shared" si="26"/>
        <v>1229.2428488012401</v>
      </c>
      <c r="T62" s="91">
        <f t="shared" si="26"/>
        <v>1229.2428488012401</v>
      </c>
      <c r="U62" s="91">
        <f t="shared" si="26"/>
        <v>2414.3494862075513</v>
      </c>
      <c r="W62" s="91">
        <f t="shared" si="26"/>
        <v>194.99407228606111</v>
      </c>
      <c r="X62" s="91">
        <f t="shared" si="26"/>
        <v>619.23960476977936</v>
      </c>
      <c r="Y62" s="91">
        <f t="shared" si="26"/>
        <v>3625.7335049695234</v>
      </c>
      <c r="Z62" s="91">
        <f t="shared" si="26"/>
        <v>262635.1603941677</v>
      </c>
      <c r="AA62" s="91">
        <f t="shared" si="26"/>
        <v>983.24659959017345</v>
      </c>
      <c r="AB62" s="91">
        <f t="shared" si="26"/>
        <v>726.78772126716535</v>
      </c>
      <c r="AC62" s="91">
        <f t="shared" si="26"/>
        <v>155.56560059598755</v>
      </c>
      <c r="AD62" s="91">
        <f t="shared" si="26"/>
        <v>1.8628166091502799E-3</v>
      </c>
      <c r="AF62" s="91">
        <f t="shared" si="26"/>
        <v>940.60554251792553</v>
      </c>
      <c r="AG62" s="91">
        <f t="shared" si="26"/>
        <v>940.60554251792553</v>
      </c>
      <c r="AH62" s="91">
        <f t="shared" si="26"/>
        <v>121938434.54462428</v>
      </c>
      <c r="AI62" s="91">
        <f t="shared" si="26"/>
        <v>0</v>
      </c>
      <c r="AJ62" s="91">
        <f t="shared" si="26"/>
        <v>306.3524049927168</v>
      </c>
      <c r="AK62" s="91">
        <f t="shared" si="26"/>
        <v>64.971159143078623</v>
      </c>
      <c r="AM62" s="91">
        <f t="shared" si="26"/>
        <v>210.85608987553741</v>
      </c>
      <c r="AN62" s="91">
        <f t="shared" si="26"/>
        <v>0.20696800863572401</v>
      </c>
      <c r="AO62" s="91">
        <f t="shared" si="26"/>
        <v>4.0026222939144068E-2</v>
      </c>
      <c r="AP62" s="91">
        <f t="shared" si="26"/>
        <v>51275.558841438542</v>
      </c>
      <c r="AQ62" s="91">
        <f t="shared" si="26"/>
        <v>0</v>
      </c>
      <c r="AS62" s="91">
        <f t="shared" si="26"/>
        <v>9214.6055582256977</v>
      </c>
      <c r="AT62" s="91">
        <f t="shared" si="26"/>
        <v>1023.8453759650967</v>
      </c>
      <c r="AU62" s="91">
        <f t="shared" si="26"/>
        <v>10238.450934190803</v>
      </c>
      <c r="AV62" s="91">
        <f t="shared" si="26"/>
        <v>2.2050766836389442E-5</v>
      </c>
      <c r="AW62" s="91">
        <f t="shared" si="26"/>
        <v>635.90042352912258</v>
      </c>
      <c r="AX62" s="91">
        <f t="shared" si="26"/>
        <v>7.4232984676108975</v>
      </c>
      <c r="AY62" s="91">
        <f t="shared" si="26"/>
        <v>5772.1337814654589</v>
      </c>
      <c r="AZ62" s="91">
        <f t="shared" si="26"/>
        <v>8.165625378582531</v>
      </c>
      <c r="BA62" s="91">
        <f t="shared" si="26"/>
        <v>2713.9572001804663</v>
      </c>
      <c r="BB62" s="91">
        <f t="shared" si="26"/>
        <v>3327.498657109822</v>
      </c>
      <c r="BC62" s="91">
        <f t="shared" si="26"/>
        <v>2.4744336453270241</v>
      </c>
      <c r="BD62" s="91">
        <f t="shared" si="26"/>
        <v>0</v>
      </c>
      <c r="BE62" s="91">
        <f t="shared" si="26"/>
        <v>2136.9452795461725</v>
      </c>
      <c r="BF62" s="91">
        <f t="shared" si="26"/>
        <v>38687.070237739463</v>
      </c>
      <c r="BG62" s="91">
        <f t="shared" si="26"/>
        <v>26949.2494617511</v>
      </c>
      <c r="BH62" s="91">
        <f t="shared" si="26"/>
        <v>11737.820775988333</v>
      </c>
      <c r="BI62" s="91">
        <f t="shared" si="26"/>
        <v>23.652180376402779</v>
      </c>
      <c r="BJ62" s="91">
        <f t="shared" si="26"/>
        <v>0</v>
      </c>
      <c r="BK62" s="91">
        <f t="shared" si="26"/>
        <v>676.1148277486725</v>
      </c>
      <c r="BL62" s="91">
        <f t="shared" si="26"/>
        <v>165.78360442652001</v>
      </c>
      <c r="BM62" s="91">
        <f t="shared" si="26"/>
        <v>6924.0327268140372</v>
      </c>
      <c r="BN62" s="91">
        <f t="shared" si="26"/>
        <v>493.49715849621577</v>
      </c>
      <c r="BO62" s="91">
        <f t="shared" si="26"/>
        <v>90.313419826005415</v>
      </c>
      <c r="BP62" s="91">
        <f t="shared" si="26"/>
        <v>9893.0157564304773</v>
      </c>
      <c r="BQ62" s="91">
        <f t="shared" si="26"/>
        <v>223.1420735890463</v>
      </c>
      <c r="BR62" s="91">
        <f t="shared" si="26"/>
        <v>3.7116473678293769</v>
      </c>
      <c r="BS62" s="91">
        <f t="shared" si="26"/>
        <v>482.4162025170383</v>
      </c>
      <c r="BT62" s="91">
        <f t="shared" si="26"/>
        <v>0.24744341992383007</v>
      </c>
      <c r="BU62" s="91">
        <f t="shared" si="26"/>
        <v>3694.088009408405</v>
      </c>
      <c r="BV62" s="91">
        <f t="shared" si="26"/>
        <v>604.97222233328182</v>
      </c>
      <c r="BW62" s="91">
        <f t="shared" si="26"/>
        <v>0</v>
      </c>
      <c r="BX62" s="91">
        <f t="shared" si="26"/>
        <v>0.18950199781970309</v>
      </c>
      <c r="BY62" s="91">
        <f t="shared" si="26"/>
        <v>688.24215662317613</v>
      </c>
      <c r="CA62" s="91">
        <f t="shared" si="26"/>
        <v>2278.1886725568352</v>
      </c>
      <c r="CB62" s="91">
        <f t="shared" si="26"/>
        <v>17179.76972080522</v>
      </c>
      <c r="CC62" s="91">
        <f t="shared" si="26"/>
        <v>509.24064625231011</v>
      </c>
    </row>
    <row r="63" spans="1:94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181289.81757580009</v>
      </c>
      <c r="C63" s="25">
        <f t="shared" ref="C63:M63" si="27">+C3+C5+C8+C9+C11+C12+C14+C15+C16+C17+C18+C19+C20+C21+C22+C23+C24+C25+C26+C28+C30+C31+C33+C34+C35+C36+C37+C39+C40+C41+C42+C43+C44+C46+C47+C49+C50+C10</f>
        <v>44000.362724520004</v>
      </c>
      <c r="D63" s="25">
        <f t="shared" si="27"/>
        <v>7496.5707798300009</v>
      </c>
      <c r="E63" s="25">
        <f t="shared" si="27"/>
        <v>25996.313641449997</v>
      </c>
      <c r="F63" s="25">
        <f t="shared" si="27"/>
        <v>17429.805086430002</v>
      </c>
      <c r="G63" s="25">
        <f t="shared" si="27"/>
        <v>3082.7706313899994</v>
      </c>
      <c r="H63" s="25">
        <f t="shared" si="27"/>
        <v>11160.902592</v>
      </c>
      <c r="I63" s="76">
        <f t="shared" si="27"/>
        <v>2012.7914866399997</v>
      </c>
      <c r="J63" s="76">
        <f t="shared" si="27"/>
        <v>993.85051725999983</v>
      </c>
      <c r="K63" s="76">
        <f t="shared" si="27"/>
        <v>4697.4425708700001</v>
      </c>
      <c r="L63" s="76">
        <f t="shared" si="27"/>
        <v>530.72301791999985</v>
      </c>
      <c r="M63" s="76">
        <f t="shared" si="27"/>
        <v>493.44050131999978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B4" sqref="B4"/>
    </sheetView>
  </sheetViews>
  <sheetFormatPr defaultRowHeight="15" x14ac:dyDescent="0.25"/>
  <cols>
    <col min="1" max="1" width="17.28515625" customWidth="1"/>
    <col min="2" max="2" width="10.140625" bestFit="1" customWidth="1"/>
    <col min="3" max="3" width="10.140625" customWidth="1"/>
    <col min="4" max="5" width="10.140625" bestFit="1" customWidth="1"/>
    <col min="8" max="8" width="11.5703125" customWidth="1"/>
    <col min="9" max="9" width="9.140625" style="45"/>
    <col min="13" max="13" width="18.5703125" customWidth="1"/>
    <col min="14" max="14" width="10.140625" bestFit="1" customWidth="1"/>
    <col min="16" max="17" width="10.140625" bestFit="1" customWidth="1"/>
    <col min="20" max="20" width="10.140625" bestFit="1" customWidth="1"/>
    <col min="22" max="22" width="18.5703125" style="27" customWidth="1"/>
    <col min="23" max="23" width="10.140625" style="27" bestFit="1" customWidth="1"/>
    <col min="24" max="24" width="9.140625" style="27"/>
    <col min="25" max="26" width="10.140625" style="27" bestFit="1" customWidth="1"/>
    <col min="27" max="28" width="9.140625" style="27"/>
    <col min="29" max="29" width="10.140625" style="27" bestFit="1" customWidth="1"/>
  </cols>
  <sheetData>
    <row r="1" spans="1:29" x14ac:dyDescent="0.25">
      <c r="A1" s="114" t="s">
        <v>524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27" t="s">
        <v>434</v>
      </c>
      <c r="V1" s="27" t="s">
        <v>335</v>
      </c>
    </row>
    <row r="2" spans="1:29" s="27" customForma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2"/>
      <c r="N2" s="7"/>
      <c r="O2" s="7"/>
      <c r="P2" s="7"/>
    </row>
    <row r="3" spans="1:29" x14ac:dyDescent="0.25">
      <c r="A3" s="90" t="s">
        <v>52</v>
      </c>
      <c r="B3" s="90" t="s">
        <v>59</v>
      </c>
      <c r="C3" s="90" t="s">
        <v>57</v>
      </c>
      <c r="D3" s="90" t="s">
        <v>60</v>
      </c>
      <c r="E3" s="90" t="s">
        <v>54</v>
      </c>
      <c r="F3" s="90" t="s">
        <v>53</v>
      </c>
      <c r="G3" s="90" t="s">
        <v>61</v>
      </c>
      <c r="H3" s="90" t="s">
        <v>62</v>
      </c>
      <c r="I3" s="47" t="s">
        <v>236</v>
      </c>
      <c r="M3" s="27" t="s">
        <v>52</v>
      </c>
      <c r="N3" s="27" t="s">
        <v>59</v>
      </c>
      <c r="O3" s="27" t="s">
        <v>57</v>
      </c>
      <c r="P3" s="27" t="s">
        <v>60</v>
      </c>
      <c r="Q3" s="27" t="s">
        <v>54</v>
      </c>
      <c r="R3" s="27" t="s">
        <v>53</v>
      </c>
      <c r="S3" s="27" t="s">
        <v>61</v>
      </c>
      <c r="T3" s="27" t="s">
        <v>62</v>
      </c>
      <c r="V3" s="27" t="s">
        <v>52</v>
      </c>
      <c r="W3" s="27" t="s">
        <v>59</v>
      </c>
      <c r="X3" s="27" t="s">
        <v>57</v>
      </c>
      <c r="Y3" s="27" t="s">
        <v>60</v>
      </c>
      <c r="Z3" s="27" t="s">
        <v>54</v>
      </c>
      <c r="AA3" s="27" t="s">
        <v>53</v>
      </c>
      <c r="AB3" s="27" t="s">
        <v>61</v>
      </c>
      <c r="AC3" s="27" t="s">
        <v>62</v>
      </c>
    </row>
    <row r="4" spans="1:29" x14ac:dyDescent="0.25">
      <c r="A4" s="90" t="s">
        <v>0</v>
      </c>
      <c r="B4" s="91">
        <f>rail!B3+'cmv_c1c2 12'!B3+nonpt!B3+nonroad!B3+'onroad all'!Q3+ptnonipm!B3+pt_oilgas!B3+np_oilgas!B3+rwc!B3+'ptfire-wild'!B3+ptagfire!B3+'cmv_c3 12'!B3+'ptfire-rx'!B3+airports!B3+ptegu_summer!B3+ptegu_winter!B3+ptegu_wintershld!B3</f>
        <v>1182013.1701079987</v>
      </c>
      <c r="C4" s="91">
        <f>rail!C3+'cmv_c1c2 12'!AO3+nonpt!C3+nonroad!C3+'onroad all'!AR3+ptnonipm!C3+pt_oilgas!C3+np_oilgas!C3+rwc!C3+livestock!B3+'ptfire-wild'!C3+ptagfire!C3+'cmv_c3 12'!AO3+fertilizer!B3+'ptfire-rx'!C3+airports!C3+ptegu_summer!C3+ptegu_winter!C3+ptegu_wintershld!C3</f>
        <v>74429.133310257545</v>
      </c>
      <c r="D4" s="91">
        <f>rail!D3+'cmv_c1c2 12'!D3+nonpt!D3+nonroad!D3+'onroad all'!AG3+'onroad all'!AT3+'onroad all'!AU3+ptnonipm!D3+pt_oilgas!D3+np_oilgas!D3+rwc!D3+'ptfire-wild'!D3+ptagfire!D3+'cmv_c3 12'!D3+'ptfire-rx'!D3+airports!D3+ptegu_summer!AO3+ptegu_winter!AO3+ptegu_wintershld!AO3</f>
        <v>159829.64331797598</v>
      </c>
      <c r="E4" s="91">
        <f>rail!E3+'cmv_c1c2 12'!E3+nonpt!E3+nonroad!E3+ptnonipm!E3+pt_oilgas!E3+np_oilgas!E3+rwc!E3+'onroad all'!BI3+afdust!BA3+'ptfire-wild'!E3+ptagfire!E3+'cmv_c3 12'!E3+'ptfire-rx'!E3+airports!E3+ptegu_summer!E3+ptegu_winter!E3+ptegu_wintershld!E3</f>
        <v>186127.92027025472</v>
      </c>
      <c r="F4" s="91">
        <f>rail!F3+'cmv_c1c2 12'!F3+nonpt!F3+nonroad!F3+ptnonipm!F3+pt_oilgas!F3+np_oilgas!F3+rwc!F3+'onroad all'!BL3+afdust!BB3+'ptfire-wild'!F3+ptagfire!F3+'cmv_c3 12'!F3+'ptfire-rx'!F3+airports!F3+ptegu_summer!F3+ptegu_winter!F3+ptegu_wintershld!F3</f>
        <v>83922.330568464007</v>
      </c>
      <c r="G4" s="91">
        <f>rail!G3+'cmv_c1c2 12'!G3+nonpt!G3+nonroad!G3+'onroad all'!CB3+ptnonipm!G3+pt_oilgas!G3+np_oilgas!G3+rwc!G3+'ptfire-wild'!G3+ptagfire!G3+'cmv_c3 12'!G3+'ptfire-rx'!G3+airports!G3+ptegu_summer!BO3+ptegu_winter!BO3+ptegu_wintershld!BO3</f>
        <v>69952.642459977404</v>
      </c>
      <c r="H4" s="91">
        <f>rail!H3+'cmv_c1c2 12'!H3+nonpt!H3+nonroad!H3+'onroad all'!CN3+ptnonipm!H3+pt_oilgas!H3+np_oilgas!H3+rwc!H3+'ptfire-wild'!H3+ptagfire!H3+'cmv_c3 12'!H3+livestock!C3+'ptfire-rx'!H3+solvents!H3+airports!H3+ptegu_summer!H3+ptegu_winter!H3+ptegu_wintershld!H3</f>
        <v>245027.78499297003</v>
      </c>
      <c r="I4" s="45" t="s">
        <v>237</v>
      </c>
      <c r="K4" s="91"/>
      <c r="M4" s="27" t="s">
        <v>0</v>
      </c>
      <c r="N4" s="25">
        <f>B4+'biogenics 12'!H3</f>
        <v>1319892.8363679987</v>
      </c>
      <c r="O4" s="25">
        <f>C4</f>
        <v>74429.133310257545</v>
      </c>
      <c r="P4" s="25">
        <f>D4+'biogenics 12'!T3</f>
        <v>182061.75031797597</v>
      </c>
      <c r="Q4" s="25">
        <f>E4</f>
        <v>186127.92027025472</v>
      </c>
      <c r="R4" s="25">
        <f>F4</f>
        <v>83922.330568464007</v>
      </c>
      <c r="S4" s="25">
        <f>G4</f>
        <v>69952.642459977404</v>
      </c>
      <c r="T4" s="25">
        <f>H4+'biogenics 12'!Z3</f>
        <v>1748745.85039297</v>
      </c>
      <c r="V4" s="27" t="s">
        <v>0</v>
      </c>
      <c r="W4" s="91">
        <f>B4-'[1]ptfire-wild'!B3-'[1]ptfire-rx'!B3</f>
        <v>760217.94320599874</v>
      </c>
      <c r="X4" s="91">
        <f>C4-'[1]ptfire-wild'!C3-'[1]ptfire-rx'!C3</f>
        <v>67449.711120257547</v>
      </c>
      <c r="Y4" s="91">
        <f>D4-'[1]ptfire-wild'!D3-'[1]ptfire-rx'!D3</f>
        <v>151156.66095497599</v>
      </c>
      <c r="Z4" s="91">
        <f>E4-'[1]ptfire-wild'!E3-'[1]ptfire-rx'!E3</f>
        <v>140613.51061425472</v>
      </c>
      <c r="AA4" s="91">
        <f>F4-'[1]ptfire-wild'!F3-'[1]ptfire-rx'!F3</f>
        <v>45350.800145464003</v>
      </c>
      <c r="AB4" s="91">
        <f>G4-'[1]ptfire-wild'!G3-'[1]ptfire-rx'!G3</f>
        <v>65890.6756969774</v>
      </c>
      <c r="AC4" s="91">
        <f>H4-'[1]ptfire-wild'!H3-'[1]ptfire-rx'!H3</f>
        <v>144698.57830697001</v>
      </c>
    </row>
    <row r="5" spans="1:29" x14ac:dyDescent="0.25">
      <c r="A5" s="27" t="s">
        <v>2</v>
      </c>
      <c r="B5" s="91">
        <f>rail!B4+'cmv_c1c2 12'!B4+nonpt!B4+nonroad!B4+'onroad all'!Q4+ptnonipm!B4+pt_oilgas!B4+np_oilgas!B4+rwc!B4+'ptfire-wild'!B4+ptagfire!B4+'cmv_c3 12'!B4+'ptfire-rx'!B4+airports!B4+ptegu_summer!B4+ptegu_winter!B4+ptegu_wintershld!B4</f>
        <v>987560.0881509966</v>
      </c>
      <c r="C5" s="91">
        <f>rail!C4+'cmv_c1c2 12'!AO4+nonpt!C4+nonroad!C4+'onroad all'!AR4+ptnonipm!C4+pt_oilgas!C4+np_oilgas!C4+rwc!C4+livestock!B4+'ptfire-wild'!C4+ptagfire!C4+'cmv_c3 12'!AO4+fertilizer!B4+'ptfire-rx'!C4+airports!C4+ptegu_summer!C4+ptegu_winter!C4+ptegu_wintershld!C4</f>
        <v>62023.150460405996</v>
      </c>
      <c r="D5" s="91">
        <f>rail!D4+'cmv_c1c2 12'!D4+nonpt!D4+nonroad!D4+'onroad all'!AG4+'onroad all'!AT4+'onroad all'!AU4+ptnonipm!D4+pt_oilgas!D4+np_oilgas!D4+rwc!D4+'ptfire-wild'!D4+ptagfire!D4+'cmv_c3 12'!D4+'ptfire-rx'!D4+airports!D4+ptegu_summer!AO4+ptegu_winter!AO4+ptegu_wintershld!AO4</f>
        <v>97583.146141350517</v>
      </c>
      <c r="E5" s="91">
        <f>rail!E4+'cmv_c1c2 12'!E4+nonpt!E4+nonroad!E4+ptnonipm!E4+pt_oilgas!E4+np_oilgas!E4+rwc!E4+'onroad all'!BI4+afdust!BA4+'ptfire-wild'!E4+ptagfire!E4+'cmv_c3 12'!E4+'ptfire-rx'!E4+airports!E4+ptegu_summer!E4+ptegu_winter!E4+ptegu_wintershld!E4</f>
        <v>175663.95204779494</v>
      </c>
      <c r="F5" s="91">
        <f>rail!F4+'cmv_c1c2 12'!F4+nonpt!F4+nonroad!F4+ptnonipm!F4+pt_oilgas!F4+np_oilgas!F4+rwc!F4+'onroad all'!BL4+afdust!BB4+'ptfire-wild'!F4+ptagfire!F4+'cmv_c3 12'!F4+'ptfire-rx'!F4+airports!F4+ptegu_summer!F4+ptegu_winter!F4+ptegu_wintershld!F4</f>
        <v>61917.32036691605</v>
      </c>
      <c r="G5" s="91">
        <f>rail!G4+'cmv_c1c2 12'!G4+nonpt!G4+nonroad!G4+'onroad all'!CB4+ptnonipm!G4+pt_oilgas!G4+np_oilgas!G4+rwc!G4+'ptfire-wild'!G4+ptagfire!G4+'cmv_c3 12'!G4+'ptfire-rx'!G4+airports!G4+ptegu_summer!BO4+ptegu_winter!BO4+ptegu_wintershld!BO4</f>
        <v>13339.614591987163</v>
      </c>
      <c r="H5" s="91">
        <f>rail!H4+'cmv_c1c2 12'!H4+nonpt!H4+nonroad!H4+'onroad all'!CN4+ptnonipm!H4+pt_oilgas!H4+np_oilgas!H4+rwc!H4+'ptfire-wild'!H4+ptagfire!H4+'cmv_c3 12'!H4+livestock!C4+'ptfire-rx'!H4+solvents!H4+airports!H4+ptegu_summer!H4+ptegu_winter!H4+ptegu_wintershld!H4</f>
        <v>210154.985211569</v>
      </c>
      <c r="K5" s="91"/>
      <c r="M5" s="27" t="s">
        <v>2</v>
      </c>
      <c r="N5" s="91">
        <f>B5+'biogenics 12'!H4</f>
        <v>1139208.3499509967</v>
      </c>
      <c r="O5" s="25">
        <f t="shared" ref="O5:O53" si="0">C5</f>
        <v>62023.150460405996</v>
      </c>
      <c r="P5" s="25">
        <f>D5+'biogenics 12'!T4</f>
        <v>109712.84194135052</v>
      </c>
      <c r="Q5" s="25">
        <f t="shared" ref="Q5:Q53" si="1">E5</f>
        <v>175663.95204779494</v>
      </c>
      <c r="R5" s="25">
        <f t="shared" ref="R5:R53" si="2">F5</f>
        <v>61917.32036691605</v>
      </c>
      <c r="S5" s="25">
        <f t="shared" ref="S5:S53" si="3">G5</f>
        <v>13339.614591987163</v>
      </c>
      <c r="T5" s="25">
        <f>H5+'biogenics 12'!Z4</f>
        <v>928688.72101156902</v>
      </c>
      <c r="V5" s="27" t="s">
        <v>2</v>
      </c>
      <c r="W5" s="91">
        <f>B5-'[1]ptfire-wild'!B4-'[1]ptfire-rx'!B4</f>
        <v>603907.83998699661</v>
      </c>
      <c r="X5" s="91">
        <f>C5-'[1]ptfire-wild'!C4-'[1]ptfire-rx'!C4</f>
        <v>55728.318461406001</v>
      </c>
      <c r="Y5" s="91">
        <f>D5-'[1]ptfire-wild'!D4-'[1]ptfire-rx'!D4</f>
        <v>92445.594573350521</v>
      </c>
      <c r="Z5" s="91">
        <f>E5-'[1]ptfire-wild'!E4-'[1]ptfire-rx'!E4</f>
        <v>136722.31368179494</v>
      </c>
      <c r="AA5" s="91">
        <f>F5-'[1]ptfire-wild'!F4-'[1]ptfire-rx'!F4</f>
        <v>28915.932064916051</v>
      </c>
      <c r="AB5" s="91">
        <f>G5-'[1]ptfire-wild'!G4-'[1]ptfire-rx'!G4</f>
        <v>10486.234363987163</v>
      </c>
      <c r="AC5" s="91">
        <f>H5-'[1]ptfire-wild'!H4-'[1]ptfire-rx'!H4</f>
        <v>119666.728407569</v>
      </c>
    </row>
    <row r="6" spans="1:29" x14ac:dyDescent="0.25">
      <c r="A6" s="27" t="s">
        <v>3</v>
      </c>
      <c r="B6" s="91">
        <f>rail!B5+'cmv_c1c2 12'!B5+nonpt!B5+nonroad!B5+'onroad all'!Q5+ptnonipm!B5+pt_oilgas!B5+np_oilgas!B5+rwc!B5+'ptfire-wild'!B5+ptagfire!B5+'cmv_c3 12'!B5+'ptfire-rx'!B5+airports!B5+ptegu_summer!B5+ptegu_winter!B5+ptegu_wintershld!B5</f>
        <v>1218215.0832658398</v>
      </c>
      <c r="C6" s="91">
        <f>rail!C5+'cmv_c1c2 12'!AO5+nonpt!C5+nonroad!C5+'onroad all'!AR5+ptnonipm!C5+pt_oilgas!C5+np_oilgas!C5+rwc!C5+livestock!B5+'ptfire-wild'!C5+ptagfire!C5+'cmv_c3 12'!AO5+fertilizer!B5+'ptfire-rx'!C5+airports!C5+ptegu_summer!C5+ptegu_winter!C5+ptegu_wintershld!C5</f>
        <v>101550.78176447353</v>
      </c>
      <c r="D6" s="91">
        <f>rail!D5+'cmv_c1c2 12'!D5+nonpt!D5+nonroad!D5+'onroad all'!AG5+'onroad all'!AT5+'onroad all'!AU5+ptnonipm!D5+pt_oilgas!D5+np_oilgas!D5+rwc!D5+'ptfire-wild'!D5+ptagfire!D5+'cmv_c3 12'!D5+'ptfire-rx'!D5+airports!D5+ptegu_summer!AO5+ptegu_winter!AO5+ptegu_wintershld!AO5</f>
        <v>111995.48042542092</v>
      </c>
      <c r="E6" s="91">
        <f>rail!E5+'cmv_c1c2 12'!E5+nonpt!E5+nonroad!E5+ptnonipm!E5+pt_oilgas!E5+np_oilgas!E5+rwc!E5+'onroad all'!BI5+afdust!BA5+'ptfire-wild'!E5+ptagfire!E5+'cmv_c3 12'!E5+'ptfire-rx'!E5+airports!E5+ptegu_summer!E5+ptegu_winter!E5+ptegu_wintershld!E5</f>
        <v>245116.64134796362</v>
      </c>
      <c r="F6" s="91">
        <f>rail!F5+'cmv_c1c2 12'!F5+nonpt!F5+nonroad!F5+ptnonipm!F5+pt_oilgas!F5+np_oilgas!F5+rwc!F5+'onroad all'!BL5+afdust!BB5+'ptfire-wild'!F5+ptagfire!F5+'cmv_c3 12'!F5+'ptfire-rx'!F5+airports!F5+ptegu_summer!F5+ptegu_winter!F5+ptegu_wintershld!F5</f>
        <v>117193.72046964365</v>
      </c>
      <c r="G6" s="91">
        <f>rail!G5+'cmv_c1c2 12'!G5+nonpt!G5+nonroad!G5+'onroad all'!CB5+ptnonipm!G5+pt_oilgas!G5+np_oilgas!G5+rwc!G5+'ptfire-wild'!G5+ptagfire!G5+'cmv_c3 12'!G5+'ptfire-rx'!G5+airports!G5+ptegu_summer!BO5+ptegu_winter!BO5+ptegu_wintershld!BO5</f>
        <v>42070.939299149424</v>
      </c>
      <c r="H6" s="91">
        <f>rail!H5+'cmv_c1c2 12'!H5+nonpt!H5+nonroad!H5+'onroad all'!CN5+ptnonipm!H5+pt_oilgas!H5+np_oilgas!H5+rwc!H5+'ptfire-wild'!H5+ptagfire!H5+'cmv_c3 12'!H5+livestock!C5+'ptfire-rx'!H5+solvents!H5+airports!H5+ptegu_summer!H5+ptegu_winter!H5+ptegu_wintershld!H5</f>
        <v>285803.31216072</v>
      </c>
      <c r="I6" s="45" t="s">
        <v>237</v>
      </c>
      <c r="K6" s="91"/>
      <c r="M6" s="27" t="s">
        <v>3</v>
      </c>
      <c r="N6" s="91">
        <f>B6+'biogenics 12'!H5</f>
        <v>1336610.5521358389</v>
      </c>
      <c r="O6" s="25">
        <f t="shared" si="0"/>
        <v>101550.78176447353</v>
      </c>
      <c r="P6" s="25">
        <f>D6+'biogenics 12'!T5</f>
        <v>136906.06343642081</v>
      </c>
      <c r="Q6" s="25">
        <f t="shared" si="1"/>
        <v>245116.64134796362</v>
      </c>
      <c r="R6" s="25">
        <f t="shared" si="2"/>
        <v>117193.72046964365</v>
      </c>
      <c r="S6" s="25">
        <f t="shared" si="3"/>
        <v>42070.939299149424</v>
      </c>
      <c r="T6" s="25">
        <f>H6+'biogenics 12'!Z5</f>
        <v>1513035.0948207201</v>
      </c>
      <c r="V6" s="27" t="s">
        <v>3</v>
      </c>
      <c r="W6" s="91">
        <f>B6-'[1]ptfire-wild'!B5-'[1]ptfire-rx'!B5</f>
        <v>452276.54975583998</v>
      </c>
      <c r="X6" s="91">
        <f>C6-'[1]ptfire-wild'!C5-'[1]ptfire-rx'!C5</f>
        <v>88931.228581473537</v>
      </c>
      <c r="Y6" s="91">
        <f>D6-'[1]ptfire-wild'!D5-'[1]ptfire-rx'!D5</f>
        <v>99046.380535420903</v>
      </c>
      <c r="Z6" s="91">
        <f>E6-'[1]ptfire-wild'!E5-'[1]ptfire-rx'!E5</f>
        <v>164967.6672399636</v>
      </c>
      <c r="AA6" s="91">
        <f>F6-'[1]ptfire-wild'!F5-'[1]ptfire-rx'!F5</f>
        <v>49270.863236643658</v>
      </c>
      <c r="AB6" s="91">
        <f>G6-'[1]ptfire-wild'!G5-'[1]ptfire-rx'!G5</f>
        <v>35551.062810149422</v>
      </c>
      <c r="AC6" s="91">
        <f>H6-'[1]ptfire-wild'!H5-'[1]ptfire-rx'!H5</f>
        <v>104397.23645072</v>
      </c>
    </row>
    <row r="7" spans="1:29" x14ac:dyDescent="0.25">
      <c r="A7" s="27" t="s">
        <v>4</v>
      </c>
      <c r="B7" s="91">
        <f>rail!B6+'cmv_c1c2 12'!B6+nonpt!B6+nonroad!B6+'onroad all'!Q6+ptnonipm!B6+pt_oilgas!B6+np_oilgas!B6+rwc!B6+'ptfire-wild'!B6+ptagfire!B6+'cmv_c3 12'!B6+'ptfire-rx'!B6+airports!B6+ptegu_summer!B6+ptegu_winter!B6+ptegu_wintershld!B6</f>
        <v>2633737.7266997602</v>
      </c>
      <c r="C7" s="91">
        <f>rail!C6+'cmv_c1c2 12'!AO6+nonpt!C6+nonroad!C6+'onroad all'!AR6+ptnonipm!C6+pt_oilgas!C6+np_oilgas!C6+rwc!C6+livestock!B6+'ptfire-wild'!C6+ptagfire!C6+'cmv_c3 12'!AO6+fertilizer!B6+'ptfire-rx'!C6+airports!C6+ptegu_summer!C6+ptegu_winter!C6+ptegu_wintershld!C6</f>
        <v>418425.28237245628</v>
      </c>
      <c r="D7" s="91">
        <f>rail!D6+'cmv_c1c2 12'!D6+nonpt!D6+nonroad!D6+'onroad all'!AG6+'onroad all'!AT6+'onroad all'!AU6+ptnonipm!D6+pt_oilgas!D6+np_oilgas!D6+rwc!D6+'ptfire-wild'!D6+ptagfire!D6+'cmv_c3 12'!D6+'ptfire-rx'!D6+airports!D6+ptegu_summer!AO6+ptegu_winter!AO6+ptegu_wintershld!AO6</f>
        <v>342038.43646599702</v>
      </c>
      <c r="E7" s="91">
        <f>rail!E6+'cmv_c1c2 12'!E6+nonpt!E6+nonroad!E6+ptnonipm!E6+pt_oilgas!E6+np_oilgas!E6+rwc!E6+'onroad all'!BI6+afdust!BA6+'ptfire-wild'!E6+ptagfire!E6+'cmv_c3 12'!E6+'ptfire-rx'!E6+airports!E6+ptegu_summer!E6+ptegu_winter!E6+ptegu_wintershld!E6</f>
        <v>414288.76483823737</v>
      </c>
      <c r="F7" s="91">
        <f>rail!F6+'cmv_c1c2 12'!F6+nonpt!F6+nonroad!F6+ptnonipm!F6+pt_oilgas!F6+np_oilgas!F6+rwc!F6+'onroad all'!BL6+afdust!BB6+'ptfire-wild'!F6+ptagfire!F6+'cmv_c3 12'!F6+'ptfire-rx'!F6+airports!F6+ptegu_summer!F6+ptegu_winter!F6+ptegu_wintershld!F6</f>
        <v>203184.21989000737</v>
      </c>
      <c r="G7" s="91">
        <f>rail!G6+'cmv_c1c2 12'!G6+nonpt!G6+nonroad!G6+'onroad all'!CB6+ptnonipm!G6+pt_oilgas!G6+np_oilgas!G6+rwc!G6+'ptfire-wild'!G6+ptagfire!G6+'cmv_c3 12'!G6+'ptfire-rx'!G6+airports!G6+ptegu_summer!BO6+ptegu_winter!BO6+ptegu_wintershld!BO6</f>
        <v>29518.168446502797</v>
      </c>
      <c r="H7" s="91">
        <f>rail!H6+'cmv_c1c2 12'!H6+nonpt!H6+nonroad!H6+'onroad all'!CN6+ptnonipm!H6+pt_oilgas!H6+np_oilgas!H6+rwc!H6+'ptfire-wild'!H6+ptagfire!H6+'cmv_c3 12'!H6+livestock!C6+'ptfire-rx'!H6+solvents!H6+airports!H6+ptegu_summer!H6+ptegu_winter!H6+ptegu_wintershld!H6</f>
        <v>892449.18739417987</v>
      </c>
      <c r="K7" s="91"/>
      <c r="M7" s="27" t="s">
        <v>4</v>
      </c>
      <c r="N7" s="91">
        <f>B7+'biogenics 12'!H6</f>
        <v>2887491.2828097604</v>
      </c>
      <c r="O7" s="25">
        <f t="shared" si="0"/>
        <v>418425.28237245628</v>
      </c>
      <c r="P7" s="25">
        <f>D7+'biogenics 12'!T6</f>
        <v>382500.68032399705</v>
      </c>
      <c r="Q7" s="25">
        <f t="shared" si="1"/>
        <v>414288.76483823737</v>
      </c>
      <c r="R7" s="25">
        <f t="shared" si="2"/>
        <v>203184.21989000737</v>
      </c>
      <c r="S7" s="25">
        <f t="shared" si="3"/>
        <v>29518.168446502797</v>
      </c>
      <c r="T7" s="25">
        <f>H7+'biogenics 12'!Z6</f>
        <v>2494009.4889941798</v>
      </c>
      <c r="V7" s="27" t="s">
        <v>4</v>
      </c>
      <c r="W7" s="91">
        <f>B7-'[1]ptfire-wild'!B6-'[1]ptfire-rx'!B6</f>
        <v>1444935.6135697602</v>
      </c>
      <c r="X7" s="91">
        <f>C7-'[1]ptfire-wild'!C6-'[1]ptfire-rx'!C6</f>
        <v>398900.03227225627</v>
      </c>
      <c r="Y7" s="91">
        <f>D7-'[1]ptfire-wild'!D6-'[1]ptfire-rx'!D6</f>
        <v>325099.60182919702</v>
      </c>
      <c r="Z7" s="91">
        <f>E7-'[1]ptfire-wild'!E6-'[1]ptfire-rx'!E6</f>
        <v>292712.09095223737</v>
      </c>
      <c r="AA7" s="91">
        <f>F7-'[1]ptfire-wild'!F6-'[1]ptfire-rx'!F6</f>
        <v>100153.13997700738</v>
      </c>
      <c r="AB7" s="91">
        <f>G7-'[1]ptfire-wild'!G6-'[1]ptfire-rx'!G6</f>
        <v>20364.836467302797</v>
      </c>
      <c r="AC7" s="91">
        <f>H7-'[1]ptfire-wild'!H6-'[1]ptfire-rx'!H6</f>
        <v>611773.57601617987</v>
      </c>
    </row>
    <row r="8" spans="1:29" x14ac:dyDescent="0.25">
      <c r="A8" s="27" t="s">
        <v>5</v>
      </c>
      <c r="B8" s="91">
        <f>rail!B7+'cmv_c1c2 12'!B7+nonpt!B7+nonroad!B7+'onroad all'!Q7+ptnonipm!B7+pt_oilgas!B7+np_oilgas!B7+rwc!B7+'ptfire-wild'!B7+ptagfire!B7+'cmv_c3 12'!B7+'ptfire-rx'!B7+airports!B7+ptegu_summer!B7+ptegu_winter!B7+ptegu_wintershld!B7</f>
        <v>1006218.0935099</v>
      </c>
      <c r="C8" s="91">
        <f>rail!C7+'cmv_c1c2 12'!AO7+nonpt!C7+nonroad!C7+'onroad all'!AR7+ptnonipm!C7+pt_oilgas!C7+np_oilgas!C7+rwc!C7+livestock!B7+'ptfire-wild'!C7+ptagfire!C7+'cmv_c3 12'!AO7+fertilizer!B7+'ptfire-rx'!C7+airports!C7+ptegu_summer!C7+ptegu_winter!C7+ptegu_wintershld!C7</f>
        <v>78697.8220840375</v>
      </c>
      <c r="D8" s="91">
        <f>rail!D7+'cmv_c1c2 12'!D7+nonpt!D7+nonroad!D7+'onroad all'!AG7+'onroad all'!AT7+'onroad all'!AU7+ptnonipm!D7+pt_oilgas!D7+np_oilgas!D7+rwc!D7+'ptfire-wild'!D7+ptagfire!D7+'cmv_c3 12'!D7+'ptfire-rx'!D7+airports!D7+ptegu_summer!AO7+ptegu_winter!AO7+ptegu_wintershld!AO7</f>
        <v>131230.85355551413</v>
      </c>
      <c r="E8" s="91">
        <f>rail!E7+'cmv_c1c2 12'!E7+nonpt!E7+nonroad!E7+ptnonipm!E7+pt_oilgas!E7+np_oilgas!E7+rwc!E7+'onroad all'!BI7+afdust!BA7+'ptfire-wild'!E7+ptagfire!E7+'cmv_c3 12'!E7+'ptfire-rx'!E7+airports!E7+ptegu_summer!E7+ptegu_winter!E7+ptegu_wintershld!E7</f>
        <v>205768.86974116747</v>
      </c>
      <c r="F8" s="91">
        <f>rail!F7+'cmv_c1c2 12'!F7+nonpt!F7+nonroad!F7+ptnonipm!F7+pt_oilgas!F7+np_oilgas!F7+rwc!F7+'onroad all'!BL7+afdust!BB7+'ptfire-wild'!F7+ptagfire!F7+'cmv_c3 12'!F7+'ptfire-rx'!F7+airports!F7+ptegu_summer!F7+ptegu_winter!F7+ptegu_wintershld!F7</f>
        <v>72498.177097368462</v>
      </c>
      <c r="G8" s="91">
        <f>rail!G7+'cmv_c1c2 12'!G7+nonpt!G7+nonroad!G7+'onroad all'!CB7+ptnonipm!G7+pt_oilgas!G7+np_oilgas!G7+rwc!G7+'ptfire-wild'!G7+ptagfire!G7+'cmv_c3 12'!G7+'ptfire-rx'!G7+airports!G7+ptegu_summer!BO7+ptegu_winter!BO7+ptegu_wintershld!BO7</f>
        <v>14367.190577868332</v>
      </c>
      <c r="H8" s="91">
        <f>rail!H7+'cmv_c1c2 12'!H7+nonpt!H7+nonroad!H7+'onroad all'!CN7+ptnonipm!H7+pt_oilgas!H7+np_oilgas!H7+rwc!H7+'ptfire-wild'!H7+ptagfire!H7+'cmv_c3 12'!H7+livestock!C7+'ptfire-rx'!H7+solvents!H7+airports!H7+ptegu_summer!H7+ptegu_winter!H7+ptegu_wintershld!H7</f>
        <v>281975.96161021997</v>
      </c>
      <c r="K8" s="91"/>
      <c r="M8" s="27" t="s">
        <v>5</v>
      </c>
      <c r="N8" s="91">
        <f>B8+'biogenics 12'!H7</f>
        <v>1083402.2645798998</v>
      </c>
      <c r="O8" s="25">
        <f t="shared" si="0"/>
        <v>78697.8220840375</v>
      </c>
      <c r="P8" s="25">
        <f>D8+'biogenics 12'!T7</f>
        <v>150281.29862741422</v>
      </c>
      <c r="Q8" s="25">
        <f t="shared" si="1"/>
        <v>205768.86974116747</v>
      </c>
      <c r="R8" s="25">
        <f t="shared" si="2"/>
        <v>72498.177097368462</v>
      </c>
      <c r="S8" s="25">
        <f t="shared" si="3"/>
        <v>14367.190577868332</v>
      </c>
      <c r="T8" s="25">
        <f>H8+'biogenics 12'!Z7</f>
        <v>644350.87909021904</v>
      </c>
      <c r="V8" s="27" t="s">
        <v>5</v>
      </c>
      <c r="W8" s="91">
        <f>B8-'[1]ptfire-wild'!B7-'[1]ptfire-rx'!B7</f>
        <v>630052.69485390012</v>
      </c>
      <c r="X8" s="91">
        <f>C8-'[1]ptfire-wild'!C7-'[1]ptfire-rx'!C7</f>
        <v>72534.319903037496</v>
      </c>
      <c r="Y8" s="91">
        <f>D8-'[1]ptfire-wild'!D7-'[1]ptfire-rx'!D7</f>
        <v>126630.53715751413</v>
      </c>
      <c r="Z8" s="91">
        <f>E8-'[1]ptfire-wild'!E7-'[1]ptfire-rx'!E7</f>
        <v>167977.40777216747</v>
      </c>
      <c r="AA8" s="91">
        <f>F8-'[1]ptfire-wild'!F7-'[1]ptfire-rx'!F7</f>
        <v>40471.511521368462</v>
      </c>
      <c r="AB8" s="91">
        <f>G8-'[1]ptfire-wild'!G7-'[1]ptfire-rx'!G7</f>
        <v>11703.113850868331</v>
      </c>
      <c r="AC8" s="91">
        <f>H8-'[1]ptfire-wild'!H7-'[1]ptfire-rx'!H7</f>
        <v>193375.56832421996</v>
      </c>
    </row>
    <row r="9" spans="1:29" x14ac:dyDescent="0.25">
      <c r="A9" s="27" t="s">
        <v>6</v>
      </c>
      <c r="B9" s="91">
        <f>rail!B8+'cmv_c1c2 12'!B8+nonpt!B8+nonroad!B8+'onroad all'!Q8+ptnonipm!B8+pt_oilgas!B8+np_oilgas!B8+rwc!B8+'ptfire-wild'!B8+ptagfire!B8+'cmv_c3 12'!B8+'ptfire-rx'!B8+airports!B8+ptegu_summer!B8+ptegu_winter!B8+ptegu_wintershld!B8</f>
        <v>248736.26816290998</v>
      </c>
      <c r="C9" s="91">
        <f>rail!C8+'cmv_c1c2 12'!AO8+nonpt!C8+nonroad!C8+'onroad all'!AR8+ptnonipm!C8+pt_oilgas!C8+np_oilgas!C8+rwc!C8+livestock!B8+'ptfire-wild'!C8+ptagfire!C8+'cmv_c3 12'!AO8+fertilizer!B8+'ptfire-rx'!C8+airports!C8+ptegu_summer!C8+ptegu_winter!C8+ptegu_wintershld!C8</f>
        <v>5371.1066390056167</v>
      </c>
      <c r="D9" s="91">
        <f>rail!D8+'cmv_c1c2 12'!D8+nonpt!D8+nonroad!D8+'onroad all'!AG8+'onroad all'!AT8+'onroad all'!AU8+ptnonipm!D8+pt_oilgas!D8+np_oilgas!D8+rwc!D8+'ptfire-wild'!D8+ptagfire!D8+'cmv_c3 12'!D8+'ptfire-rx'!D8+airports!D8+ptegu_summer!AO8+ptegu_winter!AO8+ptegu_wintershld!AO8</f>
        <v>31778.230207369263</v>
      </c>
      <c r="E9" s="91">
        <f>rail!E8+'cmv_c1c2 12'!E8+nonpt!E8+nonroad!E8+ptnonipm!E8+pt_oilgas!E8+np_oilgas!E8+rwc!E8+'onroad all'!BI8+afdust!BA8+'ptfire-wild'!E8+ptagfire!E8+'cmv_c3 12'!E8+'ptfire-rx'!E8+airports!E8+ptegu_summer!E8+ptegu_winter!E8+ptegu_wintershld!E8</f>
        <v>15958.883312760969</v>
      </c>
      <c r="F9" s="91">
        <f>rail!F8+'cmv_c1c2 12'!F8+nonpt!F8+nonroad!F8+ptnonipm!F8+pt_oilgas!F8+np_oilgas!F8+rwc!F8+'onroad all'!BL8+afdust!BB8+'ptfire-wild'!F8+ptagfire!F8+'cmv_c3 12'!F8+'ptfire-rx'!F8+airports!F8+ptegu_summer!F8+ptegu_winter!F8+ptegu_wintershld!F8</f>
        <v>9294.2934300073557</v>
      </c>
      <c r="G9" s="91">
        <f>rail!G8+'cmv_c1c2 12'!G8+nonpt!G8+nonroad!G8+'onroad all'!CB8+ptnonipm!G8+pt_oilgas!G8+np_oilgas!G8+rwc!G8+'ptfire-wild'!G8+ptagfire!G8+'cmv_c3 12'!G8+'ptfire-rx'!G8+airports!G8+ptegu_summer!BO8+ptegu_winter!BO8+ptegu_wintershld!BO8</f>
        <v>1576.9394107003645</v>
      </c>
      <c r="H9" s="91">
        <f>rail!H8+'cmv_c1c2 12'!H8+nonpt!H8+nonroad!H8+'onroad all'!CN8+ptnonipm!H8+pt_oilgas!H8+np_oilgas!H8+rwc!H8+'ptfire-wild'!H8+ptagfire!H8+'cmv_c3 12'!H8+livestock!C8+'ptfire-rx'!H8+solvents!H8+airports!H8+ptegu_summer!H8+ptegu_winter!H8+ptegu_wintershld!H8</f>
        <v>46502.62543317899</v>
      </c>
      <c r="I9" s="45" t="s">
        <v>237</v>
      </c>
      <c r="K9" s="91"/>
      <c r="M9" s="27" t="s">
        <v>6</v>
      </c>
      <c r="N9" s="91">
        <f>B9+'biogenics 12'!H8</f>
        <v>255650.54205290999</v>
      </c>
      <c r="O9" s="25">
        <f t="shared" si="0"/>
        <v>5371.1066390056167</v>
      </c>
      <c r="P9" s="25">
        <f>D9+'biogenics 12'!T8</f>
        <v>32382.377724346261</v>
      </c>
      <c r="Q9" s="25">
        <f t="shared" si="1"/>
        <v>15958.883312760969</v>
      </c>
      <c r="R9" s="25">
        <f t="shared" si="2"/>
        <v>9294.2934300073557</v>
      </c>
      <c r="S9" s="25">
        <f t="shared" si="3"/>
        <v>1576.9394107003645</v>
      </c>
      <c r="T9" s="25">
        <f>H9+'biogenics 12'!Z8</f>
        <v>122212.77002317898</v>
      </c>
      <c r="V9" s="27" t="s">
        <v>6</v>
      </c>
      <c r="W9" s="91">
        <f>B9-'[1]ptfire-wild'!B8-'[1]ptfire-rx'!B8</f>
        <v>246068.54292690998</v>
      </c>
      <c r="X9" s="91">
        <f>C9-'[1]ptfire-wild'!C8-'[1]ptfire-rx'!C8</f>
        <v>5327.1417680056165</v>
      </c>
      <c r="Y9" s="91">
        <f>D9-'[1]ptfire-wild'!D8-'[1]ptfire-rx'!D8</f>
        <v>31732.481085369262</v>
      </c>
      <c r="Z9" s="91">
        <f>E9-'[1]ptfire-wild'!E8-'[1]ptfire-rx'!E8</f>
        <v>15679.146853760969</v>
      </c>
      <c r="AA9" s="91">
        <f>F9-'[1]ptfire-wild'!F8-'[1]ptfire-rx'!F8</f>
        <v>9057.2290440073557</v>
      </c>
      <c r="AB9" s="91">
        <f>G9-'[1]ptfire-wild'!G8-'[1]ptfire-rx'!G8</f>
        <v>1554.0358047003645</v>
      </c>
      <c r="AC9" s="91">
        <f>H9-'[1]ptfire-wild'!H8-'[1]ptfire-rx'!H8</f>
        <v>45870.616724178988</v>
      </c>
    </row>
    <row r="10" spans="1:29" x14ac:dyDescent="0.25">
      <c r="A10" s="27" t="s">
        <v>7</v>
      </c>
      <c r="B10" s="91">
        <f>rail!B9+'cmv_c1c2 12'!B9+nonpt!B9+nonroad!B9+'onroad all'!Q9+ptnonipm!B9+pt_oilgas!B9+np_oilgas!B9+rwc!B9+'ptfire-wild'!B9+ptagfire!B9+'cmv_c3 12'!B9+'ptfire-rx'!B9+airports!B9+ptegu_summer!B9+ptegu_winter!B9+ptegu_wintershld!B9</f>
        <v>102754.954509548</v>
      </c>
      <c r="C10" s="91">
        <f>rail!C9+'cmv_c1c2 12'!AO9+nonpt!C9+nonroad!C9+'onroad all'!AR9+ptnonipm!C9+pt_oilgas!C9+np_oilgas!C9+rwc!C9+livestock!B9+'ptfire-wild'!C9+ptagfire!C9+'cmv_c3 12'!AO9+fertilizer!B9+'ptfire-rx'!C9+airports!C9+ptegu_summer!C9+ptegu_winter!C9+ptegu_wintershld!C9</f>
        <v>7600.0806293622481</v>
      </c>
      <c r="D10" s="91">
        <f>rail!D9+'cmv_c1c2 12'!D9+nonpt!D9+nonroad!D9+'onroad all'!AG9+'onroad all'!AT9+'onroad all'!AU9+ptnonipm!D9+pt_oilgas!D9+np_oilgas!D9+rwc!D9+'ptfire-wild'!D9+ptagfire!D9+'cmv_c3 12'!D9+'ptfire-rx'!D9+airports!D9+ptegu_summer!AO9+ptegu_winter!AO9+ptegu_wintershld!AO9</f>
        <v>15807.619864436037</v>
      </c>
      <c r="E10" s="91">
        <f>rail!E9+'cmv_c1c2 12'!E9+nonpt!E9+nonroad!E9+ptnonipm!E9+pt_oilgas!E9+np_oilgas!E9+rwc!E9+'onroad all'!BI9+afdust!BA9+'ptfire-wild'!E9+ptagfire!E9+'cmv_c3 12'!E9+'ptfire-rx'!E9+airports!E9+ptegu_summer!E9+ptegu_winter!E9+ptegu_wintershld!E9</f>
        <v>9447.0001892281489</v>
      </c>
      <c r="F10" s="91">
        <f>rail!F9+'cmv_c1c2 12'!F9+nonpt!F9+nonroad!F9+ptnonipm!F9+pt_oilgas!F9+np_oilgas!F9+rwc!F9+'onroad all'!BL9+afdust!BB9+'ptfire-wild'!F9+ptagfire!F9+'cmv_c3 12'!F9+'ptfire-rx'!F9+airports!F9+ptegu_summer!F9+ptegu_winter!F9+ptegu_wintershld!F9</f>
        <v>3392.5970186367167</v>
      </c>
      <c r="G10" s="91">
        <f>rail!G9+'cmv_c1c2 12'!G9+nonpt!G9+nonroad!G9+'onroad all'!CB9+ptnonipm!G9+pt_oilgas!G9+np_oilgas!G9+rwc!G9+'ptfire-wild'!G9+ptagfire!G9+'cmv_c3 12'!G9+'ptfire-rx'!G9+airports!G9+ptegu_summer!BO9+ptegu_winter!BO9+ptegu_wintershld!BO9</f>
        <v>1087.349239406471</v>
      </c>
      <c r="H10" s="91">
        <f>rail!H9+'cmv_c1c2 12'!H9+nonpt!H9+nonroad!H9+'onroad all'!CN9+ptnonipm!H9+pt_oilgas!H9+np_oilgas!H9+rwc!H9+'ptfire-wild'!H9+ptagfire!H9+'cmv_c3 12'!H9+livestock!C9+'ptfire-rx'!H9+solvents!H9+airports!H9+ptegu_summer!H9+ptegu_winter!H9+ptegu_wintershld!H9</f>
        <v>18030.167490167987</v>
      </c>
      <c r="I10" s="45" t="s">
        <v>237</v>
      </c>
      <c r="K10" s="91"/>
      <c r="M10" s="27" t="s">
        <v>7</v>
      </c>
      <c r="N10" s="91">
        <f>B10+'biogenics 12'!H9</f>
        <v>104970.85647954801</v>
      </c>
      <c r="O10" s="25">
        <f t="shared" si="0"/>
        <v>7600.0806293622481</v>
      </c>
      <c r="P10" s="25">
        <f>D10+'biogenics 12'!T9</f>
        <v>16900.625734436038</v>
      </c>
      <c r="Q10" s="25">
        <f t="shared" si="1"/>
        <v>9447.0001892281489</v>
      </c>
      <c r="R10" s="25">
        <f t="shared" si="2"/>
        <v>3392.5970186367167</v>
      </c>
      <c r="S10" s="25">
        <f t="shared" si="3"/>
        <v>1087.349239406471</v>
      </c>
      <c r="T10" s="25">
        <f>H10+'biogenics 12'!Z9</f>
        <v>32002.034940167985</v>
      </c>
      <c r="V10" s="27" t="s">
        <v>7</v>
      </c>
      <c r="W10" s="91">
        <f>B10-'[1]ptfire-wild'!B9-'[1]ptfire-rx'!B9</f>
        <v>101462.923745648</v>
      </c>
      <c r="X10" s="91">
        <f>C10-'[1]ptfire-wild'!C9-'[1]ptfire-rx'!C9</f>
        <v>7578.8706600022488</v>
      </c>
      <c r="Y10" s="91">
        <f>D10-'[1]ptfire-wild'!D9-'[1]ptfire-rx'!D9</f>
        <v>15789.762896386039</v>
      </c>
      <c r="Z10" s="91">
        <f>E10-'[1]ptfire-wild'!E9-'[1]ptfire-rx'!E9</f>
        <v>9315.3601224581489</v>
      </c>
      <c r="AA10" s="91">
        <f>F10-'[1]ptfire-wild'!F9-'[1]ptfire-rx'!F9</f>
        <v>3281.0376384867168</v>
      </c>
      <c r="AB10" s="91">
        <f>G10-'[1]ptfire-wild'!G9-'[1]ptfire-rx'!G9</f>
        <v>1077.570108836471</v>
      </c>
      <c r="AC10" s="91">
        <f>H10-'[1]ptfire-wild'!H9-'[1]ptfire-rx'!H9</f>
        <v>17725.27401376799</v>
      </c>
    </row>
    <row r="11" spans="1:29" x14ac:dyDescent="0.25">
      <c r="A11" s="27" t="s">
        <v>8</v>
      </c>
      <c r="B11" s="91">
        <f>rail!B10+'cmv_c1c2 12'!B10+nonpt!B10+nonroad!B10+'onroad all'!Q10+ptnonipm!B10+pt_oilgas!B10+np_oilgas!B10+rwc!B10+'ptfire-wild'!B10+ptagfire!B10+'cmv_c3 12'!B10+'ptfire-rx'!B10+airports!B10+ptegu_summer!B10+ptegu_winter!B10+ptegu_wintershld!B10</f>
        <v>25945.809153071001</v>
      </c>
      <c r="C11" s="91">
        <f>rail!C10+'cmv_c1c2 12'!AO10+nonpt!C10+nonroad!C10+'onroad all'!AR10+ptnonipm!C10+pt_oilgas!C10+np_oilgas!C10+rwc!C10+livestock!B10+'ptfire-wild'!C10+ptagfire!C10+'cmv_c3 12'!AO10+fertilizer!B10+'ptfire-rx'!C10+airports!C10+ptegu_summer!C10+ptegu_winter!C10+ptegu_wintershld!C10</f>
        <v>314.70697921428552</v>
      </c>
      <c r="D11" s="91">
        <f>rail!D10+'cmv_c1c2 12'!D10+nonpt!D10+nonroad!D10+'onroad all'!AG10+'onroad all'!AT10+'onroad all'!AU10+ptnonipm!D10+pt_oilgas!D10+np_oilgas!D10+rwc!D10+'ptfire-wild'!D10+ptagfire!D10+'cmv_c3 12'!D10+'ptfire-rx'!D10+airports!D10+ptegu_summer!AO10+ptegu_winter!AO10+ptegu_wintershld!AO10</f>
        <v>4048.8745384199287</v>
      </c>
      <c r="E11" s="91">
        <f>rail!E10+'cmv_c1c2 12'!E10+nonpt!E10+nonroad!E10+ptnonipm!E10+pt_oilgas!E10+np_oilgas!E10+rwc!E10+'onroad all'!BI10+afdust!BA10+'ptfire-wild'!E10+ptagfire!E10+'cmv_c3 12'!E10+'ptfire-rx'!E10+airports!E10+ptegu_summer!E10+ptegu_winter!E10+ptegu_wintershld!E10</f>
        <v>2306.4644604057553</v>
      </c>
      <c r="F11" s="91">
        <f>rail!F10+'cmv_c1c2 12'!F10+nonpt!F10+nonroad!F10+ptnonipm!F10+pt_oilgas!F10+np_oilgas!F10+rwc!F10+'onroad all'!BL10+afdust!BB10+'ptfire-wild'!F10+ptagfire!F10+'cmv_c3 12'!F10+'ptfire-rx'!F10+airports!F10+ptegu_summer!F10+ptegu_winter!F10+ptegu_wintershld!F10</f>
        <v>867.96789805948515</v>
      </c>
      <c r="G11" s="91">
        <f>rail!G10+'cmv_c1c2 12'!G10+nonpt!G10+nonroad!G10+'onroad all'!CB10+ptnonipm!G10+pt_oilgas!G10+np_oilgas!G10+rwc!G10+'ptfire-wild'!G10+ptagfire!G10+'cmv_c3 12'!G10+'ptfire-rx'!G10+airports!G10+ptegu_summer!BO10+ptegu_winter!BO10+ptegu_wintershld!BO10</f>
        <v>82.572820935249894</v>
      </c>
      <c r="H11" s="91">
        <f>rail!H10+'cmv_c1c2 12'!H10+nonpt!H10+nonroad!H10+'onroad all'!CN10+ptnonipm!H10+pt_oilgas!H10+np_oilgas!H10+rwc!H10+'ptfire-wild'!H10+ptagfire!H10+'cmv_c3 12'!H10+livestock!C10+'ptfire-rx'!H10+solvents!H10+airports!H10+ptegu_summer!H10+ptegu_winter!H10+ptegu_wintershld!H10</f>
        <v>6701.0766571579989</v>
      </c>
      <c r="I11" s="45" t="s">
        <v>237</v>
      </c>
      <c r="K11" s="91"/>
      <c r="M11" s="27" t="s">
        <v>8</v>
      </c>
      <c r="N11" s="91">
        <f>B11+'biogenics 12'!H10</f>
        <v>26096.251718071002</v>
      </c>
      <c r="O11" s="25">
        <f t="shared" si="0"/>
        <v>314.70697921428552</v>
      </c>
      <c r="P11" s="25">
        <f>D11+'biogenics 12'!T10</f>
        <v>4072.7779364199287</v>
      </c>
      <c r="Q11" s="25">
        <f t="shared" si="1"/>
        <v>2306.4644604057553</v>
      </c>
      <c r="R11" s="25">
        <f t="shared" si="2"/>
        <v>867.96789805948515</v>
      </c>
      <c r="S11" s="25">
        <f t="shared" si="3"/>
        <v>82.572820935249894</v>
      </c>
      <c r="T11" s="25">
        <f>H11+'biogenics 12'!Z10</f>
        <v>7968.2638771579886</v>
      </c>
      <c r="V11" s="27" t="s">
        <v>8</v>
      </c>
      <c r="W11" s="91">
        <f>B11-'[1]ptfire-wild'!B10-'[1]ptfire-rx'!B10</f>
        <v>25945.809153071001</v>
      </c>
      <c r="X11" s="91">
        <f>C11-'[1]ptfire-wild'!C10-'[1]ptfire-rx'!C10</f>
        <v>314.70697921428552</v>
      </c>
      <c r="Y11" s="91">
        <f>D11-'[1]ptfire-wild'!D10-'[1]ptfire-rx'!D10</f>
        <v>4048.8745384199287</v>
      </c>
      <c r="Z11" s="91">
        <f>E11-'[1]ptfire-wild'!E10-'[1]ptfire-rx'!E10</f>
        <v>2306.4644604057553</v>
      </c>
      <c r="AA11" s="91">
        <f>F11-'[1]ptfire-wild'!F10-'[1]ptfire-rx'!F10</f>
        <v>867.96789805948515</v>
      </c>
      <c r="AB11" s="91">
        <f>G11-'[1]ptfire-wild'!G10-'[1]ptfire-rx'!G10</f>
        <v>82.572820935249894</v>
      </c>
      <c r="AC11" s="91">
        <f>H11-'[1]ptfire-wild'!H10-'[1]ptfire-rx'!H10</f>
        <v>6701.0766571579989</v>
      </c>
    </row>
    <row r="12" spans="1:29" x14ac:dyDescent="0.25">
      <c r="A12" s="27" t="s">
        <v>9</v>
      </c>
      <c r="B12" s="91">
        <f>rail!B11+'cmv_c1c2 12'!B11+nonpt!B11+nonroad!B11+'onroad all'!Q11+ptnonipm!B11+pt_oilgas!B11+np_oilgas!B11+rwc!B11+'ptfire-wild'!B11+ptagfire!B11+'cmv_c3 12'!B11+'ptfire-rx'!B11+airports!B11+ptegu_summer!B11+ptegu_winter!B11+ptegu_wintershld!B11</f>
        <v>2761166.2640580116</v>
      </c>
      <c r="C12" s="91">
        <f>rail!C11+'cmv_c1c2 12'!AO11+nonpt!C11+nonroad!C11+'onroad all'!AR11+ptnonipm!C11+pt_oilgas!C11+np_oilgas!C11+rwc!C11+livestock!B11+'ptfire-wild'!C11+ptagfire!C11+'cmv_c3 12'!AO11+fertilizer!B11+'ptfire-rx'!C11+airports!C11+ptegu_summer!C11+ptegu_winter!C11+ptegu_wintershld!C11</f>
        <v>96272.374985988252</v>
      </c>
      <c r="D12" s="91">
        <f>rail!D11+'cmv_c1c2 12'!D11+nonpt!D11+nonroad!D11+'onroad all'!AG11+'onroad all'!AT11+'onroad all'!AU11+ptnonipm!D11+pt_oilgas!D11+np_oilgas!D11+rwc!D11+'ptfire-wild'!D11+ptagfire!D11+'cmv_c3 12'!D11+'ptfire-rx'!D11+airports!D11+ptegu_summer!AO11+ptegu_winter!AO11+ptegu_wintershld!AO11</f>
        <v>234111.12719395553</v>
      </c>
      <c r="E12" s="91">
        <f>rail!E11+'cmv_c1c2 12'!E11+nonpt!E11+nonroad!E11+ptnonipm!E11+pt_oilgas!E11+np_oilgas!E11+rwc!E11+'onroad all'!BI11+afdust!BA11+'ptfire-wild'!E11+ptagfire!E11+'cmv_c3 12'!E11+'ptfire-rx'!E11+airports!E11+ptegu_summer!E11+ptegu_winter!E11+ptegu_wintershld!E11</f>
        <v>302953.49388871924</v>
      </c>
      <c r="F12" s="91">
        <f>rail!F11+'cmv_c1c2 12'!F11+nonpt!F11+nonroad!F11+ptnonipm!F11+pt_oilgas!F11+np_oilgas!F11+rwc!F11+'onroad all'!BL11+afdust!BB11+'ptfire-wild'!F11+ptagfire!F11+'cmv_c3 12'!F11+'ptfire-rx'!F11+airports!F11+ptegu_summer!F11+ptegu_winter!F11+ptegu_wintershld!F11</f>
        <v>117633.04015256993</v>
      </c>
      <c r="G12" s="91">
        <f>rail!G11+'cmv_c1c2 12'!G11+nonpt!G11+nonroad!G11+'onroad all'!CB11+ptnonipm!G11+pt_oilgas!G11+np_oilgas!G11+rwc!G11+'ptfire-wild'!G11+ptagfire!G11+'cmv_c3 12'!G11+'ptfire-rx'!G11+airports!G11+ptegu_summer!BO11+ptegu_winter!BO11+ptegu_wintershld!BO11</f>
        <v>52569.322378938035</v>
      </c>
      <c r="H12" s="91">
        <f>rail!H11+'cmv_c1c2 12'!H11+nonpt!H11+nonroad!H11+'onroad all'!CN11+ptnonipm!H11+pt_oilgas!H11+np_oilgas!H11+rwc!H11+'ptfire-wild'!H11+ptagfire!H11+'cmv_c3 12'!H11+livestock!C11+'ptfire-rx'!H11+solvents!H11+airports!H11+ptegu_summer!H11+ptegu_winter!H11+ptegu_wintershld!H11</f>
        <v>477143.57711836998</v>
      </c>
      <c r="I12" s="45" t="s">
        <v>237</v>
      </c>
      <c r="K12" s="91"/>
      <c r="M12" s="27" t="s">
        <v>9</v>
      </c>
      <c r="N12" s="91">
        <f>B12+'biogenics 12'!H11</f>
        <v>2910956.7926580114</v>
      </c>
      <c r="O12" s="25">
        <f t="shared" si="0"/>
        <v>96272.374985988252</v>
      </c>
      <c r="P12" s="25">
        <f>D12+'biogenics 12'!T11</f>
        <v>265956.11710395553</v>
      </c>
      <c r="Q12" s="25">
        <f t="shared" si="1"/>
        <v>302953.49388871924</v>
      </c>
      <c r="R12" s="25">
        <f t="shared" si="2"/>
        <v>117633.04015256993</v>
      </c>
      <c r="S12" s="25">
        <f t="shared" si="3"/>
        <v>52569.322378938035</v>
      </c>
      <c r="T12" s="25">
        <f>H12+'biogenics 12'!Z11</f>
        <v>1744502.5840183699</v>
      </c>
      <c r="V12" s="27" t="s">
        <v>9</v>
      </c>
      <c r="W12" s="91">
        <f>B12-'[1]ptfire-wild'!B11-'[1]ptfire-rx'!B11</f>
        <v>2351438.5525580118</v>
      </c>
      <c r="X12" s="91">
        <f>C12-'[1]ptfire-wild'!C11-'[1]ptfire-rx'!C11</f>
        <v>89506.28274608824</v>
      </c>
      <c r="Y12" s="91">
        <f>D12-'[1]ptfire-wild'!D11-'[1]ptfire-rx'!D11</f>
        <v>226388.64163585551</v>
      </c>
      <c r="Z12" s="91">
        <f>E12-'[1]ptfire-wild'!E11-'[1]ptfire-rx'!E11</f>
        <v>259368.48453171921</v>
      </c>
      <c r="AA12" s="91">
        <f>F12-'[1]ptfire-wild'!F11-'[1]ptfire-rx'!F11</f>
        <v>80696.598714569933</v>
      </c>
      <c r="AB12" s="91">
        <f>G12-'[1]ptfire-wild'!G11-'[1]ptfire-rx'!G11</f>
        <v>48838.344820538034</v>
      </c>
      <c r="AC12" s="91">
        <f>H12-'[1]ptfire-wild'!H11-'[1]ptfire-rx'!H11</f>
        <v>379880.88943236996</v>
      </c>
    </row>
    <row r="13" spans="1:29" x14ac:dyDescent="0.25">
      <c r="A13" s="27" t="s">
        <v>10</v>
      </c>
      <c r="B13" s="91">
        <f>rail!B12+'cmv_c1c2 12'!B12+nonpt!B12+nonroad!B12+'onroad all'!Q12+ptnonipm!B12+pt_oilgas!B12+np_oilgas!B12+rwc!B12+'ptfire-wild'!B12+ptagfire!B12+'cmv_c3 12'!B12+'ptfire-rx'!B12+airports!B12+ptegu_summer!B12+ptegu_winter!B12+ptegu_wintershld!B12</f>
        <v>1706318.8199293001</v>
      </c>
      <c r="C13" s="91">
        <f>rail!C12+'cmv_c1c2 12'!AO12+nonpt!C12+nonroad!C12+'onroad all'!AR12+ptnonipm!C12+pt_oilgas!C12+np_oilgas!C12+rwc!C12+livestock!B12+'ptfire-wild'!C12+ptagfire!C12+'cmv_c3 12'!AO12+fertilizer!B12+'ptfire-rx'!C12+airports!C12+ptegu_summer!C12+ptegu_winter!C12+ptegu_wintershld!C12</f>
        <v>105058.05506325452</v>
      </c>
      <c r="D13" s="91">
        <f>rail!D12+'cmv_c1c2 12'!D12+nonpt!D12+nonroad!D12+'onroad all'!AG12+'onroad all'!AT12+'onroad all'!AU12+ptnonipm!D12+pt_oilgas!D12+np_oilgas!D12+rwc!D12+'ptfire-wild'!D12+ptagfire!D12+'cmv_c3 12'!D12+'ptfire-rx'!D12+airports!D12+ptegu_summer!AO12+ptegu_winter!AO12+ptegu_wintershld!AO12</f>
        <v>182831.4046291316</v>
      </c>
      <c r="E13" s="91">
        <f>rail!E12+'cmv_c1c2 12'!E12+nonpt!E12+nonroad!E12+ptnonipm!E12+pt_oilgas!E12+np_oilgas!E12+rwc!E12+'onroad all'!BI12+afdust!BA12+'ptfire-wild'!E12+ptagfire!E12+'cmv_c3 12'!E12+'ptfire-rx'!E12+airports!E12+ptegu_summer!E12+ptegu_winter!E12+ptegu_wintershld!E12</f>
        <v>215756.99696421518</v>
      </c>
      <c r="F13" s="91">
        <f>rail!F12+'cmv_c1c2 12'!F12+nonpt!F12+nonroad!F12+ptnonipm!F12+pt_oilgas!F12+np_oilgas!F12+rwc!F12+'onroad all'!BL12+afdust!BB12+'ptfire-wild'!F12+ptagfire!F12+'cmv_c3 12'!F12+'ptfire-rx'!F12+airports!F12+ptegu_summer!F12+ptegu_winter!F12+ptegu_wintershld!F12</f>
        <v>120905.39097305988</v>
      </c>
      <c r="G13" s="91">
        <f>rail!G12+'cmv_c1c2 12'!G12+nonpt!G12+nonroad!G12+'onroad all'!CB12+ptnonipm!G12+pt_oilgas!G12+np_oilgas!G12+rwc!G12+'ptfire-wild'!G12+ptagfire!G12+'cmv_c3 12'!G12+'ptfire-rx'!G12+airports!G12+ptegu_summer!BO12+ptegu_winter!BO12+ptegu_wintershld!BO12</f>
        <v>27049.738706139902</v>
      </c>
      <c r="H13" s="91">
        <f>rail!H12+'cmv_c1c2 12'!H12+nonpt!H12+nonroad!H12+'onroad all'!CN12+ptnonipm!H12+pt_oilgas!H12+np_oilgas!H12+rwc!H12+'ptfire-wild'!H12+ptagfire!H12+'cmv_c3 12'!H12+livestock!C12+'ptfire-rx'!H12+solvents!H12+airports!H12+ptegu_summer!H12+ptegu_winter!H12+ptegu_wintershld!H12</f>
        <v>264518.86279027996</v>
      </c>
      <c r="I13" s="45" t="s">
        <v>237</v>
      </c>
      <c r="K13" s="91"/>
      <c r="M13" s="27" t="s">
        <v>10</v>
      </c>
      <c r="N13" s="91">
        <f>B13+'biogenics 12'!H12</f>
        <v>1858540.7135992991</v>
      </c>
      <c r="O13" s="25">
        <f t="shared" si="0"/>
        <v>105058.05506325452</v>
      </c>
      <c r="P13" s="25">
        <f>D13+'biogenics 12'!T12</f>
        <v>212269.15598313161</v>
      </c>
      <c r="Q13" s="25">
        <f t="shared" si="1"/>
        <v>215756.99696421518</v>
      </c>
      <c r="R13" s="25">
        <f t="shared" si="2"/>
        <v>120905.39097305988</v>
      </c>
      <c r="S13" s="25">
        <f t="shared" si="3"/>
        <v>27049.738706139902</v>
      </c>
      <c r="T13" s="25">
        <f>H13+'biogenics 12'!Z12</f>
        <v>1789053.4628902799</v>
      </c>
      <c r="V13" s="27" t="s">
        <v>10</v>
      </c>
      <c r="W13" s="91">
        <f>B13-'[1]ptfire-wild'!B12-'[1]ptfire-rx'!B12</f>
        <v>1266493.2019643001</v>
      </c>
      <c r="X13" s="91">
        <f>C13-'[1]ptfire-wild'!C12-'[1]ptfire-rx'!C12</f>
        <v>101861.53703533452</v>
      </c>
      <c r="Y13" s="91">
        <f>D13-'[1]ptfire-wild'!D12-'[1]ptfire-rx'!D12</f>
        <v>167586.47213010161</v>
      </c>
      <c r="Z13" s="91">
        <f>E13-'[1]ptfire-wild'!E12-'[1]ptfire-rx'!E12</f>
        <v>154007.25140891518</v>
      </c>
      <c r="AA13" s="91">
        <f>F13-'[1]ptfire-wild'!F12-'[1]ptfire-rx'!F12</f>
        <v>66482.355741559877</v>
      </c>
      <c r="AB13" s="91">
        <f>G13-'[1]ptfire-wild'!G12-'[1]ptfire-rx'!G12</f>
        <v>22869.676589159903</v>
      </c>
      <c r="AC13" s="91">
        <f>H13-'[1]ptfire-wild'!H12-'[1]ptfire-rx'!H12</f>
        <v>234555.29692627999</v>
      </c>
    </row>
    <row r="14" spans="1:29" x14ac:dyDescent="0.25">
      <c r="A14" s="27" t="s">
        <v>12</v>
      </c>
      <c r="B14" s="91">
        <f>rail!B13+'cmv_c1c2 12'!B13+nonpt!B13+nonroad!B13+'onroad all'!Q13+ptnonipm!B13+pt_oilgas!B13+np_oilgas!B13+rwc!B13+'ptfire-wild'!B13+ptagfire!B13+'cmv_c3 12'!B13+'ptfire-rx'!B13+airports!B13+ptegu_summer!B13+ptegu_winter!B13+ptegu_wintershld!B13</f>
        <v>1260760.3227979143</v>
      </c>
      <c r="C14" s="91">
        <f>rail!C13+'cmv_c1c2 12'!AO13+nonpt!C13+nonroad!C13+'onroad all'!AR13+ptnonipm!C13+pt_oilgas!C13+np_oilgas!C13+rwc!C13+livestock!B13+'ptfire-wild'!C13+ptagfire!C13+'cmv_c3 12'!AO13+fertilizer!B13+'ptfire-rx'!C13+airports!C13+ptegu_summer!C13+ptegu_winter!C13+ptegu_wintershld!C13</f>
        <v>91792.184417568104</v>
      </c>
      <c r="D14" s="91">
        <f>rail!D13+'cmv_c1c2 12'!D13+nonpt!D13+nonroad!D13+'onroad all'!AG13+'onroad all'!AT13+'onroad all'!AU13+ptnonipm!D13+pt_oilgas!D13+np_oilgas!D13+rwc!D13+'ptfire-wild'!D13+ptagfire!D13+'cmv_c3 12'!D13+'ptfire-rx'!D13+airports!D13+ptegu_summer!AO13+ptegu_winter!AO13+ptegu_wintershld!AO13</f>
        <v>55946.563546664656</v>
      </c>
      <c r="E14" s="91">
        <f>rail!E13+'cmv_c1c2 12'!E13+nonpt!E13+nonroad!E13+ptnonipm!E13+pt_oilgas!E13+np_oilgas!E13+rwc!E13+'onroad all'!BI13+afdust!BA13+'ptfire-wild'!E13+ptagfire!E13+'cmv_c3 12'!E13+'ptfire-rx'!E13+airports!E13+ptegu_summer!E13+ptegu_winter!E13+ptegu_wintershld!E13</f>
        <v>385240.68163942045</v>
      </c>
      <c r="F14" s="91">
        <f>rail!F13+'cmv_c1c2 12'!F13+nonpt!F13+nonroad!F13+ptnonipm!F13+pt_oilgas!F13+np_oilgas!F13+rwc!F13+'onroad all'!BL13+afdust!BB13+'ptfire-wild'!F13+ptagfire!F13+'cmv_c3 12'!F13+'ptfire-rx'!F13+airports!F13+ptegu_summer!F13+ptegu_winter!F13+ptegu_wintershld!F13</f>
        <v>129433.8870125002</v>
      </c>
      <c r="G14" s="91">
        <f>rail!G13+'cmv_c1c2 12'!G13+nonpt!G13+nonroad!G13+'onroad all'!CB13+ptnonipm!G13+pt_oilgas!G13+np_oilgas!G13+rwc!G13+'ptfire-wild'!G13+ptagfire!G13+'cmv_c3 12'!G13+'ptfire-rx'!G13+airports!G13+ptegu_summer!BO13+ptegu_winter!BO13+ptegu_wintershld!BO13</f>
        <v>10363.989565981441</v>
      </c>
      <c r="H14" s="91">
        <f>rail!H13+'cmv_c1c2 12'!H13+nonpt!H13+nonroad!H13+'onroad all'!CN13+ptnonipm!H13+pt_oilgas!H13+np_oilgas!H13+rwc!H13+'ptfire-wild'!H13+ptagfire!H13+'cmv_c3 12'!H13+livestock!C13+'ptfire-rx'!H13+solvents!H13+airports!H13+ptegu_summer!H13+ptegu_winter!H13+ptegu_wintershld!H13</f>
        <v>305142.97487990296</v>
      </c>
      <c r="K14" s="91"/>
      <c r="M14" s="27" t="s">
        <v>12</v>
      </c>
      <c r="N14" s="91">
        <f>B14+'biogenics 12'!H13</f>
        <v>1349798.6895079142</v>
      </c>
      <c r="O14" s="25">
        <f t="shared" si="0"/>
        <v>91792.184417568104</v>
      </c>
      <c r="P14" s="25">
        <f>D14+'biogenics 12'!T13</f>
        <v>70766.350987679762</v>
      </c>
      <c r="Q14" s="25">
        <f t="shared" si="1"/>
        <v>385240.68163942045</v>
      </c>
      <c r="R14" s="25">
        <f t="shared" si="2"/>
        <v>129433.8870125002</v>
      </c>
      <c r="S14" s="25">
        <f t="shared" si="3"/>
        <v>10363.989565981441</v>
      </c>
      <c r="T14" s="25">
        <f>H14+'biogenics 12'!Z13</f>
        <v>828418.39787990204</v>
      </c>
      <c r="V14" s="27" t="s">
        <v>12</v>
      </c>
      <c r="W14" s="91">
        <f>B14-'[1]ptfire-wild'!B13-'[1]ptfire-rx'!B13</f>
        <v>222639.74852791426</v>
      </c>
      <c r="X14" s="91">
        <f>C14-'[1]ptfire-wild'!C13-'[1]ptfire-rx'!C13</f>
        <v>74788.531438568098</v>
      </c>
      <c r="Y14" s="91">
        <f>D14-'[1]ptfire-wild'!D13-'[1]ptfire-rx'!D13</f>
        <v>43562.402073664656</v>
      </c>
      <c r="Z14" s="91">
        <f>E14-'[1]ptfire-wild'!E13-'[1]ptfire-rx'!E13</f>
        <v>281224.10432042048</v>
      </c>
      <c r="AA14" s="91">
        <f>F14-'[1]ptfire-wild'!F13-'[1]ptfire-rx'!F13</f>
        <v>41284.245613500199</v>
      </c>
      <c r="AB14" s="91">
        <f>G14-'[1]ptfire-wild'!G13-'[1]ptfire-rx'!G13</f>
        <v>3107.0679119814413</v>
      </c>
      <c r="AC14" s="91">
        <f>H14-'[1]ptfire-wild'!H13-'[1]ptfire-rx'!H13</f>
        <v>60715.474032902974</v>
      </c>
    </row>
    <row r="15" spans="1:29" x14ac:dyDescent="0.25">
      <c r="A15" s="27" t="s">
        <v>13</v>
      </c>
      <c r="B15" s="91">
        <f>rail!B14+'cmv_c1c2 12'!B14+nonpt!B14+nonroad!B14+'onroad all'!Q14+ptnonipm!B14+pt_oilgas!B14+np_oilgas!B14+rwc!B14+'ptfire-wild'!B14+ptagfire!B14+'cmv_c3 12'!B14+'ptfire-rx'!B14+airports!B14+ptegu_summer!B14+ptegu_winter!B14+ptegu_wintershld!B14</f>
        <v>1177672.3793682</v>
      </c>
      <c r="C15" s="91">
        <f>rail!C14+'cmv_c1c2 12'!AO14+nonpt!C14+nonroad!C14+'onroad all'!AR14+ptnonipm!C14+pt_oilgas!C14+np_oilgas!C14+rwc!C14+livestock!B14+'ptfire-wild'!C14+ptagfire!C14+'cmv_c3 12'!AO14+fertilizer!B14+'ptfire-rx'!C14+airports!C14+ptegu_summer!C14+ptegu_winter!C14+ptegu_wintershld!C14</f>
        <v>101885.36228667876</v>
      </c>
      <c r="D15" s="91">
        <f>rail!D14+'cmv_c1c2 12'!D14+nonpt!D14+nonroad!D14+'onroad all'!AG14+'onroad all'!AT14+'onroad all'!AU14+ptnonipm!D14+pt_oilgas!D14+np_oilgas!D14+rwc!D14+'ptfire-wild'!D14+ptagfire!D14+'cmv_c3 12'!D14+'ptfire-rx'!D14+airports!D14+ptegu_summer!AO14+ptegu_winter!AO14+ptegu_wintershld!AO14</f>
        <v>244687.02435761655</v>
      </c>
      <c r="E15" s="91">
        <f>rail!E14+'cmv_c1c2 12'!E14+nonpt!E14+nonroad!E14+ptnonipm!E14+pt_oilgas!E14+np_oilgas!E14+rwc!E14+'onroad all'!BI14+afdust!BA14+'ptfire-wild'!E14+ptagfire!E14+'cmv_c3 12'!E14+'ptfire-rx'!E14+airports!E14+ptegu_summer!E14+ptegu_winter!E14+ptegu_wintershld!E14</f>
        <v>490562.05932644638</v>
      </c>
      <c r="F15" s="91">
        <f>rail!F14+'cmv_c1c2 12'!F14+nonpt!F14+nonroad!F14+ptnonipm!F14+pt_oilgas!F14+np_oilgas!F14+rwc!F14+'onroad all'!BL14+afdust!BB14+'ptfire-wild'!F14+ptagfire!F14+'cmv_c3 12'!F14+'ptfire-rx'!F14+airports!F14+ptegu_summer!F14+ptegu_winter!F14+ptegu_wintershld!F14</f>
        <v>108274.32906520547</v>
      </c>
      <c r="G15" s="91">
        <f>rail!G14+'cmv_c1c2 12'!G14+nonpt!G14+nonroad!G14+'onroad all'!CB14+ptnonipm!G14+pt_oilgas!G14+np_oilgas!G14+rwc!G14+'ptfire-wild'!G14+ptagfire!G14+'cmv_c3 12'!G14+'ptfire-rx'!G14+airports!G14+ptegu_summer!BO14+ptegu_winter!BO14+ptegu_wintershld!BO14</f>
        <v>62598.955947641974</v>
      </c>
      <c r="H15" s="91">
        <f>rail!H14+'cmv_c1c2 12'!H14+nonpt!H14+nonroad!H14+'onroad all'!CN14+ptnonipm!H14+pt_oilgas!H14+np_oilgas!H14+rwc!H14+'ptfire-wild'!H14+ptagfire!H14+'cmv_c3 12'!H14+livestock!C14+'ptfire-rx'!H14+solvents!H14+airports!H14+ptegu_summer!H14+ptegu_winter!H14+ptegu_wintershld!H14</f>
        <v>320657.22572855989</v>
      </c>
      <c r="I15" s="45" t="s">
        <v>237</v>
      </c>
      <c r="K15" s="91"/>
      <c r="M15" s="27" t="s">
        <v>13</v>
      </c>
      <c r="N15" s="91">
        <f>B15+'biogenics 12'!H14</f>
        <v>1233626.0187412</v>
      </c>
      <c r="O15" s="25">
        <f t="shared" si="0"/>
        <v>101885.36228667876</v>
      </c>
      <c r="P15" s="25">
        <f>D15+'biogenics 12'!T14</f>
        <v>288730.17092210252</v>
      </c>
      <c r="Q15" s="25">
        <f t="shared" si="1"/>
        <v>490562.05932644638</v>
      </c>
      <c r="R15" s="25">
        <f t="shared" si="2"/>
        <v>108274.32906520547</v>
      </c>
      <c r="S15" s="25">
        <f t="shared" si="3"/>
        <v>62598.955947641974</v>
      </c>
      <c r="T15" s="25">
        <f>H15+'biogenics 12'!Z14</f>
        <v>556972.96462055994</v>
      </c>
      <c r="V15" s="27" t="s">
        <v>13</v>
      </c>
      <c r="W15" s="91">
        <f>B15-'[1]ptfire-wild'!B14-'[1]ptfire-rx'!B14</f>
        <v>1090568.3840842</v>
      </c>
      <c r="X15" s="91">
        <f>C15-'[1]ptfire-wild'!C14-'[1]ptfire-rx'!C14</f>
        <v>100451.85276857876</v>
      </c>
      <c r="Y15" s="91">
        <f>D15-'[1]ptfire-wild'!D14-'[1]ptfire-rx'!D14</f>
        <v>243297.34214441656</v>
      </c>
      <c r="Z15" s="91">
        <f>E15-'[1]ptfire-wild'!E14-'[1]ptfire-rx'!E14</f>
        <v>481521.41140454635</v>
      </c>
      <c r="AA15" s="91">
        <f>F15-'[1]ptfire-wild'!F14-'[1]ptfire-rx'!F14</f>
        <v>100612.76231170548</v>
      </c>
      <c r="AB15" s="91">
        <f>G15-'[1]ptfire-wild'!G14-'[1]ptfire-rx'!G14</f>
        <v>61882.857251061978</v>
      </c>
      <c r="AC15" s="91">
        <f>H15-'[1]ptfire-wild'!H14-'[1]ptfire-rx'!H14</f>
        <v>300050.53148555988</v>
      </c>
    </row>
    <row r="16" spans="1:29" x14ac:dyDescent="0.25">
      <c r="A16" s="27" t="s">
        <v>14</v>
      </c>
      <c r="B16" s="91">
        <f>rail!B15+'cmv_c1c2 12'!B15+nonpt!B15+nonroad!B15+'onroad all'!Q15+ptnonipm!B15+pt_oilgas!B15+np_oilgas!B15+rwc!B15+'ptfire-wild'!B15+ptagfire!B15+'cmv_c3 12'!B15+'ptfire-rx'!B15+airports!B15+ptegu_summer!B15+ptegu_winter!B15+ptegu_wintershld!B15</f>
        <v>1036412.115292599</v>
      </c>
      <c r="C16" s="91">
        <f>rail!C15+'cmv_c1c2 12'!AO15+nonpt!C15+nonroad!C15+'onroad all'!AR15+ptnonipm!C15+pt_oilgas!C15+np_oilgas!C15+rwc!C15+livestock!B15+'ptfire-wild'!C15+ptagfire!C15+'cmv_c3 12'!AO15+fertilizer!B15+'ptfire-rx'!C15+airports!C15+ptegu_summer!C15+ptegu_winter!C15+ptegu_wintershld!C15</f>
        <v>106538.36045441002</v>
      </c>
      <c r="D16" s="91">
        <f>rail!D15+'cmv_c1c2 12'!D15+nonpt!D15+nonroad!D15+'onroad all'!AG15+'onroad all'!AT15+'onroad all'!AU15+ptnonipm!D15+pt_oilgas!D15+np_oilgas!D15+rwc!D15+'ptfire-wild'!D15+ptagfire!D15+'cmv_c3 12'!D15+'ptfire-rx'!D15+airports!D15+ptegu_summer!AO15+ptegu_winter!AO15+ptegu_wintershld!AO15</f>
        <v>187488.97998302587</v>
      </c>
      <c r="E16" s="91">
        <f>rail!E15+'cmv_c1c2 12'!E15+nonpt!E15+nonroad!E15+ptnonipm!E15+pt_oilgas!E15+np_oilgas!E15+rwc!E15+'onroad all'!BI15+afdust!BA15+'ptfire-wild'!E15+ptagfire!E15+'cmv_c3 12'!E15+'ptfire-rx'!E15+airports!E15+ptegu_summer!E15+ptegu_winter!E15+ptegu_wintershld!E15</f>
        <v>108073.96078337207</v>
      </c>
      <c r="F16" s="91">
        <f>rail!F15+'cmv_c1c2 12'!F15+nonpt!F15+nonroad!F15+ptnonipm!F15+pt_oilgas!F15+np_oilgas!F15+rwc!F15+'onroad all'!BL15+afdust!BB15+'ptfire-wild'!F15+ptagfire!F15+'cmv_c3 12'!F15+'ptfire-rx'!F15+airports!F15+ptegu_summer!F15+ptegu_winter!F15+ptegu_wintershld!F15</f>
        <v>54976.28456134053</v>
      </c>
      <c r="G16" s="91">
        <f>rail!G15+'cmv_c1c2 12'!G15+nonpt!G15+nonroad!G15+'onroad all'!CB15+ptnonipm!G15+pt_oilgas!G15+np_oilgas!G15+rwc!G15+'ptfire-wild'!G15+ptagfire!G15+'cmv_c3 12'!G15+'ptfire-rx'!G15+airports!G15+ptegu_summer!BO15+ptegu_winter!BO15+ptegu_wintershld!BO15</f>
        <v>81747.615756005514</v>
      </c>
      <c r="H16" s="91">
        <f>rail!H15+'cmv_c1c2 12'!H15+nonpt!H15+nonroad!H15+'onroad all'!CN15+ptnonipm!H15+pt_oilgas!H15+np_oilgas!H15+rwc!H15+'ptfire-wild'!H15+ptagfire!H15+'cmv_c3 12'!H15+livestock!C15+'ptfire-rx'!H15+solvents!H15+airports!H15+ptegu_summer!H15+ptegu_winter!H15+ptegu_wintershld!H15</f>
        <v>183329.95282356991</v>
      </c>
      <c r="I16" s="45" t="s">
        <v>237</v>
      </c>
      <c r="K16" s="91"/>
      <c r="M16" s="27" t="s">
        <v>14</v>
      </c>
      <c r="N16" s="91">
        <f>B16+'biogenics 12'!H15</f>
        <v>1073196.6393915988</v>
      </c>
      <c r="O16" s="25">
        <f t="shared" si="0"/>
        <v>106538.36045441002</v>
      </c>
      <c r="P16" s="25">
        <f>D16+'biogenics 12'!T15</f>
        <v>212156.27558157846</v>
      </c>
      <c r="Q16" s="25">
        <f t="shared" si="1"/>
        <v>108073.96078337207</v>
      </c>
      <c r="R16" s="25">
        <f t="shared" si="2"/>
        <v>54976.28456134053</v>
      </c>
      <c r="S16" s="25">
        <f t="shared" si="3"/>
        <v>81747.615756005514</v>
      </c>
      <c r="T16" s="25">
        <f>H16+'biogenics 12'!Z15</f>
        <v>372106.67448856891</v>
      </c>
      <c r="V16" s="27" t="s">
        <v>14</v>
      </c>
      <c r="W16" s="91">
        <f>B16-'[1]ptfire-wild'!B15-'[1]ptfire-rx'!B15</f>
        <v>992635.88898859895</v>
      </c>
      <c r="X16" s="91">
        <f>C16-'[1]ptfire-wild'!C15-'[1]ptfire-rx'!C15</f>
        <v>105817.94255841002</v>
      </c>
      <c r="Y16" s="91">
        <f>D16-'[1]ptfire-wild'!D15-'[1]ptfire-rx'!D15</f>
        <v>186791.93927902589</v>
      </c>
      <c r="Z16" s="91">
        <f>E16-'[1]ptfire-wild'!E15-'[1]ptfire-rx'!E15</f>
        <v>103531.59465637206</v>
      </c>
      <c r="AA16" s="91">
        <f>F16-'[1]ptfire-wild'!F15-'[1]ptfire-rx'!F15</f>
        <v>51126.821259340533</v>
      </c>
      <c r="AB16" s="91">
        <f>G16-'[1]ptfire-wild'!G15-'[1]ptfire-rx'!G15</f>
        <v>81388.144480005518</v>
      </c>
      <c r="AC16" s="91">
        <f>H16-'[1]ptfire-wild'!H15-'[1]ptfire-rx'!H15</f>
        <v>172973.94330256991</v>
      </c>
    </row>
    <row r="17" spans="1:29" x14ac:dyDescent="0.25">
      <c r="A17" s="27" t="s">
        <v>15</v>
      </c>
      <c r="B17" s="91">
        <f>rail!B16+'cmv_c1c2 12'!B16+nonpt!B16+nonroad!B16+'onroad all'!Q16+ptnonipm!B16+pt_oilgas!B16+np_oilgas!B16+rwc!B16+'ptfire-wild'!B16+ptagfire!B16+'cmv_c3 12'!B16+'ptfire-rx'!B16+airports!B16+ptegu_summer!B16+ptegu_winter!B16+ptegu_wintershld!B16</f>
        <v>488947.66931980004</v>
      </c>
      <c r="C17" s="91">
        <f>rail!C16+'cmv_c1c2 12'!AO16+nonpt!C16+nonroad!C16+'onroad all'!AR16+ptnonipm!C16+pt_oilgas!C16+np_oilgas!C16+rwc!C16+livestock!B16+'ptfire-wild'!C16+ptagfire!C16+'cmv_c3 12'!AO16+fertilizer!B16+'ptfire-rx'!C16+airports!C16+ptegu_summer!C16+ptegu_winter!C16+ptegu_wintershld!C16</f>
        <v>364500.77812982484</v>
      </c>
      <c r="D17" s="91">
        <f>rail!D16+'cmv_c1c2 12'!D16+nonpt!D16+nonroad!D16+'onroad all'!AG16+'onroad all'!AT16+'onroad all'!AU16+ptnonipm!D16+pt_oilgas!D16+np_oilgas!D16+rwc!D16+'ptfire-wild'!D16+ptagfire!D16+'cmv_c3 12'!D16+'ptfire-rx'!D16+airports!D16+ptegu_summer!AO16+ptegu_winter!AO16+ptegu_wintershld!AO16</f>
        <v>112304.72849859562</v>
      </c>
      <c r="E17" s="91">
        <f>rail!E16+'cmv_c1c2 12'!E16+nonpt!E16+nonroad!E16+ptnonipm!E16+pt_oilgas!E16+np_oilgas!E16+rwc!E16+'onroad all'!BI16+afdust!BA16+'ptfire-wild'!E16+ptagfire!E16+'cmv_c3 12'!E16+'ptfire-rx'!E16+airports!E16+ptegu_summer!E16+ptegu_winter!E16+ptegu_wintershld!E16</f>
        <v>193766.31475408361</v>
      </c>
      <c r="F17" s="91">
        <f>rail!F16+'cmv_c1c2 12'!F16+nonpt!F16+nonroad!F16+ptnonipm!F16+pt_oilgas!F16+np_oilgas!F16+rwc!F16+'onroad all'!BL16+afdust!BB16+'ptfire-wild'!F16+ptagfire!F16+'cmv_c3 12'!F16+'ptfire-rx'!F16+airports!F16+ptegu_summer!F16+ptegu_winter!F16+ptegu_wintershld!F16</f>
        <v>49118.563384947578</v>
      </c>
      <c r="G17" s="91">
        <f>rail!G16+'cmv_c1c2 12'!G16+nonpt!G16+nonroad!G16+'onroad all'!CB16+ptnonipm!G16+pt_oilgas!G16+np_oilgas!G16+rwc!G16+'ptfire-wild'!G16+ptagfire!G16+'cmv_c3 12'!G16+'ptfire-rx'!G16+airports!G16+ptegu_summer!BO16+ptegu_winter!BO16+ptegu_wintershld!BO16</f>
        <v>18940.356784468189</v>
      </c>
      <c r="H17" s="91">
        <f>rail!H16+'cmv_c1c2 12'!H16+nonpt!H16+nonroad!H16+'onroad all'!CN16+ptnonipm!H16+pt_oilgas!H16+np_oilgas!H16+rwc!H16+'ptfire-wild'!H16+ptagfire!H16+'cmv_c3 12'!H16+livestock!C16+'ptfire-rx'!H16+solvents!H16+airports!H16+ptegu_summer!H16+ptegu_winter!H16+ptegu_wintershld!H16</f>
        <v>144596.65579629998</v>
      </c>
      <c r="I17" s="45" t="s">
        <v>237</v>
      </c>
      <c r="K17" s="91"/>
      <c r="M17" s="27" t="s">
        <v>15</v>
      </c>
      <c r="N17" s="91">
        <f>B17+'biogenics 12'!H16</f>
        <v>535491.05952479993</v>
      </c>
      <c r="O17" s="25">
        <f t="shared" si="0"/>
        <v>364500.77812982484</v>
      </c>
      <c r="P17" s="25">
        <f>D17+'biogenics 12'!T16</f>
        <v>155163.84437409561</v>
      </c>
      <c r="Q17" s="25">
        <f t="shared" si="1"/>
        <v>193766.31475408361</v>
      </c>
      <c r="R17" s="25">
        <f t="shared" si="2"/>
        <v>49118.563384947578</v>
      </c>
      <c r="S17" s="25">
        <f t="shared" si="3"/>
        <v>18940.356784468189</v>
      </c>
      <c r="T17" s="25">
        <f>H17+'biogenics 12'!Z16</f>
        <v>292633.54690229899</v>
      </c>
      <c r="V17" s="27" t="s">
        <v>15</v>
      </c>
      <c r="W17" s="91">
        <f>B17-'[1]ptfire-wild'!B16-'[1]ptfire-rx'!B16</f>
        <v>394627.53684680007</v>
      </c>
      <c r="X17" s="91">
        <f>C17-'[1]ptfire-wild'!C16-'[1]ptfire-rx'!C16</f>
        <v>362950.20645152486</v>
      </c>
      <c r="Y17" s="91">
        <f>D17-'[1]ptfire-wild'!D16-'[1]ptfire-rx'!D16</f>
        <v>110887.31949689562</v>
      </c>
      <c r="Z17" s="91">
        <f>E17-'[1]ptfire-wild'!E16-'[1]ptfire-rx'!E16</f>
        <v>184054.7474414836</v>
      </c>
      <c r="AA17" s="91">
        <f>F17-'[1]ptfire-wild'!F16-'[1]ptfire-rx'!F16</f>
        <v>40888.419282847579</v>
      </c>
      <c r="AB17" s="91">
        <f>G17-'[1]ptfire-wild'!G16-'[1]ptfire-rx'!G16</f>
        <v>18191.658904728189</v>
      </c>
      <c r="AC17" s="91">
        <f>H17-'[1]ptfire-wild'!H16-'[1]ptfire-rx'!H16</f>
        <v>122307.20167329999</v>
      </c>
    </row>
    <row r="18" spans="1:29" x14ac:dyDescent="0.25">
      <c r="A18" s="27" t="s">
        <v>16</v>
      </c>
      <c r="B18" s="91">
        <f>rail!B17+'cmv_c1c2 12'!B17+nonpt!B17+nonroad!B17+'onroad all'!Q17+ptnonipm!B17+pt_oilgas!B17+np_oilgas!B17+rwc!B17+'ptfire-wild'!B17+ptagfire!B17+'cmv_c3 12'!B17+'ptfire-rx'!B17+airports!B17+ptegu_summer!B17+ptegu_winter!B17+ptegu_wintershld!B17</f>
        <v>1277370.2035961887</v>
      </c>
      <c r="C18" s="91">
        <f>rail!C17+'cmv_c1c2 12'!AO17+nonpt!C17+nonroad!C17+'onroad all'!AR17+ptnonipm!C17+pt_oilgas!C17+np_oilgas!C17+rwc!C17+livestock!B17+'ptfire-wild'!C17+ptagfire!C17+'cmv_c3 12'!AO17+fertilizer!B17+'ptfire-rx'!C17+airports!C17+ptegu_summer!C17+ptegu_winter!C17+ptegu_wintershld!C17</f>
        <v>199335.741942283</v>
      </c>
      <c r="D18" s="91">
        <f>rail!D17+'cmv_c1c2 12'!D17+nonpt!D17+nonroad!D17+'onroad all'!AG17+'onroad all'!AT17+'onroad all'!AU17+ptnonipm!D17+pt_oilgas!D17+np_oilgas!D17+rwc!D17+'ptfire-wild'!D17+ptagfire!D17+'cmv_c3 12'!D17+'ptfire-rx'!D17+airports!D17+ptegu_summer!AO17+ptegu_winter!AO17+ptegu_wintershld!AO17</f>
        <v>167037.69880149758</v>
      </c>
      <c r="E18" s="91">
        <f>rail!E17+'cmv_c1c2 12'!E17+nonpt!E17+nonroad!E17+ptnonipm!E17+pt_oilgas!E17+np_oilgas!E17+rwc!E17+'onroad all'!BI17+afdust!BA17+'ptfire-wild'!E17+ptagfire!E17+'cmv_c3 12'!E17+'ptfire-rx'!E17+airports!E17+ptegu_summer!E17+ptegu_winter!E17+ptegu_wintershld!E17</f>
        <v>507943.07851267589</v>
      </c>
      <c r="F18" s="91">
        <f>rail!F17+'cmv_c1c2 12'!F17+nonpt!F17+nonroad!F17+ptnonipm!F17+pt_oilgas!F17+np_oilgas!F17+rwc!F17+'onroad all'!BL17+afdust!BB17+'ptfire-wild'!F17+ptagfire!F17+'cmv_c3 12'!F17+'ptfire-rx'!F17+airports!F17+ptegu_summer!F17+ptegu_winter!F17+ptegu_wintershld!F17</f>
        <v>158202.34270101172</v>
      </c>
      <c r="G18" s="91">
        <f>rail!G17+'cmv_c1c2 12'!G17+nonpt!G17+nonroad!G17+'onroad all'!CB17+ptnonipm!G17+pt_oilgas!G17+np_oilgas!G17+rwc!G17+'ptfire-wild'!G17+ptagfire!G17+'cmv_c3 12'!G17+'ptfire-rx'!G17+airports!G17+ptegu_summer!BO17+ptegu_winter!BO17+ptegu_wintershld!BO17</f>
        <v>14478.09440838037</v>
      </c>
      <c r="H18" s="91">
        <f>rail!H17+'cmv_c1c2 12'!H17+nonpt!H17+nonroad!H17+'onroad all'!CN17+ptnonipm!H17+pt_oilgas!H17+np_oilgas!H17+rwc!H17+'ptfire-wild'!H17+ptagfire!H17+'cmv_c3 12'!H17+livestock!C17+'ptfire-rx'!H17+solvents!H17+airports!H17+ptegu_summer!H17+ptegu_winter!H17+ptegu_wintershld!H17</f>
        <v>311931.2224448481</v>
      </c>
      <c r="I18" s="45" t="s">
        <v>237</v>
      </c>
      <c r="K18" s="91"/>
      <c r="M18" s="27" t="s">
        <v>16</v>
      </c>
      <c r="N18" s="91">
        <f>B18+'biogenics 12'!H17</f>
        <v>1360325.2508391887</v>
      </c>
      <c r="O18" s="25">
        <f t="shared" si="0"/>
        <v>199335.741942283</v>
      </c>
      <c r="P18" s="25">
        <f>D18+'biogenics 12'!T17</f>
        <v>205771.26360364747</v>
      </c>
      <c r="Q18" s="25">
        <f t="shared" si="1"/>
        <v>507943.07851267589</v>
      </c>
      <c r="R18" s="25">
        <f t="shared" si="2"/>
        <v>158202.34270101172</v>
      </c>
      <c r="S18" s="25">
        <f t="shared" si="3"/>
        <v>14478.09440838037</v>
      </c>
      <c r="T18" s="25">
        <f>H18+'biogenics 12'!Z17</f>
        <v>566195.32019484811</v>
      </c>
      <c r="V18" s="27" t="s">
        <v>16</v>
      </c>
      <c r="W18" s="91">
        <f>B18-'[1]ptfire-wild'!B17-'[1]ptfire-rx'!B17</f>
        <v>408598.13110618875</v>
      </c>
      <c r="X18" s="91">
        <f>C18-'[1]ptfire-wild'!C17-'[1]ptfire-rx'!C17</f>
        <v>167010.188547283</v>
      </c>
      <c r="Y18" s="91">
        <f>D18-'[1]ptfire-wild'!D17-'[1]ptfire-rx'!D17</f>
        <v>145965.96042049758</v>
      </c>
      <c r="Z18" s="91">
        <f>E18-'[1]ptfire-wild'!E17-'[1]ptfire-rx'!E17</f>
        <v>389724.13154467591</v>
      </c>
      <c r="AA18" s="91">
        <f>F18-'[1]ptfire-wild'!F17-'[1]ptfire-rx'!F17</f>
        <v>64770.256728011707</v>
      </c>
      <c r="AB18" s="91">
        <f>G18-'[1]ptfire-wild'!G17-'[1]ptfire-rx'!G17</f>
        <v>7255.8831947803701</v>
      </c>
      <c r="AC18" s="91">
        <f>H18-'[1]ptfire-wild'!H17-'[1]ptfire-rx'!H17</f>
        <v>166126.03705784809</v>
      </c>
    </row>
    <row r="19" spans="1:29" x14ac:dyDescent="0.25">
      <c r="A19" s="27" t="s">
        <v>17</v>
      </c>
      <c r="B19" s="91">
        <f>rail!B18+'cmv_c1c2 12'!B18+nonpt!B18+nonroad!B18+'onroad all'!Q18+ptnonipm!B18+pt_oilgas!B18+np_oilgas!B18+rwc!B18+'ptfire-wild'!B18+ptagfire!B18+'cmv_c3 12'!B18+'ptfire-rx'!B18+airports!B18+ptegu_summer!B18+ptegu_winter!B18+ptegu_wintershld!B18</f>
        <v>934374.17648209911</v>
      </c>
      <c r="C19" s="91">
        <f>rail!C18+'cmv_c1c2 12'!AO18+nonpt!C18+nonroad!C18+'onroad all'!AR18+ptnonipm!C18+pt_oilgas!C18+np_oilgas!C18+rwc!C18+livestock!B18+'ptfire-wild'!C18+ptagfire!C18+'cmv_c3 12'!AO18+fertilizer!B18+'ptfire-rx'!C18+airports!C18+ptegu_summer!C18+ptegu_winter!C18+ptegu_wintershld!C18</f>
        <v>54194.362664850974</v>
      </c>
      <c r="D19" s="91">
        <f>rail!D18+'cmv_c1c2 12'!D18+nonpt!D18+nonroad!D18+'onroad all'!AG18+'onroad all'!AT18+'onroad all'!AU18+ptnonipm!D18+pt_oilgas!D18+np_oilgas!D18+rwc!D18+'ptfire-wild'!D18+ptagfire!D18+'cmv_c3 12'!D18+'ptfire-rx'!D18+airports!D18+ptegu_summer!AO18+ptegu_winter!AO18+ptegu_wintershld!AO18</f>
        <v>134592.97734630847</v>
      </c>
      <c r="E19" s="91">
        <f>rail!E18+'cmv_c1c2 12'!E18+nonpt!E18+nonroad!E18+ptnonipm!E18+pt_oilgas!E18+np_oilgas!E18+rwc!E18+'onroad all'!BI18+afdust!BA18+'ptfire-wild'!E18+ptagfire!E18+'cmv_c3 12'!E18+'ptfire-rx'!E18+airports!E18+ptegu_summer!E18+ptegu_winter!E18+ptegu_wintershld!E18</f>
        <v>133357.69114851035</v>
      </c>
      <c r="F19" s="91">
        <f>rail!F18+'cmv_c1c2 12'!F18+nonpt!F18+nonroad!F18+ptnonipm!F18+pt_oilgas!F18+np_oilgas!F18+rwc!F18+'onroad all'!BL18+afdust!BB18+'ptfire-wild'!F18+ptagfire!F18+'cmv_c3 12'!F18+'ptfire-rx'!F18+airports!F18+ptegu_summer!F18+ptegu_winter!F18+ptegu_wintershld!F18</f>
        <v>77402.344309077685</v>
      </c>
      <c r="G19" s="91">
        <f>rail!G18+'cmv_c1c2 12'!G18+nonpt!G18+nonroad!G18+'onroad all'!CB18+ptnonipm!G18+pt_oilgas!G18+np_oilgas!G18+rwc!G18+'ptfire-wild'!G18+ptagfire!G18+'cmv_c3 12'!G18+'ptfire-rx'!G18+airports!G18+ptegu_summer!BO18+ptegu_winter!BO18+ptegu_wintershld!BO18</f>
        <v>43211.713733032855</v>
      </c>
      <c r="H19" s="91">
        <f>rail!H18+'cmv_c1c2 12'!H18+nonpt!H18+nonroad!H18+'onroad all'!CN18+ptnonipm!H18+pt_oilgas!H18+np_oilgas!H18+rwc!H18+'ptfire-wild'!H18+ptagfire!H18+'cmv_c3 12'!H18+livestock!C18+'ptfire-rx'!H18+solvents!H18+airports!H18+ptegu_summer!H18+ptegu_winter!H18+ptegu_wintershld!H18</f>
        <v>254951.95313395999</v>
      </c>
      <c r="I19" s="45" t="s">
        <v>237</v>
      </c>
      <c r="K19" s="91"/>
      <c r="M19" s="27" t="s">
        <v>17</v>
      </c>
      <c r="N19" s="91">
        <f>B19+'biogenics 12'!H18</f>
        <v>994254.69885409914</v>
      </c>
      <c r="O19" s="25">
        <f t="shared" si="0"/>
        <v>54194.362664850974</v>
      </c>
      <c r="P19" s="25">
        <f>D19+'biogenics 12'!T18</f>
        <v>154123.23286360037</v>
      </c>
      <c r="Q19" s="25">
        <f t="shared" si="1"/>
        <v>133357.69114851035</v>
      </c>
      <c r="R19" s="25">
        <f t="shared" si="2"/>
        <v>77402.344309077685</v>
      </c>
      <c r="S19" s="25">
        <f t="shared" si="3"/>
        <v>43211.713733032855</v>
      </c>
      <c r="T19" s="25">
        <f>H19+'biogenics 12'!Z18</f>
        <v>810552.47708395903</v>
      </c>
      <c r="V19" s="27" t="s">
        <v>17</v>
      </c>
      <c r="W19" s="91">
        <f>B19-'[1]ptfire-wild'!B18-'[1]ptfire-rx'!B18</f>
        <v>584459.95155709912</v>
      </c>
      <c r="X19" s="91">
        <f>C19-'[1]ptfire-wild'!C18-'[1]ptfire-rx'!C18</f>
        <v>48415.443680850971</v>
      </c>
      <c r="Y19" s="91">
        <f>D19-'[1]ptfire-wild'!D18-'[1]ptfire-rx'!D18</f>
        <v>127969.14244230848</v>
      </c>
      <c r="Z19" s="91">
        <f>E19-'[1]ptfire-wild'!E18-'[1]ptfire-rx'!E18</f>
        <v>96109.75079551035</v>
      </c>
      <c r="AA19" s="91">
        <f>F19-'[1]ptfire-wild'!F18-'[1]ptfire-rx'!F18</f>
        <v>45836.293412077684</v>
      </c>
      <c r="AB19" s="91">
        <f>G19-'[1]ptfire-wild'!G18-'[1]ptfire-rx'!G18</f>
        <v>40016.615932032859</v>
      </c>
      <c r="AC19" s="91">
        <f>H19-'[1]ptfire-wild'!H18-'[1]ptfire-rx'!H18</f>
        <v>171880.00343695999</v>
      </c>
    </row>
    <row r="20" spans="1:29" x14ac:dyDescent="0.25">
      <c r="A20" s="27" t="s">
        <v>18</v>
      </c>
      <c r="B20" s="91">
        <f>rail!B19+'cmv_c1c2 12'!B19+nonpt!B19+nonroad!B19+'onroad all'!Q19+ptnonipm!B19+pt_oilgas!B19+np_oilgas!B19+rwc!B19+'ptfire-wild'!B19+ptagfire!B19+'cmv_c3 12'!B19+'ptfire-rx'!B19+airports!B19+ptegu_summer!B19+ptegu_winter!B19+ptegu_wintershld!B19</f>
        <v>1070130.9880729001</v>
      </c>
      <c r="C20" s="91">
        <f>rail!C19+'cmv_c1c2 12'!AO19+nonpt!C19+nonroad!C19+'onroad all'!AR19+ptnonipm!C19+pt_oilgas!C19+np_oilgas!C19+rwc!C19+livestock!B19+'ptfire-wild'!C19+ptagfire!C19+'cmv_c3 12'!AO19+fertilizer!B19+'ptfire-rx'!C19+airports!C19+ptegu_summer!C19+ptegu_winter!C19+ptegu_wintershld!C19</f>
        <v>56235.127622830405</v>
      </c>
      <c r="D20" s="91">
        <f>rail!D19+'cmv_c1c2 12'!D19+nonpt!D19+nonroad!D19+'onroad all'!AG19+'onroad all'!AT19+'onroad all'!AU19+ptnonipm!D19+pt_oilgas!D19+np_oilgas!D19+rwc!D19+'ptfire-wild'!D19+ptagfire!D19+'cmv_c3 12'!D19+'ptfire-rx'!D19+airports!D19+ptegu_summer!AO19+ptegu_winter!AO19+ptegu_wintershld!AO19</f>
        <v>245954.55669242021</v>
      </c>
      <c r="E20" s="91">
        <f>rail!E19+'cmv_c1c2 12'!E19+nonpt!E19+nonroad!E19+ptnonipm!E19+pt_oilgas!E19+np_oilgas!E19+rwc!E19+'onroad all'!BI19+afdust!BA19+'ptfire-wild'!E19+ptagfire!E19+'cmv_c3 12'!E19+'ptfire-rx'!E19+airports!E19+ptegu_summer!E19+ptegu_winter!E19+ptegu_wintershld!E19</f>
        <v>176624.45873305592</v>
      </c>
      <c r="F20" s="91">
        <f>rail!F19+'cmv_c1c2 12'!F19+nonpt!F19+nonroad!F19+ptnonipm!F19+pt_oilgas!F19+np_oilgas!F19+rwc!F19+'onroad all'!BL19+afdust!BB19+'ptfire-wild'!F19+ptagfire!F19+'cmv_c3 12'!F19+'ptfire-rx'!F19+airports!F19+ptegu_summer!F19+ptegu_winter!F19+ptegu_wintershld!F19</f>
        <v>96415.560638304814</v>
      </c>
      <c r="G20" s="91">
        <f>rail!G19+'cmv_c1c2 12'!G19+nonpt!G19+nonroad!G19+'onroad all'!CB19+ptnonipm!G19+pt_oilgas!G19+np_oilgas!G19+rwc!G19+'ptfire-wild'!G19+ptagfire!G19+'cmv_c3 12'!G19+'ptfire-rx'!G19+airports!G19+ptegu_summer!BO19+ptegu_winter!BO19+ptegu_wintershld!BO19</f>
        <v>79955.789584490863</v>
      </c>
      <c r="H20" s="91">
        <f>rail!H19+'cmv_c1c2 12'!H19+nonpt!H19+nonroad!H19+'onroad all'!CN19+ptnonipm!H19+pt_oilgas!H19+np_oilgas!H19+rwc!H19+'ptfire-wild'!H19+ptagfire!H19+'cmv_c3 12'!H19+livestock!C19+'ptfire-rx'!H19+solvents!H19+airports!H19+ptegu_summer!H19+ptegu_winter!H19+ptegu_wintershld!H19</f>
        <v>339217.53470200999</v>
      </c>
      <c r="I20" s="45" t="s">
        <v>237</v>
      </c>
      <c r="K20" s="91"/>
      <c r="M20" s="27" t="s">
        <v>18</v>
      </c>
      <c r="N20" s="91">
        <f>B20+'biogenics 12'!H19</f>
        <v>1190280.4022628991</v>
      </c>
      <c r="O20" s="25">
        <f t="shared" si="0"/>
        <v>56235.127622830405</v>
      </c>
      <c r="P20" s="25">
        <f>D20+'biogenics 12'!T19</f>
        <v>267360.92465242022</v>
      </c>
      <c r="Q20" s="25">
        <f t="shared" si="1"/>
        <v>176624.45873305592</v>
      </c>
      <c r="R20" s="25">
        <f t="shared" si="2"/>
        <v>96415.560638304814</v>
      </c>
      <c r="S20" s="25">
        <f t="shared" si="3"/>
        <v>79955.789584490863</v>
      </c>
      <c r="T20" s="25">
        <f>H20+'biogenics 12'!Z19</f>
        <v>1491161.00550201</v>
      </c>
      <c r="V20" s="27" t="s">
        <v>18</v>
      </c>
      <c r="W20" s="91">
        <f>B20-'[1]ptfire-wild'!B19-'[1]ptfire-rx'!B19</f>
        <v>596936.92387090018</v>
      </c>
      <c r="X20" s="91">
        <f>C20-'[1]ptfire-wild'!C19-'[1]ptfire-rx'!C19</f>
        <v>48479.640571030402</v>
      </c>
      <c r="Y20" s="91">
        <f>D20-'[1]ptfire-wild'!D19-'[1]ptfire-rx'!D19</f>
        <v>240056.56412612021</v>
      </c>
      <c r="Z20" s="91">
        <f>E20-'[1]ptfire-wild'!E19-'[1]ptfire-rx'!E19</f>
        <v>128985.8239370559</v>
      </c>
      <c r="AA20" s="91">
        <f>F20-'[1]ptfire-wild'!F19-'[1]ptfire-rx'!F19</f>
        <v>56043.835605304819</v>
      </c>
      <c r="AB20" s="91">
        <f>G20-'[1]ptfire-wild'!G19-'[1]ptfire-rx'!G19</f>
        <v>76570.567969190859</v>
      </c>
      <c r="AC20" s="91">
        <f>H20-'[1]ptfire-wild'!H19-'[1]ptfire-rx'!H19</f>
        <v>227732.40878400998</v>
      </c>
    </row>
    <row r="21" spans="1:29" x14ac:dyDescent="0.25">
      <c r="A21" s="27" t="s">
        <v>19</v>
      </c>
      <c r="B21" s="91">
        <f>rail!B20+'cmv_c1c2 12'!B20+nonpt!B20+nonroad!B20+'onroad all'!Q20+ptnonipm!B20+pt_oilgas!B20+np_oilgas!B20+rwc!B20+'ptfire-wild'!B20+ptagfire!B20+'cmv_c3 12'!B20+'ptfire-rx'!B20+airports!B20+ptegu_summer!B20+ptegu_winter!B20+ptegu_wintershld!B20</f>
        <v>241742.54587740303</v>
      </c>
      <c r="C21" s="91">
        <f>rail!C20+'cmv_c1c2 12'!AO20+nonpt!C20+nonroad!C20+'onroad all'!AR20+ptnonipm!C20+pt_oilgas!C20+np_oilgas!C20+rwc!C20+livestock!B20+'ptfire-wild'!C20+ptagfire!C20+'cmv_c3 12'!AO20+fertilizer!B20+'ptfire-rx'!C20+airports!C20+ptegu_summer!C20+ptegu_winter!C20+ptegu_wintershld!C20</f>
        <v>6120.5491316096395</v>
      </c>
      <c r="D21" s="91">
        <f>rail!D20+'cmv_c1c2 12'!D20+nonpt!D20+nonroad!D20+'onroad all'!AG20+'onroad all'!AT20+'onroad all'!AU20+ptnonipm!D20+pt_oilgas!D20+np_oilgas!D20+rwc!D20+'ptfire-wild'!D20+ptagfire!D20+'cmv_c3 12'!D20+'ptfire-rx'!D20+airports!D20+ptegu_summer!AO20+ptegu_winter!AO20+ptegu_wintershld!AO20</f>
        <v>33997.8583777897</v>
      </c>
      <c r="E21" s="91">
        <f>rail!E20+'cmv_c1c2 12'!E20+nonpt!E20+nonroad!E20+ptnonipm!E20+pt_oilgas!E20+np_oilgas!E20+rwc!E20+'onroad all'!BI20+afdust!BA20+'ptfire-wild'!E20+ptagfire!E20+'cmv_c3 12'!E20+'ptfire-rx'!E20+airports!E20+ptegu_summer!E20+ptegu_winter!E20+ptegu_wintershld!E20</f>
        <v>34685.681339236296</v>
      </c>
      <c r="F21" s="91">
        <f>rail!F20+'cmv_c1c2 12'!F20+nonpt!F20+nonroad!F20+ptnonipm!F20+pt_oilgas!F20+np_oilgas!F20+rwc!F20+'onroad all'!BL20+afdust!BB20+'ptfire-wild'!F20+ptagfire!F20+'cmv_c3 12'!F20+'ptfire-rx'!F20+airports!F20+ptegu_summer!F20+ptegu_winter!F20+ptegu_wintershld!F20</f>
        <v>21451.20761437398</v>
      </c>
      <c r="G21" s="91">
        <f>rail!G20+'cmv_c1c2 12'!G20+nonpt!G20+nonroad!G20+'onroad all'!CB20+ptnonipm!G20+pt_oilgas!G20+np_oilgas!G20+rwc!G20+'ptfire-wild'!G20+ptagfire!G20+'cmv_c3 12'!G20+'ptfire-rx'!G20+airports!G20+ptegu_summer!BO20+ptegu_winter!BO20+ptegu_wintershld!BO20</f>
        <v>3395.8474350756278</v>
      </c>
      <c r="H21" s="91">
        <f>rail!H20+'cmv_c1c2 12'!H20+nonpt!H20+nonroad!H20+'onroad all'!CN20+ptnonipm!H20+pt_oilgas!H20+np_oilgas!H20+rwc!H20+'ptfire-wild'!H20+ptagfire!H20+'cmv_c3 12'!H20+livestock!C20+'ptfire-rx'!H20+solvents!H20+airports!H20+ptegu_summer!H20+ptegu_winter!H20+ptegu_wintershld!H20</f>
        <v>41096.132749178993</v>
      </c>
      <c r="I21" s="45" t="s">
        <v>237</v>
      </c>
      <c r="K21" s="91"/>
      <c r="M21" s="27" t="s">
        <v>19</v>
      </c>
      <c r="N21" s="91">
        <f>B21+'biogenics 12'!H20</f>
        <v>289137.14344740292</v>
      </c>
      <c r="O21" s="25">
        <f t="shared" si="0"/>
        <v>6120.5491316096395</v>
      </c>
      <c r="P21" s="25">
        <f>D21+'biogenics 12'!T20</f>
        <v>36345.880962151299</v>
      </c>
      <c r="Q21" s="25">
        <f t="shared" si="1"/>
        <v>34685.681339236296</v>
      </c>
      <c r="R21" s="25">
        <f t="shared" si="2"/>
        <v>21451.20761437398</v>
      </c>
      <c r="S21" s="25">
        <f t="shared" si="3"/>
        <v>3395.8474350756278</v>
      </c>
      <c r="T21" s="25">
        <f>H21+'biogenics 12'!Z20</f>
        <v>316401.20414917899</v>
      </c>
      <c r="V21" s="27" t="s">
        <v>19</v>
      </c>
      <c r="W21" s="91">
        <f>B21-'[1]ptfire-wild'!B20-'[1]ptfire-rx'!B20</f>
        <v>233725.41807580303</v>
      </c>
      <c r="X21" s="91">
        <f>C21-'[1]ptfire-wild'!C20-'[1]ptfire-rx'!C20</f>
        <v>5989.2088605996396</v>
      </c>
      <c r="Y21" s="91">
        <f>D21-'[1]ptfire-wild'!D20-'[1]ptfire-rx'!D20</f>
        <v>33900.865023749706</v>
      </c>
      <c r="Z21" s="91">
        <f>E21-'[1]ptfire-wild'!E20-'[1]ptfire-rx'!E20</f>
        <v>33881.178015786296</v>
      </c>
      <c r="AA21" s="91">
        <f>F21-'[1]ptfire-wild'!F20-'[1]ptfire-rx'!F20</f>
        <v>20769.426489313981</v>
      </c>
      <c r="AB21" s="91">
        <f>G21-'[1]ptfire-wild'!G20-'[1]ptfire-rx'!G20</f>
        <v>3339.3924315456279</v>
      </c>
      <c r="AC21" s="91">
        <f>H21-'[1]ptfire-wild'!H20-'[1]ptfire-rx'!H20</f>
        <v>39208.10599747899</v>
      </c>
    </row>
    <row r="22" spans="1:29" x14ac:dyDescent="0.25">
      <c r="A22" s="27" t="s">
        <v>20</v>
      </c>
      <c r="B22" s="91">
        <f>rail!B21+'cmv_c1c2 12'!B21+nonpt!B21+nonroad!B21+'onroad all'!Q21+ptnonipm!B21+pt_oilgas!B21+np_oilgas!B21+rwc!B21+'ptfire-wild'!B21+ptagfire!B21+'cmv_c3 12'!B21+'ptfire-rx'!B21+airports!B21+ptegu_summer!B21+ptegu_winter!B21+ptegu_wintershld!B21</f>
        <v>498276.58903732587</v>
      </c>
      <c r="C22" s="91">
        <f>rail!C21+'cmv_c1c2 12'!AO21+nonpt!C21+nonroad!C21+'onroad all'!AR21+ptnonipm!C21+pt_oilgas!C21+np_oilgas!C21+rwc!C21+livestock!B21+'ptfire-wild'!C21+ptagfire!C21+'cmv_c3 12'!AO21+fertilizer!B21+'ptfire-rx'!C21+airports!C21+ptegu_summer!C21+ptegu_winter!C21+ptegu_wintershld!C21</f>
        <v>7450.3530029350904</v>
      </c>
      <c r="D22" s="91">
        <f>rail!D21+'cmv_c1c2 12'!D21+nonpt!D21+nonroad!D21+'onroad all'!AG21+'onroad all'!AT21+'onroad all'!AU21+ptnonipm!D21+pt_oilgas!D21+np_oilgas!D21+rwc!D21+'ptfire-wild'!D21+ptagfire!D21+'cmv_c3 12'!D21+'ptfire-rx'!D21+airports!D21+ptegu_summer!AO21+ptegu_winter!AO21+ptegu_wintershld!AO21</f>
        <v>64722.331448842095</v>
      </c>
      <c r="E22" s="91">
        <f>rail!E21+'cmv_c1c2 12'!E21+nonpt!E21+nonroad!E21+ptnonipm!E21+pt_oilgas!E21+np_oilgas!E21+rwc!E21+'onroad all'!BI21+afdust!BA21+'ptfire-wild'!E21+ptagfire!E21+'cmv_c3 12'!E21+'ptfire-rx'!E21+airports!E21+ptegu_summer!E21+ptegu_winter!E21+ptegu_wintershld!E21</f>
        <v>48228.963543932005</v>
      </c>
      <c r="F22" s="91">
        <f>rail!F21+'cmv_c1c2 12'!F21+nonpt!F21+nonroad!F21+ptnonipm!F21+pt_oilgas!F21+np_oilgas!F21+rwc!F21+'onroad all'!BL21+afdust!BB21+'ptfire-wild'!F21+ptagfire!F21+'cmv_c3 12'!F21+'ptfire-rx'!F21+airports!F21+ptegu_summer!F21+ptegu_winter!F21+ptegu_wintershld!F21</f>
        <v>20705.107677848115</v>
      </c>
      <c r="G22" s="91">
        <f>rail!G21+'cmv_c1c2 12'!G21+nonpt!G21+nonroad!G21+'onroad all'!CB21+ptnonipm!G21+pt_oilgas!G21+np_oilgas!G21+rwc!G21+'ptfire-wild'!G21+ptagfire!G21+'cmv_c3 12'!G21+'ptfire-rx'!G21+airports!G21+ptegu_summer!BO21+ptegu_winter!BO21+ptegu_wintershld!BO21</f>
        <v>5572.3411795013753</v>
      </c>
      <c r="H22" s="91">
        <f>rail!H21+'cmv_c1c2 12'!H21+nonpt!H21+nonroad!H21+'onroad all'!CN21+ptnonipm!H21+pt_oilgas!H21+np_oilgas!H21+rwc!H21+'ptfire-wild'!H21+ptagfire!H21+'cmv_c3 12'!H21+livestock!C21+'ptfire-rx'!H21+solvents!H21+airports!H21+ptegu_summer!H21+ptegu_winter!H21+ptegu_wintershld!H21</f>
        <v>85440.211691561097</v>
      </c>
      <c r="I22" s="45" t="s">
        <v>237</v>
      </c>
      <c r="K22" s="91"/>
      <c r="M22" s="27" t="s">
        <v>20</v>
      </c>
      <c r="N22" s="91">
        <f>B22+'biogenics 12'!H21</f>
        <v>512985.74542732589</v>
      </c>
      <c r="O22" s="25">
        <f t="shared" si="0"/>
        <v>7450.3530029350904</v>
      </c>
      <c r="P22" s="25">
        <f>D22+'biogenics 12'!T21</f>
        <v>68916.995364722083</v>
      </c>
      <c r="Q22" s="25">
        <f t="shared" si="1"/>
        <v>48228.963543932005</v>
      </c>
      <c r="R22" s="25">
        <f t="shared" si="2"/>
        <v>20705.107677848115</v>
      </c>
      <c r="S22" s="25">
        <f t="shared" si="3"/>
        <v>5572.3411795013753</v>
      </c>
      <c r="T22" s="25">
        <f>H22+'biogenics 12'!Z21</f>
        <v>212677.0173715601</v>
      </c>
      <c r="V22" s="27" t="s">
        <v>20</v>
      </c>
      <c r="W22" s="91">
        <f>B22-'[1]ptfire-wild'!B21-'[1]ptfire-rx'!B21</f>
        <v>492621.58915122593</v>
      </c>
      <c r="X22" s="91">
        <f>C22-'[1]ptfire-wild'!C21-'[1]ptfire-rx'!C21</f>
        <v>7357.3547907150905</v>
      </c>
      <c r="Y22" s="91">
        <f>D22-'[1]ptfire-wild'!D21-'[1]ptfire-rx'!D21</f>
        <v>64635.635386132097</v>
      </c>
      <c r="Z22" s="91">
        <f>E22-'[1]ptfire-wild'!E21-'[1]ptfire-rx'!E21</f>
        <v>47645.171205932005</v>
      </c>
      <c r="AA22" s="91">
        <f>F22-'[1]ptfire-wild'!F21-'[1]ptfire-rx'!F21</f>
        <v>20210.368384658112</v>
      </c>
      <c r="AB22" s="91">
        <f>G22-'[1]ptfire-wild'!G21-'[1]ptfire-rx'!G21</f>
        <v>5526.9285146913753</v>
      </c>
      <c r="AC22" s="91">
        <f>H22-'[1]ptfire-wild'!H21-'[1]ptfire-rx'!H21</f>
        <v>84103.359982061098</v>
      </c>
    </row>
    <row r="23" spans="1:29" x14ac:dyDescent="0.25">
      <c r="A23" s="27" t="s">
        <v>21</v>
      </c>
      <c r="B23" s="91">
        <f>rail!B22+'cmv_c1c2 12'!B22+nonpt!B22+nonroad!B22+'onroad all'!Q22+ptnonipm!B22+pt_oilgas!B22+np_oilgas!B22+rwc!B22+'ptfire-wild'!B22+ptagfire!B22+'cmv_c3 12'!B22+'ptfire-rx'!B22+airports!B22+ptegu_summer!B22+ptegu_winter!B22+ptegu_wintershld!B22</f>
        <v>488128.51291151997</v>
      </c>
      <c r="C23" s="91">
        <f>rail!C22+'cmv_c1c2 12'!AO22+nonpt!C22+nonroad!C22+'onroad all'!AR22+ptnonipm!C22+pt_oilgas!C22+np_oilgas!C22+rwc!C22+livestock!B22+'ptfire-wild'!C22+ptagfire!C22+'cmv_c3 12'!AO22+fertilizer!B22+'ptfire-rx'!C22+airports!C22+ptegu_summer!C22+ptegu_winter!C22+ptegu_wintershld!C22</f>
        <v>14550.738107307643</v>
      </c>
      <c r="D23" s="91">
        <f>rail!D22+'cmv_c1c2 12'!D22+nonpt!D22+nonroad!D22+'onroad all'!AG22+'onroad all'!AT22+'onroad all'!AU22+ptnonipm!D22+pt_oilgas!D22+np_oilgas!D22+rwc!D22+'ptfire-wild'!D22+ptagfire!D22+'cmv_c3 12'!D22+'ptfire-rx'!D22+airports!D22+ptegu_summer!AO22+ptegu_winter!AO22+ptegu_wintershld!AO22</f>
        <v>71733.185499455663</v>
      </c>
      <c r="E23" s="91">
        <f>rail!E22+'cmv_c1c2 12'!E22+nonpt!E22+nonroad!E22+ptnonipm!E22+pt_oilgas!E22+np_oilgas!E22+rwc!E22+'onroad all'!BI22+afdust!BA22+'ptfire-wild'!E22+ptagfire!E22+'cmv_c3 12'!E22+'ptfire-rx'!E22+airports!E22+ptegu_summer!E22+ptegu_winter!E22+ptegu_wintershld!E22</f>
        <v>36285.332162849329</v>
      </c>
      <c r="F23" s="91">
        <f>rail!F22+'cmv_c1c2 12'!F22+nonpt!F22+nonroad!F22+ptnonipm!F22+pt_oilgas!F22+np_oilgas!F22+rwc!F22+'onroad all'!BL22+afdust!BB22+'ptfire-wild'!F22+ptagfire!F22+'cmv_c3 12'!F22+'ptfire-rx'!F22+airports!F22+ptegu_summer!F22+ptegu_winter!F22+ptegu_wintershld!F22</f>
        <v>19855.651710678034</v>
      </c>
      <c r="G23" s="91">
        <f>rail!G22+'cmv_c1c2 12'!G22+nonpt!G22+nonroad!G22+'onroad all'!CB22+ptnonipm!G22+pt_oilgas!G22+np_oilgas!G22+rwc!G22+'ptfire-wild'!G22+ptagfire!G22+'cmv_c3 12'!G22+'ptfire-rx'!G22+airports!G22+ptegu_summer!BO22+ptegu_winter!BO22+ptegu_wintershld!BO22</f>
        <v>2619.6947434472077</v>
      </c>
      <c r="H23" s="91">
        <f>rail!H22+'cmv_c1c2 12'!H22+nonpt!H22+nonroad!H22+'onroad all'!CN22+ptnonipm!H22+pt_oilgas!H22+np_oilgas!H22+rwc!H22+'ptfire-wild'!H22+ptagfire!H22+'cmv_c3 12'!H22+livestock!C22+'ptfire-rx'!H22+solvents!H22+airports!H22+ptegu_summer!H22+ptegu_winter!H22+ptegu_wintershld!H22</f>
        <v>103751.47448778398</v>
      </c>
      <c r="I23" s="45" t="s">
        <v>237</v>
      </c>
      <c r="K23" s="91"/>
      <c r="M23" s="27" t="s">
        <v>21</v>
      </c>
      <c r="N23" s="91">
        <f>B23+'biogenics 12'!H22</f>
        <v>500198.97649951989</v>
      </c>
      <c r="O23" s="25">
        <f t="shared" si="0"/>
        <v>14550.738107307643</v>
      </c>
      <c r="P23" s="25">
        <f>D23+'biogenics 12'!T22</f>
        <v>72643.579019751662</v>
      </c>
      <c r="Q23" s="25">
        <f t="shared" si="1"/>
        <v>36285.332162849329</v>
      </c>
      <c r="R23" s="25">
        <f t="shared" si="2"/>
        <v>19855.651710678034</v>
      </c>
      <c r="S23" s="25">
        <f t="shared" si="3"/>
        <v>2619.6947434472077</v>
      </c>
      <c r="T23" s="25">
        <f>H23+'biogenics 12'!Z22</f>
        <v>208042.90189778397</v>
      </c>
      <c r="V23" s="27" t="s">
        <v>21</v>
      </c>
      <c r="W23" s="91">
        <f>B23-'[1]ptfire-wild'!B22-'[1]ptfire-rx'!B22</f>
        <v>480330.15762151999</v>
      </c>
      <c r="X23" s="91">
        <f>C23-'[1]ptfire-wild'!C22-'[1]ptfire-rx'!C22</f>
        <v>14422.384052307643</v>
      </c>
      <c r="Y23" s="91">
        <f>D23-'[1]ptfire-wild'!D22-'[1]ptfire-rx'!D22</f>
        <v>71607.886504455659</v>
      </c>
      <c r="Z23" s="91">
        <f>E23-'[1]ptfire-wild'!E22-'[1]ptfire-rx'!E22</f>
        <v>35475.138998849325</v>
      </c>
      <c r="AA23" s="91">
        <f>F23-'[1]ptfire-wild'!F22-'[1]ptfire-rx'!F22</f>
        <v>19169.045468678032</v>
      </c>
      <c r="AB23" s="91">
        <f>G23-'[1]ptfire-wild'!G22-'[1]ptfire-rx'!G22</f>
        <v>2555.3206534472079</v>
      </c>
      <c r="AC23" s="91">
        <f>H23-'[1]ptfire-wild'!H22-'[1]ptfire-rx'!H22</f>
        <v>101906.32503278399</v>
      </c>
    </row>
    <row r="24" spans="1:29" x14ac:dyDescent="0.25">
      <c r="A24" s="27" t="s">
        <v>22</v>
      </c>
      <c r="B24" s="91">
        <f>rail!B23+'cmv_c1c2 12'!B23+nonpt!B23+nonroad!B23+'onroad all'!Q23+ptnonipm!B23+pt_oilgas!B23+np_oilgas!B23+rwc!B23+'ptfire-wild'!B23+ptagfire!B23+'cmv_c3 12'!B23+'ptfire-rx'!B23+airports!B23+ptegu_summer!B23+ptegu_winter!B23+ptegu_wintershld!B23</f>
        <v>1130890.09609925</v>
      </c>
      <c r="C24" s="91">
        <f>rail!C23+'cmv_c1c2 12'!AO23+nonpt!C23+nonroad!C23+'onroad all'!AR23+ptnonipm!C23+pt_oilgas!C23+np_oilgas!C23+rwc!C23+livestock!B23+'ptfire-wild'!C23+ptagfire!C23+'cmv_c3 12'!AO23+fertilizer!B23+'ptfire-rx'!C23+airports!C23+ptegu_summer!C23+ptegu_winter!C23+ptegu_wintershld!C23</f>
        <v>72190.2469186167</v>
      </c>
      <c r="D24" s="91">
        <f>rail!D23+'cmv_c1c2 12'!D23+nonpt!D23+nonroad!D23+'onroad all'!AG23+'onroad all'!AT23+'onroad all'!AU23+ptnonipm!D23+pt_oilgas!D23+np_oilgas!D23+rwc!D23+'ptfire-wild'!D23+ptagfire!D23+'cmv_c3 12'!D23+'ptfire-rx'!D23+airports!D23+ptegu_summer!AO23+ptegu_winter!AO23+ptegu_wintershld!AO23</f>
        <v>197941.86479098187</v>
      </c>
      <c r="E24" s="91">
        <f>rail!E23+'cmv_c1c2 12'!E23+nonpt!E23+nonroad!E23+ptnonipm!E23+pt_oilgas!E23+np_oilgas!E23+rwc!E23+'onroad all'!BI23+afdust!BA23+'ptfire-wild'!E23+ptagfire!E23+'cmv_c3 12'!E23+'ptfire-rx'!E23+airports!E23+ptegu_summer!E23+ptegu_winter!E23+ptegu_wintershld!E23</f>
        <v>139468.63058625135</v>
      </c>
      <c r="F24" s="91">
        <f>rail!F23+'cmv_c1c2 12'!F23+nonpt!F23+nonroad!F23+ptnonipm!F23+pt_oilgas!F23+np_oilgas!F23+rwc!F23+'onroad all'!BL23+afdust!BB23+'ptfire-wild'!F23+ptagfire!F23+'cmv_c3 12'!F23+'ptfire-rx'!F23+airports!F23+ptegu_summer!F23+ptegu_winter!F23+ptegu_wintershld!F23</f>
        <v>58181.603944058057</v>
      </c>
      <c r="G24" s="91">
        <f>rail!G23+'cmv_c1c2 12'!G23+nonpt!G23+nonroad!G23+'onroad all'!CB23+ptnonipm!G23+pt_oilgas!G23+np_oilgas!G23+rwc!G23+'ptfire-wild'!G23+ptagfire!G23+'cmv_c3 12'!G23+'ptfire-rx'!G23+airports!G23+ptegu_summer!BO23+ptegu_winter!BO23+ptegu_wintershld!BO23</f>
        <v>59574.616258106427</v>
      </c>
      <c r="H24" s="91">
        <f>rail!H23+'cmv_c1c2 12'!H23+nonpt!H23+nonroad!H23+'onroad all'!CN23+ptnonipm!H23+pt_oilgas!H23+np_oilgas!H23+rwc!H23+'ptfire-wild'!H23+ptagfire!H23+'cmv_c3 12'!H23+livestock!C23+'ptfire-rx'!H23+solvents!H23+airports!H23+ptegu_summer!H23+ptegu_winter!H23+ptegu_wintershld!H23</f>
        <v>228706.6448049499</v>
      </c>
      <c r="I24" s="45" t="s">
        <v>237</v>
      </c>
      <c r="K24" s="91"/>
      <c r="M24" s="27" t="s">
        <v>22</v>
      </c>
      <c r="N24" s="91">
        <f>B24+'biogenics 12'!H23</f>
        <v>1195467.44503925</v>
      </c>
      <c r="O24" s="25">
        <f t="shared" si="0"/>
        <v>72190.2469186167</v>
      </c>
      <c r="P24" s="25">
        <f>D24+'biogenics 12'!T23</f>
        <v>215931.88334312488</v>
      </c>
      <c r="Q24" s="25">
        <f t="shared" si="1"/>
        <v>139468.63058625135</v>
      </c>
      <c r="R24" s="25">
        <f t="shared" si="2"/>
        <v>58181.603944058057</v>
      </c>
      <c r="S24" s="25">
        <f t="shared" si="3"/>
        <v>59574.616258106427</v>
      </c>
      <c r="T24" s="25">
        <f>H24+'biogenics 12'!Z23</f>
        <v>630066.10962494987</v>
      </c>
      <c r="V24" s="27" t="s">
        <v>22</v>
      </c>
      <c r="W24" s="91">
        <f>B24-'[1]ptfire-wild'!B23-'[1]ptfire-rx'!B23</f>
        <v>1093937.56992825</v>
      </c>
      <c r="X24" s="91">
        <f>C24-'[1]ptfire-wild'!C23-'[1]ptfire-rx'!C23</f>
        <v>71585.119251056691</v>
      </c>
      <c r="Y24" s="91">
        <f>D24-'[1]ptfire-wild'!D23-'[1]ptfire-rx'!D23</f>
        <v>197507.09986783189</v>
      </c>
      <c r="Z24" s="91">
        <f>E24-'[1]ptfire-wild'!E23-'[1]ptfire-rx'!E23</f>
        <v>135771.50971705135</v>
      </c>
      <c r="AA24" s="91">
        <f>F24-'[1]ptfire-wild'!F23-'[1]ptfire-rx'!F23</f>
        <v>55048.45293745806</v>
      </c>
      <c r="AB24" s="91">
        <f>G24-'[1]ptfire-wild'!G23-'[1]ptfire-rx'!G23</f>
        <v>59318.155126586425</v>
      </c>
      <c r="AC24" s="91">
        <f>H24-'[1]ptfire-wild'!H23-'[1]ptfire-rx'!H23</f>
        <v>220007.78868034991</v>
      </c>
    </row>
    <row r="25" spans="1:29" x14ac:dyDescent="0.25">
      <c r="A25" s="27" t="s">
        <v>23</v>
      </c>
      <c r="B25" s="91">
        <f>rail!B24+'cmv_c1c2 12'!B24+nonpt!B24+nonroad!B24+'onroad all'!Q24+ptnonipm!B24+pt_oilgas!B24+np_oilgas!B24+rwc!B24+'ptfire-wild'!B24+ptagfire!B24+'cmv_c3 12'!B24+'ptfire-rx'!B24+airports!B24+ptegu_summer!B24+ptegu_winter!B24+ptegu_wintershld!B24</f>
        <v>1196150.5791582102</v>
      </c>
      <c r="C25" s="91">
        <f>rail!C24+'cmv_c1c2 12'!AO24+nonpt!C24+nonroad!C24+'onroad all'!AR24+ptnonipm!C24+pt_oilgas!C24+np_oilgas!C24+rwc!C24+livestock!B24+'ptfire-wild'!C24+ptagfire!C24+'cmv_c3 12'!AO24+fertilizer!B24+'ptfire-rx'!C24+airports!C24+ptegu_summer!C24+ptegu_winter!C24+ptegu_wintershld!C24</f>
        <v>230090.4083887497</v>
      </c>
      <c r="D25" s="91">
        <f>rail!D24+'cmv_c1c2 12'!D24+nonpt!D24+nonroad!D24+'onroad all'!AG24+'onroad all'!AT24+'onroad all'!AU24+ptnonipm!D24+pt_oilgas!D24+np_oilgas!D24+rwc!D24+'ptfire-wild'!D24+ptagfire!D24+'cmv_c3 12'!D24+'ptfire-rx'!D24+airports!D24+ptegu_summer!AO24+ptegu_winter!AO24+ptegu_wintershld!AO24</f>
        <v>153191.5577034739</v>
      </c>
      <c r="E25" s="91">
        <f>rail!E24+'cmv_c1c2 12'!E24+nonpt!E24+nonroad!E24+ptnonipm!E24+pt_oilgas!E24+np_oilgas!E24+rwc!E24+'onroad all'!BI24+afdust!BA24+'ptfire-wild'!E24+ptagfire!E24+'cmv_c3 12'!E24+'ptfire-rx'!E24+airports!E24+ptegu_summer!E24+ptegu_winter!E24+ptegu_wintershld!E24</f>
        <v>258843.15415771891</v>
      </c>
      <c r="F25" s="91">
        <f>rail!F24+'cmv_c1c2 12'!F24+nonpt!F24+nonroad!F24+ptnonipm!F24+pt_oilgas!F24+np_oilgas!F24+rwc!F24+'onroad all'!BL24+afdust!BB24+'ptfire-wild'!F24+ptagfire!F24+'cmv_c3 12'!F24+'ptfire-rx'!F24+airports!F24+ptegu_summer!F24+ptegu_winter!F24+ptegu_wintershld!F24</f>
        <v>107207.38553867342</v>
      </c>
      <c r="G25" s="91">
        <f>rail!G24+'cmv_c1c2 12'!G24+nonpt!G24+nonroad!G24+'onroad all'!CB24+ptnonipm!G24+pt_oilgas!G24+np_oilgas!G24+rwc!G24+'ptfire-wild'!G24+ptagfire!G24+'cmv_c3 12'!G24+'ptfire-rx'!G24+airports!G24+ptegu_summer!BO24+ptegu_winter!BO24+ptegu_wintershld!BO24</f>
        <v>25561.986102176557</v>
      </c>
      <c r="H25" s="91">
        <f>rail!H24+'cmv_c1c2 12'!H24+nonpt!H24+nonroad!H24+'onroad all'!CN24+ptnonipm!H24+pt_oilgas!H24+np_oilgas!H24+rwc!H24+'ptfire-wild'!H24+ptagfire!H24+'cmv_c3 12'!H24+livestock!C24+'ptfire-rx'!H24+solvents!H24+airports!H24+ptegu_summer!H24+ptegu_winter!H24+ptegu_wintershld!H24</f>
        <v>268091.08748183999</v>
      </c>
      <c r="I25" s="45" t="s">
        <v>237</v>
      </c>
      <c r="K25" s="91"/>
      <c r="M25" s="27" t="s">
        <v>23</v>
      </c>
      <c r="N25" s="91">
        <f>B25+'biogenics 12'!H24</f>
        <v>1266069.7201912103</v>
      </c>
      <c r="O25" s="25">
        <f t="shared" si="0"/>
        <v>230090.4083887497</v>
      </c>
      <c r="P25" s="25">
        <f>D25+'biogenics 12'!T24</f>
        <v>189054.15034861211</v>
      </c>
      <c r="Q25" s="25">
        <f t="shared" si="1"/>
        <v>258843.15415771891</v>
      </c>
      <c r="R25" s="25">
        <f t="shared" si="2"/>
        <v>107207.38553867342</v>
      </c>
      <c r="S25" s="25">
        <f t="shared" si="3"/>
        <v>25561.986102176557</v>
      </c>
      <c r="T25" s="25">
        <f>H25+'biogenics 12'!Z24</f>
        <v>634141.11888883892</v>
      </c>
      <c r="V25" s="27" t="s">
        <v>23</v>
      </c>
      <c r="W25" s="91">
        <f>B25-'[1]ptfire-wild'!B24-'[1]ptfire-rx'!B24</f>
        <v>893789.89776821015</v>
      </c>
      <c r="X25" s="91">
        <f>C25-'[1]ptfire-wild'!C24-'[1]ptfire-rx'!C24</f>
        <v>225157.38506704968</v>
      </c>
      <c r="Y25" s="91">
        <f>D25-'[1]ptfire-wild'!D24-'[1]ptfire-rx'!D24</f>
        <v>150584.40181637389</v>
      </c>
      <c r="Z25" s="91">
        <f>E25-'[1]ptfire-wild'!E24-'[1]ptfire-rx'!E24</f>
        <v>229440.4117517189</v>
      </c>
      <c r="AA25" s="91">
        <f>F25-'[1]ptfire-wild'!F24-'[1]ptfire-rx'!F24</f>
        <v>82289.807752673412</v>
      </c>
      <c r="AB25" s="91">
        <f>G25-'[1]ptfire-wild'!G24-'[1]ptfire-rx'!G24</f>
        <v>23754.086076776559</v>
      </c>
      <c r="AC25" s="91">
        <f>H25-'[1]ptfire-wild'!H24-'[1]ptfire-rx'!H24</f>
        <v>197178.84832284</v>
      </c>
    </row>
    <row r="26" spans="1:29" x14ac:dyDescent="0.25">
      <c r="A26" s="27" t="s">
        <v>24</v>
      </c>
      <c r="B26" s="91">
        <f>rail!B25+'cmv_c1c2 12'!B25+nonpt!B25+nonroad!B25+'onroad all'!Q25+ptnonipm!B25+pt_oilgas!B25+np_oilgas!B25+rwc!B25+'ptfire-wild'!B25+ptagfire!B25+'cmv_c3 12'!B25+'ptfire-rx'!B25+airports!B25+ptegu_summer!B25+ptegu_winter!B25+ptegu_wintershld!B25</f>
        <v>670805.73888339906</v>
      </c>
      <c r="C26" s="91">
        <f>rail!C25+'cmv_c1c2 12'!AO25+nonpt!C25+nonroad!C25+'onroad all'!AR25+ptnonipm!C25+pt_oilgas!C25+np_oilgas!C25+rwc!C25+livestock!B25+'ptfire-wild'!C25+ptagfire!C25+'cmv_c3 12'!AO25+fertilizer!B25+'ptfire-rx'!C25+airports!C25+ptegu_summer!C25+ptegu_winter!C25+ptegu_wintershld!C25</f>
        <v>69470.099215835027</v>
      </c>
      <c r="D26" s="91">
        <f>rail!D25+'cmv_c1c2 12'!D25+nonpt!D25+nonroad!D25+'onroad all'!AG25+'onroad all'!AT25+'onroad all'!AU25+ptnonipm!D25+pt_oilgas!D25+np_oilgas!D25+rwc!D25+'ptfire-wild'!D25+ptagfire!D25+'cmv_c3 12'!D25+'ptfire-rx'!D25+airports!D25+ptegu_summer!AO25+ptegu_winter!AO25+ptegu_wintershld!AO25</f>
        <v>84992.72712976874</v>
      </c>
      <c r="E26" s="91">
        <f>rail!E25+'cmv_c1c2 12'!E25+nonpt!E25+nonroad!E25+ptnonipm!E25+pt_oilgas!E25+np_oilgas!E25+rwc!E25+'onroad all'!BI25+afdust!BA25+'ptfire-wild'!E25+ptagfire!E25+'cmv_c3 12'!E25+'ptfire-rx'!E25+airports!E25+ptegu_summer!E25+ptegu_winter!E25+ptegu_wintershld!E25</f>
        <v>205530.43475943332</v>
      </c>
      <c r="F26" s="91">
        <f>rail!F25+'cmv_c1c2 12'!F25+nonpt!F25+nonroad!F25+ptnonipm!F25+pt_oilgas!F25+np_oilgas!F25+rwc!F25+'onroad all'!BL25+afdust!BB25+'ptfire-wild'!F25+ptagfire!F25+'cmv_c3 12'!F25+'ptfire-rx'!F25+airports!F25+ptegu_summer!F25+ptegu_winter!F25+ptegu_wintershld!F25</f>
        <v>72318.325946634344</v>
      </c>
      <c r="G26" s="91">
        <f>rail!G25+'cmv_c1c2 12'!G25+nonpt!G25+nonroad!G25+'onroad all'!CB25+ptnonipm!G25+pt_oilgas!G25+np_oilgas!G25+rwc!G25+'ptfire-wild'!G25+ptagfire!G25+'cmv_c3 12'!G25+'ptfire-rx'!G25+airports!G25+ptegu_summer!BO25+ptegu_winter!BO25+ptegu_wintershld!BO25</f>
        <v>10274.025248915241</v>
      </c>
      <c r="H26" s="91">
        <f>rail!H25+'cmv_c1c2 12'!H25+nonpt!H25+nonroad!H25+'onroad all'!CN25+ptnonipm!H25+pt_oilgas!H25+np_oilgas!H25+rwc!H25+'ptfire-wild'!H25+ptagfire!H25+'cmv_c3 12'!H25+livestock!C25+'ptfire-rx'!H25+solvents!H25+airports!H25+ptegu_summer!H25+ptegu_winter!H25+ptegu_wintershld!H25</f>
        <v>175860.75985365003</v>
      </c>
      <c r="I26" s="45" t="s">
        <v>237</v>
      </c>
      <c r="K26" s="91"/>
      <c r="M26" s="27" t="s">
        <v>24</v>
      </c>
      <c r="N26" s="91">
        <f>B26+'biogenics 12'!H25</f>
        <v>793548.38803339901</v>
      </c>
      <c r="O26" s="25">
        <f t="shared" si="0"/>
        <v>69470.099215835027</v>
      </c>
      <c r="P26" s="25">
        <f>D26+'biogenics 12'!T25</f>
        <v>109702.96820976873</v>
      </c>
      <c r="Q26" s="25">
        <f t="shared" si="1"/>
        <v>205530.43475943332</v>
      </c>
      <c r="R26" s="25">
        <f t="shared" si="2"/>
        <v>72318.325946634344</v>
      </c>
      <c r="S26" s="25">
        <f t="shared" si="3"/>
        <v>10274.025248915241</v>
      </c>
      <c r="T26" s="25">
        <f>H26+'biogenics 12'!Z25</f>
        <v>1488667.3276536502</v>
      </c>
      <c r="V26" s="27" t="s">
        <v>24</v>
      </c>
      <c r="W26" s="91">
        <f>B26-'[1]ptfire-wild'!B25-'[1]ptfire-rx'!B25</f>
        <v>413731.9143573991</v>
      </c>
      <c r="X26" s="91">
        <f>C26-'[1]ptfire-wild'!C25-'[1]ptfire-rx'!C25</f>
        <v>65219.242528335031</v>
      </c>
      <c r="Y26" s="91">
        <f>D26-'[1]ptfire-wild'!D25-'[1]ptfire-rx'!D25</f>
        <v>79857.75255416875</v>
      </c>
      <c r="Z26" s="91">
        <f>E26-'[1]ptfire-wild'!E25-'[1]ptfire-rx'!E25</f>
        <v>177925.36729743335</v>
      </c>
      <c r="AA26" s="91">
        <f>F26-'[1]ptfire-wild'!F25-'[1]ptfire-rx'!F25</f>
        <v>48924.202807634341</v>
      </c>
      <c r="AB26" s="91">
        <f>G26-'[1]ptfire-wild'!G25-'[1]ptfire-rx'!G25</f>
        <v>7844.5271928152397</v>
      </c>
      <c r="AC26" s="91">
        <f>H26-'[1]ptfire-wild'!H25-'[1]ptfire-rx'!H25</f>
        <v>114754.73113565003</v>
      </c>
    </row>
    <row r="27" spans="1:29" x14ac:dyDescent="0.25">
      <c r="A27" s="27" t="s">
        <v>25</v>
      </c>
      <c r="B27" s="91">
        <f>rail!B26+'cmv_c1c2 12'!B26+nonpt!B26+nonroad!B26+'onroad all'!Q26+ptnonipm!B26+pt_oilgas!B26+np_oilgas!B26+rwc!B26+'ptfire-wild'!B26+ptagfire!B26+'cmv_c3 12'!B26+'ptfire-rx'!B26+airports!B26+ptegu_summer!B26+ptegu_winter!B26+ptegu_wintershld!B26</f>
        <v>1562728.43700225</v>
      </c>
      <c r="C27" s="91">
        <f>rail!C26+'cmv_c1c2 12'!AO26+nonpt!C26+nonroad!C26+'onroad all'!AR26+ptnonipm!C26+pt_oilgas!C26+np_oilgas!C26+rwc!C26+livestock!B26+'ptfire-wild'!C26+ptagfire!C26+'cmv_c3 12'!AO26+fertilizer!B26+'ptfire-rx'!C26+airports!C26+ptegu_summer!C26+ptegu_winter!C26+ptegu_wintershld!C26</f>
        <v>150007.00754008791</v>
      </c>
      <c r="D27" s="91">
        <f>rail!D26+'cmv_c1c2 12'!D26+nonpt!D26+nonroad!D26+'onroad all'!AG26+'onroad all'!AT26+'onroad all'!AU26+ptnonipm!D26+pt_oilgas!D26+np_oilgas!D26+rwc!D26+'ptfire-wild'!D26+ptagfire!D26+'cmv_c3 12'!D26+'ptfire-rx'!D26+airports!D26+ptegu_summer!AO26+ptegu_winter!AO26+ptegu_wintershld!AO26</f>
        <v>204571.34478923486</v>
      </c>
      <c r="E27" s="91">
        <f>rail!E26+'cmv_c1c2 12'!E26+nonpt!E26+nonroad!E26+ptnonipm!E26+pt_oilgas!E26+np_oilgas!E26+rwc!E26+'onroad all'!BI26+afdust!BA26+'ptfire-wild'!E26+ptagfire!E26+'cmv_c3 12'!E26+'ptfire-rx'!E26+airports!E26+ptegu_summer!E26+ptegu_winter!E26+ptegu_wintershld!E26</f>
        <v>583992.88865806651</v>
      </c>
      <c r="F27" s="91">
        <f>rail!F26+'cmv_c1c2 12'!F26+nonpt!F26+nonroad!F26+ptnonipm!F26+pt_oilgas!F26+np_oilgas!F26+rwc!F26+'onroad all'!BL26+afdust!BB26+'ptfire-wild'!F26+ptagfire!F26+'cmv_c3 12'!F26+'ptfire-rx'!F26+airports!F26+ptegu_summer!F26+ptegu_winter!F26+ptegu_wintershld!F26</f>
        <v>155122.78182603739</v>
      </c>
      <c r="G27" s="91">
        <f>rail!G26+'cmv_c1c2 12'!G26+nonpt!G26+nonroad!G26+'onroad all'!CB26+ptnonipm!G26+pt_oilgas!G26+np_oilgas!G26+rwc!G26+'ptfire-wild'!G26+ptagfire!G26+'cmv_c3 12'!G26+'ptfire-rx'!G26+airports!G26+ptegu_summer!BO26+ptegu_winter!BO26+ptegu_wintershld!BO26</f>
        <v>125663.95896632443</v>
      </c>
      <c r="H27" s="91">
        <f>rail!H26+'cmv_c1c2 12'!H26+nonpt!H26+nonroad!H26+'onroad all'!CN26+ptnonipm!H26+pt_oilgas!H26+np_oilgas!H26+rwc!H26+'ptfire-wild'!H26+ptagfire!H26+'cmv_c3 12'!H26+livestock!C26+'ptfire-rx'!H26+solvents!H26+airports!H26+ptegu_summer!H26+ptegu_winter!H26+ptegu_wintershld!H26</f>
        <v>325767.8018307701</v>
      </c>
      <c r="I27" s="45" t="s">
        <v>237</v>
      </c>
      <c r="K27" s="91"/>
      <c r="M27" s="27" t="s">
        <v>25</v>
      </c>
      <c r="N27" s="91">
        <f>B27+'biogenics 12'!H26</f>
        <v>1655080.9065292501</v>
      </c>
      <c r="O27" s="25">
        <f t="shared" si="0"/>
        <v>150007.00754008791</v>
      </c>
      <c r="P27" s="25">
        <f>D27+'biogenics 12'!T26</f>
        <v>245850.25311703788</v>
      </c>
      <c r="Q27" s="25">
        <f t="shared" si="1"/>
        <v>583992.88865806651</v>
      </c>
      <c r="R27" s="25">
        <f t="shared" si="2"/>
        <v>155122.78182603739</v>
      </c>
      <c r="S27" s="25">
        <f t="shared" si="3"/>
        <v>125663.95896632443</v>
      </c>
      <c r="T27" s="25">
        <f>H27+'biogenics 12'!Z26</f>
        <v>1096625.0336107691</v>
      </c>
      <c r="V27" s="27" t="s">
        <v>25</v>
      </c>
      <c r="W27" s="91">
        <f>B27-'[1]ptfire-wild'!B26-'[1]ptfire-rx'!B26</f>
        <v>856457.68695224996</v>
      </c>
      <c r="X27" s="91">
        <f>C27-'[1]ptfire-wild'!C26-'[1]ptfire-rx'!C26</f>
        <v>138363.15269458792</v>
      </c>
      <c r="Y27" s="91">
        <f>D27-'[1]ptfire-wild'!D26-'[1]ptfire-rx'!D26</f>
        <v>192250.85215323488</v>
      </c>
      <c r="Z27" s="91">
        <f>E27-'[1]ptfire-wild'!E26-'[1]ptfire-rx'!E26</f>
        <v>509748.15461506654</v>
      </c>
      <c r="AA27" s="91">
        <f>F27-'[1]ptfire-wild'!F26-'[1]ptfire-rx'!F26</f>
        <v>92203.514981037384</v>
      </c>
      <c r="AB27" s="91">
        <f>G27-'[1]ptfire-wild'!G26-'[1]ptfire-rx'!G26</f>
        <v>119535.75020002443</v>
      </c>
      <c r="AC27" s="91">
        <f>H27-'[1]ptfire-wild'!H26-'[1]ptfire-rx'!H26</f>
        <v>158387.40516977012</v>
      </c>
    </row>
    <row r="28" spans="1:29" x14ac:dyDescent="0.25">
      <c r="A28" s="27" t="s">
        <v>26</v>
      </c>
      <c r="B28" s="91">
        <f>rail!B27+'cmv_c1c2 12'!B27+nonpt!B27+nonroad!B27+'onroad all'!Q27+ptnonipm!B27+pt_oilgas!B27+np_oilgas!B27+rwc!B27+'ptfire-wild'!B27+ptagfire!B27+'cmv_c3 12'!B27+'ptfire-rx'!B27+airports!B27+ptegu_summer!B27+ptegu_winter!B27+ptegu_wintershld!B27</f>
        <v>514230.80464515003</v>
      </c>
      <c r="C28" s="91">
        <f>rail!C27+'cmv_c1c2 12'!AO27+nonpt!C27+nonroad!C27+'onroad all'!AR27+ptnonipm!C27+pt_oilgas!C27+np_oilgas!C27+rwc!C27+livestock!B27+'ptfire-wild'!C27+ptagfire!C27+'cmv_c3 12'!AO27+fertilizer!B27+'ptfire-rx'!C27+airports!C27+ptegu_summer!C27+ptegu_winter!C27+ptegu_wintershld!C27</f>
        <v>53665.812583733692</v>
      </c>
      <c r="D28" s="91">
        <f>rail!D27+'cmv_c1c2 12'!D27+nonpt!D27+nonroad!D27+'onroad all'!AG27+'onroad all'!AT27+'onroad all'!AU27+ptnonipm!D27+pt_oilgas!D27+np_oilgas!D27+rwc!D27+'ptfire-wild'!D27+ptagfire!D27+'cmv_c3 12'!D27+'ptfire-rx'!D27+airports!D27+ptegu_summer!AO27+ptegu_winter!AO27+ptegu_wintershld!AO27</f>
        <v>68280.321865003047</v>
      </c>
      <c r="E28" s="91">
        <f>rail!E27+'cmv_c1c2 12'!E27+nonpt!E27+nonroad!E27+ptnonipm!E27+pt_oilgas!E27+np_oilgas!E27+rwc!E27+'onroad all'!BI27+afdust!BA27+'ptfire-wild'!E27+ptagfire!E27+'cmv_c3 12'!E27+'ptfire-rx'!E27+airports!E27+ptegu_summer!E27+ptegu_winter!E27+ptegu_wintershld!E27</f>
        <v>274601.55708423257</v>
      </c>
      <c r="F28" s="91">
        <f>rail!F27+'cmv_c1c2 12'!F27+nonpt!F27+nonroad!F27+ptnonipm!F27+pt_oilgas!F27+np_oilgas!F27+rwc!F27+'onroad all'!BL27+afdust!BB27+'ptfire-wild'!F27+ptagfire!F27+'cmv_c3 12'!F27+'ptfire-rx'!F27+airports!F27+ptegu_summer!F27+ptegu_winter!F27+ptegu_wintershld!F27</f>
        <v>69031.464744793557</v>
      </c>
      <c r="G28" s="91">
        <f>rail!G27+'cmv_c1c2 12'!G27+nonpt!G27+nonroad!G27+'onroad all'!CB27+ptnonipm!G27+pt_oilgas!G27+np_oilgas!G27+rwc!G27+'ptfire-wild'!G27+ptagfire!G27+'cmv_c3 12'!G27+'ptfire-rx'!G27+airports!G27+ptegu_summer!BO27+ptegu_winter!BO27+ptegu_wintershld!BO27</f>
        <v>12760.68644032235</v>
      </c>
      <c r="H28" s="91">
        <f>rail!H27+'cmv_c1c2 12'!H27+nonpt!H27+nonroad!H27+'onroad all'!CN27+ptnonipm!H27+pt_oilgas!H27+np_oilgas!H27+rwc!H27+'ptfire-wild'!H27+ptagfire!H27+'cmv_c3 12'!H27+livestock!C27+'ptfire-rx'!H27+solvents!H27+airports!H27+ptegu_summer!H27+ptegu_winter!H27+ptegu_wintershld!H27</f>
        <v>149257.18511414999</v>
      </c>
      <c r="K28" s="91"/>
      <c r="M28" s="27" t="s">
        <v>26</v>
      </c>
      <c r="N28" s="91">
        <f>B28+'biogenics 12'!H27</f>
        <v>632482.45459515008</v>
      </c>
      <c r="O28" s="25">
        <f t="shared" si="0"/>
        <v>53665.812583733692</v>
      </c>
      <c r="P28" s="25">
        <f>D28+'biogenics 12'!T27</f>
        <v>90603.107420719243</v>
      </c>
      <c r="Q28" s="25">
        <f t="shared" si="1"/>
        <v>274601.55708423257</v>
      </c>
      <c r="R28" s="25">
        <f t="shared" si="2"/>
        <v>69031.464744793557</v>
      </c>
      <c r="S28" s="25">
        <f t="shared" si="3"/>
        <v>12760.68644032235</v>
      </c>
      <c r="T28" s="25">
        <f>H28+'biogenics 12'!Z27</f>
        <v>776310.52104414999</v>
      </c>
      <c r="V28" s="27" t="s">
        <v>26</v>
      </c>
      <c r="W28" s="91">
        <f>B28-'[1]ptfire-wild'!B27-'[1]ptfire-rx'!B27</f>
        <v>177765.58373215003</v>
      </c>
      <c r="X28" s="91">
        <f>C28-'[1]ptfire-wild'!C27-'[1]ptfire-rx'!C27</f>
        <v>48151.63307373369</v>
      </c>
      <c r="Y28" s="91">
        <f>D28-'[1]ptfire-wild'!D27-'[1]ptfire-rx'!D27</f>
        <v>64105.424925203049</v>
      </c>
      <c r="Z28" s="91">
        <f>E28-'[1]ptfire-wild'!E27-'[1]ptfire-rx'!E27</f>
        <v>240744.90641923257</v>
      </c>
      <c r="AA28" s="91">
        <f>F28-'[1]ptfire-wild'!F27-'[1]ptfire-rx'!F27</f>
        <v>40339.38851509356</v>
      </c>
      <c r="AB28" s="91">
        <f>G28-'[1]ptfire-wild'!G27-'[1]ptfire-rx'!G27</f>
        <v>10359.39604693235</v>
      </c>
      <c r="AC28" s="91">
        <f>H28-'[1]ptfire-wild'!H27-'[1]ptfire-rx'!H27</f>
        <v>69990.824622150001</v>
      </c>
    </row>
    <row r="29" spans="1:29" x14ac:dyDescent="0.25">
      <c r="A29" s="27" t="s">
        <v>27</v>
      </c>
      <c r="B29" s="91">
        <f>rail!B28+'cmv_c1c2 12'!B28+nonpt!B28+nonroad!B28+'onroad all'!Q28+ptnonipm!B28+pt_oilgas!B28+np_oilgas!B28+rwc!B28+'ptfire-wild'!B28+ptagfire!B28+'cmv_c3 12'!B28+'ptfire-rx'!B28+airports!B28+ptegu_summer!B28+ptegu_winter!B28+ptegu_wintershld!B28</f>
        <v>326218.64760293008</v>
      </c>
      <c r="C29" s="91">
        <f>rail!C28+'cmv_c1c2 12'!AO28+nonpt!C28+nonroad!C28+'onroad all'!AR28+ptnonipm!C28+pt_oilgas!C28+np_oilgas!C28+rwc!C28+livestock!B28+'ptfire-wild'!C28+ptagfire!C28+'cmv_c3 12'!AO28+fertilizer!B28+'ptfire-rx'!C28+airports!C28+ptegu_summer!C28+ptegu_winter!C28+ptegu_wintershld!C28</f>
        <v>188471.22643678289</v>
      </c>
      <c r="D29" s="91">
        <f>rail!D28+'cmv_c1c2 12'!D28+nonpt!D28+nonroad!D28+'onroad all'!AG28+'onroad all'!AT28+'onroad all'!AU28+ptnonipm!D28+pt_oilgas!D28+np_oilgas!D28+rwc!D28+'ptfire-wild'!D28+ptagfire!D28+'cmv_c3 12'!D28+'ptfire-rx'!D28+airports!D28+ptegu_summer!AO28+ptegu_winter!AO28+ptegu_wintershld!AO28</f>
        <v>102696.50876333384</v>
      </c>
      <c r="E29" s="91">
        <f>rail!E28+'cmv_c1c2 12'!E28+nonpt!E28+nonroad!E28+ptnonipm!E28+pt_oilgas!E28+np_oilgas!E28+rwc!E28+'onroad all'!BI28+afdust!BA28+'ptfire-wild'!E28+ptagfire!E28+'cmv_c3 12'!E28+'ptfire-rx'!E28+airports!E28+ptegu_summer!E28+ptegu_winter!E28+ptegu_wintershld!E28</f>
        <v>290613.68946856732</v>
      </c>
      <c r="F29" s="91">
        <f>rail!F28+'cmv_c1c2 12'!F28+nonpt!F28+nonroad!F28+ptnonipm!F28+pt_oilgas!F28+np_oilgas!F28+rwc!F28+'onroad all'!BL28+afdust!BB28+'ptfire-wild'!F28+ptagfire!F28+'cmv_c3 12'!F28+'ptfire-rx'!F28+airports!F28+ptegu_summer!F28+ptegu_winter!F28+ptegu_wintershld!F28</f>
        <v>54442.970864631279</v>
      </c>
      <c r="G29" s="91">
        <f>rail!G28+'cmv_c1c2 12'!G28+nonpt!G28+nonroad!G28+'onroad all'!CB28+ptnonipm!G28+pt_oilgas!G28+np_oilgas!G28+rwc!G28+'ptfire-wild'!G28+ptagfire!G28+'cmv_c3 12'!G28+'ptfire-rx'!G28+airports!G28+ptegu_summer!BO28+ptegu_winter!BO28+ptegu_wintershld!BO28</f>
        <v>56025.291098519978</v>
      </c>
      <c r="H29" s="91">
        <f>rail!H28+'cmv_c1c2 12'!H28+nonpt!H28+nonroad!H28+'onroad all'!CN28+ptnonipm!H28+pt_oilgas!H28+np_oilgas!H28+rwc!H28+'ptfire-wild'!H28+ptagfire!H28+'cmv_c3 12'!H28+livestock!C28+'ptfire-rx'!H28+solvents!H28+airports!H28+ptegu_summer!H28+ptegu_winter!H28+ptegu_wintershld!H28</f>
        <v>86544.744158629997</v>
      </c>
      <c r="I29" s="45" t="s">
        <v>237</v>
      </c>
      <c r="K29" s="91"/>
      <c r="M29" s="27" t="s">
        <v>27</v>
      </c>
      <c r="N29" s="91">
        <f>B29+'biogenics 12'!H28</f>
        <v>387980.34876892995</v>
      </c>
      <c r="O29" s="25">
        <f t="shared" si="0"/>
        <v>188471.22643678289</v>
      </c>
      <c r="P29" s="25">
        <f>D29+'biogenics 12'!T28</f>
        <v>138326.73104685184</v>
      </c>
      <c r="Q29" s="25">
        <f t="shared" si="1"/>
        <v>290613.68946856732</v>
      </c>
      <c r="R29" s="25">
        <f t="shared" si="2"/>
        <v>54442.970864631279</v>
      </c>
      <c r="S29" s="25">
        <f t="shared" si="3"/>
        <v>56025.291098519978</v>
      </c>
      <c r="T29" s="25">
        <f>H29+'biogenics 12'!Z28</f>
        <v>267156.31411462999</v>
      </c>
      <c r="V29" s="27" t="s">
        <v>27</v>
      </c>
      <c r="W29" s="91">
        <f>B29-'[1]ptfire-wild'!B28-'[1]ptfire-rx'!B28</f>
        <v>254547.06458293012</v>
      </c>
      <c r="X29" s="91">
        <f>C29-'[1]ptfire-wild'!C28-'[1]ptfire-rx'!C28</f>
        <v>187286.47137678289</v>
      </c>
      <c r="Y29" s="91">
        <f>D29-'[1]ptfire-wild'!D28-'[1]ptfire-rx'!D28</f>
        <v>101284.08337533385</v>
      </c>
      <c r="Z29" s="91">
        <f>E29-'[1]ptfire-wild'!E28-'[1]ptfire-rx'!E28</f>
        <v>282934.60131456732</v>
      </c>
      <c r="AA29" s="91">
        <f>F29-'[1]ptfire-wild'!F28-'[1]ptfire-rx'!F28</f>
        <v>47935.269038631282</v>
      </c>
      <c r="AB29" s="91">
        <f>G29-'[1]ptfire-wild'!G28-'[1]ptfire-rx'!G28</f>
        <v>55353.823684519979</v>
      </c>
      <c r="AC29" s="91">
        <f>H29-'[1]ptfire-wild'!H28-'[1]ptfire-rx'!H28</f>
        <v>69513.886045630003</v>
      </c>
    </row>
    <row r="30" spans="1:29" x14ac:dyDescent="0.25">
      <c r="A30" s="27" t="s">
        <v>28</v>
      </c>
      <c r="B30" s="91">
        <f>rail!B29+'cmv_c1c2 12'!B29+nonpt!B29+nonroad!B29+'onroad all'!Q29+ptnonipm!B29+pt_oilgas!B29+np_oilgas!B29+rwc!B29+'ptfire-wild'!B29+ptagfire!B29+'cmv_c3 12'!B29+'ptfire-rx'!B29+airports!B29+ptegu_summer!B29+ptegu_winter!B29+ptegu_wintershld!B29</f>
        <v>379887.4353209805</v>
      </c>
      <c r="C30" s="91">
        <f>rail!C29+'cmv_c1c2 12'!AO29+nonpt!C29+nonroad!C29+'onroad all'!AR29+ptnonipm!C29+pt_oilgas!C29+np_oilgas!C29+rwc!C29+livestock!B29+'ptfire-wild'!C29+ptagfire!C29+'cmv_c3 12'!AO29+fertilizer!B29+'ptfire-rx'!C29+airports!C29+ptegu_summer!C29+ptegu_winter!C29+ptegu_wintershld!C29</f>
        <v>28569.333815248305</v>
      </c>
      <c r="D30" s="91">
        <f>rail!D29+'cmv_c1c2 12'!D29+nonpt!D29+nonroad!D29+'onroad all'!AG29+'onroad all'!AT29+'onroad all'!AU29+ptnonipm!D29+pt_oilgas!D29+np_oilgas!D29+rwc!D29+'ptfire-wild'!D29+ptagfire!D29+'cmv_c3 12'!D29+'ptfire-rx'!D29+airports!D29+ptegu_summer!AO29+ptegu_winter!AO29+ptegu_wintershld!AO29</f>
        <v>44122.364521117888</v>
      </c>
      <c r="E30" s="91">
        <f>rail!E29+'cmv_c1c2 12'!E29+nonpt!E29+nonroad!E29+ptnonipm!E29+pt_oilgas!E29+np_oilgas!E29+rwc!E29+'onroad all'!BI29+afdust!BA29+'ptfire-wild'!E29+ptagfire!E29+'cmv_c3 12'!E29+'ptfire-rx'!E29+airports!E29+ptegu_summer!E29+ptegu_winter!E29+ptegu_wintershld!E29</f>
        <v>114510.146263149</v>
      </c>
      <c r="F30" s="91">
        <f>rail!F29+'cmv_c1c2 12'!F29+nonpt!F29+nonroad!F29+ptnonipm!F29+pt_oilgas!F29+np_oilgas!F29+rwc!F29+'onroad all'!BL29+afdust!BB29+'ptfire-wild'!F29+ptagfire!F29+'cmv_c3 12'!F29+'ptfire-rx'!F29+airports!F29+ptegu_summer!F29+ptegu_winter!F29+ptegu_wintershld!F29</f>
        <v>28591.730347989371</v>
      </c>
      <c r="G30" s="91">
        <f>rail!G29+'cmv_c1c2 12'!G29+nonpt!G29+nonroad!G29+'onroad all'!CB29+ptnonipm!G29+pt_oilgas!G29+np_oilgas!G29+rwc!G29+'ptfire-wild'!G29+ptagfire!G29+'cmv_c3 12'!G29+'ptfire-rx'!G29+airports!G29+ptegu_summer!BO29+ptegu_winter!BO29+ptegu_wintershld!BO29</f>
        <v>6424.9522754441341</v>
      </c>
      <c r="H30" s="91">
        <f>rail!H29+'cmv_c1c2 12'!H29+nonpt!H29+nonroad!H29+'onroad all'!CN29+ptnonipm!H29+pt_oilgas!H29+np_oilgas!H29+rwc!H29+'ptfire-wild'!H29+ptagfire!H29+'cmv_c3 12'!H29+livestock!C29+'ptfire-rx'!H29+solvents!H29+airports!H29+ptegu_summer!H29+ptegu_winter!H29+ptegu_wintershld!H29</f>
        <v>82003.649509775001</v>
      </c>
      <c r="K30" s="91"/>
      <c r="M30" s="27" t="s">
        <v>28</v>
      </c>
      <c r="N30" s="91">
        <f>B30+'biogenics 12'!H29</f>
        <v>465677.2789509804</v>
      </c>
      <c r="O30" s="25">
        <f t="shared" si="0"/>
        <v>28569.333815248305</v>
      </c>
      <c r="P30" s="25">
        <f>D30+'biogenics 12'!T29</f>
        <v>58386.306717917891</v>
      </c>
      <c r="Q30" s="25">
        <f t="shared" si="1"/>
        <v>114510.146263149</v>
      </c>
      <c r="R30" s="25">
        <f t="shared" si="2"/>
        <v>28591.730347989371</v>
      </c>
      <c r="S30" s="25">
        <f t="shared" si="3"/>
        <v>6424.9522754441341</v>
      </c>
      <c r="T30" s="25">
        <f>H30+'biogenics 12'!Z29</f>
        <v>419512.375209775</v>
      </c>
      <c r="V30" s="27" t="s">
        <v>28</v>
      </c>
      <c r="W30" s="91">
        <f>B30-'[1]ptfire-wild'!B29-'[1]ptfire-rx'!B29</f>
        <v>281231.43051698053</v>
      </c>
      <c r="X30" s="91">
        <f>C30-'[1]ptfire-wild'!C29-'[1]ptfire-rx'!C29</f>
        <v>26942.252271248304</v>
      </c>
      <c r="Y30" s="91">
        <f>D30-'[1]ptfire-wild'!D29-'[1]ptfire-rx'!D29</f>
        <v>42370.397725117895</v>
      </c>
      <c r="Z30" s="91">
        <f>E30-'[1]ptfire-wild'!E29-'[1]ptfire-rx'!E29</f>
        <v>104111.55312014899</v>
      </c>
      <c r="AA30" s="91">
        <f>F30-'[1]ptfire-wild'!F29-'[1]ptfire-rx'!F29</f>
        <v>19779.363392989369</v>
      </c>
      <c r="AB30" s="91">
        <f>G30-'[1]ptfire-wild'!G29-'[1]ptfire-rx'!G29</f>
        <v>5559.4598084441341</v>
      </c>
      <c r="AC30" s="91">
        <f>H30-'[1]ptfire-wild'!H29-'[1]ptfire-rx'!H29</f>
        <v>58614.334015774999</v>
      </c>
    </row>
    <row r="31" spans="1:29" x14ac:dyDescent="0.25">
      <c r="A31" s="27" t="s">
        <v>29</v>
      </c>
      <c r="B31" s="91">
        <f>rail!B30+'cmv_c1c2 12'!B30+nonpt!B30+nonroad!B30+'onroad all'!Q30+ptnonipm!B30+pt_oilgas!B30+np_oilgas!B30+rwc!B30+'ptfire-wild'!B30+ptagfire!B30+'cmv_c3 12'!B30+'ptfire-rx'!B30+airports!B30+ptegu_summer!B30+ptegu_winter!B30+ptegu_wintershld!B30</f>
        <v>175052.58862455402</v>
      </c>
      <c r="C31" s="91">
        <f>rail!C30+'cmv_c1c2 12'!AO30+nonpt!C30+nonroad!C30+'onroad all'!AR30+ptnonipm!C30+pt_oilgas!C30+np_oilgas!C30+rwc!C30+livestock!B30+'ptfire-wild'!C30+ptagfire!C30+'cmv_c3 12'!AO30+fertilizer!B30+'ptfire-rx'!C30+airports!C30+ptegu_summer!C30+ptegu_winter!C30+ptegu_wintershld!C30</f>
        <v>2387.2367904561438</v>
      </c>
      <c r="D31" s="91">
        <f>rail!D30+'cmv_c1c2 12'!D30+nonpt!D30+nonroad!D30+'onroad all'!AG30+'onroad all'!AT30+'onroad all'!AU30+ptnonipm!D30+pt_oilgas!D30+np_oilgas!D30+rwc!D30+'ptfire-wild'!D30+ptagfire!D30+'cmv_c3 12'!D30+'ptfire-rx'!D30+airports!D30+ptegu_summer!AO30+ptegu_winter!AO30+ptegu_wintershld!AO30</f>
        <v>19011.58389256286</v>
      </c>
      <c r="E31" s="91">
        <f>rail!E30+'cmv_c1c2 12'!E30+nonpt!E30+nonroad!E30+ptnonipm!E30+pt_oilgas!E30+np_oilgas!E30+rwc!E30+'onroad all'!BI30+afdust!BA30+'ptfire-wild'!E30+ptagfire!E30+'cmv_c3 12'!E30+'ptfire-rx'!E30+airports!E30+ptegu_summer!E30+ptegu_winter!E30+ptegu_wintershld!E30</f>
        <v>13016.505199898096</v>
      </c>
      <c r="F31" s="91">
        <f>rail!F30+'cmv_c1c2 12'!F30+nonpt!F30+nonroad!F30+ptnonipm!F30+pt_oilgas!F30+np_oilgas!F30+rwc!F30+'onroad all'!BL30+afdust!BB30+'ptfire-wild'!F30+ptagfire!F30+'cmv_c3 12'!F30+'ptfire-rx'!F30+airports!F30+ptegu_summer!F30+ptegu_winter!F30+ptegu_wintershld!F30</f>
        <v>9108.0295054556391</v>
      </c>
      <c r="G31" s="91">
        <f>rail!G30+'cmv_c1c2 12'!G30+nonpt!G30+nonroad!G30+'onroad all'!CB30+ptnonipm!G30+pt_oilgas!G30+np_oilgas!G30+rwc!G30+'ptfire-wild'!G30+ptagfire!G30+'cmv_c3 12'!G30+'ptfire-rx'!G30+airports!G30+ptegu_summer!BO30+ptegu_winter!BO30+ptegu_wintershld!BO30</f>
        <v>786.54532302754728</v>
      </c>
      <c r="H31" s="91">
        <f>rail!H30+'cmv_c1c2 12'!H30+nonpt!H30+nonroad!H30+'onroad all'!CN30+ptnonipm!H30+pt_oilgas!H30+np_oilgas!H30+rwc!H30+'ptfire-wild'!H30+ptagfire!H30+'cmv_c3 12'!H30+livestock!C30+'ptfire-rx'!H30+solvents!H30+airports!H30+ptegu_summer!H30+ptegu_winter!H30+ptegu_wintershld!H30</f>
        <v>29923.319689954998</v>
      </c>
      <c r="I31" s="45" t="s">
        <v>237</v>
      </c>
      <c r="K31" s="91"/>
      <c r="M31" s="27" t="s">
        <v>29</v>
      </c>
      <c r="N31" s="91">
        <f>B31+'biogenics 12'!H30</f>
        <v>189196.55119455402</v>
      </c>
      <c r="O31" s="25">
        <f t="shared" si="0"/>
        <v>2387.2367904561438</v>
      </c>
      <c r="P31" s="25">
        <f>D31+'biogenics 12'!T30</f>
        <v>19629.385767492859</v>
      </c>
      <c r="Q31" s="25">
        <f t="shared" si="1"/>
        <v>13016.505199898096</v>
      </c>
      <c r="R31" s="25">
        <f t="shared" si="2"/>
        <v>9108.0295054556391</v>
      </c>
      <c r="S31" s="25">
        <f t="shared" si="3"/>
        <v>786.54532302754728</v>
      </c>
      <c r="T31" s="25">
        <f>H31+'biogenics 12'!Z30</f>
        <v>125143.2155899549</v>
      </c>
      <c r="V31" s="27" t="s">
        <v>29</v>
      </c>
      <c r="W31" s="91">
        <f>B31-'[1]ptfire-wild'!B30-'[1]ptfire-rx'!B30</f>
        <v>170579.59082129403</v>
      </c>
      <c r="X31" s="91">
        <f>C31-'[1]ptfire-wild'!C30-'[1]ptfire-rx'!C30</f>
        <v>2313.6674334461441</v>
      </c>
      <c r="Y31" s="91">
        <f>D31-'[1]ptfire-wild'!D30-'[1]ptfire-rx'!D30</f>
        <v>18942.507488162861</v>
      </c>
      <c r="Z31" s="91">
        <f>E31-'[1]ptfire-wild'!E30-'[1]ptfire-rx'!E30</f>
        <v>12554.288249068097</v>
      </c>
      <c r="AA31" s="91">
        <f>F31-'[1]ptfire-wild'!F30-'[1]ptfire-rx'!F30</f>
        <v>8716.3204844656393</v>
      </c>
      <c r="AB31" s="91">
        <f>G31-'[1]ptfire-wild'!G30-'[1]ptfire-rx'!G30</f>
        <v>750.47168059754722</v>
      </c>
      <c r="AC31" s="91">
        <f>H31-'[1]ptfire-wild'!H30-'[1]ptfire-rx'!H30</f>
        <v>28865.755464084999</v>
      </c>
    </row>
    <row r="32" spans="1:29" x14ac:dyDescent="0.25">
      <c r="A32" s="27" t="s">
        <v>30</v>
      </c>
      <c r="B32" s="91">
        <f>rail!B31+'cmv_c1c2 12'!B31+nonpt!B31+nonroad!B31+'onroad all'!Q31+ptnonipm!B31+pt_oilgas!B31+np_oilgas!B31+rwc!B31+'ptfire-wild'!B31+ptagfire!B31+'cmv_c3 12'!B31+'ptfire-rx'!B31+airports!B31+ptegu_summer!B31+ptegu_winter!B31+ptegu_wintershld!B31</f>
        <v>623323.99666634982</v>
      </c>
      <c r="C32" s="91">
        <f>rail!C31+'cmv_c1c2 12'!AO31+nonpt!C31+nonroad!C31+'onroad all'!AR31+ptnonipm!C31+pt_oilgas!C31+np_oilgas!C31+rwc!C31+livestock!B31+'ptfire-wild'!C31+ptagfire!C31+'cmv_c3 12'!AO31+fertilizer!B31+'ptfire-rx'!C31+airports!C31+ptegu_summer!C31+ptegu_winter!C31+ptegu_wintershld!C31</f>
        <v>7326.2362328096515</v>
      </c>
      <c r="D32" s="91">
        <f>rail!D31+'cmv_c1c2 12'!D31+nonpt!D31+nonroad!D31+'onroad all'!AG31+'onroad all'!AT31+'onroad all'!AU31+ptnonipm!D31+pt_oilgas!D31+np_oilgas!D31+rwc!D31+'ptfire-wild'!D31+ptagfire!D31+'cmv_c3 12'!D31+'ptfire-rx'!D31+airports!D31+ptegu_summer!AO31+ptegu_winter!AO31+ptegu_wintershld!AO31</f>
        <v>89460.51382151604</v>
      </c>
      <c r="E32" s="91">
        <f>rail!E31+'cmv_c1c2 12'!E31+nonpt!E31+nonroad!E31+ptnonipm!E31+pt_oilgas!E31+np_oilgas!E31+rwc!E31+'onroad all'!BI31+afdust!BA31+'ptfire-wild'!E31+ptagfire!E31+'cmv_c3 12'!E31+'ptfire-rx'!E31+airports!E31+ptegu_summer!E31+ptegu_winter!E31+ptegu_wintershld!E31</f>
        <v>33019.368000067254</v>
      </c>
      <c r="F32" s="91">
        <f>rail!F31+'cmv_c1c2 12'!F31+nonpt!F31+nonroad!F31+ptnonipm!F31+pt_oilgas!F31+np_oilgas!F31+rwc!F31+'onroad all'!BL31+afdust!BB31+'ptfire-wild'!F31+ptagfire!F31+'cmv_c3 12'!F31+'ptfire-rx'!F31+airports!F31+ptegu_summer!F31+ptegu_winter!F31+ptegu_wintershld!F31</f>
        <v>20431.259610909005</v>
      </c>
      <c r="G32" s="91">
        <f>rail!G31+'cmv_c1c2 12'!G31+nonpt!G31+nonroad!G31+'onroad all'!CB31+ptnonipm!G31+pt_oilgas!G31+np_oilgas!G31+rwc!G31+'ptfire-wild'!G31+ptagfire!G31+'cmv_c3 12'!G31+'ptfire-rx'!G31+airports!G31+ptegu_summer!BO31+ptegu_winter!BO31+ptegu_wintershld!BO31</f>
        <v>3468.973846960736</v>
      </c>
      <c r="H32" s="91">
        <f>rail!H31+'cmv_c1c2 12'!H31+nonpt!H31+nonroad!H31+'onroad all'!CN31+ptnonipm!H31+pt_oilgas!H31+np_oilgas!H31+rwc!H31+'ptfire-wild'!H31+ptagfire!H31+'cmv_c3 12'!H31+livestock!C31+'ptfire-rx'!H31+solvents!H31+airports!H31+ptegu_summer!H31+ptegu_winter!H31+ptegu_wintershld!H31</f>
        <v>142696.02815034002</v>
      </c>
      <c r="I32" s="45" t="s">
        <v>237</v>
      </c>
      <c r="K32" s="91"/>
      <c r="M32" s="27" t="s">
        <v>30</v>
      </c>
      <c r="N32" s="91">
        <f>B32+'biogenics 12'!H31</f>
        <v>634105.54892334971</v>
      </c>
      <c r="O32" s="25">
        <f t="shared" si="0"/>
        <v>7326.2362328096515</v>
      </c>
      <c r="P32" s="25">
        <f>D32+'biogenics 12'!T31</f>
        <v>91448.081829082264</v>
      </c>
      <c r="Q32" s="25">
        <f t="shared" si="1"/>
        <v>33019.368000067254</v>
      </c>
      <c r="R32" s="25">
        <f t="shared" si="2"/>
        <v>20431.259610909005</v>
      </c>
      <c r="S32" s="25">
        <f t="shared" si="3"/>
        <v>3468.973846960736</v>
      </c>
      <c r="T32" s="25">
        <f>H32+'biogenics 12'!Z31</f>
        <v>240313.1972503399</v>
      </c>
      <c r="V32" s="27" t="s">
        <v>30</v>
      </c>
      <c r="W32" s="91">
        <f>B32-'[1]ptfire-wild'!B31-'[1]ptfire-rx'!B31</f>
        <v>587301.96941334987</v>
      </c>
      <c r="X32" s="91">
        <f>C32-'[1]ptfire-wild'!C31-'[1]ptfire-rx'!C31</f>
        <v>6735.382196449651</v>
      </c>
      <c r="Y32" s="91">
        <f>D32-'[1]ptfire-wild'!D31-'[1]ptfire-rx'!D31</f>
        <v>88987.44707157604</v>
      </c>
      <c r="Z32" s="91">
        <f>E32-'[1]ptfire-wild'!E31-'[1]ptfire-rx'!E31</f>
        <v>29371.357363167252</v>
      </c>
      <c r="AA32" s="91">
        <f>F32-'[1]ptfire-wild'!F31-'[1]ptfire-rx'!F31</f>
        <v>17339.725721609007</v>
      </c>
      <c r="AB32" s="91">
        <f>G32-'[1]ptfire-wild'!G31-'[1]ptfire-rx'!G31</f>
        <v>3203.9133862307358</v>
      </c>
      <c r="AC32" s="91">
        <f>H32-'[1]ptfire-wild'!H31-'[1]ptfire-rx'!H31</f>
        <v>134202.46678054001</v>
      </c>
    </row>
    <row r="33" spans="1:29" x14ac:dyDescent="0.25">
      <c r="A33" s="27" t="s">
        <v>31</v>
      </c>
      <c r="B33" s="91">
        <f>rail!B32+'cmv_c1c2 12'!B32+nonpt!B32+nonroad!B32+'onroad all'!Q32+ptnonipm!B32+pt_oilgas!B32+np_oilgas!B32+rwc!B32+'ptfire-wild'!B32+ptagfire!B32+'cmv_c3 12'!B32+'ptfire-rx'!B32+airports!B32+ptegu_summer!B32+ptegu_winter!B32+ptegu_wintershld!B32</f>
        <v>552859.28907278017</v>
      </c>
      <c r="C33" s="91">
        <f>rail!C32+'cmv_c1c2 12'!AO32+nonpt!C32+nonroad!C32+'onroad all'!AR32+ptnonipm!C32+pt_oilgas!C32+np_oilgas!C32+rwc!C32+livestock!B32+'ptfire-wild'!C32+ptagfire!C32+'cmv_c3 12'!AO32+fertilizer!B32+'ptfire-rx'!C32+airports!C32+ptegu_summer!C32+ptegu_winter!C32+ptegu_wintershld!C32</f>
        <v>35370.123959014105</v>
      </c>
      <c r="D33" s="91">
        <f>rail!D32+'cmv_c1c2 12'!D32+nonpt!D32+nonroad!D32+'onroad all'!AG32+'onroad all'!AT32+'onroad all'!AU32+ptnonipm!D32+pt_oilgas!D32+np_oilgas!D32+rwc!D32+'ptfire-wild'!D32+ptagfire!D32+'cmv_c3 12'!D32+'ptfire-rx'!D32+airports!D32+ptegu_summer!AO32+ptegu_winter!AO32+ptegu_wintershld!AO32</f>
        <v>156816.38589009523</v>
      </c>
      <c r="E33" s="91">
        <f>rail!E32+'cmv_c1c2 12'!E32+nonpt!E32+nonroad!E32+ptnonipm!E32+pt_oilgas!E32+np_oilgas!E32+rwc!E32+'onroad all'!BI32+afdust!BA32+'ptfire-wild'!E32+ptagfire!E32+'cmv_c3 12'!E32+'ptfire-rx'!E32+airports!E32+ptegu_summer!E32+ptegu_winter!E32+ptegu_wintershld!E32</f>
        <v>159120.33573648738</v>
      </c>
      <c r="F33" s="91">
        <f>rail!F32+'cmv_c1c2 12'!F32+nonpt!F32+nonroad!F32+ptnonipm!F32+pt_oilgas!F32+np_oilgas!F32+rwc!F32+'onroad all'!BL32+afdust!BB32+'ptfire-wild'!F32+ptagfire!F32+'cmv_c3 12'!F32+'ptfire-rx'!F32+airports!F32+ptegu_summer!F32+ptegu_winter!F32+ptegu_wintershld!F32</f>
        <v>42423.584453064337</v>
      </c>
      <c r="G33" s="91">
        <f>rail!G32+'cmv_c1c2 12'!G32+nonpt!G32+nonroad!G32+'onroad all'!CB32+ptnonipm!G32+pt_oilgas!G32+np_oilgas!G32+rwc!G32+'ptfire-wild'!G32+ptagfire!G32+'cmv_c3 12'!G32+'ptfire-rx'!G32+airports!G32+ptegu_summer!BO32+ptegu_winter!BO32+ptegu_wintershld!BO32</f>
        <v>34438.429263216196</v>
      </c>
      <c r="H33" s="91">
        <f>rail!H32+'cmv_c1c2 12'!H32+nonpt!H32+nonroad!H32+'onroad all'!CN32+ptnonipm!H32+pt_oilgas!H32+np_oilgas!H32+rwc!H32+'ptfire-wild'!H32+ptagfire!H32+'cmv_c3 12'!H32+livestock!C32+'ptfire-rx'!H32+solvents!H32+airports!H32+ptegu_summer!H32+ptegu_winter!H32+ptegu_wintershld!H32</f>
        <v>325109.98969789007</v>
      </c>
      <c r="K33" s="91"/>
      <c r="M33" s="27" t="s">
        <v>31</v>
      </c>
      <c r="N33" s="91">
        <f>B33+'biogenics 12'!H32</f>
        <v>669512.5412327802</v>
      </c>
      <c r="O33" s="25">
        <f t="shared" si="0"/>
        <v>35370.123959014105</v>
      </c>
      <c r="P33" s="25">
        <f>D33+'biogenics 12'!T32</f>
        <v>172975.97522909523</v>
      </c>
      <c r="Q33" s="25">
        <f t="shared" si="1"/>
        <v>159120.33573648738</v>
      </c>
      <c r="R33" s="25">
        <f t="shared" si="2"/>
        <v>42423.584453064337</v>
      </c>
      <c r="S33" s="25">
        <f t="shared" si="3"/>
        <v>34438.429263216196</v>
      </c>
      <c r="T33" s="25">
        <f>H33+'biogenics 12'!Z32</f>
        <v>828514.66659788904</v>
      </c>
      <c r="V33" s="27" t="s">
        <v>31</v>
      </c>
      <c r="W33" s="91">
        <f>B33-'[1]ptfire-wild'!B32-'[1]ptfire-rx'!B32</f>
        <v>377380.8498797802</v>
      </c>
      <c r="X33" s="91">
        <f>C33-'[1]ptfire-wild'!C32-'[1]ptfire-rx'!C32</f>
        <v>32485.494089014104</v>
      </c>
      <c r="Y33" s="91">
        <f>D33-'[1]ptfire-wild'!D32-'[1]ptfire-rx'!D32</f>
        <v>154186.38079309525</v>
      </c>
      <c r="Z33" s="91">
        <f>E33-'[1]ptfire-wild'!E32-'[1]ptfire-rx'!E32</f>
        <v>141058.66334748737</v>
      </c>
      <c r="AA33" s="91">
        <f>F33-'[1]ptfire-wild'!F32-'[1]ptfire-rx'!F32</f>
        <v>27117.081558064336</v>
      </c>
      <c r="AB33" s="91">
        <f>G33-'[1]ptfire-wild'!G32-'[1]ptfire-rx'!G32</f>
        <v>33047.660134216196</v>
      </c>
      <c r="AC33" s="91">
        <f>H33-'[1]ptfire-wild'!H32-'[1]ptfire-rx'!H32</f>
        <v>283643.40664389008</v>
      </c>
    </row>
    <row r="34" spans="1:29" x14ac:dyDescent="0.25">
      <c r="A34" s="27" t="s">
        <v>32</v>
      </c>
      <c r="B34" s="91">
        <f>rail!B33+'cmv_c1c2 12'!B33+nonpt!B33+nonroad!B33+'onroad all'!Q33+ptnonipm!B33+pt_oilgas!B33+np_oilgas!B33+rwc!B33+'ptfire-wild'!B33+ptagfire!B33+'cmv_c3 12'!B33+'ptfire-rx'!B33+airports!B33+ptegu_summer!B33+ptegu_winter!B33+ptegu_wintershld!B33</f>
        <v>1192063.0905509</v>
      </c>
      <c r="C34" s="91">
        <f>rail!C33+'cmv_c1c2 12'!AO33+nonpt!C33+nonroad!C33+'onroad all'!AR33+ptnonipm!C33+pt_oilgas!C33+np_oilgas!C33+rwc!C33+livestock!B33+'ptfire-wild'!C33+ptagfire!C33+'cmv_c3 12'!AO33+fertilizer!B33+'ptfire-rx'!C33+airports!C33+ptegu_summer!C33+ptegu_winter!C33+ptegu_wintershld!C33</f>
        <v>47533.507895621726</v>
      </c>
      <c r="D34" s="91">
        <f>rail!D33+'cmv_c1c2 12'!D33+nonpt!D33+nonroad!D33+'onroad all'!AG33+'onroad all'!AT33+'onroad all'!AU33+ptnonipm!D33+pt_oilgas!D33+np_oilgas!D33+rwc!D33+'ptfire-wild'!D33+ptagfire!D33+'cmv_c3 12'!D33+'ptfire-rx'!D33+airports!D33+ptegu_summer!AO33+ptegu_winter!AO33+ptegu_wintershld!AO33</f>
        <v>178258.50024775139</v>
      </c>
      <c r="E34" s="91">
        <f>rail!E33+'cmv_c1c2 12'!E33+nonpt!E33+nonroad!E33+ptnonipm!E33+pt_oilgas!E33+np_oilgas!E33+rwc!E33+'onroad all'!BI33+afdust!BA33+'ptfire-wild'!E33+ptagfire!E33+'cmv_c3 12'!E33+'ptfire-rx'!E33+airports!E33+ptegu_summer!E33+ptegu_winter!E33+ptegu_wintershld!E33</f>
        <v>109378.88297718536</v>
      </c>
      <c r="F34" s="91">
        <f>rail!F33+'cmv_c1c2 12'!F33+nonpt!F33+nonroad!F33+ptnonipm!F33+pt_oilgas!F33+np_oilgas!F33+rwc!F33+'onroad all'!BL33+afdust!BB33+'ptfire-wild'!F33+ptagfire!F33+'cmv_c3 12'!F33+'ptfire-rx'!F33+airports!F33+ptegu_summer!F33+ptegu_winter!F33+ptegu_wintershld!F33</f>
        <v>46439.396294566992</v>
      </c>
      <c r="G34" s="91">
        <f>rail!G33+'cmv_c1c2 12'!G33+nonpt!G33+nonroad!G33+'onroad all'!CB33+ptnonipm!G33+pt_oilgas!G33+np_oilgas!G33+rwc!G33+'ptfire-wild'!G33+ptagfire!G33+'cmv_c3 12'!G33+'ptfire-rx'!G33+airports!G33+ptegu_summer!BO33+ptegu_winter!BO33+ptegu_wintershld!BO33</f>
        <v>16120.215892395698</v>
      </c>
      <c r="H34" s="91">
        <f>rail!H33+'cmv_c1c2 12'!H33+nonpt!H33+nonroad!H33+'onroad all'!CN33+ptnonipm!H33+pt_oilgas!H33+np_oilgas!H33+rwc!H33+'ptfire-wild'!H33+ptagfire!H33+'cmv_c3 12'!H33+livestock!C33+'ptfire-rx'!H33+solvents!H33+airports!H33+ptegu_summer!H33+ptegu_winter!H33+ptegu_wintershld!H33</f>
        <v>283977.91729438998</v>
      </c>
      <c r="I34" s="45" t="s">
        <v>237</v>
      </c>
      <c r="K34" s="91"/>
      <c r="M34" s="27" t="s">
        <v>32</v>
      </c>
      <c r="N34" s="91">
        <f>B34+'biogenics 12'!H33</f>
        <v>1246226.5992918999</v>
      </c>
      <c r="O34" s="25">
        <f t="shared" si="0"/>
        <v>47533.507895621726</v>
      </c>
      <c r="P34" s="25">
        <f>D34+'biogenics 12'!T33</f>
        <v>189538.6686323263</v>
      </c>
      <c r="Q34" s="25">
        <f t="shared" si="1"/>
        <v>109378.88297718536</v>
      </c>
      <c r="R34" s="25">
        <f t="shared" si="2"/>
        <v>46439.396294566992</v>
      </c>
      <c r="S34" s="25">
        <f t="shared" si="3"/>
        <v>16120.215892395698</v>
      </c>
      <c r="T34" s="25">
        <f>H34+'biogenics 12'!Z33</f>
        <v>648285.17552438995</v>
      </c>
      <c r="V34" s="27" t="s">
        <v>32</v>
      </c>
      <c r="W34" s="91">
        <f>B34-'[1]ptfire-wild'!B33-'[1]ptfire-rx'!B33</f>
        <v>1164103.5414578998</v>
      </c>
      <c r="X34" s="91">
        <f>C34-'[1]ptfire-wild'!C33-'[1]ptfire-rx'!C33</f>
        <v>47074.152938121726</v>
      </c>
      <c r="Y34" s="91">
        <f>D34-'[1]ptfire-wild'!D33-'[1]ptfire-rx'!D33</f>
        <v>177852.91508883142</v>
      </c>
      <c r="Z34" s="91">
        <f>E34-'[1]ptfire-wild'!E33-'[1]ptfire-rx'!E33</f>
        <v>106513.07937248537</v>
      </c>
      <c r="AA34" s="91">
        <f>F34-'[1]ptfire-wild'!F33-'[1]ptfire-rx'!F33</f>
        <v>44010.749316666988</v>
      </c>
      <c r="AB34" s="91">
        <f>G34-'[1]ptfire-wild'!G33-'[1]ptfire-rx'!G33</f>
        <v>15902.738815975697</v>
      </c>
      <c r="AC34" s="91">
        <f>H34-'[1]ptfire-wild'!H33-'[1]ptfire-rx'!H33</f>
        <v>277374.67144268996</v>
      </c>
    </row>
    <row r="35" spans="1:29" x14ac:dyDescent="0.25">
      <c r="A35" s="27" t="s">
        <v>33</v>
      </c>
      <c r="B35" s="91">
        <f>rail!B34+'cmv_c1c2 12'!B34+nonpt!B34+nonroad!B34+'onroad all'!Q34+ptnonipm!B34+pt_oilgas!B34+np_oilgas!B34+rwc!B34+'ptfire-wild'!B34+ptagfire!B34+'cmv_c3 12'!B34+'ptfire-rx'!B34+airports!B34+ptegu_summer!B34+ptegu_winter!B34+ptegu_wintershld!B34</f>
        <v>1326139.2169999902</v>
      </c>
      <c r="C35" s="91">
        <f>rail!C34+'cmv_c1c2 12'!AO34+nonpt!C34+nonroad!C34+'onroad all'!AR34+ptnonipm!C34+pt_oilgas!C34+np_oilgas!C34+rwc!C34+livestock!B34+'ptfire-wild'!C34+ptagfire!C34+'cmv_c3 12'!AO34+fertilizer!B34+'ptfire-rx'!C34+airports!C34+ptegu_summer!C34+ptegu_winter!C34+ptegu_wintershld!C34</f>
        <v>213582.47657052759</v>
      </c>
      <c r="D35" s="91">
        <f>rail!D34+'cmv_c1c2 12'!D34+nonpt!D34+nonroad!D34+'onroad all'!AG34+'onroad all'!AT34+'onroad all'!AU34+ptnonipm!D34+pt_oilgas!D34+np_oilgas!D34+rwc!D34+'ptfire-wild'!D34+ptagfire!D34+'cmv_c3 12'!D34+'ptfire-rx'!D34+airports!D34+ptegu_summer!AO34+ptegu_winter!AO34+ptegu_wintershld!AO34</f>
        <v>143150.03311859342</v>
      </c>
      <c r="E35" s="91">
        <f>rail!E34+'cmv_c1c2 12'!E34+nonpt!E34+nonroad!E34+ptnonipm!E34+pt_oilgas!E34+np_oilgas!E34+rwc!E34+'onroad all'!BI34+afdust!BA34+'ptfire-wild'!E34+ptagfire!E34+'cmv_c3 12'!E34+'ptfire-rx'!E34+airports!E34+ptegu_summer!E34+ptegu_winter!E34+ptegu_wintershld!E34</f>
        <v>149623.69864227896</v>
      </c>
      <c r="F35" s="91">
        <f>rail!F34+'cmv_c1c2 12'!F34+nonpt!F34+nonroad!F34+ptnonipm!F34+pt_oilgas!F34+np_oilgas!F34+rwc!F34+'onroad all'!BL34+afdust!BB34+'ptfire-wild'!F34+ptagfire!F34+'cmv_c3 12'!F34+'ptfire-rx'!F34+airports!F34+ptegu_summer!F34+ptegu_winter!F34+ptegu_wintershld!F34</f>
        <v>69034.691852332267</v>
      </c>
      <c r="G35" s="91">
        <f>rail!G34+'cmv_c1c2 12'!G34+nonpt!G34+nonroad!G34+'onroad all'!CB34+ptnonipm!G34+pt_oilgas!G34+np_oilgas!G34+rwc!G34+'ptfire-wild'!G34+ptagfire!G34+'cmv_c3 12'!G34+'ptfire-rx'!G34+airports!G34+ptegu_summer!BO34+ptegu_winter!BO34+ptegu_wintershld!BO34</f>
        <v>27550.85332605154</v>
      </c>
      <c r="H35" s="91">
        <f>rail!H34+'cmv_c1c2 12'!H34+nonpt!H34+nonroad!H34+'onroad all'!CN34+ptnonipm!H34+pt_oilgas!H34+np_oilgas!H34+rwc!H34+'ptfire-wild'!H34+ptagfire!H34+'cmv_c3 12'!H34+livestock!C34+'ptfire-rx'!H34+solvents!H34+airports!H34+ptegu_summer!H34+ptegu_winter!H34+ptegu_wintershld!H34</f>
        <v>288643.63612029998</v>
      </c>
      <c r="I35" s="45" t="s">
        <v>237</v>
      </c>
      <c r="K35" s="91"/>
      <c r="M35" s="27" t="s">
        <v>33</v>
      </c>
      <c r="N35" s="91">
        <f>B35+'biogenics 12'!H34</f>
        <v>1423977.3657399903</v>
      </c>
      <c r="O35" s="25">
        <f t="shared" si="0"/>
        <v>213582.47657052759</v>
      </c>
      <c r="P35" s="25">
        <f>D35+'biogenics 12'!T34</f>
        <v>165039.21268028332</v>
      </c>
      <c r="Q35" s="25">
        <f t="shared" si="1"/>
        <v>149623.69864227896</v>
      </c>
      <c r="R35" s="25">
        <f t="shared" si="2"/>
        <v>69034.691852332267</v>
      </c>
      <c r="S35" s="25">
        <f t="shared" si="3"/>
        <v>27550.85332605154</v>
      </c>
      <c r="T35" s="25">
        <f>H35+'biogenics 12'!Z34</f>
        <v>1196737.9069203001</v>
      </c>
      <c r="V35" s="27" t="s">
        <v>33</v>
      </c>
      <c r="W35" s="91">
        <f>B35-'[1]ptfire-wild'!B34-'[1]ptfire-rx'!B34</f>
        <v>1025059.0268589901</v>
      </c>
      <c r="X35" s="91">
        <f>C35-'[1]ptfire-wild'!C34-'[1]ptfire-rx'!C34</f>
        <v>208618.3007325276</v>
      </c>
      <c r="Y35" s="91">
        <f>D35-'[1]ptfire-wild'!D34-'[1]ptfire-rx'!D34</f>
        <v>137873.98310549342</v>
      </c>
      <c r="Z35" s="91">
        <f>E35-'[1]ptfire-wild'!E34-'[1]ptfire-rx'!E34</f>
        <v>117952.15387487896</v>
      </c>
      <c r="AA35" s="91">
        <f>F35-'[1]ptfire-wild'!F34-'[1]ptfire-rx'!F34</f>
        <v>42194.40179543227</v>
      </c>
      <c r="AB35" s="91">
        <f>G35-'[1]ptfire-wild'!G34-'[1]ptfire-rx'!G34</f>
        <v>24931.13474484154</v>
      </c>
      <c r="AC35" s="91">
        <f>H35-'[1]ptfire-wild'!H34-'[1]ptfire-rx'!H34</f>
        <v>217283.41730830001</v>
      </c>
    </row>
    <row r="36" spans="1:29" x14ac:dyDescent="0.25">
      <c r="A36" s="27" t="s">
        <v>34</v>
      </c>
      <c r="B36" s="91">
        <f>rail!B35+'cmv_c1c2 12'!B35+nonpt!B35+nonroad!B35+'onroad all'!Q35+ptnonipm!B35+pt_oilgas!B35+np_oilgas!B35+rwc!B35+'ptfire-wild'!B35+ptagfire!B35+'cmv_c3 12'!B35+'ptfire-rx'!B35+airports!B35+ptegu_summer!B35+ptegu_winter!B35+ptegu_wintershld!B35</f>
        <v>348499.0146197899</v>
      </c>
      <c r="C36" s="91">
        <f>rail!C35+'cmv_c1c2 12'!AO35+nonpt!C35+nonroad!C35+'onroad all'!AR35+ptnonipm!C35+pt_oilgas!C35+np_oilgas!C35+rwc!C35+livestock!B35+'ptfire-wild'!C35+ptagfire!C35+'cmv_c3 12'!AO35+fertilizer!B35+'ptfire-rx'!C35+airports!C35+ptegu_summer!C35+ptegu_winter!C35+ptegu_wintershld!C35</f>
        <v>117947.5766746696</v>
      </c>
      <c r="D36" s="91">
        <f>rail!D35+'cmv_c1c2 12'!D35+nonpt!D35+nonroad!D35+'onroad all'!AG35+'onroad all'!AT35+'onroad all'!AU35+ptnonipm!D35+pt_oilgas!D35+np_oilgas!D35+rwc!D35+'ptfire-wild'!D35+ptagfire!D35+'cmv_c3 12'!D35+'ptfire-rx'!D35+airports!D35+ptegu_summer!AO35+ptegu_winter!AO35+ptegu_wintershld!AO35</f>
        <v>136556.07053017628</v>
      </c>
      <c r="E36" s="91">
        <f>rail!E35+'cmv_c1c2 12'!E35+nonpt!E35+nonroad!E35+ptnonipm!E35+pt_oilgas!E35+np_oilgas!E35+rwc!E35+'onroad all'!BI35+afdust!BA35+'ptfire-wild'!E35+ptagfire!E35+'cmv_c3 12'!E35+'ptfire-rx'!E35+airports!E35+ptegu_summer!E35+ptegu_winter!E35+ptegu_wintershld!E35</f>
        <v>211893.02494059014</v>
      </c>
      <c r="F36" s="91">
        <f>rail!F35+'cmv_c1c2 12'!F35+nonpt!F35+nonroad!F35+ptnonipm!F35+pt_oilgas!F35+np_oilgas!F35+rwc!F35+'onroad all'!BL35+afdust!BB35+'ptfire-wild'!F35+ptagfire!F35+'cmv_c3 12'!F35+'ptfire-rx'!F35+airports!F35+ptegu_summer!F35+ptegu_winter!F35+ptegu_wintershld!F35</f>
        <v>50053.007606269144</v>
      </c>
      <c r="G36" s="91">
        <f>rail!G35+'cmv_c1c2 12'!G35+nonpt!G35+nonroad!G35+'onroad all'!CB35+ptnonipm!G35+pt_oilgas!G35+np_oilgas!G35+rwc!G35+'ptfire-wild'!G35+ptagfire!G35+'cmv_c3 12'!G35+'ptfire-rx'!G35+airports!G35+ptegu_summer!BO35+ptegu_winter!BO35+ptegu_wintershld!BO35</f>
        <v>64186.018905630372</v>
      </c>
      <c r="H36" s="91">
        <f>rail!H35+'cmv_c1c2 12'!H35+nonpt!H35+nonroad!H35+'onroad all'!CN35+ptnonipm!H35+pt_oilgas!H35+np_oilgas!H35+rwc!H35+'ptfire-wild'!H35+ptagfire!H35+'cmv_c3 12'!H35+livestock!C35+'ptfire-rx'!H35+solvents!H35+airports!H35+ptegu_summer!H35+ptegu_winter!H35+ptegu_wintershld!H35</f>
        <v>373853.36621183</v>
      </c>
      <c r="I36" s="45" t="s">
        <v>237</v>
      </c>
      <c r="K36" s="91"/>
      <c r="M36" s="27" t="s">
        <v>34</v>
      </c>
      <c r="N36" s="91">
        <f>B36+'biogenics 12'!H35</f>
        <v>390930.91292578983</v>
      </c>
      <c r="O36" s="25">
        <f t="shared" si="0"/>
        <v>117947.5766746696</v>
      </c>
      <c r="P36" s="25">
        <f>D36+'biogenics 12'!T35</f>
        <v>168825.48211411419</v>
      </c>
      <c r="Q36" s="25">
        <f t="shared" si="1"/>
        <v>211893.02494059014</v>
      </c>
      <c r="R36" s="25">
        <f t="shared" si="2"/>
        <v>50053.007606269144</v>
      </c>
      <c r="S36" s="25">
        <f t="shared" si="3"/>
        <v>64186.018905630372</v>
      </c>
      <c r="T36" s="25">
        <f>H36+'biogenics 12'!Z35</f>
        <v>498204.60601182899</v>
      </c>
      <c r="V36" s="27" t="s">
        <v>34</v>
      </c>
      <c r="W36" s="91">
        <f>B36-'[1]ptfire-wild'!B35-'[1]ptfire-rx'!B35</f>
        <v>240671.50279278989</v>
      </c>
      <c r="X36" s="91">
        <f>C36-'[1]ptfire-wild'!C35-'[1]ptfire-rx'!C35</f>
        <v>116174.83098466961</v>
      </c>
      <c r="Y36" s="91">
        <f>D36-'[1]ptfire-wild'!D35-'[1]ptfire-rx'!D35</f>
        <v>134929.36813117628</v>
      </c>
      <c r="Z36" s="91">
        <f>E36-'[1]ptfire-wild'!E35-'[1]ptfire-rx'!E35</f>
        <v>200785.05128359015</v>
      </c>
      <c r="AA36" s="91">
        <f>F36-'[1]ptfire-wild'!F35-'[1]ptfire-rx'!F35</f>
        <v>40639.468772269145</v>
      </c>
      <c r="AB36" s="91">
        <f>G36-'[1]ptfire-wild'!G35-'[1]ptfire-rx'!G35</f>
        <v>63328.174208630371</v>
      </c>
      <c r="AC36" s="91">
        <f>H36-'[1]ptfire-wild'!H35-'[1]ptfire-rx'!H35</f>
        <v>348370.12584383</v>
      </c>
    </row>
    <row r="37" spans="1:29" x14ac:dyDescent="0.25">
      <c r="A37" s="27" t="s">
        <v>35</v>
      </c>
      <c r="B37" s="91">
        <f>rail!B36+'cmv_c1c2 12'!B36+nonpt!B36+nonroad!B36+'onroad all'!Q36+ptnonipm!B36+pt_oilgas!B36+np_oilgas!B36+rwc!B36+'ptfire-wild'!B36+ptagfire!B36+'cmv_c3 12'!B36+'ptfire-rx'!B36+airports!B36+ptegu_summer!B36+ptegu_winter!B36+ptegu_wintershld!B36</f>
        <v>1252829.6453128001</v>
      </c>
      <c r="C37" s="91">
        <f>rail!C36+'cmv_c1c2 12'!AO36+nonpt!C36+nonroad!C36+'onroad all'!AR36+ptnonipm!C36+pt_oilgas!C36+np_oilgas!C36+rwc!C36+livestock!B36+'ptfire-wild'!C36+ptagfire!C36+'cmv_c3 12'!AO36+fertilizer!B36+'ptfire-rx'!C36+airports!C36+ptegu_summer!C36+ptegu_winter!C36+ptegu_wintershld!C36</f>
        <v>99330.746143008553</v>
      </c>
      <c r="D37" s="91">
        <f>rail!D36+'cmv_c1c2 12'!D36+nonpt!D36+nonroad!D36+'onroad all'!AG36+'onroad all'!AT36+'onroad all'!AU36+ptnonipm!D36+pt_oilgas!D36+np_oilgas!D36+rwc!D36+'ptfire-wild'!D36+ptagfire!D36+'cmv_c3 12'!D36+'ptfire-rx'!D36+airports!D36+ptegu_summer!AO36+ptegu_winter!AO36+ptegu_wintershld!AO36</f>
        <v>219315.14243585552</v>
      </c>
      <c r="E37" s="91">
        <f>rail!E36+'cmv_c1c2 12'!E36+nonpt!E36+nonroad!E36+ptnonipm!E36+pt_oilgas!E36+np_oilgas!E36+rwc!E36+'onroad all'!BI36+afdust!BA36+'ptfire-wild'!E36+ptagfire!E36+'cmv_c3 12'!E36+'ptfire-rx'!E36+airports!E36+ptegu_summer!E36+ptegu_winter!E36+ptegu_wintershld!E36</f>
        <v>153659.30288206099</v>
      </c>
      <c r="F37" s="91">
        <f>rail!F36+'cmv_c1c2 12'!F36+nonpt!F36+nonroad!F36+ptnonipm!F36+pt_oilgas!F36+np_oilgas!F36+rwc!F36+'onroad all'!BL36+afdust!BB36+'ptfire-wild'!F36+ptagfire!F36+'cmv_c3 12'!F36+'ptfire-rx'!F36+airports!F36+ptegu_summer!F36+ptegu_winter!F36+ptegu_wintershld!F36</f>
        <v>65819.455168024971</v>
      </c>
      <c r="G37" s="91">
        <f>rail!G36+'cmv_c1c2 12'!G36+nonpt!G36+nonroad!G36+'onroad all'!CB36+ptnonipm!G36+pt_oilgas!G36+np_oilgas!G36+rwc!G36+'ptfire-wild'!G36+ptagfire!G36+'cmv_c3 12'!G36+'ptfire-rx'!G36+airports!G36+ptegu_summer!BO36+ptegu_winter!BO36+ptegu_wintershld!BO36</f>
        <v>94849.625337645892</v>
      </c>
      <c r="H37" s="91">
        <f>rail!H36+'cmv_c1c2 12'!H36+nonpt!H36+nonroad!H36+'onroad all'!CN36+ptnonipm!H36+pt_oilgas!H36+np_oilgas!H36+rwc!H36+'ptfire-wild'!H36+ptagfire!H36+'cmv_c3 12'!H36+livestock!C36+'ptfire-rx'!H36+solvents!H36+airports!H36+ptegu_summer!H36+ptegu_winter!H36+ptegu_wintershld!H36</f>
        <v>267045.00525829993</v>
      </c>
      <c r="I37" s="45" t="s">
        <v>237</v>
      </c>
      <c r="K37" s="91"/>
      <c r="M37" s="27" t="s">
        <v>35</v>
      </c>
      <c r="N37" s="91">
        <f>B37+'biogenics 12'!H36</f>
        <v>1296670.4145788001</v>
      </c>
      <c r="O37" s="25">
        <f t="shared" si="0"/>
        <v>99330.746143008553</v>
      </c>
      <c r="P37" s="25">
        <f>D37+'biogenics 12'!T36</f>
        <v>241035.52482500963</v>
      </c>
      <c r="Q37" s="25">
        <f t="shared" si="1"/>
        <v>153659.30288206099</v>
      </c>
      <c r="R37" s="25">
        <f t="shared" si="2"/>
        <v>65819.455168024971</v>
      </c>
      <c r="S37" s="25">
        <f t="shared" si="3"/>
        <v>94849.625337645892</v>
      </c>
      <c r="T37" s="25">
        <f>H37+'biogenics 12'!Z36</f>
        <v>546473.00806429994</v>
      </c>
      <c r="V37" s="27" t="s">
        <v>35</v>
      </c>
      <c r="W37" s="91">
        <f>B37-'[1]ptfire-wild'!B36-'[1]ptfire-rx'!B36</f>
        <v>1224565.8236898</v>
      </c>
      <c r="X37" s="91">
        <f>C37-'[1]ptfire-wild'!C36-'[1]ptfire-rx'!C36</f>
        <v>98865.433027028543</v>
      </c>
      <c r="Y37" s="91">
        <f>D37-'[1]ptfire-wild'!D36-'[1]ptfire-rx'!D36</f>
        <v>218855.83672566552</v>
      </c>
      <c r="Z37" s="91">
        <f>E37-'[1]ptfire-wild'!E36-'[1]ptfire-rx'!E36</f>
        <v>150718.279766461</v>
      </c>
      <c r="AA37" s="91">
        <f>F37-'[1]ptfire-wild'!F36-'[1]ptfire-rx'!F36</f>
        <v>63327.062443424962</v>
      </c>
      <c r="AB37" s="91">
        <f>G37-'[1]ptfire-wild'!G36-'[1]ptfire-rx'!G36</f>
        <v>94614.701822535892</v>
      </c>
      <c r="AC37" s="91">
        <f>H37-'[1]ptfire-wild'!H36-'[1]ptfire-rx'!H36</f>
        <v>260356.13127009996</v>
      </c>
    </row>
    <row r="38" spans="1:29" x14ac:dyDescent="0.25">
      <c r="A38" s="27" t="s">
        <v>36</v>
      </c>
      <c r="B38" s="91">
        <f>rail!B37+'cmv_c1c2 12'!B37+nonpt!B37+nonroad!B37+'onroad all'!Q37+ptnonipm!B37+pt_oilgas!B37+np_oilgas!B37+rwc!B37+'ptfire-wild'!B37+ptagfire!B37+'cmv_c3 12'!B37+'ptfire-rx'!B37+airports!B37+ptegu_summer!B37+ptegu_winter!B37+ptegu_wintershld!B37</f>
        <v>1430110.2757021002</v>
      </c>
      <c r="C38" s="91">
        <f>rail!C37+'cmv_c1c2 12'!AO37+nonpt!C37+nonroad!C37+'onroad all'!AR37+ptnonipm!C37+pt_oilgas!C37+np_oilgas!C37+rwc!C37+livestock!B37+'ptfire-wild'!C37+ptagfire!C37+'cmv_c3 12'!AO37+fertilizer!B37+'ptfire-rx'!C37+airports!C37+ptegu_summer!C37+ptegu_winter!C37+ptegu_wintershld!C37</f>
        <v>123950.41683369642</v>
      </c>
      <c r="D38" s="91">
        <f>rail!D37+'cmv_c1c2 12'!D37+nonpt!D37+nonroad!D37+'onroad all'!AG37+'onroad all'!AT37+'onroad all'!AU37+ptnonipm!D37+pt_oilgas!D37+np_oilgas!D37+rwc!D37+'ptfire-wild'!D37+ptagfire!D37+'cmv_c3 12'!D37+'ptfire-rx'!D37+airports!D37+ptegu_summer!AO37+ptegu_winter!AO37+ptegu_wintershld!AO37</f>
        <v>227715.10775967257</v>
      </c>
      <c r="E38" s="91">
        <f>rail!E37+'cmv_c1c2 12'!E37+nonpt!E37+nonroad!E37+ptnonipm!E37+pt_oilgas!E37+np_oilgas!E37+rwc!E37+'onroad all'!BI37+afdust!BA37+'ptfire-wild'!E37+ptagfire!E37+'cmv_c3 12'!E37+'ptfire-rx'!E37+airports!E37+ptegu_summer!E37+ptegu_winter!E37+ptegu_wintershld!E37</f>
        <v>405079.75015736802</v>
      </c>
      <c r="F38" s="91">
        <f>rail!F37+'cmv_c1c2 12'!F37+nonpt!F37+nonroad!F37+ptnonipm!F37+pt_oilgas!F37+np_oilgas!F37+rwc!F37+'onroad all'!BL37+afdust!BB37+'ptfire-wild'!F37+ptagfire!F37+'cmv_c3 12'!F37+'ptfire-rx'!F37+airports!F37+ptegu_summer!F37+ptegu_winter!F37+ptegu_wintershld!F37</f>
        <v>137134.77723125907</v>
      </c>
      <c r="G38" s="91">
        <f>rail!G37+'cmv_c1c2 12'!G37+nonpt!G37+nonroad!G37+'onroad all'!CB37+ptnonipm!G37+pt_oilgas!G37+np_oilgas!G37+rwc!G37+'ptfire-wild'!G37+ptagfire!G37+'cmv_c3 12'!G37+'ptfire-rx'!G37+airports!G37+ptegu_summer!BO37+ptegu_winter!BO37+ptegu_wintershld!BO37</f>
        <v>34558.804999487955</v>
      </c>
      <c r="H38" s="91">
        <f>rail!H37+'cmv_c1c2 12'!H37+nonpt!H37+nonroad!H37+'onroad all'!CN37+ptnonipm!H37+pt_oilgas!H37+np_oilgas!H37+rwc!H37+'ptfire-wild'!H37+ptagfire!H37+'cmv_c3 12'!H37+livestock!C37+'ptfire-rx'!H37+solvents!H37+airports!H37+ptegu_summer!H37+ptegu_winter!H37+ptegu_wintershld!H37</f>
        <v>521445.15028503997</v>
      </c>
      <c r="I38" s="45" t="s">
        <v>237</v>
      </c>
      <c r="K38" s="91"/>
      <c r="M38" s="27" t="s">
        <v>36</v>
      </c>
      <c r="N38" s="91">
        <f>B38+'biogenics 12'!H37</f>
        <v>1522320.1403721003</v>
      </c>
      <c r="O38" s="25">
        <f t="shared" si="0"/>
        <v>123950.41683369642</v>
      </c>
      <c r="P38" s="25">
        <f>D38+'biogenics 12'!T37</f>
        <v>253790.93957787257</v>
      </c>
      <c r="Q38" s="25">
        <f t="shared" si="1"/>
        <v>405079.75015736802</v>
      </c>
      <c r="R38" s="25">
        <f t="shared" si="2"/>
        <v>137134.77723125907</v>
      </c>
      <c r="S38" s="25">
        <f t="shared" si="3"/>
        <v>34558.804999487955</v>
      </c>
      <c r="T38" s="25">
        <f>H38+'biogenics 12'!Z37</f>
        <v>1030811.1028850389</v>
      </c>
      <c r="V38" s="27" t="s">
        <v>36</v>
      </c>
      <c r="W38" s="91">
        <f>B38-'[1]ptfire-wild'!B37-'[1]ptfire-rx'!B37</f>
        <v>626184.63051210018</v>
      </c>
      <c r="X38" s="91">
        <f>C38-'[1]ptfire-wild'!C37-'[1]ptfire-rx'!C37</f>
        <v>110644.04558899642</v>
      </c>
      <c r="Y38" s="91">
        <f>D38-'[1]ptfire-wild'!D37-'[1]ptfire-rx'!D37</f>
        <v>210986.40572197255</v>
      </c>
      <c r="Z38" s="91">
        <f>E38-'[1]ptfire-wild'!E37-'[1]ptfire-rx'!E37</f>
        <v>318153.91431236803</v>
      </c>
      <c r="AA38" s="91">
        <f>F38-'[1]ptfire-wild'!F37-'[1]ptfire-rx'!F37</f>
        <v>63468.809270259073</v>
      </c>
      <c r="AB38" s="91">
        <f>G38-'[1]ptfire-wild'!G37-'[1]ptfire-rx'!G37</f>
        <v>26756.203249587954</v>
      </c>
      <c r="AC38" s="91">
        <f>H38-'[1]ptfire-wild'!H37-'[1]ptfire-rx'!H37</f>
        <v>330166.13249903999</v>
      </c>
    </row>
    <row r="39" spans="1:29" x14ac:dyDescent="0.25">
      <c r="A39" s="27" t="s">
        <v>37</v>
      </c>
      <c r="B39" s="91">
        <f>rail!B38+'cmv_c1c2 12'!B38+nonpt!B38+nonroad!B38+'onroad all'!Q38+ptnonipm!B38+pt_oilgas!B38+np_oilgas!B38+rwc!B38+'ptfire-wild'!B38+ptagfire!B38+'cmv_c3 12'!B38+'ptfire-rx'!B38+airports!B38+ptegu_summer!B38+ptegu_winter!B38+ptegu_wintershld!B38</f>
        <v>1337456.5501815698</v>
      </c>
      <c r="C39" s="91">
        <f>rail!C38+'cmv_c1c2 12'!AO38+nonpt!C38+nonroad!C38+'onroad all'!AR38+ptnonipm!C38+pt_oilgas!C38+np_oilgas!C38+rwc!C38+livestock!B38+'ptfire-wild'!C38+ptagfire!C38+'cmv_c3 12'!AO38+fertilizer!B38+'ptfire-rx'!C38+airports!C38+ptegu_summer!C38+ptegu_winter!C38+ptegu_wintershld!C38</f>
        <v>39301.03488242071</v>
      </c>
      <c r="D39" s="91">
        <f>rail!D38+'cmv_c1c2 12'!D38+nonpt!D38+nonroad!D38+'onroad all'!AG38+'onroad all'!AT38+'onroad all'!AU38+ptnonipm!D38+pt_oilgas!D38+np_oilgas!D38+rwc!D38+'ptfire-wild'!D38+ptagfire!D38+'cmv_c3 12'!D38+'ptfire-rx'!D38+airports!D38+ptegu_summer!AO38+ptegu_winter!AO38+ptegu_wintershld!AO38</f>
        <v>85110.569584881188</v>
      </c>
      <c r="E39" s="91">
        <f>rail!E38+'cmv_c1c2 12'!E38+nonpt!E38+nonroad!E38+ptnonipm!E38+pt_oilgas!E38+np_oilgas!E38+rwc!E38+'onroad all'!BI38+afdust!BA38+'ptfire-wild'!E38+ptagfire!E38+'cmv_c3 12'!E38+'ptfire-rx'!E38+airports!E38+ptegu_summer!E38+ptegu_winter!E38+ptegu_wintershld!E38</f>
        <v>310526.68098657636</v>
      </c>
      <c r="F39" s="91">
        <f>rail!F38+'cmv_c1c2 12'!F38+nonpt!F38+nonroad!F38+ptnonipm!F38+pt_oilgas!F38+np_oilgas!F38+rwc!F38+'onroad all'!BL38+afdust!BB38+'ptfire-wild'!F38+ptagfire!F38+'cmv_c3 12'!F38+'ptfire-rx'!F38+airports!F38+ptegu_summer!F38+ptegu_winter!F38+ptegu_wintershld!F38</f>
        <v>115657.83984777385</v>
      </c>
      <c r="G39" s="91">
        <f>rail!G38+'cmv_c1c2 12'!G38+nonpt!G38+nonroad!G38+'onroad all'!CB38+ptnonipm!G38+pt_oilgas!G38+np_oilgas!G38+rwc!G38+'ptfire-wild'!G38+ptagfire!G38+'cmv_c3 12'!G38+'ptfire-rx'!G38+airports!G38+ptegu_summer!BO38+ptegu_winter!BO38+ptegu_wintershld!BO38</f>
        <v>9341.3319875606958</v>
      </c>
      <c r="H39" s="91">
        <f>rail!H38+'cmv_c1c2 12'!H38+nonpt!H38+nonroad!H38+'onroad all'!CN38+ptnonipm!H38+pt_oilgas!H38+np_oilgas!H38+rwc!H38+'ptfire-wild'!H38+ptagfire!H38+'cmv_c3 12'!H38+livestock!C38+'ptfire-rx'!H38+solvents!H38+airports!H38+ptegu_summer!H38+ptegu_winter!H38+ptegu_wintershld!H38</f>
        <v>296781.30967945961</v>
      </c>
      <c r="K39" s="91"/>
      <c r="M39" s="27" t="s">
        <v>37</v>
      </c>
      <c r="N39" s="91">
        <f>B39+'biogenics 12'!H38</f>
        <v>1483092.7559815696</v>
      </c>
      <c r="O39" s="25">
        <f t="shared" si="0"/>
        <v>39301.03488242071</v>
      </c>
      <c r="P39" s="25">
        <f>D39+'biogenics 12'!T38</f>
        <v>99490.058335601192</v>
      </c>
      <c r="Q39" s="25">
        <f t="shared" si="1"/>
        <v>310526.68098657636</v>
      </c>
      <c r="R39" s="25">
        <f t="shared" si="2"/>
        <v>115657.83984777385</v>
      </c>
      <c r="S39" s="25">
        <f t="shared" si="3"/>
        <v>9341.3319875606958</v>
      </c>
      <c r="T39" s="25">
        <f>H39+'biogenics 12'!Z38</f>
        <v>1112459.4898794596</v>
      </c>
      <c r="V39" s="27" t="s">
        <v>37</v>
      </c>
      <c r="W39" s="91">
        <f>B39-'[1]ptfire-wild'!B38-'[1]ptfire-rx'!B38</f>
        <v>493001.48996156978</v>
      </c>
      <c r="X39" s="91">
        <f>C39-'[1]ptfire-wild'!C38-'[1]ptfire-rx'!C38</f>
        <v>25496.579882920712</v>
      </c>
      <c r="Y39" s="91">
        <f>D39-'[1]ptfire-wild'!D38-'[1]ptfire-rx'!D38</f>
        <v>76431.698570481181</v>
      </c>
      <c r="Z39" s="91">
        <f>E39-'[1]ptfire-wild'!E38-'[1]ptfire-rx'!E38</f>
        <v>227160.59263957638</v>
      </c>
      <c r="AA39" s="91">
        <f>F39-'[1]ptfire-wild'!F38-'[1]ptfire-rx'!F38</f>
        <v>45008.612020773857</v>
      </c>
      <c r="AB39" s="91">
        <f>G39-'[1]ptfire-wild'!G38-'[1]ptfire-rx'!G38</f>
        <v>3864.7872304606963</v>
      </c>
      <c r="AC39" s="91">
        <f>H39-'[1]ptfire-wild'!H38-'[1]ptfire-rx'!H38</f>
        <v>98342.231856459621</v>
      </c>
    </row>
    <row r="40" spans="1:29" x14ac:dyDescent="0.25">
      <c r="A40" s="27" t="s">
        <v>38</v>
      </c>
      <c r="B40" s="91">
        <f>rail!B39+'cmv_c1c2 12'!B39+nonpt!B39+nonroad!B39+'onroad all'!Q39+ptnonipm!B39+pt_oilgas!B39+np_oilgas!B39+rwc!B39+'ptfire-wild'!B39+ptagfire!B39+'cmv_c3 12'!B39+'ptfire-rx'!B39+airports!B39+ptegu_summer!B39+ptegu_winter!B39+ptegu_wintershld!B39</f>
        <v>1206610.0474349998</v>
      </c>
      <c r="C40" s="91">
        <f>rail!C39+'cmv_c1c2 12'!AO39+nonpt!C39+nonroad!C39+'onroad all'!AR39+ptnonipm!C39+pt_oilgas!C39+np_oilgas!C39+rwc!C39+livestock!B39+'ptfire-wild'!C39+ptagfire!C39+'cmv_c3 12'!AO39+fertilizer!B39+'ptfire-rx'!C39+airports!C39+ptegu_summer!C39+ptegu_winter!C39+ptegu_wintershld!C39</f>
        <v>72486.652893916107</v>
      </c>
      <c r="D40" s="91">
        <f>rail!D39+'cmv_c1c2 12'!D39+nonpt!D39+nonroad!D39+'onroad all'!AG39+'onroad all'!AT39+'onroad all'!AU39+ptnonipm!D39+pt_oilgas!D39+np_oilgas!D39+rwc!D39+'ptfire-wild'!D39+ptagfire!D39+'cmv_c3 12'!D39+'ptfire-rx'!D39+airports!D39+ptegu_summer!AO39+ptegu_winter!AO39+ptegu_wintershld!AO39</f>
        <v>261924.69994368078</v>
      </c>
      <c r="E40" s="91">
        <f>rail!E39+'cmv_c1c2 12'!E39+nonpt!E39+nonroad!E39+ptnonipm!E39+pt_oilgas!E39+np_oilgas!E39+rwc!E39+'onroad all'!BI39+afdust!BA39+'ptfire-wild'!E39+ptagfire!E39+'cmv_c3 12'!E39+'ptfire-rx'!E39+airports!E39+ptegu_summer!E39+ptegu_winter!E39+ptegu_wintershld!E39</f>
        <v>120511.1830865401</v>
      </c>
      <c r="F40" s="91">
        <f>rail!F39+'cmv_c1c2 12'!F39+nonpt!F39+nonroad!F39+ptnonipm!F39+pt_oilgas!F39+np_oilgas!F39+rwc!F39+'onroad all'!BL39+afdust!BB39+'ptfire-wild'!F39+ptagfire!F39+'cmv_c3 12'!F39+'ptfire-rx'!F39+airports!F39+ptegu_summer!F39+ptegu_winter!F39+ptegu_wintershld!F39</f>
        <v>72611.459000774237</v>
      </c>
      <c r="G40" s="91">
        <f>rail!G39+'cmv_c1c2 12'!G39+nonpt!G39+nonroad!G39+'onroad all'!CB39+ptnonipm!G39+pt_oilgas!G39+np_oilgas!G39+rwc!G39+'ptfire-wild'!G39+ptagfire!G39+'cmv_c3 12'!G39+'ptfire-rx'!G39+airports!G39+ptegu_summer!BO39+ptegu_winter!BO39+ptegu_wintershld!BO39</f>
        <v>33395.113427480916</v>
      </c>
      <c r="H40" s="91">
        <f>rail!H39+'cmv_c1c2 12'!H39+nonpt!H39+nonroad!H39+'onroad all'!CN39+ptnonipm!H39+pt_oilgas!H39+np_oilgas!H39+rwc!H39+'ptfire-wild'!H39+ptagfire!H39+'cmv_c3 12'!H39+livestock!C39+'ptfire-rx'!H39+solvents!H39+airports!H39+ptegu_summer!H39+ptegu_winter!H39+ptegu_wintershld!H39</f>
        <v>391557.24210368004</v>
      </c>
      <c r="I40" s="45" t="s">
        <v>237</v>
      </c>
      <c r="K40" s="91"/>
      <c r="M40" s="27" t="s">
        <v>38</v>
      </c>
      <c r="N40" s="91">
        <f>B40+'biogenics 12'!H39</f>
        <v>1260290.2235939996</v>
      </c>
      <c r="O40" s="25">
        <f t="shared" si="0"/>
        <v>72486.652893916107</v>
      </c>
      <c r="P40" s="25">
        <f>D40+'biogenics 12'!T39</f>
        <v>274289.16901404981</v>
      </c>
      <c r="Q40" s="25">
        <f t="shared" si="1"/>
        <v>120511.1830865401</v>
      </c>
      <c r="R40" s="25">
        <f t="shared" si="2"/>
        <v>72611.459000774237</v>
      </c>
      <c r="S40" s="25">
        <f t="shared" si="3"/>
        <v>33395.113427480916</v>
      </c>
      <c r="T40" s="25">
        <f>H40+'biogenics 12'!Z39</f>
        <v>866318.90042367997</v>
      </c>
      <c r="V40" s="27" t="s">
        <v>38</v>
      </c>
      <c r="W40" s="91">
        <f>B40-'[1]ptfire-wild'!B39-'[1]ptfire-rx'!B39</f>
        <v>1139877.8588159999</v>
      </c>
      <c r="X40" s="91">
        <f>C40-'[1]ptfire-wild'!C39-'[1]ptfire-rx'!C39</f>
        <v>71390.517476916109</v>
      </c>
      <c r="Y40" s="91">
        <f>D40-'[1]ptfire-wild'!D39-'[1]ptfire-rx'!D39</f>
        <v>260968.38904268076</v>
      </c>
      <c r="Z40" s="91">
        <f>E40-'[1]ptfire-wild'!E39-'[1]ptfire-rx'!E39</f>
        <v>113681.71874854009</v>
      </c>
      <c r="AA40" s="91">
        <f>F40-'[1]ptfire-wild'!F39-'[1]ptfire-rx'!F39</f>
        <v>66823.776381774238</v>
      </c>
      <c r="AB40" s="91">
        <f>G40-'[1]ptfire-wild'!G39-'[1]ptfire-rx'!G39</f>
        <v>32879.629592480916</v>
      </c>
      <c r="AC40" s="91">
        <f>H40-'[1]ptfire-wild'!H39-'[1]ptfire-rx'!H39</f>
        <v>375800.27840168</v>
      </c>
    </row>
    <row r="41" spans="1:29" x14ac:dyDescent="0.25">
      <c r="A41" s="27" t="s">
        <v>39</v>
      </c>
      <c r="B41" s="91">
        <f>rail!B40+'cmv_c1c2 12'!B40+nonpt!B40+nonroad!B40+'onroad all'!Q40+ptnonipm!B40+pt_oilgas!B40+np_oilgas!B40+rwc!B40+'ptfire-wild'!B40+ptagfire!B40+'cmv_c3 12'!B40+'ptfire-rx'!B40+airports!B40+ptegu_summer!B40+ptegu_winter!B40+ptegu_wintershld!B40</f>
        <v>71439.995012681</v>
      </c>
      <c r="C41" s="91">
        <f>rail!C40+'cmv_c1c2 12'!AO40+nonpt!C40+nonroad!C40+'onroad all'!AR40+ptnonipm!C40+pt_oilgas!C40+np_oilgas!C40+rwc!C40+livestock!B40+'ptfire-wild'!C40+ptagfire!C40+'cmv_c3 12'!AO40+fertilizer!B40+'ptfire-rx'!C40+airports!C40+ptegu_summer!C40+ptegu_winter!C40+ptegu_wintershld!C40</f>
        <v>859.19788684634079</v>
      </c>
      <c r="D41" s="91">
        <f>rail!D40+'cmv_c1c2 12'!D40+nonpt!D40+nonroad!D40+'onroad all'!AG40+'onroad all'!AT40+'onroad all'!AU40+ptnonipm!D40+pt_oilgas!D40+np_oilgas!D40+rwc!D40+'ptfire-wild'!D40+ptagfire!D40+'cmv_c3 12'!D40+'ptfire-rx'!D40+airports!D40+ptegu_summer!AO40+ptegu_winter!AO40+ptegu_wintershld!AO40</f>
        <v>11307.924928268219</v>
      </c>
      <c r="E41" s="91">
        <f>rail!E40+'cmv_c1c2 12'!E40+nonpt!E40+nonroad!E40+ptnonipm!E40+pt_oilgas!E40+np_oilgas!E40+rwc!E40+'onroad all'!BI40+afdust!BA40+'ptfire-wild'!E40+ptagfire!E40+'cmv_c3 12'!E40+'ptfire-rx'!E40+airports!E40+ptegu_summer!E40+ptegu_winter!E40+ptegu_wintershld!E40</f>
        <v>4786.3843953719834</v>
      </c>
      <c r="F41" s="91">
        <f>rail!F40+'cmv_c1c2 12'!F40+nonpt!F40+nonroad!F40+ptnonipm!F40+pt_oilgas!F40+np_oilgas!F40+rwc!F40+'onroad all'!BL40+afdust!BB40+'ptfire-wild'!F40+ptagfire!F40+'cmv_c3 12'!F40+'ptfire-rx'!F40+airports!F40+ptegu_summer!F40+ptegu_winter!F40+ptegu_wintershld!F40</f>
        <v>2900.5985017709932</v>
      </c>
      <c r="G41" s="91">
        <f>rail!G40+'cmv_c1c2 12'!G40+nonpt!G40+nonroad!G40+'onroad all'!CB40+ptnonipm!G40+pt_oilgas!G40+np_oilgas!G40+rwc!G40+'ptfire-wild'!G40+ptagfire!G40+'cmv_c3 12'!G40+'ptfire-rx'!G40+airports!G40+ptegu_summer!BO40+ptegu_winter!BO40+ptegu_wintershld!BO40</f>
        <v>346.35671249000001</v>
      </c>
      <c r="H41" s="91">
        <f>rail!H40+'cmv_c1c2 12'!H40+nonpt!H40+nonroad!H40+'onroad all'!CN40+ptnonipm!H40+pt_oilgas!H40+np_oilgas!H40+rwc!H40+'ptfire-wild'!H40+ptagfire!H40+'cmv_c3 12'!H40+livestock!C40+'ptfire-rx'!H40+solvents!H40+airports!H40+ptegu_summer!H40+ptegu_winter!H40+ptegu_wintershld!H40</f>
        <v>15028.58527849299</v>
      </c>
      <c r="I41" s="45" t="s">
        <v>237</v>
      </c>
      <c r="K41" s="91"/>
      <c r="M41" s="27" t="s">
        <v>39</v>
      </c>
      <c r="N41" s="91">
        <f>B41+'biogenics 12'!H40</f>
        <v>73170.331002681007</v>
      </c>
      <c r="O41" s="25">
        <f t="shared" si="0"/>
        <v>859.19788684634079</v>
      </c>
      <c r="P41" s="25">
        <f>D41+'biogenics 12'!T40</f>
        <v>11468.37839161722</v>
      </c>
      <c r="Q41" s="25">
        <f t="shared" si="1"/>
        <v>4786.3843953719834</v>
      </c>
      <c r="R41" s="25">
        <f t="shared" si="2"/>
        <v>2900.5985017709932</v>
      </c>
      <c r="S41" s="25">
        <f t="shared" si="3"/>
        <v>346.35671249000001</v>
      </c>
      <c r="T41" s="25">
        <f>H41+'biogenics 12'!Z40</f>
        <v>33651.368148492889</v>
      </c>
      <c r="V41" s="27" t="s">
        <v>39</v>
      </c>
      <c r="W41" s="91">
        <f>B41-'[1]ptfire-wild'!B40-'[1]ptfire-rx'!B40</f>
        <v>71218.769764680997</v>
      </c>
      <c r="X41" s="91">
        <f>C41-'[1]ptfire-wild'!C40-'[1]ptfire-rx'!C40</f>
        <v>855.55002384634076</v>
      </c>
      <c r="Y41" s="91">
        <f>D41-'[1]ptfire-wild'!D40-'[1]ptfire-rx'!D40</f>
        <v>11304.027941268219</v>
      </c>
      <c r="Z41" s="91">
        <f>E41-'[1]ptfire-wild'!E40-'[1]ptfire-rx'!E40</f>
        <v>4763.0947073719835</v>
      </c>
      <c r="AA41" s="91">
        <f>F41-'[1]ptfire-wild'!F40-'[1]ptfire-rx'!F40</f>
        <v>2880.8614577709932</v>
      </c>
      <c r="AB41" s="91">
        <f>G41-'[1]ptfire-wild'!G40-'[1]ptfire-rx'!G40</f>
        <v>344.42590049</v>
      </c>
      <c r="AC41" s="91">
        <f>H41-'[1]ptfire-wild'!H40-'[1]ptfire-rx'!H40</f>
        <v>14976.14620449299</v>
      </c>
    </row>
    <row r="42" spans="1:29" x14ac:dyDescent="0.25">
      <c r="A42" s="27" t="s">
        <v>40</v>
      </c>
      <c r="B42" s="91">
        <f>rail!B41+'cmv_c1c2 12'!B41+nonpt!B41+nonroad!B41+'onroad all'!Q41+ptnonipm!B41+pt_oilgas!B41+np_oilgas!B41+rwc!B41+'ptfire-wild'!B41+ptagfire!B41+'cmv_c3 12'!B41+'ptfire-rx'!B41+airports!B41+ptegu_summer!B41+ptegu_winter!B41+ptegu_wintershld!B41</f>
        <v>848753.79724517907</v>
      </c>
      <c r="C42" s="91">
        <f>rail!C41+'cmv_c1c2 12'!AO41+nonpt!C41+nonroad!C41+'onroad all'!AR41+ptnonipm!C41+pt_oilgas!C41+np_oilgas!C41+rwc!C41+livestock!B41+'ptfire-wild'!C41+ptagfire!C41+'cmv_c3 12'!AO41+fertilizer!B41+'ptfire-rx'!C41+airports!C41+ptegu_summer!C41+ptegu_winter!C41+ptegu_wintershld!C41</f>
        <v>40620.513610299058</v>
      </c>
      <c r="D42" s="91">
        <f>rail!D41+'cmv_c1c2 12'!D41+nonpt!D41+nonroad!D41+'onroad all'!AG41+'onroad all'!AT41+'onroad all'!AU41+ptnonipm!D41+pt_oilgas!D41+np_oilgas!D41+rwc!D41+'ptfire-wild'!D41+ptagfire!D41+'cmv_c3 12'!D41+'ptfire-rx'!D41+airports!D41+ptegu_summer!AO41+ptegu_winter!AO41+ptegu_wintershld!AO41</f>
        <v>106213.85369223512</v>
      </c>
      <c r="E42" s="91">
        <f>rail!E41+'cmv_c1c2 12'!E41+nonpt!E41+nonroad!E41+ptnonipm!E41+pt_oilgas!E41+np_oilgas!E41+rwc!E41+'onroad all'!BI41+afdust!BA41+'ptfire-wild'!E41+ptagfire!E41+'cmv_c3 12'!E41+'ptfire-rx'!E41+airports!E41+ptegu_summer!E41+ptegu_winter!E41+ptegu_wintershld!E41</f>
        <v>97274.686257343492</v>
      </c>
      <c r="F42" s="91">
        <f>rail!F41+'cmv_c1c2 12'!F41+nonpt!F41+nonroad!F41+ptnonipm!F41+pt_oilgas!F41+np_oilgas!F41+rwc!F41+'onroad all'!BL41+afdust!BB41+'ptfire-wild'!F41+ptagfire!F41+'cmv_c3 12'!F41+'ptfire-rx'!F41+airports!F41+ptegu_summer!F41+ptegu_winter!F41+ptegu_wintershld!F41</f>
        <v>52045.711330716476</v>
      </c>
      <c r="G42" s="91">
        <f>rail!G41+'cmv_c1c2 12'!G41+nonpt!G41+nonroad!G41+'onroad all'!CB41+ptnonipm!G41+pt_oilgas!G41+np_oilgas!G41+rwc!G41+'ptfire-wild'!G41+ptagfire!G41+'cmv_c3 12'!G41+'ptfire-rx'!G41+airports!G41+ptegu_summer!BO41+ptegu_winter!BO41+ptegu_wintershld!BO41</f>
        <v>23937.112668417045</v>
      </c>
      <c r="H42" s="91">
        <f>rail!H41+'cmv_c1c2 12'!H41+nonpt!H41+nonroad!H41+'onroad all'!CN41+ptnonipm!H41+pt_oilgas!H41+np_oilgas!H41+rwc!H41+'ptfire-wild'!H41+ptagfire!H41+'cmv_c3 12'!H41+livestock!C41+'ptfire-rx'!H41+solvents!H41+airports!H41+ptegu_summer!H41+ptegu_winter!H41+ptegu_wintershld!H41</f>
        <v>167090.01835109599</v>
      </c>
      <c r="I42" s="45" t="s">
        <v>237</v>
      </c>
      <c r="K42" s="91"/>
      <c r="M42" s="27" t="s">
        <v>40</v>
      </c>
      <c r="N42" s="91">
        <f>B42+'biogenics 12'!H41</f>
        <v>928303.75874517905</v>
      </c>
      <c r="O42" s="25">
        <f t="shared" si="0"/>
        <v>40620.513610299058</v>
      </c>
      <c r="P42" s="25">
        <f>D42+'biogenics 12'!T41</f>
        <v>118611.27592223512</v>
      </c>
      <c r="Q42" s="25">
        <f t="shared" si="1"/>
        <v>97274.686257343492</v>
      </c>
      <c r="R42" s="25">
        <f t="shared" si="2"/>
        <v>52045.711330716476</v>
      </c>
      <c r="S42" s="25">
        <f t="shared" si="3"/>
        <v>23937.112668417045</v>
      </c>
      <c r="T42" s="25">
        <f>H42+'biogenics 12'!Z41</f>
        <v>996701.92125109595</v>
      </c>
      <c r="V42" s="27" t="s">
        <v>40</v>
      </c>
      <c r="W42" s="91">
        <f>B42-'[1]ptfire-wild'!B41-'[1]ptfire-rx'!B41</f>
        <v>677129.42469517898</v>
      </c>
      <c r="X42" s="91">
        <f>C42-'[1]ptfire-wild'!C41-'[1]ptfire-rx'!C41</f>
        <v>37792.352875599056</v>
      </c>
      <c r="Y42" s="91">
        <f>D42-'[1]ptfire-wild'!D41-'[1]ptfire-rx'!D41</f>
        <v>103287.12969473512</v>
      </c>
      <c r="Z42" s="91">
        <f>E42-'[1]ptfire-wild'!E41-'[1]ptfire-rx'!E41</f>
        <v>79293.135907343487</v>
      </c>
      <c r="AA42" s="91">
        <f>F42-'[1]ptfire-wild'!F41-'[1]ptfire-rx'!F41</f>
        <v>36807.109395716478</v>
      </c>
      <c r="AB42" s="91">
        <f>G42-'[1]ptfire-wild'!G41-'[1]ptfire-rx'!G41</f>
        <v>22468.492348217042</v>
      </c>
      <c r="AC42" s="91">
        <f>H42-'[1]ptfire-wild'!H41-'[1]ptfire-rx'!H41</f>
        <v>126435.19206209599</v>
      </c>
    </row>
    <row r="43" spans="1:29" x14ac:dyDescent="0.25">
      <c r="A43" s="27" t="s">
        <v>41</v>
      </c>
      <c r="B43" s="91">
        <f>rail!B42+'cmv_c1c2 12'!B42+nonpt!B42+nonroad!B42+'onroad all'!Q42+ptnonipm!B42+pt_oilgas!B42+np_oilgas!B42+rwc!B42+'ptfire-wild'!B42+ptagfire!B42+'cmv_c3 12'!B42+'ptfire-rx'!B42+airports!B42+ptegu_summer!B42+ptegu_winter!B42+ptegu_wintershld!B42</f>
        <v>211820.60520219989</v>
      </c>
      <c r="C43" s="91">
        <f>rail!C42+'cmv_c1c2 12'!AO42+nonpt!C42+nonroad!C42+'onroad all'!AR42+ptnonipm!C42+pt_oilgas!C42+np_oilgas!C42+rwc!C42+livestock!B42+'ptfire-wild'!C42+ptagfire!C42+'cmv_c3 12'!AO42+fertilizer!B42+'ptfire-rx'!C42+airports!C42+ptegu_summer!C42+ptegu_winter!C42+ptegu_wintershld!C42</f>
        <v>118531.25609465191</v>
      </c>
      <c r="D43" s="91">
        <f>rail!D42+'cmv_c1c2 12'!D42+nonpt!D42+nonroad!D42+'onroad all'!AG42+'onroad all'!AT42+'onroad all'!AU42+ptnonipm!D42+pt_oilgas!D42+np_oilgas!D42+rwc!D42+'ptfire-wild'!D42+ptagfire!D42+'cmv_c3 12'!D42+'ptfire-rx'!D42+airports!D42+ptegu_summer!AO42+ptegu_winter!AO42+ptegu_wintershld!AO42</f>
        <v>28402.657656861527</v>
      </c>
      <c r="E43" s="91">
        <f>rail!E42+'cmv_c1c2 12'!E42+nonpt!E42+nonroad!E42+ptnonipm!E42+pt_oilgas!E42+np_oilgas!E42+rwc!E42+'onroad all'!BI42+afdust!BA42+'ptfire-wild'!E42+ptagfire!E42+'cmv_c3 12'!E42+'ptfire-rx'!E42+airports!E42+ptegu_summer!E42+ptegu_winter!E42+ptegu_wintershld!E42</f>
        <v>124487.67598643326</v>
      </c>
      <c r="F43" s="91">
        <f>rail!F42+'cmv_c1c2 12'!F42+nonpt!F42+nonroad!F42+ptnonipm!F42+pt_oilgas!F42+np_oilgas!F42+rwc!F42+'onroad all'!BL42+afdust!BB42+'ptfire-wild'!F42+ptagfire!F42+'cmv_c3 12'!F42+'ptfire-rx'!F42+airports!F42+ptegu_summer!F42+ptegu_winter!F42+ptegu_wintershld!F42</f>
        <v>32305.811914141326</v>
      </c>
      <c r="G43" s="91">
        <f>rail!G42+'cmv_c1c2 12'!G42+nonpt!G42+nonroad!G42+'onroad all'!CB42+ptnonipm!G42+pt_oilgas!G42+np_oilgas!G42+rwc!G42+'ptfire-wild'!G42+ptagfire!G42+'cmv_c3 12'!G42+'ptfire-rx'!G42+airports!G42+ptegu_summer!BO42+ptegu_winter!BO42+ptegu_wintershld!BO42</f>
        <v>2690.4142966518507</v>
      </c>
      <c r="H43" s="91">
        <f>rail!H42+'cmv_c1c2 12'!H42+nonpt!H42+nonroad!H42+'onroad all'!CN42+ptnonipm!H42+pt_oilgas!H42+np_oilgas!H42+rwc!H42+'ptfire-wild'!H42+ptagfire!H42+'cmv_c3 12'!H42+livestock!C42+'ptfire-rx'!H42+solvents!H42+airports!H42+ptegu_summer!H42+ptegu_winter!H42+ptegu_wintershld!H42</f>
        <v>71650.023300299988</v>
      </c>
      <c r="I43" s="45" t="s">
        <v>237</v>
      </c>
      <c r="K43" s="91"/>
      <c r="M43" s="27" t="s">
        <v>41</v>
      </c>
      <c r="N43" s="91">
        <f>B43+'biogenics 12'!H42</f>
        <v>269850.72020819987</v>
      </c>
      <c r="O43" s="25">
        <f t="shared" si="0"/>
        <v>118531.25609465191</v>
      </c>
      <c r="P43" s="25">
        <f>D43+'biogenics 12'!T42</f>
        <v>57968.013208205331</v>
      </c>
      <c r="Q43" s="25">
        <f t="shared" si="1"/>
        <v>124487.67598643326</v>
      </c>
      <c r="R43" s="25">
        <f t="shared" si="2"/>
        <v>32305.811914141326</v>
      </c>
      <c r="S43" s="25">
        <f t="shared" si="3"/>
        <v>2690.4142966518507</v>
      </c>
      <c r="T43" s="25">
        <f>H43+'biogenics 12'!Z42</f>
        <v>263309.21468029998</v>
      </c>
      <c r="V43" s="27" t="s">
        <v>41</v>
      </c>
      <c r="W43" s="91">
        <f>B43-'[1]ptfire-wild'!B42-'[1]ptfire-rx'!B42</f>
        <v>120708.0844641999</v>
      </c>
      <c r="X43" s="91">
        <f>C43-'[1]ptfire-wild'!C42-'[1]ptfire-rx'!C42</f>
        <v>117032.05290265191</v>
      </c>
      <c r="Y43" s="91">
        <f>D43-'[1]ptfire-wild'!D42-'[1]ptfire-rx'!D42</f>
        <v>26963.183710861529</v>
      </c>
      <c r="Z43" s="91">
        <f>E43-'[1]ptfire-wild'!E42-'[1]ptfire-rx'!E42</f>
        <v>115043.62326043326</v>
      </c>
      <c r="AA43" s="91">
        <f>F43-'[1]ptfire-wild'!F42-'[1]ptfire-rx'!F42</f>
        <v>24302.377758141327</v>
      </c>
      <c r="AB43" s="91">
        <f>G43-'[1]ptfire-wild'!G42-'[1]ptfire-rx'!G42</f>
        <v>1945.6918466518509</v>
      </c>
      <c r="AC43" s="91">
        <f>H43-'[1]ptfire-wild'!H42-'[1]ptfire-rx'!H42</f>
        <v>50098.962370299989</v>
      </c>
    </row>
    <row r="44" spans="1:29" x14ac:dyDescent="0.25">
      <c r="A44" s="27" t="s">
        <v>42</v>
      </c>
      <c r="B44" s="91">
        <f>rail!B43+'cmv_c1c2 12'!B43+nonpt!B43+nonroad!B43+'onroad all'!Q43+ptnonipm!B43+pt_oilgas!B43+np_oilgas!B43+rwc!B43+'ptfire-wild'!B43+ptagfire!B43+'cmv_c3 12'!B43+'ptfire-rx'!B43+airports!B43+ptegu_summer!B43+ptegu_winter!B43+ptegu_wintershld!B43</f>
        <v>1135509.26615868</v>
      </c>
      <c r="C44" s="91">
        <f>rail!C43+'cmv_c1c2 12'!AO43+nonpt!C43+nonroad!C43+'onroad all'!AR43+ptnonipm!C43+pt_oilgas!C43+np_oilgas!C43+rwc!C43+livestock!B43+'ptfire-wild'!C43+ptagfire!C43+'cmv_c3 12'!AO43+fertilizer!B43+'ptfire-rx'!C43+airports!C43+ptegu_summer!C43+ptegu_winter!C43+ptegu_wintershld!C43</f>
        <v>42729.507856951313</v>
      </c>
      <c r="D44" s="91">
        <f>rail!D43+'cmv_c1c2 12'!D43+nonpt!D43+nonroad!D43+'onroad all'!AG43+'onroad all'!AT43+'onroad all'!AU43+ptnonipm!D43+pt_oilgas!D43+np_oilgas!D43+rwc!D43+'ptfire-wild'!D43+ptagfire!D43+'cmv_c3 12'!D43+'ptfire-rx'!D43+airports!D43+ptegu_summer!AO43+ptegu_winter!AO43+ptegu_wintershld!AO43</f>
        <v>135471.01910345265</v>
      </c>
      <c r="E44" s="91">
        <f>rail!E43+'cmv_c1c2 12'!E43+nonpt!E43+nonroad!E43+ptnonipm!E43+pt_oilgas!E43+np_oilgas!E43+rwc!E43+'onroad all'!BI43+afdust!BA43+'ptfire-wild'!E43+ptagfire!E43+'cmv_c3 12'!E43+'ptfire-rx'!E43+airports!E43+ptegu_summer!E43+ptegu_winter!E43+ptegu_wintershld!E43</f>
        <v>134469.04188455595</v>
      </c>
      <c r="F44" s="91">
        <f>rail!F43+'cmv_c1c2 12'!F43+nonpt!F43+nonroad!F43+ptnonipm!F43+pt_oilgas!F43+np_oilgas!F43+rwc!F43+'onroad all'!BL43+afdust!BB43+'ptfire-wild'!F43+ptagfire!F43+'cmv_c3 12'!F43+'ptfire-rx'!F43+airports!F43+ptegu_summer!F43+ptegu_winter!F43+ptegu_wintershld!F43</f>
        <v>74062.251295164635</v>
      </c>
      <c r="G44" s="91">
        <f>rail!G43+'cmv_c1c2 12'!G43+nonpt!G43+nonroad!G43+'onroad all'!CB43+ptnonipm!G43+pt_oilgas!G43+np_oilgas!G43+rwc!G43+'ptfire-wild'!G43+ptagfire!G43+'cmv_c3 12'!G43+'ptfire-rx'!G43+airports!G43+ptegu_summer!BO43+ptegu_winter!BO43+ptegu_wintershld!BO43</f>
        <v>15343.834026672528</v>
      </c>
      <c r="H44" s="91">
        <f>rail!H43+'cmv_c1c2 12'!H43+nonpt!H43+nonroad!H43+'onroad all'!CN43+ptnonipm!H43+pt_oilgas!H43+np_oilgas!H43+rwc!H43+'ptfire-wild'!H43+ptagfire!H43+'cmv_c3 12'!H43+livestock!C43+'ptfire-rx'!H43+solvents!H43+airports!H43+ptegu_summer!H43+ptegu_winter!H43+ptegu_wintershld!H43</f>
        <v>247283.31519174998</v>
      </c>
      <c r="I44" s="45" t="s">
        <v>237</v>
      </c>
      <c r="K44" s="91"/>
      <c r="M44" s="27" t="s">
        <v>42</v>
      </c>
      <c r="N44" s="91">
        <f>B44+'biogenics 12'!H43</f>
        <v>1210156.8320786799</v>
      </c>
      <c r="O44" s="25">
        <f t="shared" si="0"/>
        <v>42729.507856951313</v>
      </c>
      <c r="P44" s="25">
        <f>D44+'biogenics 12'!T43</f>
        <v>154772.90212425264</v>
      </c>
      <c r="Q44" s="25">
        <f t="shared" si="1"/>
        <v>134469.04188455595</v>
      </c>
      <c r="R44" s="25">
        <f t="shared" si="2"/>
        <v>74062.251295164635</v>
      </c>
      <c r="S44" s="25">
        <f t="shared" si="3"/>
        <v>15343.834026672528</v>
      </c>
      <c r="T44" s="25">
        <f>H44+'biogenics 12'!Z43</f>
        <v>1026685.96878175</v>
      </c>
      <c r="V44" s="27" t="s">
        <v>42</v>
      </c>
      <c r="W44" s="91">
        <f>B44-'[1]ptfire-wild'!B43-'[1]ptfire-rx'!B43</f>
        <v>786262.78596867993</v>
      </c>
      <c r="X44" s="91">
        <f>C44-'[1]ptfire-wild'!C43-'[1]ptfire-rx'!C43</f>
        <v>36952.449151551315</v>
      </c>
      <c r="Y44" s="91">
        <f>D44-'[1]ptfire-wild'!D43-'[1]ptfire-rx'!D43</f>
        <v>128387.86897155264</v>
      </c>
      <c r="Z44" s="91">
        <f>E44-'[1]ptfire-wild'!E43-'[1]ptfire-rx'!E43</f>
        <v>96870.700728555938</v>
      </c>
      <c r="AA44" s="91">
        <f>F44-'[1]ptfire-wild'!F43-'[1]ptfire-rx'!F43</f>
        <v>42199.250515164633</v>
      </c>
      <c r="AB44" s="91">
        <f>G44-'[1]ptfire-wild'!G43-'[1]ptfire-rx'!G43</f>
        <v>12010.516382872529</v>
      </c>
      <c r="AC44" s="91">
        <f>H44-'[1]ptfire-wild'!H43-'[1]ptfire-rx'!H43</f>
        <v>164238.11309774997</v>
      </c>
    </row>
    <row r="45" spans="1:29" x14ac:dyDescent="0.25">
      <c r="A45" s="27" t="s">
        <v>43</v>
      </c>
      <c r="B45" s="91">
        <f>rail!B44+'cmv_c1c2 12'!B44+nonpt!B44+nonroad!B44+'onroad all'!Q44+ptnonipm!B44+pt_oilgas!B44+np_oilgas!B44+rwc!B44+'ptfire-wild'!B44+ptagfire!B44+'cmv_c3 12'!B44+'ptfire-rx'!B44+airports!B44+ptegu_summer!B44+ptegu_winter!B44+ptegu_wintershld!B44</f>
        <v>2859001.0010639997</v>
      </c>
      <c r="C45" s="91">
        <f>rail!C44+'cmv_c1c2 12'!AO44+nonpt!C44+nonroad!C44+'onroad all'!AR44+ptnonipm!C44+pt_oilgas!C44+np_oilgas!C44+rwc!C44+livestock!B44+'ptfire-wild'!C44+ptagfire!C44+'cmv_c3 12'!AO44+fertilizer!B44+'ptfire-rx'!C44+airports!C44+ptegu_summer!C44+ptegu_winter!C44+ptegu_wintershld!C44</f>
        <v>459474.62481289334</v>
      </c>
      <c r="D45" s="91">
        <f>rail!D44+'cmv_c1c2 12'!D44+nonpt!D44+nonroad!D44+'onroad all'!AG44+'onroad all'!AT44+'onroad all'!AU44+ptnonipm!D44+pt_oilgas!D44+np_oilgas!D44+rwc!D44+'ptfire-wild'!D44+ptagfire!D44+'cmv_c3 12'!D44+'ptfire-rx'!D44+airports!D44+ptegu_summer!AO44+ptegu_winter!AO44+ptegu_wintershld!AO44</f>
        <v>735029.7924157473</v>
      </c>
      <c r="E45" s="91">
        <f>rail!E44+'cmv_c1c2 12'!E44+nonpt!E44+nonroad!E44+ptnonipm!E44+pt_oilgas!E44+np_oilgas!E44+rwc!E44+'onroad all'!BI44+afdust!BA44+'ptfire-wild'!E44+ptagfire!E44+'cmv_c3 12'!E44+'ptfire-rx'!E44+airports!E44+ptegu_summer!E44+ptegu_winter!E44+ptegu_wintershld!E44</f>
        <v>845476.12813501759</v>
      </c>
      <c r="F45" s="91">
        <f>rail!F44+'cmv_c1c2 12'!F44+nonpt!F44+nonroad!F44+ptnonipm!F44+pt_oilgas!F44+np_oilgas!F44+rwc!F44+'onroad all'!BL44+afdust!BB44+'ptfire-wild'!F44+ptagfire!F44+'cmv_c3 12'!F44+'ptfire-rx'!F44+airports!F44+ptegu_summer!F44+ptegu_winter!F44+ptegu_wintershld!F44</f>
        <v>221776.6650163208</v>
      </c>
      <c r="G45" s="91">
        <f>rail!G44+'cmv_c1c2 12'!G44+nonpt!G44+nonroad!G44+'onroad all'!CB44+ptnonipm!G44+pt_oilgas!G44+np_oilgas!G44+rwc!G44+'ptfire-wild'!G44+ptagfire!G44+'cmv_c3 12'!G44+'ptfire-rx'!G44+airports!G44+ptegu_summer!BO44+ptegu_winter!BO44+ptegu_wintershld!BO44</f>
        <v>162568.84558489677</v>
      </c>
      <c r="H45" s="91">
        <f>rail!H44+'cmv_c1c2 12'!H44+nonpt!H44+nonroad!H44+'onroad all'!CN44+ptnonipm!H44+pt_oilgas!H44+np_oilgas!H44+rwc!H44+'ptfire-wild'!H44+ptagfire!H44+'cmv_c3 12'!H44+livestock!C44+'ptfire-rx'!H44+solvents!H44+airports!H44+ptegu_summer!H44+ptegu_winter!H44+ptegu_wintershld!H44</f>
        <v>1641355.020942</v>
      </c>
      <c r="I45" s="45" t="s">
        <v>237</v>
      </c>
      <c r="K45" s="91"/>
      <c r="M45" s="27" t="s">
        <v>43</v>
      </c>
      <c r="N45" s="91">
        <f>B45+'biogenics 12'!H44</f>
        <v>3296583.0882439995</v>
      </c>
      <c r="O45" s="25">
        <f t="shared" si="0"/>
        <v>459474.62481289334</v>
      </c>
      <c r="P45" s="25">
        <f>D45+'biogenics 12'!T44</f>
        <v>837092.19969124626</v>
      </c>
      <c r="Q45" s="25">
        <f t="shared" si="1"/>
        <v>845476.12813501759</v>
      </c>
      <c r="R45" s="25">
        <f t="shared" si="2"/>
        <v>221776.6650163208</v>
      </c>
      <c r="S45" s="25">
        <f t="shared" si="3"/>
        <v>162568.84558489677</v>
      </c>
      <c r="T45" s="25">
        <f>H45+'biogenics 12'!Z44</f>
        <v>3836340.0508420002</v>
      </c>
      <c r="V45" s="27" t="s">
        <v>43</v>
      </c>
      <c r="W45" s="91">
        <f>B45-'[1]ptfire-wild'!B44-'[1]ptfire-rx'!B44</f>
        <v>2388105.2969439998</v>
      </c>
      <c r="X45" s="91">
        <f>C45-'[1]ptfire-wild'!C44-'[1]ptfire-rx'!C44</f>
        <v>451679.24884339335</v>
      </c>
      <c r="Y45" s="91">
        <f>D45-'[1]ptfire-wild'!D44-'[1]ptfire-rx'!D44</f>
        <v>725167.29884004733</v>
      </c>
      <c r="Z45" s="91">
        <f>E45-'[1]ptfire-wild'!E44-'[1]ptfire-rx'!E44</f>
        <v>794502.77789101761</v>
      </c>
      <c r="AA45" s="91">
        <f>F45-'[1]ptfire-wild'!F44-'[1]ptfire-rx'!F44</f>
        <v>178578.91644332081</v>
      </c>
      <c r="AB45" s="91">
        <f>G45-'[1]ptfire-wild'!G44-'[1]ptfire-rx'!G44</f>
        <v>157979.02477169677</v>
      </c>
      <c r="AC45" s="91">
        <f>H45-'[1]ptfire-wild'!H44-'[1]ptfire-rx'!H44</f>
        <v>1529296.427801</v>
      </c>
    </row>
    <row r="46" spans="1:29" x14ac:dyDescent="0.25">
      <c r="A46" s="27" t="s">
        <v>44</v>
      </c>
      <c r="B46" s="91">
        <f>rail!B45+'cmv_c1c2 12'!B45+nonpt!B45+nonroad!B45+'onroad all'!Q45+ptnonipm!B45+pt_oilgas!B45+np_oilgas!B45+rwc!B45+'ptfire-wild'!B45+ptagfire!B45+'cmv_c3 12'!B45+'ptfire-rx'!B45+airports!B45+ptegu_summer!B45+ptegu_winter!B45+ptegu_wintershld!B45</f>
        <v>434792.68846024002</v>
      </c>
      <c r="C46" s="91">
        <f>rail!C45+'cmv_c1c2 12'!AO45+nonpt!C45+nonroad!C45+'onroad all'!AR45+ptnonipm!C45+pt_oilgas!C45+np_oilgas!C45+rwc!C45+livestock!B45+'ptfire-wild'!C45+ptagfire!C45+'cmv_c3 12'!AO45+fertilizer!B45+'ptfire-rx'!C45+airports!C45+ptegu_summer!C45+ptegu_winter!C45+ptegu_wintershld!C45</f>
        <v>41818.262968564901</v>
      </c>
      <c r="D46" s="91">
        <f>rail!D45+'cmv_c1c2 12'!D45+nonpt!D45+nonroad!D45+'onroad all'!AG45+'onroad all'!AT45+'onroad all'!AU45+ptnonipm!D45+pt_oilgas!D45+np_oilgas!D45+rwc!D45+'ptfire-wild'!D45+ptagfire!D45+'cmv_c3 12'!D45+'ptfire-rx'!D45+airports!D45+ptegu_summer!AO45+ptegu_winter!AO45+ptegu_wintershld!AO45</f>
        <v>90515.370682813358</v>
      </c>
      <c r="E46" s="91">
        <f>rail!E45+'cmv_c1c2 12'!E45+nonpt!E45+nonroad!E45+ptnonipm!E45+pt_oilgas!E45+np_oilgas!E45+rwc!E45+'onroad all'!BI45+afdust!BA45+'ptfire-wild'!E45+ptagfire!E45+'cmv_c3 12'!E45+'ptfire-rx'!E45+airports!E45+ptegu_summer!E45+ptegu_winter!E45+ptegu_wintershld!E45</f>
        <v>109337.59937319375</v>
      </c>
      <c r="F46" s="91">
        <f>rail!F45+'cmv_c1c2 12'!F45+nonpt!F45+nonroad!F45+ptnonipm!F45+pt_oilgas!F45+np_oilgas!F45+rwc!F45+'onroad all'!BL45+afdust!BB45+'ptfire-wild'!F45+ptagfire!F45+'cmv_c3 12'!F45+'ptfire-rx'!F45+airports!F45+ptegu_summer!F45+ptegu_winter!F45+ptegu_wintershld!F45</f>
        <v>30826.400231052838</v>
      </c>
      <c r="G46" s="91">
        <f>rail!G45+'cmv_c1c2 12'!G45+nonpt!G45+nonroad!G45+'onroad all'!CB45+ptnonipm!G45+pt_oilgas!G45+np_oilgas!G45+rwc!G45+'ptfire-wild'!G45+ptagfire!G45+'cmv_c3 12'!G45+'ptfire-rx'!G45+airports!G45+ptegu_summer!BO45+ptegu_winter!BO45+ptegu_wintershld!BO45</f>
        <v>18853.158407383351</v>
      </c>
      <c r="H46" s="91">
        <f>rail!H45+'cmv_c1c2 12'!H45+nonpt!H45+nonroad!H45+'onroad all'!CN45+ptnonipm!H45+pt_oilgas!H45+np_oilgas!H45+rwc!H45+'ptfire-wild'!H45+ptagfire!H45+'cmv_c3 12'!H45+livestock!C45+'ptfire-rx'!H45+solvents!H45+airports!H45+ptegu_summer!H45+ptegu_winter!H45+ptegu_wintershld!H45</f>
        <v>157399.98850141</v>
      </c>
      <c r="K46" s="91"/>
      <c r="M46" s="27" t="s">
        <v>44</v>
      </c>
      <c r="N46" s="91">
        <f>B46+'biogenics 12'!H45</f>
        <v>499109.54120024003</v>
      </c>
      <c r="O46" s="25">
        <f t="shared" si="0"/>
        <v>41818.262968564901</v>
      </c>
      <c r="P46" s="25">
        <f>D46+'biogenics 12'!T45</f>
        <v>102483.64728641335</v>
      </c>
      <c r="Q46" s="25">
        <f t="shared" si="1"/>
        <v>109337.59937319375</v>
      </c>
      <c r="R46" s="25">
        <f t="shared" si="2"/>
        <v>30826.400231052838</v>
      </c>
      <c r="S46" s="25">
        <f t="shared" si="3"/>
        <v>18853.158407383351</v>
      </c>
      <c r="T46" s="25">
        <f>H46+'biogenics 12'!Z45</f>
        <v>426378.01379140897</v>
      </c>
      <c r="V46" s="27" t="s">
        <v>44</v>
      </c>
      <c r="W46" s="91">
        <f>B46-'[1]ptfire-wild'!B45-'[1]ptfire-rx'!B45</f>
        <v>293672.56154924002</v>
      </c>
      <c r="X46" s="91">
        <f>C46-'[1]ptfire-wild'!C45-'[1]ptfire-rx'!C45</f>
        <v>39503.3033075649</v>
      </c>
      <c r="Y46" s="91">
        <f>D46-'[1]ptfire-wild'!D45-'[1]ptfire-rx'!D45</f>
        <v>88650.782510813355</v>
      </c>
      <c r="Z46" s="91">
        <f>E46-'[1]ptfire-wild'!E45-'[1]ptfire-rx'!E45</f>
        <v>95036.042862193746</v>
      </c>
      <c r="AA46" s="91">
        <f>F46-'[1]ptfire-wild'!F45-'[1]ptfire-rx'!F45</f>
        <v>18706.437714052838</v>
      </c>
      <c r="AB46" s="91">
        <f>G46-'[1]ptfire-wild'!G45-'[1]ptfire-rx'!G45</f>
        <v>17811.290559383353</v>
      </c>
      <c r="AC46" s="91">
        <f>H46-'[1]ptfire-wild'!H45-'[1]ptfire-rx'!H45</f>
        <v>124122.41177741</v>
      </c>
    </row>
    <row r="47" spans="1:29" x14ac:dyDescent="0.25">
      <c r="A47" s="27" t="s">
        <v>45</v>
      </c>
      <c r="B47" s="91">
        <f>rail!B46+'cmv_c1c2 12'!B46+nonpt!B46+nonroad!B46+'onroad all'!Q46+ptnonipm!B46+pt_oilgas!B46+np_oilgas!B46+rwc!B46+'ptfire-wild'!B46+ptagfire!B46+'cmv_c3 12'!B46+'ptfire-rx'!B46+airports!B46+ptegu_summer!B46+ptegu_winter!B46+ptegu_wintershld!B46</f>
        <v>105491.09824488498</v>
      </c>
      <c r="C47" s="91">
        <f>rail!C46+'cmv_c1c2 12'!AO46+nonpt!C46+nonroad!C46+'onroad all'!AR46+ptnonipm!C46+pt_oilgas!C46+np_oilgas!C46+rwc!C46+livestock!B46+'ptfire-wild'!C46+ptagfire!C46+'cmv_c3 12'!AO46+fertilizer!B46+'ptfire-rx'!C46+airports!C46+ptegu_summer!C46+ptegu_winter!C46+ptegu_wintershld!C46</f>
        <v>6838.6247596362673</v>
      </c>
      <c r="D47" s="91">
        <f>rail!D46+'cmv_c1c2 12'!D46+nonpt!D46+nonroad!D46+'onroad all'!AG46+'onroad all'!AT46+'onroad all'!AU46+ptnonipm!D46+pt_oilgas!D46+np_oilgas!D46+rwc!D46+'ptfire-wild'!D46+ptagfire!D46+'cmv_c3 12'!D46+'ptfire-rx'!D46+airports!D46+ptegu_summer!AO46+ptegu_winter!AO46+ptegu_wintershld!AO46</f>
        <v>10667.917608622527</v>
      </c>
      <c r="E47" s="91">
        <f>rail!E46+'cmv_c1c2 12'!E46+nonpt!E46+nonroad!E46+ptnonipm!E46+pt_oilgas!E46+np_oilgas!E46+rwc!E46+'onroad all'!BI46+afdust!BA46+'ptfire-wild'!E46+ptagfire!E46+'cmv_c3 12'!E46+'ptfire-rx'!E46+airports!E46+ptegu_summer!E46+ptegu_winter!E46+ptegu_wintershld!E46</f>
        <v>19064.748471397776</v>
      </c>
      <c r="F47" s="91">
        <f>rail!F46+'cmv_c1c2 12'!F46+nonpt!F46+nonroad!F46+ptnonipm!F46+pt_oilgas!F46+np_oilgas!F46+rwc!F46+'onroad all'!BL46+afdust!BB46+'ptfire-wild'!F46+ptagfire!F46+'cmv_c3 12'!F46+'ptfire-rx'!F46+airports!F46+ptegu_summer!F46+ptegu_winter!F46+ptegu_wintershld!F46</f>
        <v>8590.6656803725436</v>
      </c>
      <c r="G47" s="91">
        <f>rail!G46+'cmv_c1c2 12'!G46+nonpt!G46+nonroad!G46+'onroad all'!CB46+ptnonipm!G46+pt_oilgas!G46+np_oilgas!G46+rwc!G46+'ptfire-wild'!G46+ptagfire!G46+'cmv_c3 12'!G46+'ptfire-rx'!G46+airports!G46+ptegu_summer!BO46+ptegu_winter!BO46+ptegu_wintershld!BO46</f>
        <v>380.14494787412991</v>
      </c>
      <c r="H47" s="91">
        <f>rail!H46+'cmv_c1c2 12'!H46+nonpt!H46+nonroad!H46+'onroad all'!CN46+ptnonipm!H46+pt_oilgas!H46+np_oilgas!H46+rwc!H46+'ptfire-wild'!H46+ptagfire!H46+'cmv_c3 12'!H46+livestock!C46+'ptfire-rx'!H46+solvents!H46+airports!H46+ptegu_summer!H46+ptegu_winter!H46+ptegu_wintershld!H46</f>
        <v>18568.252745234004</v>
      </c>
      <c r="I47" s="45" t="s">
        <v>237</v>
      </c>
      <c r="K47" s="91"/>
      <c r="M47" s="27" t="s">
        <v>45</v>
      </c>
      <c r="N47" s="91">
        <f>B47+'biogenics 12'!H46</f>
        <v>117432.44027788489</v>
      </c>
      <c r="O47" s="25">
        <f t="shared" si="0"/>
        <v>6838.6247596362673</v>
      </c>
      <c r="P47" s="25">
        <f>D47+'biogenics 12'!T46</f>
        <v>11944.128461560527</v>
      </c>
      <c r="Q47" s="25">
        <f t="shared" si="1"/>
        <v>19064.748471397776</v>
      </c>
      <c r="R47" s="25">
        <f t="shared" si="2"/>
        <v>8590.6656803725436</v>
      </c>
      <c r="S47" s="25">
        <f t="shared" si="3"/>
        <v>380.14494787412991</v>
      </c>
      <c r="T47" s="25">
        <f>H47+'biogenics 12'!Z46</f>
        <v>89871.559325234004</v>
      </c>
      <c r="V47" s="27" t="s">
        <v>45</v>
      </c>
      <c r="W47" s="91">
        <f>B47-'[1]ptfire-wild'!B46-'[1]ptfire-rx'!B46</f>
        <v>102635.36276068498</v>
      </c>
      <c r="X47" s="91">
        <f>C47-'[1]ptfire-wild'!C46-'[1]ptfire-rx'!C46</f>
        <v>6791.7399997762677</v>
      </c>
      <c r="Y47" s="91">
        <f>D47-'[1]ptfire-wild'!D46-'[1]ptfire-rx'!D46</f>
        <v>10628.185682532527</v>
      </c>
      <c r="Z47" s="91">
        <f>E47-'[1]ptfire-wild'!E46-'[1]ptfire-rx'!E46</f>
        <v>18773.553285917777</v>
      </c>
      <c r="AA47" s="91">
        <f>F47-'[1]ptfire-wild'!F46-'[1]ptfire-rx'!F46</f>
        <v>8343.8901800025451</v>
      </c>
      <c r="AB47" s="91">
        <f>G47-'[1]ptfire-wild'!G46-'[1]ptfire-rx'!G46</f>
        <v>358.45006145412992</v>
      </c>
      <c r="AC47" s="91">
        <f>H47-'[1]ptfire-wild'!H46-'[1]ptfire-rx'!H46</f>
        <v>17894.282639104007</v>
      </c>
    </row>
    <row r="48" spans="1:29" x14ac:dyDescent="0.25">
      <c r="A48" s="27" t="s">
        <v>46</v>
      </c>
      <c r="B48" s="91">
        <f>rail!B47+'cmv_c1c2 12'!B47+nonpt!B47+nonroad!B47+'onroad all'!Q47+ptnonipm!B47+pt_oilgas!B47+np_oilgas!B47+rwc!B47+'ptfire-wild'!B47+ptagfire!B47+'cmv_c3 12'!B47+'ptfire-rx'!B47+airports!B47+ptegu_summer!B47+ptegu_winter!B47+ptegu_wintershld!B47</f>
        <v>1042476.6471423601</v>
      </c>
      <c r="C48" s="91">
        <f>rail!C47+'cmv_c1c2 12'!AO47+nonpt!C47+nonroad!C47+'onroad all'!AR47+ptnonipm!C47+pt_oilgas!C47+np_oilgas!C47+rwc!C47+livestock!B47+'ptfire-wild'!C47+ptagfire!C47+'cmv_c3 12'!AO47+fertilizer!B47+'ptfire-rx'!C47+airports!C47+ptegu_summer!C47+ptegu_winter!C47+ptegu_wintershld!C47</f>
        <v>48574.926567258561</v>
      </c>
      <c r="D48" s="91">
        <f>rail!D47+'cmv_c1c2 12'!D47+nonpt!D47+nonroad!D47+'onroad all'!AG47+'onroad all'!AT47+'onroad all'!AU47+ptnonipm!D47+pt_oilgas!D47+np_oilgas!D47+rwc!D47+'ptfire-wild'!D47+ptagfire!D47+'cmv_c3 12'!D47+'ptfire-rx'!D47+airports!D47+ptegu_summer!AO47+ptegu_winter!AO47+ptegu_wintershld!AO47</f>
        <v>125855.72006231672</v>
      </c>
      <c r="E48" s="91">
        <f>rail!E47+'cmv_c1c2 12'!E47+nonpt!E47+nonroad!E47+ptnonipm!E47+pt_oilgas!E47+np_oilgas!E47+rwc!E47+'onroad all'!BI47+afdust!BA47+'ptfire-wild'!E47+ptagfire!E47+'cmv_c3 12'!E47+'ptfire-rx'!E47+airports!E47+ptegu_summer!E47+ptegu_winter!E47+ptegu_wintershld!E47</f>
        <v>95445.524522762804</v>
      </c>
      <c r="F48" s="91">
        <f>rail!F47+'cmv_c1c2 12'!F47+nonpt!F47+nonroad!F47+ptnonipm!F47+pt_oilgas!F47+np_oilgas!F47+rwc!F47+'onroad all'!BL47+afdust!BB47+'ptfire-wild'!F47+ptagfire!F47+'cmv_c3 12'!F47+'ptfire-rx'!F47+airports!F47+ptegu_summer!F47+ptegu_winter!F47+ptegu_wintershld!F47</f>
        <v>55536.534658000688</v>
      </c>
      <c r="G48" s="91">
        <f>rail!G47+'cmv_c1c2 12'!G47+nonpt!G47+nonroad!G47+'onroad all'!CB47+ptnonipm!G47+pt_oilgas!G47+np_oilgas!G47+rwc!G47+'ptfire-wild'!G47+ptagfire!G47+'cmv_c3 12'!G47+'ptfire-rx'!G47+airports!G47+ptegu_summer!BO47+ptegu_winter!BO47+ptegu_wintershld!BO47</f>
        <v>19283.858562601839</v>
      </c>
      <c r="H48" s="91">
        <f>rail!H47+'cmv_c1c2 12'!H47+nonpt!H47+nonroad!H47+'onroad all'!CN47+ptnonipm!H47+pt_oilgas!H47+np_oilgas!H47+rwc!H47+'ptfire-wild'!H47+ptagfire!H47+'cmv_c3 12'!H47+livestock!C47+'ptfire-rx'!H47+solvents!H47+airports!H47+ptegu_summer!H47+ptegu_winter!H47+ptegu_wintershld!H47</f>
        <v>220005.56661568</v>
      </c>
      <c r="I48" s="45" t="s">
        <v>237</v>
      </c>
      <c r="K48" s="91"/>
      <c r="M48" s="27" t="s">
        <v>46</v>
      </c>
      <c r="N48" s="91">
        <f>B48+'biogenics 12'!H47</f>
        <v>1112719.8477383601</v>
      </c>
      <c r="O48" s="25">
        <f t="shared" si="0"/>
        <v>48574.926567258561</v>
      </c>
      <c r="P48" s="25">
        <f>D48+'biogenics 12'!T47</f>
        <v>137229.12630806572</v>
      </c>
      <c r="Q48" s="25">
        <f t="shared" si="1"/>
        <v>95445.524522762804</v>
      </c>
      <c r="R48" s="25">
        <f t="shared" si="2"/>
        <v>55536.534658000688</v>
      </c>
      <c r="S48" s="25">
        <f t="shared" si="3"/>
        <v>19283.858562601839</v>
      </c>
      <c r="T48" s="25">
        <f>H48+'biogenics 12'!Z47</f>
        <v>974383.95642767998</v>
      </c>
      <c r="V48" s="27" t="s">
        <v>46</v>
      </c>
      <c r="W48" s="91">
        <f>B48-'[1]ptfire-wild'!B47-'[1]ptfire-rx'!B47</f>
        <v>879124.44680436014</v>
      </c>
      <c r="X48" s="91">
        <f>C48-'[1]ptfire-wild'!C47-'[1]ptfire-rx'!C47</f>
        <v>45881.57137455856</v>
      </c>
      <c r="Y48" s="91">
        <f>D48-'[1]ptfire-wild'!D47-'[1]ptfire-rx'!D47</f>
        <v>122992.34922481672</v>
      </c>
      <c r="Z48" s="91">
        <f>E48-'[1]ptfire-wild'!E47-'[1]ptfire-rx'!E47</f>
        <v>78261.271995462797</v>
      </c>
      <c r="AA48" s="91">
        <f>F48-'[1]ptfire-wild'!F47-'[1]ptfire-rx'!F47</f>
        <v>40973.608359900696</v>
      </c>
      <c r="AB48" s="91">
        <f>G48-'[1]ptfire-wild'!G47-'[1]ptfire-rx'!G47</f>
        <v>17862.25901554184</v>
      </c>
      <c r="AC48" s="91">
        <f>H48-'[1]ptfire-wild'!H47-'[1]ptfire-rx'!H47</f>
        <v>181288.57830967999</v>
      </c>
    </row>
    <row r="49" spans="1:29" x14ac:dyDescent="0.25">
      <c r="A49" s="27" t="s">
        <v>47</v>
      </c>
      <c r="B49" s="91">
        <f>rail!B48+'cmv_c1c2 12'!B48+nonpt!B48+nonroad!B48+'onroad all'!Q48+ptnonipm!B48+pt_oilgas!B48+np_oilgas!B48+rwc!B48+'ptfire-wild'!B48+ptagfire!B48+'cmv_c3 12'!B48+'ptfire-rx'!B48+airports!B48+ptegu_summer!B48+ptegu_winter!B48+ptegu_wintershld!B48</f>
        <v>1160661.73166792</v>
      </c>
      <c r="C49" s="91">
        <f>rail!C48+'cmv_c1c2 12'!AO48+nonpt!C48+nonroad!C48+'onroad all'!AR48+ptnonipm!C48+pt_oilgas!C48+np_oilgas!C48+rwc!C48+livestock!B48+'ptfire-wild'!C48+ptagfire!C48+'cmv_c3 12'!AO48+fertilizer!B48+'ptfire-rx'!C48+airports!C48+ptegu_summer!C48+ptegu_winter!C48+ptegu_wintershld!C48</f>
        <v>43044.610993296614</v>
      </c>
      <c r="D49" s="91">
        <f>rail!D48+'cmv_c1c2 12'!D48+nonpt!D48+nonroad!D48+'onroad all'!AG48+'onroad all'!AT48+'onroad all'!AU48+ptnonipm!D48+pt_oilgas!D48+np_oilgas!D48+rwc!D48+'ptfire-wild'!D48+ptagfire!D48+'cmv_c3 12'!D48+'ptfire-rx'!D48+airports!D48+ptegu_summer!AO48+ptegu_winter!AO48+ptegu_wintershld!AO48</f>
        <v>128684.68799246133</v>
      </c>
      <c r="E49" s="91">
        <f>rail!E48+'cmv_c1c2 12'!E48+nonpt!E48+nonroad!E48+ptnonipm!E48+pt_oilgas!E48+np_oilgas!E48+rwc!E48+'onroad all'!BI48+afdust!BA48+'ptfire-wild'!E48+ptagfire!E48+'cmv_c3 12'!E48+'ptfire-rx'!E48+airports!E48+ptegu_summer!E48+ptegu_winter!E48+ptegu_wintershld!E48</f>
        <v>176978.66225311416</v>
      </c>
      <c r="F49" s="91">
        <f>rail!F48+'cmv_c1c2 12'!F48+nonpt!F48+nonroad!F48+ptnonipm!F48+pt_oilgas!F48+np_oilgas!F48+rwc!F48+'onroad all'!BL48+afdust!BB48+'ptfire-wild'!F48+ptagfire!F48+'cmv_c3 12'!F48+'ptfire-rx'!F48+airports!F48+ptegu_summer!F48+ptegu_winter!F48+ptegu_wintershld!F48</f>
        <v>78287.038484759774</v>
      </c>
      <c r="G49" s="91">
        <f>rail!G48+'cmv_c1c2 12'!G48+nonpt!G48+nonroad!G48+'onroad all'!CB48+ptnonipm!G48+pt_oilgas!G48+np_oilgas!G48+rwc!G48+'ptfire-wild'!G48+ptagfire!G48+'cmv_c3 12'!G48+'ptfire-rx'!G48+airports!G48+ptegu_summer!BO48+ptegu_winter!BO48+ptegu_wintershld!BO48</f>
        <v>14013.191424035153</v>
      </c>
      <c r="H49" s="91">
        <f>rail!H48+'cmv_c1c2 12'!H48+nonpt!H48+nonroad!H48+'onroad all'!CN48+ptnonipm!H48+pt_oilgas!H48+np_oilgas!H48+rwc!H48+'ptfire-wild'!H48+ptagfire!H48+'cmv_c3 12'!H48+livestock!C48+'ptfire-rx'!H48+solvents!H48+airports!H48+ptegu_summer!H48+ptegu_winter!H48+ptegu_wintershld!H48</f>
        <v>254568.33333026004</v>
      </c>
      <c r="K49" s="91"/>
      <c r="M49" s="27" t="s">
        <v>47</v>
      </c>
      <c r="N49" s="91">
        <f>B49+'biogenics 12'!H48</f>
        <v>1284693.1974879201</v>
      </c>
      <c r="O49" s="25">
        <f t="shared" si="0"/>
        <v>43044.610993296614</v>
      </c>
      <c r="P49" s="25">
        <f>D49+'biogenics 12'!T48</f>
        <v>140094.63639830533</v>
      </c>
      <c r="Q49" s="25">
        <f t="shared" si="1"/>
        <v>176978.66225311416</v>
      </c>
      <c r="R49" s="25">
        <f t="shared" si="2"/>
        <v>78287.038484759774</v>
      </c>
      <c r="S49" s="25">
        <f t="shared" si="3"/>
        <v>14013.191424035153</v>
      </c>
      <c r="T49" s="25">
        <f>H49+'biogenics 12'!Z48</f>
        <v>897553.45693026006</v>
      </c>
      <c r="V49" s="27" t="s">
        <v>47</v>
      </c>
      <c r="W49" s="91">
        <f>B49-'[1]ptfire-wild'!B48-'[1]ptfire-rx'!B48</f>
        <v>767303.94907792006</v>
      </c>
      <c r="X49" s="91">
        <f>C49-'[1]ptfire-wild'!C48-'[1]ptfire-rx'!C48</f>
        <v>36596.609502796615</v>
      </c>
      <c r="Y49" s="91">
        <f>D49-'[1]ptfire-wild'!D48-'[1]ptfire-rx'!D48</f>
        <v>123730.02516156132</v>
      </c>
      <c r="Z49" s="91">
        <f>E49-'[1]ptfire-wild'!E48-'[1]ptfire-rx'!E48</f>
        <v>137331.28494711415</v>
      </c>
      <c r="AA49" s="91">
        <f>F49-'[1]ptfire-wild'!F48-'[1]ptfire-rx'!F48</f>
        <v>44687.567231759778</v>
      </c>
      <c r="AB49" s="91">
        <f>G49-'[1]ptfire-wild'!G48-'[1]ptfire-rx'!G48</f>
        <v>11183.289435635153</v>
      </c>
      <c r="AC49" s="91">
        <f>H49-'[1]ptfire-wild'!H48-'[1]ptfire-rx'!H48</f>
        <v>161878.28751726003</v>
      </c>
    </row>
    <row r="50" spans="1:29" x14ac:dyDescent="0.25">
      <c r="A50" s="27" t="s">
        <v>48</v>
      </c>
      <c r="B50" s="91">
        <f>rail!B49+'cmv_c1c2 12'!B49+nonpt!B49+nonroad!B49+'onroad all'!Q49+ptnonipm!B49+pt_oilgas!B49+np_oilgas!B49+rwc!B49+'ptfire-wild'!B49+ptagfire!B49+'cmv_c3 12'!B49+'ptfire-rx'!B49+airports!B49+ptegu_summer!B49+ptegu_winter!B49+ptegu_wintershld!B49</f>
        <v>438285.38899040007</v>
      </c>
      <c r="C50" s="91">
        <f>rail!C49+'cmv_c1c2 12'!AO49+nonpt!C49+nonroad!C49+'onroad all'!AR49+ptnonipm!C49+pt_oilgas!C49+np_oilgas!C49+rwc!C49+livestock!B49+'ptfire-wild'!C49+ptagfire!C49+'cmv_c3 12'!AO49+fertilizer!B49+'ptfire-rx'!C49+airports!C49+ptegu_summer!C49+ptegu_winter!C49+ptegu_wintershld!C49</f>
        <v>13297.961603587899</v>
      </c>
      <c r="D50" s="91">
        <f>rail!D49+'cmv_c1c2 12'!D49+nonpt!D49+nonroad!D49+'onroad all'!AG49+'onroad all'!AT49+'onroad all'!AU49+ptnonipm!D49+pt_oilgas!D49+np_oilgas!D49+rwc!D49+'ptfire-wild'!D49+ptagfire!D49+'cmv_c3 12'!D49+'ptfire-rx'!D49+airports!D49+ptegu_summer!AO49+ptegu_winter!AO49+ptegu_wintershld!AO49</f>
        <v>110677.65276082093</v>
      </c>
      <c r="E50" s="91">
        <f>rail!E49+'cmv_c1c2 12'!E49+nonpt!E49+nonroad!E49+ptnonipm!E49+pt_oilgas!E49+np_oilgas!E49+rwc!E49+'onroad all'!BI49+afdust!BA49+'ptfire-wild'!E49+ptagfire!E49+'cmv_c3 12'!E49+'ptfire-rx'!E49+airports!E49+ptegu_summer!E49+ptegu_winter!E49+ptegu_wintershld!E49</f>
        <v>50935.8615841473</v>
      </c>
      <c r="F50" s="91">
        <f>rail!F49+'cmv_c1c2 12'!F49+nonpt!F49+nonroad!F49+ptnonipm!F49+pt_oilgas!F49+np_oilgas!F49+rwc!F49+'onroad all'!BL49+afdust!BB49+'ptfire-wild'!F49+ptagfire!F49+'cmv_c3 12'!F49+'ptfire-rx'!F49+airports!F49+ptegu_summer!F49+ptegu_winter!F49+ptegu_wintershld!F49</f>
        <v>33757.796208862514</v>
      </c>
      <c r="G50" s="91">
        <f>rail!G49+'cmv_c1c2 12'!G49+nonpt!G49+nonroad!G49+'onroad all'!CB49+ptnonipm!G49+pt_oilgas!G49+np_oilgas!G49+rwc!G49+'ptfire-wild'!G49+ptagfire!G49+'cmv_c3 12'!G49+'ptfire-rx'!G49+airports!G49+ptegu_summer!BO49+ptegu_winter!BO49+ptegu_wintershld!BO49</f>
        <v>46670.393376104228</v>
      </c>
      <c r="H50" s="91">
        <f>rail!H49+'cmv_c1c2 12'!H49+nonpt!H49+nonroad!H49+'onroad all'!CN49+ptnonipm!H49+pt_oilgas!H49+np_oilgas!H49+rwc!H49+'ptfire-wild'!H49+ptagfire!H49+'cmv_c3 12'!H49+livestock!C49+'ptfire-rx'!H49+solvents!H49+airports!H49+ptegu_summer!H49+ptegu_winter!H49+ptegu_wintershld!H49</f>
        <v>212078.35651783005</v>
      </c>
      <c r="I50" s="45" t="s">
        <v>237</v>
      </c>
      <c r="K50" s="91"/>
      <c r="M50" s="27" t="s">
        <v>48</v>
      </c>
      <c r="N50" s="91">
        <f>B50+'biogenics 12'!H49</f>
        <v>476181.9157574001</v>
      </c>
      <c r="O50" s="25">
        <f t="shared" si="0"/>
        <v>13297.961603587899</v>
      </c>
      <c r="P50" s="25">
        <f>D50+'biogenics 12'!T49</f>
        <v>113790.36571174338</v>
      </c>
      <c r="Q50" s="25">
        <f t="shared" si="1"/>
        <v>50935.8615841473</v>
      </c>
      <c r="R50" s="25">
        <f t="shared" si="2"/>
        <v>33757.796208862514</v>
      </c>
      <c r="S50" s="25">
        <f t="shared" si="3"/>
        <v>46670.393376104228</v>
      </c>
      <c r="T50" s="25">
        <f>H50+'biogenics 12'!Z49</f>
        <v>660618.99237782997</v>
      </c>
      <c r="V50" s="27" t="s">
        <v>48</v>
      </c>
      <c r="W50" s="91">
        <f>B50-'[1]ptfire-wild'!B49-'[1]ptfire-rx'!B49</f>
        <v>318058.45699640003</v>
      </c>
      <c r="X50" s="91">
        <f>C50-'[1]ptfire-wild'!C49-'[1]ptfire-rx'!C49</f>
        <v>11315.606138587898</v>
      </c>
      <c r="Y50" s="91">
        <f>D50-'[1]ptfire-wild'!D49-'[1]ptfire-rx'!D49</f>
        <v>108567.59396882092</v>
      </c>
      <c r="Z50" s="91">
        <f>E50-'[1]ptfire-wild'!E49-'[1]ptfire-rx'!E49</f>
        <v>38285.938809147301</v>
      </c>
      <c r="AA50" s="91">
        <f>F50-'[1]ptfire-wild'!F49-'[1]ptfire-rx'!F49</f>
        <v>23037.522691862516</v>
      </c>
      <c r="AB50" s="91">
        <f>G50-'[1]ptfire-wild'!G49-'[1]ptfire-rx'!G49</f>
        <v>45623.297562104228</v>
      </c>
      <c r="AC50" s="91">
        <f>H50-'[1]ptfire-wild'!H49-'[1]ptfire-rx'!H49</f>
        <v>183581.98806683003</v>
      </c>
    </row>
    <row r="51" spans="1:29" x14ac:dyDescent="0.25">
      <c r="A51" s="27" t="s">
        <v>49</v>
      </c>
      <c r="B51" s="91">
        <f>rail!B50+'cmv_c1c2 12'!B50+nonpt!B50+nonroad!B50+'onroad all'!Q50+ptnonipm!B50+pt_oilgas!B50+np_oilgas!B50+rwc!B50+'ptfire-wild'!B50+ptagfire!B50+'cmv_c3 12'!B50+'ptfire-rx'!B50+airports!B50+ptegu_summer!B50+ptegu_winter!B50+ptegu_wintershld!B50</f>
        <v>719877.87080243009</v>
      </c>
      <c r="C51" s="91">
        <f>rail!C50+'cmv_c1c2 12'!AO50+nonpt!C50+nonroad!C50+'onroad all'!AR50+ptnonipm!C50+pt_oilgas!C50+np_oilgas!C50+rwc!C50+livestock!B50+'ptfire-wild'!C50+ptagfire!C50+'cmv_c3 12'!AO50+fertilizer!B50+'ptfire-rx'!C50+airports!C50+ptegu_summer!C50+ptegu_winter!C50+ptegu_wintershld!C50</f>
        <v>81617.496528483098</v>
      </c>
      <c r="D51" s="91">
        <f>rail!D50+'cmv_c1c2 12'!D50+nonpt!D50+nonroad!D50+'onroad all'!AG50+'onroad all'!AT50+'onroad all'!AU50+ptnonipm!D50+pt_oilgas!D50+np_oilgas!D50+rwc!D50+'ptfire-wild'!D50+ptagfire!D50+'cmv_c3 12'!D50+'ptfire-rx'!D50+airports!D50+ptegu_summer!AO50+ptegu_winter!AO50+ptegu_wintershld!AO50</f>
        <v>112895.39449561773</v>
      </c>
      <c r="E51" s="91">
        <f>rail!E50+'cmv_c1c2 12'!E50+nonpt!E50+nonroad!E50+ptnonipm!E50+pt_oilgas!E50+np_oilgas!E50+rwc!E50+'onroad all'!BI50+afdust!BA50+'ptfire-wild'!E50+ptagfire!E50+'cmv_c3 12'!E50+'ptfire-rx'!E50+airports!E50+ptegu_summer!E50+ptegu_winter!E50+ptegu_wintershld!E50</f>
        <v>106819.10835498795</v>
      </c>
      <c r="F51" s="91">
        <f>rail!F50+'cmv_c1c2 12'!F50+nonpt!F50+nonroad!F50+ptnonipm!F50+pt_oilgas!F50+np_oilgas!F50+rwc!F50+'onroad all'!BL50+afdust!BB50+'ptfire-wild'!F50+ptagfire!F50+'cmv_c3 12'!F50+'ptfire-rx'!F50+airports!F50+ptegu_summer!F50+ptegu_winter!F50+ptegu_wintershld!F50</f>
        <v>50631.480557640971</v>
      </c>
      <c r="G51" s="91">
        <f>rail!G50+'cmv_c1c2 12'!G50+nonpt!G50+nonroad!G50+'onroad all'!CB50+ptnonipm!G50+pt_oilgas!G50+np_oilgas!G50+rwc!G50+'ptfire-wild'!G50+ptagfire!G50+'cmv_c3 12'!G50+'ptfire-rx'!G50+airports!G50+ptegu_summer!BO50+ptegu_winter!BO50+ptegu_wintershld!BO50</f>
        <v>25038.002518680198</v>
      </c>
      <c r="H51" s="91">
        <f>rail!H50+'cmv_c1c2 12'!H50+nonpt!H50+nonroad!H50+'onroad all'!CN50+ptnonipm!H50+pt_oilgas!H50+np_oilgas!H50+rwc!H50+'ptfire-wild'!H50+ptagfire!H50+'cmv_c3 12'!H50+livestock!C50+'ptfire-rx'!H50+solvents!H50+airports!H50+ptegu_summer!H50+ptegu_winter!H50+ptegu_wintershld!H50</f>
        <v>170667.88076705002</v>
      </c>
      <c r="I51" s="45" t="s">
        <v>237</v>
      </c>
      <c r="K51" s="91"/>
      <c r="M51" s="27" t="s">
        <v>49</v>
      </c>
      <c r="N51" s="91">
        <f>B51+'biogenics 12'!H50</f>
        <v>773461.95909242996</v>
      </c>
      <c r="O51" s="25">
        <f t="shared" si="0"/>
        <v>81617.496528483098</v>
      </c>
      <c r="P51" s="25">
        <f>D51+'biogenics 12'!T50</f>
        <v>133766.57464989414</v>
      </c>
      <c r="Q51" s="25">
        <f t="shared" si="1"/>
        <v>106819.10835498795</v>
      </c>
      <c r="R51" s="25">
        <f t="shared" si="2"/>
        <v>50631.480557640971</v>
      </c>
      <c r="S51" s="25">
        <f t="shared" si="3"/>
        <v>25038.002518680198</v>
      </c>
      <c r="T51" s="25">
        <f>H51+'biogenics 12'!Z50</f>
        <v>494779.901907049</v>
      </c>
      <c r="V51" s="27" t="s">
        <v>49</v>
      </c>
      <c r="W51" s="91">
        <f>B51-'[1]ptfire-wild'!B50-'[1]ptfire-rx'!B50</f>
        <v>671602.54895043001</v>
      </c>
      <c r="X51" s="91">
        <f>C51-'[1]ptfire-wild'!C50-'[1]ptfire-rx'!C50</f>
        <v>80824.2064629331</v>
      </c>
      <c r="Y51" s="91">
        <f>D51-'[1]ptfire-wild'!D50-'[1]ptfire-rx'!D50</f>
        <v>112186.82100732773</v>
      </c>
      <c r="Z51" s="91">
        <f>E51-'[1]ptfire-wild'!E50-'[1]ptfire-rx'!E50</f>
        <v>101863.57579478796</v>
      </c>
      <c r="AA51" s="91">
        <f>F51-'[1]ptfire-wild'!F50-'[1]ptfire-rx'!F50</f>
        <v>46431.87693774097</v>
      </c>
      <c r="AB51" s="91">
        <f>G51-'[1]ptfire-wild'!G50-'[1]ptfire-rx'!G50</f>
        <v>24659.9682702502</v>
      </c>
      <c r="AC51" s="91">
        <f>H51-'[1]ptfire-wild'!H50-'[1]ptfire-rx'!H50</f>
        <v>159264.31702305001</v>
      </c>
    </row>
    <row r="52" spans="1:29" x14ac:dyDescent="0.25">
      <c r="A52" s="27" t="s">
        <v>50</v>
      </c>
      <c r="B52" s="91">
        <f>rail!B51+'cmv_c1c2 12'!B51+nonpt!B51+nonroad!B51+'onroad all'!Q51+ptnonipm!B51+pt_oilgas!B51+np_oilgas!B51+rwc!B51+'ptfire-wild'!B51+ptagfire!B51+'cmv_c3 12'!B51+'ptfire-rx'!B51+airports!B51+ptegu_summer!B51+ptegu_winter!B51+ptegu_wintershld!B51</f>
        <v>740373.72696962999</v>
      </c>
      <c r="C52" s="91">
        <f>rail!C51+'cmv_c1c2 12'!AO51+nonpt!C51+nonroad!C51+'onroad all'!AR51+ptnonipm!C51+pt_oilgas!C51+np_oilgas!C51+rwc!C51+livestock!B51+'ptfire-wild'!C51+ptagfire!C51+'cmv_c3 12'!AO51+fertilizer!B51+'ptfire-rx'!C51+airports!C51+ptegu_summer!C51+ptegu_winter!C51+ptegu_wintershld!C51</f>
        <v>29356.897858529399</v>
      </c>
      <c r="D52" s="91">
        <f>rail!D51+'cmv_c1c2 12'!D51+nonpt!D51+nonroad!D51+'onroad all'!AG51+'onroad all'!AT51+'onroad all'!AU51+ptnonipm!D51+pt_oilgas!D51+np_oilgas!D51+rwc!D51+'ptfire-wild'!D51+ptagfire!D51+'cmv_c3 12'!D51+'ptfire-rx'!D51+airports!D51+ptegu_summer!AO51+ptegu_winter!AO51+ptegu_wintershld!AO51</f>
        <v>87567.01638250603</v>
      </c>
      <c r="E52" s="91">
        <f>rail!E51+'cmv_c1c2 12'!E51+nonpt!E51+nonroad!E51+ptnonipm!E51+pt_oilgas!E51+np_oilgas!E51+rwc!E51+'onroad all'!BI51+afdust!BA51+'ptfire-wild'!E51+ptagfire!E51+'cmv_c3 12'!E51+'ptfire-rx'!E51+airports!E51+ptegu_summer!E51+ptegu_winter!E51+ptegu_wintershld!E51</f>
        <v>357381.1982935149</v>
      </c>
      <c r="F52" s="91">
        <f>rail!F51+'cmv_c1c2 12'!F51+nonpt!F51+nonroad!F51+ptnonipm!F51+pt_oilgas!F51+np_oilgas!F51+rwc!F51+'onroad all'!BL51+afdust!BB51+'ptfire-wild'!F51+ptagfire!F51+'cmv_c3 12'!F51+'ptfire-rx'!F51+airports!F51+ptegu_summer!F51+ptegu_winter!F51+ptegu_wintershld!F51</f>
        <v>93183.492181508889</v>
      </c>
      <c r="G52" s="91">
        <f>rail!G51+'cmv_c1c2 12'!G51+nonpt!G51+nonroad!G51+'onroad all'!CB51+ptnonipm!G51+pt_oilgas!G51+np_oilgas!G51+rwc!G51+'ptfire-wild'!G51+ptagfire!G51+'cmv_c3 12'!G51+'ptfire-rx'!G51+airports!G51+ptegu_summer!BO51+ptegu_winter!BO51+ptegu_wintershld!BO51</f>
        <v>30501.808141925358</v>
      </c>
      <c r="H52" s="91">
        <f>rail!H51+'cmv_c1c2 12'!H51+nonpt!H51+nonroad!H51+'onroad all'!CN51+ptnonipm!H51+pt_oilgas!H51+np_oilgas!H51+rwc!H51+'ptfire-wild'!H51+ptagfire!H51+'cmv_c3 12'!H51+livestock!C51+'ptfire-rx'!H51+solvents!H51+airports!H51+ptegu_summer!H51+ptegu_winter!H51+ptegu_wintershld!H51</f>
        <v>242042.58865624003</v>
      </c>
      <c r="I52" s="46"/>
      <c r="K52" s="91"/>
      <c r="M52" s="27" t="s">
        <v>50</v>
      </c>
      <c r="N52" s="91">
        <f>B52+'biogenics 12'!H51</f>
        <v>797427.13320963003</v>
      </c>
      <c r="O52" s="25">
        <f t="shared" si="0"/>
        <v>29356.897858529399</v>
      </c>
      <c r="P52" s="25">
        <f>D52+'biogenics 12'!T51</f>
        <v>101210.96909356223</v>
      </c>
      <c r="Q52" s="25">
        <f t="shared" si="1"/>
        <v>357381.1982935149</v>
      </c>
      <c r="R52" s="25">
        <f t="shared" si="2"/>
        <v>93183.492181508889</v>
      </c>
      <c r="S52" s="25">
        <f t="shared" si="3"/>
        <v>30501.808141925358</v>
      </c>
      <c r="T52" s="25">
        <f>H52+'biogenics 12'!Z51</f>
        <v>479587.54585623904</v>
      </c>
      <c r="V52" s="27" t="s">
        <v>50</v>
      </c>
      <c r="W52" s="91">
        <f>B52-'[1]ptfire-wild'!B51-'[1]ptfire-rx'!B51</f>
        <v>127024.95502563001</v>
      </c>
      <c r="X52" s="91">
        <f>C52-'[1]ptfire-wild'!C51-'[1]ptfire-rx'!C51</f>
        <v>19309.434306529398</v>
      </c>
      <c r="Y52" s="91">
        <f>D52-'[1]ptfire-wild'!D51-'[1]ptfire-rx'!D51</f>
        <v>80185.09930050603</v>
      </c>
      <c r="Z52" s="91">
        <f>E52-'[1]ptfire-wild'!E51-'[1]ptfire-rx'!E51</f>
        <v>295867.41227051488</v>
      </c>
      <c r="AA52" s="91">
        <f>F52-'[1]ptfire-wild'!F51-'[1]ptfire-rx'!F51</f>
        <v>41053.164679508889</v>
      </c>
      <c r="AB52" s="91">
        <f>G52-'[1]ptfire-wild'!G51-'[1]ptfire-rx'!G51</f>
        <v>26194.345546925357</v>
      </c>
      <c r="AC52" s="91">
        <f>H52-'[1]ptfire-wild'!H51-'[1]ptfire-rx'!H51</f>
        <v>97610.272103240015</v>
      </c>
    </row>
    <row r="53" spans="1:29" s="27" customFormat="1" x14ac:dyDescent="0.25">
      <c r="A53" s="27" t="s">
        <v>365</v>
      </c>
      <c r="B53" s="25">
        <f>ptegu_summer!B54+ptnonipm!B54+pt_oilgas!B54+ptegu_winter!B54+ptegu_wintershld!B54+airports!B54</f>
        <v>5982.53617381</v>
      </c>
      <c r="C53" s="91">
        <f>ptegu_summer!C54+ptnonipm!C54+pt_oilgas!C54+ptegu_winter!C54+ptegu_wintershld!C54+airports!C54</f>
        <v>76.135120939999993</v>
      </c>
      <c r="D53" s="91">
        <f>ptegu_summer!AO54+ptnonipm!D54+pt_oilgas!D54+ptegu_winter!AO54+ptegu_wintershld!AO54+airports!D54</f>
        <v>9439.9847583212049</v>
      </c>
      <c r="E53" s="91">
        <f>ptegu_summer!E54+ptnonipm!E54+pt_oilgas!E54+ptegu_winter!E54+ptegu_wintershld!E54+airports!E54</f>
        <v>4089.8403829773997</v>
      </c>
      <c r="F53" s="91">
        <f>ptegu_summer!F54+ptnonipm!F54+pt_oilgas!F54+ptegu_winter!F54+ptegu_wintershld!F54+airports!F54</f>
        <v>1819.7197791818999</v>
      </c>
      <c r="G53" s="91">
        <f>ptegu_summer!BO54+ptnonipm!G54+pt_oilgas!G54+ptegu_winter!BO54+ptegu_wintershld!BO54+airports!G54</f>
        <v>7058.3795857839204</v>
      </c>
      <c r="H53" s="91">
        <f>ptegu_summer!H54+ptnonipm!H54+pt_oilgas!H54+ptegu_winter!H54+ptegu_wintershld!H54+airports!H54</f>
        <v>2359.2915304809999</v>
      </c>
      <c r="I53" s="46"/>
      <c r="M53" s="27" t="s">
        <v>365</v>
      </c>
      <c r="N53" s="25">
        <f>B53</f>
        <v>5982.53617381</v>
      </c>
      <c r="O53" s="25">
        <f t="shared" si="0"/>
        <v>76.135120939999993</v>
      </c>
      <c r="P53" s="25">
        <f>D53</f>
        <v>9439.9847583212049</v>
      </c>
      <c r="Q53" s="25">
        <f t="shared" si="1"/>
        <v>4089.8403829773997</v>
      </c>
      <c r="R53" s="25">
        <f t="shared" si="2"/>
        <v>1819.7197791818999</v>
      </c>
      <c r="S53" s="25">
        <f t="shared" si="3"/>
        <v>7058.3795857839204</v>
      </c>
      <c r="T53" s="25">
        <f>H53</f>
        <v>2359.2915304809999</v>
      </c>
      <c r="V53" s="27" t="s">
        <v>365</v>
      </c>
      <c r="W53" s="25">
        <f>B53</f>
        <v>5982.53617381</v>
      </c>
      <c r="X53" s="25">
        <f t="shared" ref="X53:AC53" si="4">C53</f>
        <v>76.135120939999993</v>
      </c>
      <c r="Y53" s="25">
        <f t="shared" si="4"/>
        <v>9439.9847583212049</v>
      </c>
      <c r="Z53" s="25">
        <f t="shared" si="4"/>
        <v>4089.8403829773997</v>
      </c>
      <c r="AA53" s="25">
        <f t="shared" si="4"/>
        <v>1819.7197791818999</v>
      </c>
      <c r="AB53" s="25">
        <f t="shared" si="4"/>
        <v>7058.3795857839204</v>
      </c>
      <c r="AC53" s="25">
        <f t="shared" si="4"/>
        <v>2359.2915304809999</v>
      </c>
    </row>
    <row r="55" spans="1:29" x14ac:dyDescent="0.25">
      <c r="A55" s="27" t="s">
        <v>56</v>
      </c>
      <c r="B55" s="25">
        <f>SUM(B3:B53)</f>
        <v>45346803.587315708</v>
      </c>
      <c r="C55" s="25">
        <f t="shared" ref="C55:H55" si="5">SUM(C3:C53)</f>
        <v>4430866.212485889</v>
      </c>
      <c r="D55" s="25">
        <f t="shared" si="5"/>
        <v>6695565.0102195311</v>
      </c>
      <c r="E55" s="25">
        <f t="shared" si="5"/>
        <v>9548092.9024856202</v>
      </c>
      <c r="F55" s="25">
        <f t="shared" si="5"/>
        <v>3435978.2661627629</v>
      </c>
      <c r="G55" s="25">
        <f t="shared" si="5"/>
        <v>1556165.8060224142</v>
      </c>
      <c r="H55" s="25">
        <f t="shared" si="5"/>
        <v>12475784.938269263</v>
      </c>
      <c r="K55" s="91"/>
      <c r="M55" s="27" t="s">
        <v>56</v>
      </c>
      <c r="N55" s="25">
        <f>SUM(N3:N53)</f>
        <v>49319817.964007713</v>
      </c>
      <c r="O55" s="25">
        <f t="shared" ref="O55:T55" si="6">SUM(O3:O53)</f>
        <v>4430866.212485889</v>
      </c>
      <c r="P55" s="25">
        <f t="shared" si="6"/>
        <v>7678812.3076755768</v>
      </c>
      <c r="Q55" s="25">
        <f t="shared" si="6"/>
        <v>9548092.9024856202</v>
      </c>
      <c r="R55" s="25">
        <f t="shared" si="6"/>
        <v>3435978.2661627629</v>
      </c>
      <c r="S55" s="25">
        <f t="shared" si="6"/>
        <v>1556165.8060224142</v>
      </c>
      <c r="T55" s="25">
        <f t="shared" si="6"/>
        <v>39267691.971293248</v>
      </c>
      <c r="V55" s="27" t="s">
        <v>56</v>
      </c>
      <c r="W55" s="25">
        <f>SUM(W3:W53)</f>
        <v>31608960.012767635</v>
      </c>
      <c r="X55" s="25">
        <f t="shared" ref="X55:AC55" si="7">SUM(X3:X53)</f>
        <v>4190928.8238705583</v>
      </c>
      <c r="Y55" s="25">
        <f t="shared" si="7"/>
        <v>6468065.3591634212</v>
      </c>
      <c r="Z55" s="25">
        <f t="shared" si="7"/>
        <v>8084430.6059939889</v>
      </c>
      <c r="AA55" s="25">
        <f t="shared" si="7"/>
        <v>2200247.2208719025</v>
      </c>
      <c r="AB55" s="25">
        <f t="shared" si="7"/>
        <v>1444756.6048655831</v>
      </c>
      <c r="AC55" s="25">
        <f t="shared" si="7"/>
        <v>9361544.9380503651</v>
      </c>
    </row>
    <row r="56" spans="1:29" x14ac:dyDescent="0.25">
      <c r="A56" s="27"/>
      <c r="B56" s="25"/>
      <c r="C56" s="25"/>
      <c r="D56" s="25"/>
      <c r="E56" s="25"/>
      <c r="F56" s="25"/>
      <c r="G56" s="25"/>
      <c r="H56" s="25"/>
      <c r="M56" s="27"/>
      <c r="N56" s="25"/>
      <c r="O56" s="25"/>
      <c r="P56" s="25"/>
      <c r="Q56" s="25"/>
      <c r="R56" s="25"/>
      <c r="S56" s="25"/>
      <c r="T56" s="25"/>
      <c r="W56" s="25"/>
      <c r="X56" s="25"/>
      <c r="Y56" s="25"/>
      <c r="Z56" s="25"/>
      <c r="AA56" s="25"/>
      <c r="AB56" s="25"/>
      <c r="AC56" s="25"/>
    </row>
    <row r="57" spans="1:29" x14ac:dyDescent="0.25">
      <c r="B57" s="91"/>
      <c r="C57" s="91"/>
      <c r="D57" s="91"/>
      <c r="E57" s="91"/>
      <c r="F57" s="91"/>
      <c r="G57" s="91"/>
      <c r="H57" s="91"/>
      <c r="N57" s="91"/>
      <c r="O57" s="91"/>
      <c r="P57" s="91"/>
      <c r="Q57" s="91"/>
      <c r="R57" s="91"/>
      <c r="S57" s="91"/>
      <c r="T57" s="91"/>
      <c r="W57" s="25"/>
      <c r="X57" s="91"/>
      <c r="Y57" s="91"/>
      <c r="Z57" s="91"/>
      <c r="AA57" s="91"/>
      <c r="AB57" s="91"/>
      <c r="AC57" s="91"/>
    </row>
    <row r="58" spans="1:29" x14ac:dyDescent="0.25">
      <c r="B58" s="25"/>
      <c r="C58" s="25"/>
      <c r="D58" s="25"/>
      <c r="E58" s="25"/>
      <c r="F58" s="25"/>
      <c r="G58" s="25"/>
      <c r="H58" s="25"/>
      <c r="M58" s="27"/>
      <c r="N58" s="25"/>
      <c r="O58" s="25"/>
      <c r="P58" s="25"/>
      <c r="Q58" s="25"/>
      <c r="R58" s="25"/>
      <c r="S58" s="25"/>
      <c r="T58" s="25"/>
      <c r="W58" s="25"/>
      <c r="X58" s="25"/>
      <c r="Y58" s="25"/>
      <c r="Z58" s="25"/>
      <c r="AA58" s="25"/>
      <c r="AB58" s="25"/>
      <c r="AC58" s="25"/>
    </row>
    <row r="59" spans="1:29" x14ac:dyDescent="0.25">
      <c r="B59" s="25"/>
      <c r="C59" s="25"/>
      <c r="D59" s="25"/>
      <c r="E59" s="25"/>
      <c r="F59" s="25"/>
      <c r="G59" s="25"/>
      <c r="H59" s="25"/>
    </row>
    <row r="60" spans="1:29" x14ac:dyDescent="0.25">
      <c r="B60" s="25"/>
      <c r="C60" s="25"/>
      <c r="D60" s="25"/>
      <c r="E60" s="25"/>
      <c r="F60" s="25"/>
      <c r="G60" s="25"/>
      <c r="H60" s="25"/>
      <c r="N60" s="25"/>
    </row>
    <row r="61" spans="1:29" x14ac:dyDescent="0.25">
      <c r="B61" s="25"/>
      <c r="C61" s="25"/>
      <c r="D61" s="25"/>
      <c r="E61" s="25"/>
      <c r="F61" s="25"/>
      <c r="G61" s="25"/>
      <c r="H61" s="25"/>
    </row>
    <row r="90" spans="1:21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K71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X48" sqref="X48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27" customWidth="1"/>
    <col min="16" max="16" width="15.140625" bestFit="1" customWidth="1"/>
    <col min="17" max="17" width="5.7109375" style="27" bestFit="1" customWidth="1"/>
    <col min="18" max="18" width="9.85546875" style="27" bestFit="1" customWidth="1"/>
    <col min="19" max="19" width="6.7109375" style="25" bestFit="1" customWidth="1"/>
    <col min="20" max="20" width="14.5703125" style="25" bestFit="1" customWidth="1"/>
    <col min="21" max="21" width="5.7109375" style="25" bestFit="1" customWidth="1"/>
    <col min="22" max="22" width="6.7109375" style="25" bestFit="1" customWidth="1"/>
    <col min="23" max="23" width="13.42578125" style="25" bestFit="1" customWidth="1"/>
    <col min="24" max="24" width="6.7109375" style="25" bestFit="1" customWidth="1"/>
    <col min="25" max="25" width="10.28515625" style="25" bestFit="1" customWidth="1"/>
    <col min="26" max="26" width="6.7109375" style="25" bestFit="1" customWidth="1"/>
    <col min="27" max="27" width="5.7109375" style="25" bestFit="1" customWidth="1"/>
    <col min="28" max="28" width="6.7109375" style="25" bestFit="1" customWidth="1"/>
    <col min="29" max="29" width="7.7109375" style="25" bestFit="1" customWidth="1"/>
    <col min="30" max="30" width="6.7109375" style="25" bestFit="1" customWidth="1"/>
    <col min="31" max="31" width="15.42578125" style="25" bestFit="1" customWidth="1"/>
    <col min="32" max="33" width="6.7109375" style="25" bestFit="1" customWidth="1"/>
    <col min="34" max="34" width="5.7109375" style="25" bestFit="1" customWidth="1"/>
    <col min="35" max="35" width="5.7109375" style="91" customWidth="1"/>
    <col min="36" max="36" width="4.140625" style="25" bestFit="1" customWidth="1"/>
    <col min="37" max="37" width="6.5703125" style="25" bestFit="1" customWidth="1"/>
    <col min="38" max="38" width="6.140625" style="25" bestFit="1" customWidth="1"/>
    <col min="39" max="39" width="5.7109375" style="25" bestFit="1" customWidth="1"/>
    <col min="40" max="40" width="10" style="25" bestFit="1" customWidth="1"/>
    <col min="41" max="41" width="10" style="91" customWidth="1"/>
    <col min="42" max="42" width="9.28515625" style="25" bestFit="1" customWidth="1"/>
    <col min="43" max="43" width="7.7109375" style="25" bestFit="1" customWidth="1"/>
    <col min="44" max="44" width="9.28515625" style="25" bestFit="1" customWidth="1"/>
    <col min="45" max="45" width="6.7109375" style="25" bestFit="1" customWidth="1"/>
    <col min="46" max="46" width="4.28515625" style="25" bestFit="1" customWidth="1"/>
    <col min="47" max="47" width="7.7109375" style="25" bestFit="1" customWidth="1"/>
    <col min="48" max="48" width="4.5703125" style="25" bestFit="1" customWidth="1"/>
    <col min="49" max="49" width="4.140625" style="25" bestFit="1" customWidth="1"/>
    <col min="50" max="50" width="6.7109375" style="25" bestFit="1" customWidth="1"/>
    <col min="51" max="51" width="4.140625" style="25" bestFit="1" customWidth="1"/>
    <col min="52" max="52" width="3.28515625" style="25" bestFit="1" customWidth="1"/>
    <col min="53" max="54" width="7.7109375" style="25" bestFit="1" customWidth="1"/>
    <col min="55" max="55" width="5.7109375" style="25" bestFit="1" customWidth="1"/>
    <col min="56" max="56" width="5.140625" style="25" bestFit="1" customWidth="1"/>
    <col min="57" max="57" width="8.7109375" style="25" bestFit="1" customWidth="1"/>
    <col min="58" max="58" width="4.85546875" style="25" bestFit="1" customWidth="1"/>
    <col min="59" max="59" width="7.85546875" style="25" bestFit="1" customWidth="1"/>
    <col min="60" max="60" width="6" style="25" bestFit="1" customWidth="1"/>
    <col min="61" max="61" width="6.7109375" style="25" customWidth="1"/>
    <col min="62" max="62" width="6.7109375" style="25" bestFit="1" customWidth="1"/>
    <col min="63" max="63" width="3.85546875" style="25" bestFit="1" customWidth="1"/>
    <col min="64" max="64" width="5.5703125" style="25" bestFit="1" customWidth="1"/>
    <col min="65" max="65" width="3.85546875" style="25" bestFit="1" customWidth="1"/>
    <col min="66" max="66" width="5.7109375" style="25" bestFit="1" customWidth="1"/>
    <col min="67" max="67" width="8" style="25" bestFit="1" customWidth="1"/>
    <col min="68" max="68" width="5.28515625" style="25" bestFit="1" customWidth="1"/>
    <col min="69" max="69" width="7.7109375" style="25" bestFit="1" customWidth="1"/>
    <col min="70" max="70" width="6.7109375" style="25" bestFit="1" customWidth="1"/>
    <col min="71" max="71" width="9.28515625" style="25" bestFit="1" customWidth="1"/>
    <col min="72" max="73" width="7.7109375" style="25" customWidth="1"/>
    <col min="74" max="74" width="7.7109375" style="91" customWidth="1"/>
    <col min="75" max="75" width="9.140625" style="27"/>
    <col min="77" max="77" width="10.28515625" bestFit="1" customWidth="1"/>
  </cols>
  <sheetData>
    <row r="1" spans="1:89" x14ac:dyDescent="0.25">
      <c r="B1" s="27" t="s">
        <v>503</v>
      </c>
      <c r="P1" s="27" t="s">
        <v>504</v>
      </c>
    </row>
    <row r="2" spans="1:89" x14ac:dyDescent="0.25">
      <c r="A2" s="27" t="s">
        <v>52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63</v>
      </c>
      <c r="J2" s="27" t="s">
        <v>64</v>
      </c>
      <c r="K2" s="27" t="s">
        <v>65</v>
      </c>
      <c r="L2" s="61" t="s">
        <v>310</v>
      </c>
      <c r="M2" s="61" t="s">
        <v>313</v>
      </c>
      <c r="N2" s="61" t="s">
        <v>320</v>
      </c>
      <c r="P2" s="27" t="s">
        <v>226</v>
      </c>
      <c r="Q2" s="27" t="s">
        <v>359</v>
      </c>
      <c r="R2" s="27" t="s">
        <v>178</v>
      </c>
      <c r="S2" s="27" t="s">
        <v>131</v>
      </c>
      <c r="T2" s="27" t="s">
        <v>132</v>
      </c>
      <c r="U2" s="27" t="s">
        <v>133</v>
      </c>
      <c r="V2" s="27" t="s">
        <v>360</v>
      </c>
      <c r="W2" s="27" t="s">
        <v>179</v>
      </c>
      <c r="X2" s="27" t="s">
        <v>134</v>
      </c>
      <c r="Y2" s="27" t="s">
        <v>59</v>
      </c>
      <c r="Z2" s="27" t="s">
        <v>136</v>
      </c>
      <c r="AA2" s="27" t="s">
        <v>137</v>
      </c>
      <c r="AB2" s="27" t="s">
        <v>361</v>
      </c>
      <c r="AC2" s="27" t="s">
        <v>138</v>
      </c>
      <c r="AD2" s="27" t="s">
        <v>139</v>
      </c>
      <c r="AE2" s="27" t="s">
        <v>140</v>
      </c>
      <c r="AF2" s="27" t="s">
        <v>141</v>
      </c>
      <c r="AG2" s="27" t="s">
        <v>142</v>
      </c>
      <c r="AH2" s="27" t="s">
        <v>143</v>
      </c>
      <c r="AI2" s="90" t="s">
        <v>468</v>
      </c>
      <c r="AJ2" s="27" t="s">
        <v>362</v>
      </c>
      <c r="AK2" s="27" t="s">
        <v>144</v>
      </c>
      <c r="AL2" s="27" t="s">
        <v>367</v>
      </c>
      <c r="AM2" s="27" t="s">
        <v>57</v>
      </c>
      <c r="AN2" s="27" t="s">
        <v>128</v>
      </c>
      <c r="AO2" s="90" t="s">
        <v>469</v>
      </c>
      <c r="AP2" s="27" t="s">
        <v>145</v>
      </c>
      <c r="AQ2" s="27" t="s">
        <v>146</v>
      </c>
      <c r="AR2" s="27" t="s">
        <v>60</v>
      </c>
      <c r="AS2" s="27" t="s">
        <v>148</v>
      </c>
      <c r="AT2" s="27" t="s">
        <v>149</v>
      </c>
      <c r="AU2" s="27" t="s">
        <v>150</v>
      </c>
      <c r="AV2" s="27" t="s">
        <v>151</v>
      </c>
      <c r="AW2" s="27" t="s">
        <v>152</v>
      </c>
      <c r="AX2" s="27" t="s">
        <v>153</v>
      </c>
      <c r="AY2" s="27" t="s">
        <v>154</v>
      </c>
      <c r="AZ2" s="27" t="s">
        <v>156</v>
      </c>
      <c r="BA2" s="27" t="s">
        <v>54</v>
      </c>
      <c r="BB2" s="27" t="s">
        <v>53</v>
      </c>
      <c r="BC2" s="27" t="s">
        <v>157</v>
      </c>
      <c r="BD2" s="27" t="s">
        <v>158</v>
      </c>
      <c r="BE2" s="27" t="s">
        <v>160</v>
      </c>
      <c r="BF2" s="27" t="s">
        <v>161</v>
      </c>
      <c r="BG2" s="27" t="s">
        <v>162</v>
      </c>
      <c r="BH2" s="27" t="s">
        <v>164</v>
      </c>
      <c r="BI2" s="27" t="s">
        <v>165</v>
      </c>
      <c r="BJ2" s="27" t="s">
        <v>363</v>
      </c>
      <c r="BK2" s="27" t="s">
        <v>166</v>
      </c>
      <c r="BL2" s="27" t="s">
        <v>167</v>
      </c>
      <c r="BM2" s="27" t="s">
        <v>168</v>
      </c>
      <c r="BN2" s="27" t="s">
        <v>61</v>
      </c>
      <c r="BO2" s="27" t="s">
        <v>368</v>
      </c>
      <c r="BP2" s="27" t="s">
        <v>169</v>
      </c>
      <c r="BQ2" s="27" t="s">
        <v>171</v>
      </c>
      <c r="BR2" s="27" t="s">
        <v>173</v>
      </c>
      <c r="BS2" s="27" t="s">
        <v>174</v>
      </c>
      <c r="BT2" s="27" t="s">
        <v>369</v>
      </c>
      <c r="BU2" s="27"/>
      <c r="BV2" s="90" t="s">
        <v>437</v>
      </c>
      <c r="BW2" s="27" t="s">
        <v>141</v>
      </c>
      <c r="BY2" s="27" t="s">
        <v>59</v>
      </c>
      <c r="BZ2" s="27" t="s">
        <v>57</v>
      </c>
      <c r="CA2" s="27" t="s">
        <v>60</v>
      </c>
      <c r="CB2" s="27" t="s">
        <v>54</v>
      </c>
      <c r="CC2" s="27" t="s">
        <v>53</v>
      </c>
      <c r="CD2" s="27" t="s">
        <v>61</v>
      </c>
      <c r="CE2" s="27" t="s">
        <v>62</v>
      </c>
      <c r="CF2" s="27" t="s">
        <v>63</v>
      </c>
      <c r="CG2" s="27" t="s">
        <v>64</v>
      </c>
      <c r="CH2" s="27" t="s">
        <v>65</v>
      </c>
      <c r="CI2" s="27" t="s">
        <v>310</v>
      </c>
      <c r="CJ2" s="27" t="s">
        <v>313</v>
      </c>
      <c r="CK2" s="27" t="s">
        <v>320</v>
      </c>
    </row>
    <row r="3" spans="1:89" x14ac:dyDescent="0.25">
      <c r="A3" s="27" t="s">
        <v>0</v>
      </c>
      <c r="B3" s="25">
        <v>178562.12893000001</v>
      </c>
      <c r="C3" s="25">
        <v>31.852785020999999</v>
      </c>
      <c r="D3" s="25">
        <v>11227.468177000001</v>
      </c>
      <c r="E3" s="25">
        <v>1078.2110665</v>
      </c>
      <c r="F3" s="25">
        <v>1017.3737026</v>
      </c>
      <c r="G3" s="25">
        <v>14.649504397999999</v>
      </c>
      <c r="H3" s="25">
        <v>16008.710625</v>
      </c>
      <c r="I3" s="25">
        <v>111.34082137</v>
      </c>
      <c r="J3" s="25">
        <v>461.59427068000002</v>
      </c>
      <c r="K3" s="25">
        <v>268.34969365000001</v>
      </c>
      <c r="L3" s="61">
        <v>15.918444563</v>
      </c>
      <c r="M3" s="61">
        <v>69.455629963000007</v>
      </c>
      <c r="N3" s="61">
        <v>21.887019306999999</v>
      </c>
      <c r="O3" s="25"/>
      <c r="P3" s="27" t="s">
        <v>0</v>
      </c>
      <c r="Q3" s="25">
        <v>16.590824822237401</v>
      </c>
      <c r="R3" s="25">
        <v>15.8140878924994</v>
      </c>
      <c r="S3" s="25">
        <v>111.224604784294</v>
      </c>
      <c r="T3" s="25">
        <v>111.224604784294</v>
      </c>
      <c r="U3" s="25">
        <v>50.456964937366699</v>
      </c>
      <c r="V3" s="25">
        <v>466.77576265681898</v>
      </c>
      <c r="W3" s="25">
        <v>70.122318643661202</v>
      </c>
      <c r="X3" s="25">
        <v>1012.99965965492</v>
      </c>
      <c r="Y3" s="25">
        <v>178663.652338607</v>
      </c>
      <c r="Z3" s="25">
        <v>714.80360236858405</v>
      </c>
      <c r="AA3" s="25">
        <v>72.450959793409297</v>
      </c>
      <c r="AB3" s="25">
        <v>793.92520730810395</v>
      </c>
      <c r="AC3" s="25">
        <v>1361.30493715135</v>
      </c>
      <c r="AD3" s="25">
        <v>267.34039638077297</v>
      </c>
      <c r="AE3" s="25">
        <v>267.34039638077297</v>
      </c>
      <c r="AF3" s="25">
        <v>89.6940362031999</v>
      </c>
      <c r="AG3" s="25">
        <v>603.07273980114303</v>
      </c>
      <c r="AH3" s="25">
        <v>24.795813653230699</v>
      </c>
      <c r="AI3" s="91">
        <v>67.998264512185997</v>
      </c>
      <c r="AJ3" s="25">
        <v>2.4381266503193899</v>
      </c>
      <c r="AK3" s="25">
        <v>21.222667607895801</v>
      </c>
      <c r="AL3" s="25">
        <v>22.041413400816101</v>
      </c>
      <c r="AM3" s="25">
        <v>31.6936290943964</v>
      </c>
      <c r="AN3" s="25">
        <v>0</v>
      </c>
      <c r="AO3" s="91">
        <v>16280.282598808401</v>
      </c>
      <c r="AP3" s="25">
        <v>10090.5766980935</v>
      </c>
      <c r="AQ3" s="25">
        <v>1031.4812911809599</v>
      </c>
      <c r="AR3" s="25">
        <v>11211.752025477699</v>
      </c>
      <c r="AS3" s="25">
        <v>463.60705416926999</v>
      </c>
      <c r="AT3" s="25">
        <v>0.25332224176987</v>
      </c>
      <c r="AU3" s="25">
        <v>6853.9826472220002</v>
      </c>
      <c r="AV3" s="25">
        <v>0.48086282467192398</v>
      </c>
      <c r="AW3" s="25">
        <v>9.06523948257522E-2</v>
      </c>
      <c r="AX3" s="25">
        <v>416.05711349945102</v>
      </c>
      <c r="AY3" s="25">
        <v>0.24435108649283199</v>
      </c>
      <c r="AZ3" s="25">
        <v>1.7061433676703201E-2</v>
      </c>
      <c r="BA3" s="25">
        <v>1067.4691519123701</v>
      </c>
      <c r="BB3" s="25">
        <v>1007.10497417464</v>
      </c>
      <c r="BC3" s="25">
        <v>60.364177737727097</v>
      </c>
      <c r="BD3" s="25">
        <v>8.8617822494860396E-4</v>
      </c>
      <c r="BE3" s="25">
        <v>165.41925588496201</v>
      </c>
      <c r="BF3" s="25">
        <v>6.3705090350920602E-3</v>
      </c>
      <c r="BG3" s="25">
        <v>85.297688244404398</v>
      </c>
      <c r="BH3" s="25">
        <v>0.87912375965210998</v>
      </c>
      <c r="BI3" s="25">
        <v>335.44274747708499</v>
      </c>
      <c r="BJ3" s="25">
        <v>65.448072702549496</v>
      </c>
      <c r="BK3" s="25">
        <v>0.77568862260729599</v>
      </c>
      <c r="BL3" s="25">
        <v>2.1379802856087702</v>
      </c>
      <c r="BM3" s="25">
        <v>1.86973217480447E-3</v>
      </c>
      <c r="BN3" s="25">
        <v>14.6054628469386</v>
      </c>
      <c r="BO3" s="25">
        <v>3981.8896124596399</v>
      </c>
      <c r="BP3" s="25">
        <v>0</v>
      </c>
      <c r="BQ3" s="25">
        <v>1903.8607859793999</v>
      </c>
      <c r="BR3" s="25">
        <v>384.694772352386</v>
      </c>
      <c r="BS3" s="25">
        <v>16187.718955009101</v>
      </c>
      <c r="BT3" s="25">
        <v>2249.23499659869</v>
      </c>
      <c r="BU3" s="27"/>
      <c r="BV3" s="91">
        <f t="shared" ref="BV3:BV34" si="0">Q3+S3+U3+V3+Z3+AB3+AC3+AD3+AG3+AH3+AJ3+AK3+AL3+AS3+AU3+BJ3+BQ3+BT3</f>
        <v>15992.126618194843</v>
      </c>
      <c r="BW3" s="34">
        <f t="shared" ref="BW3:BW34" si="1">AF3/(AF3+AP3+AQ3+1E-50)</f>
        <v>8.0000017837870991E-3</v>
      </c>
      <c r="BY3" s="22">
        <f t="shared" ref="BY3:BY34" si="2">+(Y3-B3)/B3</f>
        <v>5.6856069769865326E-4</v>
      </c>
      <c r="BZ3" s="22">
        <f t="shared" ref="BZ3:BZ34" si="3">+(AM3-C3)/C3</f>
        <v>-4.9966094487081912E-3</v>
      </c>
      <c r="CA3" s="22">
        <f t="shared" ref="CA3:CA34" si="4">+(AR3-D3)/D3</f>
        <v>-1.3997947956331594E-3</v>
      </c>
      <c r="CB3" s="22">
        <f t="shared" ref="CB3:CB34" si="5">+(BA3-E3)/E3</f>
        <v>-9.9627196579417931E-3</v>
      </c>
      <c r="CC3" s="22">
        <f t="shared" ref="CC3:CC34" si="6">+(BB3-F3)/F3</f>
        <v>-1.0093369230123833E-2</v>
      </c>
      <c r="CD3" s="22">
        <f t="shared" ref="CD3:CD34" si="7">+(BN3-G3)/G3</f>
        <v>-3.0063509225207565E-3</v>
      </c>
      <c r="CE3" s="22">
        <f t="shared" ref="CE3:CE34" si="8">+(BS3-H3)/H3</f>
        <v>1.1181933023984621E-2</v>
      </c>
      <c r="CF3" s="22">
        <f t="shared" ref="CF3:CF34" si="9">+(T3-I3)/I3</f>
        <v>-1.0437913451329421E-3</v>
      </c>
      <c r="CG3" s="22">
        <f t="shared" ref="CG3:CG34" si="10">+(V3-J3)/J3</f>
        <v>1.1225208599720744E-2</v>
      </c>
      <c r="CH3" s="22">
        <f t="shared" ref="CH3:CH34" si="11">+(AD3-K3)/K3</f>
        <v>-3.7611269664553004E-3</v>
      </c>
      <c r="CI3" s="22">
        <f t="shared" ref="CI3:CI34" si="12">+(R3-L3)/L3</f>
        <v>-6.5557077569727657E-3</v>
      </c>
      <c r="CJ3" s="22">
        <f t="shared" ref="CJ3:CJ34" si="13">+(W3-M3)/M3</f>
        <v>9.5987709134068757E-3</v>
      </c>
      <c r="CK3" s="22">
        <f t="shared" ref="CK3:CK34" si="14">+(AL3-N3)/N3</f>
        <v>7.0541397917405092E-3</v>
      </c>
    </row>
    <row r="4" spans="1:89" x14ac:dyDescent="0.25">
      <c r="A4" s="27" t="s">
        <v>2</v>
      </c>
      <c r="B4" s="25">
        <v>190552.77820999999</v>
      </c>
      <c r="C4" s="25">
        <v>42.250641414999997</v>
      </c>
      <c r="D4" s="25">
        <v>13535.048832</v>
      </c>
      <c r="E4" s="25">
        <v>1395.2377627000001</v>
      </c>
      <c r="F4" s="25">
        <v>1322.8008992</v>
      </c>
      <c r="G4" s="25">
        <v>16.149116814999999</v>
      </c>
      <c r="H4" s="25">
        <v>14612.155940000001</v>
      </c>
      <c r="I4" s="25">
        <v>138.18912291000001</v>
      </c>
      <c r="J4" s="25">
        <v>424.86339999</v>
      </c>
      <c r="K4" s="25">
        <v>352.91084819999998</v>
      </c>
      <c r="L4" s="61">
        <v>22.433299046999998</v>
      </c>
      <c r="M4" s="61">
        <v>60.656391552000002</v>
      </c>
      <c r="N4" s="61">
        <v>21.113907806</v>
      </c>
      <c r="O4" s="25"/>
      <c r="P4" s="27" t="s">
        <v>2</v>
      </c>
      <c r="Q4" s="25">
        <v>16.425944374521801</v>
      </c>
      <c r="R4" s="25">
        <v>22.123456216739999</v>
      </c>
      <c r="S4" s="25">
        <v>136.76974204646001</v>
      </c>
      <c r="T4" s="25">
        <v>136.76974204646001</v>
      </c>
      <c r="U4" s="25">
        <v>70.890943038062701</v>
      </c>
      <c r="V4" s="25">
        <v>425.95731369281998</v>
      </c>
      <c r="W4" s="25">
        <v>60.745679995763801</v>
      </c>
      <c r="X4" s="25">
        <v>936.13516188993799</v>
      </c>
      <c r="Y4" s="25">
        <v>189788.174917795</v>
      </c>
      <c r="Z4" s="25">
        <v>692.72079811255401</v>
      </c>
      <c r="AA4" s="25">
        <v>68.088157892652305</v>
      </c>
      <c r="AB4" s="25">
        <v>685.04868829263705</v>
      </c>
      <c r="AC4" s="25">
        <v>1157.57887650162</v>
      </c>
      <c r="AD4" s="25">
        <v>348.62340724819899</v>
      </c>
      <c r="AE4" s="25">
        <v>348.62340724819899</v>
      </c>
      <c r="AF4" s="25">
        <v>107.000072101721</v>
      </c>
      <c r="AG4" s="25">
        <v>509.13144660674999</v>
      </c>
      <c r="AH4" s="25">
        <v>20.702645857177799</v>
      </c>
      <c r="AI4" s="91">
        <v>67.8868895677913</v>
      </c>
      <c r="AJ4" s="25">
        <v>3.4946916729593198</v>
      </c>
      <c r="AK4" s="25">
        <v>16.1168406583052</v>
      </c>
      <c r="AL4" s="25">
        <v>21.102589597970798</v>
      </c>
      <c r="AM4" s="25">
        <v>41.727052467908798</v>
      </c>
      <c r="AN4" s="25">
        <v>0</v>
      </c>
      <c r="AO4" s="91">
        <v>14743.5843798122</v>
      </c>
      <c r="AP4" s="25">
        <v>12037.500051676299</v>
      </c>
      <c r="AQ4" s="25">
        <v>1230.49995517562</v>
      </c>
      <c r="AR4" s="25">
        <v>13375.000078953701</v>
      </c>
      <c r="AS4" s="25">
        <v>410.878918834692</v>
      </c>
      <c r="AT4" s="25">
        <v>0.27698584635989298</v>
      </c>
      <c r="AU4" s="25">
        <v>6131.79994693959</v>
      </c>
      <c r="AV4" s="25">
        <v>0.64913689567177502</v>
      </c>
      <c r="AW4" s="25">
        <v>0.14338606210420099</v>
      </c>
      <c r="AX4" s="25">
        <v>619.67456443834499</v>
      </c>
      <c r="AY4" s="25">
        <v>0.32410101434657601</v>
      </c>
      <c r="AZ4" s="25">
        <v>2.6966415366215302E-2</v>
      </c>
      <c r="BA4" s="25">
        <v>1377.12628273265</v>
      </c>
      <c r="BB4" s="25">
        <v>1305.4418187633401</v>
      </c>
      <c r="BC4" s="25">
        <v>71.684463969311594</v>
      </c>
      <c r="BD4" s="25">
        <v>1.3339531041628801E-3</v>
      </c>
      <c r="BE4" s="25">
        <v>178.53937707523801</v>
      </c>
      <c r="BF4" s="25">
        <v>9.5893532289444694E-3</v>
      </c>
      <c r="BG4" s="25">
        <v>101.380072661033</v>
      </c>
      <c r="BH4" s="25">
        <v>1.19907228988574</v>
      </c>
      <c r="BI4" s="25">
        <v>399.25307802708397</v>
      </c>
      <c r="BJ4" s="25">
        <v>72.212324188661697</v>
      </c>
      <c r="BK4" s="25">
        <v>0.83458811730793503</v>
      </c>
      <c r="BL4" s="25">
        <v>3.1266169502361598</v>
      </c>
      <c r="BM4" s="25">
        <v>2.9496640348991598E-3</v>
      </c>
      <c r="BN4" s="25">
        <v>15.963718588821401</v>
      </c>
      <c r="BO4" s="25">
        <v>3567.6369756919098</v>
      </c>
      <c r="BP4" s="25">
        <v>0</v>
      </c>
      <c r="BQ4" s="25">
        <v>1716.5530896426701</v>
      </c>
      <c r="BR4" s="25">
        <v>345.87503518163999</v>
      </c>
      <c r="BS4" s="25">
        <v>14662.6778083852</v>
      </c>
      <c r="BT4" s="25">
        <v>2038.72664913464</v>
      </c>
      <c r="BU4" s="27"/>
      <c r="BV4" s="91">
        <f t="shared" si="0"/>
        <v>14474.734856440291</v>
      </c>
      <c r="BW4" s="34">
        <f t="shared" si="1"/>
        <v>8.0000053435582402E-3</v>
      </c>
      <c r="BY4" s="22">
        <f t="shared" si="2"/>
        <v>-4.0125538939262085E-3</v>
      </c>
      <c r="BZ4" s="22">
        <f t="shared" si="3"/>
        <v>-1.239244966599044E-2</v>
      </c>
      <c r="CA4" s="22">
        <f t="shared" si="4"/>
        <v>-1.1824763621680274E-2</v>
      </c>
      <c r="CB4" s="22">
        <f t="shared" si="5"/>
        <v>-1.2980927302527688E-2</v>
      </c>
      <c r="CC4" s="22">
        <f t="shared" si="6"/>
        <v>-1.3122972963775827E-2</v>
      </c>
      <c r="CD4" s="22">
        <f t="shared" si="7"/>
        <v>-1.1480394148018843E-2</v>
      </c>
      <c r="CE4" s="22">
        <f t="shared" si="8"/>
        <v>3.4575232150992172E-3</v>
      </c>
      <c r="CF4" s="22">
        <f t="shared" si="9"/>
        <v>-1.0271292223660867E-2</v>
      </c>
      <c r="CG4" s="22">
        <f t="shared" si="10"/>
        <v>2.5747421473483541E-3</v>
      </c>
      <c r="CH4" s="22">
        <f t="shared" si="11"/>
        <v>-1.2148793310460182E-2</v>
      </c>
      <c r="CI4" s="22">
        <f t="shared" si="12"/>
        <v>-1.3811737168521113E-2</v>
      </c>
      <c r="CJ4" s="22">
        <f t="shared" si="13"/>
        <v>1.4720368534823396E-3</v>
      </c>
      <c r="CK4" s="22">
        <f t="shared" si="14"/>
        <v>-5.3605462964017008E-4</v>
      </c>
    </row>
    <row r="5" spans="1:89" x14ac:dyDescent="0.25">
      <c r="A5" s="27" t="s">
        <v>3</v>
      </c>
      <c r="B5" s="25">
        <v>119909.59298</v>
      </c>
      <c r="C5" s="25">
        <v>23.046635226999999</v>
      </c>
      <c r="D5" s="25">
        <v>12127.966004</v>
      </c>
      <c r="E5" s="25">
        <v>981.80572896000001</v>
      </c>
      <c r="F5" s="25">
        <v>934.54412271000001</v>
      </c>
      <c r="G5" s="25">
        <v>11.56824544</v>
      </c>
      <c r="H5" s="25">
        <v>10583.189011</v>
      </c>
      <c r="I5" s="25">
        <v>101.65304258</v>
      </c>
      <c r="J5" s="25">
        <v>309.11559947000001</v>
      </c>
      <c r="K5" s="25">
        <v>260.24249892</v>
      </c>
      <c r="L5" s="61">
        <v>16.468133411</v>
      </c>
      <c r="M5" s="61">
        <v>46.631922054</v>
      </c>
      <c r="N5" s="61">
        <v>15.753973845000001</v>
      </c>
      <c r="O5" s="25"/>
      <c r="P5" s="27" t="s">
        <v>3</v>
      </c>
      <c r="Q5" s="25">
        <v>12.217004004888</v>
      </c>
      <c r="R5" s="25">
        <v>16.324924370464402</v>
      </c>
      <c r="S5" s="25">
        <v>101.20359412789099</v>
      </c>
      <c r="T5" s="25">
        <v>101.20359412789099</v>
      </c>
      <c r="U5" s="25">
        <v>50.853163422146501</v>
      </c>
      <c r="V5" s="25">
        <v>311.677955000488</v>
      </c>
      <c r="W5" s="25">
        <v>47.009337423256802</v>
      </c>
      <c r="X5" s="25">
        <v>735.01506974580502</v>
      </c>
      <c r="Y5" s="25">
        <v>119903.83527769901</v>
      </c>
      <c r="Z5" s="25">
        <v>528.20072360792994</v>
      </c>
      <c r="AA5" s="25">
        <v>52.852651868766898</v>
      </c>
      <c r="AB5" s="25">
        <v>531.01429115306098</v>
      </c>
      <c r="AC5" s="25">
        <v>837.46587024656696</v>
      </c>
      <c r="AD5" s="25">
        <v>258.510560433291</v>
      </c>
      <c r="AE5" s="25">
        <v>258.510560433291</v>
      </c>
      <c r="AF5" s="25">
        <v>96.349400568351498</v>
      </c>
      <c r="AG5" s="25">
        <v>369.58710035936502</v>
      </c>
      <c r="AH5" s="25">
        <v>15.993870638897601</v>
      </c>
      <c r="AI5" s="91">
        <v>49.398653171360003</v>
      </c>
      <c r="AJ5" s="25">
        <v>2.5441985471437398</v>
      </c>
      <c r="AK5" s="25">
        <v>12.9949316461698</v>
      </c>
      <c r="AL5" s="25">
        <v>15.8309495708024</v>
      </c>
      <c r="AM5" s="25">
        <v>22.922230756681302</v>
      </c>
      <c r="AN5" s="25">
        <v>0</v>
      </c>
      <c r="AO5" s="91">
        <v>10738.970735627199</v>
      </c>
      <c r="AP5" s="25">
        <v>10839.3102902274</v>
      </c>
      <c r="AQ5" s="25">
        <v>1108.0179031707901</v>
      </c>
      <c r="AR5" s="25">
        <v>12043.6775939666</v>
      </c>
      <c r="AS5" s="25">
        <v>308.56907799307697</v>
      </c>
      <c r="AT5" s="25">
        <v>0.293009985118801</v>
      </c>
      <c r="AU5" s="25">
        <v>4411.0240763858501</v>
      </c>
      <c r="AV5" s="25">
        <v>0.49298496932819602</v>
      </c>
      <c r="AW5" s="25">
        <v>0.11231671325032901</v>
      </c>
      <c r="AX5" s="25">
        <v>476.27386130722999</v>
      </c>
      <c r="AY5" s="25">
        <v>0.26201070575461399</v>
      </c>
      <c r="AZ5" s="25">
        <v>2.0939184433164101E-2</v>
      </c>
      <c r="BA5" s="25">
        <v>972.17910361673705</v>
      </c>
      <c r="BB5" s="25">
        <v>925.26180401412</v>
      </c>
      <c r="BC5" s="25">
        <v>46.9172996026169</v>
      </c>
      <c r="BD5" s="25">
        <v>4.1109549937443801E-4</v>
      </c>
      <c r="BE5" s="25">
        <v>113.703201177268</v>
      </c>
      <c r="BF5" s="25">
        <v>2.9552405022128898E-3</v>
      </c>
      <c r="BG5" s="25">
        <v>67.433800977749797</v>
      </c>
      <c r="BH5" s="25">
        <v>0.86582747929033199</v>
      </c>
      <c r="BI5" s="25">
        <v>263.056055468289</v>
      </c>
      <c r="BJ5" s="25">
        <v>65.887007320143894</v>
      </c>
      <c r="BK5" s="25">
        <v>0.56527855707490804</v>
      </c>
      <c r="BL5" s="25">
        <v>2.1769128223019498</v>
      </c>
      <c r="BM5" s="25">
        <v>2.2383310295033499E-3</v>
      </c>
      <c r="BN5" s="25">
        <v>11.5123362612918</v>
      </c>
      <c r="BO5" s="25">
        <v>2526.4325525438699</v>
      </c>
      <c r="BP5" s="25">
        <v>0</v>
      </c>
      <c r="BQ5" s="25">
        <v>1225.96329944473</v>
      </c>
      <c r="BR5" s="25">
        <v>249.58271597416601</v>
      </c>
      <c r="BS5" s="25">
        <v>10674.4943211142</v>
      </c>
      <c r="BT5" s="25">
        <v>1481.90479702535</v>
      </c>
      <c r="BU5" s="27"/>
      <c r="BV5" s="91">
        <f t="shared" si="0"/>
        <v>10541.442470927792</v>
      </c>
      <c r="BW5" s="34">
        <f t="shared" si="1"/>
        <v>7.9999983241513493E-3</v>
      </c>
      <c r="BY5" s="22">
        <f t="shared" si="2"/>
        <v>-4.8017028145152365E-5</v>
      </c>
      <c r="BZ5" s="22">
        <f t="shared" si="3"/>
        <v>-5.3979450402787399E-3</v>
      </c>
      <c r="CA5" s="22">
        <f t="shared" si="4"/>
        <v>-6.9499213640275542E-3</v>
      </c>
      <c r="CB5" s="22">
        <f t="shared" si="5"/>
        <v>-9.8050205446042569E-3</v>
      </c>
      <c r="CC5" s="22">
        <f t="shared" si="6"/>
        <v>-9.932456339207453E-3</v>
      </c>
      <c r="CD5" s="22">
        <f t="shared" si="7"/>
        <v>-4.8329869035178422E-3</v>
      </c>
      <c r="CE5" s="22">
        <f t="shared" si="8"/>
        <v>8.627391046243077E-3</v>
      </c>
      <c r="CF5" s="22">
        <f t="shared" si="9"/>
        <v>-4.4213969469265842E-3</v>
      </c>
      <c r="CG5" s="22">
        <f t="shared" si="10"/>
        <v>8.2893116196055029E-3</v>
      </c>
      <c r="CH5" s="22">
        <f t="shared" si="11"/>
        <v>-6.6550947439272994E-3</v>
      </c>
      <c r="CI5" s="22">
        <f t="shared" si="12"/>
        <v>-8.6961307005164971E-3</v>
      </c>
      <c r="CJ5" s="22">
        <f t="shared" si="13"/>
        <v>8.0934980295204895E-3</v>
      </c>
      <c r="CK5" s="22">
        <f t="shared" si="14"/>
        <v>4.8861148659853342E-3</v>
      </c>
    </row>
    <row r="6" spans="1:89" x14ac:dyDescent="0.25">
      <c r="A6" s="27" t="s">
        <v>4</v>
      </c>
      <c r="B6" s="25">
        <v>629026.4</v>
      </c>
      <c r="C6" s="25">
        <v>77.015000000000001</v>
      </c>
      <c r="D6" s="25">
        <v>62721.782500000001</v>
      </c>
      <c r="E6" s="25">
        <v>5174.8239999999996</v>
      </c>
      <c r="F6" s="25">
        <v>4298.0209999999997</v>
      </c>
      <c r="G6" s="25">
        <v>66.612499999999997</v>
      </c>
      <c r="H6" s="25">
        <v>66500.189499999993</v>
      </c>
      <c r="I6" s="25">
        <v>791.90672118999998</v>
      </c>
      <c r="J6" s="25">
        <v>2048.9559183000001</v>
      </c>
      <c r="K6" s="25">
        <v>1993.470795</v>
      </c>
      <c r="L6" s="61">
        <v>140.30351876</v>
      </c>
      <c r="M6" s="61">
        <v>308.87490100999997</v>
      </c>
      <c r="N6" s="61">
        <v>102.11785896000001</v>
      </c>
      <c r="O6" s="25"/>
      <c r="P6" s="27" t="s">
        <v>4</v>
      </c>
      <c r="Q6" s="25">
        <v>96.0011603015476</v>
      </c>
      <c r="R6" s="25">
        <v>138.95201517852499</v>
      </c>
      <c r="S6" s="25">
        <v>787.27070497587499</v>
      </c>
      <c r="T6" s="25">
        <v>787.27070497587499</v>
      </c>
      <c r="U6" s="25">
        <v>415.06188892906601</v>
      </c>
      <c r="V6" s="25">
        <v>2065.9244782412702</v>
      </c>
      <c r="W6" s="25">
        <v>311.46839414742902</v>
      </c>
      <c r="X6" s="25">
        <v>4236.7939957060798</v>
      </c>
      <c r="Y6" s="25">
        <v>627572.82265204994</v>
      </c>
      <c r="Z6" s="25">
        <v>3757.25742228733</v>
      </c>
      <c r="AA6" s="25">
        <v>276.35518823691501</v>
      </c>
      <c r="AB6" s="25">
        <v>3554.08456589656</v>
      </c>
      <c r="AC6" s="25">
        <v>5188.6290030719401</v>
      </c>
      <c r="AD6" s="25">
        <v>1978.71793293521</v>
      </c>
      <c r="AE6" s="25">
        <v>1978.71793293521</v>
      </c>
      <c r="AF6" s="25">
        <v>498.04623633944499</v>
      </c>
      <c r="AG6" s="25">
        <v>2332.5966187123299</v>
      </c>
      <c r="AH6" s="25">
        <v>104.711715795942</v>
      </c>
      <c r="AI6" s="91">
        <v>329.91667140038498</v>
      </c>
      <c r="AJ6" s="25">
        <v>21.0659387412379</v>
      </c>
      <c r="AK6" s="25">
        <v>85.889119354765697</v>
      </c>
      <c r="AL6" s="25">
        <v>102.328574286104</v>
      </c>
      <c r="AM6" s="25">
        <v>76.407138612410904</v>
      </c>
      <c r="AN6" s="25">
        <v>0</v>
      </c>
      <c r="AO6" s="91">
        <v>67408.449165715894</v>
      </c>
      <c r="AP6" s="25">
        <v>56030.148951999799</v>
      </c>
      <c r="AQ6" s="25">
        <v>5727.5252181969399</v>
      </c>
      <c r="AR6" s="25">
        <v>62255.720406536202</v>
      </c>
      <c r="AS6" s="25">
        <v>2032.6502422148101</v>
      </c>
      <c r="AT6" s="25">
        <v>0.72295398763341501</v>
      </c>
      <c r="AU6" s="25">
        <v>27008.043603712998</v>
      </c>
      <c r="AV6" s="25">
        <v>2.02677831478695</v>
      </c>
      <c r="AW6" s="25">
        <v>0.41795858727822799</v>
      </c>
      <c r="AX6" s="25">
        <v>1861.69032346213</v>
      </c>
      <c r="AY6" s="25">
        <v>0.97875795774841901</v>
      </c>
      <c r="AZ6" s="25">
        <v>7.9157804373970006E-2</v>
      </c>
      <c r="BA6" s="25">
        <v>5175.85483109294</v>
      </c>
      <c r="BB6" s="25">
        <v>4294.0196528988599</v>
      </c>
      <c r="BC6" s="25">
        <v>881.83517819408303</v>
      </c>
      <c r="BD6" s="25">
        <v>5.7897439922397296E-3</v>
      </c>
      <c r="BE6" s="25">
        <v>656.79742107728805</v>
      </c>
      <c r="BF6" s="25">
        <v>4.1621001418122999E-2</v>
      </c>
      <c r="BG6" s="25">
        <v>354.10714134382698</v>
      </c>
      <c r="BH6" s="25">
        <v>3.8419358371225201</v>
      </c>
      <c r="BI6" s="25">
        <v>1400.1875860381199</v>
      </c>
      <c r="BJ6" s="25">
        <v>84.018304376725794</v>
      </c>
      <c r="BK6" s="25">
        <v>2.9891724307610801</v>
      </c>
      <c r="BL6" s="25">
        <v>10.124240738989201</v>
      </c>
      <c r="BM6" s="25">
        <v>8.8145733789689994E-3</v>
      </c>
      <c r="BN6" s="25">
        <v>65.995885614510797</v>
      </c>
      <c r="BO6" s="25">
        <v>15295.423725226399</v>
      </c>
      <c r="BP6" s="25">
        <v>0</v>
      </c>
      <c r="BQ6" s="25">
        <v>7608.5213530569799</v>
      </c>
      <c r="BR6" s="25">
        <v>1451.7690376001501</v>
      </c>
      <c r="BS6" s="25">
        <v>67018.254085991197</v>
      </c>
      <c r="BT6" s="25">
        <v>9041.3298952340501</v>
      </c>
      <c r="BU6" s="27"/>
      <c r="BV6" s="91">
        <f t="shared" si="0"/>
        <v>66264.102522124755</v>
      </c>
      <c r="BW6" s="34">
        <f t="shared" si="1"/>
        <v>8.0000075990953514E-3</v>
      </c>
      <c r="BY6" s="22">
        <f t="shared" si="2"/>
        <v>-2.3108367915083985E-3</v>
      </c>
      <c r="BZ6" s="22">
        <f t="shared" si="3"/>
        <v>-7.8927661830694874E-3</v>
      </c>
      <c r="CA6" s="22">
        <f t="shared" si="4"/>
        <v>-7.4306257712589575E-3</v>
      </c>
      <c r="CB6" s="22">
        <f t="shared" si="5"/>
        <v>1.9920118885983153E-4</v>
      </c>
      <c r="CC6" s="22">
        <f t="shared" si="6"/>
        <v>-9.3097430215901688E-4</v>
      </c>
      <c r="CD6" s="22">
        <f t="shared" si="7"/>
        <v>-9.2567368810538547E-3</v>
      </c>
      <c r="CE6" s="22">
        <f t="shared" si="8"/>
        <v>7.7904227023473946E-3</v>
      </c>
      <c r="CF6" s="22">
        <f t="shared" si="9"/>
        <v>-5.8542453171232609E-3</v>
      </c>
      <c r="CG6" s="22">
        <f t="shared" si="10"/>
        <v>8.2815641809164658E-3</v>
      </c>
      <c r="CH6" s="22">
        <f t="shared" si="11"/>
        <v>-7.4005910203414601E-3</v>
      </c>
      <c r="CI6" s="22">
        <f t="shared" si="12"/>
        <v>-9.6327133732609094E-3</v>
      </c>
      <c r="CJ6" s="22">
        <f t="shared" si="13"/>
        <v>8.3965810396005088E-3</v>
      </c>
      <c r="CK6" s="22">
        <f t="shared" si="14"/>
        <v>2.0634522526224537E-3</v>
      </c>
    </row>
    <row r="7" spans="1:89" x14ac:dyDescent="0.25">
      <c r="A7" s="27" t="s">
        <v>5</v>
      </c>
      <c r="B7" s="25">
        <v>247921.88636</v>
      </c>
      <c r="C7" s="25">
        <v>33.000525727000003</v>
      </c>
      <c r="D7" s="25">
        <v>9771.6796653000001</v>
      </c>
      <c r="E7" s="25">
        <v>1425.4256104000001</v>
      </c>
      <c r="F7" s="25">
        <v>1334.8763687000001</v>
      </c>
      <c r="G7" s="25">
        <v>14.726131886999999</v>
      </c>
      <c r="H7" s="25">
        <v>17596.70278</v>
      </c>
      <c r="I7" s="25">
        <v>117.43324715999999</v>
      </c>
      <c r="J7" s="25">
        <v>475.92566891000001</v>
      </c>
      <c r="K7" s="25">
        <v>271.11321666999999</v>
      </c>
      <c r="L7" s="61">
        <v>16.846370805999999</v>
      </c>
      <c r="M7" s="61">
        <v>82.970248385000005</v>
      </c>
      <c r="N7" s="61">
        <v>28.492472516999999</v>
      </c>
      <c r="O7" s="25"/>
      <c r="P7" s="27" t="s">
        <v>5</v>
      </c>
      <c r="Q7" s="25">
        <v>18.303841772398801</v>
      </c>
      <c r="R7" s="25">
        <v>16.6738847061401</v>
      </c>
      <c r="S7" s="25">
        <v>116.50078759259</v>
      </c>
      <c r="T7" s="25">
        <v>116.50078759259</v>
      </c>
      <c r="U7" s="25">
        <v>44.6779563187552</v>
      </c>
      <c r="V7" s="25">
        <v>473.82208505233399</v>
      </c>
      <c r="W7" s="25">
        <v>82.580535851249294</v>
      </c>
      <c r="X7" s="25">
        <v>1158.7026559467899</v>
      </c>
      <c r="Y7" s="25">
        <v>245791.91362775999</v>
      </c>
      <c r="Z7" s="25">
        <v>789.90638528155898</v>
      </c>
      <c r="AA7" s="25">
        <v>84.616010726529097</v>
      </c>
      <c r="AB7" s="25">
        <v>919.97516929645997</v>
      </c>
      <c r="AC7" s="25">
        <v>1287.4966935769201</v>
      </c>
      <c r="AD7" s="25">
        <v>268.51962685086102</v>
      </c>
      <c r="AE7" s="25">
        <v>268.51962685086102</v>
      </c>
      <c r="AF7" s="25">
        <v>77.3533755485374</v>
      </c>
      <c r="AG7" s="25">
        <v>529.89013151192398</v>
      </c>
      <c r="AH7" s="25">
        <v>26.151466641238301</v>
      </c>
      <c r="AI7" s="91">
        <v>82.127193276165897</v>
      </c>
      <c r="AJ7" s="25">
        <v>2.2545948695337699</v>
      </c>
      <c r="AK7" s="25">
        <v>20.0741767556719</v>
      </c>
      <c r="AL7" s="25">
        <v>28.421230873427699</v>
      </c>
      <c r="AM7" s="25">
        <v>32.646437074356399</v>
      </c>
      <c r="AN7" s="25">
        <v>0</v>
      </c>
      <c r="AO7" s="91">
        <v>17660.941795664599</v>
      </c>
      <c r="AP7" s="25">
        <v>8702.2564977286893</v>
      </c>
      <c r="AQ7" s="25">
        <v>889.563867914703</v>
      </c>
      <c r="AR7" s="25">
        <v>9669.1737411919294</v>
      </c>
      <c r="AS7" s="25">
        <v>497.34135957746702</v>
      </c>
      <c r="AT7" s="25">
        <v>0.23885481870291</v>
      </c>
      <c r="AU7" s="25">
        <v>7482.8451637526996</v>
      </c>
      <c r="AV7" s="25">
        <v>0.56221158330439802</v>
      </c>
      <c r="AW7" s="25">
        <v>8.3611616094842897E-2</v>
      </c>
      <c r="AX7" s="25">
        <v>431.33407723782801</v>
      </c>
      <c r="AY7" s="25">
        <v>0.26650417038420998</v>
      </c>
      <c r="AZ7" s="25">
        <v>1.57817883893582E-2</v>
      </c>
      <c r="BA7" s="25">
        <v>1409.2563582506</v>
      </c>
      <c r="BB7" s="25">
        <v>1319.64510874912</v>
      </c>
      <c r="BC7" s="25">
        <v>89.611249501479705</v>
      </c>
      <c r="BD7" s="25">
        <v>9.7388894657649699E-4</v>
      </c>
      <c r="BE7" s="25">
        <v>262.65109398744403</v>
      </c>
      <c r="BF7" s="25">
        <v>7.0010494678593603E-3</v>
      </c>
      <c r="BG7" s="25">
        <v>125.07745057182299</v>
      </c>
      <c r="BH7" s="25">
        <v>1.0838012894833999</v>
      </c>
      <c r="BI7" s="25">
        <v>494.89704740378198</v>
      </c>
      <c r="BJ7" s="25">
        <v>65.854117877783295</v>
      </c>
      <c r="BK7" s="25">
        <v>1.1865251786570501</v>
      </c>
      <c r="BL7" s="25">
        <v>2.23843181908871</v>
      </c>
      <c r="BM7" s="25">
        <v>1.7423457248521501E-3</v>
      </c>
      <c r="BN7" s="25">
        <v>14.5769782017118</v>
      </c>
      <c r="BO7" s="25">
        <v>4176.3280443289405</v>
      </c>
      <c r="BP7" s="25">
        <v>0</v>
      </c>
      <c r="BQ7" s="25">
        <v>2015.2331731854899</v>
      </c>
      <c r="BR7" s="25">
        <v>465.78989782123301</v>
      </c>
      <c r="BS7" s="25">
        <v>17554.599502526999</v>
      </c>
      <c r="BT7" s="25">
        <v>2729.82205553628</v>
      </c>
      <c r="BU7" s="27"/>
      <c r="BV7" s="91">
        <f t="shared" si="0"/>
        <v>17317.090016323393</v>
      </c>
      <c r="BW7" s="34">
        <f t="shared" si="1"/>
        <v>7.9999985126962842E-3</v>
      </c>
      <c r="BY7" s="22">
        <f t="shared" si="2"/>
        <v>-8.5913057677656744E-3</v>
      </c>
      <c r="BZ7" s="22">
        <f t="shared" si="3"/>
        <v>-1.0729788233461374E-2</v>
      </c>
      <c r="CA7" s="22">
        <f t="shared" si="4"/>
        <v>-1.0490102788784339E-2</v>
      </c>
      <c r="CB7" s="22">
        <f t="shared" si="5"/>
        <v>-1.1343455618748652E-2</v>
      </c>
      <c r="CC7" s="22">
        <f t="shared" si="6"/>
        <v>-1.1410240160078152E-2</v>
      </c>
      <c r="CD7" s="22">
        <f t="shared" si="7"/>
        <v>-1.0128503970541658E-2</v>
      </c>
      <c r="CE7" s="22">
        <f t="shared" si="8"/>
        <v>-2.3926799241534426E-3</v>
      </c>
      <c r="CF7" s="22">
        <f t="shared" si="9"/>
        <v>-7.9403370847741152E-3</v>
      </c>
      <c r="CG7" s="22">
        <f t="shared" si="10"/>
        <v>-4.4199840333970777E-3</v>
      </c>
      <c r="CH7" s="22">
        <f t="shared" si="11"/>
        <v>-9.5664455277954842E-3</v>
      </c>
      <c r="CI7" s="22">
        <f t="shared" si="12"/>
        <v>-1.0238769040894349E-2</v>
      </c>
      <c r="CJ7" s="22">
        <f t="shared" si="13"/>
        <v>-4.6970153921000648E-3</v>
      </c>
      <c r="CK7" s="22">
        <f t="shared" si="14"/>
        <v>-2.500367194521071E-3</v>
      </c>
    </row>
    <row r="8" spans="1:89" x14ac:dyDescent="0.25">
      <c r="A8" s="27" t="s">
        <v>6</v>
      </c>
      <c r="B8" s="25">
        <v>113626.55833</v>
      </c>
      <c r="C8" s="25">
        <v>16.080162230999999</v>
      </c>
      <c r="D8" s="25">
        <v>5445.5643220000002</v>
      </c>
      <c r="E8" s="25">
        <v>600.95856619000006</v>
      </c>
      <c r="F8" s="25">
        <v>564.61708413999997</v>
      </c>
      <c r="G8" s="25">
        <v>8.1534369689999995</v>
      </c>
      <c r="H8" s="25">
        <v>7233.4903818000003</v>
      </c>
      <c r="I8" s="25">
        <v>56.987015460000002</v>
      </c>
      <c r="J8" s="25">
        <v>210.88528804000001</v>
      </c>
      <c r="K8" s="25">
        <v>140.55035369000001</v>
      </c>
      <c r="L8" s="61">
        <v>7.9997165455000001</v>
      </c>
      <c r="M8" s="61">
        <v>37.932709807999998</v>
      </c>
      <c r="N8" s="61">
        <v>11.630075531999999</v>
      </c>
      <c r="O8" s="25"/>
      <c r="P8" s="27" t="s">
        <v>6</v>
      </c>
      <c r="Q8" s="25">
        <v>8.4001553717487507</v>
      </c>
      <c r="R8" s="25">
        <v>7.9308017402582998</v>
      </c>
      <c r="S8" s="25">
        <v>56.650661626447501</v>
      </c>
      <c r="T8" s="25">
        <v>56.650661626447501</v>
      </c>
      <c r="U8" s="25">
        <v>23.270376776897699</v>
      </c>
      <c r="V8" s="25">
        <v>210.55392352206201</v>
      </c>
      <c r="W8" s="25">
        <v>37.871524033186603</v>
      </c>
      <c r="X8" s="25">
        <v>601.22763862718102</v>
      </c>
      <c r="Y8" s="25">
        <v>112916.540024802</v>
      </c>
      <c r="Z8" s="25">
        <v>379.09457428561899</v>
      </c>
      <c r="AA8" s="25">
        <v>43.979056887074698</v>
      </c>
      <c r="AB8" s="25">
        <v>428.82704255572997</v>
      </c>
      <c r="AC8" s="25">
        <v>516.48360954709801</v>
      </c>
      <c r="AD8" s="25">
        <v>139.52838516048999</v>
      </c>
      <c r="AE8" s="25">
        <v>139.52838516048999</v>
      </c>
      <c r="AF8" s="25">
        <v>43.346972862205497</v>
      </c>
      <c r="AG8" s="25">
        <v>222.659814636595</v>
      </c>
      <c r="AH8" s="25">
        <v>11.7311664074932</v>
      </c>
      <c r="AI8" s="91">
        <v>33.403310103399598</v>
      </c>
      <c r="AJ8" s="25">
        <v>1.17207331245556</v>
      </c>
      <c r="AK8" s="25">
        <v>9.1342598823767993</v>
      </c>
      <c r="AL8" s="25">
        <v>11.593393223560099</v>
      </c>
      <c r="AM8" s="25">
        <v>15.9426052095217</v>
      </c>
      <c r="AN8" s="25">
        <v>0</v>
      </c>
      <c r="AO8" s="91">
        <v>7272.2410602027103</v>
      </c>
      <c r="AP8" s="25">
        <v>4876.5304285233897</v>
      </c>
      <c r="AQ8" s="25">
        <v>498.48978104796601</v>
      </c>
      <c r="AR8" s="25">
        <v>5418.3671824335597</v>
      </c>
      <c r="AS8" s="25">
        <v>224.90922531898099</v>
      </c>
      <c r="AT8" s="25">
        <v>0.24941936484840399</v>
      </c>
      <c r="AU8" s="25">
        <v>2930.8176774417502</v>
      </c>
      <c r="AV8" s="25">
        <v>0.270284136311777</v>
      </c>
      <c r="AW8" s="25">
        <v>3.7157785457210997E-2</v>
      </c>
      <c r="AX8" s="25">
        <v>192.14002248714399</v>
      </c>
      <c r="AY8" s="25">
        <v>0.15434222303058301</v>
      </c>
      <c r="AZ8" s="25">
        <v>7.0240987229727003E-3</v>
      </c>
      <c r="BA8" s="25">
        <v>593.58010606639198</v>
      </c>
      <c r="BB8" s="25">
        <v>557.65885417179504</v>
      </c>
      <c r="BC8" s="25">
        <v>35.921251894596999</v>
      </c>
      <c r="BD8" s="25">
        <v>4.6902825774235602E-4</v>
      </c>
      <c r="BE8" s="25">
        <v>111.164278289433</v>
      </c>
      <c r="BF8" s="25">
        <v>3.3717402955295698E-3</v>
      </c>
      <c r="BG8" s="25">
        <v>51.444516719302101</v>
      </c>
      <c r="BH8" s="25">
        <v>0.45018221310978401</v>
      </c>
      <c r="BI8" s="25">
        <v>200.098480905217</v>
      </c>
      <c r="BJ8" s="25">
        <v>56.921932827231501</v>
      </c>
      <c r="BK8" s="25">
        <v>0.54751291743139396</v>
      </c>
      <c r="BL8" s="25">
        <v>1.09101383290067</v>
      </c>
      <c r="BM8" s="25">
        <v>7.7843033118933798E-4</v>
      </c>
      <c r="BN8" s="25">
        <v>8.0959206194987701</v>
      </c>
      <c r="BO8" s="25">
        <v>1613.9094409030699</v>
      </c>
      <c r="BP8" s="25">
        <v>0</v>
      </c>
      <c r="BQ8" s="25">
        <v>814.21532445313801</v>
      </c>
      <c r="BR8" s="25">
        <v>175.39776034259799</v>
      </c>
      <c r="BS8" s="25">
        <v>7219.3691584406697</v>
      </c>
      <c r="BT8" s="25">
        <v>1083.41967809774</v>
      </c>
      <c r="BU8" s="27"/>
      <c r="BV8" s="91">
        <f t="shared" si="0"/>
        <v>7129.3832744474139</v>
      </c>
      <c r="BW8" s="34">
        <f t="shared" si="1"/>
        <v>8.0000065338386665E-3</v>
      </c>
      <c r="BY8" s="22">
        <f t="shared" si="2"/>
        <v>-6.2487002654425857E-3</v>
      </c>
      <c r="BZ8" s="22">
        <f t="shared" si="3"/>
        <v>-8.5544548308792052E-3</v>
      </c>
      <c r="CA8" s="22">
        <f t="shared" si="4"/>
        <v>-4.9943656815445939E-3</v>
      </c>
      <c r="CB8" s="22">
        <f t="shared" si="5"/>
        <v>-1.2277818370052641E-2</v>
      </c>
      <c r="CC8" s="22">
        <f t="shared" si="6"/>
        <v>-1.2323803447788696E-2</v>
      </c>
      <c r="CD8" s="22">
        <f t="shared" si="7"/>
        <v>-7.0542459235180257E-3</v>
      </c>
      <c r="CE8" s="22">
        <f t="shared" si="8"/>
        <v>-1.9522004750100437E-3</v>
      </c>
      <c r="CF8" s="22">
        <f t="shared" si="9"/>
        <v>-5.9022889835069932E-3</v>
      </c>
      <c r="CG8" s="22">
        <f t="shared" si="10"/>
        <v>-1.5713022042350665E-3</v>
      </c>
      <c r="CH8" s="22">
        <f t="shared" si="11"/>
        <v>-7.2711914461922201E-3</v>
      </c>
      <c r="CI8" s="22">
        <f t="shared" si="12"/>
        <v>-8.6146558880847227E-3</v>
      </c>
      <c r="CJ8" s="22">
        <f t="shared" si="13"/>
        <v>-1.6130082749978396E-3</v>
      </c>
      <c r="CK8" s="22">
        <f t="shared" si="14"/>
        <v>-3.1540903013887811E-3</v>
      </c>
    </row>
    <row r="9" spans="1:89" x14ac:dyDescent="0.25">
      <c r="A9" s="27" t="s">
        <v>7</v>
      </c>
      <c r="B9" s="25">
        <v>53899.196768000002</v>
      </c>
      <c r="C9" s="25">
        <v>7.4486191869000002</v>
      </c>
      <c r="D9" s="25">
        <v>3017.6582317000002</v>
      </c>
      <c r="E9" s="25">
        <v>226.50293486000001</v>
      </c>
      <c r="F9" s="25">
        <v>211.98800234000001</v>
      </c>
      <c r="G9" s="25">
        <v>3.7437427845000002</v>
      </c>
      <c r="H9" s="25">
        <v>4756.1382372999997</v>
      </c>
      <c r="I9" s="25">
        <v>28.479370669000001</v>
      </c>
      <c r="J9" s="25">
        <v>138.00908870999999</v>
      </c>
      <c r="K9" s="25">
        <v>62.587091723999997</v>
      </c>
      <c r="L9" s="61">
        <v>3.3751671938999999</v>
      </c>
      <c r="M9" s="61">
        <v>24.667111104</v>
      </c>
      <c r="N9" s="61">
        <v>7.0924316591999998</v>
      </c>
      <c r="O9" s="25"/>
      <c r="P9" s="27" t="s">
        <v>7</v>
      </c>
      <c r="Q9" s="25">
        <v>5.04123152112866</v>
      </c>
      <c r="R9" s="25">
        <v>3.3866353352131</v>
      </c>
      <c r="S9" s="25">
        <v>28.734159151756401</v>
      </c>
      <c r="T9" s="25">
        <v>28.734159151756401</v>
      </c>
      <c r="U9" s="25">
        <v>9.2005718614725698</v>
      </c>
      <c r="V9" s="25">
        <v>140.119108640473</v>
      </c>
      <c r="W9" s="25">
        <v>25.018413092577099</v>
      </c>
      <c r="X9" s="25">
        <v>340.29096368215897</v>
      </c>
      <c r="Y9" s="25">
        <v>54146.808299960903</v>
      </c>
      <c r="Z9" s="25">
        <v>234.11821087597301</v>
      </c>
      <c r="AA9" s="25">
        <v>23.284745004537001</v>
      </c>
      <c r="AB9" s="25">
        <v>283.932326202318</v>
      </c>
      <c r="AC9" s="25">
        <v>399.037087491737</v>
      </c>
      <c r="AD9" s="25">
        <v>63.001637920424102</v>
      </c>
      <c r="AE9" s="25">
        <v>63.001637920424102</v>
      </c>
      <c r="AF9" s="25">
        <v>24.4173225791872</v>
      </c>
      <c r="AG9" s="25">
        <v>182.07135900869099</v>
      </c>
      <c r="AH9" s="25">
        <v>8.6270985010211998</v>
      </c>
      <c r="AI9" s="91">
        <v>19.955571116942199</v>
      </c>
      <c r="AJ9" s="25">
        <v>0.48707557756797099</v>
      </c>
      <c r="AK9" s="25">
        <v>7.8728754271995296</v>
      </c>
      <c r="AL9" s="25">
        <v>7.1834027562722502</v>
      </c>
      <c r="AM9" s="25">
        <v>7.48617525091354</v>
      </c>
      <c r="AN9" s="25">
        <v>0</v>
      </c>
      <c r="AO9" s="91">
        <v>4861.3201606067096</v>
      </c>
      <c r="AP9" s="25">
        <v>2746.9506358680901</v>
      </c>
      <c r="AQ9" s="25">
        <v>280.799728588986</v>
      </c>
      <c r="AR9" s="25">
        <v>3052.1676870362699</v>
      </c>
      <c r="AS9" s="25">
        <v>152.76159114789101</v>
      </c>
      <c r="AT9" s="25">
        <v>6.0613455910315799E-2</v>
      </c>
      <c r="AU9" s="25">
        <v>2001.87215268771</v>
      </c>
      <c r="AV9" s="25">
        <v>9.2449169684242993E-2</v>
      </c>
      <c r="AW9" s="25">
        <v>1.20507475322012E-2</v>
      </c>
      <c r="AX9" s="25">
        <v>65.398786796518806</v>
      </c>
      <c r="AY9" s="25">
        <v>4.7487483809807197E-2</v>
      </c>
      <c r="AZ9" s="25">
        <v>2.2722829411861902E-3</v>
      </c>
      <c r="BA9" s="25">
        <v>225.116125761294</v>
      </c>
      <c r="BB9" s="25">
        <v>210.67613733555899</v>
      </c>
      <c r="BC9" s="25">
        <v>14.4399884257345</v>
      </c>
      <c r="BD9" s="25">
        <v>1.3246280527125099E-4</v>
      </c>
      <c r="BE9" s="25">
        <v>44.080737446055601</v>
      </c>
      <c r="BF9" s="25">
        <v>9.5224987185634803E-4</v>
      </c>
      <c r="BG9" s="25">
        <v>20.327759497787099</v>
      </c>
      <c r="BH9" s="25">
        <v>0.16848908656999301</v>
      </c>
      <c r="BI9" s="25">
        <v>79.931770697266799</v>
      </c>
      <c r="BJ9" s="25">
        <v>15.429745522018001</v>
      </c>
      <c r="BK9" s="25">
        <v>0.20558130260090199</v>
      </c>
      <c r="BL9" s="25">
        <v>0.34680444672255301</v>
      </c>
      <c r="BM9" s="25">
        <v>2.50209483181489E-4</v>
      </c>
      <c r="BN9" s="25">
        <v>3.7669516669698</v>
      </c>
      <c r="BO9" s="25">
        <v>1119.25554532667</v>
      </c>
      <c r="BP9" s="25">
        <v>0</v>
      </c>
      <c r="BQ9" s="25">
        <v>546.02138364527502</v>
      </c>
      <c r="BR9" s="25">
        <v>117.14953216951299</v>
      </c>
      <c r="BS9" s="25">
        <v>4829.6775263038899</v>
      </c>
      <c r="BT9" s="25">
        <v>689.425436329028</v>
      </c>
      <c r="BU9" s="27"/>
      <c r="BV9" s="91">
        <f t="shared" si="0"/>
        <v>4774.9364542679568</v>
      </c>
      <c r="BW9" s="34">
        <f t="shared" si="1"/>
        <v>7.9999938020761472E-3</v>
      </c>
      <c r="BY9" s="22">
        <f t="shared" si="2"/>
        <v>4.5939744339178875E-3</v>
      </c>
      <c r="BZ9" s="22">
        <f t="shared" si="3"/>
        <v>5.042016925712909E-3</v>
      </c>
      <c r="CA9" s="22">
        <f t="shared" si="4"/>
        <v>1.1435839543972714E-2</v>
      </c>
      <c r="CB9" s="22">
        <f t="shared" si="5"/>
        <v>-6.1226981432412238E-3</v>
      </c>
      <c r="CC9" s="22">
        <f t="shared" si="6"/>
        <v>-6.1883926918513237E-3</v>
      </c>
      <c r="CD9" s="22">
        <f t="shared" si="7"/>
        <v>6.1993795529677355E-3</v>
      </c>
      <c r="CE9" s="22">
        <f t="shared" si="8"/>
        <v>1.5461974680878393E-2</v>
      </c>
      <c r="CF9" s="22">
        <f t="shared" si="9"/>
        <v>8.9464225076342305E-3</v>
      </c>
      <c r="CG9" s="22">
        <f t="shared" si="10"/>
        <v>1.5288992559807589E-2</v>
      </c>
      <c r="CH9" s="22">
        <f t="shared" si="11"/>
        <v>6.6235094970092823E-3</v>
      </c>
      <c r="CI9" s="22">
        <f t="shared" si="12"/>
        <v>3.3977994731125383E-3</v>
      </c>
      <c r="CJ9" s="22">
        <f t="shared" si="13"/>
        <v>1.424171590649429E-2</v>
      </c>
      <c r="CK9" s="22">
        <f t="shared" si="14"/>
        <v>1.2826503157664768E-2</v>
      </c>
    </row>
    <row r="10" spans="1:89" x14ac:dyDescent="0.25">
      <c r="A10" s="27" t="s">
        <v>8</v>
      </c>
      <c r="B10" s="25">
        <v>7646.5613020000001</v>
      </c>
      <c r="C10" s="25">
        <v>1.2272045377</v>
      </c>
      <c r="D10" s="25">
        <v>390.30525447000002</v>
      </c>
      <c r="E10" s="25">
        <v>41.679283943999998</v>
      </c>
      <c r="F10" s="25">
        <v>39.512453995999998</v>
      </c>
      <c r="G10" s="25">
        <v>0.53298484440000005</v>
      </c>
      <c r="H10" s="25">
        <v>447.10155691</v>
      </c>
      <c r="I10" s="25">
        <v>4.0852181242999999</v>
      </c>
      <c r="J10" s="25">
        <v>13.760539859</v>
      </c>
      <c r="K10" s="25">
        <v>10.287596428000001</v>
      </c>
      <c r="L10" s="61">
        <v>0.81265970600000004</v>
      </c>
      <c r="M10" s="61">
        <v>2.1810158677000002</v>
      </c>
      <c r="N10" s="61">
        <v>0.63505186079999998</v>
      </c>
      <c r="O10" s="25"/>
      <c r="P10" s="27" t="s">
        <v>8</v>
      </c>
      <c r="Q10" s="25">
        <v>0.73768944041733397</v>
      </c>
      <c r="R10" s="25">
        <v>0.80170670408020495</v>
      </c>
      <c r="S10" s="25">
        <v>4.0614502854544403</v>
      </c>
      <c r="T10" s="25">
        <v>4.0614502854544403</v>
      </c>
      <c r="U10" s="25">
        <v>2.0416806160816199</v>
      </c>
      <c r="V10" s="25">
        <v>13.875032480903</v>
      </c>
      <c r="W10" s="25">
        <v>2.19846302850774</v>
      </c>
      <c r="X10" s="25">
        <v>33.459723271438499</v>
      </c>
      <c r="Y10" s="25">
        <v>7684.2206372459796</v>
      </c>
      <c r="Z10" s="25">
        <v>24.051246979282102</v>
      </c>
      <c r="AA10" s="25">
        <v>2.3600262959043601</v>
      </c>
      <c r="AB10" s="25">
        <v>25.317756163296298</v>
      </c>
      <c r="AC10" s="25">
        <v>34.156931827047401</v>
      </c>
      <c r="AD10" s="25">
        <v>10.2010781903801</v>
      </c>
      <c r="AE10" s="25">
        <v>10.2010781903801</v>
      </c>
      <c r="AF10" s="25">
        <v>3.0948921289483402</v>
      </c>
      <c r="AG10" s="25">
        <v>14.9234582899849</v>
      </c>
      <c r="AH10" s="25">
        <v>0.69090168650164996</v>
      </c>
      <c r="AI10" s="91">
        <v>2.0961271094354501</v>
      </c>
      <c r="AJ10" s="25">
        <v>9.5500524748535195E-2</v>
      </c>
      <c r="AK10" s="25">
        <v>0.53065597581309198</v>
      </c>
      <c r="AL10" s="25">
        <v>0.63847559868020298</v>
      </c>
      <c r="AM10" s="25">
        <v>1.2177123883221099</v>
      </c>
      <c r="AN10" s="25">
        <v>0</v>
      </c>
      <c r="AO10" s="91">
        <v>453.92521613562798</v>
      </c>
      <c r="AP10" s="25">
        <v>348.17677540964502</v>
      </c>
      <c r="AQ10" s="25">
        <v>35.591416216097002</v>
      </c>
      <c r="AR10" s="25">
        <v>386.86308375469099</v>
      </c>
      <c r="AS10" s="25">
        <v>13.718849614466601</v>
      </c>
      <c r="AT10" s="25">
        <v>9.0873041331150494E-3</v>
      </c>
      <c r="AU10" s="25">
        <v>182.361314707584</v>
      </c>
      <c r="AV10" s="25">
        <v>1.95566405970116E-2</v>
      </c>
      <c r="AW10" s="25">
        <v>4.2431396021759696E-3</v>
      </c>
      <c r="AX10" s="25">
        <v>18.431048352871802</v>
      </c>
      <c r="AY10" s="25">
        <v>9.8857542838560793E-3</v>
      </c>
      <c r="AZ10" s="25">
        <v>7.9790770350038505E-4</v>
      </c>
      <c r="BA10" s="25">
        <v>41.351807064810302</v>
      </c>
      <c r="BB10" s="25">
        <v>39.190580413135102</v>
      </c>
      <c r="BC10" s="25">
        <v>2.1612266516752299</v>
      </c>
      <c r="BD10" s="25">
        <v>3.9152631491922699E-5</v>
      </c>
      <c r="BE10" s="25">
        <v>5.45650655599463</v>
      </c>
      <c r="BF10" s="25">
        <v>2.8145262542921202E-4</v>
      </c>
      <c r="BG10" s="25">
        <v>3.06202086674713</v>
      </c>
      <c r="BH10" s="25">
        <v>3.5805126848437598E-2</v>
      </c>
      <c r="BI10" s="25">
        <v>12.042257091993299</v>
      </c>
      <c r="BJ10" s="25">
        <v>2.51438475174082</v>
      </c>
      <c r="BK10" s="25">
        <v>2.57083097714359E-2</v>
      </c>
      <c r="BL10" s="25">
        <v>9.3255510177086207E-2</v>
      </c>
      <c r="BM10" s="25">
        <v>8.7247154659744294E-5</v>
      </c>
      <c r="BN10" s="25">
        <v>0.5294974603857</v>
      </c>
      <c r="BO10" s="25">
        <v>103.522430754013</v>
      </c>
      <c r="BP10" s="25">
        <v>0</v>
      </c>
      <c r="BQ10" s="25">
        <v>52.505255486874198</v>
      </c>
      <c r="BR10" s="25">
        <v>9.6786422500371891</v>
      </c>
      <c r="BS10" s="25">
        <v>450.87407695232997</v>
      </c>
      <c r="BT10" s="25">
        <v>63.397796301746503</v>
      </c>
      <c r="BU10" s="27"/>
      <c r="BV10" s="91">
        <f t="shared" si="0"/>
        <v>445.81945892100276</v>
      </c>
      <c r="BW10" s="34">
        <f t="shared" si="1"/>
        <v>7.9999675826158932E-3</v>
      </c>
      <c r="BY10" s="22">
        <f t="shared" si="2"/>
        <v>4.9250027245749646E-3</v>
      </c>
      <c r="BZ10" s="22">
        <f t="shared" si="3"/>
        <v>-7.7347736960621839E-3</v>
      </c>
      <c r="CA10" s="22">
        <f t="shared" si="4"/>
        <v>-8.8191759549412045E-3</v>
      </c>
      <c r="CB10" s="22">
        <f t="shared" si="5"/>
        <v>-7.8570658658553665E-3</v>
      </c>
      <c r="CC10" s="22">
        <f t="shared" si="6"/>
        <v>-8.1461298986258996E-3</v>
      </c>
      <c r="CD10" s="22">
        <f t="shared" si="7"/>
        <v>-6.5431204112865824E-3</v>
      </c>
      <c r="CE10" s="22">
        <f t="shared" si="8"/>
        <v>8.4377251298397241E-3</v>
      </c>
      <c r="CF10" s="22">
        <f t="shared" si="9"/>
        <v>-5.8180097420458205E-3</v>
      </c>
      <c r="CG10" s="22">
        <f t="shared" si="10"/>
        <v>8.3203582908934533E-3</v>
      </c>
      <c r="CH10" s="22">
        <f t="shared" si="11"/>
        <v>-8.4099564194044137E-3</v>
      </c>
      <c r="CI10" s="22">
        <f t="shared" si="12"/>
        <v>-1.3477968501363215E-2</v>
      </c>
      <c r="CJ10" s="22">
        <f t="shared" si="13"/>
        <v>7.9995570257536727E-3</v>
      </c>
      <c r="CK10" s="22">
        <f t="shared" si="14"/>
        <v>5.3912728889416771E-3</v>
      </c>
    </row>
    <row r="11" spans="1:89" x14ac:dyDescent="0.25">
      <c r="A11" s="27" t="s">
        <v>9</v>
      </c>
      <c r="B11" s="25">
        <v>956251.65642000001</v>
      </c>
      <c r="C11" s="25">
        <v>155.98187171999999</v>
      </c>
      <c r="D11" s="25">
        <v>48391.007294000003</v>
      </c>
      <c r="E11" s="25">
        <v>4979.0582741999997</v>
      </c>
      <c r="F11" s="25">
        <v>4674.0869080000002</v>
      </c>
      <c r="G11" s="25">
        <v>67.873571071000001</v>
      </c>
      <c r="H11" s="25">
        <v>74382.424232000005</v>
      </c>
      <c r="I11" s="25">
        <v>479.03168368000001</v>
      </c>
      <c r="J11" s="25">
        <v>2180.2054358999999</v>
      </c>
      <c r="K11" s="25">
        <v>1125.3712112000001</v>
      </c>
      <c r="L11" s="61">
        <v>66.643585407000003</v>
      </c>
      <c r="M11" s="61">
        <v>332.42576320000001</v>
      </c>
      <c r="N11" s="61">
        <v>99.843489849999997</v>
      </c>
      <c r="O11" s="25"/>
      <c r="P11" s="27" t="s">
        <v>9</v>
      </c>
      <c r="Q11" s="25">
        <v>75.7883818483525</v>
      </c>
      <c r="R11" s="25">
        <v>66.128770246280197</v>
      </c>
      <c r="S11" s="25">
        <v>477.80975837252799</v>
      </c>
      <c r="T11" s="25">
        <v>477.80975837252799</v>
      </c>
      <c r="U11" s="25">
        <v>193.78956781282699</v>
      </c>
      <c r="V11" s="25">
        <v>2198.1803477609401</v>
      </c>
      <c r="W11" s="25">
        <v>334.20306230390702</v>
      </c>
      <c r="X11" s="25">
        <v>4734.5966422319098</v>
      </c>
      <c r="Y11" s="25">
        <v>952956.93019571505</v>
      </c>
      <c r="Z11" s="25">
        <v>3309.1442815977298</v>
      </c>
      <c r="AA11" s="25">
        <v>327.09460723242398</v>
      </c>
      <c r="AB11" s="25">
        <v>3793.8413750014802</v>
      </c>
      <c r="AC11" s="25">
        <v>6441.3288133329797</v>
      </c>
      <c r="AD11" s="25">
        <v>1120.0910790448299</v>
      </c>
      <c r="AE11" s="25">
        <v>1120.0910790448299</v>
      </c>
      <c r="AF11" s="25">
        <v>386.35927831346402</v>
      </c>
      <c r="AG11" s="25">
        <v>2858.0904922171399</v>
      </c>
      <c r="AH11" s="25">
        <v>117.672515599089</v>
      </c>
      <c r="AI11" s="91">
        <v>298.44338260666399</v>
      </c>
      <c r="AJ11" s="25">
        <v>9.7569786166746599</v>
      </c>
      <c r="AK11" s="25">
        <v>104.506564707854</v>
      </c>
      <c r="AL11" s="25">
        <v>100.144719015227</v>
      </c>
      <c r="AM11" s="25">
        <v>154.81259338073201</v>
      </c>
      <c r="AN11" s="25">
        <v>0</v>
      </c>
      <c r="AO11" s="91">
        <v>75432.284386867002</v>
      </c>
      <c r="AP11" s="25">
        <v>43465.394348275098</v>
      </c>
      <c r="AQ11" s="25">
        <v>4443.1313756686905</v>
      </c>
      <c r="AR11" s="25">
        <v>48294.885002257302</v>
      </c>
      <c r="AS11" s="25">
        <v>2172.5637209671099</v>
      </c>
      <c r="AT11" s="25">
        <v>0.63117865429873699</v>
      </c>
      <c r="AU11" s="25">
        <v>31749.469436878899</v>
      </c>
      <c r="AV11" s="25">
        <v>2.0009189171999</v>
      </c>
      <c r="AW11" s="25">
        <v>0.343705398832652</v>
      </c>
      <c r="AX11" s="25">
        <v>1663.6986866956499</v>
      </c>
      <c r="AY11" s="25">
        <v>0.92523194618517701</v>
      </c>
      <c r="AZ11" s="25">
        <v>6.5231260382391701E-2</v>
      </c>
      <c r="BA11" s="25">
        <v>4917.8822614320197</v>
      </c>
      <c r="BB11" s="25">
        <v>4616.3266820298004</v>
      </c>
      <c r="BC11" s="25">
        <v>301.55557940221598</v>
      </c>
      <c r="BD11" s="25">
        <v>5.2302490876723002E-3</v>
      </c>
      <c r="BE11" s="25">
        <v>846.21175457045604</v>
      </c>
      <c r="BF11" s="25">
        <v>3.7598941745068497E-2</v>
      </c>
      <c r="BG11" s="25">
        <v>419.95694371048899</v>
      </c>
      <c r="BH11" s="25">
        <v>3.9156272452696999</v>
      </c>
      <c r="BI11" s="25">
        <v>1665.6571382794</v>
      </c>
      <c r="BJ11" s="25">
        <v>208.798192720819</v>
      </c>
      <c r="BK11" s="25">
        <v>3.7748675803722498</v>
      </c>
      <c r="BL11" s="25">
        <v>9.0952665612857295</v>
      </c>
      <c r="BM11" s="25">
        <v>7.3020191427327404E-3</v>
      </c>
      <c r="BN11" s="25">
        <v>67.537650499953102</v>
      </c>
      <c r="BO11" s="25">
        <v>18406.484235026099</v>
      </c>
      <c r="BP11" s="25">
        <v>0</v>
      </c>
      <c r="BQ11" s="25">
        <v>8848.3817656407591</v>
      </c>
      <c r="BR11" s="25">
        <v>1750.06558680282</v>
      </c>
      <c r="BS11" s="25">
        <v>75002.777990156304</v>
      </c>
      <c r="BT11" s="25">
        <v>10362.135371489599</v>
      </c>
      <c r="BU11" s="27"/>
      <c r="BV11" s="91">
        <f t="shared" si="0"/>
        <v>74141.493362624838</v>
      </c>
      <c r="BW11" s="34">
        <f t="shared" si="1"/>
        <v>8.0000041059297682E-3</v>
      </c>
      <c r="BY11" s="22">
        <f t="shared" si="2"/>
        <v>-3.4454593643473653E-3</v>
      </c>
      <c r="BZ11" s="22">
        <f t="shared" si="3"/>
        <v>-7.4962450852424983E-3</v>
      </c>
      <c r="CA11" s="22">
        <f t="shared" si="4"/>
        <v>-1.9863668296613143E-3</v>
      </c>
      <c r="CB11" s="22">
        <f t="shared" si="5"/>
        <v>-1.2286663340530853E-2</v>
      </c>
      <c r="CC11" s="22">
        <f t="shared" si="6"/>
        <v>-1.2357542148251348E-2</v>
      </c>
      <c r="CD11" s="22">
        <f t="shared" si="7"/>
        <v>-4.9492102116669903E-3</v>
      </c>
      <c r="CE11" s="22">
        <f t="shared" si="8"/>
        <v>8.340058347942601E-3</v>
      </c>
      <c r="CF11" s="22">
        <f t="shared" si="9"/>
        <v>-2.5508235657503678E-3</v>
      </c>
      <c r="CG11" s="22">
        <f t="shared" si="10"/>
        <v>8.2445954702062632E-3</v>
      </c>
      <c r="CH11" s="22">
        <f t="shared" si="11"/>
        <v>-4.6919026385434529E-3</v>
      </c>
      <c r="CI11" s="22">
        <f t="shared" si="12"/>
        <v>-7.7249019178030533E-3</v>
      </c>
      <c r="CJ11" s="22">
        <f t="shared" si="13"/>
        <v>5.3464541580603101E-3</v>
      </c>
      <c r="CK11" s="22">
        <f t="shared" si="14"/>
        <v>3.0170135847570174E-3</v>
      </c>
    </row>
    <row r="12" spans="1:89" x14ac:dyDescent="0.25">
      <c r="A12" s="27" t="s">
        <v>10</v>
      </c>
      <c r="B12" s="25">
        <v>365875.55384000001</v>
      </c>
      <c r="C12" s="25">
        <v>59.926476176000001</v>
      </c>
      <c r="D12" s="25">
        <v>18172.372909000002</v>
      </c>
      <c r="E12" s="25">
        <v>2109.3247185999999</v>
      </c>
      <c r="F12" s="25">
        <v>1981.1644937000001</v>
      </c>
      <c r="G12" s="25">
        <v>26.996544921999998</v>
      </c>
      <c r="H12" s="25">
        <v>27648.796029000001</v>
      </c>
      <c r="I12" s="25">
        <v>187.55167711999999</v>
      </c>
      <c r="J12" s="25">
        <v>796.91955395000002</v>
      </c>
      <c r="K12" s="25">
        <v>450.50930542999998</v>
      </c>
      <c r="L12" s="61">
        <v>27.334291483000001</v>
      </c>
      <c r="M12" s="61">
        <v>122.06853859</v>
      </c>
      <c r="N12" s="61">
        <v>38.805104505000003</v>
      </c>
      <c r="O12" s="25"/>
      <c r="P12" s="27" t="s">
        <v>10</v>
      </c>
      <c r="Q12" s="25">
        <v>28.0288673168386</v>
      </c>
      <c r="R12" s="25">
        <v>27.0421224530747</v>
      </c>
      <c r="S12" s="25">
        <v>186.34921650163301</v>
      </c>
      <c r="T12" s="25">
        <v>186.34921650163301</v>
      </c>
      <c r="U12" s="25">
        <v>77.277269797020395</v>
      </c>
      <c r="V12" s="25">
        <v>799.28012234266305</v>
      </c>
      <c r="W12" s="25">
        <v>122.180939548604</v>
      </c>
      <c r="X12" s="25">
        <v>1804.7169716419901</v>
      </c>
      <c r="Y12" s="25">
        <v>363880.083061382</v>
      </c>
      <c r="Z12" s="25">
        <v>1221.25968310593</v>
      </c>
      <c r="AA12" s="25">
        <v>130.12737823545999</v>
      </c>
      <c r="AB12" s="25">
        <v>1378.4424388155301</v>
      </c>
      <c r="AC12" s="25">
        <v>2246.3959987533299</v>
      </c>
      <c r="AD12" s="25">
        <v>446.75034827895598</v>
      </c>
      <c r="AE12" s="25">
        <v>446.75034827895598</v>
      </c>
      <c r="AF12" s="25">
        <v>144.35684344846899</v>
      </c>
      <c r="AG12" s="25">
        <v>969.247043146745</v>
      </c>
      <c r="AH12" s="25">
        <v>40.738012693498497</v>
      </c>
      <c r="AI12" s="91">
        <v>115.579640789469</v>
      </c>
      <c r="AJ12" s="25">
        <v>3.8984571974075801</v>
      </c>
      <c r="AK12" s="25">
        <v>33.454330554334497</v>
      </c>
      <c r="AL12" s="25">
        <v>38.774691024078201</v>
      </c>
      <c r="AM12" s="25">
        <v>59.322643420691399</v>
      </c>
      <c r="AN12" s="25">
        <v>0</v>
      </c>
      <c r="AO12" s="91">
        <v>27895.984779620401</v>
      </c>
      <c r="AP12" s="25">
        <v>16240.1452169733</v>
      </c>
      <c r="AQ12" s="25">
        <v>1660.1032645795499</v>
      </c>
      <c r="AR12" s="25">
        <v>18044.605325001299</v>
      </c>
      <c r="AS12" s="25">
        <v>782.66472970413997</v>
      </c>
      <c r="AT12" s="25">
        <v>0.52773835399615299</v>
      </c>
      <c r="AU12" s="25">
        <v>11755.021513165801</v>
      </c>
      <c r="AV12" s="25">
        <v>0.89267471078115201</v>
      </c>
      <c r="AW12" s="25">
        <v>0.14024261260933499</v>
      </c>
      <c r="AX12" s="25">
        <v>695.27181890132601</v>
      </c>
      <c r="AY12" s="25">
        <v>0.45736781983829</v>
      </c>
      <c r="AZ12" s="25">
        <v>2.6597428565287101E-2</v>
      </c>
      <c r="BA12" s="25">
        <v>2082.86166761714</v>
      </c>
      <c r="BB12" s="25">
        <v>1956.1523468975499</v>
      </c>
      <c r="BC12" s="25">
        <v>126.70932071958801</v>
      </c>
      <c r="BD12" s="25">
        <v>2.06884741039589E-3</v>
      </c>
      <c r="BE12" s="25">
        <v>370.47150433704201</v>
      </c>
      <c r="BF12" s="25">
        <v>1.48724381355511E-2</v>
      </c>
      <c r="BG12" s="25">
        <v>178.61033900692701</v>
      </c>
      <c r="BH12" s="25">
        <v>1.6272954143862599</v>
      </c>
      <c r="BI12" s="25">
        <v>702.47805565568206</v>
      </c>
      <c r="BJ12" s="25">
        <v>130.61149482608101</v>
      </c>
      <c r="BK12" s="25">
        <v>1.7304671571950601</v>
      </c>
      <c r="BL12" s="25">
        <v>3.8983321922209901</v>
      </c>
      <c r="BM12" s="25">
        <v>2.9720214354293701E-3</v>
      </c>
      <c r="BN12" s="25">
        <v>26.7649410301978</v>
      </c>
      <c r="BO12" s="25">
        <v>6789.0220145383701</v>
      </c>
      <c r="BP12" s="25">
        <v>0</v>
      </c>
      <c r="BQ12" s="25">
        <v>3278.77659266109</v>
      </c>
      <c r="BR12" s="25">
        <v>667.66853721566099</v>
      </c>
      <c r="BS12" s="25">
        <v>27732.285033041699</v>
      </c>
      <c r="BT12" s="25">
        <v>3975.9070911198501</v>
      </c>
      <c r="BU12" s="27"/>
      <c r="BV12" s="91">
        <f t="shared" si="0"/>
        <v>27392.877901004926</v>
      </c>
      <c r="BW12" s="34">
        <f t="shared" si="1"/>
        <v>8.0000000470200616E-3</v>
      </c>
      <c r="BY12" s="22">
        <f t="shared" si="2"/>
        <v>-5.4539603908345339E-3</v>
      </c>
      <c r="BZ12" s="22">
        <f t="shared" si="3"/>
        <v>-1.0076226633703375E-2</v>
      </c>
      <c r="CA12" s="22">
        <f t="shared" si="4"/>
        <v>-7.0308695864052233E-3</v>
      </c>
      <c r="CB12" s="22">
        <f t="shared" si="5"/>
        <v>-1.2545745446165294E-2</v>
      </c>
      <c r="CC12" s="22">
        <f t="shared" si="6"/>
        <v>-1.2624972273623662E-2</v>
      </c>
      <c r="CD12" s="22">
        <f t="shared" si="7"/>
        <v>-8.5790197401690339E-3</v>
      </c>
      <c r="CE12" s="22">
        <f t="shared" si="8"/>
        <v>3.0196253013740088E-3</v>
      </c>
      <c r="CF12" s="22">
        <f t="shared" si="9"/>
        <v>-6.411356255682117E-3</v>
      </c>
      <c r="CG12" s="22">
        <f t="shared" si="10"/>
        <v>2.9621162901106728E-3</v>
      </c>
      <c r="CH12" s="22">
        <f t="shared" si="11"/>
        <v>-8.3437946913353309E-3</v>
      </c>
      <c r="CI12" s="22">
        <f t="shared" si="12"/>
        <v>-1.0688736165230743E-2</v>
      </c>
      <c r="CJ12" s="22">
        <f t="shared" si="13"/>
        <v>9.2080203386007379E-4</v>
      </c>
      <c r="CK12" s="22">
        <f t="shared" si="14"/>
        <v>-7.8374949145885032E-4</v>
      </c>
    </row>
    <row r="13" spans="1:89" x14ac:dyDescent="0.25">
      <c r="A13" s="27" t="s">
        <v>12</v>
      </c>
      <c r="B13" s="25">
        <v>77175.401083999997</v>
      </c>
      <c r="C13" s="25">
        <v>14.800129285000001</v>
      </c>
      <c r="D13" s="25">
        <v>5567.1025747000003</v>
      </c>
      <c r="E13" s="25">
        <v>587.91290873000003</v>
      </c>
      <c r="F13" s="25">
        <v>554.90617132</v>
      </c>
      <c r="G13" s="25">
        <v>6.5634919901000002</v>
      </c>
      <c r="H13" s="25">
        <v>8217.2958751000006</v>
      </c>
      <c r="I13" s="25">
        <v>56.789937205999998</v>
      </c>
      <c r="J13" s="25">
        <v>201.76716132999999</v>
      </c>
      <c r="K13" s="25">
        <v>130.49718791000001</v>
      </c>
      <c r="L13" s="61">
        <v>8.5388654377000002</v>
      </c>
      <c r="M13" s="61">
        <v>34.946406639999999</v>
      </c>
      <c r="N13" s="61">
        <v>14.015645243</v>
      </c>
      <c r="O13" s="25"/>
      <c r="P13" s="27" t="s">
        <v>12</v>
      </c>
      <c r="Q13" s="25">
        <v>7.8540660289389699</v>
      </c>
      <c r="R13" s="25">
        <v>8.5141431623568895</v>
      </c>
      <c r="S13" s="25">
        <v>56.873960115407598</v>
      </c>
      <c r="T13" s="25">
        <v>56.873960115407598</v>
      </c>
      <c r="U13" s="25">
        <v>23.409922716446999</v>
      </c>
      <c r="V13" s="25">
        <v>203.47008702157601</v>
      </c>
      <c r="W13" s="25">
        <v>35.287748007336297</v>
      </c>
      <c r="X13" s="25">
        <v>462.60156531707202</v>
      </c>
      <c r="Y13" s="25">
        <v>77186.842200433195</v>
      </c>
      <c r="Z13" s="25">
        <v>339.49294422521501</v>
      </c>
      <c r="AA13" s="25">
        <v>35.084168853198904</v>
      </c>
      <c r="AB13" s="25">
        <v>384.81890649488599</v>
      </c>
      <c r="AC13" s="25">
        <v>628.06091598569105</v>
      </c>
      <c r="AD13" s="25">
        <v>130.24012149854499</v>
      </c>
      <c r="AE13" s="25">
        <v>130.24012149854499</v>
      </c>
      <c r="AF13" s="25">
        <v>44.395937292613901</v>
      </c>
      <c r="AG13" s="25">
        <v>261.608523508487</v>
      </c>
      <c r="AH13" s="25">
        <v>12.257036458555</v>
      </c>
      <c r="AI13" s="91">
        <v>41.566382828269802</v>
      </c>
      <c r="AJ13" s="25">
        <v>1.1798237288548601</v>
      </c>
      <c r="AK13" s="25">
        <v>9.96813498527532</v>
      </c>
      <c r="AL13" s="25">
        <v>14.1921116210604</v>
      </c>
      <c r="AM13" s="25">
        <v>14.752984577015701</v>
      </c>
      <c r="AN13" s="25">
        <v>0</v>
      </c>
      <c r="AO13" s="91">
        <v>8360.7432467468007</v>
      </c>
      <c r="AP13" s="25">
        <v>4994.5460810970098</v>
      </c>
      <c r="AQ13" s="25">
        <v>510.55432426682501</v>
      </c>
      <c r="AR13" s="25">
        <v>5549.49634265645</v>
      </c>
      <c r="AS13" s="25">
        <v>222.39764990912499</v>
      </c>
      <c r="AT13" s="25">
        <v>7.0982886952495897E-2</v>
      </c>
      <c r="AU13" s="25">
        <v>3646.1736766593599</v>
      </c>
      <c r="AV13" s="25">
        <v>0.25385595639257602</v>
      </c>
      <c r="AW13" s="25">
        <v>5.2629437468652999E-2</v>
      </c>
      <c r="AX13" s="25">
        <v>235.57154778793699</v>
      </c>
      <c r="AY13" s="25">
        <v>0.117749653819232</v>
      </c>
      <c r="AZ13" s="25">
        <v>9.8800083180387698E-3</v>
      </c>
      <c r="BA13" s="25">
        <v>585.33835999183395</v>
      </c>
      <c r="BB13" s="25">
        <v>552.36433507188895</v>
      </c>
      <c r="BC13" s="25">
        <v>32.974024919944597</v>
      </c>
      <c r="BD13" s="25">
        <v>4.2775467947551998E-4</v>
      </c>
      <c r="BE13" s="25">
        <v>85.576984654728605</v>
      </c>
      <c r="BF13" s="25">
        <v>3.0750486604165599E-3</v>
      </c>
      <c r="BG13" s="25">
        <v>46.058878718232798</v>
      </c>
      <c r="BH13" s="25">
        <v>0.49383796182696998</v>
      </c>
      <c r="BI13" s="25">
        <v>182.63388535965601</v>
      </c>
      <c r="BJ13" s="25">
        <v>20.731880399934301</v>
      </c>
      <c r="BK13" s="25">
        <v>0.382381595099125</v>
      </c>
      <c r="BL13" s="25">
        <v>1.1371426151226001</v>
      </c>
      <c r="BM13" s="25">
        <v>1.0756329943727E-3</v>
      </c>
      <c r="BN13" s="25">
        <v>6.5496874203166904</v>
      </c>
      <c r="BO13" s="25">
        <v>2039.6739120669899</v>
      </c>
      <c r="BP13" s="25">
        <v>0</v>
      </c>
      <c r="BQ13" s="25">
        <v>933.10628935007605</v>
      </c>
      <c r="BR13" s="25">
        <v>239.79230295268701</v>
      </c>
      <c r="BS13" s="25">
        <v>8317.0635168129993</v>
      </c>
      <c r="BT13" s="25">
        <v>1296.7227395119901</v>
      </c>
      <c r="BU13" s="27"/>
      <c r="BV13" s="91">
        <f t="shared" si="0"/>
        <v>8192.5587902194238</v>
      </c>
      <c r="BW13" s="34">
        <f t="shared" si="1"/>
        <v>7.9999939726714611E-3</v>
      </c>
      <c r="BY13" s="22">
        <f t="shared" si="2"/>
        <v>1.482482277059357E-4</v>
      </c>
      <c r="BZ13" s="22">
        <f t="shared" si="3"/>
        <v>-3.1854254159847987E-3</v>
      </c>
      <c r="CA13" s="22">
        <f t="shared" si="4"/>
        <v>-3.1625485263308802E-3</v>
      </c>
      <c r="CB13" s="22">
        <f t="shared" si="5"/>
        <v>-4.379132861238871E-3</v>
      </c>
      <c r="CC13" s="22">
        <f t="shared" si="6"/>
        <v>-4.5806595411699656E-3</v>
      </c>
      <c r="CD13" s="22">
        <f t="shared" si="7"/>
        <v>-2.1032355648687964E-3</v>
      </c>
      <c r="CE13" s="22">
        <f t="shared" si="8"/>
        <v>1.2141176760509992E-2</v>
      </c>
      <c r="CF13" s="22">
        <f t="shared" si="9"/>
        <v>1.4795386919132496E-3</v>
      </c>
      <c r="CG13" s="22">
        <f t="shared" si="10"/>
        <v>8.4400537746119903E-3</v>
      </c>
      <c r="CH13" s="22">
        <f t="shared" si="11"/>
        <v>-1.9699000075948385E-3</v>
      </c>
      <c r="CI13" s="22">
        <f t="shared" si="12"/>
        <v>-2.8952646605671039E-3</v>
      </c>
      <c r="CJ13" s="22">
        <f t="shared" si="13"/>
        <v>9.7675669734122381E-3</v>
      </c>
      <c r="CK13" s="22">
        <f t="shared" si="14"/>
        <v>1.2590670996651761E-2</v>
      </c>
    </row>
    <row r="14" spans="1:89" x14ac:dyDescent="0.25">
      <c r="A14" s="27" t="s">
        <v>13</v>
      </c>
      <c r="B14" s="25">
        <v>435416.33107000001</v>
      </c>
      <c r="C14" s="25">
        <v>85.732873057999996</v>
      </c>
      <c r="D14" s="25">
        <v>31525.740393</v>
      </c>
      <c r="E14" s="25">
        <v>3022.7774644000001</v>
      </c>
      <c r="F14" s="25">
        <v>2863.9846477000001</v>
      </c>
      <c r="G14" s="25">
        <v>38.855401460000003</v>
      </c>
      <c r="H14" s="25">
        <v>30272.208183999999</v>
      </c>
      <c r="I14" s="25">
        <v>288.79811791999998</v>
      </c>
      <c r="J14" s="25">
        <v>848.82721516000004</v>
      </c>
      <c r="K14" s="25">
        <v>731.51359163999996</v>
      </c>
      <c r="L14" s="61">
        <v>47.635064655000001</v>
      </c>
      <c r="M14" s="61">
        <v>143.62671234999999</v>
      </c>
      <c r="N14" s="61">
        <v>50.215761649999997</v>
      </c>
      <c r="O14" s="25"/>
      <c r="P14" s="27" t="s">
        <v>13</v>
      </c>
      <c r="Q14" s="25">
        <v>37.088816939893299</v>
      </c>
      <c r="R14" s="25">
        <v>46.971822829716501</v>
      </c>
      <c r="S14" s="25">
        <v>285.70821912724898</v>
      </c>
      <c r="T14" s="25">
        <v>285.70821912724898</v>
      </c>
      <c r="U14" s="25">
        <v>135.83576876724101</v>
      </c>
      <c r="V14" s="25">
        <v>846.96741170008295</v>
      </c>
      <c r="W14" s="25">
        <v>143.29490911518599</v>
      </c>
      <c r="X14" s="25">
        <v>2259.9599388124898</v>
      </c>
      <c r="Y14" s="25">
        <v>432346.46424929798</v>
      </c>
      <c r="Z14" s="25">
        <v>1546.7553986313601</v>
      </c>
      <c r="AA14" s="25">
        <v>167.142767283556</v>
      </c>
      <c r="AB14" s="25">
        <v>1606.53503725672</v>
      </c>
      <c r="AC14" s="25">
        <v>2176.27121005854</v>
      </c>
      <c r="AD14" s="25">
        <v>722.32356271876597</v>
      </c>
      <c r="AE14" s="25">
        <v>722.32356271876597</v>
      </c>
      <c r="AF14" s="25">
        <v>248.82381111239701</v>
      </c>
      <c r="AG14" s="25">
        <v>935.73517954367799</v>
      </c>
      <c r="AH14" s="25">
        <v>46.215145724795597</v>
      </c>
      <c r="AI14" s="91">
        <v>151.597769265381</v>
      </c>
      <c r="AJ14" s="25">
        <v>6.82016763331647</v>
      </c>
      <c r="AK14" s="25">
        <v>35.790726283473099</v>
      </c>
      <c r="AL14" s="25">
        <v>50.135539530013098</v>
      </c>
      <c r="AM14" s="25">
        <v>84.636169734177599</v>
      </c>
      <c r="AN14" s="25">
        <v>0</v>
      </c>
      <c r="AO14" s="91">
        <v>30470.976585261</v>
      </c>
      <c r="AP14" s="25">
        <v>27992.668445304898</v>
      </c>
      <c r="AQ14" s="25">
        <v>2861.47419564146</v>
      </c>
      <c r="AR14" s="25">
        <v>31102.966452058801</v>
      </c>
      <c r="AS14" s="25">
        <v>890.25285502024894</v>
      </c>
      <c r="AT14" s="25">
        <v>0.87648101318914995</v>
      </c>
      <c r="AU14" s="25">
        <v>12476.6654991745</v>
      </c>
      <c r="AV14" s="25">
        <v>1.4386589943616701</v>
      </c>
      <c r="AW14" s="25">
        <v>0.29348130486064</v>
      </c>
      <c r="AX14" s="25">
        <v>1295.2394208237499</v>
      </c>
      <c r="AY14" s="25">
        <v>0.76425271362511504</v>
      </c>
      <c r="AZ14" s="25">
        <v>5.5337257295920803E-2</v>
      </c>
      <c r="BA14" s="25">
        <v>2982.73145969603</v>
      </c>
      <c r="BB14" s="25">
        <v>2825.6484550178202</v>
      </c>
      <c r="BC14" s="25">
        <v>157.083004678207</v>
      </c>
      <c r="BD14" s="25">
        <v>3.2200641548306001E-3</v>
      </c>
      <c r="BE14" s="25">
        <v>414.244819195643</v>
      </c>
      <c r="BF14" s="25">
        <v>2.3148158337053599E-2</v>
      </c>
      <c r="BG14" s="25">
        <v>224.228309240122</v>
      </c>
      <c r="BH14" s="25">
        <v>2.5369479434734901</v>
      </c>
      <c r="BI14" s="25">
        <v>877.03351959082102</v>
      </c>
      <c r="BJ14" s="25">
        <v>200.50992162165599</v>
      </c>
      <c r="BK14" s="25">
        <v>2.0114333824964001</v>
      </c>
      <c r="BL14" s="25">
        <v>6.8933322074328798</v>
      </c>
      <c r="BM14" s="25">
        <v>6.0931282566400397E-3</v>
      </c>
      <c r="BN14" s="25">
        <v>38.395084210783899</v>
      </c>
      <c r="BO14" s="25">
        <v>6932.4401712179997</v>
      </c>
      <c r="BP14" s="25">
        <v>0</v>
      </c>
      <c r="BQ14" s="25">
        <v>3383.7930480458499</v>
      </c>
      <c r="BR14" s="25">
        <v>757.89384235386797</v>
      </c>
      <c r="BS14" s="25">
        <v>30272.370392367498</v>
      </c>
      <c r="BT14" s="25">
        <v>4482.9905707470798</v>
      </c>
      <c r="BU14" s="27"/>
      <c r="BV14" s="91">
        <f t="shared" si="0"/>
        <v>29866.394078524456</v>
      </c>
      <c r="BW14" s="34">
        <f t="shared" si="1"/>
        <v>8.0000025558953393E-3</v>
      </c>
      <c r="BY14" s="22">
        <f t="shared" si="2"/>
        <v>-7.0504172711163401E-3</v>
      </c>
      <c r="BZ14" s="22">
        <f t="shared" si="3"/>
        <v>-1.2792098114808944E-2</v>
      </c>
      <c r="CA14" s="22">
        <f t="shared" si="4"/>
        <v>-1.3410436540772628E-2</v>
      </c>
      <c r="CB14" s="22">
        <f t="shared" si="5"/>
        <v>-1.3248082326801034E-2</v>
      </c>
      <c r="CC14" s="22">
        <f t="shared" si="6"/>
        <v>-1.3385613890412021E-2</v>
      </c>
      <c r="CD14" s="22">
        <f t="shared" si="7"/>
        <v>-1.1846930720558396E-2</v>
      </c>
      <c r="CE14" s="22">
        <f t="shared" si="8"/>
        <v>5.3583262414597871E-6</v>
      </c>
      <c r="CF14" s="22">
        <f t="shared" si="9"/>
        <v>-1.0699165268130086E-2</v>
      </c>
      <c r="CG14" s="22">
        <f t="shared" si="10"/>
        <v>-2.1910271333212663E-3</v>
      </c>
      <c r="CH14" s="22">
        <f t="shared" si="11"/>
        <v>-1.2563032356829647E-2</v>
      </c>
      <c r="CI14" s="22">
        <f t="shared" si="12"/>
        <v>-1.3923395089039363E-2</v>
      </c>
      <c r="CJ14" s="22">
        <f t="shared" si="13"/>
        <v>-2.3101777474752849E-3</v>
      </c>
      <c r="CK14" s="22">
        <f t="shared" si="14"/>
        <v>-1.597548605277394E-3</v>
      </c>
    </row>
    <row r="15" spans="1:89" x14ac:dyDescent="0.25">
      <c r="A15" s="27" t="s">
        <v>14</v>
      </c>
      <c r="B15" s="25">
        <v>239189.57396000001</v>
      </c>
      <c r="C15" s="25">
        <v>63.650746273000003</v>
      </c>
      <c r="D15" s="25">
        <v>23240.225037</v>
      </c>
      <c r="E15" s="25">
        <v>2051.0126734999999</v>
      </c>
      <c r="F15" s="25">
        <v>1951.0422149999999</v>
      </c>
      <c r="G15" s="25">
        <v>28.658112296999999</v>
      </c>
      <c r="H15" s="25">
        <v>16774.269842999998</v>
      </c>
      <c r="I15" s="25">
        <v>187.65027291000001</v>
      </c>
      <c r="J15" s="25">
        <v>475.50720925000002</v>
      </c>
      <c r="K15" s="25">
        <v>492.60909598000001</v>
      </c>
      <c r="L15" s="61">
        <v>31.926599684999999</v>
      </c>
      <c r="M15" s="61">
        <v>76.563015156000006</v>
      </c>
      <c r="N15" s="61">
        <v>27.988208401000001</v>
      </c>
      <c r="O15" s="25"/>
      <c r="P15" s="27" t="s">
        <v>14</v>
      </c>
      <c r="Q15" s="25">
        <v>20.985421594280499</v>
      </c>
      <c r="R15" s="25">
        <v>31.487849490635998</v>
      </c>
      <c r="S15" s="25">
        <v>185.483526895631</v>
      </c>
      <c r="T15" s="25">
        <v>185.483526895631</v>
      </c>
      <c r="U15" s="25">
        <v>94.841436239587196</v>
      </c>
      <c r="V15" s="25">
        <v>473.76936569853098</v>
      </c>
      <c r="W15" s="25">
        <v>76.280087019202796</v>
      </c>
      <c r="X15" s="25">
        <v>1309.3696665898001</v>
      </c>
      <c r="Y15" s="25">
        <v>237414.16494320301</v>
      </c>
      <c r="Z15" s="25">
        <v>888.47000938287601</v>
      </c>
      <c r="AA15" s="25">
        <v>99.981636075888105</v>
      </c>
      <c r="AB15" s="25">
        <v>854.83003262161697</v>
      </c>
      <c r="AC15" s="25">
        <v>1181.81859718175</v>
      </c>
      <c r="AD15" s="25">
        <v>486.28394288066102</v>
      </c>
      <c r="AE15" s="25">
        <v>486.28394288066102</v>
      </c>
      <c r="AF15" s="25">
        <v>183.38655986904499</v>
      </c>
      <c r="AG15" s="25">
        <v>509.23348422992098</v>
      </c>
      <c r="AH15" s="25">
        <v>24.625756818520799</v>
      </c>
      <c r="AI15" s="91">
        <v>86.583349504231194</v>
      </c>
      <c r="AJ15" s="25">
        <v>4.7717801403283699</v>
      </c>
      <c r="AK15" s="25">
        <v>18.546126480456302</v>
      </c>
      <c r="AL15" s="25">
        <v>27.875268885333</v>
      </c>
      <c r="AM15" s="25">
        <v>62.777515036073098</v>
      </c>
      <c r="AN15" s="25">
        <v>0</v>
      </c>
      <c r="AO15" s="91">
        <v>16851.558216460799</v>
      </c>
      <c r="AP15" s="25">
        <v>20630.996057939599</v>
      </c>
      <c r="AQ15" s="25">
        <v>2108.9464204064202</v>
      </c>
      <c r="AR15" s="25">
        <v>22923.329038215099</v>
      </c>
      <c r="AS15" s="25">
        <v>486.97247810064101</v>
      </c>
      <c r="AT15" s="25">
        <v>0.76010801410958095</v>
      </c>
      <c r="AU15" s="25">
        <v>6813.44445300186</v>
      </c>
      <c r="AV15" s="25">
        <v>1.0474581605736399</v>
      </c>
      <c r="AW15" s="25">
        <v>0.22408186488974099</v>
      </c>
      <c r="AX15" s="25">
        <v>962.93241464530297</v>
      </c>
      <c r="AY15" s="25">
        <v>0.58553675021081697</v>
      </c>
      <c r="AZ15" s="25">
        <v>4.2307029002904499E-2</v>
      </c>
      <c r="BA15" s="25">
        <v>2023.30683476332</v>
      </c>
      <c r="BB15" s="25">
        <v>1924.5064788965401</v>
      </c>
      <c r="BC15" s="25">
        <v>98.800355866774694</v>
      </c>
      <c r="BD15" s="25">
        <v>2.6493392159261798E-3</v>
      </c>
      <c r="BE15" s="25">
        <v>252.377210469749</v>
      </c>
      <c r="BF15" s="25">
        <v>1.90453820631954E-2</v>
      </c>
      <c r="BG15" s="25">
        <v>143.082263984744</v>
      </c>
      <c r="BH15" s="25">
        <v>1.76661295424858</v>
      </c>
      <c r="BI15" s="25">
        <v>555.08145283486795</v>
      </c>
      <c r="BJ15" s="25">
        <v>159.40862792943699</v>
      </c>
      <c r="BK15" s="25">
        <v>1.29117768845384</v>
      </c>
      <c r="BL15" s="25">
        <v>5.2894857583624004</v>
      </c>
      <c r="BM15" s="25">
        <v>4.6740207502328603E-3</v>
      </c>
      <c r="BN15" s="25">
        <v>28.287077903624901</v>
      </c>
      <c r="BO15" s="25">
        <v>3799.32405712539</v>
      </c>
      <c r="BP15" s="25">
        <v>0</v>
      </c>
      <c r="BQ15" s="25">
        <v>1858.69758664039</v>
      </c>
      <c r="BR15" s="25">
        <v>407.649192839411</v>
      </c>
      <c r="BS15" s="25">
        <v>16738.375042576699</v>
      </c>
      <c r="BT15" s="25">
        <v>2420.3028374942901</v>
      </c>
      <c r="BU15" s="27"/>
      <c r="BV15" s="91">
        <f t="shared" si="0"/>
        <v>16510.360732216112</v>
      </c>
      <c r="BW15" s="34">
        <f t="shared" si="1"/>
        <v>7.9999968400455528E-3</v>
      </c>
      <c r="BY15" s="22">
        <f t="shared" si="2"/>
        <v>-7.4226020281883314E-3</v>
      </c>
      <c r="BZ15" s="22">
        <f t="shared" si="3"/>
        <v>-1.37191044576538E-2</v>
      </c>
      <c r="CA15" s="22">
        <f t="shared" si="4"/>
        <v>-1.363566825537969E-2</v>
      </c>
      <c r="CB15" s="22">
        <f t="shared" si="5"/>
        <v>-1.3508370325864728E-2</v>
      </c>
      <c r="CC15" s="22">
        <f t="shared" si="6"/>
        <v>-1.3600800587218376E-2</v>
      </c>
      <c r="CD15" s="22">
        <f t="shared" si="7"/>
        <v>-1.2946923702784795E-2</v>
      </c>
      <c r="CE15" s="22">
        <f t="shared" si="8"/>
        <v>-2.1398726000749287E-3</v>
      </c>
      <c r="CF15" s="22">
        <f t="shared" si="9"/>
        <v>-1.1546724557167128E-2</v>
      </c>
      <c r="CG15" s="22">
        <f t="shared" si="10"/>
        <v>-3.654715465218871E-3</v>
      </c>
      <c r="CH15" s="22">
        <f t="shared" si="11"/>
        <v>-1.2840106183495631E-2</v>
      </c>
      <c r="CI15" s="22">
        <f t="shared" si="12"/>
        <v>-1.3742465489368668E-2</v>
      </c>
      <c r="CJ15" s="22">
        <f t="shared" si="13"/>
        <v>-3.6953630446859157E-3</v>
      </c>
      <c r="CK15" s="22">
        <f t="shared" si="14"/>
        <v>-4.0352534913583888E-3</v>
      </c>
    </row>
    <row r="16" spans="1:89" x14ac:dyDescent="0.25">
      <c r="A16" s="27" t="s">
        <v>15</v>
      </c>
      <c r="B16" s="25">
        <v>136695.53649999999</v>
      </c>
      <c r="C16" s="25">
        <v>46.654569357</v>
      </c>
      <c r="D16" s="25">
        <v>19826.602395000002</v>
      </c>
      <c r="E16" s="25">
        <v>1742.0359269999999</v>
      </c>
      <c r="F16" s="25">
        <v>1669.8102703</v>
      </c>
      <c r="G16" s="25">
        <v>20.318160914</v>
      </c>
      <c r="H16" s="25">
        <v>11336.452310000001</v>
      </c>
      <c r="I16" s="25">
        <v>155.32098267000001</v>
      </c>
      <c r="J16" s="25">
        <v>313.39148153999997</v>
      </c>
      <c r="K16" s="25">
        <v>409.71761800000002</v>
      </c>
      <c r="L16" s="61">
        <v>29.430191636</v>
      </c>
      <c r="M16" s="61">
        <v>49.604794122999998</v>
      </c>
      <c r="N16" s="61">
        <v>20.370846835999998</v>
      </c>
      <c r="O16" s="25"/>
      <c r="P16" s="27" t="s">
        <v>15</v>
      </c>
      <c r="Q16" s="25">
        <v>16.4239777225322</v>
      </c>
      <c r="R16" s="25">
        <v>28.9689420363488</v>
      </c>
      <c r="S16" s="25">
        <v>153.39361412614301</v>
      </c>
      <c r="T16" s="25">
        <v>153.39361412614301</v>
      </c>
      <c r="U16" s="25">
        <v>82.349215123480803</v>
      </c>
      <c r="V16" s="25">
        <v>313.62474453134303</v>
      </c>
      <c r="W16" s="25">
        <v>49.736315088827503</v>
      </c>
      <c r="X16" s="25">
        <v>819.53523982652302</v>
      </c>
      <c r="Y16" s="25">
        <v>136089.50566025599</v>
      </c>
      <c r="Z16" s="25">
        <v>631.668041464574</v>
      </c>
      <c r="AA16" s="25">
        <v>60.600098055912902</v>
      </c>
      <c r="AB16" s="25">
        <v>552.37838650488197</v>
      </c>
      <c r="AC16" s="25">
        <v>790.21155003457602</v>
      </c>
      <c r="AD16" s="25">
        <v>403.80901488832501</v>
      </c>
      <c r="AE16" s="25">
        <v>403.80901488832501</v>
      </c>
      <c r="AF16" s="25">
        <v>156.15688342972999</v>
      </c>
      <c r="AG16" s="25">
        <v>350.65092265185598</v>
      </c>
      <c r="AH16" s="25">
        <v>16.664951467388001</v>
      </c>
      <c r="AI16" s="91">
        <v>64.915329672483594</v>
      </c>
      <c r="AJ16" s="25">
        <v>4.20120982350325</v>
      </c>
      <c r="AK16" s="25">
        <v>12.8758316644441</v>
      </c>
      <c r="AL16" s="25">
        <v>20.410726514763098</v>
      </c>
      <c r="AM16" s="25">
        <v>45.9754345160027</v>
      </c>
      <c r="AN16" s="25">
        <v>0</v>
      </c>
      <c r="AO16" s="91">
        <v>11459.033442682499</v>
      </c>
      <c r="AP16" s="25">
        <v>17567.650138769899</v>
      </c>
      <c r="AQ16" s="25">
        <v>1795.80381618302</v>
      </c>
      <c r="AR16" s="25">
        <v>19519.610838382599</v>
      </c>
      <c r="AS16" s="25">
        <v>326.769921942216</v>
      </c>
      <c r="AT16" s="25">
        <v>0.335155740008928</v>
      </c>
      <c r="AU16" s="25">
        <v>4628.2365683162698</v>
      </c>
      <c r="AV16" s="25">
        <v>0.91087276398970396</v>
      </c>
      <c r="AW16" s="25">
        <v>0.250191970678527</v>
      </c>
      <c r="AX16" s="25">
        <v>1000.5814715080101</v>
      </c>
      <c r="AY16" s="25">
        <v>0.459477799897485</v>
      </c>
      <c r="AZ16" s="25">
        <v>4.6863094904567401E-2</v>
      </c>
      <c r="BA16" s="25">
        <v>1715.5847343246501</v>
      </c>
      <c r="BB16" s="25">
        <v>1644.1880412719599</v>
      </c>
      <c r="BC16" s="25">
        <v>71.396693052684896</v>
      </c>
      <c r="BD16" s="25">
        <v>1.6726206416552299E-3</v>
      </c>
      <c r="BE16" s="25">
        <v>130.475214995838</v>
      </c>
      <c r="BF16" s="25">
        <v>1.20240348010604E-2</v>
      </c>
      <c r="BG16" s="25">
        <v>102.32655749268299</v>
      </c>
      <c r="BH16" s="25">
        <v>1.6610265413339</v>
      </c>
      <c r="BI16" s="25">
        <v>401.72650502378201</v>
      </c>
      <c r="BJ16" s="25">
        <v>73.658361239563703</v>
      </c>
      <c r="BK16" s="25">
        <v>0.63849299161692497</v>
      </c>
      <c r="BL16" s="25">
        <v>4.7574424104234501</v>
      </c>
      <c r="BM16" s="25">
        <v>5.0722833487105703E-3</v>
      </c>
      <c r="BN16" s="25">
        <v>20.042912152207101</v>
      </c>
      <c r="BO16" s="25">
        <v>2562.9682110672502</v>
      </c>
      <c r="BP16" s="25">
        <v>0</v>
      </c>
      <c r="BQ16" s="25">
        <v>1226.2740266826499</v>
      </c>
      <c r="BR16" s="25">
        <v>284.20818048220298</v>
      </c>
      <c r="BS16" s="25">
        <v>11388.851163875001</v>
      </c>
      <c r="BT16" s="25">
        <v>1622.785332016</v>
      </c>
      <c r="BU16" s="27"/>
      <c r="BV16" s="91">
        <f t="shared" si="0"/>
        <v>11226.38639671451</v>
      </c>
      <c r="BW16" s="34">
        <f t="shared" si="1"/>
        <v>7.999999832100587E-3</v>
      </c>
      <c r="BY16" s="22">
        <f t="shared" si="2"/>
        <v>-4.4334354673240921E-3</v>
      </c>
      <c r="BZ16" s="22">
        <f t="shared" si="3"/>
        <v>-1.4556662945499958E-2</v>
      </c>
      <c r="CA16" s="22">
        <f t="shared" si="4"/>
        <v>-1.5483820702170399E-2</v>
      </c>
      <c r="CB16" s="22">
        <f t="shared" si="5"/>
        <v>-1.5184068402597206E-2</v>
      </c>
      <c r="CC16" s="22">
        <f t="shared" si="6"/>
        <v>-1.5344395398548299E-2</v>
      </c>
      <c r="CD16" s="22">
        <f t="shared" si="7"/>
        <v>-1.3546932862572292E-2</v>
      </c>
      <c r="CE16" s="22">
        <f t="shared" si="8"/>
        <v>4.6221562480158298E-3</v>
      </c>
      <c r="CF16" s="22">
        <f t="shared" si="9"/>
        <v>-1.2408938642578315E-2</v>
      </c>
      <c r="CG16" s="22">
        <f t="shared" si="10"/>
        <v>7.4431822523319299E-4</v>
      </c>
      <c r="CH16" s="22">
        <f t="shared" si="11"/>
        <v>-1.4421159481784858E-2</v>
      </c>
      <c r="CI16" s="22">
        <f t="shared" si="12"/>
        <v>-1.5672667217259444E-2</v>
      </c>
      <c r="CJ16" s="22">
        <f t="shared" si="13"/>
        <v>2.6513761049261875E-3</v>
      </c>
      <c r="CK16" s="22">
        <f t="shared" si="14"/>
        <v>1.9576838942514324E-3</v>
      </c>
    </row>
    <row r="17" spans="1:89" x14ac:dyDescent="0.25">
      <c r="A17" s="27" t="s">
        <v>16</v>
      </c>
      <c r="B17" s="25">
        <v>106184.99468</v>
      </c>
      <c r="C17" s="25">
        <v>33.574864046000002</v>
      </c>
      <c r="D17" s="25">
        <v>14390.562295</v>
      </c>
      <c r="E17" s="25">
        <v>1202.1187210999999</v>
      </c>
      <c r="F17" s="25">
        <v>1150.9243547999999</v>
      </c>
      <c r="G17" s="25">
        <v>14.187889715000001</v>
      </c>
      <c r="H17" s="25">
        <v>7220.0743677</v>
      </c>
      <c r="I17" s="25">
        <v>113.14839331</v>
      </c>
      <c r="J17" s="25">
        <v>220.53600858999999</v>
      </c>
      <c r="K17" s="25">
        <v>302.77754227999998</v>
      </c>
      <c r="L17" s="61">
        <v>22.038420201000001</v>
      </c>
      <c r="M17" s="61">
        <v>33.096876387999998</v>
      </c>
      <c r="N17" s="61">
        <v>12.386313211999999</v>
      </c>
      <c r="O17" s="25"/>
      <c r="P17" s="27" t="s">
        <v>16</v>
      </c>
      <c r="Q17" s="25">
        <v>12.2365609526369</v>
      </c>
      <c r="R17" s="25">
        <v>21.756604526764999</v>
      </c>
      <c r="S17" s="25">
        <v>111.867922764524</v>
      </c>
      <c r="T17" s="25">
        <v>111.867922764524</v>
      </c>
      <c r="U17" s="25">
        <v>62.632259247309001</v>
      </c>
      <c r="V17" s="25">
        <v>219.65723227828099</v>
      </c>
      <c r="W17" s="25">
        <v>32.968138831850801</v>
      </c>
      <c r="X17" s="25">
        <v>562.92811146163695</v>
      </c>
      <c r="Y17" s="25">
        <v>105419.76166889801</v>
      </c>
      <c r="Z17" s="25">
        <v>448.868954564506</v>
      </c>
      <c r="AA17" s="25">
        <v>39.745347364879997</v>
      </c>
      <c r="AB17" s="25">
        <v>373.88668512498202</v>
      </c>
      <c r="AC17" s="25">
        <v>486.38043432785997</v>
      </c>
      <c r="AD17" s="25">
        <v>299.13976155023499</v>
      </c>
      <c r="AE17" s="25">
        <v>299.13976155023499</v>
      </c>
      <c r="AF17" s="25">
        <v>113.732886332997</v>
      </c>
      <c r="AG17" s="25">
        <v>220.78823519162901</v>
      </c>
      <c r="AH17" s="25">
        <v>10.4244967646439</v>
      </c>
      <c r="AI17" s="91">
        <v>40.994408827237798</v>
      </c>
      <c r="AJ17" s="25">
        <v>3.17252297837882</v>
      </c>
      <c r="AK17" s="25">
        <v>7.5362022424793098</v>
      </c>
      <c r="AL17" s="25">
        <v>12.305210460881099</v>
      </c>
      <c r="AM17" s="25">
        <v>33.163448845163799</v>
      </c>
      <c r="AN17" s="25">
        <v>0</v>
      </c>
      <c r="AO17" s="91">
        <v>7240.9937028279701</v>
      </c>
      <c r="AP17" s="25">
        <v>12794.9476020657</v>
      </c>
      <c r="AQ17" s="25">
        <v>1307.9286464987799</v>
      </c>
      <c r="AR17" s="25">
        <v>14216.609134897501</v>
      </c>
      <c r="AS17" s="25">
        <v>216.93025112938301</v>
      </c>
      <c r="AT17" s="25">
        <v>0.196285120730611</v>
      </c>
      <c r="AU17" s="25">
        <v>2804.41244373981</v>
      </c>
      <c r="AV17" s="25">
        <v>0.61755089579303002</v>
      </c>
      <c r="AW17" s="25">
        <v>0.16954276371412599</v>
      </c>
      <c r="AX17" s="25">
        <v>679.81067707248201</v>
      </c>
      <c r="AY17" s="25">
        <v>0.305272084414975</v>
      </c>
      <c r="AZ17" s="25">
        <v>3.1760637929419001E-2</v>
      </c>
      <c r="BA17" s="25">
        <v>1186.4130422052599</v>
      </c>
      <c r="BB17" s="25">
        <v>1135.8456183523499</v>
      </c>
      <c r="BC17" s="25">
        <v>50.567423852907602</v>
      </c>
      <c r="BD17" s="25">
        <v>1.1467300074405899E-3</v>
      </c>
      <c r="BE17" s="25">
        <v>93.967946839949903</v>
      </c>
      <c r="BF17" s="25">
        <v>8.2435408444804497E-3</v>
      </c>
      <c r="BG17" s="25">
        <v>72.070868054476193</v>
      </c>
      <c r="BH17" s="25">
        <v>1.1431687975440501</v>
      </c>
      <c r="BI17" s="25">
        <v>283.85280054233698</v>
      </c>
      <c r="BJ17" s="25">
        <v>46.102815820949402</v>
      </c>
      <c r="BK17" s="25">
        <v>0.446904130910453</v>
      </c>
      <c r="BL17" s="25">
        <v>3.2200124223835198</v>
      </c>
      <c r="BM17" s="25">
        <v>3.4387188368414298E-3</v>
      </c>
      <c r="BN17" s="25">
        <v>14.0214882953311</v>
      </c>
      <c r="BO17" s="25">
        <v>1563.8721652847901</v>
      </c>
      <c r="BP17" s="25">
        <v>0</v>
      </c>
      <c r="BQ17" s="25">
        <v>787.22991093734504</v>
      </c>
      <c r="BR17" s="25">
        <v>156.799896527621</v>
      </c>
      <c r="BS17" s="25">
        <v>7193.7066501319996</v>
      </c>
      <c r="BT17" s="25">
        <v>977.78967544420595</v>
      </c>
      <c r="BU17" s="27"/>
      <c r="BV17" s="91">
        <f t="shared" si="0"/>
        <v>7101.3615755200399</v>
      </c>
      <c r="BW17" s="34">
        <f t="shared" si="1"/>
        <v>8.0000009322769624E-3</v>
      </c>
      <c r="BY17" s="22">
        <f t="shared" si="2"/>
        <v>-7.206602151350207E-3</v>
      </c>
      <c r="BZ17" s="22">
        <f t="shared" si="3"/>
        <v>-1.2253666917981677E-2</v>
      </c>
      <c r="CA17" s="22">
        <f t="shared" si="4"/>
        <v>-1.2088002993666146E-2</v>
      </c>
      <c r="CB17" s="22">
        <f t="shared" si="5"/>
        <v>-1.306499817286641E-2</v>
      </c>
      <c r="CC17" s="22">
        <f t="shared" si="6"/>
        <v>-1.3101413993685387E-2</v>
      </c>
      <c r="CD17" s="22">
        <f t="shared" si="7"/>
        <v>-1.1728412259433819E-2</v>
      </c>
      <c r="CE17" s="22">
        <f t="shared" si="8"/>
        <v>-3.6520008278529748E-3</v>
      </c>
      <c r="CF17" s="22">
        <f t="shared" si="9"/>
        <v>-1.1316736438031589E-2</v>
      </c>
      <c r="CG17" s="22">
        <f t="shared" si="10"/>
        <v>-3.9847293752048778E-3</v>
      </c>
      <c r="CH17" s="22">
        <f t="shared" si="11"/>
        <v>-1.2014697993686959E-2</v>
      </c>
      <c r="CI17" s="22">
        <f t="shared" si="12"/>
        <v>-1.2787471681940908E-2</v>
      </c>
      <c r="CJ17" s="22">
        <f t="shared" si="13"/>
        <v>-3.8897192182121951E-3</v>
      </c>
      <c r="CK17" s="22">
        <f t="shared" si="14"/>
        <v>-6.5477717001639129E-3</v>
      </c>
    </row>
    <row r="18" spans="1:89" x14ac:dyDescent="0.25">
      <c r="A18" s="27" t="s">
        <v>17</v>
      </c>
      <c r="B18" s="25">
        <v>125092.11046</v>
      </c>
      <c r="C18" s="25">
        <v>22.836971967</v>
      </c>
      <c r="D18" s="25">
        <v>8447.3196107000003</v>
      </c>
      <c r="E18" s="25">
        <v>770.90136089999999</v>
      </c>
      <c r="F18" s="25">
        <v>728.99933945999999</v>
      </c>
      <c r="G18" s="25">
        <v>10.864078671</v>
      </c>
      <c r="H18" s="25">
        <v>10581.891624</v>
      </c>
      <c r="I18" s="25">
        <v>83.704999036999993</v>
      </c>
      <c r="J18" s="25">
        <v>305.79482862999998</v>
      </c>
      <c r="K18" s="25">
        <v>205.65491406999999</v>
      </c>
      <c r="L18" s="61">
        <v>13.118458097</v>
      </c>
      <c r="M18" s="61">
        <v>48.777828319000001</v>
      </c>
      <c r="N18" s="61">
        <v>15.735372411</v>
      </c>
      <c r="O18" s="25"/>
      <c r="P18" s="27" t="s">
        <v>17</v>
      </c>
      <c r="Q18" s="25">
        <v>11.781564412931701</v>
      </c>
      <c r="R18" s="25">
        <v>13.0272899610761</v>
      </c>
      <c r="S18" s="25">
        <v>83.590359535658294</v>
      </c>
      <c r="T18" s="25">
        <v>83.590359535658294</v>
      </c>
      <c r="U18" s="25">
        <v>36.097805430893303</v>
      </c>
      <c r="V18" s="25">
        <v>308.667784444262</v>
      </c>
      <c r="W18" s="25">
        <v>49.231713895802002</v>
      </c>
      <c r="X18" s="25">
        <v>739.79325266251203</v>
      </c>
      <c r="Y18" s="25">
        <v>125281.313144727</v>
      </c>
      <c r="Z18" s="25">
        <v>507.96655487503199</v>
      </c>
      <c r="AA18" s="25">
        <v>53.195214826881703</v>
      </c>
      <c r="AB18" s="25">
        <v>555.40549508524805</v>
      </c>
      <c r="AC18" s="25">
        <v>840.73074552670698</v>
      </c>
      <c r="AD18" s="25">
        <v>204.833983470817</v>
      </c>
      <c r="AE18" s="25">
        <v>204.833983470817</v>
      </c>
      <c r="AF18" s="25">
        <v>67.396450846078807</v>
      </c>
      <c r="AG18" s="25">
        <v>369.29735728400101</v>
      </c>
      <c r="AH18" s="25">
        <v>16.324685795883401</v>
      </c>
      <c r="AI18" s="91">
        <v>46.927246376195598</v>
      </c>
      <c r="AJ18" s="25">
        <v>1.85674869641274</v>
      </c>
      <c r="AK18" s="25">
        <v>13.5426841765423</v>
      </c>
      <c r="AL18" s="25">
        <v>15.8426573512081</v>
      </c>
      <c r="AM18" s="25">
        <v>22.7222400983261</v>
      </c>
      <c r="AN18" s="25">
        <v>0</v>
      </c>
      <c r="AO18" s="91">
        <v>10749.6706425921</v>
      </c>
      <c r="AP18" s="25">
        <v>7582.1010436900897</v>
      </c>
      <c r="AQ18" s="25">
        <v>775.059092211181</v>
      </c>
      <c r="AR18" s="25">
        <v>8424.5565867473506</v>
      </c>
      <c r="AS18" s="25">
        <v>311.38632886268499</v>
      </c>
      <c r="AT18" s="25">
        <v>0.26544144352254401</v>
      </c>
      <c r="AU18" s="25">
        <v>4453.6415838747998</v>
      </c>
      <c r="AV18" s="25">
        <v>0.366868300776578</v>
      </c>
      <c r="AW18" s="25">
        <v>6.8208114618297205E-2</v>
      </c>
      <c r="AX18" s="25">
        <v>310.73090589129998</v>
      </c>
      <c r="AY18" s="25">
        <v>0.20118024746881799</v>
      </c>
      <c r="AZ18" s="25">
        <v>1.28819680836874E-2</v>
      </c>
      <c r="BA18" s="25">
        <v>764.46838178637699</v>
      </c>
      <c r="BB18" s="25">
        <v>722.81262688522702</v>
      </c>
      <c r="BC18" s="25">
        <v>41.655754901150203</v>
      </c>
      <c r="BD18" s="25">
        <v>8.2071558965370799E-4</v>
      </c>
      <c r="BE18" s="25">
        <v>115.982745553553</v>
      </c>
      <c r="BF18" s="25">
        <v>5.8998563624839398E-3</v>
      </c>
      <c r="BG18" s="25">
        <v>59.6591655252236</v>
      </c>
      <c r="BH18" s="25">
        <v>0.63095213038134401</v>
      </c>
      <c r="BI18" s="25">
        <v>232.60833197749</v>
      </c>
      <c r="BJ18" s="25">
        <v>60.004879611277403</v>
      </c>
      <c r="BK18" s="25">
        <v>0.57046962817947799</v>
      </c>
      <c r="BL18" s="25">
        <v>1.7073311922044501</v>
      </c>
      <c r="BM18" s="25">
        <v>1.42434047189933E-3</v>
      </c>
      <c r="BN18" s="25">
        <v>10.8235414791911</v>
      </c>
      <c r="BO18" s="25">
        <v>2536.3452928474499</v>
      </c>
      <c r="BP18" s="25">
        <v>0</v>
      </c>
      <c r="BQ18" s="25">
        <v>1232.7909147442001</v>
      </c>
      <c r="BR18" s="25">
        <v>256.94754330908899</v>
      </c>
      <c r="BS18" s="25">
        <v>10683.0340247027</v>
      </c>
      <c r="BT18" s="25">
        <v>1527.92641130636</v>
      </c>
      <c r="BU18" s="27"/>
      <c r="BV18" s="91">
        <f t="shared" si="0"/>
        <v>10551.688544484919</v>
      </c>
      <c r="BW18" s="34">
        <f t="shared" si="1"/>
        <v>7.9999997806531453E-3</v>
      </c>
      <c r="BY18" s="22">
        <f t="shared" si="2"/>
        <v>1.5125069361388937E-3</v>
      </c>
      <c r="BZ18" s="22">
        <f t="shared" si="3"/>
        <v>-5.0239527744610924E-3</v>
      </c>
      <c r="CA18" s="22">
        <f t="shared" si="4"/>
        <v>-2.6947037642350378E-3</v>
      </c>
      <c r="CB18" s="22">
        <f t="shared" si="5"/>
        <v>-8.3447499769785296E-3</v>
      </c>
      <c r="CC18" s="22">
        <f t="shared" si="6"/>
        <v>-8.4865818662548075E-3</v>
      </c>
      <c r="CD18" s="22">
        <f t="shared" si="7"/>
        <v>-3.7313050684277321E-3</v>
      </c>
      <c r="CE18" s="22">
        <f t="shared" si="8"/>
        <v>9.5580643136909792E-3</v>
      </c>
      <c r="CF18" s="22">
        <f t="shared" si="9"/>
        <v>-1.3695657685991404E-3</v>
      </c>
      <c r="CG18" s="22">
        <f t="shared" si="10"/>
        <v>9.3950438178867311E-3</v>
      </c>
      <c r="CH18" s="22">
        <f t="shared" si="11"/>
        <v>-3.9917869353880914E-3</v>
      </c>
      <c r="CI18" s="22">
        <f t="shared" si="12"/>
        <v>-6.9496075872474842E-3</v>
      </c>
      <c r="CJ18" s="22">
        <f t="shared" si="13"/>
        <v>9.3051616368333336E-3</v>
      </c>
      <c r="CK18" s="22">
        <f t="shared" si="14"/>
        <v>6.8180744253056851E-3</v>
      </c>
    </row>
    <row r="19" spans="1:89" x14ac:dyDescent="0.25">
      <c r="A19" s="27" t="s">
        <v>18</v>
      </c>
      <c r="B19" s="25">
        <v>141354.85274</v>
      </c>
      <c r="C19" s="25">
        <v>22.078006718000001</v>
      </c>
      <c r="D19" s="25">
        <v>8454.1605562000004</v>
      </c>
      <c r="E19" s="25">
        <v>704.70205294000004</v>
      </c>
      <c r="F19" s="25">
        <v>663.51493289999996</v>
      </c>
      <c r="G19" s="25">
        <v>10.536131246</v>
      </c>
      <c r="H19" s="25">
        <v>14128.888539</v>
      </c>
      <c r="I19" s="25">
        <v>85.318953516999997</v>
      </c>
      <c r="J19" s="25">
        <v>408.21181539000003</v>
      </c>
      <c r="K19" s="25">
        <v>196.78897868999999</v>
      </c>
      <c r="L19" s="61">
        <v>11.751189554</v>
      </c>
      <c r="M19" s="61">
        <v>61.871975353000003</v>
      </c>
      <c r="N19" s="61">
        <v>18.683551359999999</v>
      </c>
      <c r="O19" s="25"/>
      <c r="P19" s="27" t="s">
        <v>18</v>
      </c>
      <c r="Q19" s="25">
        <v>13.928785577904</v>
      </c>
      <c r="R19" s="25">
        <v>11.743285042739201</v>
      </c>
      <c r="S19" s="25">
        <v>85.871465455996997</v>
      </c>
      <c r="T19" s="25">
        <v>85.871465455996997</v>
      </c>
      <c r="U19" s="25">
        <v>33.2662366839564</v>
      </c>
      <c r="V19" s="25">
        <v>415.41058061065002</v>
      </c>
      <c r="W19" s="25">
        <v>62.851475514481798</v>
      </c>
      <c r="X19" s="25">
        <v>867.84643441026901</v>
      </c>
      <c r="Y19" s="25">
        <v>142249.19610575499</v>
      </c>
      <c r="Z19" s="25">
        <v>612.69648568153195</v>
      </c>
      <c r="AA19" s="25">
        <v>59.890711113445001</v>
      </c>
      <c r="AB19" s="25">
        <v>712.02282679136204</v>
      </c>
      <c r="AC19" s="25">
        <v>1275.1982705980499</v>
      </c>
      <c r="AD19" s="25">
        <v>197.47835905268801</v>
      </c>
      <c r="AE19" s="25">
        <v>197.47835905268801</v>
      </c>
      <c r="AF19" s="25">
        <v>68.092638881374697</v>
      </c>
      <c r="AG19" s="25">
        <v>569.94630085581002</v>
      </c>
      <c r="AH19" s="25">
        <v>23.0100019284837</v>
      </c>
      <c r="AI19" s="91">
        <v>55.891171172196998</v>
      </c>
      <c r="AJ19" s="25">
        <v>1.69259542091591</v>
      </c>
      <c r="AK19" s="25">
        <v>21.372556716816501</v>
      </c>
      <c r="AL19" s="25">
        <v>18.939225697130698</v>
      </c>
      <c r="AM19" s="25">
        <v>22.1353374135374</v>
      </c>
      <c r="AN19" s="25">
        <v>0</v>
      </c>
      <c r="AO19" s="91">
        <v>14460.500947326</v>
      </c>
      <c r="AP19" s="25">
        <v>7660.4183106422597</v>
      </c>
      <c r="AQ19" s="25">
        <v>783.06477116795304</v>
      </c>
      <c r="AR19" s="25">
        <v>8511.5757206915896</v>
      </c>
      <c r="AS19" s="25">
        <v>413.37596219809598</v>
      </c>
      <c r="AT19" s="25">
        <v>0.13385247692587501</v>
      </c>
      <c r="AU19" s="25">
        <v>6133.4769514234604</v>
      </c>
      <c r="AV19" s="25">
        <v>0.302079449505889</v>
      </c>
      <c r="AW19" s="25">
        <v>5.4955296108291002E-2</v>
      </c>
      <c r="AX19" s="25">
        <v>257.81754905559501</v>
      </c>
      <c r="AY19" s="25">
        <v>0.147286504296257</v>
      </c>
      <c r="AZ19" s="25">
        <v>1.03093398016942E-2</v>
      </c>
      <c r="BA19" s="25">
        <v>701.16654087627205</v>
      </c>
      <c r="BB19" s="25">
        <v>660.07655230833905</v>
      </c>
      <c r="BC19" s="25">
        <v>41.0899885679326</v>
      </c>
      <c r="BD19" s="25">
        <v>4.2147483468090802E-4</v>
      </c>
      <c r="BE19" s="25">
        <v>113.853848443261</v>
      </c>
      <c r="BF19" s="25">
        <v>3.0299131852929602E-3</v>
      </c>
      <c r="BG19" s="25">
        <v>57.688492772697899</v>
      </c>
      <c r="BH19" s="25">
        <v>0.56930250224595802</v>
      </c>
      <c r="BI19" s="25">
        <v>227.71451285019</v>
      </c>
      <c r="BJ19" s="25">
        <v>39.149699006476503</v>
      </c>
      <c r="BK19" s="25">
        <v>0.52203225549364196</v>
      </c>
      <c r="BL19" s="25">
        <v>1.2577596850697399</v>
      </c>
      <c r="BM19" s="25">
        <v>1.1202891273555001E-3</v>
      </c>
      <c r="BN19" s="25">
        <v>10.588042650617</v>
      </c>
      <c r="BO19" s="25">
        <v>3561.7756558832998</v>
      </c>
      <c r="BP19" s="25">
        <v>0</v>
      </c>
      <c r="BQ19" s="25">
        <v>1689.0232886638</v>
      </c>
      <c r="BR19" s="25">
        <v>338.58503539403</v>
      </c>
      <c r="BS19" s="25">
        <v>14380.4900881297</v>
      </c>
      <c r="BT19" s="25">
        <v>1960.5036691801699</v>
      </c>
      <c r="BU19" s="27"/>
      <c r="BV19" s="91">
        <f t="shared" si="0"/>
        <v>14216.3632615433</v>
      </c>
      <c r="BW19" s="34">
        <f t="shared" si="1"/>
        <v>8.0000038906828871E-3</v>
      </c>
      <c r="BY19" s="22">
        <f t="shared" si="2"/>
        <v>6.3269378335386491E-3</v>
      </c>
      <c r="BZ19" s="22">
        <f t="shared" si="3"/>
        <v>2.5967333133682519E-3</v>
      </c>
      <c r="CA19" s="22">
        <f t="shared" si="4"/>
        <v>6.791350141733799E-3</v>
      </c>
      <c r="CB19" s="22">
        <f t="shared" si="5"/>
        <v>-5.0170310260597662E-3</v>
      </c>
      <c r="CC19" s="22">
        <f t="shared" si="6"/>
        <v>-5.1820696433054108E-3</v>
      </c>
      <c r="CD19" s="22">
        <f t="shared" si="7"/>
        <v>4.9269891770480651E-3</v>
      </c>
      <c r="CE19" s="22">
        <f t="shared" si="8"/>
        <v>1.7807596714717086E-2</v>
      </c>
      <c r="CF19" s="22">
        <f t="shared" si="9"/>
        <v>6.4758405515007974E-3</v>
      </c>
      <c r="CG19" s="22">
        <f t="shared" si="10"/>
        <v>1.7634877162417229E-2</v>
      </c>
      <c r="CH19" s="22">
        <f t="shared" si="11"/>
        <v>3.5031451826069379E-3</v>
      </c>
      <c r="CI19" s="22">
        <f t="shared" si="12"/>
        <v>-6.7265626381699515E-4</v>
      </c>
      <c r="CJ19" s="22">
        <f t="shared" si="13"/>
        <v>1.5831079513680041E-2</v>
      </c>
      <c r="CK19" s="22">
        <f t="shared" si="14"/>
        <v>1.3684461385541391E-2</v>
      </c>
    </row>
    <row r="20" spans="1:89" x14ac:dyDescent="0.25">
      <c r="A20" s="27" t="s">
        <v>19</v>
      </c>
      <c r="B20" s="25">
        <v>86370.841421000005</v>
      </c>
      <c r="C20" s="25">
        <v>15.108333236</v>
      </c>
      <c r="D20" s="25">
        <v>5092.2271704000004</v>
      </c>
      <c r="E20" s="25">
        <v>484.28010685999999</v>
      </c>
      <c r="F20" s="25">
        <v>451.41140389999998</v>
      </c>
      <c r="G20" s="25">
        <v>6.9861896980999996</v>
      </c>
      <c r="H20" s="25">
        <v>11561.162773</v>
      </c>
      <c r="I20" s="25">
        <v>58.866596453</v>
      </c>
      <c r="J20" s="25">
        <v>262.75911428000001</v>
      </c>
      <c r="K20" s="25">
        <v>117.936047</v>
      </c>
      <c r="L20" s="61">
        <v>7.0699682661000001</v>
      </c>
      <c r="M20" s="61">
        <v>50.578314454000001</v>
      </c>
      <c r="N20" s="61">
        <v>20.387713311999999</v>
      </c>
      <c r="O20" s="25"/>
      <c r="P20" s="27" t="s">
        <v>19</v>
      </c>
      <c r="Q20" s="25">
        <v>9.9180754355276992</v>
      </c>
      <c r="R20" s="25">
        <v>7.1430983128521603</v>
      </c>
      <c r="S20" s="25">
        <v>59.687567266259002</v>
      </c>
      <c r="T20" s="25">
        <v>59.687567266259002</v>
      </c>
      <c r="U20" s="25">
        <v>18.812343909935599</v>
      </c>
      <c r="V20" s="25">
        <v>267.486834992056</v>
      </c>
      <c r="W20" s="25">
        <v>51.497580073102597</v>
      </c>
      <c r="X20" s="25">
        <v>616.48108984976602</v>
      </c>
      <c r="Y20" s="25">
        <v>87176.1125613849</v>
      </c>
      <c r="Z20" s="25">
        <v>446.17534507683598</v>
      </c>
      <c r="AA20" s="25">
        <v>48.487890352932403</v>
      </c>
      <c r="AB20" s="25">
        <v>557.47822838214904</v>
      </c>
      <c r="AC20" s="25">
        <v>912.12305522839495</v>
      </c>
      <c r="AD20" s="25">
        <v>119.153434367616</v>
      </c>
      <c r="AE20" s="25">
        <v>119.153434367616</v>
      </c>
      <c r="AF20" s="25">
        <v>41.159809503022998</v>
      </c>
      <c r="AG20" s="25">
        <v>384.82150435084299</v>
      </c>
      <c r="AH20" s="25">
        <v>18.793124857334298</v>
      </c>
      <c r="AI20" s="91">
        <v>59.249661555385202</v>
      </c>
      <c r="AJ20" s="25">
        <v>0.90885514422306402</v>
      </c>
      <c r="AK20" s="25">
        <v>16.2645226366602</v>
      </c>
      <c r="AL20" s="25">
        <v>20.818172422456499</v>
      </c>
      <c r="AM20" s="25">
        <v>15.209756410214</v>
      </c>
      <c r="AN20" s="25">
        <v>0</v>
      </c>
      <c r="AO20" s="91">
        <v>11864.4846321312</v>
      </c>
      <c r="AP20" s="25">
        <v>4630.4769540942498</v>
      </c>
      <c r="AQ20" s="25">
        <v>473.33759347872802</v>
      </c>
      <c r="AR20" s="25">
        <v>5144.9743570760102</v>
      </c>
      <c r="AS20" s="25">
        <v>320.07517566262601</v>
      </c>
      <c r="AT20" s="25">
        <v>7.6702755446794196E-2</v>
      </c>
      <c r="AU20" s="25">
        <v>5261.6449737826297</v>
      </c>
      <c r="AV20" s="25">
        <v>0.180496455298533</v>
      </c>
      <c r="AW20" s="25">
        <v>2.0376719742940998E-2</v>
      </c>
      <c r="AX20" s="25">
        <v>121.752203244101</v>
      </c>
      <c r="AY20" s="25">
        <v>8.3210590563115597E-2</v>
      </c>
      <c r="AZ20" s="25">
        <v>3.8485849743988298E-3</v>
      </c>
      <c r="BA20" s="25">
        <v>487.174166818787</v>
      </c>
      <c r="BB20" s="25">
        <v>454.00269762562402</v>
      </c>
      <c r="BC20" s="25">
        <v>33.171469193163396</v>
      </c>
      <c r="BD20" s="25">
        <v>2.4581643435462398E-4</v>
      </c>
      <c r="BE20" s="25">
        <v>101.595303383543</v>
      </c>
      <c r="BF20" s="25">
        <v>1.7671116365460099E-3</v>
      </c>
      <c r="BG20" s="25">
        <v>46.118302044235698</v>
      </c>
      <c r="BH20" s="25">
        <v>0.35534416045238798</v>
      </c>
      <c r="BI20" s="25">
        <v>182.73171635333401</v>
      </c>
      <c r="BJ20" s="25">
        <v>22.569632467485601</v>
      </c>
      <c r="BK20" s="25">
        <v>0.45511384193962601</v>
      </c>
      <c r="BL20" s="25">
        <v>0.62764098392279299</v>
      </c>
      <c r="BM20" s="25">
        <v>4.25579997464685E-4</v>
      </c>
      <c r="BN20" s="25">
        <v>7.04088958790103</v>
      </c>
      <c r="BO20" s="25">
        <v>2909.6833453160498</v>
      </c>
      <c r="BP20" s="25">
        <v>0</v>
      </c>
      <c r="BQ20" s="25">
        <v>1296.4605372009601</v>
      </c>
      <c r="BR20" s="25">
        <v>363.46703005009999</v>
      </c>
      <c r="BS20" s="25">
        <v>11803.398853045401</v>
      </c>
      <c r="BT20" s="25">
        <v>1886.5872481647</v>
      </c>
      <c r="BU20" s="27"/>
      <c r="BV20" s="91">
        <f t="shared" si="0"/>
        <v>11619.778631348692</v>
      </c>
      <c r="BW20" s="34">
        <f t="shared" si="1"/>
        <v>8.0000028467420783E-3</v>
      </c>
      <c r="BY20" s="22">
        <f t="shared" si="2"/>
        <v>9.323414327524468E-3</v>
      </c>
      <c r="BZ20" s="22">
        <f t="shared" si="3"/>
        <v>6.7130617672854827E-3</v>
      </c>
      <c r="CA20" s="22">
        <f t="shared" si="4"/>
        <v>1.0358372655214118E-2</v>
      </c>
      <c r="CB20" s="22">
        <f t="shared" si="5"/>
        <v>5.9760042128338998E-3</v>
      </c>
      <c r="CC20" s="22">
        <f t="shared" si="6"/>
        <v>5.7404259246363297E-3</v>
      </c>
      <c r="CD20" s="22">
        <f t="shared" si="7"/>
        <v>7.8297172228098712E-3</v>
      </c>
      <c r="CE20" s="22">
        <f t="shared" si="8"/>
        <v>2.095257067144839E-2</v>
      </c>
      <c r="CF20" s="22">
        <f t="shared" si="9"/>
        <v>1.3946293190476506E-2</v>
      </c>
      <c r="CG20" s="22">
        <f t="shared" si="10"/>
        <v>1.7992604081539371E-2</v>
      </c>
      <c r="CH20" s="22">
        <f t="shared" si="11"/>
        <v>1.0322436596641216E-2</v>
      </c>
      <c r="CI20" s="22">
        <f t="shared" si="12"/>
        <v>1.0343758840165338E-2</v>
      </c>
      <c r="CJ20" s="22">
        <f t="shared" si="13"/>
        <v>1.8175093990897034E-2</v>
      </c>
      <c r="CK20" s="22">
        <f t="shared" si="14"/>
        <v>2.1113653300350071E-2</v>
      </c>
    </row>
    <row r="21" spans="1:89" x14ac:dyDescent="0.25">
      <c r="A21" s="27" t="s">
        <v>20</v>
      </c>
      <c r="B21" s="25">
        <v>215559.11106</v>
      </c>
      <c r="C21" s="25">
        <v>24.771661362</v>
      </c>
      <c r="D21" s="25">
        <v>7895.3778273999997</v>
      </c>
      <c r="E21" s="25">
        <v>1040.3257939</v>
      </c>
      <c r="F21" s="25">
        <v>971.56841914999995</v>
      </c>
      <c r="G21" s="25">
        <v>11.764130638999999</v>
      </c>
      <c r="H21" s="25">
        <v>14667.217661999999</v>
      </c>
      <c r="I21" s="25">
        <v>92.608834052000006</v>
      </c>
      <c r="J21" s="25">
        <v>421.30918909000002</v>
      </c>
      <c r="K21" s="25">
        <v>210.60185347000001</v>
      </c>
      <c r="L21" s="61">
        <v>12.062733829000001</v>
      </c>
      <c r="M21" s="61">
        <v>74.090049797000006</v>
      </c>
      <c r="N21" s="61">
        <v>22.452687414</v>
      </c>
      <c r="O21" s="25"/>
      <c r="P21" s="27" t="s">
        <v>20</v>
      </c>
      <c r="Q21" s="25">
        <v>15.984590434648799</v>
      </c>
      <c r="R21" s="25">
        <v>11.960449813616901</v>
      </c>
      <c r="S21" s="25">
        <v>92.135495229687606</v>
      </c>
      <c r="T21" s="25">
        <v>92.135495229687606</v>
      </c>
      <c r="U21" s="25">
        <v>33.492585499908998</v>
      </c>
      <c r="V21" s="25">
        <v>420.99265615123602</v>
      </c>
      <c r="W21" s="25">
        <v>73.971786334757994</v>
      </c>
      <c r="X21" s="25">
        <v>1043.14684655617</v>
      </c>
      <c r="Y21" s="25">
        <v>214115.79253977901</v>
      </c>
      <c r="Z21" s="25">
        <v>702.33525464828995</v>
      </c>
      <c r="AA21" s="25">
        <v>73.553268614226397</v>
      </c>
      <c r="AB21" s="25">
        <v>836.45981470983202</v>
      </c>
      <c r="AC21" s="25">
        <v>1113.97126245099</v>
      </c>
      <c r="AD21" s="25">
        <v>209.26162622164401</v>
      </c>
      <c r="AE21" s="25">
        <v>209.26162622164401</v>
      </c>
      <c r="AF21" s="25">
        <v>62.9711879499771</v>
      </c>
      <c r="AG21" s="25">
        <v>477.25020319854201</v>
      </c>
      <c r="AH21" s="25">
        <v>23.587470843754399</v>
      </c>
      <c r="AI21" s="91">
        <v>64.200397384977506</v>
      </c>
      <c r="AJ21" s="25">
        <v>1.6682784176898799</v>
      </c>
      <c r="AK21" s="25">
        <v>19.008124537017</v>
      </c>
      <c r="AL21" s="25">
        <v>22.385358097280999</v>
      </c>
      <c r="AM21" s="25">
        <v>24.600786997139501</v>
      </c>
      <c r="AN21" s="25">
        <v>0</v>
      </c>
      <c r="AO21" s="91">
        <v>14747.0886770614</v>
      </c>
      <c r="AP21" s="25">
        <v>7084.2568882862897</v>
      </c>
      <c r="AQ21" s="25">
        <v>724.16844617139805</v>
      </c>
      <c r="AR21" s="25">
        <v>7871.3965224076601</v>
      </c>
      <c r="AS21" s="25">
        <v>443.05776426616302</v>
      </c>
      <c r="AT21" s="25">
        <v>0.213307686304336</v>
      </c>
      <c r="AU21" s="25">
        <v>6110.6928379007604</v>
      </c>
      <c r="AV21" s="25">
        <v>0.40036780755854601</v>
      </c>
      <c r="AW21" s="25">
        <v>4.9179458324377E-2</v>
      </c>
      <c r="AX21" s="25">
        <v>278.07102090532698</v>
      </c>
      <c r="AY21" s="25">
        <v>0.194670270452002</v>
      </c>
      <c r="AZ21" s="25">
        <v>9.2792577368452905E-3</v>
      </c>
      <c r="BA21" s="25">
        <v>1027.41917899949</v>
      </c>
      <c r="BB21" s="25">
        <v>959.48501055535303</v>
      </c>
      <c r="BC21" s="25">
        <v>67.934168444143197</v>
      </c>
      <c r="BD21" s="25">
        <v>5.6107024256353403E-4</v>
      </c>
      <c r="BE21" s="25">
        <v>207.352782508529</v>
      </c>
      <c r="BF21" s="25">
        <v>4.0334315271967599E-3</v>
      </c>
      <c r="BG21" s="25">
        <v>94.976173294311494</v>
      </c>
      <c r="BH21" s="25">
        <v>0.76006421248146705</v>
      </c>
      <c r="BI21" s="25">
        <v>375.05544767605301</v>
      </c>
      <c r="BJ21" s="25">
        <v>58.314050879673701</v>
      </c>
      <c r="BK21" s="25">
        <v>0.94564579088058098</v>
      </c>
      <c r="BL21" s="25">
        <v>1.45145369411972</v>
      </c>
      <c r="BM21" s="25">
        <v>1.0234915039379999E-3</v>
      </c>
      <c r="BN21" s="25">
        <v>11.6963405946967</v>
      </c>
      <c r="BO21" s="25">
        <v>3415.12253247427</v>
      </c>
      <c r="BP21" s="25">
        <v>0</v>
      </c>
      <c r="BQ21" s="25">
        <v>1689.4550402314101</v>
      </c>
      <c r="BR21" s="25">
        <v>362.70356312419102</v>
      </c>
      <c r="BS21" s="25">
        <v>14651.341173520201</v>
      </c>
      <c r="BT21" s="25">
        <v>2202.93916594652</v>
      </c>
      <c r="BU21" s="27"/>
      <c r="BV21" s="91">
        <f t="shared" si="0"/>
        <v>14472.991579665049</v>
      </c>
      <c r="BW21" s="34">
        <f t="shared" si="1"/>
        <v>8.0000020035473664E-3</v>
      </c>
      <c r="BY21" s="22">
        <f t="shared" si="2"/>
        <v>-6.6956971251344805E-3</v>
      </c>
      <c r="BZ21" s="22">
        <f t="shared" si="3"/>
        <v>-6.8979775867040478E-3</v>
      </c>
      <c r="CA21" s="22">
        <f t="shared" si="4"/>
        <v>-3.0373853559123184E-3</v>
      </c>
      <c r="CB21" s="22">
        <f t="shared" si="5"/>
        <v>-1.240632018949119E-2</v>
      </c>
      <c r="CC21" s="22">
        <f t="shared" si="6"/>
        <v>-1.2437012521689812E-2</v>
      </c>
      <c r="CD21" s="22">
        <f t="shared" si="7"/>
        <v>-5.7624355240126534E-3</v>
      </c>
      <c r="CE21" s="22">
        <f t="shared" si="8"/>
        <v>-1.0824471856670777E-3</v>
      </c>
      <c r="CF21" s="22">
        <f t="shared" si="9"/>
        <v>-5.1111627433579289E-3</v>
      </c>
      <c r="CG21" s="22">
        <f t="shared" si="10"/>
        <v>-7.5130793953886641E-4</v>
      </c>
      <c r="CH21" s="22">
        <f t="shared" si="11"/>
        <v>-6.3637960743157225E-3</v>
      </c>
      <c r="CI21" s="22">
        <f t="shared" si="12"/>
        <v>-8.4793394957616754E-3</v>
      </c>
      <c r="CJ21" s="22">
        <f t="shared" si="13"/>
        <v>-1.5962124815146377E-3</v>
      </c>
      <c r="CK21" s="22">
        <f t="shared" si="14"/>
        <v>-2.99871972906986E-3</v>
      </c>
    </row>
    <row r="22" spans="1:89" x14ac:dyDescent="0.25">
      <c r="A22" s="27" t="s">
        <v>21</v>
      </c>
      <c r="B22" s="25">
        <v>227652.16282</v>
      </c>
      <c r="C22" s="25">
        <v>30.963057890999998</v>
      </c>
      <c r="D22" s="25">
        <v>10423.054260000001</v>
      </c>
      <c r="E22" s="25">
        <v>1145.8964243999999</v>
      </c>
      <c r="F22" s="25">
        <v>1076.9773686000001</v>
      </c>
      <c r="G22" s="25">
        <v>15.303245390000001</v>
      </c>
      <c r="H22" s="25">
        <v>14832.447999</v>
      </c>
      <c r="I22" s="25">
        <v>111.96610706</v>
      </c>
      <c r="J22" s="25">
        <v>426.72736350000002</v>
      </c>
      <c r="K22" s="25">
        <v>271.70087489999997</v>
      </c>
      <c r="L22" s="61">
        <v>15.351670195000001</v>
      </c>
      <c r="M22" s="61">
        <v>78.683055304000007</v>
      </c>
      <c r="N22" s="61">
        <v>24.066046880999998</v>
      </c>
      <c r="O22" s="25"/>
      <c r="P22" s="27" t="s">
        <v>129</v>
      </c>
      <c r="Q22" s="25">
        <v>17.6973144241637</v>
      </c>
      <c r="R22" s="25">
        <v>15.209491157423599</v>
      </c>
      <c r="S22" s="25">
        <v>111.354701313908</v>
      </c>
      <c r="T22" s="25">
        <v>111.354701313908</v>
      </c>
      <c r="U22" s="25">
        <v>45.950491557664598</v>
      </c>
      <c r="V22" s="25">
        <v>426.84987470717601</v>
      </c>
      <c r="W22" s="25">
        <v>78.711502518547704</v>
      </c>
      <c r="X22" s="25">
        <v>1216.64441347819</v>
      </c>
      <c r="Y22" s="25">
        <v>226501.584158468</v>
      </c>
      <c r="Z22" s="25">
        <v>776.29588480599898</v>
      </c>
      <c r="AA22" s="25">
        <v>88.6019158287273</v>
      </c>
      <c r="AB22" s="25">
        <v>891.38078530468397</v>
      </c>
      <c r="AC22" s="25">
        <v>1067.43928795641</v>
      </c>
      <c r="AD22" s="25">
        <v>269.66284430498399</v>
      </c>
      <c r="AE22" s="25">
        <v>269.66284430498399</v>
      </c>
      <c r="AF22" s="25">
        <v>82.936722865347093</v>
      </c>
      <c r="AG22" s="25">
        <v>464.20947453871003</v>
      </c>
      <c r="AH22" s="25">
        <v>24.830679283948001</v>
      </c>
      <c r="AI22" s="91">
        <v>70.087485971606299</v>
      </c>
      <c r="AJ22" s="25">
        <v>2.2329371677662202</v>
      </c>
      <c r="AK22" s="25">
        <v>19.5405459919394</v>
      </c>
      <c r="AL22" s="25">
        <v>24.06488301804</v>
      </c>
      <c r="AM22" s="25">
        <v>30.728431921603601</v>
      </c>
      <c r="AN22" s="25">
        <v>0</v>
      </c>
      <c r="AO22" s="91">
        <v>14954.1780075728</v>
      </c>
      <c r="AP22" s="25">
        <v>9330.3935065063906</v>
      </c>
      <c r="AQ22" s="25">
        <v>953.77323057590195</v>
      </c>
      <c r="AR22" s="25">
        <v>10367.103459947601</v>
      </c>
      <c r="AS22" s="25">
        <v>467.786612881054</v>
      </c>
      <c r="AT22" s="25">
        <v>0.42174077106654001</v>
      </c>
      <c r="AU22" s="25">
        <v>6045.8343378891796</v>
      </c>
      <c r="AV22" s="25">
        <v>0.50912632285586701</v>
      </c>
      <c r="AW22" s="25">
        <v>7.4121494513246997E-2</v>
      </c>
      <c r="AX22" s="25">
        <v>375.485174798966</v>
      </c>
      <c r="AY22" s="25">
        <v>0.28206998164652097</v>
      </c>
      <c r="AZ22" s="25">
        <v>1.39699153645618E-2</v>
      </c>
      <c r="BA22" s="25">
        <v>1132.91095940736</v>
      </c>
      <c r="BB22" s="25">
        <v>1064.6726603393599</v>
      </c>
      <c r="BC22" s="25">
        <v>68.238299067995996</v>
      </c>
      <c r="BD22" s="25">
        <v>7.9261194243731897E-4</v>
      </c>
      <c r="BE22" s="25">
        <v>206.94783610840099</v>
      </c>
      <c r="BF22" s="25">
        <v>5.6978729619647601E-3</v>
      </c>
      <c r="BG22" s="25">
        <v>97.323460540021998</v>
      </c>
      <c r="BH22" s="25">
        <v>0.87071357242458802</v>
      </c>
      <c r="BI22" s="25">
        <v>379.69025468895501</v>
      </c>
      <c r="BJ22" s="25">
        <v>99.3101497004469</v>
      </c>
      <c r="BK22" s="25">
        <v>1.0057661909092399</v>
      </c>
      <c r="BL22" s="25">
        <v>2.0403989377028902</v>
      </c>
      <c r="BM22" s="25">
        <v>1.5365316313651501E-3</v>
      </c>
      <c r="BN22" s="25">
        <v>15.2001800311953</v>
      </c>
      <c r="BO22" s="25">
        <v>3318.2785340601699</v>
      </c>
      <c r="BP22" s="25">
        <v>0</v>
      </c>
      <c r="BQ22" s="25">
        <v>1664.3465376531101</v>
      </c>
      <c r="BR22" s="25">
        <v>367.16283811570997</v>
      </c>
      <c r="BS22" s="25">
        <v>14846.427758395401</v>
      </c>
      <c r="BT22" s="25">
        <v>2240.1826954549501</v>
      </c>
      <c r="BU22" s="27"/>
      <c r="BV22" s="91">
        <f t="shared" si="0"/>
        <v>14658.970037954132</v>
      </c>
      <c r="BW22" s="34">
        <f t="shared" si="1"/>
        <v>7.9999898897281756E-3</v>
      </c>
      <c r="BY22" s="22">
        <f t="shared" si="2"/>
        <v>-5.054108194182786E-3</v>
      </c>
      <c r="BZ22" s="22">
        <f t="shared" si="3"/>
        <v>-7.5776097510251317E-3</v>
      </c>
      <c r="CA22" s="22">
        <f t="shared" si="4"/>
        <v>-5.3679851084647576E-3</v>
      </c>
      <c r="CB22" s="22">
        <f t="shared" si="5"/>
        <v>-1.1332145485521677E-2</v>
      </c>
      <c r="CC22" s="22">
        <f t="shared" si="6"/>
        <v>-1.1425224539894899E-2</v>
      </c>
      <c r="CD22" s="22">
        <f t="shared" si="7"/>
        <v>-6.7348693808471022E-3</v>
      </c>
      <c r="CE22" s="22">
        <f t="shared" si="8"/>
        <v>9.4251194383714314E-4</v>
      </c>
      <c r="CF22" s="22">
        <f t="shared" si="9"/>
        <v>-5.4606323480047916E-3</v>
      </c>
      <c r="CG22" s="22">
        <f t="shared" si="10"/>
        <v>2.870948002283184E-4</v>
      </c>
      <c r="CH22" s="22">
        <f t="shared" si="11"/>
        <v>-7.5010085844076993E-3</v>
      </c>
      <c r="CI22" s="22">
        <f t="shared" si="12"/>
        <v>-9.2614703006522713E-3</v>
      </c>
      <c r="CJ22" s="22">
        <f t="shared" si="13"/>
        <v>3.6154181402575327E-4</v>
      </c>
      <c r="CK22" s="22">
        <f t="shared" si="14"/>
        <v>-4.8361202226255903E-5</v>
      </c>
    </row>
    <row r="23" spans="1:89" x14ac:dyDescent="0.25">
      <c r="A23" s="27" t="s">
        <v>22</v>
      </c>
      <c r="B23" s="25">
        <v>338028.9425</v>
      </c>
      <c r="C23" s="25">
        <v>56.391074207000003</v>
      </c>
      <c r="D23" s="25">
        <v>18919.402716000001</v>
      </c>
      <c r="E23" s="25">
        <v>2107.6760273</v>
      </c>
      <c r="F23" s="25">
        <v>1978.1730683999999</v>
      </c>
      <c r="G23" s="25">
        <v>27.613168465000001</v>
      </c>
      <c r="H23" s="25">
        <v>37343.358052000003</v>
      </c>
      <c r="I23" s="25">
        <v>217.65887834</v>
      </c>
      <c r="J23" s="25">
        <v>860.68247368000004</v>
      </c>
      <c r="K23" s="25">
        <v>484.54574673000002</v>
      </c>
      <c r="L23" s="61">
        <v>30.605376591999999</v>
      </c>
      <c r="M23" s="61">
        <v>155.52451926000001</v>
      </c>
      <c r="N23" s="61">
        <v>64.688675735000004</v>
      </c>
      <c r="O23" s="25"/>
      <c r="P23" s="27" t="s">
        <v>22</v>
      </c>
      <c r="Q23" s="25">
        <v>32.816403570643402</v>
      </c>
      <c r="R23" s="25">
        <v>30.607273693650299</v>
      </c>
      <c r="S23" s="25">
        <v>218.73752795330901</v>
      </c>
      <c r="T23" s="25">
        <v>218.73752795330901</v>
      </c>
      <c r="U23" s="25">
        <v>81.626386491691306</v>
      </c>
      <c r="V23" s="25">
        <v>870.29021441581006</v>
      </c>
      <c r="W23" s="25">
        <v>157.38563890569799</v>
      </c>
      <c r="X23" s="25">
        <v>2107.2855591651901</v>
      </c>
      <c r="Y23" s="25">
        <v>338679.986787259</v>
      </c>
      <c r="Z23" s="25">
        <v>1428.9778300379201</v>
      </c>
      <c r="AA23" s="25">
        <v>170.665979767848</v>
      </c>
      <c r="AB23" s="25">
        <v>1699.8570819479801</v>
      </c>
      <c r="AC23" s="25">
        <v>2881.5760991745601</v>
      </c>
      <c r="AD23" s="25">
        <v>484.66106537800698</v>
      </c>
      <c r="AE23" s="25">
        <v>484.66106537800698</v>
      </c>
      <c r="AF23" s="25">
        <v>151.05654323715601</v>
      </c>
      <c r="AG23" s="25">
        <v>1185.75310034171</v>
      </c>
      <c r="AH23" s="25">
        <v>56.291137435742499</v>
      </c>
      <c r="AI23" s="91">
        <v>190.85447743660299</v>
      </c>
      <c r="AJ23" s="25">
        <v>3.9536349715239898</v>
      </c>
      <c r="AK23" s="25">
        <v>46.6709260817019</v>
      </c>
      <c r="AL23" s="25">
        <v>65.765555061377299</v>
      </c>
      <c r="AM23" s="25">
        <v>56.330760492512503</v>
      </c>
      <c r="AN23" s="25">
        <v>0</v>
      </c>
      <c r="AO23" s="91">
        <v>38134.853353836297</v>
      </c>
      <c r="AP23" s="25">
        <v>16993.861414044499</v>
      </c>
      <c r="AQ23" s="25">
        <v>1737.1503596862799</v>
      </c>
      <c r="AR23" s="25">
        <v>18882.0683169679</v>
      </c>
      <c r="AS23" s="25">
        <v>991.78028325242406</v>
      </c>
      <c r="AT23" s="25">
        <v>0.70755252877858399</v>
      </c>
      <c r="AU23" s="25">
        <v>16881.492970561601</v>
      </c>
      <c r="AV23" s="25">
        <v>0.91701516790952198</v>
      </c>
      <c r="AW23" s="25">
        <v>0.128118835408433</v>
      </c>
      <c r="AX23" s="25">
        <v>664.85797856005104</v>
      </c>
      <c r="AY23" s="25">
        <v>0.49611937058042099</v>
      </c>
      <c r="AZ23" s="25">
        <v>2.4197019954033599E-2</v>
      </c>
      <c r="BA23" s="25">
        <v>2106.5249394351999</v>
      </c>
      <c r="BB23" s="25">
        <v>1976.5122320712101</v>
      </c>
      <c r="BC23" s="25">
        <v>130.012707363988</v>
      </c>
      <c r="BD23" s="25">
        <v>1.5421323935029701E-3</v>
      </c>
      <c r="BE23" s="25">
        <v>395.693854120163</v>
      </c>
      <c r="BF23" s="25">
        <v>1.1086061848465299E-2</v>
      </c>
      <c r="BG23" s="25">
        <v>184.524472792208</v>
      </c>
      <c r="BH23" s="25">
        <v>1.60188761972475</v>
      </c>
      <c r="BI23" s="25">
        <v>721.99664273549502</v>
      </c>
      <c r="BJ23" s="25">
        <v>162.57921779378199</v>
      </c>
      <c r="BK23" s="25">
        <v>1.8939520488103301</v>
      </c>
      <c r="BL23" s="25">
        <v>3.65513759519833</v>
      </c>
      <c r="BM23" s="25">
        <v>2.67548269481968E-3</v>
      </c>
      <c r="BN23" s="25">
        <v>27.586429719186199</v>
      </c>
      <c r="BO23" s="25">
        <v>9405.9622285119603</v>
      </c>
      <c r="BP23" s="25">
        <v>0</v>
      </c>
      <c r="BQ23" s="25">
        <v>4214.1591323364901</v>
      </c>
      <c r="BR23" s="25">
        <v>1145.9229564008599</v>
      </c>
      <c r="BS23" s="25">
        <v>37932.919526226702</v>
      </c>
      <c r="BT23" s="25">
        <v>6028.6622601720301</v>
      </c>
      <c r="BU23" s="27"/>
      <c r="BV23" s="91">
        <f t="shared" si="0"/>
        <v>37335.650826978308</v>
      </c>
      <c r="BW23" s="34">
        <f t="shared" si="1"/>
        <v>7.9999998253058192E-3</v>
      </c>
      <c r="BY23" s="22">
        <f t="shared" si="2"/>
        <v>1.9260016093414604E-3</v>
      </c>
      <c r="BZ23" s="22">
        <f t="shared" si="3"/>
        <v>-1.0695613682778948E-3</v>
      </c>
      <c r="CA23" s="22">
        <f t="shared" si="4"/>
        <v>-1.9733392006359425E-3</v>
      </c>
      <c r="CB23" s="22">
        <f t="shared" si="5"/>
        <v>-5.4614079673080836E-4</v>
      </c>
      <c r="CC23" s="22">
        <f t="shared" si="6"/>
        <v>-8.3958090185364063E-4</v>
      </c>
      <c r="CD23" s="22">
        <f t="shared" si="7"/>
        <v>-9.6833312872781751E-4</v>
      </c>
      <c r="CE23" s="22">
        <f t="shared" si="8"/>
        <v>1.5787585931767153E-2</v>
      </c>
      <c r="CF23" s="22">
        <f t="shared" si="9"/>
        <v>4.9556885597107463E-3</v>
      </c>
      <c r="CG23" s="22">
        <f t="shared" si="10"/>
        <v>1.1162932939403795E-2</v>
      </c>
      <c r="CH23" s="22">
        <f t="shared" si="11"/>
        <v>2.3799331391349579E-4</v>
      </c>
      <c r="CI23" s="22">
        <f t="shared" si="12"/>
        <v>6.1985894687409333E-5</v>
      </c>
      <c r="CJ23" s="22">
        <f t="shared" si="13"/>
        <v>1.1966728169637569E-2</v>
      </c>
      <c r="CK23" s="22">
        <f t="shared" si="14"/>
        <v>1.6647107304975269E-2</v>
      </c>
    </row>
    <row r="24" spans="1:89" x14ac:dyDescent="0.25">
      <c r="A24" s="27" t="s">
        <v>23</v>
      </c>
      <c r="B24" s="25">
        <v>291182.63978999999</v>
      </c>
      <c r="C24" s="25">
        <v>77.756321874999998</v>
      </c>
      <c r="D24" s="25">
        <v>30107.716101999999</v>
      </c>
      <c r="E24" s="25">
        <v>2902.5508070999999</v>
      </c>
      <c r="F24" s="25">
        <v>2755.0398836999998</v>
      </c>
      <c r="G24" s="25">
        <v>34.500123142</v>
      </c>
      <c r="H24" s="25">
        <v>36456.836546999999</v>
      </c>
      <c r="I24" s="25">
        <v>293.92708983</v>
      </c>
      <c r="J24" s="25">
        <v>832.41874229999996</v>
      </c>
      <c r="K24" s="25">
        <v>699.80011358000002</v>
      </c>
      <c r="L24" s="61">
        <v>47.281023988999998</v>
      </c>
      <c r="M24" s="61">
        <v>145.23505804999999</v>
      </c>
      <c r="N24" s="61">
        <v>66.363479002000005</v>
      </c>
      <c r="O24" s="25"/>
      <c r="P24" s="27" t="s">
        <v>23</v>
      </c>
      <c r="Q24" s="25">
        <v>34.299376963273303</v>
      </c>
      <c r="R24" s="25">
        <v>46.964576273765601</v>
      </c>
      <c r="S24" s="25">
        <v>293.48968570211099</v>
      </c>
      <c r="T24" s="25">
        <v>293.48968570211099</v>
      </c>
      <c r="U24" s="25">
        <v>133.52510760184501</v>
      </c>
      <c r="V24" s="25">
        <v>841.865810724163</v>
      </c>
      <c r="W24" s="25">
        <v>147.20806718276901</v>
      </c>
      <c r="X24" s="25">
        <v>1939.6848217018701</v>
      </c>
      <c r="Y24" s="25">
        <v>291915.93613386399</v>
      </c>
      <c r="Z24" s="25">
        <v>1483.9931827032101</v>
      </c>
      <c r="AA24" s="25">
        <v>155.23687791875599</v>
      </c>
      <c r="AB24" s="25">
        <v>1575.89563075981</v>
      </c>
      <c r="AC24" s="25">
        <v>2765.0890806553398</v>
      </c>
      <c r="AD24" s="25">
        <v>695.53759299312901</v>
      </c>
      <c r="AE24" s="25">
        <v>695.53759299312901</v>
      </c>
      <c r="AF24" s="25">
        <v>238.86284222203801</v>
      </c>
      <c r="AG24" s="25">
        <v>1154.2741463391901</v>
      </c>
      <c r="AH24" s="25">
        <v>54.082091010597402</v>
      </c>
      <c r="AI24" s="91">
        <v>200.43704930616801</v>
      </c>
      <c r="AJ24" s="25">
        <v>6.7375884747247703</v>
      </c>
      <c r="AK24" s="25">
        <v>44.8053785049947</v>
      </c>
      <c r="AL24" s="25">
        <v>67.453112234667302</v>
      </c>
      <c r="AM24" s="25">
        <v>77.260568810771701</v>
      </c>
      <c r="AN24" s="25">
        <v>0</v>
      </c>
      <c r="AO24" s="91">
        <v>37254.948993534897</v>
      </c>
      <c r="AP24" s="25">
        <v>26872.073919432001</v>
      </c>
      <c r="AQ24" s="25">
        <v>2746.9235305588099</v>
      </c>
      <c r="AR24" s="25">
        <v>29857.860292212899</v>
      </c>
      <c r="AS24" s="25">
        <v>957.61217094004996</v>
      </c>
      <c r="AT24" s="25">
        <v>0.467135790461703</v>
      </c>
      <c r="AU24" s="25">
        <v>16405.962795130199</v>
      </c>
      <c r="AV24" s="25">
        <v>1.3556216815754201</v>
      </c>
      <c r="AW24" s="25">
        <v>0.31454151203999098</v>
      </c>
      <c r="AX24" s="25">
        <v>1340.8057022988601</v>
      </c>
      <c r="AY24" s="25">
        <v>0.65722316660879498</v>
      </c>
      <c r="AZ24" s="25">
        <v>5.8929905721545203E-2</v>
      </c>
      <c r="BA24" s="25">
        <v>2884.9778164183499</v>
      </c>
      <c r="BB24" s="25">
        <v>2737.3756136570601</v>
      </c>
      <c r="BC24" s="25">
        <v>147.602202761288</v>
      </c>
      <c r="BD24" s="25">
        <v>2.1492147241191101E-3</v>
      </c>
      <c r="BE24" s="25">
        <v>353.47582832608498</v>
      </c>
      <c r="BF24" s="25">
        <v>1.5450152776996901E-2</v>
      </c>
      <c r="BG24" s="25">
        <v>208.049067597017</v>
      </c>
      <c r="BH24" s="25">
        <v>2.5538021134608599</v>
      </c>
      <c r="BI24" s="25">
        <v>821.62255854097998</v>
      </c>
      <c r="BJ24" s="25">
        <v>116.407795132598</v>
      </c>
      <c r="BK24" s="25">
        <v>1.6246182196575101</v>
      </c>
      <c r="BL24" s="25">
        <v>6.3666030090885499</v>
      </c>
      <c r="BM24" s="25">
        <v>6.3821279980378898E-3</v>
      </c>
      <c r="BN24" s="25">
        <v>34.321996177626403</v>
      </c>
      <c r="BO24" s="25">
        <v>9117.8097078572901</v>
      </c>
      <c r="BP24" s="25">
        <v>0</v>
      </c>
      <c r="BQ24" s="25">
        <v>4037.9474819294101</v>
      </c>
      <c r="BR24" s="25">
        <v>1124.8988328773901</v>
      </c>
      <c r="BS24" s="25">
        <v>37070.609340542404</v>
      </c>
      <c r="BT24" s="25">
        <v>5801.13442360109</v>
      </c>
      <c r="BU24" s="27"/>
      <c r="BV24" s="91">
        <f t="shared" si="0"/>
        <v>36470.112451400404</v>
      </c>
      <c r="BW24" s="34">
        <f t="shared" si="1"/>
        <v>7.9999986564454253E-3</v>
      </c>
      <c r="BY24" s="22">
        <f t="shared" si="2"/>
        <v>2.518338127550636E-3</v>
      </c>
      <c r="BZ24" s="22">
        <f t="shared" si="3"/>
        <v>-6.3757267868876566E-3</v>
      </c>
      <c r="CA24" s="22">
        <f t="shared" si="4"/>
        <v>-8.2987300976476823E-3</v>
      </c>
      <c r="CB24" s="22">
        <f t="shared" si="5"/>
        <v>-6.0543266421605119E-3</v>
      </c>
      <c r="CC24" s="22">
        <f t="shared" si="6"/>
        <v>-6.4116204442081397E-3</v>
      </c>
      <c r="CD24" s="22">
        <f t="shared" si="7"/>
        <v>-5.1630819878653511E-3</v>
      </c>
      <c r="CE24" s="22">
        <f t="shared" si="8"/>
        <v>1.6835602089367553E-2</v>
      </c>
      <c r="CF24" s="22">
        <f t="shared" si="9"/>
        <v>-1.4881381914882152E-3</v>
      </c>
      <c r="CG24" s="22">
        <f t="shared" si="10"/>
        <v>1.1348937672955896E-2</v>
      </c>
      <c r="CH24" s="22">
        <f t="shared" si="11"/>
        <v>-6.0910544370520753E-3</v>
      </c>
      <c r="CI24" s="22">
        <f t="shared" si="12"/>
        <v>-6.692911627887297E-3</v>
      </c>
      <c r="CJ24" s="22">
        <f t="shared" si="13"/>
        <v>1.358493713060503E-2</v>
      </c>
      <c r="CK24" s="22">
        <f t="shared" si="14"/>
        <v>1.6419169836386333E-2</v>
      </c>
    </row>
    <row r="25" spans="1:89" x14ac:dyDescent="0.25">
      <c r="A25" s="27" t="s">
        <v>24</v>
      </c>
      <c r="B25" s="25">
        <v>77058.717896000002</v>
      </c>
      <c r="C25" s="25">
        <v>16.122545993999999</v>
      </c>
      <c r="D25" s="25">
        <v>6114.3463111000001</v>
      </c>
      <c r="E25" s="25">
        <v>614.45289452999998</v>
      </c>
      <c r="F25" s="25">
        <v>583.84597981000002</v>
      </c>
      <c r="G25" s="25">
        <v>7.4591441275000001</v>
      </c>
      <c r="H25" s="25">
        <v>7047.5060372999997</v>
      </c>
      <c r="I25" s="25">
        <v>58.546650100999997</v>
      </c>
      <c r="J25" s="25">
        <v>197.38004788999999</v>
      </c>
      <c r="K25" s="25">
        <v>147.60968596000001</v>
      </c>
      <c r="L25" s="61">
        <v>9.4055127546000001</v>
      </c>
      <c r="M25" s="61">
        <v>28.535426886</v>
      </c>
      <c r="N25" s="61">
        <v>10.148273441000001</v>
      </c>
      <c r="O25" s="25"/>
      <c r="P25" s="27" t="s">
        <v>24</v>
      </c>
      <c r="Q25" s="25">
        <v>7.3753088379021898</v>
      </c>
      <c r="R25" s="25">
        <v>9.3172651606328092</v>
      </c>
      <c r="S25" s="25">
        <v>58.257184799937399</v>
      </c>
      <c r="T25" s="25">
        <v>58.257184799937399</v>
      </c>
      <c r="U25" s="25">
        <v>28.597166776385201</v>
      </c>
      <c r="V25" s="25">
        <v>199.05909093994799</v>
      </c>
      <c r="W25" s="25">
        <v>28.7486985704376</v>
      </c>
      <c r="X25" s="25">
        <v>440.98026749483</v>
      </c>
      <c r="Y25" s="25">
        <v>77075.0372160033</v>
      </c>
      <c r="Z25" s="25">
        <v>312.27034994743201</v>
      </c>
      <c r="AA25" s="25">
        <v>32.737278953430398</v>
      </c>
      <c r="AB25" s="25">
        <v>321.97844451064299</v>
      </c>
      <c r="AC25" s="25">
        <v>578.98493316008296</v>
      </c>
      <c r="AD25" s="25">
        <v>146.49496769259599</v>
      </c>
      <c r="AE25" s="25">
        <v>146.49496769259599</v>
      </c>
      <c r="AF25" s="25">
        <v>48.556448743751197</v>
      </c>
      <c r="AG25" s="25">
        <v>248.72118071863301</v>
      </c>
      <c r="AH25" s="25">
        <v>10.137587278861901</v>
      </c>
      <c r="AI25" s="91">
        <v>31.9475256012012</v>
      </c>
      <c r="AJ25" s="25">
        <v>1.4126264375048001</v>
      </c>
      <c r="AK25" s="25">
        <v>8.3753872644448499</v>
      </c>
      <c r="AL25" s="25">
        <v>10.207254962042301</v>
      </c>
      <c r="AM25" s="25">
        <v>15.996763229109799</v>
      </c>
      <c r="AN25" s="25">
        <v>0</v>
      </c>
      <c r="AO25" s="91">
        <v>7153.5641525157498</v>
      </c>
      <c r="AP25" s="25">
        <v>5462.6014298516802</v>
      </c>
      <c r="AQ25" s="25">
        <v>558.39909740350595</v>
      </c>
      <c r="AR25" s="25">
        <v>6069.5569759989403</v>
      </c>
      <c r="AS25" s="25">
        <v>193.27955918073999</v>
      </c>
      <c r="AT25" s="25">
        <v>0.168328396554175</v>
      </c>
      <c r="AU25" s="25">
        <v>3029.4403890008002</v>
      </c>
      <c r="AV25" s="25">
        <v>0.30089846459101499</v>
      </c>
      <c r="AW25" s="25">
        <v>6.6731918947072505E-2</v>
      </c>
      <c r="AX25" s="25">
        <v>286.04282947799999</v>
      </c>
      <c r="AY25" s="25">
        <v>0.15796469231744301</v>
      </c>
      <c r="AZ25" s="25">
        <v>1.2511094202395301E-2</v>
      </c>
      <c r="BA25" s="25">
        <v>608.54573295520095</v>
      </c>
      <c r="BB25" s="25">
        <v>578.13365611310201</v>
      </c>
      <c r="BC25" s="25">
        <v>30.412076842099399</v>
      </c>
      <c r="BD25" s="25">
        <v>4.8608677877169399E-4</v>
      </c>
      <c r="BE25" s="25">
        <v>75.487307871051598</v>
      </c>
      <c r="BF25" s="25">
        <v>3.4943540975655401E-3</v>
      </c>
      <c r="BG25" s="25">
        <v>43.481095904363499</v>
      </c>
      <c r="BH25" s="25">
        <v>0.534496985951046</v>
      </c>
      <c r="BI25" s="25">
        <v>170.09982596713999</v>
      </c>
      <c r="BJ25" s="25">
        <v>39.447268298772997</v>
      </c>
      <c r="BK25" s="25">
        <v>0.36801078468008103</v>
      </c>
      <c r="BL25" s="25">
        <v>1.4083166788471999</v>
      </c>
      <c r="BM25" s="25">
        <v>1.35743557929198E-3</v>
      </c>
      <c r="BN25" s="25">
        <v>7.4082441627672404</v>
      </c>
      <c r="BO25" s="25">
        <v>1753.6264919181299</v>
      </c>
      <c r="BP25" s="25">
        <v>0</v>
      </c>
      <c r="BQ25" s="25">
        <v>829.26342672523799</v>
      </c>
      <c r="BR25" s="25">
        <v>173.10274805064199</v>
      </c>
      <c r="BS25" s="25">
        <v>7114.1334050937803</v>
      </c>
      <c r="BT25" s="25">
        <v>998.73298568973405</v>
      </c>
      <c r="BU25" s="27"/>
      <c r="BV25" s="91">
        <f t="shared" si="0"/>
        <v>7022.035112221698</v>
      </c>
      <c r="BW25" s="34">
        <f t="shared" si="1"/>
        <v>7.9999988361192861E-3</v>
      </c>
      <c r="BY25" s="22">
        <f t="shared" si="2"/>
        <v>2.1177772546544606E-4</v>
      </c>
      <c r="BZ25" s="22">
        <f t="shared" si="3"/>
        <v>-7.8016688516199702E-3</v>
      </c>
      <c r="CA25" s="22">
        <f t="shared" si="4"/>
        <v>-7.3252859458989312E-3</v>
      </c>
      <c r="CB25" s="22">
        <f t="shared" si="5"/>
        <v>-9.613693136424184E-3</v>
      </c>
      <c r="CC25" s="22">
        <f t="shared" si="6"/>
        <v>-9.7839565475075514E-3</v>
      </c>
      <c r="CD25" s="22">
        <f t="shared" si="7"/>
        <v>-6.8238344591176701E-3</v>
      </c>
      <c r="CE25" s="22">
        <f t="shared" si="8"/>
        <v>9.4540348658298627E-3</v>
      </c>
      <c r="CF25" s="22">
        <f t="shared" si="9"/>
        <v>-4.9441821276407158E-3</v>
      </c>
      <c r="CG25" s="22">
        <f t="shared" si="10"/>
        <v>8.5066503321740931E-3</v>
      </c>
      <c r="CH25" s="22">
        <f t="shared" si="11"/>
        <v>-7.5517962127911245E-3</v>
      </c>
      <c r="CI25" s="22">
        <f t="shared" si="12"/>
        <v>-9.3825393968054813E-3</v>
      </c>
      <c r="CJ25" s="22">
        <f t="shared" si="13"/>
        <v>7.473926543647944E-3</v>
      </c>
      <c r="CK25" s="22">
        <f t="shared" si="14"/>
        <v>5.811975937109571E-3</v>
      </c>
    </row>
    <row r="26" spans="1:89" x14ac:dyDescent="0.25">
      <c r="A26" s="27" t="s">
        <v>25</v>
      </c>
      <c r="B26" s="25">
        <v>229471.91393000001</v>
      </c>
      <c r="C26" s="25">
        <v>50.526435966000001</v>
      </c>
      <c r="D26" s="25">
        <v>21800.818996000002</v>
      </c>
      <c r="E26" s="25">
        <v>1770.7921865000001</v>
      </c>
      <c r="F26" s="25">
        <v>1683.0389181999999</v>
      </c>
      <c r="G26" s="25">
        <v>22.501231225000002</v>
      </c>
      <c r="H26" s="25">
        <v>17568.972824</v>
      </c>
      <c r="I26" s="25">
        <v>185.38119047000001</v>
      </c>
      <c r="J26" s="25">
        <v>518.50609080000004</v>
      </c>
      <c r="K26" s="25">
        <v>472.67629424</v>
      </c>
      <c r="L26" s="61">
        <v>30.659709999</v>
      </c>
      <c r="M26" s="61">
        <v>82.915122084999993</v>
      </c>
      <c r="N26" s="61">
        <v>27.893056548000001</v>
      </c>
      <c r="O26" s="25"/>
      <c r="P26" s="27" t="s">
        <v>25</v>
      </c>
      <c r="Q26" s="25">
        <v>22.2110013135791</v>
      </c>
      <c r="R26" s="25">
        <v>30.3149163806</v>
      </c>
      <c r="S26" s="25">
        <v>183.85820829577099</v>
      </c>
      <c r="T26" s="25">
        <v>183.85820829577099</v>
      </c>
      <c r="U26" s="25">
        <v>92.119858997007199</v>
      </c>
      <c r="V26" s="25">
        <v>519.21923398901595</v>
      </c>
      <c r="W26" s="25">
        <v>82.9742432009608</v>
      </c>
      <c r="X26" s="25">
        <v>1271.9800336148301</v>
      </c>
      <c r="Y26" s="25">
        <v>228428.44962912699</v>
      </c>
      <c r="Z26" s="25">
        <v>941.73965257184</v>
      </c>
      <c r="AA26" s="25">
        <v>89.202983257762497</v>
      </c>
      <c r="AB26" s="25">
        <v>938.51412632985205</v>
      </c>
      <c r="AC26" s="25">
        <v>1316.0956161407601</v>
      </c>
      <c r="AD26" s="25">
        <v>468.10916906011801</v>
      </c>
      <c r="AE26" s="25">
        <v>468.10916906011801</v>
      </c>
      <c r="AF26" s="25">
        <v>172.744879309071</v>
      </c>
      <c r="AG26" s="25">
        <v>584.47935229289703</v>
      </c>
      <c r="AH26" s="25">
        <v>27.340673002669199</v>
      </c>
      <c r="AI26" s="91">
        <v>86.077000210821694</v>
      </c>
      <c r="AJ26" s="25">
        <v>4.6644490603012603</v>
      </c>
      <c r="AK26" s="25">
        <v>21.8203992723673</v>
      </c>
      <c r="AL26" s="25">
        <v>27.845348757653099</v>
      </c>
      <c r="AM26" s="25">
        <v>50.037543251156002</v>
      </c>
      <c r="AN26" s="25">
        <v>0</v>
      </c>
      <c r="AO26" s="91">
        <v>17710.9749810678</v>
      </c>
      <c r="AP26" s="25">
        <v>19433.797957836599</v>
      </c>
      <c r="AQ26" s="25">
        <v>1986.5668733232999</v>
      </c>
      <c r="AR26" s="25">
        <v>21593.1097104689</v>
      </c>
      <c r="AS26" s="25">
        <v>528.849687606408</v>
      </c>
      <c r="AT26" s="25">
        <v>0.33101559066783498</v>
      </c>
      <c r="AU26" s="25">
        <v>7154.1444099358696</v>
      </c>
      <c r="AV26" s="25">
        <v>0.84515110214564804</v>
      </c>
      <c r="AW26" s="25">
        <v>0.19972457837155499</v>
      </c>
      <c r="AX26" s="25">
        <v>843.14478906397301</v>
      </c>
      <c r="AY26" s="25">
        <v>0.41909246487761498</v>
      </c>
      <c r="AZ26" s="25">
        <v>3.74211218681966E-2</v>
      </c>
      <c r="BA26" s="25">
        <v>1749.6277171695999</v>
      </c>
      <c r="BB26" s="25">
        <v>1662.7935319482799</v>
      </c>
      <c r="BC26" s="25">
        <v>86.834185221316403</v>
      </c>
      <c r="BD26" s="25">
        <v>1.37300498928002E-3</v>
      </c>
      <c r="BE26" s="25">
        <v>203.85151619239701</v>
      </c>
      <c r="BF26" s="25">
        <v>9.8702543055716307E-3</v>
      </c>
      <c r="BG26" s="25">
        <v>122.979592056746</v>
      </c>
      <c r="BH26" s="25">
        <v>1.5661254559985001</v>
      </c>
      <c r="BI26" s="25">
        <v>484.41817020563599</v>
      </c>
      <c r="BJ26" s="25">
        <v>83.315722517323707</v>
      </c>
      <c r="BK26" s="25">
        <v>0.954304089353329</v>
      </c>
      <c r="BL26" s="25">
        <v>4.0313333703709802</v>
      </c>
      <c r="BM26" s="25">
        <v>4.0533965853712297E-3</v>
      </c>
      <c r="BN26" s="25">
        <v>22.306378624867001</v>
      </c>
      <c r="BO26" s="25">
        <v>4022.25161729091</v>
      </c>
      <c r="BP26" s="25">
        <v>0</v>
      </c>
      <c r="BQ26" s="25">
        <v>1983.8694572485099</v>
      </c>
      <c r="BR26" s="25">
        <v>411.49480605376999</v>
      </c>
      <c r="BS26" s="25">
        <v>17599.5151744131</v>
      </c>
      <c r="BT26" s="25">
        <v>2482.6245295644298</v>
      </c>
      <c r="BU26" s="27"/>
      <c r="BV26" s="91">
        <f t="shared" si="0"/>
        <v>17380.820895956371</v>
      </c>
      <c r="BW26" s="34">
        <f t="shared" si="1"/>
        <v>8.0000000752702728E-3</v>
      </c>
      <c r="BY26" s="22">
        <f t="shared" si="2"/>
        <v>-4.5472418955433769E-3</v>
      </c>
      <c r="BZ26" s="22">
        <f t="shared" si="3"/>
        <v>-9.6759786336994419E-3</v>
      </c>
      <c r="CA26" s="22">
        <f t="shared" si="4"/>
        <v>-9.5275909390932709E-3</v>
      </c>
      <c r="CB26" s="22">
        <f t="shared" si="5"/>
        <v>-1.1951978042229831E-2</v>
      </c>
      <c r="CC26" s="22">
        <f t="shared" si="6"/>
        <v>-1.2029066014333354E-2</v>
      </c>
      <c r="CD26" s="22">
        <f t="shared" si="7"/>
        <v>-8.6596416962512329E-3</v>
      </c>
      <c r="CE26" s="22">
        <f t="shared" si="8"/>
        <v>1.7384255026780661E-3</v>
      </c>
      <c r="CF26" s="22">
        <f t="shared" si="9"/>
        <v>-8.2154083182213473E-3</v>
      </c>
      <c r="CG26" s="22">
        <f t="shared" si="10"/>
        <v>1.3753805435835955E-3</v>
      </c>
      <c r="CH26" s="22">
        <f t="shared" si="11"/>
        <v>-9.6622683124511707E-3</v>
      </c>
      <c r="CI26" s="22">
        <f t="shared" si="12"/>
        <v>-1.1245821255688539E-2</v>
      </c>
      <c r="CJ26" s="22">
        <f t="shared" si="13"/>
        <v>7.1303176639116324E-4</v>
      </c>
      <c r="CK26" s="22">
        <f t="shared" si="14"/>
        <v>-1.7103823048149384E-3</v>
      </c>
    </row>
    <row r="27" spans="1:89" x14ac:dyDescent="0.25">
      <c r="A27" s="27" t="s">
        <v>26</v>
      </c>
      <c r="B27" s="25">
        <v>45130.835025</v>
      </c>
      <c r="C27" s="25">
        <v>13.786583895</v>
      </c>
      <c r="D27" s="25">
        <v>6587.0556454999996</v>
      </c>
      <c r="E27" s="25">
        <v>579.75759149999999</v>
      </c>
      <c r="F27" s="25">
        <v>554.87552375999996</v>
      </c>
      <c r="G27" s="25">
        <v>5.8064711685999999</v>
      </c>
      <c r="H27" s="25">
        <v>4387.8916209999998</v>
      </c>
      <c r="I27" s="25">
        <v>57.945404351999997</v>
      </c>
      <c r="J27" s="25">
        <v>117.57344071999999</v>
      </c>
      <c r="K27" s="25">
        <v>148.75213249000001</v>
      </c>
      <c r="L27" s="61">
        <v>10.920907297999999</v>
      </c>
      <c r="M27" s="61">
        <v>18.79314424</v>
      </c>
      <c r="N27" s="61">
        <v>8.0695602001999998</v>
      </c>
      <c r="O27" s="25"/>
      <c r="P27" s="27" t="s">
        <v>26</v>
      </c>
      <c r="Q27" s="25">
        <v>6.0955457410318701</v>
      </c>
      <c r="R27" s="25">
        <v>10.8223941040741</v>
      </c>
      <c r="S27" s="25">
        <v>57.592914848887297</v>
      </c>
      <c r="T27" s="25">
        <v>57.592914848887297</v>
      </c>
      <c r="U27" s="25">
        <v>30.5822792327419</v>
      </c>
      <c r="V27" s="25">
        <v>118.166898635653</v>
      </c>
      <c r="W27" s="25">
        <v>18.931650165967401</v>
      </c>
      <c r="X27" s="25">
        <v>269.37368906111698</v>
      </c>
      <c r="Y27" s="25">
        <v>45095.329827543399</v>
      </c>
      <c r="Z27" s="25">
        <v>235.79636846483501</v>
      </c>
      <c r="AA27" s="25">
        <v>19.060631553155201</v>
      </c>
      <c r="AB27" s="25">
        <v>208.37742658206301</v>
      </c>
      <c r="AC27" s="25">
        <v>308.10454954733899</v>
      </c>
      <c r="AD27" s="25">
        <v>147.54209917972801</v>
      </c>
      <c r="AE27" s="25">
        <v>147.54209917972801</v>
      </c>
      <c r="AF27" s="25">
        <v>52.245756535216003</v>
      </c>
      <c r="AG27" s="25">
        <v>133.43632305899601</v>
      </c>
      <c r="AH27" s="25">
        <v>6.3975122457585796</v>
      </c>
      <c r="AI27" s="91">
        <v>25.5289532841777</v>
      </c>
      <c r="AJ27" s="25">
        <v>1.57446266455022</v>
      </c>
      <c r="AK27" s="25">
        <v>4.9473046605759601</v>
      </c>
      <c r="AL27" s="25">
        <v>8.1284212299672607</v>
      </c>
      <c r="AM27" s="25">
        <v>13.679197792070999</v>
      </c>
      <c r="AN27" s="25">
        <v>0</v>
      </c>
      <c r="AO27" s="91">
        <v>4451.2652772036499</v>
      </c>
      <c r="AP27" s="25">
        <v>5877.6478239388798</v>
      </c>
      <c r="AQ27" s="25">
        <v>600.82625001956603</v>
      </c>
      <c r="AR27" s="25">
        <v>6530.7198304936601</v>
      </c>
      <c r="AS27" s="25">
        <v>123.417934902417</v>
      </c>
      <c r="AT27" s="25">
        <v>3.16655735500476E-2</v>
      </c>
      <c r="AU27" s="25">
        <v>1836.4301102872</v>
      </c>
      <c r="AV27" s="25">
        <v>0.28719836791834003</v>
      </c>
      <c r="AW27" s="25">
        <v>8.3349977799456507E-2</v>
      </c>
      <c r="AX27" s="25">
        <v>331.66300146056199</v>
      </c>
      <c r="AY27" s="25">
        <v>0.130527751009992</v>
      </c>
      <c r="AZ27" s="25">
        <v>1.55280857895578E-2</v>
      </c>
      <c r="BA27" s="25">
        <v>574.81143938116497</v>
      </c>
      <c r="BB27" s="25">
        <v>550.05707230057999</v>
      </c>
      <c r="BC27" s="25">
        <v>24.754367080584402</v>
      </c>
      <c r="BD27" s="25">
        <v>2.6781532443768301E-4</v>
      </c>
      <c r="BE27" s="25">
        <v>42.6476640034832</v>
      </c>
      <c r="BF27" s="25">
        <v>1.9252723424659701E-3</v>
      </c>
      <c r="BG27" s="25">
        <v>34.750191228911397</v>
      </c>
      <c r="BH27" s="25">
        <v>0.56157584417731699</v>
      </c>
      <c r="BI27" s="25">
        <v>138.29000278884601</v>
      </c>
      <c r="BJ27" s="25">
        <v>10.7378556297011</v>
      </c>
      <c r="BK27" s="25">
        <v>0.184585703246856</v>
      </c>
      <c r="BL27" s="25">
        <v>1.4079315916819599</v>
      </c>
      <c r="BM27" s="25">
        <v>1.65683593644074E-3</v>
      </c>
      <c r="BN27" s="25">
        <v>5.7661004606557604</v>
      </c>
      <c r="BO27" s="25">
        <v>1014.1502323826199</v>
      </c>
      <c r="BP27" s="25">
        <v>0</v>
      </c>
      <c r="BQ27" s="25">
        <v>478.10588548491802</v>
      </c>
      <c r="BR27" s="25">
        <v>115.57241656808399</v>
      </c>
      <c r="BS27" s="25">
        <v>4427.4904060362496</v>
      </c>
      <c r="BT27" s="25">
        <v>647.87347905647903</v>
      </c>
      <c r="BU27" s="27"/>
      <c r="BV27" s="91">
        <f t="shared" si="0"/>
        <v>4363.3073714528427</v>
      </c>
      <c r="BW27" s="34">
        <f t="shared" si="1"/>
        <v>7.9999996771055338E-3</v>
      </c>
      <c r="BY27" s="22">
        <f t="shared" si="2"/>
        <v>-7.8671705136706157E-4</v>
      </c>
      <c r="BZ27" s="22">
        <f t="shared" si="3"/>
        <v>-7.7891741527026347E-3</v>
      </c>
      <c r="CA27" s="22">
        <f t="shared" si="4"/>
        <v>-8.5525032788854316E-3</v>
      </c>
      <c r="CB27" s="22">
        <f t="shared" si="5"/>
        <v>-8.5314141485200654E-3</v>
      </c>
      <c r="CC27" s="22">
        <f t="shared" si="6"/>
        <v>-8.6838421467372168E-3</v>
      </c>
      <c r="CD27" s="22">
        <f t="shared" si="7"/>
        <v>-6.9527096186328373E-3</v>
      </c>
      <c r="CE27" s="22">
        <f t="shared" si="8"/>
        <v>9.0245585936384876E-3</v>
      </c>
      <c r="CF27" s="22">
        <f t="shared" si="9"/>
        <v>-6.083131303587736E-3</v>
      </c>
      <c r="CG27" s="22">
        <f t="shared" si="10"/>
        <v>5.0475508075528653E-3</v>
      </c>
      <c r="CH27" s="22">
        <f t="shared" si="11"/>
        <v>-8.1345610984994883E-3</v>
      </c>
      <c r="CI27" s="22">
        <f t="shared" si="12"/>
        <v>-9.0206052700347594E-3</v>
      </c>
      <c r="CJ27" s="22">
        <f t="shared" si="13"/>
        <v>7.3700241002035141E-3</v>
      </c>
      <c r="CK27" s="22">
        <f t="shared" si="14"/>
        <v>7.2942054222238893E-3</v>
      </c>
    </row>
    <row r="28" spans="1:89" x14ac:dyDescent="0.25">
      <c r="A28" s="27" t="s">
        <v>27</v>
      </c>
      <c r="B28" s="25">
        <v>81082.578599999993</v>
      </c>
      <c r="C28" s="25">
        <v>28.492452986</v>
      </c>
      <c r="D28" s="25">
        <v>13312.326290999999</v>
      </c>
      <c r="E28" s="25">
        <v>987.37148228000001</v>
      </c>
      <c r="F28" s="25">
        <v>947.44651523000005</v>
      </c>
      <c r="G28" s="25">
        <v>11.859074904</v>
      </c>
      <c r="H28" s="25">
        <v>5900.0486688000001</v>
      </c>
      <c r="I28" s="25">
        <v>101.14375601</v>
      </c>
      <c r="J28" s="25">
        <v>182.04229205999999</v>
      </c>
      <c r="K28" s="25">
        <v>271.78575617000001</v>
      </c>
      <c r="L28" s="61">
        <v>19.606542393000002</v>
      </c>
      <c r="M28" s="61">
        <v>27.611191153</v>
      </c>
      <c r="N28" s="61">
        <v>10.405585220000001</v>
      </c>
      <c r="O28" s="25"/>
      <c r="P28" s="27" t="s">
        <v>27</v>
      </c>
      <c r="Q28" s="25">
        <v>10.8510661049391</v>
      </c>
      <c r="R28" s="25">
        <v>19.366446431503402</v>
      </c>
      <c r="S28" s="25">
        <v>100.111468520112</v>
      </c>
      <c r="T28" s="25">
        <v>100.111468520112</v>
      </c>
      <c r="U28" s="25">
        <v>58.3608158026422</v>
      </c>
      <c r="V28" s="25">
        <v>182.00096836999001</v>
      </c>
      <c r="W28" s="25">
        <v>27.644209193958101</v>
      </c>
      <c r="X28" s="25">
        <v>469.46494677420998</v>
      </c>
      <c r="Y28" s="25">
        <v>80712.9229927743</v>
      </c>
      <c r="Z28" s="25">
        <v>390.88913463793</v>
      </c>
      <c r="AA28" s="25">
        <v>32.485349314627499</v>
      </c>
      <c r="AB28" s="25">
        <v>314.92737978224102</v>
      </c>
      <c r="AC28" s="25">
        <v>391.35388903936303</v>
      </c>
      <c r="AD28" s="25">
        <v>268.73106998357201</v>
      </c>
      <c r="AE28" s="25">
        <v>268.73106998357201</v>
      </c>
      <c r="AF28" s="25">
        <v>105.322923667829</v>
      </c>
      <c r="AG28" s="25">
        <v>183.261771558124</v>
      </c>
      <c r="AH28" s="25">
        <v>8.9535636308577899</v>
      </c>
      <c r="AI28" s="91">
        <v>35.839062823625099</v>
      </c>
      <c r="AJ28" s="25">
        <v>2.90237732985972</v>
      </c>
      <c r="AK28" s="25">
        <v>6.4144353090320196</v>
      </c>
      <c r="AL28" s="25">
        <v>10.3786049694783</v>
      </c>
      <c r="AM28" s="25">
        <v>28.181225998004798</v>
      </c>
      <c r="AN28" s="25">
        <v>0</v>
      </c>
      <c r="AO28" s="91">
        <v>5942.9463199898501</v>
      </c>
      <c r="AP28" s="25">
        <v>11848.826987439101</v>
      </c>
      <c r="AQ28" s="25">
        <v>1211.2134948108701</v>
      </c>
      <c r="AR28" s="25">
        <v>13165.3634059178</v>
      </c>
      <c r="AS28" s="25">
        <v>184.56921167240401</v>
      </c>
      <c r="AT28" s="25">
        <v>0.118671887039578</v>
      </c>
      <c r="AU28" s="25">
        <v>2260.9281657726401</v>
      </c>
      <c r="AV28" s="25">
        <v>0.51309161813742499</v>
      </c>
      <c r="AW28" s="25">
        <v>0.149145676240237</v>
      </c>
      <c r="AX28" s="25">
        <v>588.85810813670798</v>
      </c>
      <c r="AY28" s="25">
        <v>0.24732598676124501</v>
      </c>
      <c r="AZ28" s="25">
        <v>2.79179990630356E-2</v>
      </c>
      <c r="BA28" s="25">
        <v>975.198920112623</v>
      </c>
      <c r="BB28" s="25">
        <v>935.71129888762505</v>
      </c>
      <c r="BC28" s="25">
        <v>39.4876212249982</v>
      </c>
      <c r="BD28" s="25">
        <v>9.3425987995833298E-4</v>
      </c>
      <c r="BE28" s="25">
        <v>63.828439170621202</v>
      </c>
      <c r="BF28" s="25">
        <v>6.7161373710985101E-3</v>
      </c>
      <c r="BG28" s="25">
        <v>56.126030402839497</v>
      </c>
      <c r="BH28" s="25">
        <v>0.96552560932996001</v>
      </c>
      <c r="BI28" s="25">
        <v>221.837253878756</v>
      </c>
      <c r="BJ28" s="25">
        <v>30.2558597609193</v>
      </c>
      <c r="BK28" s="25">
        <v>0.29624307532642102</v>
      </c>
      <c r="BL28" s="25">
        <v>2.7328784941329398</v>
      </c>
      <c r="BM28" s="25">
        <v>3.0165554170317999E-3</v>
      </c>
      <c r="BN28" s="25">
        <v>11.738144350446699</v>
      </c>
      <c r="BO28" s="25">
        <v>1253.0037894572399</v>
      </c>
      <c r="BP28" s="25">
        <v>0</v>
      </c>
      <c r="BQ28" s="25">
        <v>634.45099255784896</v>
      </c>
      <c r="BR28" s="25">
        <v>126.521482549268</v>
      </c>
      <c r="BS28" s="25">
        <v>5903.9308341738497</v>
      </c>
      <c r="BT28" s="25">
        <v>788.166415391648</v>
      </c>
      <c r="BU28" s="27"/>
      <c r="BV28" s="91">
        <f t="shared" si="0"/>
        <v>5827.5071901936026</v>
      </c>
      <c r="BW28" s="34">
        <f t="shared" si="1"/>
        <v>8.0000012472490195E-3</v>
      </c>
      <c r="BY28" s="22">
        <f t="shared" si="2"/>
        <v>-4.5590016204256926E-3</v>
      </c>
      <c r="BZ28" s="22">
        <f t="shared" si="3"/>
        <v>-1.0923137721702151E-2</v>
      </c>
      <c r="CA28" s="22">
        <f t="shared" si="4"/>
        <v>-1.1039609597126208E-2</v>
      </c>
      <c r="CB28" s="22">
        <f t="shared" si="5"/>
        <v>-1.2328249687005948E-2</v>
      </c>
      <c r="CC28" s="22">
        <f t="shared" si="6"/>
        <v>-1.2386151781376474E-2</v>
      </c>
      <c r="CD28" s="22">
        <f t="shared" si="7"/>
        <v>-1.0197300761841997E-2</v>
      </c>
      <c r="CE28" s="22">
        <f t="shared" si="8"/>
        <v>6.579887034455919E-4</v>
      </c>
      <c r="CF28" s="22">
        <f t="shared" si="9"/>
        <v>-1.0206141541608801E-2</v>
      </c>
      <c r="CG28" s="22">
        <f t="shared" si="10"/>
        <v>-2.2700049281058763E-4</v>
      </c>
      <c r="CH28" s="22">
        <f t="shared" si="11"/>
        <v>-1.1239316693687643E-2</v>
      </c>
      <c r="CI28" s="22">
        <f t="shared" si="12"/>
        <v>-1.2245706391470624E-2</v>
      </c>
      <c r="CJ28" s="22">
        <f t="shared" si="13"/>
        <v>1.1958209544506979E-3</v>
      </c>
      <c r="CK28" s="22">
        <f t="shared" si="14"/>
        <v>-2.5928623860428258E-3</v>
      </c>
    </row>
    <row r="29" spans="1:89" x14ac:dyDescent="0.25">
      <c r="A29" s="27" t="s">
        <v>28</v>
      </c>
      <c r="B29" s="25">
        <v>124744.34189</v>
      </c>
      <c r="C29" s="25">
        <v>31.431660438000002</v>
      </c>
      <c r="D29" s="25">
        <v>9309.3402346999992</v>
      </c>
      <c r="E29" s="25">
        <v>1124.2908448000001</v>
      </c>
      <c r="F29" s="25">
        <v>1063.5904121000001</v>
      </c>
      <c r="G29" s="25">
        <v>12.409351275000001</v>
      </c>
      <c r="H29" s="25">
        <v>9055.9183849000001</v>
      </c>
      <c r="I29" s="25">
        <v>92.245526546999997</v>
      </c>
      <c r="J29" s="25">
        <v>258.72149668999998</v>
      </c>
      <c r="K29" s="25">
        <v>229.44839518000001</v>
      </c>
      <c r="L29" s="61">
        <v>14.367318302999999</v>
      </c>
      <c r="M29" s="61">
        <v>39.669334720999998</v>
      </c>
      <c r="N29" s="61">
        <v>14.441649373000001</v>
      </c>
      <c r="O29" s="25"/>
      <c r="P29" s="27" t="s">
        <v>28</v>
      </c>
      <c r="Q29" s="25">
        <v>10.057541369189799</v>
      </c>
      <c r="R29" s="25">
        <v>14.1382614708295</v>
      </c>
      <c r="S29" s="25">
        <v>90.976098043112302</v>
      </c>
      <c r="T29" s="25">
        <v>90.976098043112302</v>
      </c>
      <c r="U29" s="25">
        <v>46.798693939664901</v>
      </c>
      <c r="V29" s="25">
        <v>257.35880979590797</v>
      </c>
      <c r="W29" s="25">
        <v>39.440423411540003</v>
      </c>
      <c r="X29" s="25">
        <v>545.09959769525904</v>
      </c>
      <c r="Y29" s="25">
        <v>123579.83419699399</v>
      </c>
      <c r="Z29" s="25">
        <v>449.452572004736</v>
      </c>
      <c r="AA29" s="25">
        <v>38.588579161313397</v>
      </c>
      <c r="AB29" s="25">
        <v>441.92357511911803</v>
      </c>
      <c r="AC29" s="25">
        <v>669.12597729174502</v>
      </c>
      <c r="AD29" s="25">
        <v>226.042883537188</v>
      </c>
      <c r="AE29" s="25">
        <v>226.042883537188</v>
      </c>
      <c r="AF29" s="25">
        <v>73.367847076175295</v>
      </c>
      <c r="AG29" s="25">
        <v>284.96537405759801</v>
      </c>
      <c r="AH29" s="25">
        <v>13.012233094206101</v>
      </c>
      <c r="AI29" s="91">
        <v>44.857595757762603</v>
      </c>
      <c r="AJ29" s="25">
        <v>2.3517861927128401</v>
      </c>
      <c r="AK29" s="25">
        <v>9.7770459881794007</v>
      </c>
      <c r="AL29" s="25">
        <v>14.3192339905968</v>
      </c>
      <c r="AM29" s="25">
        <v>30.938406034381</v>
      </c>
      <c r="AN29" s="25">
        <v>0</v>
      </c>
      <c r="AO29" s="91">
        <v>9055.9471030715904</v>
      </c>
      <c r="AP29" s="25">
        <v>8253.88201916037</v>
      </c>
      <c r="AQ29" s="25">
        <v>843.72964929115994</v>
      </c>
      <c r="AR29" s="25">
        <v>9170.9795155277006</v>
      </c>
      <c r="AS29" s="25">
        <v>255.873962869823</v>
      </c>
      <c r="AT29" s="25">
        <v>6.7959227643755199E-2</v>
      </c>
      <c r="AU29" s="25">
        <v>3753.41550562876</v>
      </c>
      <c r="AV29" s="25">
        <v>0.48477095630990302</v>
      </c>
      <c r="AW29" s="25">
        <v>0.11187096948252</v>
      </c>
      <c r="AX29" s="25">
        <v>482.74632257808503</v>
      </c>
      <c r="AY29" s="25">
        <v>0.21560899293969801</v>
      </c>
      <c r="AZ29" s="25">
        <v>2.1033693558645698E-2</v>
      </c>
      <c r="BA29" s="25">
        <v>1106.05033696949</v>
      </c>
      <c r="BB29" s="25">
        <v>1046.26278883543</v>
      </c>
      <c r="BC29" s="25">
        <v>59.787548134063101</v>
      </c>
      <c r="BD29" s="25">
        <v>1.02074538994802E-3</v>
      </c>
      <c r="BE29" s="25">
        <v>144.476094766778</v>
      </c>
      <c r="BF29" s="25">
        <v>7.3379323800547803E-3</v>
      </c>
      <c r="BG29" s="25">
        <v>83.138112278091</v>
      </c>
      <c r="BH29" s="25">
        <v>0.96661811416635102</v>
      </c>
      <c r="BI29" s="25">
        <v>331.04948966858899</v>
      </c>
      <c r="BJ29" s="25">
        <v>25.441253041296701</v>
      </c>
      <c r="BK29" s="25">
        <v>0.62782444914763802</v>
      </c>
      <c r="BL29" s="25">
        <v>2.3464253802697299</v>
      </c>
      <c r="BM29" s="25">
        <v>2.2990826005720999E-3</v>
      </c>
      <c r="BN29" s="25">
        <v>12.227123521134001</v>
      </c>
      <c r="BO29" s="25">
        <v>2128.9448925163601</v>
      </c>
      <c r="BP29" s="25">
        <v>0</v>
      </c>
      <c r="BQ29" s="25">
        <v>1032.6884446823201</v>
      </c>
      <c r="BR29" s="25">
        <v>220.53615300885801</v>
      </c>
      <c r="BS29" s="25">
        <v>9006.41359281734</v>
      </c>
      <c r="BT29" s="25">
        <v>1305.35555871922</v>
      </c>
      <c r="BU29" s="27"/>
      <c r="BV29" s="91">
        <f t="shared" si="0"/>
        <v>8888.936549365375</v>
      </c>
      <c r="BW29" s="34">
        <f t="shared" si="1"/>
        <v>8.0000011941967208E-3</v>
      </c>
      <c r="BY29" s="22">
        <f t="shared" si="2"/>
        <v>-9.3351544075070698E-3</v>
      </c>
      <c r="BZ29" s="22">
        <f t="shared" si="3"/>
        <v>-1.5692915892622422E-2</v>
      </c>
      <c r="CA29" s="22">
        <f t="shared" si="4"/>
        <v>-1.4862569815266543E-2</v>
      </c>
      <c r="CB29" s="22">
        <f t="shared" si="5"/>
        <v>-1.6224011709136413E-2</v>
      </c>
      <c r="CC29" s="22">
        <f t="shared" si="6"/>
        <v>-1.629163169152462E-2</v>
      </c>
      <c r="CD29" s="22">
        <f t="shared" si="7"/>
        <v>-1.4684712345367947E-2</v>
      </c>
      <c r="CE29" s="22">
        <f t="shared" si="8"/>
        <v>-5.4665678265392974E-3</v>
      </c>
      <c r="CF29" s="22">
        <f t="shared" si="9"/>
        <v>-1.3761409917703808E-2</v>
      </c>
      <c r="CG29" s="22">
        <f t="shared" si="10"/>
        <v>-5.2670029801380538E-3</v>
      </c>
      <c r="CH29" s="22">
        <f t="shared" si="11"/>
        <v>-1.4842168061974944E-2</v>
      </c>
      <c r="CI29" s="22">
        <f t="shared" si="12"/>
        <v>-1.594290787882599E-2</v>
      </c>
      <c r="CJ29" s="22">
        <f t="shared" si="13"/>
        <v>-5.7704852140818812E-3</v>
      </c>
      <c r="CK29" s="22">
        <f t="shared" si="14"/>
        <v>-8.4765513440637676E-3</v>
      </c>
    </row>
    <row r="30" spans="1:89" x14ac:dyDescent="0.25">
      <c r="A30" s="27" t="s">
        <v>29</v>
      </c>
      <c r="B30" s="25">
        <v>66049.093345999994</v>
      </c>
      <c r="C30" s="25">
        <v>10.689515601</v>
      </c>
      <c r="D30" s="25">
        <v>3333.9265968999998</v>
      </c>
      <c r="E30" s="25">
        <v>385.07235025</v>
      </c>
      <c r="F30" s="25">
        <v>360.03287963000002</v>
      </c>
      <c r="G30" s="25">
        <v>5.0010696596999997</v>
      </c>
      <c r="H30" s="25">
        <v>6574.1889080999999</v>
      </c>
      <c r="I30" s="25">
        <v>38.14039013</v>
      </c>
      <c r="J30" s="25">
        <v>158.59969362999999</v>
      </c>
      <c r="K30" s="25">
        <v>83.341635690999993</v>
      </c>
      <c r="L30" s="61">
        <v>4.9004106902000002</v>
      </c>
      <c r="M30" s="61">
        <v>29.225625505</v>
      </c>
      <c r="N30" s="61">
        <v>11.262976844000001</v>
      </c>
      <c r="O30" s="25"/>
      <c r="P30" s="27" t="s">
        <v>29</v>
      </c>
      <c r="Q30" s="25">
        <v>5.9920724056454802</v>
      </c>
      <c r="R30" s="25">
        <v>4.8991607582091001</v>
      </c>
      <c r="S30" s="25">
        <v>38.2612290697855</v>
      </c>
      <c r="T30" s="25">
        <v>38.2612290697855</v>
      </c>
      <c r="U30" s="25">
        <v>13.9828084784801</v>
      </c>
      <c r="V30" s="25">
        <v>159.875224552779</v>
      </c>
      <c r="W30" s="25">
        <v>29.4716318380061</v>
      </c>
      <c r="X30" s="25">
        <v>388.03514910442698</v>
      </c>
      <c r="Y30" s="25">
        <v>65979.880224210006</v>
      </c>
      <c r="Z30" s="25">
        <v>267.87106307015603</v>
      </c>
      <c r="AA30" s="25">
        <v>30.280513755316701</v>
      </c>
      <c r="AB30" s="25">
        <v>322.16080887154197</v>
      </c>
      <c r="AC30" s="25">
        <v>502.23842907216903</v>
      </c>
      <c r="AD30" s="25">
        <v>83.300535854142197</v>
      </c>
      <c r="AE30" s="25">
        <v>83.300535854142197</v>
      </c>
      <c r="AF30" s="25">
        <v>26.6410920881628</v>
      </c>
      <c r="AG30" s="25">
        <v>209.27367750875499</v>
      </c>
      <c r="AH30" s="25">
        <v>10.275718111884601</v>
      </c>
      <c r="AI30" s="91">
        <v>32.928149213482499</v>
      </c>
      <c r="AJ30" s="25">
        <v>0.67282584566764203</v>
      </c>
      <c r="AK30" s="25">
        <v>8.4658062150952702</v>
      </c>
      <c r="AL30" s="25">
        <v>11.4000078393258</v>
      </c>
      <c r="AM30" s="25">
        <v>10.6532541973246</v>
      </c>
      <c r="AN30" s="25">
        <v>0</v>
      </c>
      <c r="AO30" s="91">
        <v>6688.0948953080097</v>
      </c>
      <c r="AP30" s="25">
        <v>2997.1230545037602</v>
      </c>
      <c r="AQ30" s="25">
        <v>306.37283478011602</v>
      </c>
      <c r="AR30" s="25">
        <v>3330.1369813720398</v>
      </c>
      <c r="AS30" s="25">
        <v>182.330700815158</v>
      </c>
      <c r="AT30" s="25">
        <v>9.7872897810259193E-2</v>
      </c>
      <c r="AU30" s="25">
        <v>2917.4785983895199</v>
      </c>
      <c r="AV30" s="25">
        <v>0.15458129422333899</v>
      </c>
      <c r="AW30" s="25">
        <v>1.9138892618374401E-2</v>
      </c>
      <c r="AX30" s="25">
        <v>106.72011199479699</v>
      </c>
      <c r="AY30" s="25">
        <v>7.8664201678819407E-2</v>
      </c>
      <c r="AZ30" s="25">
        <v>3.6385342570699401E-3</v>
      </c>
      <c r="BA30" s="25">
        <v>383.45122349236101</v>
      </c>
      <c r="BB30" s="25">
        <v>358.45394344474101</v>
      </c>
      <c r="BC30" s="25">
        <v>24.9972800476198</v>
      </c>
      <c r="BD30" s="25">
        <v>3.1257814558221299E-4</v>
      </c>
      <c r="BE30" s="25">
        <v>76.769125812265401</v>
      </c>
      <c r="BF30" s="25">
        <v>2.2470841669560201E-3</v>
      </c>
      <c r="BG30" s="25">
        <v>35.116444958856199</v>
      </c>
      <c r="BH30" s="25">
        <v>0.28406039154086499</v>
      </c>
      <c r="BI30" s="25">
        <v>138.24350138064401</v>
      </c>
      <c r="BJ30" s="25">
        <v>24.397542895598999</v>
      </c>
      <c r="BK30" s="25">
        <v>0.35586539349746699</v>
      </c>
      <c r="BL30" s="25">
        <v>0.60796899199171095</v>
      </c>
      <c r="BM30" s="25">
        <v>4.0903824798690398E-4</v>
      </c>
      <c r="BN30" s="25">
        <v>4.9896856125266602</v>
      </c>
      <c r="BO30" s="25">
        <v>1619.4475856114</v>
      </c>
      <c r="BP30" s="25">
        <v>0</v>
      </c>
      <c r="BQ30" s="25">
        <v>740.98810647052198</v>
      </c>
      <c r="BR30" s="25">
        <v>195.10354942046001</v>
      </c>
      <c r="BS30" s="25">
        <v>6650.9047896515003</v>
      </c>
      <c r="BT30" s="25">
        <v>1051.9171907849</v>
      </c>
      <c r="BU30" s="27"/>
      <c r="BV30" s="91">
        <f t="shared" si="0"/>
        <v>6550.8823462511264</v>
      </c>
      <c r="BW30" s="34">
        <f t="shared" si="1"/>
        <v>7.9999988700724528E-3</v>
      </c>
      <c r="BY30" s="22">
        <f t="shared" si="2"/>
        <v>-1.047904191923013E-3</v>
      </c>
      <c r="BZ30" s="22">
        <f t="shared" si="3"/>
        <v>-3.392240119094646E-3</v>
      </c>
      <c r="CA30" s="22">
        <f t="shared" si="4"/>
        <v>-1.136682352719976E-3</v>
      </c>
      <c r="CB30" s="22">
        <f t="shared" si="5"/>
        <v>-4.2099277099134956E-3</v>
      </c>
      <c r="CC30" s="22">
        <f t="shared" si="6"/>
        <v>-4.3855333070736699E-3</v>
      </c>
      <c r="CD30" s="22">
        <f t="shared" si="7"/>
        <v>-2.2763224565886999E-3</v>
      </c>
      <c r="CE30" s="22">
        <f t="shared" si="8"/>
        <v>1.1669254203659926E-2</v>
      </c>
      <c r="CF30" s="22">
        <f t="shared" si="9"/>
        <v>3.1682670096877712E-3</v>
      </c>
      <c r="CG30" s="22">
        <f t="shared" si="10"/>
        <v>8.0424551497225508E-3</v>
      </c>
      <c r="CH30" s="22">
        <f t="shared" si="11"/>
        <v>-4.9314891070988099E-4</v>
      </c>
      <c r="CI30" s="22">
        <f t="shared" si="12"/>
        <v>-2.5506678315752605E-4</v>
      </c>
      <c r="CJ30" s="22">
        <f t="shared" si="13"/>
        <v>8.4174873507502166E-3</v>
      </c>
      <c r="CK30" s="22">
        <f t="shared" si="14"/>
        <v>1.2166498894899064E-2</v>
      </c>
    </row>
    <row r="31" spans="1:89" x14ac:dyDescent="0.25">
      <c r="A31" s="27" t="s">
        <v>30</v>
      </c>
      <c r="B31" s="25">
        <v>296604.41644</v>
      </c>
      <c r="C31" s="25">
        <v>49.76627294</v>
      </c>
      <c r="D31" s="25">
        <v>15233.310215</v>
      </c>
      <c r="E31" s="25">
        <v>1588.8721352</v>
      </c>
      <c r="F31" s="25">
        <v>1493.1433841</v>
      </c>
      <c r="G31" s="25">
        <v>22.634360034</v>
      </c>
      <c r="H31" s="25">
        <v>19323.405103000001</v>
      </c>
      <c r="I31" s="25">
        <v>145.45033319000001</v>
      </c>
      <c r="J31" s="25">
        <v>563.49527714999999</v>
      </c>
      <c r="K31" s="25">
        <v>352.38786961</v>
      </c>
      <c r="L31" s="61">
        <v>19.864209489</v>
      </c>
      <c r="M31" s="61">
        <v>100.4428142</v>
      </c>
      <c r="N31" s="61">
        <v>30.610168811000001</v>
      </c>
      <c r="O31" s="25"/>
      <c r="P31" s="27" t="s">
        <v>30</v>
      </c>
      <c r="Q31" s="25">
        <v>21.884771303290901</v>
      </c>
      <c r="R31" s="25">
        <v>19.664784527599899</v>
      </c>
      <c r="S31" s="25">
        <v>144.49837550634001</v>
      </c>
      <c r="T31" s="25">
        <v>144.49837550634001</v>
      </c>
      <c r="U31" s="25">
        <v>57.196282399675901</v>
      </c>
      <c r="V31" s="25">
        <v>563.18422117810803</v>
      </c>
      <c r="W31" s="25">
        <v>100.363627738183</v>
      </c>
      <c r="X31" s="25">
        <v>1547.0179113843301</v>
      </c>
      <c r="Y31" s="25">
        <v>294785.36862139398</v>
      </c>
      <c r="Z31" s="25">
        <v>992.36504283609202</v>
      </c>
      <c r="AA31" s="25">
        <v>111.256774306916</v>
      </c>
      <c r="AB31" s="25">
        <v>1136.4342467147601</v>
      </c>
      <c r="AC31" s="25">
        <v>1419.9427403918401</v>
      </c>
      <c r="AD31" s="25">
        <v>349.50397947565199</v>
      </c>
      <c r="AE31" s="25">
        <v>349.50397947565199</v>
      </c>
      <c r="AF31" s="25">
        <v>120.963791120884</v>
      </c>
      <c r="AG31" s="25">
        <v>616.93858689021499</v>
      </c>
      <c r="AH31" s="25">
        <v>31.571398874836301</v>
      </c>
      <c r="AI31" s="91">
        <v>87.4792376460898</v>
      </c>
      <c r="AJ31" s="25">
        <v>2.9141810800619501</v>
      </c>
      <c r="AK31" s="25">
        <v>25.220086529462201</v>
      </c>
      <c r="AL31" s="25">
        <v>30.528807058234602</v>
      </c>
      <c r="AM31" s="25">
        <v>49.240347134266898</v>
      </c>
      <c r="AN31" s="25">
        <v>0</v>
      </c>
      <c r="AO31" s="91">
        <v>19445.409228657802</v>
      </c>
      <c r="AP31" s="25">
        <v>13608.4137535342</v>
      </c>
      <c r="AQ31" s="25">
        <v>1391.0823615690199</v>
      </c>
      <c r="AR31" s="25">
        <v>15120.4599062242</v>
      </c>
      <c r="AS31" s="25">
        <v>599.62870416012197</v>
      </c>
      <c r="AT31" s="25">
        <v>0.48487083957516902</v>
      </c>
      <c r="AU31" s="25">
        <v>7892.01575141784</v>
      </c>
      <c r="AV31" s="25">
        <v>0.69150656503359198</v>
      </c>
      <c r="AW31" s="25">
        <v>0.10580885563584</v>
      </c>
      <c r="AX31" s="25">
        <v>526.30968578625095</v>
      </c>
      <c r="AY31" s="25">
        <v>0.37000775123045399</v>
      </c>
      <c r="AZ31" s="25">
        <v>2.01906853618611E-2</v>
      </c>
      <c r="BA31" s="25">
        <v>1568.2552360243301</v>
      </c>
      <c r="BB31" s="25">
        <v>1473.6745603187201</v>
      </c>
      <c r="BC31" s="25">
        <v>94.580675705616798</v>
      </c>
      <c r="BD31" s="25">
        <v>1.9866407733813902E-3</v>
      </c>
      <c r="BE31" s="25">
        <v>280.50630180172698</v>
      </c>
      <c r="BF31" s="25">
        <v>1.42814863340994E-2</v>
      </c>
      <c r="BG31" s="25">
        <v>134.08354712655</v>
      </c>
      <c r="BH31" s="25">
        <v>1.21894398264962</v>
      </c>
      <c r="BI31" s="25">
        <v>525.34693463846895</v>
      </c>
      <c r="BJ31" s="25">
        <v>118.107219231499</v>
      </c>
      <c r="BK31" s="25">
        <v>1.33658119788135</v>
      </c>
      <c r="BL31" s="25">
        <v>3.1816221740879702</v>
      </c>
      <c r="BM31" s="25">
        <v>2.2907871602815201E-3</v>
      </c>
      <c r="BN31" s="25">
        <v>22.429673647602201</v>
      </c>
      <c r="BO31" s="25">
        <v>4368.4030056742204</v>
      </c>
      <c r="BP31" s="25">
        <v>0</v>
      </c>
      <c r="BQ31" s="25">
        <v>2189.1085605164899</v>
      </c>
      <c r="BR31" s="25">
        <v>469.668217400419</v>
      </c>
      <c r="BS31" s="25">
        <v>19308.316423000801</v>
      </c>
      <c r="BT31" s="25">
        <v>2879.9810823187099</v>
      </c>
      <c r="BU31" s="27"/>
      <c r="BV31" s="91">
        <f t="shared" si="0"/>
        <v>19071.024037883231</v>
      </c>
      <c r="BW31" s="34">
        <f t="shared" si="1"/>
        <v>8.0000073986566441E-3</v>
      </c>
      <c r="BY31" s="22">
        <f t="shared" si="2"/>
        <v>-6.1329087423551412E-3</v>
      </c>
      <c r="BZ31" s="22">
        <f t="shared" si="3"/>
        <v>-1.056791627468622E-2</v>
      </c>
      <c r="CA31" s="22">
        <f t="shared" si="4"/>
        <v>-7.4081277925186623E-3</v>
      </c>
      <c r="CB31" s="22">
        <f t="shared" si="5"/>
        <v>-1.2975807630407435E-2</v>
      </c>
      <c r="CC31" s="22">
        <f t="shared" si="6"/>
        <v>-1.3038817295510381E-2</v>
      </c>
      <c r="CD31" s="22">
        <f t="shared" si="7"/>
        <v>-9.0431709175930689E-3</v>
      </c>
      <c r="CE31" s="22">
        <f t="shared" si="8"/>
        <v>-7.8084995469343262E-4</v>
      </c>
      <c r="CF31" s="22">
        <f t="shared" si="9"/>
        <v>-6.5448986109675478E-3</v>
      </c>
      <c r="CG31" s="22">
        <f t="shared" si="10"/>
        <v>-5.5201167517355892E-4</v>
      </c>
      <c r="CH31" s="22">
        <f t="shared" si="11"/>
        <v>-8.1838518946174554E-3</v>
      </c>
      <c r="CI31" s="22">
        <f t="shared" si="12"/>
        <v>-1.0039410906864171E-2</v>
      </c>
      <c r="CJ31" s="22">
        <f t="shared" si="13"/>
        <v>-7.8837358797342817E-4</v>
      </c>
      <c r="CK31" s="22">
        <f t="shared" si="14"/>
        <v>-2.6579975193133077E-3</v>
      </c>
    </row>
    <row r="32" spans="1:89" x14ac:dyDescent="0.25">
      <c r="A32" s="27" t="s">
        <v>31</v>
      </c>
      <c r="B32" s="25">
        <v>58919.837579999999</v>
      </c>
      <c r="C32" s="25">
        <v>12.004763882000001</v>
      </c>
      <c r="D32" s="25">
        <v>3800.3512529999998</v>
      </c>
      <c r="E32" s="25">
        <v>417.09033884000002</v>
      </c>
      <c r="F32" s="25">
        <v>394.11725998999998</v>
      </c>
      <c r="G32" s="25">
        <v>5.0049811782000004</v>
      </c>
      <c r="H32" s="25">
        <v>4415.1187842999998</v>
      </c>
      <c r="I32" s="25">
        <v>36.037730981000003</v>
      </c>
      <c r="J32" s="25">
        <v>127.19374205</v>
      </c>
      <c r="K32" s="25">
        <v>87.498128953999995</v>
      </c>
      <c r="L32" s="61">
        <v>5.2910134046000001</v>
      </c>
      <c r="M32" s="61">
        <v>20.050138870000001</v>
      </c>
      <c r="N32" s="61">
        <v>6.7359558528000001</v>
      </c>
      <c r="O32" s="25"/>
      <c r="P32" s="27" t="s">
        <v>31</v>
      </c>
      <c r="Q32" s="25">
        <v>4.51628062635747</v>
      </c>
      <c r="R32" s="25">
        <v>5.2282120052363101</v>
      </c>
      <c r="S32" s="25">
        <v>35.730004419213401</v>
      </c>
      <c r="T32" s="25">
        <v>35.730004419213401</v>
      </c>
      <c r="U32" s="25">
        <v>15.685533835232</v>
      </c>
      <c r="V32" s="25">
        <v>127.305665724213</v>
      </c>
      <c r="W32" s="25">
        <v>20.048183679861001</v>
      </c>
      <c r="X32" s="25">
        <v>287.04697895116198</v>
      </c>
      <c r="Y32" s="25">
        <v>58615.717814117299</v>
      </c>
      <c r="Z32" s="25">
        <v>208.283072620143</v>
      </c>
      <c r="AA32" s="25">
        <v>20.150583404924301</v>
      </c>
      <c r="AB32" s="25">
        <v>225.08305380391701</v>
      </c>
      <c r="AC32" s="25">
        <v>337.75536721403802</v>
      </c>
      <c r="AD32" s="25">
        <v>86.596760984742502</v>
      </c>
      <c r="AE32" s="25">
        <v>86.596760984742502</v>
      </c>
      <c r="AF32" s="25">
        <v>30.0722168281</v>
      </c>
      <c r="AG32" s="25">
        <v>145.18708261162899</v>
      </c>
      <c r="AH32" s="25">
        <v>6.4546299005992003</v>
      </c>
      <c r="AI32" s="91">
        <v>19.8723197343244</v>
      </c>
      <c r="AJ32" s="25">
        <v>0.81848610976812897</v>
      </c>
      <c r="AK32" s="25">
        <v>5.0432072688317104</v>
      </c>
      <c r="AL32" s="25">
        <v>6.7234501594527103</v>
      </c>
      <c r="AM32" s="25">
        <v>11.8570251445956</v>
      </c>
      <c r="AN32" s="25">
        <v>0</v>
      </c>
      <c r="AO32" s="91">
        <v>4446.4896511736797</v>
      </c>
      <c r="AP32" s="25">
        <v>3383.1243183187498</v>
      </c>
      <c r="AQ32" s="25">
        <v>345.830652695315</v>
      </c>
      <c r="AR32" s="25">
        <v>3759.02718784217</v>
      </c>
      <c r="AS32" s="25">
        <v>126.347915192496</v>
      </c>
      <c r="AT32" s="25">
        <v>4.6888316805282299E-2</v>
      </c>
      <c r="AU32" s="25">
        <v>1855.88745832778</v>
      </c>
      <c r="AV32" s="25">
        <v>0.18094339360769801</v>
      </c>
      <c r="AW32" s="25">
        <v>3.9003307627440899E-2</v>
      </c>
      <c r="AX32" s="25">
        <v>171.89245465919299</v>
      </c>
      <c r="AY32" s="25">
        <v>8.3840092605146702E-2</v>
      </c>
      <c r="AZ32" s="25">
        <v>7.3334377376169102E-3</v>
      </c>
      <c r="BA32" s="25">
        <v>411.61638794812899</v>
      </c>
      <c r="BB32" s="25">
        <v>388.900423132794</v>
      </c>
      <c r="BC32" s="25">
        <v>22.715964815335301</v>
      </c>
      <c r="BD32" s="25">
        <v>3.5633110863825902E-4</v>
      </c>
      <c r="BE32" s="25">
        <v>57.570796600472903</v>
      </c>
      <c r="BF32" s="25">
        <v>2.5615210683598102E-3</v>
      </c>
      <c r="BG32" s="25">
        <v>31.735066276448499</v>
      </c>
      <c r="BH32" s="25">
        <v>0.35207019362092601</v>
      </c>
      <c r="BI32" s="25">
        <v>125.885902940414</v>
      </c>
      <c r="BJ32" s="25">
        <v>14.234815088267</v>
      </c>
      <c r="BK32" s="25">
        <v>0.25669864748645499</v>
      </c>
      <c r="BL32" s="25">
        <v>0.84570581700535097</v>
      </c>
      <c r="BM32" s="25">
        <v>8.0159759255278595E-4</v>
      </c>
      <c r="BN32" s="25">
        <v>4.9503014650374499</v>
      </c>
      <c r="BO32" s="25">
        <v>1058.43052948117</v>
      </c>
      <c r="BP32" s="25">
        <v>0</v>
      </c>
      <c r="BQ32" s="25">
        <v>515.26301662811102</v>
      </c>
      <c r="BR32" s="25">
        <v>108.826156044385</v>
      </c>
      <c r="BS32" s="25">
        <v>4420.6523404818199</v>
      </c>
      <c r="BT32" s="25">
        <v>647.80629854289498</v>
      </c>
      <c r="BU32" s="27"/>
      <c r="BV32" s="91">
        <f t="shared" si="0"/>
        <v>4364.7220990576861</v>
      </c>
      <c r="BW32" s="34">
        <f t="shared" si="1"/>
        <v>7.9999998205287463E-3</v>
      </c>
      <c r="BY32" s="22">
        <f t="shared" si="2"/>
        <v>-5.1615852720193539E-3</v>
      </c>
      <c r="BZ32" s="22">
        <f t="shared" si="3"/>
        <v>-1.2306675821081428E-2</v>
      </c>
      <c r="CA32" s="22">
        <f t="shared" si="4"/>
        <v>-1.0873748873925435E-2</v>
      </c>
      <c r="CB32" s="22">
        <f t="shared" si="5"/>
        <v>-1.3124137344190294E-2</v>
      </c>
      <c r="CC32" s="22">
        <f t="shared" si="6"/>
        <v>-1.3236763234724468E-2</v>
      </c>
      <c r="CD32" s="22">
        <f t="shared" si="7"/>
        <v>-1.0925058699664399E-2</v>
      </c>
      <c r="CE32" s="22">
        <f t="shared" si="8"/>
        <v>1.2533198883566291E-3</v>
      </c>
      <c r="CF32" s="22">
        <f t="shared" si="9"/>
        <v>-8.5390104595886741E-3</v>
      </c>
      <c r="CG32" s="22">
        <f t="shared" si="10"/>
        <v>8.7994639051507302E-4</v>
      </c>
      <c r="CH32" s="22">
        <f t="shared" si="11"/>
        <v>-1.0301568502468947E-2</v>
      </c>
      <c r="CI32" s="22">
        <f t="shared" si="12"/>
        <v>-1.1869446278304748E-2</v>
      </c>
      <c r="CJ32" s="22">
        <f t="shared" si="13"/>
        <v>-9.7515042248694971E-5</v>
      </c>
      <c r="CK32" s="22">
        <f t="shared" si="14"/>
        <v>-1.8565580922106889E-3</v>
      </c>
    </row>
    <row r="33" spans="1:89" x14ac:dyDescent="0.25">
      <c r="A33" s="27" t="s">
        <v>32</v>
      </c>
      <c r="B33" s="25">
        <v>588966.87890999997</v>
      </c>
      <c r="C33" s="25">
        <v>86.036312749999993</v>
      </c>
      <c r="D33" s="25">
        <v>29238.058252999999</v>
      </c>
      <c r="E33" s="25">
        <v>2857.2323448000002</v>
      </c>
      <c r="F33" s="25">
        <v>2683.2242095000001</v>
      </c>
      <c r="G33" s="25">
        <v>42.978064689</v>
      </c>
      <c r="H33" s="25">
        <v>42895.861959000002</v>
      </c>
      <c r="I33" s="25">
        <v>291.16696954000003</v>
      </c>
      <c r="J33" s="25">
        <v>1173.9227424999999</v>
      </c>
      <c r="K33" s="25">
        <v>700.11465742999997</v>
      </c>
      <c r="L33" s="61">
        <v>39.861929410000002</v>
      </c>
      <c r="M33" s="61">
        <v>210.22725908000001</v>
      </c>
      <c r="N33" s="61">
        <v>69.454635642</v>
      </c>
      <c r="O33" s="25"/>
      <c r="P33" s="27" t="s">
        <v>32</v>
      </c>
      <c r="Q33" s="25">
        <v>44.477150033478701</v>
      </c>
      <c r="R33" s="25">
        <v>39.680688660824103</v>
      </c>
      <c r="S33" s="25">
        <v>290.943988056948</v>
      </c>
      <c r="T33" s="25">
        <v>290.943988056948</v>
      </c>
      <c r="U33" s="25">
        <v>107.67666967342301</v>
      </c>
      <c r="V33" s="25">
        <v>1178.9970255968101</v>
      </c>
      <c r="W33" s="25">
        <v>211.14571494410501</v>
      </c>
      <c r="X33" s="25">
        <v>3288.1678329420702</v>
      </c>
      <c r="Y33" s="25">
        <v>587551.28953146201</v>
      </c>
      <c r="Z33" s="25">
        <v>2022.2691532670499</v>
      </c>
      <c r="AA33" s="25">
        <v>245.970621336612</v>
      </c>
      <c r="AB33" s="25">
        <v>2361.5305269946498</v>
      </c>
      <c r="AC33" s="25">
        <v>3194.1150668098599</v>
      </c>
      <c r="AD33" s="25">
        <v>697.50609317426495</v>
      </c>
      <c r="AE33" s="25">
        <v>697.50609317426495</v>
      </c>
      <c r="AF33" s="25">
        <v>233.122660169645</v>
      </c>
      <c r="AG33" s="25">
        <v>1361.0752895692799</v>
      </c>
      <c r="AH33" s="25">
        <v>67.935854154541104</v>
      </c>
      <c r="AI33" s="91">
        <v>198.62587378844299</v>
      </c>
      <c r="AJ33" s="25">
        <v>5.4961553637769596</v>
      </c>
      <c r="AK33" s="25">
        <v>54.644865816565698</v>
      </c>
      <c r="AL33" s="25">
        <v>69.925737008964404</v>
      </c>
      <c r="AM33" s="25">
        <v>85.635119370359902</v>
      </c>
      <c r="AN33" s="25">
        <v>0</v>
      </c>
      <c r="AO33" s="91">
        <v>43479.001445680798</v>
      </c>
      <c r="AP33" s="25">
        <v>26226.307397939701</v>
      </c>
      <c r="AQ33" s="25">
        <v>2680.91158394373</v>
      </c>
      <c r="AR33" s="25">
        <v>29140.341642053099</v>
      </c>
      <c r="AS33" s="25">
        <v>1272.0831912889801</v>
      </c>
      <c r="AT33" s="25">
        <v>1.3347055560883301</v>
      </c>
      <c r="AU33" s="25">
        <v>18116.214783501699</v>
      </c>
      <c r="AV33" s="25">
        <v>1.3071985915772399</v>
      </c>
      <c r="AW33" s="25">
        <v>0.166910074902032</v>
      </c>
      <c r="AX33" s="25">
        <v>888.21074720150705</v>
      </c>
      <c r="AY33" s="25">
        <v>0.76936944239598304</v>
      </c>
      <c r="AZ33" s="25">
        <v>3.1701677331525499E-2</v>
      </c>
      <c r="BA33" s="25">
        <v>2839.56959467044</v>
      </c>
      <c r="BB33" s="25">
        <v>2666.2595991788999</v>
      </c>
      <c r="BC33" s="25">
        <v>173.30999549154799</v>
      </c>
      <c r="BD33" s="25">
        <v>2.6228926995044998E-3</v>
      </c>
      <c r="BE33" s="25">
        <v>548.61895875703306</v>
      </c>
      <c r="BF33" s="25">
        <v>1.8855279380721599E-2</v>
      </c>
      <c r="BG33" s="25">
        <v>249.19652015851199</v>
      </c>
      <c r="BH33" s="25">
        <v>2.1176783107083899</v>
      </c>
      <c r="BI33" s="25">
        <v>966.39880068563696</v>
      </c>
      <c r="BJ33" s="25">
        <v>298.50065749416501</v>
      </c>
      <c r="BK33" s="25">
        <v>2.73541773596344</v>
      </c>
      <c r="BL33" s="25">
        <v>5.3465573683427197</v>
      </c>
      <c r="BM33" s="25">
        <v>3.5554468195572002E-3</v>
      </c>
      <c r="BN33" s="25">
        <v>42.778878116370898</v>
      </c>
      <c r="BO33" s="25">
        <v>10056.7049084594</v>
      </c>
      <c r="BP33" s="25">
        <v>0</v>
      </c>
      <c r="BQ33" s="25">
        <v>4877.3928625443496</v>
      </c>
      <c r="BR33" s="25">
        <v>1127.6035446701101</v>
      </c>
      <c r="BS33" s="25">
        <v>43188.662110043602</v>
      </c>
      <c r="BT33" s="25">
        <v>6588.2276060031299</v>
      </c>
      <c r="BU33" s="27"/>
      <c r="BV33" s="91">
        <f t="shared" si="0"/>
        <v>42609.012676351937</v>
      </c>
      <c r="BW33" s="34">
        <f t="shared" si="1"/>
        <v>7.9999974960218209E-3</v>
      </c>
      <c r="BY33" s="22">
        <f t="shared" si="2"/>
        <v>-2.4035127088263236E-3</v>
      </c>
      <c r="BZ33" s="22">
        <f t="shared" si="3"/>
        <v>-4.6630703573485146E-3</v>
      </c>
      <c r="CA33" s="22">
        <f t="shared" si="4"/>
        <v>-3.3421032991092555E-3</v>
      </c>
      <c r="CB33" s="22">
        <f t="shared" si="5"/>
        <v>-6.1817689281396405E-3</v>
      </c>
      <c r="CC33" s="22">
        <f t="shared" si="6"/>
        <v>-6.3224721441602957E-3</v>
      </c>
      <c r="CD33" s="22">
        <f t="shared" si="7"/>
        <v>-4.6346100986739674E-3</v>
      </c>
      <c r="CE33" s="22">
        <f t="shared" si="8"/>
        <v>6.8258367514204502E-3</v>
      </c>
      <c r="CF33" s="22">
        <f t="shared" si="9"/>
        <v>-7.6581998090065372E-4</v>
      </c>
      <c r="CG33" s="22">
        <f t="shared" si="10"/>
        <v>4.3225017397686008E-3</v>
      </c>
      <c r="CH33" s="22">
        <f t="shared" si="11"/>
        <v>-3.7259100749448774E-3</v>
      </c>
      <c r="CI33" s="22">
        <f t="shared" si="12"/>
        <v>-4.5467129127581014E-3</v>
      </c>
      <c r="CJ33" s="22">
        <f t="shared" si="13"/>
        <v>4.3688714209772824E-3</v>
      </c>
      <c r="CK33" s="22">
        <f t="shared" si="14"/>
        <v>6.7828642769457471E-3</v>
      </c>
    </row>
    <row r="34" spans="1:89" x14ac:dyDescent="0.25">
      <c r="A34" s="27" t="s">
        <v>33</v>
      </c>
      <c r="B34" s="25">
        <v>368544.68218</v>
      </c>
      <c r="C34" s="25">
        <v>59.410098308999999</v>
      </c>
      <c r="D34" s="25">
        <v>19762.946779000002</v>
      </c>
      <c r="E34" s="25">
        <v>2020.7827474000001</v>
      </c>
      <c r="F34" s="25">
        <v>1901.1722317000001</v>
      </c>
      <c r="G34" s="25">
        <v>29.403891727000001</v>
      </c>
      <c r="H34" s="25">
        <v>27100.670972</v>
      </c>
      <c r="I34" s="25">
        <v>182.43502330000001</v>
      </c>
      <c r="J34" s="25">
        <v>784.55311918999996</v>
      </c>
      <c r="K34" s="25">
        <v>443.78603275</v>
      </c>
      <c r="L34" s="61">
        <v>26.247045003</v>
      </c>
      <c r="M34" s="61">
        <v>127.58483903</v>
      </c>
      <c r="N34" s="61">
        <v>39.121316342999997</v>
      </c>
      <c r="O34" s="25"/>
      <c r="P34" s="27" t="s">
        <v>33</v>
      </c>
      <c r="Q34" s="25">
        <v>28.4226031765218</v>
      </c>
      <c r="R34" s="25">
        <v>26.038761917148801</v>
      </c>
      <c r="S34" s="25">
        <v>181.811716208474</v>
      </c>
      <c r="T34" s="25">
        <v>181.811716208474</v>
      </c>
      <c r="U34" s="25">
        <v>69.863579752277602</v>
      </c>
      <c r="V34" s="25">
        <v>787.590424754168</v>
      </c>
      <c r="W34" s="25">
        <v>127.913074744132</v>
      </c>
      <c r="X34" s="25">
        <v>2005.1842407353099</v>
      </c>
      <c r="Y34" s="25">
        <v>366953.05275902897</v>
      </c>
      <c r="Z34" s="25">
        <v>1258.1924518216799</v>
      </c>
      <c r="AA34" s="25">
        <v>147.29406357271901</v>
      </c>
      <c r="AB34" s="25">
        <v>1446.3847146651301</v>
      </c>
      <c r="AC34" s="25">
        <v>2166.78116566676</v>
      </c>
      <c r="AD34" s="25">
        <v>441.34842747302901</v>
      </c>
      <c r="AE34" s="25">
        <v>441.34842747302901</v>
      </c>
      <c r="AF34" s="25">
        <v>157.46948606337099</v>
      </c>
      <c r="AG34" s="25">
        <v>945.94399950134698</v>
      </c>
      <c r="AH34" s="25">
        <v>42.113792363023698</v>
      </c>
      <c r="AI34" s="91">
        <v>113.341850647187</v>
      </c>
      <c r="AJ34" s="25">
        <v>3.58354497812971</v>
      </c>
      <c r="AK34" s="25">
        <v>35.317939317811003</v>
      </c>
      <c r="AL34" s="25">
        <v>39.166122032847603</v>
      </c>
      <c r="AM34" s="25">
        <v>58.960298363288601</v>
      </c>
      <c r="AN34" s="25">
        <v>0</v>
      </c>
      <c r="AO34" s="91">
        <v>27387.176644565301</v>
      </c>
      <c r="AP34" s="25">
        <v>17715.309316820701</v>
      </c>
      <c r="AQ34" s="25">
        <v>1810.8990318931601</v>
      </c>
      <c r="AR34" s="25">
        <v>19683.677834777201</v>
      </c>
      <c r="AS34" s="25">
        <v>798.123185917976</v>
      </c>
      <c r="AT34" s="25">
        <v>0.91144217426434404</v>
      </c>
      <c r="AU34" s="25">
        <v>11364.6139157671</v>
      </c>
      <c r="AV34" s="25">
        <v>0.93690133082006499</v>
      </c>
      <c r="AW34" s="25">
        <v>0.132656272171607</v>
      </c>
      <c r="AX34" s="25">
        <v>672.54655061536403</v>
      </c>
      <c r="AY34" s="25">
        <v>0.547357117236285</v>
      </c>
      <c r="AZ34" s="25">
        <v>2.52042643507112E-2</v>
      </c>
      <c r="BA34" s="25">
        <v>1997.77443607796</v>
      </c>
      <c r="BB34" s="25">
        <v>1879.41179539276</v>
      </c>
      <c r="BC34" s="25">
        <v>118.362640685196</v>
      </c>
      <c r="BD34" s="25">
        <v>2.1138864636209799E-3</v>
      </c>
      <c r="BE34" s="25">
        <v>365.94536196035</v>
      </c>
      <c r="BF34" s="25">
        <v>1.5196205592023599E-2</v>
      </c>
      <c r="BG34" s="25">
        <v>170.33623353560699</v>
      </c>
      <c r="BH34" s="25">
        <v>1.52703122935233</v>
      </c>
      <c r="BI34" s="25">
        <v>660.61036465550001</v>
      </c>
      <c r="BJ34" s="25">
        <v>195.36472123780101</v>
      </c>
      <c r="BK34" s="25">
        <v>1.8294204397118501</v>
      </c>
      <c r="BL34" s="25">
        <v>4.0431325770377597</v>
      </c>
      <c r="BM34" s="25">
        <v>2.82912894282863E-3</v>
      </c>
      <c r="BN34" s="25">
        <v>29.2075537862729</v>
      </c>
      <c r="BO34" s="25">
        <v>6473.80140326123</v>
      </c>
      <c r="BP34" s="25">
        <v>0</v>
      </c>
      <c r="BQ34" s="25">
        <v>3159.9607156358102</v>
      </c>
      <c r="BR34" s="25">
        <v>652.42452120531095</v>
      </c>
      <c r="BS34" s="25">
        <v>27208.7644111179</v>
      </c>
      <c r="BT34" s="25">
        <v>3913.8806656483398</v>
      </c>
      <c r="BU34" s="27"/>
      <c r="BV34" s="91">
        <f t="shared" si="0"/>
        <v>26878.463685918228</v>
      </c>
      <c r="BW34" s="34">
        <f t="shared" si="1"/>
        <v>8.0000032201885066E-3</v>
      </c>
      <c r="BY34" s="22">
        <f t="shared" si="2"/>
        <v>-4.3186877953476166E-3</v>
      </c>
      <c r="BZ34" s="22">
        <f t="shared" si="3"/>
        <v>-7.5711025316256338E-3</v>
      </c>
      <c r="CA34" s="22">
        <f t="shared" si="4"/>
        <v>-4.0109880934877055E-3</v>
      </c>
      <c r="CB34" s="22">
        <f t="shared" si="5"/>
        <v>-1.1385841130939612E-2</v>
      </c>
      <c r="CC34" s="22">
        <f t="shared" si="6"/>
        <v>-1.1445799567450135E-2</v>
      </c>
      <c r="CD34" s="22">
        <f t="shared" si="7"/>
        <v>-6.6772773668872824E-3</v>
      </c>
      <c r="CE34" s="22">
        <f t="shared" si="8"/>
        <v>3.9885890363961958E-3</v>
      </c>
      <c r="CF34" s="22">
        <f t="shared" si="9"/>
        <v>-3.4165977576632112E-3</v>
      </c>
      <c r="CG34" s="22">
        <f t="shared" si="10"/>
        <v>3.8713829438392355E-3</v>
      </c>
      <c r="CH34" s="22">
        <f t="shared" si="11"/>
        <v>-5.4927489760458184E-3</v>
      </c>
      <c r="CI34" s="22">
        <f t="shared" si="12"/>
        <v>-7.9354870549196398E-3</v>
      </c>
      <c r="CJ34" s="22">
        <f t="shared" si="13"/>
        <v>2.5726858820178914E-3</v>
      </c>
      <c r="CK34" s="22">
        <f t="shared" si="14"/>
        <v>1.1453011819635233E-3</v>
      </c>
    </row>
    <row r="35" spans="1:89" x14ac:dyDescent="0.25">
      <c r="A35" s="27" t="s">
        <v>34</v>
      </c>
      <c r="B35" s="25">
        <v>68194.379677000004</v>
      </c>
      <c r="C35" s="25">
        <v>40.360577051999996</v>
      </c>
      <c r="D35" s="25">
        <v>18441.727046</v>
      </c>
      <c r="E35" s="25">
        <v>1409.6360479</v>
      </c>
      <c r="F35" s="25">
        <v>1358.8074207</v>
      </c>
      <c r="G35" s="25">
        <v>16.092004487000001</v>
      </c>
      <c r="H35" s="25">
        <v>5535.7727599999998</v>
      </c>
      <c r="I35" s="25">
        <v>133.29197060999999</v>
      </c>
      <c r="J35" s="25">
        <v>167.44530990999999</v>
      </c>
      <c r="K35" s="25">
        <v>361.82011889</v>
      </c>
      <c r="L35" s="61">
        <v>25.693090588</v>
      </c>
      <c r="M35" s="61">
        <v>24.032627067</v>
      </c>
      <c r="N35" s="61">
        <v>11.817475319</v>
      </c>
      <c r="O35" s="25"/>
      <c r="P35" s="27" t="s">
        <v>34</v>
      </c>
      <c r="Q35" s="25">
        <v>10.043667568605599</v>
      </c>
      <c r="R35" s="25">
        <v>25.402585251125</v>
      </c>
      <c r="S35" s="25">
        <v>131.93247965653401</v>
      </c>
      <c r="T35" s="25">
        <v>131.93247965653401</v>
      </c>
      <c r="U35" s="25">
        <v>77.123194768630398</v>
      </c>
      <c r="V35" s="25">
        <v>167.13926670697501</v>
      </c>
      <c r="W35" s="25">
        <v>24.061166056596502</v>
      </c>
      <c r="X35" s="25">
        <v>418.16114438901599</v>
      </c>
      <c r="Y35" s="25">
        <v>67782.645957770306</v>
      </c>
      <c r="Z35" s="25">
        <v>412.83287287958399</v>
      </c>
      <c r="AA35" s="25">
        <v>27.345641066123399</v>
      </c>
      <c r="AB35" s="25">
        <v>266.596685070847</v>
      </c>
      <c r="AC35" s="25">
        <v>324.53865094038201</v>
      </c>
      <c r="AD35" s="25">
        <v>357.79575179351502</v>
      </c>
      <c r="AE35" s="25">
        <v>357.79575179351502</v>
      </c>
      <c r="AF35" s="25">
        <v>145.806714339412</v>
      </c>
      <c r="AG35" s="25">
        <v>155.38769468232999</v>
      </c>
      <c r="AH35" s="25">
        <v>7.8538630164372201</v>
      </c>
      <c r="AI35" s="91">
        <v>39.484248273019098</v>
      </c>
      <c r="AJ35" s="25">
        <v>4.0449511932273996</v>
      </c>
      <c r="AK35" s="25">
        <v>5.49525423202103</v>
      </c>
      <c r="AL35" s="25">
        <v>11.8191567322545</v>
      </c>
      <c r="AM35" s="25">
        <v>39.884224353356799</v>
      </c>
      <c r="AN35" s="25">
        <v>0</v>
      </c>
      <c r="AO35" s="91">
        <v>5585.4593946107998</v>
      </c>
      <c r="AP35" s="25">
        <v>16403.2599990079</v>
      </c>
      <c r="AQ35" s="25">
        <v>1676.77841121711</v>
      </c>
      <c r="AR35" s="25">
        <v>18225.845124564399</v>
      </c>
      <c r="AS35" s="25">
        <v>167.31966447598799</v>
      </c>
      <c r="AT35" s="25">
        <v>5.1056064595424201E-2</v>
      </c>
      <c r="AU35" s="25">
        <v>2076.18010213561</v>
      </c>
      <c r="AV35" s="25">
        <v>0.75063274525041701</v>
      </c>
      <c r="AW35" s="25">
        <v>0.24160774682121</v>
      </c>
      <c r="AX35" s="25">
        <v>929.07208529682396</v>
      </c>
      <c r="AY35" s="25">
        <v>0.34492738118465299</v>
      </c>
      <c r="AZ35" s="25">
        <v>4.5197049785875999E-2</v>
      </c>
      <c r="BA35" s="25">
        <v>1393.7139623647399</v>
      </c>
      <c r="BB35" s="25">
        <v>1343.3655156642301</v>
      </c>
      <c r="BC35" s="25">
        <v>50.348446700507601</v>
      </c>
      <c r="BD35" s="25">
        <v>1.4148588435655301E-3</v>
      </c>
      <c r="BE35" s="25">
        <v>52.356556600913798</v>
      </c>
      <c r="BF35" s="25">
        <v>1.01711041298081E-2</v>
      </c>
      <c r="BG35" s="25">
        <v>71.141101385053702</v>
      </c>
      <c r="BH35" s="25">
        <v>1.4546013266312801</v>
      </c>
      <c r="BI35" s="25">
        <v>283.46768443040799</v>
      </c>
      <c r="BJ35" s="25">
        <v>15.681856657019599</v>
      </c>
      <c r="BK35" s="25">
        <v>0.218925328902043</v>
      </c>
      <c r="BL35" s="25">
        <v>4.2046789232626196</v>
      </c>
      <c r="BM35" s="25">
        <v>4.8754216317509601E-3</v>
      </c>
      <c r="BN35" s="25">
        <v>15.9098951309821</v>
      </c>
      <c r="BO35" s="25">
        <v>1115.73053353009</v>
      </c>
      <c r="BP35" s="25">
        <v>0</v>
      </c>
      <c r="BQ35" s="25">
        <v>553.62467120658903</v>
      </c>
      <c r="BR35" s="25">
        <v>124.932489722581</v>
      </c>
      <c r="BS35" s="25">
        <v>5553.1653301145798</v>
      </c>
      <c r="BT35" s="25">
        <v>727.28793557547795</v>
      </c>
      <c r="BU35" s="27"/>
      <c r="BV35" s="91">
        <f t="shared" ref="BV35:BV51" si="15">Q35+S35+U35+V35+Z35+AB35+AC35+AD35+AG35+AH35+AJ35+AK35+AL35+AS35+AU35+BJ35+BQ35+BT35</f>
        <v>5472.6977192920276</v>
      </c>
      <c r="BW35" s="34">
        <f t="shared" ref="BW35:BW51" si="16">AF35/(AF35+AP35+AQ35+1E-50)</f>
        <v>7.999997440058167E-3</v>
      </c>
      <c r="BY35" s="22">
        <f t="shared" ref="BY35:BY51" si="17">+(Y35-B35)/B35</f>
        <v>-6.0376488675439053E-3</v>
      </c>
      <c r="BZ35" s="22">
        <f t="shared" ref="BZ35:BZ51" si="18">+(AM35-C35)/C35</f>
        <v>-1.1802425372399183E-2</v>
      </c>
      <c r="CA35" s="22">
        <f t="shared" ref="CA35:CA51" si="19">+(AR35-D35)/D35</f>
        <v>-1.1706166179399423E-2</v>
      </c>
      <c r="CB35" s="22">
        <f t="shared" ref="CB35:CB51" si="20">+(BA35-E35)/E35</f>
        <v>-1.129517477861036E-2</v>
      </c>
      <c r="CC35" s="22">
        <f t="shared" ref="CC35:CC51" si="21">+(BB35-F35)/F35</f>
        <v>-1.1364307259828522E-2</v>
      </c>
      <c r="CD35" s="22">
        <f t="shared" ref="CD35:CD51" si="22">+(BN35-G35)/G35</f>
        <v>-1.1316760206288657E-2</v>
      </c>
      <c r="CE35" s="22">
        <f t="shared" ref="CE35:CE51" si="23">+(BS35-H35)/H35</f>
        <v>3.1418504459312271E-3</v>
      </c>
      <c r="CF35" s="22">
        <f t="shared" ref="CF35:CF51" si="24">+(T35-I35)/I35</f>
        <v>-1.0199346196506646E-2</v>
      </c>
      <c r="CG35" s="22">
        <f t="shared" ref="CG35:CG51" si="25">+(V35-J35)/J35</f>
        <v>-1.8277203654702486E-3</v>
      </c>
      <c r="CH35" s="22">
        <f t="shared" ref="CH35:CH51" si="26">+(AD35-K35)/K35</f>
        <v>-1.1122563081431251E-2</v>
      </c>
      <c r="CI35" s="22">
        <f t="shared" ref="CI35:CI51" si="27">+(R35-L35)/L35</f>
        <v>-1.1306749411091921E-2</v>
      </c>
      <c r="CJ35" s="22">
        <f t="shared" ref="CJ35:CJ51" si="28">+(W35-M35)/M35</f>
        <v>1.1875101925785567E-3</v>
      </c>
      <c r="CK35" s="22">
        <f t="shared" ref="CK35:CK51" si="29">+(AL35-N35)/N35</f>
        <v>1.4228193494062851E-4</v>
      </c>
    </row>
    <row r="36" spans="1:89" x14ac:dyDescent="0.25">
      <c r="A36" s="27" t="s">
        <v>35</v>
      </c>
      <c r="B36" s="25">
        <v>398341.59221999999</v>
      </c>
      <c r="C36" s="25">
        <v>76.024666526999994</v>
      </c>
      <c r="D36" s="25">
        <v>27120.097151000002</v>
      </c>
      <c r="E36" s="25">
        <v>2541.0110841999999</v>
      </c>
      <c r="F36" s="25">
        <v>2401.6091927000002</v>
      </c>
      <c r="G36" s="25">
        <v>35.190001313000003</v>
      </c>
      <c r="H36" s="25">
        <v>29536.721604999999</v>
      </c>
      <c r="I36" s="25">
        <v>248.21023102999999</v>
      </c>
      <c r="J36" s="25">
        <v>847.96208774000002</v>
      </c>
      <c r="K36" s="25">
        <v>613.25671465000005</v>
      </c>
      <c r="L36" s="61">
        <v>37.854672276000002</v>
      </c>
      <c r="M36" s="61">
        <v>143.4332502</v>
      </c>
      <c r="N36" s="61">
        <v>46.702976483</v>
      </c>
      <c r="O36" s="25"/>
      <c r="P36" s="27" t="s">
        <v>35</v>
      </c>
      <c r="Q36" s="25">
        <v>34.145385163673502</v>
      </c>
      <c r="R36" s="25">
        <v>37.448740946639901</v>
      </c>
      <c r="S36" s="25">
        <v>246.51511202027999</v>
      </c>
      <c r="T36" s="25">
        <v>246.51511202027999</v>
      </c>
      <c r="U36" s="25">
        <v>109.379820230162</v>
      </c>
      <c r="V36" s="25">
        <v>849.16180566184801</v>
      </c>
      <c r="W36" s="25">
        <v>143.60055765621399</v>
      </c>
      <c r="X36" s="25">
        <v>2191.7003300778301</v>
      </c>
      <c r="Y36" s="25">
        <v>396600.68918070698</v>
      </c>
      <c r="Z36" s="25">
        <v>1487.26384084081</v>
      </c>
      <c r="AA36" s="25">
        <v>159.465685887522</v>
      </c>
      <c r="AB36" s="25">
        <v>1619.06865968432</v>
      </c>
      <c r="AC36" s="25">
        <v>2198.55195714515</v>
      </c>
      <c r="AD36" s="25">
        <v>607.88019102392605</v>
      </c>
      <c r="AE36" s="25">
        <v>607.88019102392605</v>
      </c>
      <c r="AF36" s="25">
        <v>215.07567139580101</v>
      </c>
      <c r="AG36" s="25">
        <v>961.21687065726303</v>
      </c>
      <c r="AH36" s="25">
        <v>46.252632221446198</v>
      </c>
      <c r="AI36" s="91">
        <v>138.54705264995101</v>
      </c>
      <c r="AJ36" s="25">
        <v>5.5248158126404201</v>
      </c>
      <c r="AK36" s="25">
        <v>36.666710999478099</v>
      </c>
      <c r="AL36" s="25">
        <v>46.699634924826299</v>
      </c>
      <c r="AM36" s="25">
        <v>75.270509896768502</v>
      </c>
      <c r="AN36" s="25">
        <v>0</v>
      </c>
      <c r="AO36" s="91">
        <v>29791.966866846298</v>
      </c>
      <c r="AP36" s="25">
        <v>24196.017657456799</v>
      </c>
      <c r="AQ36" s="25">
        <v>2473.3710308415498</v>
      </c>
      <c r="AR36" s="25">
        <v>26884.464359694099</v>
      </c>
      <c r="AS36" s="25">
        <v>887.44330924679002</v>
      </c>
      <c r="AT36" s="25">
        <v>0.80901250053737594</v>
      </c>
      <c r="AU36" s="25">
        <v>12193.428316334201</v>
      </c>
      <c r="AV36" s="25">
        <v>1.1887067203492101</v>
      </c>
      <c r="AW36" s="25">
        <v>0.221593341391226</v>
      </c>
      <c r="AX36" s="25">
        <v>1010.94815112683</v>
      </c>
      <c r="AY36" s="25">
        <v>0.64199784046252895</v>
      </c>
      <c r="AZ36" s="25">
        <v>4.1873094884725799E-2</v>
      </c>
      <c r="BA36" s="25">
        <v>2510.99167392039</v>
      </c>
      <c r="BB36" s="25">
        <v>2372.98642044177</v>
      </c>
      <c r="BC36" s="25">
        <v>138.00525347861699</v>
      </c>
      <c r="BD36" s="25">
        <v>2.74338645866058E-3</v>
      </c>
      <c r="BE36" s="25">
        <v>382.82873364308199</v>
      </c>
      <c r="BF36" s="25">
        <v>1.97215241257295E-2</v>
      </c>
      <c r="BG36" s="25">
        <v>197.02983832404601</v>
      </c>
      <c r="BH36" s="25">
        <v>2.0712491016716501</v>
      </c>
      <c r="BI36" s="25">
        <v>769.75838861974103</v>
      </c>
      <c r="BJ36" s="25">
        <v>182.72502443257099</v>
      </c>
      <c r="BK36" s="25">
        <v>1.8627127799732099</v>
      </c>
      <c r="BL36" s="25">
        <v>5.5570622921454804</v>
      </c>
      <c r="BM36" s="25">
        <v>4.6361460675606401E-3</v>
      </c>
      <c r="BN36" s="25">
        <v>34.883423619217602</v>
      </c>
      <c r="BO36" s="25">
        <v>6831.5094161294701</v>
      </c>
      <c r="BP36" s="25">
        <v>0</v>
      </c>
      <c r="BQ36" s="25">
        <v>3359.9730931199601</v>
      </c>
      <c r="BR36" s="25">
        <v>726.48829870467398</v>
      </c>
      <c r="BS36" s="25">
        <v>29595.759589719801</v>
      </c>
      <c r="BT36" s="25">
        <v>4347.2687554987297</v>
      </c>
      <c r="BU36" s="27"/>
      <c r="BV36" s="91">
        <f t="shared" si="15"/>
        <v>29219.165935018071</v>
      </c>
      <c r="BW36" s="34">
        <f t="shared" si="16"/>
        <v>7.9999983826439091E-3</v>
      </c>
      <c r="BY36" s="22">
        <f t="shared" si="17"/>
        <v>-4.3703772673869606E-3</v>
      </c>
      <c r="BZ36" s="22">
        <f t="shared" si="18"/>
        <v>-9.91989395920145E-3</v>
      </c>
      <c r="CA36" s="22">
        <f t="shared" si="19"/>
        <v>-8.688493628689474E-3</v>
      </c>
      <c r="CB36" s="22">
        <f t="shared" si="20"/>
        <v>-1.1813962743519908E-2</v>
      </c>
      <c r="CC36" s="22">
        <f t="shared" si="21"/>
        <v>-1.1918164014875053E-2</v>
      </c>
      <c r="CD36" s="22">
        <f t="shared" si="22"/>
        <v>-8.7120682677878803E-3</v>
      </c>
      <c r="CE36" s="22">
        <f t="shared" si="23"/>
        <v>1.9987995116495226E-3</v>
      </c>
      <c r="CF36" s="22">
        <f t="shared" si="24"/>
        <v>-6.8293680026232347E-3</v>
      </c>
      <c r="CG36" s="22">
        <f t="shared" si="25"/>
        <v>1.4148249540796049E-3</v>
      </c>
      <c r="CH36" s="22">
        <f t="shared" si="26"/>
        <v>-8.7671663393730833E-3</v>
      </c>
      <c r="CI36" s="22">
        <f t="shared" si="27"/>
        <v>-1.0723414177262939E-2</v>
      </c>
      <c r="CJ36" s="22">
        <f t="shared" si="28"/>
        <v>1.1664481978948438E-3</v>
      </c>
      <c r="CK36" s="22">
        <f t="shared" si="29"/>
        <v>-7.1549147941739373E-5</v>
      </c>
    </row>
    <row r="37" spans="1:89" x14ac:dyDescent="0.25">
      <c r="A37" s="27" t="s">
        <v>36</v>
      </c>
      <c r="B37" s="25">
        <v>169359.07553999999</v>
      </c>
      <c r="C37" s="25">
        <v>25.650318387999999</v>
      </c>
      <c r="D37" s="25">
        <v>8991.7169405000004</v>
      </c>
      <c r="E37" s="25">
        <v>952.20156425000005</v>
      </c>
      <c r="F37" s="25">
        <v>896.55099704999998</v>
      </c>
      <c r="G37" s="25">
        <v>11.868194167</v>
      </c>
      <c r="H37" s="25">
        <v>12487.300534</v>
      </c>
      <c r="I37" s="25">
        <v>88.248715007000001</v>
      </c>
      <c r="J37" s="25">
        <v>368.24685182000002</v>
      </c>
      <c r="K37" s="25">
        <v>213.61433546999999</v>
      </c>
      <c r="L37" s="61">
        <v>13.479995964</v>
      </c>
      <c r="M37" s="61">
        <v>57.568227637</v>
      </c>
      <c r="N37" s="61">
        <v>17.502106376</v>
      </c>
      <c r="O37" s="25"/>
      <c r="P37" s="27" t="s">
        <v>36</v>
      </c>
      <c r="Q37" s="25">
        <v>13.988185596101999</v>
      </c>
      <c r="R37" s="25">
        <v>13.3620824142219</v>
      </c>
      <c r="S37" s="25">
        <v>87.852440803972002</v>
      </c>
      <c r="T37" s="25">
        <v>87.852440803972002</v>
      </c>
      <c r="U37" s="25">
        <v>37.056984071181702</v>
      </c>
      <c r="V37" s="25">
        <v>369.590489252456</v>
      </c>
      <c r="W37" s="25">
        <v>57.698584767405698</v>
      </c>
      <c r="X37" s="25">
        <v>860.096295804492</v>
      </c>
      <c r="Y37" s="25">
        <v>168484.95471287501</v>
      </c>
      <c r="Z37" s="25">
        <v>581.62774521384199</v>
      </c>
      <c r="AA37" s="25">
        <v>60.682292078498598</v>
      </c>
      <c r="AB37" s="25">
        <v>654.99429366606205</v>
      </c>
      <c r="AC37" s="25">
        <v>1007.18034320179</v>
      </c>
      <c r="AD37" s="25">
        <v>212.256282565047</v>
      </c>
      <c r="AE37" s="25">
        <v>212.256282565047</v>
      </c>
      <c r="AF37" s="25">
        <v>71.614083609848095</v>
      </c>
      <c r="AG37" s="25">
        <v>444.23554813795198</v>
      </c>
      <c r="AH37" s="25">
        <v>19.0066548799727</v>
      </c>
      <c r="AI37" s="91">
        <v>52.599033803479003</v>
      </c>
      <c r="AJ37" s="25">
        <v>1.84977333321715</v>
      </c>
      <c r="AK37" s="25">
        <v>15.5855121743569</v>
      </c>
      <c r="AL37" s="25">
        <v>17.512854937690499</v>
      </c>
      <c r="AM37" s="25">
        <v>25.459356767252501</v>
      </c>
      <c r="AN37" s="25">
        <v>0</v>
      </c>
      <c r="AO37" s="91">
        <v>12611.1419324614</v>
      </c>
      <c r="AP37" s="25">
        <v>8056.5837630251799</v>
      </c>
      <c r="AQ37" s="25">
        <v>823.56230672685194</v>
      </c>
      <c r="AR37" s="25">
        <v>8951.7601533618799</v>
      </c>
      <c r="AS37" s="25">
        <v>366.45715163568599</v>
      </c>
      <c r="AT37" s="25">
        <v>0.217660601707479</v>
      </c>
      <c r="AU37" s="25">
        <v>5241.3264823730497</v>
      </c>
      <c r="AV37" s="25">
        <v>0.41231437501722301</v>
      </c>
      <c r="AW37" s="25">
        <v>7.2826017736183898E-2</v>
      </c>
      <c r="AX37" s="25">
        <v>343.95488568483802</v>
      </c>
      <c r="AY37" s="25">
        <v>0.207961636049978</v>
      </c>
      <c r="AZ37" s="25">
        <v>1.37177564554087E-2</v>
      </c>
      <c r="BA37" s="25">
        <v>940.91392579772003</v>
      </c>
      <c r="BB37" s="25">
        <v>885.87688334110999</v>
      </c>
      <c r="BC37" s="25">
        <v>55.037042456610102</v>
      </c>
      <c r="BD37" s="25">
        <v>7.51005891521575E-4</v>
      </c>
      <c r="BE37" s="25">
        <v>154.76354832476201</v>
      </c>
      <c r="BF37" s="25">
        <v>5.3987962422218198E-3</v>
      </c>
      <c r="BG37" s="25">
        <v>77.580755579071607</v>
      </c>
      <c r="BH37" s="25">
        <v>0.75886398000407695</v>
      </c>
      <c r="BI37" s="25">
        <v>305.38366865633702</v>
      </c>
      <c r="BJ37" s="25">
        <v>54.850801387327998</v>
      </c>
      <c r="BK37" s="25">
        <v>0.72078295397300396</v>
      </c>
      <c r="BL37" s="25">
        <v>1.7822414602313701</v>
      </c>
      <c r="BM37" s="25">
        <v>1.5065127917679401E-3</v>
      </c>
      <c r="BN37" s="25">
        <v>11.796434200300901</v>
      </c>
      <c r="BO37" s="25">
        <v>3020.8126393314401</v>
      </c>
      <c r="BP37" s="25">
        <v>0</v>
      </c>
      <c r="BQ37" s="25">
        <v>1476.8629327165399</v>
      </c>
      <c r="BR37" s="25">
        <v>294.68274300706702</v>
      </c>
      <c r="BS37" s="25">
        <v>12534.1775291699</v>
      </c>
      <c r="BT37" s="25">
        <v>1782.5810333494501</v>
      </c>
      <c r="BU37" s="27"/>
      <c r="BV37" s="91">
        <f t="shared" si="15"/>
        <v>12384.815509295697</v>
      </c>
      <c r="BW37" s="34">
        <f t="shared" si="16"/>
        <v>8.0000002661993856E-3</v>
      </c>
      <c r="BY37" s="22">
        <f t="shared" si="17"/>
        <v>-5.1613462363197899E-3</v>
      </c>
      <c r="BZ37" s="22">
        <f t="shared" si="18"/>
        <v>-7.444805084245474E-3</v>
      </c>
      <c r="CA37" s="22">
        <f t="shared" si="19"/>
        <v>-4.4437327601082851E-3</v>
      </c>
      <c r="CB37" s="22">
        <f t="shared" si="20"/>
        <v>-1.1854253212838093E-2</v>
      </c>
      <c r="CC37" s="22">
        <f t="shared" si="21"/>
        <v>-1.1905751869120617E-2</v>
      </c>
      <c r="CD37" s="22">
        <f t="shared" si="22"/>
        <v>-6.0464098993788865E-3</v>
      </c>
      <c r="CE37" s="22">
        <f t="shared" si="23"/>
        <v>3.7539734902883536E-3</v>
      </c>
      <c r="CF37" s="22">
        <f t="shared" si="24"/>
        <v>-4.4904246254074834E-3</v>
      </c>
      <c r="CG37" s="22">
        <f t="shared" si="25"/>
        <v>3.648741125186187E-3</v>
      </c>
      <c r="CH37" s="22">
        <f t="shared" si="26"/>
        <v>-6.3574989101970146E-3</v>
      </c>
      <c r="CI37" s="22">
        <f t="shared" si="27"/>
        <v>-8.7472985966021675E-3</v>
      </c>
      <c r="CJ37" s="22">
        <f t="shared" si="28"/>
        <v>2.2643936726291741E-3</v>
      </c>
      <c r="CK37" s="22">
        <f t="shared" si="29"/>
        <v>6.1412960586488055E-4</v>
      </c>
    </row>
    <row r="38" spans="1:89" x14ac:dyDescent="0.25">
      <c r="A38" s="27" t="s">
        <v>37</v>
      </c>
      <c r="B38" s="25">
        <v>198697.23772999999</v>
      </c>
      <c r="C38" s="25">
        <v>32.984905738999998</v>
      </c>
      <c r="D38" s="25">
        <v>10575.978261</v>
      </c>
      <c r="E38" s="25">
        <v>1129.5205186000001</v>
      </c>
      <c r="F38" s="25">
        <v>1064.0146107999999</v>
      </c>
      <c r="G38" s="25">
        <v>15.291490522</v>
      </c>
      <c r="H38" s="25">
        <v>13640.816202</v>
      </c>
      <c r="I38" s="25">
        <v>104.56697801</v>
      </c>
      <c r="J38" s="25">
        <v>386.12712238</v>
      </c>
      <c r="K38" s="25">
        <v>255.90637329</v>
      </c>
      <c r="L38" s="61">
        <v>14.634273323</v>
      </c>
      <c r="M38" s="61">
        <v>67.800088290000005</v>
      </c>
      <c r="N38" s="61">
        <v>22.014353845999999</v>
      </c>
      <c r="O38" s="25"/>
      <c r="P38" s="27" t="s">
        <v>37</v>
      </c>
      <c r="Q38" s="25">
        <v>14.865299611257299</v>
      </c>
      <c r="R38" s="25">
        <v>14.503771526919699</v>
      </c>
      <c r="S38" s="25">
        <v>103.93775898707101</v>
      </c>
      <c r="T38" s="25">
        <v>103.93775898707101</v>
      </c>
      <c r="U38" s="25">
        <v>42.829103733080899</v>
      </c>
      <c r="V38" s="25">
        <v>385.91472958036201</v>
      </c>
      <c r="W38" s="25">
        <v>67.762198010292707</v>
      </c>
      <c r="X38" s="25">
        <v>1054.08403832152</v>
      </c>
      <c r="Y38" s="25">
        <v>197440.56744544901</v>
      </c>
      <c r="Z38" s="25">
        <v>674.83539929790902</v>
      </c>
      <c r="AA38" s="25">
        <v>77.253413258234602</v>
      </c>
      <c r="AB38" s="25">
        <v>761.86264069464005</v>
      </c>
      <c r="AC38" s="25">
        <v>987.170012506945</v>
      </c>
      <c r="AD38" s="25">
        <v>253.87028324718301</v>
      </c>
      <c r="AE38" s="25">
        <v>253.87028324718301</v>
      </c>
      <c r="AF38" s="25">
        <v>83.953417812904604</v>
      </c>
      <c r="AG38" s="25">
        <v>422.27528173885003</v>
      </c>
      <c r="AH38" s="25">
        <v>21.276016662228901</v>
      </c>
      <c r="AI38" s="91">
        <v>63.831535504039699</v>
      </c>
      <c r="AJ38" s="25">
        <v>2.1652822434193602</v>
      </c>
      <c r="AK38" s="25">
        <v>16.404128258645098</v>
      </c>
      <c r="AL38" s="25">
        <v>22.0153658960825</v>
      </c>
      <c r="AM38" s="25">
        <v>32.6704569386619</v>
      </c>
      <c r="AN38" s="25">
        <v>0</v>
      </c>
      <c r="AO38" s="91">
        <v>13743.621444578501</v>
      </c>
      <c r="AP38" s="25">
        <v>9444.7559817016408</v>
      </c>
      <c r="AQ38" s="25">
        <v>965.46376763284195</v>
      </c>
      <c r="AR38" s="25">
        <v>10494.173167147301</v>
      </c>
      <c r="AS38" s="25">
        <v>409.02519217546001</v>
      </c>
      <c r="AT38" s="25">
        <v>0.36368428456158303</v>
      </c>
      <c r="AU38" s="25">
        <v>5651.1439237755203</v>
      </c>
      <c r="AV38" s="25">
        <v>0.50913546630510798</v>
      </c>
      <c r="AW38" s="25">
        <v>8.4624118134669302E-2</v>
      </c>
      <c r="AX38" s="25">
        <v>405.34027253536999</v>
      </c>
      <c r="AY38" s="25">
        <v>0.27490126302793799</v>
      </c>
      <c r="AZ38" s="25">
        <v>1.6014531280830201E-2</v>
      </c>
      <c r="BA38" s="25">
        <v>1117.43294145235</v>
      </c>
      <c r="BB38" s="25">
        <v>1052.53758393101</v>
      </c>
      <c r="BC38" s="25">
        <v>64.895357521343399</v>
      </c>
      <c r="BD38" s="25">
        <v>1.1288479255058201E-3</v>
      </c>
      <c r="BE38" s="25">
        <v>188.356574924629</v>
      </c>
      <c r="BF38" s="25">
        <v>8.1151387015878807E-3</v>
      </c>
      <c r="BG38" s="25">
        <v>92.355380524369295</v>
      </c>
      <c r="BH38" s="25">
        <v>0.88902268082033997</v>
      </c>
      <c r="BI38" s="25">
        <v>361.162292222644</v>
      </c>
      <c r="BJ38" s="25">
        <v>83.992302938723199</v>
      </c>
      <c r="BK38" s="25">
        <v>0.90793657104118797</v>
      </c>
      <c r="BL38" s="25">
        <v>2.2667210844535499</v>
      </c>
      <c r="BM38" s="25">
        <v>1.7797377469865501E-3</v>
      </c>
      <c r="BN38" s="25">
        <v>15.159261739821501</v>
      </c>
      <c r="BO38" s="25">
        <v>3142.6765408421202</v>
      </c>
      <c r="BP38" s="25">
        <v>0</v>
      </c>
      <c r="BQ38" s="25">
        <v>1550.9669996735599</v>
      </c>
      <c r="BR38" s="25">
        <v>345.10485747263601</v>
      </c>
      <c r="BS38" s="25">
        <v>13651.546942795499</v>
      </c>
      <c r="BT38" s="25">
        <v>2067.9026951731398</v>
      </c>
      <c r="BU38" s="27"/>
      <c r="BV38" s="91">
        <f t="shared" si="15"/>
        <v>13472.452416194075</v>
      </c>
      <c r="BW38" s="34">
        <f t="shared" si="16"/>
        <v>8.0000030946435693E-3</v>
      </c>
      <c r="BY38" s="22">
        <f t="shared" si="17"/>
        <v>-6.3245483374993585E-3</v>
      </c>
      <c r="BZ38" s="22">
        <f t="shared" si="18"/>
        <v>-9.533111988442252E-3</v>
      </c>
      <c r="CA38" s="22">
        <f t="shared" si="19"/>
        <v>-7.7349907340831126E-3</v>
      </c>
      <c r="CB38" s="22">
        <f t="shared" si="20"/>
        <v>-1.0701511790712952E-2</v>
      </c>
      <c r="CC38" s="22">
        <f t="shared" si="21"/>
        <v>-1.0786531267987664E-2</v>
      </c>
      <c r="CD38" s="22">
        <f t="shared" si="22"/>
        <v>-8.647213428165202E-3</v>
      </c>
      <c r="CE38" s="22">
        <f t="shared" si="23"/>
        <v>7.8666412893432184E-4</v>
      </c>
      <c r="CF38" s="22">
        <f t="shared" si="24"/>
        <v>-6.0173779036515633E-3</v>
      </c>
      <c r="CG38" s="22">
        <f t="shared" si="25"/>
        <v>-5.5005926112844687E-4</v>
      </c>
      <c r="CH38" s="22">
        <f t="shared" si="26"/>
        <v>-7.9563866137465911E-3</v>
      </c>
      <c r="CI38" s="22">
        <f t="shared" si="27"/>
        <v>-8.9175453539737728E-3</v>
      </c>
      <c r="CJ38" s="22">
        <f t="shared" si="28"/>
        <v>-5.5885295525325614E-4</v>
      </c>
      <c r="CK38" s="22">
        <f t="shared" si="29"/>
        <v>4.5972281974786978E-5</v>
      </c>
    </row>
    <row r="39" spans="1:89" x14ac:dyDescent="0.25">
      <c r="A39" s="27" t="s">
        <v>38</v>
      </c>
      <c r="B39" s="25">
        <v>405485.77432000003</v>
      </c>
      <c r="C39" s="25">
        <v>67.810299728000004</v>
      </c>
      <c r="D39" s="25">
        <v>22071.388061000001</v>
      </c>
      <c r="E39" s="25">
        <v>2524.5842324999999</v>
      </c>
      <c r="F39" s="25">
        <v>2378.2022344000002</v>
      </c>
      <c r="G39" s="25">
        <v>31.34608566</v>
      </c>
      <c r="H39" s="25">
        <v>29350.188330000001</v>
      </c>
      <c r="I39" s="25">
        <v>223.86737607000001</v>
      </c>
      <c r="J39" s="25">
        <v>816.78570171000001</v>
      </c>
      <c r="K39" s="25">
        <v>542.68022631999997</v>
      </c>
      <c r="L39" s="61">
        <v>32.130582859</v>
      </c>
      <c r="M39" s="61">
        <v>139.52728655000001</v>
      </c>
      <c r="N39" s="61">
        <v>47.194211783</v>
      </c>
      <c r="O39" s="25"/>
      <c r="P39" s="27" t="s">
        <v>130</v>
      </c>
      <c r="Q39" s="25">
        <v>30.321307604944302</v>
      </c>
      <c r="R39" s="25">
        <v>31.8219577562752</v>
      </c>
      <c r="S39" s="25">
        <v>222.39692863527301</v>
      </c>
      <c r="T39" s="25">
        <v>222.39692863527301</v>
      </c>
      <c r="U39" s="25">
        <v>91.123894476016403</v>
      </c>
      <c r="V39" s="25">
        <v>816.40893681273803</v>
      </c>
      <c r="W39" s="25">
        <v>139.44902455497001</v>
      </c>
      <c r="X39" s="25">
        <v>2099.0631854122998</v>
      </c>
      <c r="Y39" s="25">
        <v>403165.36913110298</v>
      </c>
      <c r="Z39" s="25">
        <v>1392.47607059392</v>
      </c>
      <c r="AA39" s="25">
        <v>154.284936693151</v>
      </c>
      <c r="AB39" s="25">
        <v>1559.4743526940799</v>
      </c>
      <c r="AC39" s="25">
        <v>2165.2020134208801</v>
      </c>
      <c r="AD39" s="25">
        <v>538.063661591754</v>
      </c>
      <c r="AE39" s="25">
        <v>538.063661591754</v>
      </c>
      <c r="AF39" s="25">
        <v>174.996987968936</v>
      </c>
      <c r="AG39" s="25">
        <v>913.36032418889101</v>
      </c>
      <c r="AH39" s="25">
        <v>44.441232686934399</v>
      </c>
      <c r="AI39" s="91">
        <v>136.18747401508799</v>
      </c>
      <c r="AJ39" s="25">
        <v>4.7124634001399901</v>
      </c>
      <c r="AK39" s="25">
        <v>34.807651293330899</v>
      </c>
      <c r="AL39" s="25">
        <v>47.186405343538503</v>
      </c>
      <c r="AM39" s="25">
        <v>67.132223279044496</v>
      </c>
      <c r="AN39" s="25">
        <v>0</v>
      </c>
      <c r="AO39" s="91">
        <v>29562.775727001601</v>
      </c>
      <c r="AP39" s="25">
        <v>19687.144303708701</v>
      </c>
      <c r="AQ39" s="25">
        <v>2012.4643438835501</v>
      </c>
      <c r="AR39" s="25">
        <v>21874.605635561202</v>
      </c>
      <c r="AS39" s="25">
        <v>850.26103355037799</v>
      </c>
      <c r="AT39" s="25">
        <v>0.72678047829273995</v>
      </c>
      <c r="AU39" s="25">
        <v>12316.0063711271</v>
      </c>
      <c r="AV39" s="25">
        <v>1.1238980332567201</v>
      </c>
      <c r="AW39" s="25">
        <v>0.19213481871944499</v>
      </c>
      <c r="AX39" s="25">
        <v>913.08322886732003</v>
      </c>
      <c r="AY39" s="25">
        <v>0.59275004569079004</v>
      </c>
      <c r="AZ39" s="25">
        <v>3.6298173553354601E-2</v>
      </c>
      <c r="BA39" s="25">
        <v>2496.40077575655</v>
      </c>
      <c r="BB39" s="25">
        <v>2351.4328205820202</v>
      </c>
      <c r="BC39" s="25">
        <v>144.96795517452301</v>
      </c>
      <c r="BD39" s="25">
        <v>2.3501118312141398E-3</v>
      </c>
      <c r="BE39" s="25">
        <v>415.08577764182598</v>
      </c>
      <c r="BF39" s="25">
        <v>1.6894288998385101E-2</v>
      </c>
      <c r="BG39" s="25">
        <v>205.624495433676</v>
      </c>
      <c r="BH39" s="25">
        <v>1.9996735773849801</v>
      </c>
      <c r="BI39" s="25">
        <v>805.99741536731699</v>
      </c>
      <c r="BJ39" s="25">
        <v>170.022439149056</v>
      </c>
      <c r="BK39" s="25">
        <v>1.97741571090791</v>
      </c>
      <c r="BL39" s="25">
        <v>4.9696914533419303</v>
      </c>
      <c r="BM39" s="25">
        <v>4.0165799119253496E-3</v>
      </c>
      <c r="BN39" s="25">
        <v>31.0591908076081</v>
      </c>
      <c r="BO39" s="25">
        <v>6881.7266236813703</v>
      </c>
      <c r="BP39" s="25">
        <v>0</v>
      </c>
      <c r="BQ39" s="25">
        <v>3349.2312369217698</v>
      </c>
      <c r="BR39" s="25">
        <v>752.21521373124494</v>
      </c>
      <c r="BS39" s="25">
        <v>29375.107968936802</v>
      </c>
      <c r="BT39" s="25">
        <v>4441.4899125438897</v>
      </c>
      <c r="BU39" s="27"/>
      <c r="BV39" s="91">
        <f t="shared" si="15"/>
        <v>28986.986236034634</v>
      </c>
      <c r="BW39" s="34">
        <f t="shared" si="16"/>
        <v>8.0000065319781703E-3</v>
      </c>
      <c r="BY39" s="22">
        <f t="shared" si="17"/>
        <v>-5.7225316789186109E-3</v>
      </c>
      <c r="BZ39" s="22">
        <f t="shared" si="18"/>
        <v>-9.9996084912675753E-3</v>
      </c>
      <c r="CA39" s="22">
        <f t="shared" si="19"/>
        <v>-8.9157249600677786E-3</v>
      </c>
      <c r="CB39" s="22">
        <f t="shared" si="20"/>
        <v>-1.1163603250243235E-2</v>
      </c>
      <c r="CC39" s="22">
        <f t="shared" si="21"/>
        <v>-1.125615535582644E-2</v>
      </c>
      <c r="CD39" s="22">
        <f t="shared" si="22"/>
        <v>-9.1524937277256031E-3</v>
      </c>
      <c r="CE39" s="22">
        <f t="shared" si="23"/>
        <v>8.4904528232036607E-4</v>
      </c>
      <c r="CF39" s="22">
        <f t="shared" si="24"/>
        <v>-6.5683864283432045E-3</v>
      </c>
      <c r="CG39" s="22">
        <f t="shared" si="25"/>
        <v>-4.6127753763709815E-4</v>
      </c>
      <c r="CH39" s="22">
        <f t="shared" si="26"/>
        <v>-8.5069705958362041E-3</v>
      </c>
      <c r="CI39" s="22">
        <f t="shared" si="27"/>
        <v>-9.6053378203300264E-3</v>
      </c>
      <c r="CJ39" s="22">
        <f t="shared" si="28"/>
        <v>-5.6090817047430442E-4</v>
      </c>
      <c r="CK39" s="22">
        <f t="shared" si="29"/>
        <v>-1.6541095118594471E-4</v>
      </c>
    </row>
    <row r="40" spans="1:89" x14ac:dyDescent="0.25">
      <c r="A40" s="27" t="s">
        <v>39</v>
      </c>
      <c r="B40" s="25">
        <v>28491.258201000001</v>
      </c>
      <c r="C40" s="25">
        <v>4.7162600114000002</v>
      </c>
      <c r="D40" s="25">
        <v>1586.2824565000001</v>
      </c>
      <c r="E40" s="25">
        <v>151.59550662000001</v>
      </c>
      <c r="F40" s="25">
        <v>143.03338977000001</v>
      </c>
      <c r="G40" s="25">
        <v>2.2919117139999998</v>
      </c>
      <c r="H40" s="25">
        <v>1827.2783420000001</v>
      </c>
      <c r="I40" s="25">
        <v>15.604823842</v>
      </c>
      <c r="J40" s="25">
        <v>54.424962911999998</v>
      </c>
      <c r="K40" s="25">
        <v>39.074342543</v>
      </c>
      <c r="L40" s="61">
        <v>2.2308831798000002</v>
      </c>
      <c r="M40" s="61">
        <v>9.8154445704000004</v>
      </c>
      <c r="N40" s="61">
        <v>2.9491639988</v>
      </c>
      <c r="O40" s="25"/>
      <c r="P40" s="27" t="s">
        <v>39</v>
      </c>
      <c r="Q40" s="25">
        <v>2.1861751549177901</v>
      </c>
      <c r="R40" s="25">
        <v>2.2090865801023698</v>
      </c>
      <c r="S40" s="25">
        <v>15.521770655903</v>
      </c>
      <c r="T40" s="25">
        <v>15.521770655903</v>
      </c>
      <c r="U40" s="25">
        <v>6.4481410069610803</v>
      </c>
      <c r="V40" s="25">
        <v>54.579664006099499</v>
      </c>
      <c r="W40" s="25">
        <v>9.8474005728198701</v>
      </c>
      <c r="X40" s="25">
        <v>159.43226223806599</v>
      </c>
      <c r="Y40" s="25">
        <v>28417.620469915099</v>
      </c>
      <c r="Z40" s="25">
        <v>100.45406042355199</v>
      </c>
      <c r="AA40" s="25">
        <v>11.5452387622381</v>
      </c>
      <c r="AB40" s="25">
        <v>111.83536021118</v>
      </c>
      <c r="AC40" s="25">
        <v>131.933429026564</v>
      </c>
      <c r="AD40" s="25">
        <v>38.780345787251697</v>
      </c>
      <c r="AE40" s="25">
        <v>38.780345787251697</v>
      </c>
      <c r="AF40" s="25">
        <v>12.624418618032699</v>
      </c>
      <c r="AG40" s="25">
        <v>58.357984741127702</v>
      </c>
      <c r="AH40" s="25">
        <v>3.0723707973071601</v>
      </c>
      <c r="AI40" s="91">
        <v>8.4411872338354694</v>
      </c>
      <c r="AJ40" s="25">
        <v>0.33247452624767798</v>
      </c>
      <c r="AK40" s="25">
        <v>2.4647549529661501</v>
      </c>
      <c r="AL40" s="25">
        <v>2.9519247185819801</v>
      </c>
      <c r="AM40" s="25">
        <v>4.6773353667664104</v>
      </c>
      <c r="AN40" s="25">
        <v>0</v>
      </c>
      <c r="AO40" s="91">
        <v>1846.38442743211</v>
      </c>
      <c r="AP40" s="25">
        <v>1420.2429023848499</v>
      </c>
      <c r="AQ40" s="25">
        <v>145.180518438907</v>
      </c>
      <c r="AR40" s="25">
        <v>1578.0478394417901</v>
      </c>
      <c r="AS40" s="25">
        <v>58.601255807249899</v>
      </c>
      <c r="AT40" s="25">
        <v>6.6387104504593897E-2</v>
      </c>
      <c r="AU40" s="25">
        <v>733.57469779262203</v>
      </c>
      <c r="AV40" s="25">
        <v>7.2242379338282703E-2</v>
      </c>
      <c r="AW40" s="25">
        <v>1.16064259219453E-2</v>
      </c>
      <c r="AX40" s="25">
        <v>55.698371776429198</v>
      </c>
      <c r="AY40" s="25">
        <v>4.1813605273455699E-2</v>
      </c>
      <c r="AZ40" s="25">
        <v>2.1935111801892602E-3</v>
      </c>
      <c r="BA40" s="25">
        <v>149.84146019850701</v>
      </c>
      <c r="BB40" s="25">
        <v>141.36312151345399</v>
      </c>
      <c r="BC40" s="25">
        <v>8.4783386850532096</v>
      </c>
      <c r="BD40" s="25">
        <v>1.4482417698705199E-4</v>
      </c>
      <c r="BE40" s="25">
        <v>25.281491096082899</v>
      </c>
      <c r="BF40" s="25">
        <v>1.04110070162094E-3</v>
      </c>
      <c r="BG40" s="25">
        <v>12.227307858926199</v>
      </c>
      <c r="BH40" s="25">
        <v>0.118546828926845</v>
      </c>
      <c r="BI40" s="25">
        <v>47.398497660344802</v>
      </c>
      <c r="BJ40" s="25">
        <v>14.9501392983349</v>
      </c>
      <c r="BK40" s="25">
        <v>0.12722601718502799</v>
      </c>
      <c r="BL40" s="25">
        <v>0.31600836543814098</v>
      </c>
      <c r="BM40" s="25">
        <v>2.4295902379338201E-4</v>
      </c>
      <c r="BN40" s="25">
        <v>2.27576655963226</v>
      </c>
      <c r="BO40" s="25">
        <v>402.41739113773701</v>
      </c>
      <c r="BP40" s="25">
        <v>0</v>
      </c>
      <c r="BQ40" s="25">
        <v>204.67456820619799</v>
      </c>
      <c r="BR40" s="25">
        <v>43.346511753831798</v>
      </c>
      <c r="BS40" s="25">
        <v>1832.50174969824</v>
      </c>
      <c r="BT40" s="25">
        <v>269.62412769710699</v>
      </c>
      <c r="BU40" s="27"/>
      <c r="BV40" s="91">
        <f t="shared" si="15"/>
        <v>1810.3432448101717</v>
      </c>
      <c r="BW40" s="34">
        <f t="shared" si="16"/>
        <v>8.0000227512103776E-3</v>
      </c>
      <c r="BY40" s="22">
        <f t="shared" si="17"/>
        <v>-2.5845728035386473E-3</v>
      </c>
      <c r="BZ40" s="22">
        <f t="shared" si="18"/>
        <v>-8.2532864048000601E-3</v>
      </c>
      <c r="CA40" s="22">
        <f t="shared" si="19"/>
        <v>-5.1911417317058407E-3</v>
      </c>
      <c r="CB40" s="22">
        <f t="shared" si="20"/>
        <v>-1.157057000303985E-2</v>
      </c>
      <c r="CC40" s="22">
        <f t="shared" si="21"/>
        <v>-1.1677470968365092E-2</v>
      </c>
      <c r="CD40" s="22">
        <f t="shared" si="22"/>
        <v>-7.044405013124244E-3</v>
      </c>
      <c r="CE40" s="22">
        <f t="shared" si="23"/>
        <v>2.8585725437553248E-3</v>
      </c>
      <c r="CF40" s="22">
        <f t="shared" si="24"/>
        <v>-5.3222764279763869E-3</v>
      </c>
      <c r="CG40" s="22">
        <f t="shared" si="25"/>
        <v>2.8424657697909291E-3</v>
      </c>
      <c r="CH40" s="22">
        <f t="shared" si="26"/>
        <v>-7.5240358919608031E-3</v>
      </c>
      <c r="CI40" s="22">
        <f t="shared" si="27"/>
        <v>-9.7703904422213831E-3</v>
      </c>
      <c r="CJ40" s="22">
        <f t="shared" si="28"/>
        <v>3.25568568908616E-3</v>
      </c>
      <c r="CK40" s="22">
        <f t="shared" si="29"/>
        <v>9.3610249653916749E-4</v>
      </c>
    </row>
    <row r="41" spans="1:89" x14ac:dyDescent="0.25">
      <c r="A41" s="27" t="s">
        <v>40</v>
      </c>
      <c r="B41" s="25">
        <v>205680.17147</v>
      </c>
      <c r="C41" s="25">
        <v>28.397643367000001</v>
      </c>
      <c r="D41" s="25">
        <v>10350.232101</v>
      </c>
      <c r="E41" s="25">
        <v>1008.2029635</v>
      </c>
      <c r="F41" s="25">
        <v>946.64286430000004</v>
      </c>
      <c r="G41" s="25">
        <v>14.23928843</v>
      </c>
      <c r="H41" s="25">
        <v>17359.732705999999</v>
      </c>
      <c r="I41" s="25">
        <v>106.67669128</v>
      </c>
      <c r="J41" s="25">
        <v>510.43229160999999</v>
      </c>
      <c r="K41" s="25">
        <v>249.55754716000001</v>
      </c>
      <c r="L41" s="61">
        <v>14.351006097000001</v>
      </c>
      <c r="M41" s="61">
        <v>79.954455601000006</v>
      </c>
      <c r="N41" s="61">
        <v>23.379124312999998</v>
      </c>
      <c r="O41" s="25"/>
      <c r="P41" s="27" t="s">
        <v>40</v>
      </c>
      <c r="Q41" s="25">
        <v>17.787446718400801</v>
      </c>
      <c r="R41" s="25">
        <v>14.292430322561801</v>
      </c>
      <c r="S41" s="25">
        <v>106.929185411899</v>
      </c>
      <c r="T41" s="25">
        <v>106.929185411899</v>
      </c>
      <c r="U41" s="25">
        <v>41.120123952528999</v>
      </c>
      <c r="V41" s="25">
        <v>516.74676176954995</v>
      </c>
      <c r="W41" s="25">
        <v>80.794194042736805</v>
      </c>
      <c r="X41" s="25">
        <v>1168.47828783297</v>
      </c>
      <c r="Y41" s="25">
        <v>205860.362090643</v>
      </c>
      <c r="Z41" s="25">
        <v>786.60278370346703</v>
      </c>
      <c r="AA41" s="25">
        <v>82.208293826924006</v>
      </c>
      <c r="AB41" s="25">
        <v>918.439368913517</v>
      </c>
      <c r="AC41" s="25">
        <v>1490.77274809552</v>
      </c>
      <c r="AD41" s="25">
        <v>249.47340665346701</v>
      </c>
      <c r="AE41" s="25">
        <v>249.47340665346701</v>
      </c>
      <c r="AF41" s="25">
        <v>83.172864276195</v>
      </c>
      <c r="AG41" s="25">
        <v>669.54533983403496</v>
      </c>
      <c r="AH41" s="25">
        <v>27.997950029252301</v>
      </c>
      <c r="AI41" s="91">
        <v>69.368147914264298</v>
      </c>
      <c r="AJ41" s="25">
        <v>2.0615902632054102</v>
      </c>
      <c r="AK41" s="25">
        <v>24.653608004891598</v>
      </c>
      <c r="AL41" s="25">
        <v>23.566442504949801</v>
      </c>
      <c r="AM41" s="25">
        <v>28.390132953366699</v>
      </c>
      <c r="AN41" s="25">
        <v>0</v>
      </c>
      <c r="AO41" s="91">
        <v>17676.338251734702</v>
      </c>
      <c r="AP41" s="25">
        <v>9356.9529608844896</v>
      </c>
      <c r="AQ41" s="25">
        <v>956.48892736101197</v>
      </c>
      <c r="AR41" s="25">
        <v>10396.6147525217</v>
      </c>
      <c r="AS41" s="25">
        <v>519.15468992041201</v>
      </c>
      <c r="AT41" s="25">
        <v>0.32674517612173898</v>
      </c>
      <c r="AU41" s="25">
        <v>7386.4720376332198</v>
      </c>
      <c r="AV41" s="25">
        <v>0.43628144027954502</v>
      </c>
      <c r="AW41" s="25">
        <v>6.33034496822589E-2</v>
      </c>
      <c r="AX41" s="25">
        <v>323.27213029315902</v>
      </c>
      <c r="AY41" s="25">
        <v>0.23433316137281801</v>
      </c>
      <c r="AZ41" s="25">
        <v>1.19050773105816E-2</v>
      </c>
      <c r="BA41" s="25">
        <v>998.54863182895895</v>
      </c>
      <c r="BB41" s="25">
        <v>937.49397668144297</v>
      </c>
      <c r="BC41" s="25">
        <v>61.054655147516698</v>
      </c>
      <c r="BD41" s="25">
        <v>5.8757617024091005E-4</v>
      </c>
      <c r="BE41" s="25">
        <v>184.07372012323799</v>
      </c>
      <c r="BF41" s="25">
        <v>4.2238765808517501E-3</v>
      </c>
      <c r="BG41" s="25">
        <v>86.633820620931701</v>
      </c>
      <c r="BH41" s="25">
        <v>0.76610543207835202</v>
      </c>
      <c r="BI41" s="25">
        <v>339.09366026775098</v>
      </c>
      <c r="BJ41" s="25">
        <v>78.076753248525094</v>
      </c>
      <c r="BK41" s="25">
        <v>0.87994745074047698</v>
      </c>
      <c r="BL41" s="25">
        <v>1.6959106381829501</v>
      </c>
      <c r="BM41" s="25">
        <v>1.3020978422262201E-3</v>
      </c>
      <c r="BN41" s="25">
        <v>14.2518422769336</v>
      </c>
      <c r="BO41" s="25">
        <v>4275.01155462523</v>
      </c>
      <c r="BP41" s="25">
        <v>0</v>
      </c>
      <c r="BQ41" s="25">
        <v>2067.2291627501199</v>
      </c>
      <c r="BR41" s="25">
        <v>411.56525143411699</v>
      </c>
      <c r="BS41" s="25">
        <v>17569.9233973224</v>
      </c>
      <c r="BT41" s="25">
        <v>2441.3866448824501</v>
      </c>
      <c r="BU41" s="27"/>
      <c r="BV41" s="91">
        <f t="shared" si="15"/>
        <v>17368.016044289412</v>
      </c>
      <c r="BW41" s="34">
        <f t="shared" si="16"/>
        <v>7.9999948306270982E-3</v>
      </c>
      <c r="BY41" s="22">
        <f t="shared" si="17"/>
        <v>8.7607190987431464E-4</v>
      </c>
      <c r="BZ41" s="22">
        <f t="shared" si="18"/>
        <v>-2.6447313026084946E-4</v>
      </c>
      <c r="CA41" s="22">
        <f t="shared" si="19"/>
        <v>4.4813151114958373E-3</v>
      </c>
      <c r="CB41" s="22">
        <f t="shared" si="20"/>
        <v>-9.5757818817808534E-3</v>
      </c>
      <c r="CC41" s="22">
        <f t="shared" si="21"/>
        <v>-9.6645609063163024E-3</v>
      </c>
      <c r="CD41" s="22">
        <f t="shared" si="22"/>
        <v>8.8163442964960632E-4</v>
      </c>
      <c r="CE41" s="22">
        <f t="shared" si="23"/>
        <v>1.2107945144210283E-2</v>
      </c>
      <c r="CF41" s="22">
        <f t="shared" si="24"/>
        <v>2.3669100425721306E-3</v>
      </c>
      <c r="CG41" s="22">
        <f t="shared" si="25"/>
        <v>1.2370828145752539E-2</v>
      </c>
      <c r="CH41" s="22">
        <f t="shared" si="26"/>
        <v>-3.3715873348866602E-4</v>
      </c>
      <c r="CI41" s="22">
        <f t="shared" si="27"/>
        <v>-4.0816493312231953E-3</v>
      </c>
      <c r="CJ41" s="22">
        <f t="shared" si="28"/>
        <v>1.0502709766762467E-2</v>
      </c>
      <c r="CK41" s="22">
        <f t="shared" si="29"/>
        <v>8.0121988078759847E-3</v>
      </c>
    </row>
    <row r="42" spans="1:89" x14ac:dyDescent="0.25">
      <c r="A42" s="27" t="s">
        <v>41</v>
      </c>
      <c r="B42" s="25">
        <v>41460.201416999997</v>
      </c>
      <c r="C42" s="25">
        <v>20.484949467</v>
      </c>
      <c r="D42" s="25">
        <v>9473.7365076999995</v>
      </c>
      <c r="E42" s="25">
        <v>748.32566996000003</v>
      </c>
      <c r="F42" s="25">
        <v>720.22883948000003</v>
      </c>
      <c r="G42" s="25">
        <v>8.4212631660999993</v>
      </c>
      <c r="H42" s="25">
        <v>3932.2421254999999</v>
      </c>
      <c r="I42" s="25">
        <v>72.062410259999993</v>
      </c>
      <c r="J42" s="25">
        <v>111.43138488</v>
      </c>
      <c r="K42" s="25">
        <v>192.75162875000001</v>
      </c>
      <c r="L42" s="61">
        <v>14.204285234</v>
      </c>
      <c r="M42" s="61">
        <v>16.295289593</v>
      </c>
      <c r="N42" s="61">
        <v>7.6213714615999999</v>
      </c>
      <c r="O42" s="25"/>
      <c r="P42" s="27" t="s">
        <v>41</v>
      </c>
      <c r="Q42" s="25">
        <v>6.3939592390981996</v>
      </c>
      <c r="R42" s="25">
        <v>14.0602828196159</v>
      </c>
      <c r="S42" s="25">
        <v>71.477258523242099</v>
      </c>
      <c r="T42" s="25">
        <v>71.477258523242099</v>
      </c>
      <c r="U42" s="25">
        <v>40.266408761520502</v>
      </c>
      <c r="V42" s="25">
        <v>111.824086145588</v>
      </c>
      <c r="W42" s="25">
        <v>16.396765616652999</v>
      </c>
      <c r="X42" s="25">
        <v>268.46565011112801</v>
      </c>
      <c r="Y42" s="25">
        <v>41385.358540981098</v>
      </c>
      <c r="Z42" s="25">
        <v>245.28565271464399</v>
      </c>
      <c r="AA42" s="25">
        <v>18.5638839535941</v>
      </c>
      <c r="AB42" s="25">
        <v>180.84208375801501</v>
      </c>
      <c r="AC42" s="25">
        <v>262.942700157101</v>
      </c>
      <c r="AD42" s="25">
        <v>190.90675547439301</v>
      </c>
      <c r="AE42" s="25">
        <v>190.90675547439301</v>
      </c>
      <c r="AF42" s="25">
        <v>75.021294181010404</v>
      </c>
      <c r="AG42" s="25">
        <v>120.27030004581999</v>
      </c>
      <c r="AH42" s="25">
        <v>5.5557609863102799</v>
      </c>
      <c r="AI42" s="91">
        <v>24.971172874509801</v>
      </c>
      <c r="AJ42" s="25">
        <v>2.1033101299602599</v>
      </c>
      <c r="AK42" s="25">
        <v>4.2343989165566001</v>
      </c>
      <c r="AL42" s="25">
        <v>7.6568862010990504</v>
      </c>
      <c r="AM42" s="25">
        <v>20.284038607229999</v>
      </c>
      <c r="AN42" s="25">
        <v>0</v>
      </c>
      <c r="AO42" s="91">
        <v>3985.6672737093299</v>
      </c>
      <c r="AP42" s="25">
        <v>8439.8894487452908</v>
      </c>
      <c r="AQ42" s="25">
        <v>862.74391375959704</v>
      </c>
      <c r="AR42" s="25">
        <v>9377.6546566858997</v>
      </c>
      <c r="AS42" s="25">
        <v>112.612568090632</v>
      </c>
      <c r="AT42" s="25">
        <v>6.0525239833109999E-2</v>
      </c>
      <c r="AU42" s="25">
        <v>1573.9587007397599</v>
      </c>
      <c r="AV42" s="25">
        <v>0.39748715212442798</v>
      </c>
      <c r="AW42" s="25">
        <v>0.12274964180404201</v>
      </c>
      <c r="AX42" s="25">
        <v>476.71095708152097</v>
      </c>
      <c r="AY42" s="25">
        <v>0.18757597028169501</v>
      </c>
      <c r="AZ42" s="25">
        <v>2.2959317449031801E-2</v>
      </c>
      <c r="BA42" s="25">
        <v>740.92953478895902</v>
      </c>
      <c r="BB42" s="25">
        <v>713.03322473092203</v>
      </c>
      <c r="BC42" s="25">
        <v>27.896310058036601</v>
      </c>
      <c r="BD42" s="25">
        <v>7.0794968137700704E-4</v>
      </c>
      <c r="BE42" s="25">
        <v>35.802677113267897</v>
      </c>
      <c r="BF42" s="25">
        <v>5.0892412936721799E-3</v>
      </c>
      <c r="BG42" s="25">
        <v>39.596043816862</v>
      </c>
      <c r="BH42" s="25">
        <v>0.75767878922160303</v>
      </c>
      <c r="BI42" s="25">
        <v>157.03554481169701</v>
      </c>
      <c r="BJ42" s="25">
        <v>15.2282760001049</v>
      </c>
      <c r="BK42" s="25">
        <v>0.16106491696842401</v>
      </c>
      <c r="BL42" s="25">
        <v>2.16968797632236</v>
      </c>
      <c r="BM42" s="25">
        <v>2.4757125933519602E-3</v>
      </c>
      <c r="BN42" s="25">
        <v>8.3436787971582298</v>
      </c>
      <c r="BO42" s="25">
        <v>867.20606220444404</v>
      </c>
      <c r="BP42" s="25">
        <v>0</v>
      </c>
      <c r="BQ42" s="25">
        <v>414.03952069110198</v>
      </c>
      <c r="BR42" s="25">
        <v>95.774167702448807</v>
      </c>
      <c r="BS42" s="25">
        <v>3963.5996495753302</v>
      </c>
      <c r="BT42" s="25">
        <v>540.66100477588896</v>
      </c>
      <c r="BU42" s="27"/>
      <c r="BV42" s="91">
        <f t="shared" si="15"/>
        <v>3906.2596313508361</v>
      </c>
      <c r="BW42" s="34">
        <f t="shared" si="16"/>
        <v>8.000006070550186E-3</v>
      </c>
      <c r="BY42" s="22">
        <f t="shared" si="17"/>
        <v>-1.8051739610751179E-3</v>
      </c>
      <c r="BZ42" s="22">
        <f t="shared" si="18"/>
        <v>-9.8077303092036633E-3</v>
      </c>
      <c r="CA42" s="22">
        <f t="shared" si="19"/>
        <v>-1.0141917176607883E-2</v>
      </c>
      <c r="CB42" s="22">
        <f t="shared" si="20"/>
        <v>-9.8835780569125117E-3</v>
      </c>
      <c r="CC42" s="22">
        <f t="shared" si="21"/>
        <v>-9.9907339926476497E-3</v>
      </c>
      <c r="CD42" s="22">
        <f t="shared" si="22"/>
        <v>-9.2129134800212897E-3</v>
      </c>
      <c r="CE42" s="22">
        <f t="shared" si="23"/>
        <v>7.9744642050349444E-3</v>
      </c>
      <c r="CF42" s="22">
        <f t="shared" si="24"/>
        <v>-8.1200689048100908E-3</v>
      </c>
      <c r="CG42" s="22">
        <f t="shared" si="25"/>
        <v>3.5241531460001182E-3</v>
      </c>
      <c r="CH42" s="22">
        <f t="shared" si="26"/>
        <v>-9.5712461034495929E-3</v>
      </c>
      <c r="CI42" s="22">
        <f t="shared" si="27"/>
        <v>-1.0137955695187694E-2</v>
      </c>
      <c r="CJ42" s="22">
        <f t="shared" si="28"/>
        <v>6.2273225077626553E-3</v>
      </c>
      <c r="CK42" s="22">
        <f t="shared" si="29"/>
        <v>4.6598882731264573E-3</v>
      </c>
    </row>
    <row r="43" spans="1:89" x14ac:dyDescent="0.25">
      <c r="A43" s="27" t="s">
        <v>42</v>
      </c>
      <c r="B43" s="25">
        <v>218354.00579</v>
      </c>
      <c r="C43" s="25">
        <v>38.884042915000002</v>
      </c>
      <c r="D43" s="25">
        <v>13188.342070999999</v>
      </c>
      <c r="E43" s="25">
        <v>1276.2177357</v>
      </c>
      <c r="F43" s="25">
        <v>1204.2354862</v>
      </c>
      <c r="G43" s="25">
        <v>18.469644083999999</v>
      </c>
      <c r="H43" s="25">
        <v>17645.410524999999</v>
      </c>
      <c r="I43" s="25">
        <v>130.28173555999999</v>
      </c>
      <c r="J43" s="25">
        <v>512.18978316000005</v>
      </c>
      <c r="K43" s="25">
        <v>320.30344459999998</v>
      </c>
      <c r="L43" s="61">
        <v>19.63670686</v>
      </c>
      <c r="M43" s="61">
        <v>79.941714540999996</v>
      </c>
      <c r="N43" s="61">
        <v>25.248862024000001</v>
      </c>
      <c r="O43" s="25"/>
      <c r="P43" s="27" t="s">
        <v>42</v>
      </c>
      <c r="Q43" s="25">
        <v>18.861344787727599</v>
      </c>
      <c r="R43" s="25">
        <v>19.4686812983329</v>
      </c>
      <c r="S43" s="25">
        <v>129.860208767682</v>
      </c>
      <c r="T43" s="25">
        <v>129.860208767682</v>
      </c>
      <c r="U43" s="25">
        <v>55.515724473982601</v>
      </c>
      <c r="V43" s="25">
        <v>516.04596173054404</v>
      </c>
      <c r="W43" s="25">
        <v>80.489176381973905</v>
      </c>
      <c r="X43" s="25">
        <v>1234.4231922789299</v>
      </c>
      <c r="Y43" s="25">
        <v>218079.84687004299</v>
      </c>
      <c r="Z43" s="25">
        <v>820.90851722444404</v>
      </c>
      <c r="AA43" s="25">
        <v>89.845061825015904</v>
      </c>
      <c r="AB43" s="25">
        <v>909.73506553648895</v>
      </c>
      <c r="AC43" s="25">
        <v>1424.2485619906699</v>
      </c>
      <c r="AD43" s="25">
        <v>318.43233480318497</v>
      </c>
      <c r="AE43" s="25">
        <v>318.43233480318497</v>
      </c>
      <c r="AF43" s="25">
        <v>105.08976662731401</v>
      </c>
      <c r="AG43" s="25">
        <v>625.03238551640197</v>
      </c>
      <c r="AH43" s="25">
        <v>26.845632794334001</v>
      </c>
      <c r="AI43" s="91">
        <v>75.645372560679604</v>
      </c>
      <c r="AJ43" s="25">
        <v>2.81028227734806</v>
      </c>
      <c r="AK43" s="25">
        <v>22.240421328791101</v>
      </c>
      <c r="AL43" s="25">
        <v>25.366798107668899</v>
      </c>
      <c r="AM43" s="25">
        <v>38.609784138957302</v>
      </c>
      <c r="AN43" s="25">
        <v>0</v>
      </c>
      <c r="AO43" s="91">
        <v>17892.701178811301</v>
      </c>
      <c r="AP43" s="25">
        <v>11822.5996106857</v>
      </c>
      <c r="AQ43" s="25">
        <v>1208.5320630654101</v>
      </c>
      <c r="AR43" s="25">
        <v>13136.2214403785</v>
      </c>
      <c r="AS43" s="25">
        <v>514.27629665957295</v>
      </c>
      <c r="AT43" s="25">
        <v>0.47829303736283102</v>
      </c>
      <c r="AU43" s="25">
        <v>7444.1712564671998</v>
      </c>
      <c r="AV43" s="25">
        <v>0.59716349355423604</v>
      </c>
      <c r="AW43" s="25">
        <v>0.101060496767472</v>
      </c>
      <c r="AX43" s="25">
        <v>477.41779525675503</v>
      </c>
      <c r="AY43" s="25">
        <v>0.33333635079945101</v>
      </c>
      <c r="AZ43" s="25">
        <v>1.9104510038195001E-2</v>
      </c>
      <c r="BA43" s="25">
        <v>1263.14450357998</v>
      </c>
      <c r="BB43" s="25">
        <v>1191.7490345036599</v>
      </c>
      <c r="BC43" s="25">
        <v>71.395469076318506</v>
      </c>
      <c r="BD43" s="25">
        <v>1.2776755160193299E-3</v>
      </c>
      <c r="BE43" s="25">
        <v>207.354348616875</v>
      </c>
      <c r="BF43" s="25">
        <v>9.1848034458241693E-3</v>
      </c>
      <c r="BG43" s="25">
        <v>102.31983545913999</v>
      </c>
      <c r="BH43" s="25">
        <v>1.0126549337786599</v>
      </c>
      <c r="BI43" s="25">
        <v>398.407060709777</v>
      </c>
      <c r="BJ43" s="25">
        <v>107.829102115146</v>
      </c>
      <c r="BK43" s="25">
        <v>1.02273422389038</v>
      </c>
      <c r="BL43" s="25">
        <v>2.6730675377128099</v>
      </c>
      <c r="BM43" s="25">
        <v>2.1173982479869E-3</v>
      </c>
      <c r="BN43" s="25">
        <v>18.365285119132199</v>
      </c>
      <c r="BO43" s="25">
        <v>4275.9197432828496</v>
      </c>
      <c r="BP43" s="25">
        <v>0</v>
      </c>
      <c r="BQ43" s="25">
        <v>2075.4690713672398</v>
      </c>
      <c r="BR43" s="25">
        <v>423.95930191668498</v>
      </c>
      <c r="BS43" s="25">
        <v>17782.063685246099</v>
      </c>
      <c r="BT43" s="25">
        <v>2527.1018333039001</v>
      </c>
      <c r="BU43" s="27"/>
      <c r="BV43" s="91">
        <f t="shared" si="15"/>
        <v>17564.750799252324</v>
      </c>
      <c r="BW43" s="34">
        <f t="shared" si="16"/>
        <v>7.9999996273119028E-3</v>
      </c>
      <c r="BY43" s="22">
        <f t="shared" si="17"/>
        <v>-1.2555708285043813E-3</v>
      </c>
      <c r="BZ43" s="22">
        <f t="shared" si="18"/>
        <v>-7.0532474373157647E-3</v>
      </c>
      <c r="CA43" s="22">
        <f t="shared" si="19"/>
        <v>-3.952022956403874E-3</v>
      </c>
      <c r="CB43" s="22">
        <f t="shared" si="20"/>
        <v>-1.0243731735047118E-2</v>
      </c>
      <c r="CC43" s="22">
        <f t="shared" si="21"/>
        <v>-1.0368779063089575E-2</v>
      </c>
      <c r="CD43" s="22">
        <f t="shared" si="22"/>
        <v>-5.6502964752961392E-3</v>
      </c>
      <c r="CE43" s="22">
        <f t="shared" si="23"/>
        <v>7.7444024355505904E-3</v>
      </c>
      <c r="CF43" s="22">
        <f t="shared" si="24"/>
        <v>-3.2355018184714061E-3</v>
      </c>
      <c r="CG43" s="22">
        <f t="shared" si="25"/>
        <v>7.5288080655435078E-3</v>
      </c>
      <c r="CH43" s="22">
        <f t="shared" si="26"/>
        <v>-5.8416786592840964E-3</v>
      </c>
      <c r="CI43" s="22">
        <f t="shared" si="27"/>
        <v>-8.5567077445846476E-3</v>
      </c>
      <c r="CJ43" s="22">
        <f t="shared" si="28"/>
        <v>6.8482624386687462E-3</v>
      </c>
      <c r="CK43" s="22">
        <f t="shared" si="29"/>
        <v>4.6709464987687421E-3</v>
      </c>
    </row>
    <row r="44" spans="1:89" x14ac:dyDescent="0.25">
      <c r="A44" s="27" t="s">
        <v>43</v>
      </c>
      <c r="B44" s="25">
        <v>628956.18790000002</v>
      </c>
      <c r="C44" s="25">
        <v>221.63834509</v>
      </c>
      <c r="D44" s="25">
        <v>58442.016507</v>
      </c>
      <c r="E44" s="25">
        <v>4739.6608845000001</v>
      </c>
      <c r="F44" s="25">
        <v>4498.6211827999996</v>
      </c>
      <c r="G44" s="25">
        <v>118.05742046</v>
      </c>
      <c r="H44" s="25">
        <v>47810.606338999998</v>
      </c>
      <c r="I44" s="25">
        <v>434.06650292</v>
      </c>
      <c r="J44" s="25">
        <v>1380.7586182</v>
      </c>
      <c r="K44" s="25">
        <v>1112.1356949999999</v>
      </c>
      <c r="L44" s="61">
        <v>69.028759359999995</v>
      </c>
      <c r="M44" s="61">
        <v>197.64215039000001</v>
      </c>
      <c r="N44" s="61">
        <v>69.345268102000006</v>
      </c>
      <c r="O44" s="25"/>
      <c r="P44" s="27" t="s">
        <v>43</v>
      </c>
      <c r="Q44" s="25">
        <v>47.405046161038101</v>
      </c>
      <c r="R44" s="25">
        <v>68.329061318179498</v>
      </c>
      <c r="S44" s="25">
        <v>431.35831591616898</v>
      </c>
      <c r="T44" s="25">
        <v>431.35831591616898</v>
      </c>
      <c r="U44" s="25">
        <v>198.959636641759</v>
      </c>
      <c r="V44" s="25">
        <v>1390.08262933789</v>
      </c>
      <c r="W44" s="25">
        <v>198.92829348081199</v>
      </c>
      <c r="X44" s="25">
        <v>3278.96070376428</v>
      </c>
      <c r="Y44" s="25">
        <v>629341.19501076394</v>
      </c>
      <c r="Z44" s="25">
        <v>2214.2252587582002</v>
      </c>
      <c r="AA44" s="25">
        <v>251.880641584741</v>
      </c>
      <c r="AB44" s="25">
        <v>2229.7715204250298</v>
      </c>
      <c r="AC44" s="25">
        <v>3855.3692749776201</v>
      </c>
      <c r="AD44" s="25">
        <v>1102.71844718383</v>
      </c>
      <c r="AE44" s="25">
        <v>1102.71844718383</v>
      </c>
      <c r="AF44" s="25">
        <v>462.79126146177401</v>
      </c>
      <c r="AG44" s="25">
        <v>1649.8087924239501</v>
      </c>
      <c r="AH44" s="25">
        <v>67.166250259613307</v>
      </c>
      <c r="AI44" s="91">
        <v>208.69934052194699</v>
      </c>
      <c r="AJ44" s="25">
        <v>10.5496655574611</v>
      </c>
      <c r="AK44" s="25">
        <v>55.887596018974897</v>
      </c>
      <c r="AL44" s="25">
        <v>69.560220070902503</v>
      </c>
      <c r="AM44" s="25">
        <v>219.26013357253399</v>
      </c>
      <c r="AN44" s="25">
        <v>0</v>
      </c>
      <c r="AO44" s="91">
        <v>48448.407346682303</v>
      </c>
      <c r="AP44" s="25">
        <v>52064.003887365798</v>
      </c>
      <c r="AQ44" s="25">
        <v>5322.09812763439</v>
      </c>
      <c r="AR44" s="25">
        <v>57848.893276461997</v>
      </c>
      <c r="AS44" s="25">
        <v>1318.5310357989399</v>
      </c>
      <c r="AT44" s="25">
        <v>1.7433399114711901</v>
      </c>
      <c r="AU44" s="25">
        <v>20195.060445323201</v>
      </c>
      <c r="AV44" s="25">
        <v>2.38656764375513</v>
      </c>
      <c r="AW44" s="25">
        <v>0.48128135766133701</v>
      </c>
      <c r="AX44" s="25">
        <v>2103.8811830442501</v>
      </c>
      <c r="AY44" s="25">
        <v>1.34806085120455</v>
      </c>
      <c r="AZ44" s="25">
        <v>9.2854019169188104E-2</v>
      </c>
      <c r="BA44" s="25">
        <v>4693.7923540350203</v>
      </c>
      <c r="BB44" s="25">
        <v>4454.4487920151496</v>
      </c>
      <c r="BC44" s="25">
        <v>239.34356201987401</v>
      </c>
      <c r="BD44" s="25">
        <v>1.2528865766078499E-2</v>
      </c>
      <c r="BE44" s="25">
        <v>635.55170299112103</v>
      </c>
      <c r="BF44" s="25">
        <v>9.0066822930273294E-2</v>
      </c>
      <c r="BG44" s="25">
        <v>345.26466931662202</v>
      </c>
      <c r="BH44" s="25">
        <v>4.0029995354861398</v>
      </c>
      <c r="BI44" s="25">
        <v>1341.8231945303301</v>
      </c>
      <c r="BJ44" s="25">
        <v>429.84373236758898</v>
      </c>
      <c r="BK44" s="25">
        <v>3.2086072475514902</v>
      </c>
      <c r="BL44" s="25">
        <v>14.5509183471948</v>
      </c>
      <c r="BM44" s="25">
        <v>1.08175306293644E-2</v>
      </c>
      <c r="BN44" s="25">
        <v>117.141198438686</v>
      </c>
      <c r="BO44" s="25">
        <v>11645.1139049628</v>
      </c>
      <c r="BP44" s="25">
        <v>0</v>
      </c>
      <c r="BQ44" s="25">
        <v>5596.9583283237698</v>
      </c>
      <c r="BR44" s="25">
        <v>1129.57864949689</v>
      </c>
      <c r="BS44" s="25">
        <v>48153.079298158598</v>
      </c>
      <c r="BT44" s="25">
        <v>6689.5295735709797</v>
      </c>
      <c r="BU44" s="27"/>
      <c r="BV44" s="91">
        <f t="shared" si="15"/>
        <v>47552.785769116919</v>
      </c>
      <c r="BW44" s="34">
        <f t="shared" si="16"/>
        <v>8.0000019922607298E-3</v>
      </c>
      <c r="BY44" s="22">
        <f t="shared" si="17"/>
        <v>6.1213661328209546E-4</v>
      </c>
      <c r="BZ44" s="22">
        <f t="shared" si="18"/>
        <v>-1.0730144716160466E-2</v>
      </c>
      <c r="CA44" s="22">
        <f t="shared" si="19"/>
        <v>-1.0148917953010077E-2</v>
      </c>
      <c r="CB44" s="22">
        <f t="shared" si="20"/>
        <v>-9.6775975291782113E-3</v>
      </c>
      <c r="CC44" s="22">
        <f t="shared" si="21"/>
        <v>-9.819095449454255E-3</v>
      </c>
      <c r="CD44" s="22">
        <f t="shared" si="22"/>
        <v>-7.7608168782955199E-3</v>
      </c>
      <c r="CE44" s="22">
        <f t="shared" si="23"/>
        <v>7.1631168350031697E-3</v>
      </c>
      <c r="CF44" s="22">
        <f t="shared" si="24"/>
        <v>-6.2391061867544222E-3</v>
      </c>
      <c r="CG44" s="22">
        <f t="shared" si="25"/>
        <v>6.7528176286490126E-3</v>
      </c>
      <c r="CH44" s="22">
        <f t="shared" si="26"/>
        <v>-8.4677147388655186E-3</v>
      </c>
      <c r="CI44" s="22">
        <f t="shared" si="27"/>
        <v>-1.0136326486347807E-2</v>
      </c>
      <c r="CJ44" s="22">
        <f t="shared" si="28"/>
        <v>6.5074331982022896E-3</v>
      </c>
      <c r="CK44" s="22">
        <f t="shared" si="29"/>
        <v>3.0997352059598934E-3</v>
      </c>
    </row>
    <row r="45" spans="1:89" x14ac:dyDescent="0.25">
      <c r="A45" s="27" t="s">
        <v>44</v>
      </c>
      <c r="B45" s="25">
        <v>93416.117190999998</v>
      </c>
      <c r="C45" s="25">
        <v>16.467989598999999</v>
      </c>
      <c r="D45" s="25">
        <v>5307.6377574999997</v>
      </c>
      <c r="E45" s="25">
        <v>540.47866462000002</v>
      </c>
      <c r="F45" s="25">
        <v>508.8225539</v>
      </c>
      <c r="G45" s="25">
        <v>7.5774146014000001</v>
      </c>
      <c r="H45" s="25">
        <v>6762.2728875000003</v>
      </c>
      <c r="I45" s="25">
        <v>52.823693831</v>
      </c>
      <c r="J45" s="25">
        <v>190.31139200999999</v>
      </c>
      <c r="K45" s="25">
        <v>129.23839751</v>
      </c>
      <c r="L45" s="61">
        <v>7.9154785360000002</v>
      </c>
      <c r="M45" s="61">
        <v>32.438800995999998</v>
      </c>
      <c r="N45" s="61">
        <v>10.815248374999999</v>
      </c>
      <c r="O45" s="25"/>
      <c r="P45" s="27" t="s">
        <v>44</v>
      </c>
      <c r="Q45" s="25">
        <v>7.2666826730206102</v>
      </c>
      <c r="R45" s="25">
        <v>7.8417627621990302</v>
      </c>
      <c r="S45" s="25">
        <v>52.523342330434502</v>
      </c>
      <c r="T45" s="25">
        <v>52.523342330434502</v>
      </c>
      <c r="U45" s="25">
        <v>21.315654672828501</v>
      </c>
      <c r="V45" s="25">
        <v>190.47787885115901</v>
      </c>
      <c r="W45" s="25">
        <v>32.470231001244699</v>
      </c>
      <c r="X45" s="25">
        <v>498.500037129183</v>
      </c>
      <c r="Y45" s="25">
        <v>92902.550747642294</v>
      </c>
      <c r="Z45" s="25">
        <v>326.33746627313599</v>
      </c>
      <c r="AA45" s="25">
        <v>36.491013271688999</v>
      </c>
      <c r="AB45" s="25">
        <v>363.88206684276099</v>
      </c>
      <c r="AC45" s="25">
        <v>501.73974789078602</v>
      </c>
      <c r="AD45" s="25">
        <v>128.23834230794699</v>
      </c>
      <c r="AE45" s="25">
        <v>128.23834230794699</v>
      </c>
      <c r="AF45" s="25">
        <v>42.156706148139598</v>
      </c>
      <c r="AG45" s="25">
        <v>216.13846874891701</v>
      </c>
      <c r="AH45" s="25">
        <v>10.3374834570213</v>
      </c>
      <c r="AI45" s="91">
        <v>31.1587261233704</v>
      </c>
      <c r="AJ45" s="25">
        <v>1.11679156605565</v>
      </c>
      <c r="AK45" s="25">
        <v>8.2063600446618903</v>
      </c>
      <c r="AL45" s="25">
        <v>10.8264405730474</v>
      </c>
      <c r="AM45" s="25">
        <v>16.3074014387362</v>
      </c>
      <c r="AN45" s="25">
        <v>0</v>
      </c>
      <c r="AO45" s="91">
        <v>6820.8280893092297</v>
      </c>
      <c r="AP45" s="25">
        <v>4742.6177466999497</v>
      </c>
      <c r="AQ45" s="25">
        <v>484.801184728583</v>
      </c>
      <c r="AR45" s="25">
        <v>5269.5756375766696</v>
      </c>
      <c r="AS45" s="25">
        <v>198.541100593252</v>
      </c>
      <c r="AT45" s="25">
        <v>0.18384641799665999</v>
      </c>
      <c r="AU45" s="25">
        <v>2824.3779028297299</v>
      </c>
      <c r="AV45" s="25">
        <v>0.24366767991093299</v>
      </c>
      <c r="AW45" s="25">
        <v>3.89134948329172E-2</v>
      </c>
      <c r="AX45" s="25">
        <v>189.037940067351</v>
      </c>
      <c r="AY45" s="25">
        <v>0.133485276101346</v>
      </c>
      <c r="AZ45" s="25">
        <v>7.4113579931326E-3</v>
      </c>
      <c r="BA45" s="25">
        <v>534.54548339137796</v>
      </c>
      <c r="BB45" s="25">
        <v>503.19018000673202</v>
      </c>
      <c r="BC45" s="25">
        <v>31.355303384645801</v>
      </c>
      <c r="BD45" s="25">
        <v>6.8170986612432901E-4</v>
      </c>
      <c r="BE45" s="25">
        <v>92.337344064330907</v>
      </c>
      <c r="BF45" s="25">
        <v>4.9006094841735704E-3</v>
      </c>
      <c r="BG45" s="25">
        <v>44.673930050651201</v>
      </c>
      <c r="BH45" s="25">
        <v>0.42076077536555301</v>
      </c>
      <c r="BI45" s="25">
        <v>174.52616331839599</v>
      </c>
      <c r="BJ45" s="25">
        <v>41.135801424265097</v>
      </c>
      <c r="BK45" s="25">
        <v>0.447067559097648</v>
      </c>
      <c r="BL45" s="25">
        <v>1.13323069869982</v>
      </c>
      <c r="BM45" s="25">
        <v>8.3692665343893403E-4</v>
      </c>
      <c r="BN45" s="25">
        <v>7.5128957696610996</v>
      </c>
      <c r="BO45" s="25">
        <v>1581.4977813271801</v>
      </c>
      <c r="BP45" s="25">
        <v>0</v>
      </c>
      <c r="BQ45" s="25">
        <v>771.55345322143501</v>
      </c>
      <c r="BR45" s="25">
        <v>171.553191783984</v>
      </c>
      <c r="BS45" s="25">
        <v>6776.7650866140802</v>
      </c>
      <c r="BT45" s="25">
        <v>1014.14508597717</v>
      </c>
      <c r="BU45" s="27"/>
      <c r="BV45" s="91">
        <f t="shared" si="15"/>
        <v>6688.1600702776277</v>
      </c>
      <c r="BW45" s="34">
        <f t="shared" si="16"/>
        <v>8.0000191756477504E-3</v>
      </c>
      <c r="BY45" s="22">
        <f t="shared" si="17"/>
        <v>-5.497621382696289E-3</v>
      </c>
      <c r="BZ45" s="22">
        <f t="shared" si="18"/>
        <v>-9.7515339864892095E-3</v>
      </c>
      <c r="CA45" s="22">
        <f t="shared" si="19"/>
        <v>-7.1711977460304482E-3</v>
      </c>
      <c r="CB45" s="22">
        <f t="shared" si="20"/>
        <v>-1.0977641888590671E-2</v>
      </c>
      <c r="CC45" s="22">
        <f t="shared" si="21"/>
        <v>-1.1069426561572827E-2</v>
      </c>
      <c r="CD45" s="22">
        <f t="shared" si="22"/>
        <v>-8.5146234082242277E-3</v>
      </c>
      <c r="CE45" s="22">
        <f t="shared" si="23"/>
        <v>2.1430958725236738E-3</v>
      </c>
      <c r="CF45" s="22">
        <f t="shared" si="24"/>
        <v>-5.685923849369918E-3</v>
      </c>
      <c r="CG45" s="22">
        <f t="shared" si="25"/>
        <v>8.7481279707241771E-4</v>
      </c>
      <c r="CH45" s="22">
        <f t="shared" si="26"/>
        <v>-7.7380656315830946E-3</v>
      </c>
      <c r="CI45" s="22">
        <f t="shared" si="27"/>
        <v>-9.3128638358005566E-3</v>
      </c>
      <c r="CJ45" s="22">
        <f t="shared" si="28"/>
        <v>9.6890157094821642E-4</v>
      </c>
      <c r="CK45" s="22">
        <f t="shared" si="29"/>
        <v>1.03485353820181E-3</v>
      </c>
    </row>
    <row r="46" spans="1:89" x14ac:dyDescent="0.25">
      <c r="A46" s="27" t="s">
        <v>45</v>
      </c>
      <c r="B46" s="25">
        <v>32505.440505999999</v>
      </c>
      <c r="C46" s="25">
        <v>11.877243762000001</v>
      </c>
      <c r="D46" s="25">
        <v>3481.2217095999999</v>
      </c>
      <c r="E46" s="25">
        <v>348.34078176999998</v>
      </c>
      <c r="F46" s="25">
        <v>330.12894728999999</v>
      </c>
      <c r="G46" s="25">
        <v>4.8227714114999998</v>
      </c>
      <c r="H46" s="25">
        <v>3653.4765811000002</v>
      </c>
      <c r="I46" s="25">
        <v>32.068651983999999</v>
      </c>
      <c r="J46" s="25">
        <v>83.076524112000001</v>
      </c>
      <c r="K46" s="25">
        <v>77.039891112000007</v>
      </c>
      <c r="L46" s="61">
        <v>4.8862572155999997</v>
      </c>
      <c r="M46" s="61">
        <v>14.672352489</v>
      </c>
      <c r="N46" s="61">
        <v>6.8908917774000003</v>
      </c>
      <c r="O46" s="25"/>
      <c r="P46" s="27" t="s">
        <v>45</v>
      </c>
      <c r="Q46" s="25">
        <v>3.1388376771846902</v>
      </c>
      <c r="R46" s="25">
        <v>4.84436291408388</v>
      </c>
      <c r="S46" s="25">
        <v>31.904549712653701</v>
      </c>
      <c r="T46" s="25">
        <v>31.904549712653701</v>
      </c>
      <c r="U46" s="25">
        <v>14.4946092742274</v>
      </c>
      <c r="V46" s="25">
        <v>83.630965726098694</v>
      </c>
      <c r="W46" s="25">
        <v>14.806460157098901</v>
      </c>
      <c r="X46" s="25">
        <v>197.24202362552199</v>
      </c>
      <c r="Y46" s="25">
        <v>32463.412954138301</v>
      </c>
      <c r="Z46" s="25">
        <v>152.709536569774</v>
      </c>
      <c r="AA46" s="25">
        <v>16.0623427982175</v>
      </c>
      <c r="AB46" s="25">
        <v>157.70565050357899</v>
      </c>
      <c r="AC46" s="25">
        <v>268.31415666635098</v>
      </c>
      <c r="AD46" s="25">
        <v>76.343329896530506</v>
      </c>
      <c r="AE46" s="25">
        <v>76.343329896530506</v>
      </c>
      <c r="AF46" s="25">
        <v>27.513819151992099</v>
      </c>
      <c r="AG46" s="25">
        <v>109.207782814662</v>
      </c>
      <c r="AH46" s="25">
        <v>5.3541463422016404</v>
      </c>
      <c r="AI46" s="91">
        <v>20.372272530301501</v>
      </c>
      <c r="AJ46" s="25">
        <v>0.75665077348721599</v>
      </c>
      <c r="AK46" s="25">
        <v>4.3906811424055698</v>
      </c>
      <c r="AL46" s="25">
        <v>6.9722385638447903</v>
      </c>
      <c r="AM46" s="25">
        <v>11.731734116745701</v>
      </c>
      <c r="AN46" s="25">
        <v>0</v>
      </c>
      <c r="AO46" s="91">
        <v>3717.84814111785</v>
      </c>
      <c r="AP46" s="25">
        <v>3095.3023409337602</v>
      </c>
      <c r="AQ46" s="25">
        <v>316.408652779752</v>
      </c>
      <c r="AR46" s="25">
        <v>3439.2248128655101</v>
      </c>
      <c r="AS46" s="25">
        <v>95.151581462932</v>
      </c>
      <c r="AT46" s="25">
        <v>5.9281933883386401E-2</v>
      </c>
      <c r="AU46" s="25">
        <v>1631.2189004017901</v>
      </c>
      <c r="AV46" s="25">
        <v>0.16069122284870199</v>
      </c>
      <c r="AW46" s="25">
        <v>3.5664826468691603E-2</v>
      </c>
      <c r="AX46" s="25">
        <v>153.99437512745399</v>
      </c>
      <c r="AY46" s="25">
        <v>7.8979103600698902E-2</v>
      </c>
      <c r="AZ46" s="25">
        <v>6.7575437093867303E-3</v>
      </c>
      <c r="BA46" s="25">
        <v>345.23476346670702</v>
      </c>
      <c r="BB46" s="25">
        <v>327.09521446622801</v>
      </c>
      <c r="BC46" s="25">
        <v>18.139549000479501</v>
      </c>
      <c r="BD46" s="25">
        <v>5.0411508677943202E-4</v>
      </c>
      <c r="BE46" s="25">
        <v>44.940265767180797</v>
      </c>
      <c r="BF46" s="25">
        <v>3.6239496464337499E-3</v>
      </c>
      <c r="BG46" s="25">
        <v>25.558023159554001</v>
      </c>
      <c r="BH46" s="25">
        <v>0.30049163456185901</v>
      </c>
      <c r="BI46" s="25">
        <v>100.90181418343499</v>
      </c>
      <c r="BJ46" s="25">
        <v>14.319576098317301</v>
      </c>
      <c r="BK46" s="25">
        <v>0.20697866576277099</v>
      </c>
      <c r="BL46" s="25">
        <v>0.84700992719235801</v>
      </c>
      <c r="BM46" s="25">
        <v>7.5330584169711902E-4</v>
      </c>
      <c r="BN46" s="25">
        <v>4.7703892740730902</v>
      </c>
      <c r="BO46" s="25">
        <v>896.89841858289299</v>
      </c>
      <c r="BP46" s="25">
        <v>0</v>
      </c>
      <c r="BQ46" s="25">
        <v>398.44347255434297</v>
      </c>
      <c r="BR46" s="25">
        <v>112.895471172605</v>
      </c>
      <c r="BS46" s="25">
        <v>3698.9294670877498</v>
      </c>
      <c r="BT46" s="25">
        <v>584.48271737892401</v>
      </c>
      <c r="BU46" s="27"/>
      <c r="BV46" s="91">
        <f t="shared" si="15"/>
        <v>3638.5393835593063</v>
      </c>
      <c r="BW46" s="34">
        <f t="shared" si="16"/>
        <v>8.0000060039890335E-3</v>
      </c>
      <c r="BY46" s="22">
        <f t="shared" si="17"/>
        <v>-1.2929390036704939E-3</v>
      </c>
      <c r="BZ46" s="22">
        <f t="shared" si="18"/>
        <v>-1.2251128979927415E-2</v>
      </c>
      <c r="CA46" s="22">
        <f t="shared" si="19"/>
        <v>-1.2063838571004251E-2</v>
      </c>
      <c r="CB46" s="22">
        <f t="shared" si="20"/>
        <v>-8.9166082923468198E-3</v>
      </c>
      <c r="CC46" s="22">
        <f t="shared" si="21"/>
        <v>-9.1895389625042609E-3</v>
      </c>
      <c r="CD46" s="22">
        <f t="shared" si="22"/>
        <v>-1.0861418250511158E-2</v>
      </c>
      <c r="CE46" s="22">
        <f t="shared" si="23"/>
        <v>1.2440995577441062E-2</v>
      </c>
      <c r="CF46" s="22">
        <f t="shared" si="24"/>
        <v>-5.1172176313545566E-3</v>
      </c>
      <c r="CG46" s="22">
        <f t="shared" si="25"/>
        <v>6.6738662940594327E-3</v>
      </c>
      <c r="CH46" s="22">
        <f t="shared" si="26"/>
        <v>-9.0415654203981864E-3</v>
      </c>
      <c r="CI46" s="22">
        <f t="shared" si="27"/>
        <v>-8.5739042517792192E-3</v>
      </c>
      <c r="CJ46" s="22">
        <f t="shared" si="28"/>
        <v>9.1401612794841606E-3</v>
      </c>
      <c r="CK46" s="22">
        <f t="shared" si="29"/>
        <v>1.1804972284078306E-2</v>
      </c>
    </row>
    <row r="47" spans="1:89" x14ac:dyDescent="0.25">
      <c r="A47" s="27" t="s">
        <v>46</v>
      </c>
      <c r="B47" s="25">
        <v>293639.18164999998</v>
      </c>
      <c r="C47" s="25">
        <v>42.539874314999999</v>
      </c>
      <c r="D47" s="25">
        <v>14234.604482999999</v>
      </c>
      <c r="E47" s="25">
        <v>1720.500673</v>
      </c>
      <c r="F47" s="25">
        <v>1616.4729695000001</v>
      </c>
      <c r="G47" s="25">
        <v>19.935457279000001</v>
      </c>
      <c r="H47" s="25">
        <v>20877.643568</v>
      </c>
      <c r="I47" s="25">
        <v>158.44153886000001</v>
      </c>
      <c r="J47" s="25">
        <v>600.28824955000005</v>
      </c>
      <c r="K47" s="25">
        <v>379.85545998999999</v>
      </c>
      <c r="L47" s="61">
        <v>23.091232504000001</v>
      </c>
      <c r="M47" s="61">
        <v>101.3194621</v>
      </c>
      <c r="N47" s="61">
        <v>32.128079413999998</v>
      </c>
      <c r="O47" s="25"/>
      <c r="P47" s="27" t="s">
        <v>46</v>
      </c>
      <c r="Q47" s="25">
        <v>23.4115863590876</v>
      </c>
      <c r="R47" s="25">
        <v>22.8297086489778</v>
      </c>
      <c r="S47" s="25">
        <v>157.23404015143601</v>
      </c>
      <c r="T47" s="25">
        <v>157.23404015143601</v>
      </c>
      <c r="U47" s="25">
        <v>67.086567570247496</v>
      </c>
      <c r="V47" s="25">
        <v>600.17979054040097</v>
      </c>
      <c r="W47" s="25">
        <v>101.21896928576599</v>
      </c>
      <c r="X47" s="25">
        <v>1468.45303755132</v>
      </c>
      <c r="Y47" s="25">
        <v>291766.02246068901</v>
      </c>
      <c r="Z47" s="25">
        <v>1019.53004587592</v>
      </c>
      <c r="AA47" s="25">
        <v>105.04714401843501</v>
      </c>
      <c r="AB47" s="25">
        <v>1143.11261955553</v>
      </c>
      <c r="AC47" s="25">
        <v>1589.0529950135101</v>
      </c>
      <c r="AD47" s="25">
        <v>376.36570022663602</v>
      </c>
      <c r="AE47" s="25">
        <v>376.36570022663602</v>
      </c>
      <c r="AF47" s="25">
        <v>113.14379581628801</v>
      </c>
      <c r="AG47" s="25">
        <v>685.22393490148602</v>
      </c>
      <c r="AH47" s="25">
        <v>32.858051294458399</v>
      </c>
      <c r="AI47" s="91">
        <v>94.504785438054199</v>
      </c>
      <c r="AJ47" s="25">
        <v>3.3565929847404901</v>
      </c>
      <c r="AK47" s="25">
        <v>26.469718475571501</v>
      </c>
      <c r="AL47" s="25">
        <v>32.026541301540298</v>
      </c>
      <c r="AM47" s="25">
        <v>42.155073859356101</v>
      </c>
      <c r="AN47" s="25">
        <v>0</v>
      </c>
      <c r="AO47" s="91">
        <v>21002.2612844127</v>
      </c>
      <c r="AP47" s="25">
        <v>12728.671155894301</v>
      </c>
      <c r="AQ47" s="25">
        <v>1301.1533606860701</v>
      </c>
      <c r="AR47" s="25">
        <v>14142.968312396601</v>
      </c>
      <c r="AS47" s="25">
        <v>622.205073328362</v>
      </c>
      <c r="AT47" s="25">
        <v>0.419824979888335</v>
      </c>
      <c r="AU47" s="25">
        <v>8667.5204743008198</v>
      </c>
      <c r="AV47" s="25">
        <v>0.72720159427239195</v>
      </c>
      <c r="AW47" s="25">
        <v>0.116682255559781</v>
      </c>
      <c r="AX47" s="25">
        <v>574.57456277385495</v>
      </c>
      <c r="AY47" s="25">
        <v>0.36927035257417101</v>
      </c>
      <c r="AZ47" s="25">
        <v>2.19342948119732E-2</v>
      </c>
      <c r="BA47" s="25">
        <v>1697.4718345296201</v>
      </c>
      <c r="BB47" s="25">
        <v>1594.74187128177</v>
      </c>
      <c r="BC47" s="25">
        <v>102.729963247849</v>
      </c>
      <c r="BD47" s="25">
        <v>1.05089029382099E-3</v>
      </c>
      <c r="BE47" s="25">
        <v>298.54912357677802</v>
      </c>
      <c r="BF47" s="25">
        <v>7.5545632941461799E-3</v>
      </c>
      <c r="BG47" s="25">
        <v>144.76984908260101</v>
      </c>
      <c r="BH47" s="25">
        <v>1.33319707501777</v>
      </c>
      <c r="BI47" s="25">
        <v>569.53246155965905</v>
      </c>
      <c r="BJ47" s="25">
        <v>103.393396073792</v>
      </c>
      <c r="BK47" s="25">
        <v>1.3922870174220201</v>
      </c>
      <c r="BL47" s="25">
        <v>2.9244748810882002</v>
      </c>
      <c r="BM47" s="25">
        <v>2.3963846604606498E-3</v>
      </c>
      <c r="BN47" s="25">
        <v>19.780317051979399</v>
      </c>
      <c r="BO47" s="25">
        <v>4865.5354592248896</v>
      </c>
      <c r="BP47" s="25">
        <v>0</v>
      </c>
      <c r="BQ47" s="25">
        <v>2392.00545225511</v>
      </c>
      <c r="BR47" s="25">
        <v>509.33798152188302</v>
      </c>
      <c r="BS47" s="25">
        <v>20867.9778124638</v>
      </c>
      <c r="BT47" s="25">
        <v>3069.4815101736899</v>
      </c>
      <c r="BU47" s="27"/>
      <c r="BV47" s="91">
        <f t="shared" si="15"/>
        <v>20610.514090382341</v>
      </c>
      <c r="BW47" s="34">
        <f t="shared" si="16"/>
        <v>8.0000034870413086E-3</v>
      </c>
      <c r="BY47" s="22">
        <f t="shared" si="17"/>
        <v>-6.3791186815922414E-3</v>
      </c>
      <c r="BZ47" s="22">
        <f t="shared" si="18"/>
        <v>-9.0456415737037894E-3</v>
      </c>
      <c r="CA47" s="22">
        <f t="shared" si="19"/>
        <v>-6.4375635243562376E-3</v>
      </c>
      <c r="CB47" s="22">
        <f t="shared" si="20"/>
        <v>-1.3384963360825099E-2</v>
      </c>
      <c r="CC47" s="22">
        <f t="shared" si="21"/>
        <v>-1.3443527128666932E-2</v>
      </c>
      <c r="CD47" s="22">
        <f t="shared" si="22"/>
        <v>-7.7821253282224544E-3</v>
      </c>
      <c r="CE47" s="22">
        <f t="shared" si="23"/>
        <v>-4.6297157553810134E-4</v>
      </c>
      <c r="CF47" s="22">
        <f t="shared" si="24"/>
        <v>-7.621099348390936E-3</v>
      </c>
      <c r="CG47" s="22">
        <f t="shared" si="25"/>
        <v>-1.8067821530802673E-4</v>
      </c>
      <c r="CH47" s="22">
        <f t="shared" si="26"/>
        <v>-9.1870727972577625E-3</v>
      </c>
      <c r="CI47" s="22">
        <f t="shared" si="27"/>
        <v>-1.132567761278651E-2</v>
      </c>
      <c r="CJ47" s="22">
        <f t="shared" si="28"/>
        <v>-9.9184117395745655E-4</v>
      </c>
      <c r="CK47" s="22">
        <f t="shared" si="29"/>
        <v>-3.1604165051787713E-3</v>
      </c>
    </row>
    <row r="48" spans="1:89" x14ac:dyDescent="0.25">
      <c r="A48" s="27" t="s">
        <v>47</v>
      </c>
      <c r="B48" s="25">
        <v>259756.13217999999</v>
      </c>
      <c r="C48" s="25">
        <v>42.783969495999997</v>
      </c>
      <c r="D48" s="25">
        <v>16318.87313</v>
      </c>
      <c r="E48" s="25">
        <v>1656.1523172</v>
      </c>
      <c r="F48" s="25">
        <v>1563.6850096999999</v>
      </c>
      <c r="G48" s="25">
        <v>20.266811536999999</v>
      </c>
      <c r="H48" s="25">
        <v>19864.147816000001</v>
      </c>
      <c r="I48" s="25">
        <v>167.75838619999999</v>
      </c>
      <c r="J48" s="25">
        <v>553.69440990999999</v>
      </c>
      <c r="K48" s="25">
        <v>409.94728799000001</v>
      </c>
      <c r="L48" s="61">
        <v>24.999585501999999</v>
      </c>
      <c r="M48" s="61">
        <v>96.347745232999998</v>
      </c>
      <c r="N48" s="61">
        <v>32.981946305000001</v>
      </c>
      <c r="O48" s="25"/>
      <c r="P48" s="27" t="s">
        <v>47</v>
      </c>
      <c r="Q48" s="25">
        <v>21.794058619185801</v>
      </c>
      <c r="R48" s="25">
        <v>24.793166473414999</v>
      </c>
      <c r="S48" s="25">
        <v>166.98715968198499</v>
      </c>
      <c r="T48" s="25">
        <v>166.98715968198499</v>
      </c>
      <c r="U48" s="25">
        <v>72.270290144777405</v>
      </c>
      <c r="V48" s="25">
        <v>555.20737286841404</v>
      </c>
      <c r="W48" s="25">
        <v>96.681681346209899</v>
      </c>
      <c r="X48" s="25">
        <v>1432.1089255803799</v>
      </c>
      <c r="Y48" s="25">
        <v>258892.14909637999</v>
      </c>
      <c r="Z48" s="25">
        <v>990.06721141228195</v>
      </c>
      <c r="AA48" s="25">
        <v>103.74533635424601</v>
      </c>
      <c r="AB48" s="25">
        <v>1081.5129208605199</v>
      </c>
      <c r="AC48" s="25">
        <v>1447.7327530396401</v>
      </c>
      <c r="AD48" s="25">
        <v>407.12285452093403</v>
      </c>
      <c r="AE48" s="25">
        <v>407.12285452093403</v>
      </c>
      <c r="AF48" s="25">
        <v>129.84670097697801</v>
      </c>
      <c r="AG48" s="25">
        <v>620.55474386587696</v>
      </c>
      <c r="AH48" s="25">
        <v>31.011133781035699</v>
      </c>
      <c r="AI48" s="91">
        <v>96.277613651789494</v>
      </c>
      <c r="AJ48" s="25">
        <v>3.7292248774505699</v>
      </c>
      <c r="AK48" s="25">
        <v>24.4137832216901</v>
      </c>
      <c r="AL48" s="25">
        <v>33.104332775692697</v>
      </c>
      <c r="AM48" s="25">
        <v>42.508205639533301</v>
      </c>
      <c r="AN48" s="25">
        <v>0</v>
      </c>
      <c r="AO48" s="91">
        <v>20080.9723493003</v>
      </c>
      <c r="AP48" s="25">
        <v>14607.7506680114</v>
      </c>
      <c r="AQ48" s="25">
        <v>1493.23709097703</v>
      </c>
      <c r="AR48" s="25">
        <v>16230.834459965399</v>
      </c>
      <c r="AS48" s="25">
        <v>589.41501153562899</v>
      </c>
      <c r="AT48" s="25">
        <v>0.44257371369676501</v>
      </c>
      <c r="AU48" s="25">
        <v>8291.1733077071294</v>
      </c>
      <c r="AV48" s="25">
        <v>0.75199124709954301</v>
      </c>
      <c r="AW48" s="25">
        <v>0.14131984982115001</v>
      </c>
      <c r="AX48" s="25">
        <v>647.67678339037695</v>
      </c>
      <c r="AY48" s="25">
        <v>0.39021276895010298</v>
      </c>
      <c r="AZ48" s="25">
        <v>2.6496504129808099E-2</v>
      </c>
      <c r="BA48" s="25">
        <v>1640.59128519149</v>
      </c>
      <c r="BB48" s="25">
        <v>1548.8118796567901</v>
      </c>
      <c r="BC48" s="25">
        <v>91.7794055347035</v>
      </c>
      <c r="BD48" s="25">
        <v>1.0344043511521901E-3</v>
      </c>
      <c r="BE48" s="25">
        <v>252.69777684816199</v>
      </c>
      <c r="BF48" s="25">
        <v>7.4360995232504896E-3</v>
      </c>
      <c r="BG48" s="25">
        <v>130.196719446419</v>
      </c>
      <c r="BH48" s="25">
        <v>1.35227981558337</v>
      </c>
      <c r="BI48" s="25">
        <v>510.718842375039</v>
      </c>
      <c r="BJ48" s="25">
        <v>103.88915095033801</v>
      </c>
      <c r="BK48" s="25">
        <v>1.2016263360835999</v>
      </c>
      <c r="BL48" s="25">
        <v>3.2039116313651501</v>
      </c>
      <c r="BM48" s="25">
        <v>2.8752261926729399E-3</v>
      </c>
      <c r="BN48" s="25">
        <v>20.151238966252699</v>
      </c>
      <c r="BO48" s="25">
        <v>4598.0787685225096</v>
      </c>
      <c r="BP48" s="25">
        <v>0</v>
      </c>
      <c r="BQ48" s="25">
        <v>2241.9701289455302</v>
      </c>
      <c r="BR48" s="25">
        <v>511.668646339654</v>
      </c>
      <c r="BS48" s="25">
        <v>19953.732225841399</v>
      </c>
      <c r="BT48" s="25">
        <v>3006.81581899813</v>
      </c>
      <c r="BU48" s="27"/>
      <c r="BV48" s="91">
        <f t="shared" si="15"/>
        <v>19688.771257806238</v>
      </c>
      <c r="BW48" s="34">
        <f t="shared" si="16"/>
        <v>8.0000015585923699E-3</v>
      </c>
      <c r="BY48" s="22">
        <f t="shared" si="17"/>
        <v>-3.3261316157159842E-3</v>
      </c>
      <c r="BZ48" s="22">
        <f t="shared" si="18"/>
        <v>-6.4454948831355677E-3</v>
      </c>
      <c r="CA48" s="22">
        <f t="shared" si="19"/>
        <v>-5.3948988593307805E-3</v>
      </c>
      <c r="CB48" s="22">
        <f t="shared" si="20"/>
        <v>-9.3958942344255433E-3</v>
      </c>
      <c r="CC48" s="22">
        <f t="shared" si="21"/>
        <v>-9.5115895790695657E-3</v>
      </c>
      <c r="CD48" s="22">
        <f t="shared" si="22"/>
        <v>-5.7025531883150866E-3</v>
      </c>
      <c r="CE48" s="22">
        <f t="shared" si="23"/>
        <v>4.5098541689888392E-3</v>
      </c>
      <c r="CF48" s="22">
        <f t="shared" si="24"/>
        <v>-4.5972456905704218E-3</v>
      </c>
      <c r="CG48" s="22">
        <f t="shared" si="25"/>
        <v>2.7324873275494585E-3</v>
      </c>
      <c r="CH48" s="22">
        <f t="shared" si="26"/>
        <v>-6.889747906162212E-3</v>
      </c>
      <c r="CI48" s="22">
        <f t="shared" si="27"/>
        <v>-8.2568980421089712E-3</v>
      </c>
      <c r="CJ48" s="22">
        <f t="shared" si="28"/>
        <v>3.4659463218608385E-3</v>
      </c>
      <c r="CK48" s="22">
        <f t="shared" si="29"/>
        <v>3.710710992035739E-3</v>
      </c>
    </row>
    <row r="49" spans="1:89" x14ac:dyDescent="0.25">
      <c r="A49" s="27" t="s">
        <v>48</v>
      </c>
      <c r="B49" s="25">
        <v>52264.869263000001</v>
      </c>
      <c r="C49" s="25">
        <v>7.6901417143000002</v>
      </c>
      <c r="D49" s="25">
        <v>2661.9064816999999</v>
      </c>
      <c r="E49" s="25">
        <v>318.68112031999999</v>
      </c>
      <c r="F49" s="25">
        <v>299.8907304</v>
      </c>
      <c r="G49" s="25">
        <v>3.6382384997999999</v>
      </c>
      <c r="H49" s="25">
        <v>4571.1415235000004</v>
      </c>
      <c r="I49" s="25">
        <v>33.884941470999998</v>
      </c>
      <c r="J49" s="25">
        <v>127.76456344</v>
      </c>
      <c r="K49" s="25">
        <v>80.828917349999998</v>
      </c>
      <c r="L49" s="61">
        <v>4.9261826106999997</v>
      </c>
      <c r="M49" s="61">
        <v>20.552904463000001</v>
      </c>
      <c r="N49" s="61">
        <v>7.0446250857999999</v>
      </c>
      <c r="O49" s="25"/>
      <c r="P49" s="27" t="s">
        <v>48</v>
      </c>
      <c r="Q49" s="25">
        <v>4.4756950972145697</v>
      </c>
      <c r="R49" s="25">
        <v>4.8881594823453502</v>
      </c>
      <c r="S49" s="25">
        <v>33.762521097462603</v>
      </c>
      <c r="T49" s="25">
        <v>33.762521097462603</v>
      </c>
      <c r="U49" s="25">
        <v>13.887013245457</v>
      </c>
      <c r="V49" s="25">
        <v>128.37242876574999</v>
      </c>
      <c r="W49" s="25">
        <v>20.648508171136601</v>
      </c>
      <c r="X49" s="25">
        <v>292.47165266063899</v>
      </c>
      <c r="Y49" s="25">
        <v>52214.336582284697</v>
      </c>
      <c r="Z49" s="25">
        <v>207.105265093589</v>
      </c>
      <c r="AA49" s="25">
        <v>20.979522538267801</v>
      </c>
      <c r="AB49" s="25">
        <v>230.57406429720299</v>
      </c>
      <c r="AC49" s="25">
        <v>352.40327775500998</v>
      </c>
      <c r="AD49" s="25">
        <v>80.358977325170798</v>
      </c>
      <c r="AE49" s="25">
        <v>80.358977325170798</v>
      </c>
      <c r="AF49" s="25">
        <v>21.1778107521619</v>
      </c>
      <c r="AG49" s="25">
        <v>147.13110930491999</v>
      </c>
      <c r="AH49" s="25">
        <v>6.6930589778027603</v>
      </c>
      <c r="AI49" s="91">
        <v>20.469601638231602</v>
      </c>
      <c r="AJ49" s="25">
        <v>0.730080502998396</v>
      </c>
      <c r="AK49" s="25">
        <v>5.3292983833780303</v>
      </c>
      <c r="AL49" s="25">
        <v>7.0670089492405603</v>
      </c>
      <c r="AM49" s="25">
        <v>7.6436173763895896</v>
      </c>
      <c r="AN49" s="25">
        <v>0</v>
      </c>
      <c r="AO49" s="91">
        <v>4621.20900973891</v>
      </c>
      <c r="AP49" s="25">
        <v>2382.5043560221902</v>
      </c>
      <c r="AQ49" s="25">
        <v>243.54488122180101</v>
      </c>
      <c r="AR49" s="25">
        <v>2647.2270479961599</v>
      </c>
      <c r="AS49" s="25">
        <v>128.21705146797501</v>
      </c>
      <c r="AT49" s="25">
        <v>7.9114157630472207E-2</v>
      </c>
      <c r="AU49" s="25">
        <v>1951.65348682848</v>
      </c>
      <c r="AV49" s="25">
        <v>0.13824785583976801</v>
      </c>
      <c r="AW49" s="25">
        <v>2.34966809856865E-2</v>
      </c>
      <c r="AX49" s="25">
        <v>112.668066700838</v>
      </c>
      <c r="AY49" s="25">
        <v>7.0540529329739796E-2</v>
      </c>
      <c r="AZ49" s="25">
        <v>4.41766108676841E-3</v>
      </c>
      <c r="BA49" s="25">
        <v>316.15639958433502</v>
      </c>
      <c r="BB49" s="25">
        <v>297.47399035909501</v>
      </c>
      <c r="BC49" s="25">
        <v>18.682409225240701</v>
      </c>
      <c r="BD49" s="25">
        <v>2.1388703120091201E-4</v>
      </c>
      <c r="BE49" s="25">
        <v>53.364976063316703</v>
      </c>
      <c r="BF49" s="25">
        <v>1.5375719042973501E-3</v>
      </c>
      <c r="BG49" s="25">
        <v>26.368892348308201</v>
      </c>
      <c r="BH49" s="25">
        <v>0.25232982600020898</v>
      </c>
      <c r="BI49" s="25">
        <v>103.677313216157</v>
      </c>
      <c r="BJ49" s="25">
        <v>19.6544413991395</v>
      </c>
      <c r="BK49" s="25">
        <v>0.24990119611766001</v>
      </c>
      <c r="BL49" s="25">
        <v>0.57445983575566095</v>
      </c>
      <c r="BM49" s="25">
        <v>4.8282879258365098E-4</v>
      </c>
      <c r="BN49" s="25">
        <v>3.6191579569768</v>
      </c>
      <c r="BO49" s="25">
        <v>1105.1173995165</v>
      </c>
      <c r="BP49" s="25">
        <v>0</v>
      </c>
      <c r="BQ49" s="25">
        <v>533.11135760547404</v>
      </c>
      <c r="BR49" s="25">
        <v>116.18711226102199</v>
      </c>
      <c r="BS49" s="25">
        <v>4594.4635826209596</v>
      </c>
      <c r="BT49" s="25">
        <v>684.83351152008095</v>
      </c>
      <c r="BU49" s="27"/>
      <c r="BV49" s="91">
        <f t="shared" si="15"/>
        <v>4535.3596476163457</v>
      </c>
      <c r="BW49" s="34">
        <f t="shared" si="16"/>
        <v>7.9999978725635457E-3</v>
      </c>
      <c r="BY49" s="22">
        <f t="shared" si="17"/>
        <v>-9.6685749773944255E-4</v>
      </c>
      <c r="BZ49" s="22">
        <f t="shared" si="18"/>
        <v>-6.049867432728508E-3</v>
      </c>
      <c r="CA49" s="22">
        <f t="shared" si="19"/>
        <v>-5.5146316389241183E-3</v>
      </c>
      <c r="CB49" s="22">
        <f t="shared" si="20"/>
        <v>-7.9224044810994824E-3</v>
      </c>
      <c r="CC49" s="22">
        <f t="shared" si="21"/>
        <v>-8.0587353856569326E-3</v>
      </c>
      <c r="CD49" s="22">
        <f t="shared" si="22"/>
        <v>-5.2444453062241029E-3</v>
      </c>
      <c r="CE49" s="22">
        <f t="shared" si="23"/>
        <v>5.1020207974445215E-3</v>
      </c>
      <c r="CF49" s="22">
        <f t="shared" si="24"/>
        <v>-3.6128252912039616E-3</v>
      </c>
      <c r="CG49" s="22">
        <f t="shared" si="25"/>
        <v>4.7576989220132673E-3</v>
      </c>
      <c r="CH49" s="22">
        <f t="shared" si="26"/>
        <v>-5.8140086523031896E-3</v>
      </c>
      <c r="CI49" s="22">
        <f t="shared" si="27"/>
        <v>-7.7185787372276255E-3</v>
      </c>
      <c r="CJ49" s="22">
        <f t="shared" si="28"/>
        <v>4.6515911319837755E-3</v>
      </c>
      <c r="CK49" s="22">
        <f t="shared" si="29"/>
        <v>3.1774385674093646E-3</v>
      </c>
    </row>
    <row r="50" spans="1:89" x14ac:dyDescent="0.25">
      <c r="A50" s="27" t="s">
        <v>49</v>
      </c>
      <c r="B50" s="25">
        <v>242011.14561000001</v>
      </c>
      <c r="C50" s="25">
        <v>48.029566402999997</v>
      </c>
      <c r="D50" s="25">
        <v>16571.445400000001</v>
      </c>
      <c r="E50" s="25">
        <v>1632.6506629999999</v>
      </c>
      <c r="F50" s="25">
        <v>1535.2162946000001</v>
      </c>
      <c r="G50" s="25">
        <v>22.564938635000001</v>
      </c>
      <c r="H50" s="25">
        <v>27883.434266</v>
      </c>
      <c r="I50" s="25">
        <v>169.92008978000001</v>
      </c>
      <c r="J50" s="25">
        <v>640.52110355000002</v>
      </c>
      <c r="K50" s="25">
        <v>382.10630450000002</v>
      </c>
      <c r="L50" s="61">
        <v>24.75949627</v>
      </c>
      <c r="M50" s="61">
        <v>115.91221563000001</v>
      </c>
      <c r="N50" s="61">
        <v>48.330697319000002</v>
      </c>
      <c r="O50" s="25"/>
      <c r="P50" s="27" t="s">
        <v>49</v>
      </c>
      <c r="Q50" s="25">
        <v>26.180020747498801</v>
      </c>
      <c r="R50" s="25">
        <v>24.7179666457357</v>
      </c>
      <c r="S50" s="25">
        <v>170.56544858127299</v>
      </c>
      <c r="T50" s="25">
        <v>170.56544858127299</v>
      </c>
      <c r="U50" s="25">
        <v>69.699741940690103</v>
      </c>
      <c r="V50" s="25">
        <v>648.07051784182897</v>
      </c>
      <c r="W50" s="25">
        <v>117.345052698408</v>
      </c>
      <c r="X50" s="25">
        <v>1559.63433656603</v>
      </c>
      <c r="Y50" s="25">
        <v>242524.40374653399</v>
      </c>
      <c r="Z50" s="25">
        <v>1085.55364028133</v>
      </c>
      <c r="AA50" s="25">
        <v>127.25862015382501</v>
      </c>
      <c r="AB50" s="25">
        <v>1270.11366476853</v>
      </c>
      <c r="AC50" s="25">
        <v>2160.2292595061299</v>
      </c>
      <c r="AD50" s="25">
        <v>381.73984415682298</v>
      </c>
      <c r="AE50" s="25">
        <v>381.73984415682298</v>
      </c>
      <c r="AF50" s="25">
        <v>132.09220755413699</v>
      </c>
      <c r="AG50" s="25">
        <v>901.10123677208003</v>
      </c>
      <c r="AH50" s="25">
        <v>42.775290543448101</v>
      </c>
      <c r="AI50" s="91">
        <v>145.797340128152</v>
      </c>
      <c r="AJ50" s="25">
        <v>3.2394771950418</v>
      </c>
      <c r="AK50" s="25">
        <v>35.566480410844299</v>
      </c>
      <c r="AL50" s="25">
        <v>49.126684149245001</v>
      </c>
      <c r="AM50" s="25">
        <v>47.868517249182901</v>
      </c>
      <c r="AN50" s="25">
        <v>0</v>
      </c>
      <c r="AO50" s="91">
        <v>28481.727655549799</v>
      </c>
      <c r="AP50" s="25">
        <v>14860.3695852775</v>
      </c>
      <c r="AQ50" s="25">
        <v>1519.0602456808699</v>
      </c>
      <c r="AR50" s="25">
        <v>16511.522038512499</v>
      </c>
      <c r="AS50" s="25">
        <v>749.33088520593901</v>
      </c>
      <c r="AT50" s="25">
        <v>0.52618968854202797</v>
      </c>
      <c r="AU50" s="25">
        <v>12572.6777598935</v>
      </c>
      <c r="AV50" s="25">
        <v>0.72379358719555498</v>
      </c>
      <c r="AW50" s="25">
        <v>0.11125482976460099</v>
      </c>
      <c r="AX50" s="25">
        <v>552.06770695062096</v>
      </c>
      <c r="AY50" s="25">
        <v>0.38980398937372202</v>
      </c>
      <c r="AZ50" s="25">
        <v>2.1100959013872499E-2</v>
      </c>
      <c r="BA50" s="25">
        <v>1629.0924920648199</v>
      </c>
      <c r="BB50" s="25">
        <v>1531.3997762240599</v>
      </c>
      <c r="BC50" s="25">
        <v>97.692715840760002</v>
      </c>
      <c r="BD50" s="25">
        <v>1.64519454212757E-3</v>
      </c>
      <c r="BE50" s="25">
        <v>290.05558511218698</v>
      </c>
      <c r="BF50" s="25">
        <v>1.18269399097207E-2</v>
      </c>
      <c r="BG50" s="25">
        <v>138.72493738322299</v>
      </c>
      <c r="BH50" s="25">
        <v>1.2681822736266499</v>
      </c>
      <c r="BI50" s="25">
        <v>542.95066538798505</v>
      </c>
      <c r="BJ50" s="25">
        <v>119.43813987535999</v>
      </c>
      <c r="BK50" s="25">
        <v>1.3893640313717699</v>
      </c>
      <c r="BL50" s="25">
        <v>3.1553617430843701</v>
      </c>
      <c r="BM50" s="25">
        <v>2.3581536245638902E-3</v>
      </c>
      <c r="BN50" s="25">
        <v>22.509079277986199</v>
      </c>
      <c r="BO50" s="25">
        <v>7008.33766779299</v>
      </c>
      <c r="BP50" s="25">
        <v>0</v>
      </c>
      <c r="BQ50" s="25">
        <v>3130.5117515728102</v>
      </c>
      <c r="BR50" s="25">
        <v>853.671855352237</v>
      </c>
      <c r="BS50" s="25">
        <v>28330.342916273901</v>
      </c>
      <c r="BT50" s="25">
        <v>4466.87188945047</v>
      </c>
      <c r="BU50" s="27"/>
      <c r="BV50" s="91">
        <f t="shared" si="15"/>
        <v>27882.791732892845</v>
      </c>
      <c r="BW50" s="34">
        <f t="shared" si="16"/>
        <v>8.0000018923777512E-3</v>
      </c>
      <c r="BY50" s="22">
        <f t="shared" si="17"/>
        <v>2.1208037143921462E-3</v>
      </c>
      <c r="BZ50" s="22">
        <f t="shared" si="18"/>
        <v>-3.3531252909049123E-3</v>
      </c>
      <c r="CA50" s="22">
        <f t="shared" si="19"/>
        <v>-3.6160612451766635E-3</v>
      </c>
      <c r="CB50" s="22">
        <f t="shared" si="20"/>
        <v>-2.1793828991205251E-3</v>
      </c>
      <c r="CC50" s="22">
        <f t="shared" si="21"/>
        <v>-2.4859808936138015E-3</v>
      </c>
      <c r="CD50" s="22">
        <f t="shared" si="22"/>
        <v>-2.4754934155752253E-3</v>
      </c>
      <c r="CE50" s="22">
        <f t="shared" si="23"/>
        <v>1.6027747730445258E-2</v>
      </c>
      <c r="CF50" s="22">
        <f t="shared" si="24"/>
        <v>3.7980135374724652E-3</v>
      </c>
      <c r="CG50" s="22">
        <f t="shared" si="25"/>
        <v>1.1786363087784872E-2</v>
      </c>
      <c r="CH50" s="22">
        <f t="shared" si="26"/>
        <v>-9.5905338085579479E-4</v>
      </c>
      <c r="CI50" s="22">
        <f t="shared" si="27"/>
        <v>-1.6773210493227662E-3</v>
      </c>
      <c r="CJ50" s="22">
        <f t="shared" si="28"/>
        <v>1.2361398327348937E-2</v>
      </c>
      <c r="CK50" s="22">
        <f t="shared" si="29"/>
        <v>1.6469591261868196E-2</v>
      </c>
    </row>
    <row r="51" spans="1:89" x14ac:dyDescent="0.25">
      <c r="A51" s="27" t="s">
        <v>50</v>
      </c>
      <c r="B51" s="25">
        <v>25270.566526999999</v>
      </c>
      <c r="C51" s="25">
        <v>4.7780805187000004</v>
      </c>
      <c r="D51" s="25">
        <v>1604.4268196</v>
      </c>
      <c r="E51" s="25">
        <v>178.26075187999999</v>
      </c>
      <c r="F51" s="25">
        <v>167.60039663000001</v>
      </c>
      <c r="G51" s="25">
        <v>2.0679310077999999</v>
      </c>
      <c r="H51" s="25">
        <v>3081.6305587000002</v>
      </c>
      <c r="I51" s="25">
        <v>18.371076431999999</v>
      </c>
      <c r="J51" s="25">
        <v>70.307031268000003</v>
      </c>
      <c r="K51" s="25">
        <v>40.357017726999999</v>
      </c>
      <c r="L51" s="61">
        <v>2.7481931413999998</v>
      </c>
      <c r="M51" s="61">
        <v>12.417815710999999</v>
      </c>
      <c r="N51" s="61">
        <v>5.3436312640999999</v>
      </c>
      <c r="O51" s="25"/>
      <c r="P51" s="27" t="s">
        <v>50</v>
      </c>
      <c r="Q51" s="25">
        <v>2.7905093572438902</v>
      </c>
      <c r="R51" s="25">
        <v>2.74688020551593</v>
      </c>
      <c r="S51" s="25">
        <v>18.456422232033098</v>
      </c>
      <c r="T51" s="25">
        <v>18.456422232033098</v>
      </c>
      <c r="U51" s="25">
        <v>7.2490671697283302</v>
      </c>
      <c r="V51" s="25">
        <v>71.110619962577104</v>
      </c>
      <c r="W51" s="25">
        <v>12.573163217460801</v>
      </c>
      <c r="X51" s="25">
        <v>156.977989675825</v>
      </c>
      <c r="Y51" s="25">
        <v>25340.897752498098</v>
      </c>
      <c r="Z51" s="25">
        <v>115.039048979725</v>
      </c>
      <c r="AA51" s="25">
        <v>12.5136943963306</v>
      </c>
      <c r="AB51" s="25">
        <v>135.254161793799</v>
      </c>
      <c r="AC51" s="25">
        <v>238.77523219301401</v>
      </c>
      <c r="AD51" s="25">
        <v>40.367318875065102</v>
      </c>
      <c r="AE51" s="25">
        <v>40.367318875065102</v>
      </c>
      <c r="AF51" s="25">
        <v>12.8034023294035</v>
      </c>
      <c r="AG51" s="25">
        <v>97.749571147759198</v>
      </c>
      <c r="AH51" s="25">
        <v>4.5361913978104802</v>
      </c>
      <c r="AI51" s="91">
        <v>15.993932989492</v>
      </c>
      <c r="AJ51" s="25">
        <v>0.34928484433715301</v>
      </c>
      <c r="AK51" s="25">
        <v>3.7225632329421199</v>
      </c>
      <c r="AL51" s="25">
        <v>5.4329779191773904</v>
      </c>
      <c r="AM51" s="25">
        <v>4.7695335784872999</v>
      </c>
      <c r="AN51" s="25">
        <v>0</v>
      </c>
      <c r="AO51" s="91">
        <v>3145.89393376213</v>
      </c>
      <c r="AP51" s="25">
        <v>1440.3827914041699</v>
      </c>
      <c r="AQ51" s="25">
        <v>147.23890066083499</v>
      </c>
      <c r="AR51" s="25">
        <v>1600.4250943944101</v>
      </c>
      <c r="AS51" s="25">
        <v>80.131420259539098</v>
      </c>
      <c r="AT51" s="25">
        <v>1.8184962912746499E-2</v>
      </c>
      <c r="AU51" s="25">
        <v>1404.7578302786001</v>
      </c>
      <c r="AV51" s="25">
        <v>7.2941492639318303E-2</v>
      </c>
      <c r="AW51" s="25">
        <v>1.3491593908629401E-2</v>
      </c>
      <c r="AX51" s="25">
        <v>63.517440764562899</v>
      </c>
      <c r="AY51" s="25">
        <v>3.29104452785264E-2</v>
      </c>
      <c r="AZ51" s="25">
        <v>2.54212008465748E-3</v>
      </c>
      <c r="BA51" s="25">
        <v>178.24987225829099</v>
      </c>
      <c r="BB51" s="25">
        <v>167.539638428366</v>
      </c>
      <c r="BC51" s="25">
        <v>10.7102338299244</v>
      </c>
      <c r="BD51" s="25">
        <v>1.4191853580030499E-4</v>
      </c>
      <c r="BE51" s="25">
        <v>29.242958521139599</v>
      </c>
      <c r="BF51" s="25">
        <v>1.0202302661529801E-3</v>
      </c>
      <c r="BG51" s="25">
        <v>14.8908218830778</v>
      </c>
      <c r="BH51" s="25">
        <v>0.144720815489674</v>
      </c>
      <c r="BI51" s="25">
        <v>59.154582251690599</v>
      </c>
      <c r="BJ51" s="25">
        <v>6.2472654343940803</v>
      </c>
      <c r="BK51" s="25">
        <v>0.12918579054988699</v>
      </c>
      <c r="BL51" s="25">
        <v>0.318416227009926</v>
      </c>
      <c r="BM51" s="25">
        <v>2.7941122042361699E-4</v>
      </c>
      <c r="BN51" s="25">
        <v>2.06693063399416</v>
      </c>
      <c r="BO51" s="25">
        <v>786.18336411890903</v>
      </c>
      <c r="BP51" s="25">
        <v>0</v>
      </c>
      <c r="BQ51" s="25">
        <v>349.92125276525701</v>
      </c>
      <c r="BR51" s="25">
        <v>95.368812785131993</v>
      </c>
      <c r="BS51" s="25">
        <v>3130.7153597116298</v>
      </c>
      <c r="BT51" s="25">
        <v>499.046859343336</v>
      </c>
      <c r="BU51" s="27"/>
      <c r="BV51" s="91">
        <f t="shared" si="15"/>
        <v>3080.9375971863383</v>
      </c>
      <c r="BW51" s="34">
        <f t="shared" si="16"/>
        <v>8.0000009836438072E-3</v>
      </c>
      <c r="BY51" s="22">
        <f t="shared" si="17"/>
        <v>2.783128167030002E-3</v>
      </c>
      <c r="BZ51" s="22">
        <f t="shared" si="18"/>
        <v>-1.7887811181185246E-3</v>
      </c>
      <c r="CA51" s="22">
        <f t="shared" si="19"/>
        <v>-2.4941774574596446E-3</v>
      </c>
      <c r="CB51" s="22">
        <f t="shared" si="20"/>
        <v>-6.1032064513665014E-5</v>
      </c>
      <c r="CC51" s="22">
        <f t="shared" si="21"/>
        <v>-3.6251824491879666E-4</v>
      </c>
      <c r="CD51" s="22">
        <f t="shared" si="22"/>
        <v>-4.8375589033998391E-4</v>
      </c>
      <c r="CE51" s="22">
        <f t="shared" si="23"/>
        <v>1.5928191285958796E-2</v>
      </c>
      <c r="CF51" s="22">
        <f t="shared" si="24"/>
        <v>4.6456613660611846E-3</v>
      </c>
      <c r="CG51" s="22">
        <f t="shared" si="25"/>
        <v>1.1429705963745502E-2</v>
      </c>
      <c r="CH51" s="22">
        <f t="shared" si="26"/>
        <v>2.5525047799088591E-4</v>
      </c>
      <c r="CI51" s="22">
        <f t="shared" si="27"/>
        <v>-4.7774512798650455E-4</v>
      </c>
      <c r="CJ51" s="22">
        <f t="shared" si="28"/>
        <v>1.251005088786997E-2</v>
      </c>
      <c r="CK51" s="22">
        <f t="shared" si="29"/>
        <v>1.6720213402007383E-2</v>
      </c>
    </row>
    <row r="52" spans="1:89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61"/>
      <c r="M52" s="61"/>
      <c r="N52" s="61"/>
      <c r="R52" s="25"/>
    </row>
    <row r="53" spans="1:89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61"/>
      <c r="M53" s="61"/>
      <c r="N53" s="61"/>
      <c r="R53" s="25"/>
    </row>
    <row r="54" spans="1:89" s="27" customFormat="1" x14ac:dyDescent="0.25">
      <c r="A54" s="27" t="s">
        <v>229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61"/>
      <c r="M54" s="61"/>
      <c r="N54" s="61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91"/>
      <c r="AJ54" s="25"/>
      <c r="AK54" s="25"/>
      <c r="AL54" s="25"/>
      <c r="AM54" s="25"/>
      <c r="AN54" s="25"/>
      <c r="AO54" s="91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91"/>
      <c r="BW54" s="34"/>
    </row>
    <row r="55" spans="1:89" s="27" customFormat="1" x14ac:dyDescent="0.25">
      <c r="A55" s="27" t="s">
        <v>1</v>
      </c>
      <c r="B55" s="25">
        <v>39530.981324</v>
      </c>
      <c r="C55" s="25">
        <v>6.5129043715000003</v>
      </c>
      <c r="D55" s="25">
        <v>1631.7241594</v>
      </c>
      <c r="E55" s="25">
        <v>256.04267814999997</v>
      </c>
      <c r="F55" s="25">
        <v>238.96728841000001</v>
      </c>
      <c r="G55" s="25">
        <v>2.1054433745000001</v>
      </c>
      <c r="H55" s="25">
        <v>5777.8029635000003</v>
      </c>
      <c r="I55" s="25">
        <v>15.818143252</v>
      </c>
      <c r="J55" s="25">
        <v>138.93290902999999</v>
      </c>
      <c r="K55" s="25">
        <v>54.732940391</v>
      </c>
      <c r="L55" s="61">
        <v>3.2711654069999998</v>
      </c>
      <c r="M55" s="61">
        <v>19.453077623999999</v>
      </c>
      <c r="N55" s="61">
        <v>10.790331017</v>
      </c>
      <c r="O55" s="25"/>
      <c r="P55" s="25" t="s">
        <v>1</v>
      </c>
      <c r="Q55" s="25">
        <v>0.48845459176551498</v>
      </c>
      <c r="R55" s="25">
        <v>0.29845870339963698</v>
      </c>
      <c r="S55" s="25">
        <v>1.44098324521556</v>
      </c>
      <c r="T55" s="25">
        <v>1.44098324521556</v>
      </c>
      <c r="U55" s="25">
        <v>0.91204104770250705</v>
      </c>
      <c r="V55" s="25">
        <v>16.730901026069301</v>
      </c>
      <c r="W55" s="25">
        <v>2.32402774616925</v>
      </c>
      <c r="X55" s="25">
        <v>29.850751214940701</v>
      </c>
      <c r="Y55" s="25">
        <v>4532.07188875477</v>
      </c>
      <c r="Z55" s="25">
        <v>19.377965157267798</v>
      </c>
      <c r="AA55" s="25">
        <v>2.28243029453066</v>
      </c>
      <c r="AB55" s="25">
        <v>29.637406124036399</v>
      </c>
      <c r="AC55" s="25">
        <v>0.45623456296922899</v>
      </c>
      <c r="AD55" s="25">
        <v>5.2822597430879101</v>
      </c>
      <c r="AE55" s="25">
        <v>5.2822597430879101</v>
      </c>
      <c r="AF55" s="25">
        <v>1.08290348429482</v>
      </c>
      <c r="AG55" s="25">
        <v>18.804387679293601</v>
      </c>
      <c r="AH55" s="25">
        <v>0.73566344982776299</v>
      </c>
      <c r="AI55" s="91">
        <v>3.6885144521871198</v>
      </c>
      <c r="AJ55" s="25">
        <v>4.1421166278542899E-2</v>
      </c>
      <c r="AK55" s="25">
        <v>0.54845607794242601</v>
      </c>
      <c r="AL55" s="25">
        <v>1.25659897627755</v>
      </c>
      <c r="AM55" s="25">
        <v>0.62512454868631995</v>
      </c>
      <c r="AN55" s="25">
        <v>0</v>
      </c>
      <c r="AO55" s="91">
        <v>691.569902169898</v>
      </c>
      <c r="AP55" s="25">
        <v>121.826919232571</v>
      </c>
      <c r="AQ55" s="25">
        <v>12.4534130469529</v>
      </c>
      <c r="AR55" s="25">
        <v>135.36323576381801</v>
      </c>
      <c r="AS55" s="25">
        <v>14.858394477366801</v>
      </c>
      <c r="AT55" s="25">
        <v>9.8550835827311794E-4</v>
      </c>
      <c r="AU55" s="25">
        <v>351.72984411746103</v>
      </c>
      <c r="AV55" s="25">
        <v>8.3678319196194804E-3</v>
      </c>
      <c r="AW55" s="25">
        <v>7.58155547104504E-4</v>
      </c>
      <c r="AX55" s="25">
        <v>5.3057153502317602</v>
      </c>
      <c r="AY55" s="25">
        <v>3.2630362054046299E-3</v>
      </c>
      <c r="AZ55" s="25">
        <v>1.4268352651333499E-4</v>
      </c>
      <c r="BA55" s="25">
        <v>25.516394675794999</v>
      </c>
      <c r="BB55" s="25">
        <v>23.674266394352902</v>
      </c>
      <c r="BC55" s="25">
        <v>1.8421282814420401</v>
      </c>
      <c r="BD55" s="25">
        <v>7.3778678108654703E-6</v>
      </c>
      <c r="BE55" s="25">
        <v>5.6551460176259498</v>
      </c>
      <c r="BF55" s="25">
        <v>5.30408896752041E-5</v>
      </c>
      <c r="BG55" s="25">
        <v>2.5309551535794799</v>
      </c>
      <c r="BH55" s="25">
        <v>1.8117652518505001E-2</v>
      </c>
      <c r="BI55" s="25">
        <v>10.1016417819959</v>
      </c>
      <c r="BJ55" s="25">
        <v>0.86333247526270795</v>
      </c>
      <c r="BK55" s="25">
        <v>2.43562381432673E-2</v>
      </c>
      <c r="BL55" s="25">
        <v>2.4740932224408398E-2</v>
      </c>
      <c r="BM55" s="25">
        <v>1.5633719252412699E-5</v>
      </c>
      <c r="BN55" s="25">
        <v>0.19636629441624301</v>
      </c>
      <c r="BO55" s="25">
        <v>224.00863851797399</v>
      </c>
      <c r="BP55" s="25">
        <v>0</v>
      </c>
      <c r="BQ55" s="25">
        <v>85.6557338620634</v>
      </c>
      <c r="BR55" s="25">
        <v>18.212714304799899</v>
      </c>
      <c r="BS55" s="25">
        <v>688.61866311722497</v>
      </c>
      <c r="BT55" s="25">
        <v>130.23857907688</v>
      </c>
      <c r="BU55" s="25"/>
      <c r="BV55" s="91">
        <f>Q55+S55+U55+V55+Z55+AB55+AC55+AD55+AG55+AH55+AJ55+AK55+AL55+AS55+AU55+BJ55+BQ55+BT55</f>
        <v>679.05865685676804</v>
      </c>
      <c r="BW55" s="34">
        <f>AF55/(AF55+AP55+AQ55+1E-50)</f>
        <v>7.9999822565136221E-3</v>
      </c>
      <c r="BY55" s="22">
        <f>+(Y55-B55)/B55</f>
        <v>-0.88535392401191759</v>
      </c>
      <c r="BZ55" s="22">
        <f>+(AM55-C55)/C55</f>
        <v>-0.90401754531790457</v>
      </c>
      <c r="CA55" s="22">
        <f>+(AR55-D55)/D55</f>
        <v>-0.91704281941036392</v>
      </c>
      <c r="CB55" s="22">
        <f>+(BA55-E55)/E55</f>
        <v>-0.9003431972350856</v>
      </c>
      <c r="CC55" s="22">
        <f>+(BB55-F55)/F55</f>
        <v>-0.90093093263152157</v>
      </c>
      <c r="CD55" s="22">
        <f>+(BN55-G55)/G55</f>
        <v>-0.90673399399170451</v>
      </c>
      <c r="CE55" s="22">
        <f>+(BS55-H55)/H55</f>
        <v>-0.88081652014313716</v>
      </c>
      <c r="CF55" s="22">
        <f>+(T55-I55)/I55</f>
        <v>-0.90890313595855399</v>
      </c>
      <c r="CG55" s="22">
        <f>+(V55-J55)/J55</f>
        <v>-0.87957568050017165</v>
      </c>
      <c r="CH55" s="22">
        <f>+(AD55-K55)/K55</f>
        <v>-0.90349029843175577</v>
      </c>
      <c r="CI55" s="22">
        <f>+(R55-L55)/L55</f>
        <v>-0.90876074234553772</v>
      </c>
      <c r="CJ55" s="22">
        <f>+(W55-M55)/M55</f>
        <v>-0.88053161607179276</v>
      </c>
      <c r="CK55" s="22">
        <f>+(AL55-N55)/N55</f>
        <v>-0.88354398263613998</v>
      </c>
    </row>
    <row r="56" spans="1:89" s="27" customFormat="1" x14ac:dyDescent="0.25">
      <c r="A56" s="27" t="s">
        <v>11</v>
      </c>
      <c r="B56" s="25">
        <v>48465.962017999998</v>
      </c>
      <c r="C56" s="25">
        <v>7.9216707877000001</v>
      </c>
      <c r="D56" s="25">
        <v>2455.3190727000001</v>
      </c>
      <c r="E56" s="25">
        <v>247.56715839</v>
      </c>
      <c r="F56" s="25">
        <v>232.42951721</v>
      </c>
      <c r="G56" s="25">
        <v>3.3476155010999999</v>
      </c>
      <c r="H56" s="25">
        <v>3245.0265897999998</v>
      </c>
      <c r="I56" s="25">
        <v>24.385558370999998</v>
      </c>
      <c r="J56" s="25">
        <v>96.770730245999999</v>
      </c>
      <c r="K56" s="25">
        <v>58.035770999</v>
      </c>
      <c r="L56" s="61">
        <v>3.3096332813</v>
      </c>
      <c r="M56" s="61">
        <v>16.104598048</v>
      </c>
      <c r="N56" s="61">
        <v>4.7726095918000002</v>
      </c>
      <c r="O56" s="25"/>
      <c r="P56" s="25" t="s">
        <v>11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91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91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/>
      <c r="BV56" s="91">
        <f>Q56+S56+U56+V56+Z56+AB56+AC56+AD56+AG56+AH56+AJ56+AK56+AL56+AS56+AU56+BJ56+BQ56+BT56</f>
        <v>0</v>
      </c>
      <c r="BW56" s="34"/>
    </row>
    <row r="57" spans="1:89" s="27" customFormat="1" x14ac:dyDescent="0.25">
      <c r="A57" s="27" t="s">
        <v>58</v>
      </c>
      <c r="B57" s="25">
        <v>132192.50341</v>
      </c>
      <c r="C57" s="25">
        <v>16.833878695999999</v>
      </c>
      <c r="D57" s="25">
        <v>4799.0942108999998</v>
      </c>
      <c r="E57" s="25">
        <v>657.34732151000003</v>
      </c>
      <c r="F57" s="25">
        <v>613.83440030999998</v>
      </c>
      <c r="G57" s="25">
        <v>7.6577596829000001</v>
      </c>
      <c r="H57" s="25">
        <v>9370.2899120000002</v>
      </c>
      <c r="I57" s="25">
        <v>53.201626548</v>
      </c>
      <c r="J57" s="25">
        <v>271.33190617000002</v>
      </c>
      <c r="K57" s="25">
        <v>122.10914836000001</v>
      </c>
      <c r="L57" s="61">
        <v>6.9033113116999996</v>
      </c>
      <c r="M57" s="61">
        <v>40.870436978999997</v>
      </c>
      <c r="N57" s="61">
        <v>12.440149687</v>
      </c>
      <c r="O57" s="25"/>
      <c r="P57" s="25" t="s">
        <v>58</v>
      </c>
      <c r="Q57" s="25">
        <v>0.20689243848178701</v>
      </c>
      <c r="R57" s="25">
        <v>0.19348261599021099</v>
      </c>
      <c r="S57" s="25">
        <v>1.3438646526457101</v>
      </c>
      <c r="T57" s="25">
        <v>1.3438646526457101</v>
      </c>
      <c r="U57" s="25">
        <v>0.55874535706608897</v>
      </c>
      <c r="V57" s="25">
        <v>6.0952372051874599</v>
      </c>
      <c r="W57" s="25">
        <v>0.90363126443140196</v>
      </c>
      <c r="X57" s="25">
        <v>14.933165593192101</v>
      </c>
      <c r="Y57" s="25">
        <v>3402.6490385092302</v>
      </c>
      <c r="Z57" s="25">
        <v>9.0403827218703992</v>
      </c>
      <c r="AA57" s="25">
        <v>1.13330284234196</v>
      </c>
      <c r="AB57" s="25">
        <v>10.2249477539641</v>
      </c>
      <c r="AC57" s="25">
        <v>16.379997093099998</v>
      </c>
      <c r="AD57" s="25">
        <v>3.3528028809338801</v>
      </c>
      <c r="AE57" s="25">
        <v>3.3528028809338801</v>
      </c>
      <c r="AF57" s="25">
        <v>1.05936952661254</v>
      </c>
      <c r="AG57" s="25">
        <v>6.8384321113113398</v>
      </c>
      <c r="AH57" s="25">
        <v>0.28427077187850303</v>
      </c>
      <c r="AI57" s="91">
        <v>0.84119124388501598</v>
      </c>
      <c r="AJ57" s="25">
        <v>2.7399628942277401E-2</v>
      </c>
      <c r="AK57" s="25">
        <v>0.21425139362974399</v>
      </c>
      <c r="AL57" s="25">
        <v>0.27962307874882197</v>
      </c>
      <c r="AM57" s="25">
        <v>0.48524403401731703</v>
      </c>
      <c r="AN57" s="25">
        <v>0</v>
      </c>
      <c r="AO57" s="91">
        <v>209.48383901850201</v>
      </c>
      <c r="AP57" s="25">
        <v>119.17893483688501</v>
      </c>
      <c r="AQ57" s="25">
        <v>12.1827451953019</v>
      </c>
      <c r="AR57" s="25">
        <v>132.42104955879901</v>
      </c>
      <c r="AS57" s="25">
        <v>5.7465400811300897</v>
      </c>
      <c r="AT57" s="25">
        <v>8.6369693061503199E-3</v>
      </c>
      <c r="AU57" s="25">
        <v>87.913217569734698</v>
      </c>
      <c r="AV57" s="25">
        <v>8.3316378687918798E-3</v>
      </c>
      <c r="AW57" s="25">
        <v>9.9738664109305197E-4</v>
      </c>
      <c r="AX57" s="25">
        <v>5.4731623648980001</v>
      </c>
      <c r="AY57" s="25">
        <v>4.9205071732888097E-3</v>
      </c>
      <c r="AZ57" s="25">
        <v>1.9084442533772001E-4</v>
      </c>
      <c r="BA57" s="25">
        <v>18.315997760126098</v>
      </c>
      <c r="BB57" s="25">
        <v>17.178273657544999</v>
      </c>
      <c r="BC57" s="25">
        <v>1.13772410258106</v>
      </c>
      <c r="BD57" s="25">
        <v>2.0520489205619499E-5</v>
      </c>
      <c r="BE57" s="25">
        <v>3.6414587983707798</v>
      </c>
      <c r="BF57" s="25">
        <v>1.4751555636391601E-4</v>
      </c>
      <c r="BG57" s="25">
        <v>1.6340320882730599</v>
      </c>
      <c r="BH57" s="25">
        <v>1.3469242767462E-2</v>
      </c>
      <c r="BI57" s="25">
        <v>6.3396794479626504</v>
      </c>
      <c r="BJ57" s="25">
        <v>1.8459401185337001</v>
      </c>
      <c r="BK57" s="25">
        <v>1.8098914774825298E-2</v>
      </c>
      <c r="BL57" s="25">
        <v>3.5105621234918997E-2</v>
      </c>
      <c r="BM57" s="25">
        <v>2.1797803094186901E-5</v>
      </c>
      <c r="BN57" s="25">
        <v>0.236525081874148</v>
      </c>
      <c r="BO57" s="25">
        <v>51.126797030817301</v>
      </c>
      <c r="BP57" s="25">
        <v>0</v>
      </c>
      <c r="BQ57" s="25">
        <v>25.076931181842699</v>
      </c>
      <c r="BR57" s="25">
        <v>4.8927607268638598</v>
      </c>
      <c r="BS57" s="25">
        <v>208.16294802052499</v>
      </c>
      <c r="BT57" s="25">
        <v>30.165523463902101</v>
      </c>
      <c r="BU57" s="25"/>
      <c r="BV57" s="91">
        <f>Q57+S57+U57+V57+Z57+AB57+AC57+AD57+AG57+AH57+AJ57+AK57+AL57+AS57+AU57+BJ57+BQ57+BT57</f>
        <v>205.59499950290339</v>
      </c>
      <c r="BW57" s="34">
        <f>AF57/(AF57+AP57+AQ57+1E-50)</f>
        <v>8.0000085344599531E-3</v>
      </c>
      <c r="BY57" s="22">
        <f>+(Y57-B57)/B57</f>
        <v>-0.97425989408827673</v>
      </c>
      <c r="BZ57" s="22">
        <f>+(AM57-C57)/C57</f>
        <v>-0.97117455562201371</v>
      </c>
      <c r="CA57" s="22">
        <f>+(AR57-D57)/D57</f>
        <v>-0.97240707438957219</v>
      </c>
      <c r="CB57" s="22">
        <f>+(BA57-E57)/E57</f>
        <v>-0.97213649898496235</v>
      </c>
      <c r="CC57" s="22">
        <f>+(BB57-F57)/F57</f>
        <v>-0.97201480782297378</v>
      </c>
      <c r="CD57" s="22">
        <f>+(BN57-G57)/G57</f>
        <v>-0.96911301847166675</v>
      </c>
      <c r="CE57" s="22">
        <f>+(BS57-H57)/H57</f>
        <v>-0.97778479108165672</v>
      </c>
      <c r="CF57" s="22">
        <f>+(T57-I57)/I57</f>
        <v>-0.97474015852817508</v>
      </c>
      <c r="CG57" s="22">
        <f>+(V57-J57)/J57</f>
        <v>-0.97753586265903958</v>
      </c>
      <c r="CH57" s="22">
        <f>+(AD57-K57)/K57</f>
        <v>-0.97254257419723211</v>
      </c>
      <c r="CI57" s="22">
        <f>+(R57-L57)/L57</f>
        <v>-0.97197249156904031</v>
      </c>
      <c r="CJ57" s="22">
        <f>+(W57-M57)/M57</f>
        <v>-0.97789034492350291</v>
      </c>
      <c r="CK57" s="22">
        <f>+(AL57-N57)/N57</f>
        <v>-0.97752253101576192</v>
      </c>
    </row>
    <row r="58" spans="1:89" s="27" customFormat="1" x14ac:dyDescent="0.25">
      <c r="A58" s="27" t="s">
        <v>75</v>
      </c>
      <c r="B58" s="25">
        <v>4528.9282837000001</v>
      </c>
      <c r="C58" s="25">
        <v>0.7792002791</v>
      </c>
      <c r="D58" s="25">
        <v>230.72121396</v>
      </c>
      <c r="E58" s="25">
        <v>24.657578857000001</v>
      </c>
      <c r="F58" s="25">
        <v>23.132959837000001</v>
      </c>
      <c r="G58" s="25">
        <v>0.32340659980000003</v>
      </c>
      <c r="H58" s="25">
        <v>346.11967849000001</v>
      </c>
      <c r="I58" s="25">
        <v>2.3236741090000002</v>
      </c>
      <c r="J58" s="25">
        <v>9.9358875937000004</v>
      </c>
      <c r="K58" s="25">
        <v>5.3189874975000002</v>
      </c>
      <c r="L58" s="61">
        <v>0.3264356853</v>
      </c>
      <c r="M58" s="61">
        <v>1.5807951209</v>
      </c>
      <c r="N58" s="61">
        <v>0.48696820590000001</v>
      </c>
      <c r="O58" s="25"/>
      <c r="P58" s="25" t="s">
        <v>176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91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91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/>
      <c r="BV58" s="91">
        <f>Q58+S58+U58+V58+Z58+AB58+AC58+AD58+AG58+AH58+AJ58+AK58+AL58+AS58+AU58+BJ58+BQ58+BT58</f>
        <v>0</v>
      </c>
      <c r="BW58" s="34"/>
    </row>
    <row r="59" spans="1:89" s="27" customFormat="1" x14ac:dyDescent="0.25">
      <c r="A59" s="27" t="s">
        <v>235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91"/>
      <c r="AJ59" s="25"/>
      <c r="AK59" s="25"/>
      <c r="AL59" s="25"/>
      <c r="AM59" s="25"/>
      <c r="AN59" s="25"/>
      <c r="AO59" s="91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91"/>
      <c r="BW59" s="34"/>
    </row>
    <row r="60" spans="1:89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</row>
    <row r="61" spans="1:89" x14ac:dyDescent="0.25">
      <c r="A61" s="2" t="s">
        <v>55</v>
      </c>
      <c r="B61" s="1">
        <f t="shared" ref="B61:K61" si="30">SUM(B3:B58)</f>
        <v>10806349.819249701</v>
      </c>
      <c r="C61" s="1">
        <f t="shared" si="30"/>
        <v>2063.5817015042999</v>
      </c>
      <c r="D61" s="1">
        <f t="shared" si="30"/>
        <v>746721.31624313002</v>
      </c>
      <c r="E61" s="1">
        <f t="shared" si="30"/>
        <v>72182.569047010998</v>
      </c>
      <c r="F61" s="1">
        <f t="shared" si="30"/>
        <v>67601.951710623034</v>
      </c>
      <c r="G61" s="1">
        <f t="shared" si="30"/>
        <v>987.78863487899991</v>
      </c>
      <c r="H61" s="1">
        <f t="shared" si="30"/>
        <v>881989.6411443</v>
      </c>
      <c r="I61" s="1">
        <f t="shared" si="30"/>
        <v>7236.7848726163011</v>
      </c>
      <c r="J61" s="1">
        <f t="shared" si="30"/>
        <v>24658.894130430694</v>
      </c>
      <c r="K61" s="1">
        <f t="shared" si="30"/>
        <v>17767.607313736498</v>
      </c>
      <c r="L61" s="1">
        <f>SUM(L3:L58)</f>
        <v>1126.4505750093997</v>
      </c>
      <c r="M61" s="1">
        <f>SUM(M3:M58)</f>
        <v>4013.198471330998</v>
      </c>
      <c r="N61" s="1">
        <f>SUM(N3:N58)</f>
        <v>1378.6689573223996</v>
      </c>
      <c r="Q61" s="1">
        <f t="shared" ref="Q61:BT61" si="31">SUM(Q3:Q58)</f>
        <v>956.18395090983881</v>
      </c>
      <c r="R61" s="1">
        <f t="shared" si="31"/>
        <v>1103.0567512465168</v>
      </c>
      <c r="S61" s="1">
        <f t="shared" si="31"/>
        <v>7108.8097037825582</v>
      </c>
      <c r="T61" s="1">
        <f t="shared" si="31"/>
        <v>7108.8097037825582</v>
      </c>
      <c r="U61" s="1">
        <f t="shared" si="31"/>
        <v>3207.5203942057356</v>
      </c>
      <c r="V61" s="1">
        <f t="shared" si="31"/>
        <v>24285.346333994064</v>
      </c>
      <c r="W61" s="1">
        <f t="shared" si="31"/>
        <v>3956.504174071255</v>
      </c>
      <c r="X61" s="1">
        <f t="shared" si="31"/>
        <v>58434.603079814799</v>
      </c>
      <c r="Y61" s="1">
        <f t="shared" si="31"/>
        <v>10557055.627676679</v>
      </c>
      <c r="Z61" s="1">
        <f t="shared" si="31"/>
        <v>41184.654439857004</v>
      </c>
      <c r="AA61" s="1">
        <f t="shared" si="31"/>
        <v>4259.0105324506294</v>
      </c>
      <c r="AB61" s="1">
        <f t="shared" si="31"/>
        <v>44347.309608197342</v>
      </c>
      <c r="AC61" s="1">
        <f t="shared" si="31"/>
        <v>66896.239410196562</v>
      </c>
      <c r="AD61" s="1">
        <f t="shared" si="31"/>
        <v>17408.19463824054</v>
      </c>
      <c r="AE61" s="1">
        <f t="shared" si="31"/>
        <v>17408.19463824054</v>
      </c>
      <c r="AF61" s="1">
        <f t="shared" si="31"/>
        <v>5860.5210012687457</v>
      </c>
      <c r="AG61" s="1">
        <f t="shared" si="31"/>
        <v>29010.361463405443</v>
      </c>
      <c r="AH61" s="1">
        <f t="shared" si="31"/>
        <v>1327.1684028702966</v>
      </c>
      <c r="AI61" s="1"/>
      <c r="AJ61" s="1">
        <f t="shared" si="31"/>
        <v>162.29620564621894</v>
      </c>
      <c r="AK61" s="1">
        <f t="shared" si="31"/>
        <v>1085.0462890776298</v>
      </c>
      <c r="AL61" s="1">
        <f t="shared" si="31"/>
        <v>1357.2983839741216</v>
      </c>
      <c r="AM61" s="1">
        <f t="shared" si="31"/>
        <v>2015.3834807381031</v>
      </c>
      <c r="AN61" s="1">
        <f t="shared" si="31"/>
        <v>0</v>
      </c>
      <c r="AO61" s="1">
        <f>SUM(AO3:AO58)</f>
        <v>874974.14247457637</v>
      </c>
      <c r="AP61" s="1">
        <f t="shared" si="31"/>
        <v>659308.46932927088</v>
      </c>
      <c r="AQ61" s="1">
        <f t="shared" si="31"/>
        <v>67395.983943855201</v>
      </c>
      <c r="AR61" s="1">
        <f t="shared" si="31"/>
        <v>732564.97427439492</v>
      </c>
      <c r="AS61" s="1">
        <f t="shared" si="31"/>
        <v>25059.845533086373</v>
      </c>
      <c r="AT61" s="1">
        <f t="shared" si="31"/>
        <v>17.963453431470409</v>
      </c>
      <c r="AU61" s="1">
        <f t="shared" si="31"/>
        <v>364943.83077000733</v>
      </c>
      <c r="AV61" s="1">
        <f t="shared" si="31"/>
        <v>32.199735402117476</v>
      </c>
      <c r="AW61" s="1">
        <f t="shared" si="31"/>
        <v>6.2344608419197707</v>
      </c>
      <c r="AX61" s="1">
        <f t="shared" si="31"/>
        <v>28205.455785198104</v>
      </c>
      <c r="AY61" s="1">
        <f t="shared" si="31"/>
        <v>16.664891902445461</v>
      </c>
      <c r="AZ61" s="1">
        <f t="shared" si="31"/>
        <v>1.1769852270518124</v>
      </c>
      <c r="BA61" s="1">
        <f t="shared" si="31"/>
        <v>70366.47942171694</v>
      </c>
      <c r="BB61" s="1">
        <f t="shared" si="31"/>
        <v>65884.019414933282</v>
      </c>
      <c r="BC61" s="1">
        <f t="shared" si="31"/>
        <v>4482.4600067836136</v>
      </c>
      <c r="BD61" s="1">
        <f t="shared" si="31"/>
        <v>7.3393506698831934E-2</v>
      </c>
      <c r="BE61" s="1">
        <f t="shared" si="31"/>
        <v>10437.680837781694</v>
      </c>
      <c r="BF61" s="1">
        <f t="shared" si="31"/>
        <v>0.52760728599392537</v>
      </c>
      <c r="BG61" s="1">
        <f t="shared" si="31"/>
        <v>5462.8679884973717</v>
      </c>
      <c r="BH61" s="1">
        <f t="shared" si="31"/>
        <v>58.039891665646913</v>
      </c>
      <c r="BI61" s="1">
        <f t="shared" si="31"/>
        <v>21444.402662826171</v>
      </c>
      <c r="BJ61" s="1">
        <f t="shared" si="31"/>
        <v>4230.2329953561784</v>
      </c>
      <c r="BK61" s="1">
        <f t="shared" si="31"/>
        <v>49.514548404977965</v>
      </c>
      <c r="BL61" s="1">
        <f t="shared" si="31"/>
        <v>151.08716769027228</v>
      </c>
      <c r="BM61" s="1">
        <f t="shared" si="31"/>
        <v>0.13000527137871526</v>
      </c>
      <c r="BN61" s="1">
        <f t="shared" si="31"/>
        <v>967.73397375732429</v>
      </c>
      <c r="BO61" s="1">
        <f t="shared" si="31"/>
        <v>206066.83355092673</v>
      </c>
      <c r="BP61" s="1">
        <f t="shared" si="31"/>
        <v>0</v>
      </c>
      <c r="BQ61" s="1">
        <f t="shared" si="31"/>
        <v>99041.68640504693</v>
      </c>
      <c r="BR61" s="1">
        <f t="shared" si="31"/>
        <v>21765.99235829902</v>
      </c>
      <c r="BS61" s="1">
        <f t="shared" si="31"/>
        <v>869700.73267756659</v>
      </c>
      <c r="BT61" s="1">
        <f t="shared" si="31"/>
        <v>126789.31161937944</v>
      </c>
      <c r="BU61" s="1"/>
      <c r="BV61" s="1"/>
      <c r="BW61" s="34">
        <f>AF61/(AF61+AP61+AQ61+1E-50)</f>
        <v>8.0000016477358733E-3</v>
      </c>
      <c r="BX61" s="27"/>
      <c r="BY61" s="22">
        <f>+(Y61-B61)/B61</f>
        <v>-2.3069232048082148E-2</v>
      </c>
      <c r="BZ61" s="22">
        <f>+(AM61-C61)/C61</f>
        <v>-2.3356584685288423E-2</v>
      </c>
      <c r="CA61" s="22">
        <f>+(AR61-D61)/D61</f>
        <v>-1.8957999002837948E-2</v>
      </c>
      <c r="CB61" s="22">
        <f>+(BA61-E61)/E61</f>
        <v>-2.5159670115250082E-2</v>
      </c>
      <c r="CC61" s="22">
        <f>+(BB61-F61)/F61</f>
        <v>-2.5412465945414336E-2</v>
      </c>
      <c r="CD61" s="22">
        <f>+(BN61-G61)/G61</f>
        <v>-2.0302583380231172E-2</v>
      </c>
      <c r="CE61" s="22">
        <f>+(BS61-H61)/H61</f>
        <v>-1.393316643808842E-2</v>
      </c>
      <c r="CF61" s="22">
        <f>+(T61-I61)/I61</f>
        <v>-1.7683981365536464E-2</v>
      </c>
      <c r="CG61" s="22">
        <f>+(V61-J61)/J61</f>
        <v>-1.5148602952783946E-2</v>
      </c>
      <c r="CH61" s="22">
        <f>+(AD61-K61)/K61</f>
        <v>-2.022853551125529E-2</v>
      </c>
      <c r="CI61" s="22">
        <f>+(R61-L61)/L61</f>
        <v>-2.0767732097511416E-2</v>
      </c>
      <c r="CJ61" s="22">
        <f>+(W61-M61)/M61</f>
        <v>-1.4126960743344472E-2</v>
      </c>
      <c r="CK61" s="22">
        <f>+(AL61-N61)/N61</f>
        <v>-1.5500873675855517E-2</v>
      </c>
    </row>
    <row r="62" spans="1:89" x14ac:dyDescent="0.25">
      <c r="A62" s="27" t="s">
        <v>56</v>
      </c>
      <c r="B62" s="25">
        <f>SUM(B2:B51)</f>
        <v>10581631.444213999</v>
      </c>
      <c r="C62" s="25">
        <f t="shared" ref="C62:N62" si="32">SUM(C2:C51)</f>
        <v>2031.5340473699998</v>
      </c>
      <c r="D62" s="25">
        <f t="shared" si="32"/>
        <v>737604.45758617006</v>
      </c>
      <c r="E62" s="25">
        <f t="shared" si="32"/>
        <v>70996.954310104004</v>
      </c>
      <c r="F62" s="25">
        <f t="shared" si="32"/>
        <v>66493.587544856025</v>
      </c>
      <c r="G62" s="25">
        <f t="shared" si="32"/>
        <v>974.35440972069989</v>
      </c>
      <c r="H62" s="25">
        <f t="shared" si="32"/>
        <v>863250.40200051002</v>
      </c>
      <c r="I62" s="25">
        <f t="shared" si="32"/>
        <v>7141.0558703363013</v>
      </c>
      <c r="J62" s="25">
        <f t="shared" si="32"/>
        <v>24141.922697390994</v>
      </c>
      <c r="K62" s="25">
        <f t="shared" si="32"/>
        <v>17527.410466489</v>
      </c>
      <c r="L62" s="25">
        <f t="shared" si="32"/>
        <v>1112.6400293240997</v>
      </c>
      <c r="M62" s="25">
        <f t="shared" si="32"/>
        <v>3935.1895635590986</v>
      </c>
      <c r="N62" s="25">
        <f t="shared" si="32"/>
        <v>1350.1788988206997</v>
      </c>
      <c r="Q62" s="91">
        <f>SUM(Q2:Q51)</f>
        <v>955.48860387959155</v>
      </c>
      <c r="R62" s="91">
        <f t="shared" ref="R62:BT62" si="33">SUM(R2:R51)</f>
        <v>1102.564809927127</v>
      </c>
      <c r="S62" s="91">
        <f t="shared" si="33"/>
        <v>7106.024855884697</v>
      </c>
      <c r="T62" s="91">
        <f t="shared" si="33"/>
        <v>7106.024855884697</v>
      </c>
      <c r="U62" s="91">
        <f t="shared" si="33"/>
        <v>3206.0496078009669</v>
      </c>
      <c r="V62" s="91">
        <f t="shared" si="33"/>
        <v>24262.520195762809</v>
      </c>
      <c r="W62" s="91">
        <f t="shared" si="33"/>
        <v>3953.2765150606542</v>
      </c>
      <c r="X62" s="91">
        <f t="shared" si="33"/>
        <v>58389.819163006672</v>
      </c>
      <c r="Y62" s="91">
        <f t="shared" si="33"/>
        <v>10549120.906749416</v>
      </c>
      <c r="Z62" s="91">
        <f t="shared" si="33"/>
        <v>41156.236091977866</v>
      </c>
      <c r="AA62" s="91">
        <f t="shared" si="33"/>
        <v>4255.5947993137561</v>
      </c>
      <c r="AB62" s="91">
        <f t="shared" si="33"/>
        <v>44307.447254319341</v>
      </c>
      <c r="AC62" s="91">
        <f t="shared" si="33"/>
        <v>66879.403178540495</v>
      </c>
      <c r="AD62" s="91">
        <f t="shared" si="33"/>
        <v>17399.559575616517</v>
      </c>
      <c r="AE62" s="91">
        <f t="shared" si="33"/>
        <v>17399.559575616517</v>
      </c>
      <c r="AF62" s="91">
        <f t="shared" si="33"/>
        <v>5858.3787282578387</v>
      </c>
      <c r="AG62" s="91">
        <f t="shared" si="33"/>
        <v>28984.718643614837</v>
      </c>
      <c r="AH62" s="91">
        <f t="shared" si="33"/>
        <v>1326.1484686485903</v>
      </c>
      <c r="AJ62" s="91">
        <f t="shared" si="33"/>
        <v>162.22738485099811</v>
      </c>
      <c r="AK62" s="91">
        <f t="shared" si="33"/>
        <v>1084.2835816060579</v>
      </c>
      <c r="AL62" s="91">
        <f t="shared" si="33"/>
        <v>1355.7621619190954</v>
      </c>
      <c r="AM62" s="91">
        <f t="shared" si="33"/>
        <v>2014.2731121553995</v>
      </c>
      <c r="AN62" s="91">
        <f t="shared" si="33"/>
        <v>0</v>
      </c>
      <c r="AO62" s="91">
        <f>SUM(AO2:AO51)</f>
        <v>874073.08873338799</v>
      </c>
      <c r="AP62" s="91">
        <f t="shared" si="33"/>
        <v>659067.4634752014</v>
      </c>
      <c r="AQ62" s="91">
        <f t="shared" si="33"/>
        <v>67371.347785612947</v>
      </c>
      <c r="AR62" s="91">
        <f t="shared" si="33"/>
        <v>732297.18998907227</v>
      </c>
      <c r="AS62" s="91">
        <f t="shared" si="33"/>
        <v>25039.240598527875</v>
      </c>
      <c r="AT62" s="91">
        <f t="shared" si="33"/>
        <v>17.953830953805987</v>
      </c>
      <c r="AU62" s="91">
        <f t="shared" si="33"/>
        <v>364504.1877083201</v>
      </c>
      <c r="AV62" s="91">
        <f t="shared" si="33"/>
        <v>32.183035932329062</v>
      </c>
      <c r="AW62" s="91">
        <f t="shared" si="33"/>
        <v>6.2327052997315731</v>
      </c>
      <c r="AX62" s="91">
        <f t="shared" si="33"/>
        <v>28194.676907482975</v>
      </c>
      <c r="AY62" s="91">
        <f t="shared" si="33"/>
        <v>16.656708359066769</v>
      </c>
      <c r="AZ62" s="91">
        <f t="shared" si="33"/>
        <v>1.1766516990999614</v>
      </c>
      <c r="BA62" s="91">
        <f t="shared" si="33"/>
        <v>70322.647029281012</v>
      </c>
      <c r="BB62" s="91">
        <f t="shared" si="33"/>
        <v>65843.166874881383</v>
      </c>
      <c r="BC62" s="91">
        <f t="shared" si="33"/>
        <v>4479.48015439959</v>
      </c>
      <c r="BD62" s="91">
        <f t="shared" si="33"/>
        <v>7.336560834181545E-2</v>
      </c>
      <c r="BE62" s="91">
        <f t="shared" si="33"/>
        <v>10428.384232965698</v>
      </c>
      <c r="BF62" s="91">
        <f t="shared" si="33"/>
        <v>0.52740672954788625</v>
      </c>
      <c r="BG62" s="91">
        <f t="shared" si="33"/>
        <v>5458.7030012555197</v>
      </c>
      <c r="BH62" s="91">
        <f t="shared" si="33"/>
        <v>58.008304770360944</v>
      </c>
      <c r="BI62" s="91">
        <f t="shared" si="33"/>
        <v>21427.961341596212</v>
      </c>
      <c r="BJ62" s="91">
        <f t="shared" si="33"/>
        <v>4227.523722762382</v>
      </c>
      <c r="BK62" s="91">
        <f t="shared" si="33"/>
        <v>49.472093252059871</v>
      </c>
      <c r="BL62" s="91">
        <f t="shared" si="33"/>
        <v>151.02732113681296</v>
      </c>
      <c r="BM62" s="91">
        <f t="shared" si="33"/>
        <v>0.12996783985636864</v>
      </c>
      <c r="BN62" s="91">
        <f t="shared" si="33"/>
        <v>967.30108238103389</v>
      </c>
      <c r="BO62" s="91">
        <f t="shared" si="33"/>
        <v>205791.69811537795</v>
      </c>
      <c r="BP62" s="91">
        <f t="shared" si="33"/>
        <v>0</v>
      </c>
      <c r="BQ62" s="91">
        <f t="shared" si="33"/>
        <v>98930.953740003024</v>
      </c>
      <c r="BR62" s="91">
        <f t="shared" si="33"/>
        <v>21742.886883267358</v>
      </c>
      <c r="BS62" s="91">
        <f t="shared" si="33"/>
        <v>868803.95106642891</v>
      </c>
      <c r="BT62" s="91">
        <f t="shared" si="33"/>
        <v>126628.90751683866</v>
      </c>
    </row>
    <row r="63" spans="1:89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8631019.9104370009</v>
      </c>
      <c r="C63" s="25">
        <f t="shared" ref="C63:N63" si="34">+C3+C5+C8+C9+C11+C12+C14+C15+C16+C17+C18+C19+C20+C21+C22+C23+C24+C25+C26+C28+C30+C31+C33+C34+C35+C36+C37+C39+C40+C41+C42+C43+C44+C46+C47+C49+C50+C10</f>
        <v>1710.2297973752995</v>
      </c>
      <c r="D63" s="25">
        <f t="shared" si="34"/>
        <v>592505.18091286987</v>
      </c>
      <c r="E63" s="25">
        <f t="shared" si="34"/>
        <v>56788.003000833989</v>
      </c>
      <c r="F63" s="25">
        <f t="shared" si="34"/>
        <v>53666.277338756016</v>
      </c>
      <c r="G63" s="25">
        <f t="shared" si="34"/>
        <v>801.8787177385999</v>
      </c>
      <c r="H63" s="25">
        <f t="shared" si="34"/>
        <v>695116.26165100979</v>
      </c>
      <c r="I63" s="25">
        <f t="shared" si="34"/>
        <v>5506.9880455173015</v>
      </c>
      <c r="J63" s="25">
        <f t="shared" si="34"/>
        <v>19286.481913832999</v>
      </c>
      <c r="K63" s="25">
        <f t="shared" si="34"/>
        <v>13478.270685567999</v>
      </c>
      <c r="L63" s="25">
        <f t="shared" si="34"/>
        <v>843.64120576540006</v>
      </c>
      <c r="M63" s="25">
        <f t="shared" si="34"/>
        <v>3160.2245479110989</v>
      </c>
      <c r="N63" s="25">
        <f t="shared" si="34"/>
        <v>1084.0366690786002</v>
      </c>
    </row>
    <row r="65" spans="2:8" x14ac:dyDescent="0.25">
      <c r="B65" s="91"/>
      <c r="C65" s="91"/>
      <c r="D65" s="91"/>
      <c r="E65" s="91"/>
      <c r="F65" s="91"/>
      <c r="G65" s="91"/>
      <c r="H65" s="91"/>
    </row>
    <row r="66" spans="2:8" x14ac:dyDescent="0.25">
      <c r="B66" s="91"/>
      <c r="C66" s="91"/>
      <c r="D66" s="91"/>
      <c r="E66" s="91"/>
      <c r="F66" s="91"/>
      <c r="G66" s="91"/>
      <c r="H66" s="91"/>
    </row>
    <row r="67" spans="2:8" x14ac:dyDescent="0.25">
      <c r="C67" s="91"/>
      <c r="D67" s="90"/>
      <c r="E67" s="90"/>
      <c r="F67" s="90"/>
      <c r="G67" s="90"/>
      <c r="H67" s="90"/>
    </row>
    <row r="68" spans="2:8" x14ac:dyDescent="0.25">
      <c r="C68" s="91"/>
    </row>
    <row r="69" spans="2:8" x14ac:dyDescent="0.25">
      <c r="C69" s="91"/>
    </row>
    <row r="70" spans="2:8" x14ac:dyDescent="0.25">
      <c r="C70" s="91"/>
    </row>
    <row r="71" spans="2:8" x14ac:dyDescent="0.25">
      <c r="C71" s="91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K68"/>
  <sheetViews>
    <sheetView zoomScale="85" zoomScaleNormal="85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5" x14ac:dyDescent="0.25"/>
  <cols>
    <col min="1" max="1" width="19.5703125" bestFit="1" customWidth="1"/>
    <col min="2" max="2" width="5.7109375" style="25" bestFit="1" customWidth="1"/>
    <col min="3" max="3" width="8.85546875" customWidth="1"/>
    <col min="4" max="4" width="8.42578125" customWidth="1"/>
    <col min="5" max="5" width="9.85546875" customWidth="1"/>
    <col min="6" max="6" width="6.7109375" customWidth="1"/>
    <col min="7" max="7" width="14.5703125" bestFit="1" customWidth="1"/>
    <col min="8" max="8" width="5.7109375" bestFit="1" customWidth="1"/>
    <col min="9" max="9" width="5.7109375" style="90" customWidth="1"/>
    <col min="10" max="10" width="6.7109375" bestFit="1" customWidth="1"/>
    <col min="11" max="11" width="13.42578125" bestFit="1" customWidth="1"/>
    <col min="12" max="12" width="11.5703125" customWidth="1"/>
    <col min="13" max="13" width="8.85546875" customWidth="1"/>
    <col min="14" max="14" width="13.42578125" customWidth="1"/>
    <col min="15" max="15" width="6.7109375" customWidth="1"/>
    <col min="16" max="16" width="8.7109375" customWidth="1"/>
    <col min="17" max="17" width="10.28515625" customWidth="1"/>
    <col min="18" max="18" width="12.7109375" customWidth="1"/>
    <col min="19" max="19" width="10.28515625" customWidth="1"/>
    <col min="20" max="20" width="12.28515625" style="27" bestFit="1" customWidth="1"/>
    <col min="21" max="21" width="7.7109375" customWidth="1"/>
    <col min="22" max="22" width="6.7109375" customWidth="1"/>
    <col min="23" max="23" width="9.28515625" customWidth="1"/>
    <col min="24" max="24" width="6.7109375" style="27" bestFit="1" customWidth="1"/>
    <col min="25" max="25" width="10.85546875" style="27" bestFit="1" customWidth="1"/>
    <col min="26" max="26" width="7.7109375" customWidth="1"/>
    <col min="27" max="28" width="11.85546875" style="27" bestFit="1" customWidth="1"/>
    <col min="29" max="29" width="6.7109375" customWidth="1"/>
    <col min="30" max="30" width="9.7109375" customWidth="1"/>
    <col min="31" max="31" width="15.42578125" bestFit="1" customWidth="1"/>
    <col min="32" max="32" width="8.140625" style="27" bestFit="1" customWidth="1"/>
    <col min="33" max="33" width="6.7109375" customWidth="1"/>
    <col min="34" max="34" width="10.85546875" customWidth="1"/>
    <col min="35" max="35" width="6.7109375" customWidth="1"/>
    <col min="36" max="36" width="5.7109375" customWidth="1"/>
    <col min="37" max="37" width="5.7109375" style="90" customWidth="1"/>
    <col min="38" max="38" width="5.7109375" style="27" customWidth="1"/>
    <col min="39" max="39" width="6.5703125" customWidth="1"/>
    <col min="40" max="40" width="6" style="27" bestFit="1" customWidth="1"/>
    <col min="41" max="41" width="9.140625" customWidth="1"/>
    <col min="42" max="42" width="5.7109375" bestFit="1" customWidth="1"/>
    <col min="43" max="43" width="8.140625" bestFit="1" customWidth="1"/>
    <col min="44" max="44" width="6.7109375" bestFit="1" customWidth="1"/>
    <col min="45" max="45" width="9" customWidth="1"/>
    <col min="46" max="46" width="9.28515625" customWidth="1"/>
    <col min="47" max="47" width="7.7109375" customWidth="1"/>
    <col min="48" max="48" width="9.140625" customWidth="1"/>
    <col min="49" max="49" width="12.7109375" bestFit="1" customWidth="1"/>
    <col min="50" max="51" width="9.28515625" customWidth="1"/>
    <col min="52" max="52" width="6.7109375" bestFit="1" customWidth="1"/>
    <col min="53" max="53" width="4.28515625" customWidth="1"/>
    <col min="54" max="54" width="7.7109375" bestFit="1" customWidth="1"/>
    <col min="55" max="55" width="4.5703125" bestFit="1" customWidth="1"/>
    <col min="56" max="56" width="4.140625" customWidth="1"/>
    <col min="57" max="57" width="6.7109375" customWidth="1"/>
    <col min="58" max="58" width="5.7109375" customWidth="1"/>
    <col min="59" max="59" width="5.85546875" customWidth="1"/>
    <col min="60" max="60" width="3.28515625" bestFit="1" customWidth="1"/>
    <col min="61" max="61" width="7.7109375" customWidth="1"/>
    <col min="62" max="62" width="11.5703125" customWidth="1"/>
    <col min="63" max="63" width="9.7109375" customWidth="1"/>
    <col min="64" max="65" width="7.7109375" customWidth="1"/>
    <col min="66" max="66" width="5.7109375" customWidth="1"/>
    <col min="67" max="67" width="5.28515625" customWidth="1"/>
    <col min="68" max="68" width="8.7109375" customWidth="1"/>
    <col min="69" max="69" width="4.85546875" customWidth="1"/>
    <col min="70" max="70" width="7.85546875" customWidth="1"/>
    <col min="71" max="71" width="5.85546875" customWidth="1"/>
    <col min="72" max="72" width="6" customWidth="1"/>
    <col min="73" max="73" width="6.7109375" customWidth="1"/>
    <col min="74" max="74" width="11.42578125" style="27" bestFit="1" customWidth="1"/>
    <col min="75" max="75" width="5.7109375" style="27" bestFit="1" customWidth="1"/>
    <col min="76" max="77" width="5.7109375" customWidth="1"/>
    <col min="78" max="78" width="3.85546875" bestFit="1" customWidth="1"/>
    <col min="79" max="79" width="11.5703125" style="27" bestFit="1" customWidth="1"/>
    <col min="80" max="80" width="6.7109375" customWidth="1"/>
    <col min="81" max="81" width="8.7109375" customWidth="1"/>
    <col min="82" max="82" width="7.5703125" style="90" bestFit="1" customWidth="1"/>
    <col min="83" max="83" width="8.7109375" style="27" customWidth="1"/>
    <col min="84" max="84" width="5.28515625" bestFit="1" customWidth="1"/>
    <col min="85" max="85" width="9.7109375" customWidth="1"/>
    <col min="86" max="86" width="9.28515625" style="27" bestFit="1" customWidth="1"/>
    <col min="87" max="87" width="7.7109375" customWidth="1"/>
    <col min="88" max="88" width="9" style="27" bestFit="1" customWidth="1"/>
    <col min="89" max="89" width="11.42578125" style="27" bestFit="1" customWidth="1"/>
    <col min="90" max="90" width="4.85546875" bestFit="1" customWidth="1"/>
    <col min="91" max="91" width="6.7109375" bestFit="1" customWidth="1"/>
    <col min="92" max="92" width="9.28515625" customWidth="1"/>
    <col min="93" max="93" width="7.7109375" customWidth="1"/>
    <col min="94" max="94" width="7.7109375" style="27" bestFit="1" customWidth="1"/>
    <col min="95" max="98" width="7.7109375" style="27" customWidth="1"/>
    <col min="99" max="99" width="6.7109375" bestFit="1" customWidth="1"/>
    <col min="100" max="100" width="9" customWidth="1"/>
    <col min="101" max="101" width="9" style="27" customWidth="1"/>
    <col min="102" max="118" width="9" customWidth="1"/>
  </cols>
  <sheetData>
    <row r="1" spans="1:115" x14ac:dyDescent="0.25">
      <c r="C1" s="27" t="s">
        <v>517</v>
      </c>
      <c r="BK1" s="26"/>
    </row>
    <row r="2" spans="1:115" x14ac:dyDescent="0.25">
      <c r="A2" s="27" t="s">
        <v>177</v>
      </c>
      <c r="B2" s="25" t="s">
        <v>359</v>
      </c>
      <c r="C2" s="25" t="s">
        <v>63</v>
      </c>
      <c r="D2" s="25" t="s">
        <v>310</v>
      </c>
      <c r="E2" s="25" t="s">
        <v>178</v>
      </c>
      <c r="F2" s="25" t="s">
        <v>131</v>
      </c>
      <c r="G2" s="25" t="s">
        <v>132</v>
      </c>
      <c r="H2" s="25" t="s">
        <v>133</v>
      </c>
      <c r="I2" s="91" t="s">
        <v>334</v>
      </c>
      <c r="J2" s="25" t="s">
        <v>360</v>
      </c>
      <c r="K2" s="25" t="s">
        <v>311</v>
      </c>
      <c r="L2" s="25" t="s">
        <v>312</v>
      </c>
      <c r="M2" s="25" t="s">
        <v>313</v>
      </c>
      <c r="N2" s="25" t="s">
        <v>179</v>
      </c>
      <c r="O2" s="25" t="s">
        <v>134</v>
      </c>
      <c r="P2" s="25" t="s">
        <v>314</v>
      </c>
      <c r="Q2" s="25" t="s">
        <v>59</v>
      </c>
      <c r="R2" s="25" t="s">
        <v>315</v>
      </c>
      <c r="S2" s="25" t="s">
        <v>316</v>
      </c>
      <c r="T2" s="25" t="s">
        <v>420</v>
      </c>
      <c r="U2" s="25" t="s">
        <v>136</v>
      </c>
      <c r="V2" s="25" t="s">
        <v>137</v>
      </c>
      <c r="W2" s="25" t="s">
        <v>317</v>
      </c>
      <c r="X2" s="25" t="s">
        <v>361</v>
      </c>
      <c r="Y2" s="25" t="s">
        <v>348</v>
      </c>
      <c r="Z2" s="25" t="s">
        <v>138</v>
      </c>
      <c r="AA2" s="25" t="s">
        <v>421</v>
      </c>
      <c r="AB2" s="25" t="s">
        <v>422</v>
      </c>
      <c r="AC2" s="25" t="s">
        <v>139</v>
      </c>
      <c r="AD2" s="25" t="s">
        <v>65</v>
      </c>
      <c r="AE2" s="25" t="s">
        <v>140</v>
      </c>
      <c r="AF2" s="25" t="s">
        <v>349</v>
      </c>
      <c r="AG2" s="25" t="s">
        <v>141</v>
      </c>
      <c r="AH2" s="25" t="s">
        <v>318</v>
      </c>
      <c r="AI2" s="25" t="s">
        <v>142</v>
      </c>
      <c r="AJ2" s="25" t="s">
        <v>143</v>
      </c>
      <c r="AK2" s="91" t="s">
        <v>468</v>
      </c>
      <c r="AL2" s="25" t="s">
        <v>362</v>
      </c>
      <c r="AM2" s="25" t="s">
        <v>144</v>
      </c>
      <c r="AN2" s="25" t="s">
        <v>350</v>
      </c>
      <c r="AO2" s="25" t="s">
        <v>319</v>
      </c>
      <c r="AP2" s="25" t="s">
        <v>367</v>
      </c>
      <c r="AQ2" s="25" t="s">
        <v>320</v>
      </c>
      <c r="AR2" s="25" t="s">
        <v>57</v>
      </c>
      <c r="AS2" s="25" t="s">
        <v>321</v>
      </c>
      <c r="AT2" s="25" t="s">
        <v>145</v>
      </c>
      <c r="AU2" s="25" t="s">
        <v>146</v>
      </c>
      <c r="AV2" s="25" t="s">
        <v>322</v>
      </c>
      <c r="AW2" s="25" t="s">
        <v>323</v>
      </c>
      <c r="AX2" s="25" t="s">
        <v>60</v>
      </c>
      <c r="AY2" s="25" t="s">
        <v>324</v>
      </c>
      <c r="AZ2" s="25" t="s">
        <v>148</v>
      </c>
      <c r="BA2" s="25" t="s">
        <v>149</v>
      </c>
      <c r="BB2" s="25" t="s">
        <v>150</v>
      </c>
      <c r="BC2" s="25" t="s">
        <v>151</v>
      </c>
      <c r="BD2" s="25" t="s">
        <v>152</v>
      </c>
      <c r="BE2" s="25" t="s">
        <v>153</v>
      </c>
      <c r="BF2" s="25" t="s">
        <v>154</v>
      </c>
      <c r="BG2" s="25" t="s">
        <v>155</v>
      </c>
      <c r="BH2" s="25" t="s">
        <v>156</v>
      </c>
      <c r="BI2" s="25" t="s">
        <v>54</v>
      </c>
      <c r="BJ2" s="25" t="s">
        <v>325</v>
      </c>
      <c r="BK2" s="25" t="s">
        <v>326</v>
      </c>
      <c r="BL2" s="25" t="s">
        <v>53</v>
      </c>
      <c r="BM2" s="25" t="s">
        <v>157</v>
      </c>
      <c r="BN2" s="25" t="s">
        <v>158</v>
      </c>
      <c r="BO2" s="25" t="s">
        <v>159</v>
      </c>
      <c r="BP2" s="25" t="s">
        <v>160</v>
      </c>
      <c r="BQ2" s="25" t="s">
        <v>161</v>
      </c>
      <c r="BR2" s="25" t="s">
        <v>162</v>
      </c>
      <c r="BS2" s="25" t="s">
        <v>163</v>
      </c>
      <c r="BT2" s="25" t="s">
        <v>164</v>
      </c>
      <c r="BU2" s="25" t="s">
        <v>165</v>
      </c>
      <c r="BV2" s="25" t="s">
        <v>351</v>
      </c>
      <c r="BW2" s="25" t="s">
        <v>363</v>
      </c>
      <c r="BX2" s="25" t="s">
        <v>166</v>
      </c>
      <c r="BY2" s="25" t="s">
        <v>167</v>
      </c>
      <c r="BZ2" s="25" t="s">
        <v>168</v>
      </c>
      <c r="CA2" s="25" t="s">
        <v>423</v>
      </c>
      <c r="CB2" s="25" t="s">
        <v>61</v>
      </c>
      <c r="CC2" s="25" t="s">
        <v>327</v>
      </c>
      <c r="CD2" s="91" t="s">
        <v>368</v>
      </c>
      <c r="CE2" s="25" t="s">
        <v>352</v>
      </c>
      <c r="CF2" s="25" t="s">
        <v>170</v>
      </c>
      <c r="CG2" s="25" t="s">
        <v>328</v>
      </c>
      <c r="CH2" s="25" t="s">
        <v>353</v>
      </c>
      <c r="CI2" s="25" t="s">
        <v>171</v>
      </c>
      <c r="CJ2" s="25" t="s">
        <v>354</v>
      </c>
      <c r="CK2" s="25" t="s">
        <v>355</v>
      </c>
      <c r="CL2" s="25" t="s">
        <v>172</v>
      </c>
      <c r="CM2" s="25" t="s">
        <v>173</v>
      </c>
      <c r="CN2" s="25" t="s">
        <v>174</v>
      </c>
      <c r="CO2" s="25" t="s">
        <v>369</v>
      </c>
      <c r="CP2" s="25" t="s">
        <v>356</v>
      </c>
      <c r="CQ2" s="25"/>
      <c r="CR2" s="25"/>
      <c r="CT2" s="25"/>
      <c r="CV2" s="27" t="s">
        <v>141</v>
      </c>
      <c r="CW2" s="27" t="s">
        <v>60</v>
      </c>
      <c r="CX2" s="27" t="s">
        <v>54</v>
      </c>
      <c r="CY2" s="27" t="s">
        <v>53</v>
      </c>
      <c r="CZ2" s="27"/>
      <c r="DA2" s="27"/>
      <c r="DB2" s="27"/>
      <c r="DJ2" s="27"/>
      <c r="DK2" s="27"/>
    </row>
    <row r="3" spans="1:115" x14ac:dyDescent="0.25">
      <c r="A3" s="27" t="s">
        <v>0</v>
      </c>
      <c r="B3" s="25">
        <v>25.153481749999901</v>
      </c>
      <c r="C3" s="25">
        <v>172.422438</v>
      </c>
      <c r="D3" s="25">
        <v>14.905510549999899</v>
      </c>
      <c r="E3" s="25">
        <v>14.905509540000001</v>
      </c>
      <c r="F3" s="25">
        <v>172.42265159999999</v>
      </c>
      <c r="G3" s="25">
        <v>172.42159709999899</v>
      </c>
      <c r="H3" s="25">
        <v>52.853340350000003</v>
      </c>
      <c r="I3" s="91">
        <v>0.96262283000000004</v>
      </c>
      <c r="J3" s="25">
        <v>436.46731347000002</v>
      </c>
      <c r="K3" s="25">
        <v>436.46762423000001</v>
      </c>
      <c r="L3" s="25">
        <v>2489.0219999999999</v>
      </c>
      <c r="M3" s="25">
        <v>48.040786159999897</v>
      </c>
      <c r="N3" s="25">
        <v>48.041976003999999</v>
      </c>
      <c r="O3" s="25">
        <v>2245.4830780000002</v>
      </c>
      <c r="P3" s="25">
        <v>2245.5531590000001</v>
      </c>
      <c r="Q3" s="25">
        <v>413950.90252999897</v>
      </c>
      <c r="R3" s="25">
        <v>43171330.189999998</v>
      </c>
      <c r="S3" s="25">
        <v>414116.55910000001</v>
      </c>
      <c r="T3" s="25">
        <v>1253.437964</v>
      </c>
      <c r="U3" s="25">
        <v>1079.85996314</v>
      </c>
      <c r="V3" s="25">
        <v>332.88346018999999</v>
      </c>
      <c r="W3" s="25">
        <v>2359.3746846999902</v>
      </c>
      <c r="X3" s="25">
        <v>344.79630429999997</v>
      </c>
      <c r="Y3" s="25">
        <v>388.84054170000002</v>
      </c>
      <c r="Z3" s="25">
        <v>2359.3761163999998</v>
      </c>
      <c r="AA3" s="25">
        <v>6105.0478000000003</v>
      </c>
      <c r="AB3" s="25">
        <v>7423.6979510000001</v>
      </c>
      <c r="AC3" s="25">
        <v>194.08266180000001</v>
      </c>
      <c r="AD3" s="25">
        <v>194.08247119999999</v>
      </c>
      <c r="AE3" s="25">
        <v>194.0799318</v>
      </c>
      <c r="AF3" s="25">
        <v>669.59164233299998</v>
      </c>
      <c r="AG3" s="25">
        <v>381.84925829999997</v>
      </c>
      <c r="AH3" s="25">
        <v>381.19269639999999</v>
      </c>
      <c r="AI3" s="25">
        <v>783.43294395999999</v>
      </c>
      <c r="AJ3" s="25">
        <v>12.133527283999999</v>
      </c>
      <c r="AK3" s="91">
        <v>97.159897270000002</v>
      </c>
      <c r="AL3" s="25">
        <v>14.661006339999901</v>
      </c>
      <c r="AM3" s="25">
        <v>34.52829663</v>
      </c>
      <c r="AN3" s="25">
        <v>0</v>
      </c>
      <c r="AO3" s="25">
        <v>552.25846200000001</v>
      </c>
      <c r="AP3" s="25">
        <v>26.070502959999999</v>
      </c>
      <c r="AQ3" s="25">
        <v>26.070484700000002</v>
      </c>
      <c r="AR3" s="25">
        <v>2503.7019544</v>
      </c>
      <c r="AS3" s="25">
        <v>2503.6910459999999</v>
      </c>
      <c r="AT3" s="25">
        <v>37790.814680000003</v>
      </c>
      <c r="AU3" s="25">
        <v>9558.4760499999993</v>
      </c>
      <c r="AV3" s="25">
        <v>9525.6596199999894</v>
      </c>
      <c r="AW3" s="25">
        <v>16695.1033509999</v>
      </c>
      <c r="AX3" s="25">
        <v>47729.254199999901</v>
      </c>
      <c r="AY3" s="25">
        <v>37742.2382</v>
      </c>
      <c r="AZ3" s="25">
        <v>674.90172600000005</v>
      </c>
      <c r="BA3" s="25">
        <v>1.671419116</v>
      </c>
      <c r="BB3" s="25">
        <v>12254.104251999999</v>
      </c>
      <c r="BC3" s="25">
        <v>9.5340749999999996</v>
      </c>
      <c r="BD3" s="25">
        <v>2.6535378989999998</v>
      </c>
      <c r="BE3" s="25">
        <v>520.95153949999997</v>
      </c>
      <c r="BF3" s="25">
        <v>42.127056453000002</v>
      </c>
      <c r="BG3" s="25">
        <v>3.4961479999999998</v>
      </c>
      <c r="BH3" s="25">
        <v>0.48456424720000002</v>
      </c>
      <c r="BI3" s="91">
        <v>4401.9624295000003</v>
      </c>
      <c r="BJ3" s="25">
        <v>311.12592000000001</v>
      </c>
      <c r="BK3" s="25">
        <v>133.22274999999999</v>
      </c>
      <c r="BL3" s="25">
        <v>1372.583451</v>
      </c>
      <c r="BM3" s="25">
        <v>3029.3803771499902</v>
      </c>
      <c r="BN3" s="25">
        <v>34.960499091499997</v>
      </c>
      <c r="BO3" s="25">
        <v>0.45740049999999999</v>
      </c>
      <c r="BP3" s="25">
        <v>168.37359776</v>
      </c>
      <c r="BQ3" s="25">
        <v>1.221666479</v>
      </c>
      <c r="BR3" s="25">
        <v>93.823894159999995</v>
      </c>
      <c r="BS3" s="25">
        <v>9.1506339499999907</v>
      </c>
      <c r="BT3" s="25">
        <v>2.84821518</v>
      </c>
      <c r="BU3" s="25">
        <v>373.0138197</v>
      </c>
      <c r="BV3" s="25">
        <v>11.63653787</v>
      </c>
      <c r="BW3" s="25">
        <v>103.30728569999999</v>
      </c>
      <c r="BX3" s="25">
        <v>29.798597143599999</v>
      </c>
      <c r="BY3" s="25">
        <v>76.808417000000006</v>
      </c>
      <c r="BZ3" s="25">
        <v>1.3152417052100001</v>
      </c>
      <c r="CA3" s="25">
        <v>1912.9293</v>
      </c>
      <c r="CB3" s="25">
        <v>246.25396029999999</v>
      </c>
      <c r="CC3" s="25">
        <v>246.25400857</v>
      </c>
      <c r="CD3" s="91">
        <v>7745.5656819999904</v>
      </c>
      <c r="CE3" s="25">
        <v>8.7570799400000006</v>
      </c>
      <c r="CF3" s="25">
        <v>0.34397491299999999</v>
      </c>
      <c r="CG3" s="25">
        <v>888.15890000000002</v>
      </c>
      <c r="CH3" s="25">
        <v>28149.03875</v>
      </c>
      <c r="CI3" s="25">
        <v>3320.8949877599998</v>
      </c>
      <c r="CJ3" s="25">
        <v>2797.6957714999999</v>
      </c>
      <c r="CK3" s="25">
        <v>627.46396489999995</v>
      </c>
      <c r="CL3" s="25">
        <v>0</v>
      </c>
      <c r="CM3" s="25">
        <v>374.38199573000003</v>
      </c>
      <c r="CN3" s="25">
        <v>25583.595104</v>
      </c>
      <c r="CO3" s="25">
        <v>3415.5581225000001</v>
      </c>
      <c r="CP3" s="25">
        <v>1475.9891665</v>
      </c>
      <c r="CQ3" s="25"/>
      <c r="CR3" s="25"/>
      <c r="CT3" s="25"/>
      <c r="CU3" s="25"/>
      <c r="CV3" s="34">
        <f>AG3/AX3</f>
        <v>8.0003189804713267E-3</v>
      </c>
      <c r="CW3" s="49">
        <f>(AX3-AG3-AT3-AU3)/(AX3)</f>
        <v>-3.951011453470999E-5</v>
      </c>
      <c r="CX3" s="49">
        <f>(BI3-BL3-BM3)/(BI3)</f>
        <v>-3.1773328651117521E-7</v>
      </c>
      <c r="CY3" s="49">
        <f t="shared" ref="CY3:CY34" si="0">(BL3-BE3-BT3-BU3-BY3-BA3-BC3-BD3-BG3-BF3-BH3-BN3-BO3-BP3-BQ3-BR3-BS3-BX3-BZ3)/BL3</f>
        <v>-7.78618483503675E-5</v>
      </c>
      <c r="CZ3" s="49"/>
      <c r="DA3" s="34"/>
      <c r="DB3" s="34"/>
      <c r="DC3" s="25"/>
      <c r="DD3" s="25"/>
      <c r="DE3" s="25"/>
      <c r="DF3" s="25"/>
      <c r="DG3" s="25"/>
      <c r="DH3" s="25"/>
      <c r="DI3" s="25"/>
      <c r="DJ3" s="25"/>
      <c r="DK3" s="25"/>
    </row>
    <row r="4" spans="1:115" x14ac:dyDescent="0.25">
      <c r="A4" s="27" t="s">
        <v>2</v>
      </c>
      <c r="B4" s="25">
        <v>24.558873259999999</v>
      </c>
      <c r="C4" s="25">
        <v>158.00522269999999</v>
      </c>
      <c r="D4" s="25">
        <v>14.19061458</v>
      </c>
      <c r="E4" s="25">
        <v>14.190653409999999</v>
      </c>
      <c r="F4" s="25">
        <v>158.0047734</v>
      </c>
      <c r="G4" s="25">
        <v>158.0037978</v>
      </c>
      <c r="H4" s="25">
        <v>48.123539829999999</v>
      </c>
      <c r="I4" s="91">
        <v>0.95616214399999999</v>
      </c>
      <c r="J4" s="25">
        <v>373.24938658999997</v>
      </c>
      <c r="K4" s="25">
        <v>373.24907182999999</v>
      </c>
      <c r="L4" s="25">
        <v>1986.6104</v>
      </c>
      <c r="M4" s="25">
        <v>41.736860753999999</v>
      </c>
      <c r="N4" s="25">
        <v>41.737976756999998</v>
      </c>
      <c r="O4" s="25">
        <v>2084.050847</v>
      </c>
      <c r="P4" s="25">
        <v>2084.1160614999999</v>
      </c>
      <c r="Q4" s="25">
        <v>355789.47385999898</v>
      </c>
      <c r="R4" s="25">
        <v>38733690.829999998</v>
      </c>
      <c r="S4" s="25">
        <v>355931.82875999901</v>
      </c>
      <c r="T4" s="25">
        <v>1543.22784</v>
      </c>
      <c r="U4" s="25">
        <v>1021.85478635</v>
      </c>
      <c r="V4" s="25">
        <v>304.38498179999999</v>
      </c>
      <c r="W4" s="25">
        <v>2569.5003535999999</v>
      </c>
      <c r="X4" s="25">
        <v>299.77331049999998</v>
      </c>
      <c r="Y4" s="25">
        <v>369.59147146999999</v>
      </c>
      <c r="Z4" s="25">
        <v>2569.5033596999901</v>
      </c>
      <c r="AA4" s="25">
        <v>6745.8280999999997</v>
      </c>
      <c r="AB4" s="25">
        <v>6639.7468900000003</v>
      </c>
      <c r="AC4" s="25">
        <v>181.118752</v>
      </c>
      <c r="AD4" s="25">
        <v>181.11887050000001</v>
      </c>
      <c r="AE4" s="25">
        <v>181.11617519999999</v>
      </c>
      <c r="AF4" s="25">
        <v>701.94073709999998</v>
      </c>
      <c r="AG4" s="25">
        <v>332.28845539999998</v>
      </c>
      <c r="AH4" s="25">
        <v>302.4748864</v>
      </c>
      <c r="AI4" s="25">
        <v>769.67181359999995</v>
      </c>
      <c r="AJ4" s="25">
        <v>13.628273093000001</v>
      </c>
      <c r="AK4" s="91">
        <v>79.810821599999997</v>
      </c>
      <c r="AL4" s="25">
        <v>14.28089567</v>
      </c>
      <c r="AM4" s="25">
        <v>39.246473219999999</v>
      </c>
      <c r="AN4" s="25">
        <v>0</v>
      </c>
      <c r="AO4" s="25">
        <v>566.08028000000002</v>
      </c>
      <c r="AP4" s="25">
        <v>24.383507459999901</v>
      </c>
      <c r="AQ4" s="25">
        <v>24.383493730000001</v>
      </c>
      <c r="AR4" s="25">
        <v>2250.9399506</v>
      </c>
      <c r="AS4" s="25">
        <v>2250.9209764000002</v>
      </c>
      <c r="AT4" s="25">
        <v>33420.260430000002</v>
      </c>
      <c r="AU4" s="25">
        <v>7783.4915600000004</v>
      </c>
      <c r="AV4" s="25">
        <v>7132.18055</v>
      </c>
      <c r="AW4" s="25">
        <v>16155.577090000001</v>
      </c>
      <c r="AX4" s="25">
        <v>41534.392650000002</v>
      </c>
      <c r="AY4" s="25">
        <v>30374.7916999999</v>
      </c>
      <c r="AZ4" s="25">
        <v>617.860364</v>
      </c>
      <c r="BA4" s="25">
        <v>1.4482556067999901</v>
      </c>
      <c r="BB4" s="25">
        <v>12107.473351000001</v>
      </c>
      <c r="BC4" s="25">
        <v>8.3117761239999997</v>
      </c>
      <c r="BD4" s="25">
        <v>2.3650142540000001</v>
      </c>
      <c r="BE4" s="25">
        <v>496.34971439999998</v>
      </c>
      <c r="BF4" s="25">
        <v>34.138799709999901</v>
      </c>
      <c r="BG4" s="25">
        <v>2.8654522999999998</v>
      </c>
      <c r="BH4" s="25">
        <v>0.430789855</v>
      </c>
      <c r="BI4" s="91">
        <v>3718.6348950000001</v>
      </c>
      <c r="BJ4" s="25">
        <v>248.32598999999999</v>
      </c>
      <c r="BK4" s="25">
        <v>116.324326</v>
      </c>
      <c r="BL4" s="25">
        <v>1230.3896460000001</v>
      </c>
      <c r="BM4" s="25">
        <v>2488.2494704599999</v>
      </c>
      <c r="BN4" s="25">
        <v>27.942532082</v>
      </c>
      <c r="BO4" s="25">
        <v>0.38394600000000001</v>
      </c>
      <c r="BP4" s="25">
        <v>137.66975600000001</v>
      </c>
      <c r="BQ4" s="25">
        <v>0.96922678900000003</v>
      </c>
      <c r="BR4" s="25">
        <v>84.141285550000006</v>
      </c>
      <c r="BS4" s="25">
        <v>8.2942996400000002</v>
      </c>
      <c r="BT4" s="25">
        <v>2.6530857999999999</v>
      </c>
      <c r="BU4" s="25">
        <v>339.28840739999998</v>
      </c>
      <c r="BV4" s="25">
        <v>10.56650555</v>
      </c>
      <c r="BW4" s="25">
        <v>103.328507599999</v>
      </c>
      <c r="BX4" s="25">
        <v>24.081166493999898</v>
      </c>
      <c r="BY4" s="25">
        <v>58.089763599999998</v>
      </c>
      <c r="BZ4" s="25">
        <v>1.0667205526699901</v>
      </c>
      <c r="CA4" s="25">
        <v>1226.7792999999999</v>
      </c>
      <c r="CB4" s="25">
        <v>152.30606664000001</v>
      </c>
      <c r="CC4" s="25">
        <v>152.3062922</v>
      </c>
      <c r="CD4" s="91">
        <v>7561.8474390000001</v>
      </c>
      <c r="CE4" s="25">
        <v>7.8340564500000003</v>
      </c>
      <c r="CF4" s="25">
        <v>0.34166740599999901</v>
      </c>
      <c r="CG4" s="25">
        <v>775.49839999999995</v>
      </c>
      <c r="CH4" s="25">
        <v>27486.585784999999</v>
      </c>
      <c r="CI4" s="25">
        <v>3277.3611004999998</v>
      </c>
      <c r="CJ4" s="25">
        <v>2782.7084763999901</v>
      </c>
      <c r="CK4" s="25">
        <v>624.60416429999896</v>
      </c>
      <c r="CL4" s="25">
        <v>0</v>
      </c>
      <c r="CM4" s="25">
        <v>334.66911950000002</v>
      </c>
      <c r="CN4" s="25">
        <v>25117.117539999999</v>
      </c>
      <c r="CO4" s="25">
        <v>3236.1680587000001</v>
      </c>
      <c r="CP4" s="25">
        <v>1403.0332025999901</v>
      </c>
      <c r="CQ4" s="25"/>
      <c r="CR4" s="25"/>
      <c r="CS4" s="25"/>
      <c r="CT4" s="25"/>
      <c r="CU4" s="25"/>
      <c r="CV4" s="34">
        <f t="shared" ref="CV4:CV51" si="1">AG4/AX4</f>
        <v>8.0003205584372496E-3</v>
      </c>
      <c r="CW4" s="49">
        <f t="shared" ref="CW4:CW51" si="2">(AX4-AG4-AT4-AU4)/(AX4)</f>
        <v>-3.9673034679570743E-5</v>
      </c>
      <c r="CX4" s="49">
        <f t="shared" ref="CX4:CX51" si="3">(BI4-BL4-BM4)/(BI4)</f>
        <v>-1.1352176589054565E-6</v>
      </c>
      <c r="CY4" s="49">
        <f t="shared" si="0"/>
        <v>-8.1556405969384523E-5</v>
      </c>
      <c r="CZ4" s="49"/>
      <c r="DA4" s="34"/>
      <c r="DB4" s="34"/>
      <c r="DC4" s="25"/>
      <c r="DD4" s="25"/>
      <c r="DE4" s="25"/>
      <c r="DF4" s="25"/>
      <c r="DG4" s="25"/>
      <c r="DH4" s="25"/>
      <c r="DI4" s="25"/>
      <c r="DJ4" s="25"/>
      <c r="DK4" s="25"/>
    </row>
    <row r="5" spans="1:115" x14ac:dyDescent="0.25">
      <c r="A5" s="27" t="s">
        <v>3</v>
      </c>
      <c r="B5" s="25">
        <v>14.10575611</v>
      </c>
      <c r="C5" s="25">
        <v>87.917871700000006</v>
      </c>
      <c r="D5" s="25">
        <v>8.8365946799999993</v>
      </c>
      <c r="E5" s="25">
        <v>8.8366078799999901</v>
      </c>
      <c r="F5" s="25">
        <v>87.917845400000004</v>
      </c>
      <c r="G5" s="25">
        <v>87.917333900000003</v>
      </c>
      <c r="H5" s="25">
        <v>28.611340869999999</v>
      </c>
      <c r="I5" s="91">
        <v>0.70951739400000002</v>
      </c>
      <c r="J5" s="25">
        <v>161.08297870000001</v>
      </c>
      <c r="K5" s="25">
        <v>161.08265157</v>
      </c>
      <c r="L5" s="25">
        <v>1121.056</v>
      </c>
      <c r="M5" s="25">
        <v>21.104766194</v>
      </c>
      <c r="N5" s="25">
        <v>21.105131602</v>
      </c>
      <c r="O5" s="25">
        <v>1033.458836</v>
      </c>
      <c r="P5" s="25">
        <v>1033.491074</v>
      </c>
      <c r="Q5" s="25">
        <v>180040.26060000001</v>
      </c>
      <c r="R5" s="25">
        <v>24850455.77</v>
      </c>
      <c r="S5" s="25">
        <v>180112.29952999999</v>
      </c>
      <c r="T5" s="25">
        <v>333.43162599999999</v>
      </c>
      <c r="U5" s="25">
        <v>551.433005339999</v>
      </c>
      <c r="V5" s="25">
        <v>155.82162778700001</v>
      </c>
      <c r="W5" s="25">
        <v>819.83170302999997</v>
      </c>
      <c r="X5" s="25">
        <v>143.22372769999899</v>
      </c>
      <c r="Y5" s="25">
        <v>139.90711512999999</v>
      </c>
      <c r="Z5" s="25">
        <v>819.83204249999994</v>
      </c>
      <c r="AA5" s="25">
        <v>2100.8798999999999</v>
      </c>
      <c r="AB5" s="25">
        <v>3230.0614869999999</v>
      </c>
      <c r="AC5" s="25">
        <v>99.918692100000001</v>
      </c>
      <c r="AD5" s="25">
        <v>99.918717299999997</v>
      </c>
      <c r="AE5" s="25">
        <v>99.917312699999997</v>
      </c>
      <c r="AF5" s="25">
        <v>238.64455884999899</v>
      </c>
      <c r="AG5" s="25">
        <v>216.296988</v>
      </c>
      <c r="AH5" s="25">
        <v>214.58974860000001</v>
      </c>
      <c r="AI5" s="25">
        <v>272.26547399999998</v>
      </c>
      <c r="AJ5" s="25">
        <v>5.6604263780000004</v>
      </c>
      <c r="AK5" s="91">
        <v>43.663022120000001</v>
      </c>
      <c r="AL5" s="25">
        <v>10.21840272</v>
      </c>
      <c r="AM5" s="25">
        <v>17.643473045</v>
      </c>
      <c r="AN5" s="25">
        <v>0</v>
      </c>
      <c r="AO5" s="25">
        <v>239.22966500000001</v>
      </c>
      <c r="AP5" s="25">
        <v>12.53640568</v>
      </c>
      <c r="AQ5" s="25">
        <v>12.536406850000001</v>
      </c>
      <c r="AR5" s="25">
        <v>1200.14408459999</v>
      </c>
      <c r="AS5" s="25">
        <v>1200.1367826000001</v>
      </c>
      <c r="AT5" s="25">
        <v>20065.8449799999</v>
      </c>
      <c r="AU5" s="25">
        <v>6754.9686000000002</v>
      </c>
      <c r="AV5" s="25">
        <v>6694.9250199999997</v>
      </c>
      <c r="AW5" s="25">
        <v>6475.6355869999998</v>
      </c>
      <c r="AX5" s="25">
        <v>27036.03746</v>
      </c>
      <c r="AY5" s="25">
        <v>19914.158670000001</v>
      </c>
      <c r="AZ5" s="25">
        <v>301.86019229999999</v>
      </c>
      <c r="BA5" s="25">
        <v>0.86083935960000002</v>
      </c>
      <c r="BB5" s="25">
        <v>4473.1471899999997</v>
      </c>
      <c r="BC5" s="25">
        <v>4.9932835299999896</v>
      </c>
      <c r="BD5" s="25">
        <v>1.56904323699999</v>
      </c>
      <c r="BE5" s="25">
        <v>366.46322899999899</v>
      </c>
      <c r="BF5" s="25">
        <v>19.223234687000001</v>
      </c>
      <c r="BG5" s="25">
        <v>1.6640971</v>
      </c>
      <c r="BH5" s="25">
        <v>0.2760779417</v>
      </c>
      <c r="BI5" s="91">
        <v>2269.3215799999998</v>
      </c>
      <c r="BJ5" s="25">
        <v>140.13140000000001</v>
      </c>
      <c r="BK5" s="25">
        <v>71.918729999999996</v>
      </c>
      <c r="BL5" s="25">
        <v>820.52612799999997</v>
      </c>
      <c r="BM5" s="25">
        <v>1448.79677756</v>
      </c>
      <c r="BN5" s="25">
        <v>15.794374789000001</v>
      </c>
      <c r="BO5" s="25">
        <v>0.21335277999999999</v>
      </c>
      <c r="BP5" s="25">
        <v>78.598658270000001</v>
      </c>
      <c r="BQ5" s="25">
        <v>0.87113611999999996</v>
      </c>
      <c r="BR5" s="25">
        <v>51.152498700000002</v>
      </c>
      <c r="BS5" s="25">
        <v>4.5939845699999999</v>
      </c>
      <c r="BT5" s="25">
        <v>1.7265467800000001</v>
      </c>
      <c r="BU5" s="25">
        <v>206.85868439999999</v>
      </c>
      <c r="BV5" s="25">
        <v>6.0305388799999999</v>
      </c>
      <c r="BW5" s="25">
        <v>50.545191099999997</v>
      </c>
      <c r="BX5" s="25">
        <v>13.8756757567</v>
      </c>
      <c r="BY5" s="25">
        <v>51.231148760000004</v>
      </c>
      <c r="BZ5" s="25">
        <v>0.61390588298999904</v>
      </c>
      <c r="CA5" s="25">
        <v>811.26419999999996</v>
      </c>
      <c r="CB5" s="25">
        <v>132.57382655000001</v>
      </c>
      <c r="CC5" s="25">
        <v>132.57390551999899</v>
      </c>
      <c r="CD5" s="91">
        <v>2686.54853</v>
      </c>
      <c r="CE5" s="25">
        <v>3.4973256859999999</v>
      </c>
      <c r="CF5" s="25">
        <v>0.25353377900000001</v>
      </c>
      <c r="CG5" s="25">
        <v>479.45812999999998</v>
      </c>
      <c r="CH5" s="25">
        <v>10806.391752</v>
      </c>
      <c r="CI5" s="25">
        <v>1175.7136157999901</v>
      </c>
      <c r="CJ5" s="25">
        <v>965.15680866000002</v>
      </c>
      <c r="CK5" s="25">
        <v>213.02297661</v>
      </c>
      <c r="CL5" s="25">
        <v>0</v>
      </c>
      <c r="CM5" s="25">
        <v>173.47302384999901</v>
      </c>
      <c r="CN5" s="25">
        <v>9639.5185550000006</v>
      </c>
      <c r="CO5" s="25">
        <v>1258.1053305999999</v>
      </c>
      <c r="CP5" s="25">
        <v>539.91651660000002</v>
      </c>
      <c r="CQ5" s="25"/>
      <c r="CR5" s="25"/>
      <c r="CS5" s="25"/>
      <c r="CT5" s="25"/>
      <c r="CU5" s="25"/>
      <c r="CV5" s="34">
        <f t="shared" si="1"/>
        <v>8.0003213607028351E-3</v>
      </c>
      <c r="CW5" s="49">
        <f t="shared" si="2"/>
        <v>-3.9691763317250516E-5</v>
      </c>
      <c r="CX5" s="49">
        <f t="shared" si="3"/>
        <v>-5.8412170925924028E-7</v>
      </c>
      <c r="CY5" s="49">
        <f t="shared" si="0"/>
        <v>-6.5377155167142733E-5</v>
      </c>
      <c r="CZ5" s="49"/>
      <c r="DA5" s="34"/>
      <c r="DB5" s="34"/>
      <c r="DC5" s="25"/>
      <c r="DD5" s="25"/>
      <c r="DE5" s="25"/>
      <c r="DF5" s="25"/>
      <c r="DG5" s="25"/>
      <c r="DH5" s="25"/>
      <c r="DI5" s="25"/>
      <c r="DJ5" s="25"/>
      <c r="DK5" s="25"/>
    </row>
    <row r="6" spans="1:115" x14ac:dyDescent="0.25">
      <c r="A6" s="27" t="s">
        <v>4</v>
      </c>
      <c r="B6" s="25">
        <v>60.581805599999903</v>
      </c>
      <c r="C6" s="25">
        <v>349.75149399999998</v>
      </c>
      <c r="D6" s="25">
        <v>28.063897399999998</v>
      </c>
      <c r="E6" s="25">
        <v>28.0638852999999</v>
      </c>
      <c r="F6" s="25">
        <v>349.75106799999998</v>
      </c>
      <c r="G6" s="25">
        <v>349.74902499999899</v>
      </c>
      <c r="H6" s="25">
        <v>98.839269000000002</v>
      </c>
      <c r="I6" s="91">
        <v>1.4126692299999899</v>
      </c>
      <c r="J6" s="25">
        <v>1025.6960168000001</v>
      </c>
      <c r="K6" s="25">
        <v>1025.6946083</v>
      </c>
      <c r="L6" s="25">
        <v>14192.458000000001</v>
      </c>
      <c r="M6" s="25">
        <v>71.169257029999997</v>
      </c>
      <c r="N6" s="25">
        <v>71.170814820000004</v>
      </c>
      <c r="O6" s="25">
        <v>5606.9402200000004</v>
      </c>
      <c r="P6" s="25">
        <v>5607.1153099999901</v>
      </c>
      <c r="Q6" s="25">
        <v>459132.31900000002</v>
      </c>
      <c r="R6" s="25">
        <v>182674463.19999999</v>
      </c>
      <c r="S6" s="25">
        <v>459316.11799999903</v>
      </c>
      <c r="T6" s="25">
        <v>2059.0277000000001</v>
      </c>
      <c r="U6" s="25">
        <v>2477.6870499800002</v>
      </c>
      <c r="V6" s="25">
        <v>760.85167049999995</v>
      </c>
      <c r="W6" s="25">
        <v>5503.7542130000002</v>
      </c>
      <c r="X6" s="25">
        <v>766.07907999999998</v>
      </c>
      <c r="Y6" s="25">
        <v>926.64297599999998</v>
      </c>
      <c r="Z6" s="25">
        <v>5503.7548115999998</v>
      </c>
      <c r="AA6" s="25">
        <v>17859.912400000001</v>
      </c>
      <c r="AB6" s="25">
        <v>17265.059410000002</v>
      </c>
      <c r="AC6" s="25">
        <v>423.90712300000001</v>
      </c>
      <c r="AD6" s="25">
        <v>423.90669200000002</v>
      </c>
      <c r="AE6" s="25">
        <v>423.90114199999999</v>
      </c>
      <c r="AF6" s="25">
        <v>1585.0096802999999</v>
      </c>
      <c r="AG6" s="25">
        <v>865.09071700000004</v>
      </c>
      <c r="AH6" s="25">
        <v>812.02745300000004</v>
      </c>
      <c r="AI6" s="25">
        <v>1497.096401</v>
      </c>
      <c r="AJ6" s="25">
        <v>24.490220489999999</v>
      </c>
      <c r="AK6" s="91">
        <v>201.40559350000001</v>
      </c>
      <c r="AL6" s="25">
        <v>22.697616199999899</v>
      </c>
      <c r="AM6" s="25">
        <v>84.890641169999995</v>
      </c>
      <c r="AN6" s="25">
        <v>0</v>
      </c>
      <c r="AO6" s="25">
        <v>2488.4758630000001</v>
      </c>
      <c r="AP6" s="25">
        <v>56.509856599999999</v>
      </c>
      <c r="AQ6" s="25">
        <v>56.509852000000002</v>
      </c>
      <c r="AR6" s="25">
        <v>10702.875309999999</v>
      </c>
      <c r="AS6" s="25">
        <v>10702.790086000001</v>
      </c>
      <c r="AT6" s="25">
        <v>83285.22</v>
      </c>
      <c r="AU6" s="25">
        <v>23986.004000000001</v>
      </c>
      <c r="AV6" s="25">
        <v>22527.9061</v>
      </c>
      <c r="AW6" s="25">
        <v>38267.742409999999</v>
      </c>
      <c r="AX6" s="25">
        <v>108132.0045</v>
      </c>
      <c r="AY6" s="25">
        <v>78163.457699999999</v>
      </c>
      <c r="AZ6" s="25">
        <v>1454.5839739999999</v>
      </c>
      <c r="BA6" s="25">
        <v>9.8420276128000008</v>
      </c>
      <c r="BB6" s="25">
        <v>28470.974869999998</v>
      </c>
      <c r="BC6" s="25">
        <v>64.590440862999998</v>
      </c>
      <c r="BD6" s="25">
        <v>28.2192974337</v>
      </c>
      <c r="BE6" s="25">
        <v>1307.14005187</v>
      </c>
      <c r="BF6" s="25">
        <v>633.44576944970004</v>
      </c>
      <c r="BG6" s="25">
        <v>61.151943000000003</v>
      </c>
      <c r="BH6" s="25">
        <v>2.4443969129999998</v>
      </c>
      <c r="BI6" s="91">
        <v>20926.850208499902</v>
      </c>
      <c r="BJ6" s="25">
        <v>5334.7610000000004</v>
      </c>
      <c r="BK6" s="25">
        <v>2444.8634999999999</v>
      </c>
      <c r="BL6" s="25">
        <v>8978.1713600999992</v>
      </c>
      <c r="BM6" s="25">
        <v>11948.67026551</v>
      </c>
      <c r="BN6" s="25">
        <v>591.17411528449998</v>
      </c>
      <c r="BO6" s="25">
        <v>6.3130129999999998</v>
      </c>
      <c r="BP6" s="25">
        <v>2579.5854570649999</v>
      </c>
      <c r="BQ6" s="25">
        <v>3.5409773256000001</v>
      </c>
      <c r="BR6" s="25">
        <v>760.15969771999903</v>
      </c>
      <c r="BS6" s="25">
        <v>14.094125999999999</v>
      </c>
      <c r="BT6" s="25">
        <v>14.646240365000001</v>
      </c>
      <c r="BU6" s="25">
        <v>2077.2239279</v>
      </c>
      <c r="BV6" s="25">
        <v>21.706932499999901</v>
      </c>
      <c r="BW6" s="25">
        <v>230.994620999999</v>
      </c>
      <c r="BX6" s="25">
        <v>475.03188827700001</v>
      </c>
      <c r="BY6" s="25">
        <v>329.56670573000002</v>
      </c>
      <c r="BZ6" s="25">
        <v>20.28855812306</v>
      </c>
      <c r="CA6" s="25">
        <v>1083.7422999999999</v>
      </c>
      <c r="CB6" s="25">
        <v>1411.2575039999999</v>
      </c>
      <c r="CC6" s="25">
        <v>1411.2590883999901</v>
      </c>
      <c r="CD6" s="91">
        <v>17818.717645000001</v>
      </c>
      <c r="CE6" s="25">
        <v>20.2025693</v>
      </c>
      <c r="CF6" s="25">
        <v>0.50479052400000002</v>
      </c>
      <c r="CG6" s="25">
        <v>5457.7905000000001</v>
      </c>
      <c r="CH6" s="25">
        <v>65378.2726599999</v>
      </c>
      <c r="CI6" s="25">
        <v>7792.8236139999999</v>
      </c>
      <c r="CJ6" s="25">
        <v>6581.6738750000004</v>
      </c>
      <c r="CK6" s="25">
        <v>1457.0710875</v>
      </c>
      <c r="CL6" s="25">
        <v>0</v>
      </c>
      <c r="CM6" s="25">
        <v>710.88772319999998</v>
      </c>
      <c r="CN6" s="25">
        <v>58961.985779999901</v>
      </c>
      <c r="CO6" s="25">
        <v>8191.2698959999898</v>
      </c>
      <c r="CP6" s="25">
        <v>3480.0822319999902</v>
      </c>
      <c r="CQ6" s="25"/>
      <c r="CR6" s="25"/>
      <c r="CS6" s="25"/>
      <c r="CT6" s="25"/>
      <c r="CU6" s="25"/>
      <c r="CV6" s="34">
        <f t="shared" si="1"/>
        <v>8.0003207283556831E-3</v>
      </c>
      <c r="CW6" s="49">
        <f t="shared" si="2"/>
        <v>-3.9860696376951473E-5</v>
      </c>
      <c r="CX6" s="49">
        <f t="shared" si="3"/>
        <v>4.1013768518630464E-7</v>
      </c>
      <c r="CY6" s="49">
        <f t="shared" si="0"/>
        <v>-3.1996920178711694E-5</v>
      </c>
      <c r="CZ6" s="49"/>
      <c r="DA6" s="34"/>
      <c r="DB6" s="34"/>
      <c r="DC6" s="25"/>
      <c r="DD6" s="25"/>
      <c r="DE6" s="25"/>
      <c r="DF6" s="25"/>
      <c r="DG6" s="25"/>
      <c r="DH6" s="25"/>
      <c r="DI6" s="25"/>
      <c r="DJ6" s="25"/>
      <c r="DK6" s="25"/>
    </row>
    <row r="7" spans="1:115" x14ac:dyDescent="0.25">
      <c r="A7" s="27" t="s">
        <v>5</v>
      </c>
      <c r="B7" s="25">
        <v>28.918896480000001</v>
      </c>
      <c r="C7" s="25">
        <v>157.41673399999999</v>
      </c>
      <c r="D7" s="25">
        <v>13.884523570000001</v>
      </c>
      <c r="E7" s="25">
        <v>13.884559299999999</v>
      </c>
      <c r="F7" s="25">
        <v>157.41712390000001</v>
      </c>
      <c r="G7" s="25">
        <v>157.41618249999999</v>
      </c>
      <c r="H7" s="25">
        <v>42.381174099999903</v>
      </c>
      <c r="I7" s="91">
        <v>0.84525795999999997</v>
      </c>
      <c r="J7" s="25">
        <v>389.79785513399997</v>
      </c>
      <c r="K7" s="25">
        <v>389.79569038</v>
      </c>
      <c r="L7" s="25">
        <v>1813.4187999999999</v>
      </c>
      <c r="M7" s="25">
        <v>50.513354739999997</v>
      </c>
      <c r="N7" s="25">
        <v>50.514442500000001</v>
      </c>
      <c r="O7" s="25">
        <v>1521.7438440000001</v>
      </c>
      <c r="P7" s="25">
        <v>1521.7913185</v>
      </c>
      <c r="Q7" s="25">
        <v>253674.99859999999</v>
      </c>
      <c r="R7" s="25">
        <v>29866186.010000002</v>
      </c>
      <c r="S7" s="25">
        <v>253776.52549999999</v>
      </c>
      <c r="T7" s="25">
        <v>503.90821699999998</v>
      </c>
      <c r="U7" s="25">
        <v>1053.9176321099901</v>
      </c>
      <c r="V7" s="25">
        <v>294.237102354</v>
      </c>
      <c r="W7" s="25">
        <v>1507.5482435599999</v>
      </c>
      <c r="X7" s="25">
        <v>261.2041036</v>
      </c>
      <c r="Y7" s="25">
        <v>275.61528902999999</v>
      </c>
      <c r="Z7" s="25">
        <v>1507.5463327</v>
      </c>
      <c r="AA7" s="25">
        <v>4111.9754999999996</v>
      </c>
      <c r="AB7" s="25">
        <v>6376.2659149999999</v>
      </c>
      <c r="AC7" s="25">
        <v>158.8062808</v>
      </c>
      <c r="AD7" s="25">
        <v>158.80636200000001</v>
      </c>
      <c r="AE7" s="25">
        <v>158.8039938</v>
      </c>
      <c r="AF7" s="25">
        <v>460.17457807400001</v>
      </c>
      <c r="AG7" s="25">
        <v>224.04261819999999</v>
      </c>
      <c r="AH7" s="25">
        <v>201.78633649999901</v>
      </c>
      <c r="AI7" s="25">
        <v>484.57466720000002</v>
      </c>
      <c r="AJ7" s="25">
        <v>10.587827872</v>
      </c>
      <c r="AK7" s="91">
        <v>68.386390430000006</v>
      </c>
      <c r="AL7" s="25">
        <v>12.548139279999999</v>
      </c>
      <c r="AM7" s="25">
        <v>39.605979773999998</v>
      </c>
      <c r="AN7" s="25">
        <v>0</v>
      </c>
      <c r="AO7" s="25">
        <v>438.68952999999999</v>
      </c>
      <c r="AP7" s="25">
        <v>23.504238129999901</v>
      </c>
      <c r="AQ7" s="25">
        <v>23.504263779999999</v>
      </c>
      <c r="AR7" s="25">
        <v>1745.159085</v>
      </c>
      <c r="AS7" s="25">
        <v>1745.145432</v>
      </c>
      <c r="AT7" s="25">
        <v>22699.478999999999</v>
      </c>
      <c r="AU7" s="25">
        <v>5081.7954300000001</v>
      </c>
      <c r="AV7" s="25">
        <v>4583.9218199999996</v>
      </c>
      <c r="AW7" s="25">
        <v>11824.074515</v>
      </c>
      <c r="AX7" s="25">
        <v>28004.20335</v>
      </c>
      <c r="AY7" s="25">
        <v>20437.605879999999</v>
      </c>
      <c r="AZ7" s="25">
        <v>555.55383500000005</v>
      </c>
      <c r="BA7" s="25">
        <v>1.0812716896000001</v>
      </c>
      <c r="BB7" s="25">
        <v>8205.0990320000001</v>
      </c>
      <c r="BC7" s="25">
        <v>6.6160185980000001</v>
      </c>
      <c r="BD7" s="25">
        <v>1.89779604199999</v>
      </c>
      <c r="BE7" s="25">
        <v>434.16518300000001</v>
      </c>
      <c r="BF7" s="25">
        <v>30.169542323000002</v>
      </c>
      <c r="BG7" s="25">
        <v>2.548092</v>
      </c>
      <c r="BH7" s="25">
        <v>0.31889006860000002</v>
      </c>
      <c r="BI7" s="91">
        <v>3261.5256734999998</v>
      </c>
      <c r="BJ7" s="25">
        <v>226.67775</v>
      </c>
      <c r="BK7" s="25">
        <v>97.183570000000003</v>
      </c>
      <c r="BL7" s="25">
        <v>1046.4397074000001</v>
      </c>
      <c r="BM7" s="25">
        <v>2215.0910870999901</v>
      </c>
      <c r="BN7" s="25">
        <v>25.410713742999999</v>
      </c>
      <c r="BO7" s="25">
        <v>0.34157690000000002</v>
      </c>
      <c r="BP7" s="25">
        <v>122.28988360999899</v>
      </c>
      <c r="BQ7" s="25">
        <v>0.68164589600000003</v>
      </c>
      <c r="BR7" s="25">
        <v>69.607952400000002</v>
      </c>
      <c r="BS7" s="25">
        <v>6.0507994399999996</v>
      </c>
      <c r="BT7" s="25">
        <v>2.1710955900000002</v>
      </c>
      <c r="BU7" s="25">
        <v>277.96315629999998</v>
      </c>
      <c r="BV7" s="25">
        <v>9.6289007150000003</v>
      </c>
      <c r="BW7" s="25">
        <v>77.644948099999993</v>
      </c>
      <c r="BX7" s="25">
        <v>21.561050659599999</v>
      </c>
      <c r="BY7" s="25">
        <v>42.710796899999998</v>
      </c>
      <c r="BZ7" s="25">
        <v>0.94273970908000004</v>
      </c>
      <c r="CA7" s="25">
        <v>831.92426</v>
      </c>
      <c r="CB7" s="25">
        <v>178.59999361999999</v>
      </c>
      <c r="CC7" s="25">
        <v>178.59979927000001</v>
      </c>
      <c r="CD7" s="91">
        <v>4991.8284050000002</v>
      </c>
      <c r="CE7" s="25">
        <v>7.4805860150000001</v>
      </c>
      <c r="CF7" s="25">
        <v>0.30203705349999999</v>
      </c>
      <c r="CG7" s="25">
        <v>647.88819999999998</v>
      </c>
      <c r="CH7" s="25">
        <v>19676.031559999999</v>
      </c>
      <c r="CI7" s="25">
        <v>2247.4462068499902</v>
      </c>
      <c r="CJ7" s="25">
        <v>1846.4458982000001</v>
      </c>
      <c r="CK7" s="25">
        <v>401.76370407000002</v>
      </c>
      <c r="CL7" s="25">
        <v>0</v>
      </c>
      <c r="CM7" s="25">
        <v>228.30438375</v>
      </c>
      <c r="CN7" s="25">
        <v>17870.603121</v>
      </c>
      <c r="CO7" s="25">
        <v>2438.3295130000001</v>
      </c>
      <c r="CP7" s="25">
        <v>1036.9609129999999</v>
      </c>
      <c r="CQ7" s="25"/>
      <c r="CR7" s="25"/>
      <c r="CS7" s="25"/>
      <c r="CT7" s="25"/>
      <c r="CU7" s="25"/>
      <c r="CV7" s="34">
        <f t="shared" si="1"/>
        <v>8.0003210732291722E-3</v>
      </c>
      <c r="CW7" s="49">
        <f t="shared" si="2"/>
        <v>-3.9768965611397281E-5</v>
      </c>
      <c r="CX7" s="49">
        <f t="shared" si="3"/>
        <v>-1.5701240778827216E-6</v>
      </c>
      <c r="CY7" s="49">
        <f t="shared" si="0"/>
        <v>-8.4570060036098609E-5</v>
      </c>
      <c r="CZ7" s="49"/>
      <c r="DA7" s="34"/>
      <c r="DB7" s="34"/>
      <c r="DC7" s="25"/>
      <c r="DD7" s="25"/>
      <c r="DE7" s="25"/>
      <c r="DF7" s="25"/>
      <c r="DG7" s="25"/>
      <c r="DH7" s="25"/>
      <c r="DI7" s="25"/>
      <c r="DJ7" s="25"/>
      <c r="DK7" s="25"/>
    </row>
    <row r="8" spans="1:115" x14ac:dyDescent="0.25">
      <c r="A8" s="27" t="s">
        <v>6</v>
      </c>
      <c r="B8" s="25">
        <v>11.448643918999901</v>
      </c>
      <c r="C8" s="25">
        <v>56.75961057</v>
      </c>
      <c r="D8" s="25">
        <v>3.7517086369999899</v>
      </c>
      <c r="E8" s="25">
        <v>3.7517302499999898</v>
      </c>
      <c r="F8" s="25">
        <v>56.759495649999998</v>
      </c>
      <c r="G8" s="25">
        <v>56.759132000000001</v>
      </c>
      <c r="H8" s="25">
        <v>9.9314343899999997</v>
      </c>
      <c r="I8" s="91">
        <v>0.10623094649999899</v>
      </c>
      <c r="J8" s="25">
        <v>132.075627153</v>
      </c>
      <c r="K8" s="25">
        <v>132.075774693</v>
      </c>
      <c r="L8" s="25">
        <v>803.65660000000003</v>
      </c>
      <c r="M8" s="25">
        <v>22.523240233999999</v>
      </c>
      <c r="N8" s="25">
        <v>22.523821216000002</v>
      </c>
      <c r="O8" s="25">
        <v>570.56688659999998</v>
      </c>
      <c r="P8" s="25">
        <v>570.58468830000004</v>
      </c>
      <c r="Q8" s="25">
        <v>93131.149919999996</v>
      </c>
      <c r="R8" s="25">
        <v>13304867.089999899</v>
      </c>
      <c r="S8" s="25">
        <v>93168.401400000002</v>
      </c>
      <c r="T8" s="25">
        <v>241.36700339999999</v>
      </c>
      <c r="U8" s="25">
        <v>356.53718973999997</v>
      </c>
      <c r="V8" s="25">
        <v>108.41416153</v>
      </c>
      <c r="W8" s="25">
        <v>593.69800524999903</v>
      </c>
      <c r="X8" s="25">
        <v>79.512832219999893</v>
      </c>
      <c r="Y8" s="25">
        <v>99.314575434000005</v>
      </c>
      <c r="Z8" s="25">
        <v>593.69852363999996</v>
      </c>
      <c r="AA8" s="25">
        <v>1596.3393000000001</v>
      </c>
      <c r="AB8" s="25">
        <v>2220.0843283999998</v>
      </c>
      <c r="AC8" s="25">
        <v>40.979533399999902</v>
      </c>
      <c r="AD8" s="25">
        <v>40.979511129999999</v>
      </c>
      <c r="AE8" s="25">
        <v>40.978957299999998</v>
      </c>
      <c r="AF8" s="25">
        <v>178.231079005</v>
      </c>
      <c r="AG8" s="25">
        <v>55.289544100000001</v>
      </c>
      <c r="AH8" s="25">
        <v>51.9229433</v>
      </c>
      <c r="AI8" s="25">
        <v>177.53937522000001</v>
      </c>
      <c r="AJ8" s="25">
        <v>3.9737789829999999</v>
      </c>
      <c r="AK8" s="91">
        <v>22.803912969999999</v>
      </c>
      <c r="AL8" s="25">
        <v>1.7974464800000001</v>
      </c>
      <c r="AM8" s="25">
        <v>16.325181405999999</v>
      </c>
      <c r="AN8" s="25">
        <v>0</v>
      </c>
      <c r="AO8" s="25">
        <v>207.749392</v>
      </c>
      <c r="AP8" s="25">
        <v>6.8082663800000001</v>
      </c>
      <c r="AQ8" s="25">
        <v>6.8082420060000004</v>
      </c>
      <c r="AR8" s="25">
        <v>815.82650020000005</v>
      </c>
      <c r="AS8" s="25">
        <v>815.82748859999901</v>
      </c>
      <c r="AT8" s="25">
        <v>5535.6872499999999</v>
      </c>
      <c r="AU8" s="25">
        <v>1320.2131469999999</v>
      </c>
      <c r="AV8" s="25">
        <v>1238.6373369999999</v>
      </c>
      <c r="AW8" s="25">
        <v>4168.5344284000003</v>
      </c>
      <c r="AX8" s="25">
        <v>6910.9131699999998</v>
      </c>
      <c r="AY8" s="25">
        <v>5199.7897649999904</v>
      </c>
      <c r="AZ8" s="25">
        <v>189.44287259999999</v>
      </c>
      <c r="BA8" s="25">
        <v>0.35953341280000001</v>
      </c>
      <c r="BB8" s="25">
        <v>2937.7409972999999</v>
      </c>
      <c r="BC8" s="25">
        <v>2.2662655850000002</v>
      </c>
      <c r="BD8" s="25">
        <v>0.65725351799999998</v>
      </c>
      <c r="BE8" s="25">
        <v>124.02861350000001</v>
      </c>
      <c r="BF8" s="25">
        <v>12.994951474000001</v>
      </c>
      <c r="BG8" s="25">
        <v>1.1497611999999999</v>
      </c>
      <c r="BH8" s="25">
        <v>9.8902056499999905E-2</v>
      </c>
      <c r="BI8" s="91">
        <v>1341.2454502999999</v>
      </c>
      <c r="BJ8" s="25">
        <v>100.45829999999999</v>
      </c>
      <c r="BK8" s="25">
        <v>45.80303</v>
      </c>
      <c r="BL8" s="25">
        <v>353.944715199999</v>
      </c>
      <c r="BM8" s="25">
        <v>987.30898349999995</v>
      </c>
      <c r="BN8" s="25">
        <v>11.221828261900001</v>
      </c>
      <c r="BO8" s="25">
        <v>0.15586211</v>
      </c>
      <c r="BP8" s="25">
        <v>52.325894196</v>
      </c>
      <c r="BQ8" s="25">
        <v>0.17631498169999901</v>
      </c>
      <c r="BR8" s="25">
        <v>25.816037284999901</v>
      </c>
      <c r="BS8" s="25">
        <v>1.89856880199999</v>
      </c>
      <c r="BT8" s="25">
        <v>0.65858256900000001</v>
      </c>
      <c r="BU8" s="25">
        <v>96.735096040000002</v>
      </c>
      <c r="BV8" s="25">
        <v>2.5437114759999999</v>
      </c>
      <c r="BW8" s="25">
        <v>24.236564720000001</v>
      </c>
      <c r="BX8" s="25">
        <v>9.1996576817999998</v>
      </c>
      <c r="BY8" s="25">
        <v>13.83982415</v>
      </c>
      <c r="BZ8" s="25">
        <v>0.40193470373000001</v>
      </c>
      <c r="CA8" s="25">
        <v>110.74354</v>
      </c>
      <c r="CB8" s="25">
        <v>83.35836784</v>
      </c>
      <c r="CC8" s="25">
        <v>83.358407744000004</v>
      </c>
      <c r="CD8" s="91">
        <v>1772.1287407999901</v>
      </c>
      <c r="CE8" s="25">
        <v>2.5127612133000001</v>
      </c>
      <c r="CF8" s="25">
        <v>3.7959438700000001E-2</v>
      </c>
      <c r="CG8" s="25">
        <v>305.35687000000001</v>
      </c>
      <c r="CH8" s="25">
        <v>7070.167751</v>
      </c>
      <c r="CI8" s="25">
        <v>818.10299350999901</v>
      </c>
      <c r="CJ8" s="25">
        <v>673.45556388</v>
      </c>
      <c r="CK8" s="25">
        <v>145.150742157</v>
      </c>
      <c r="CL8" s="25">
        <v>0</v>
      </c>
      <c r="CM8" s="25">
        <v>72.280637927000001</v>
      </c>
      <c r="CN8" s="25">
        <v>6389.5135486999998</v>
      </c>
      <c r="CO8" s="25">
        <v>886.85793739999997</v>
      </c>
      <c r="CP8" s="25">
        <v>375.97112612000001</v>
      </c>
      <c r="CQ8" s="25"/>
      <c r="CR8" s="25"/>
      <c r="CS8" s="25"/>
      <c r="CT8" s="25"/>
      <c r="CU8" s="25"/>
      <c r="CV8" s="34">
        <f t="shared" si="1"/>
        <v>8.0003239427185579E-3</v>
      </c>
      <c r="CW8" s="49">
        <f t="shared" si="2"/>
        <v>-4.0048412299779008E-5</v>
      </c>
      <c r="CX8" s="49">
        <f t="shared" si="3"/>
        <v>-6.1498065079753372E-6</v>
      </c>
      <c r="CY8" s="49">
        <f t="shared" si="0"/>
        <v>-1.1348192445312441E-4</v>
      </c>
      <c r="CZ8" s="49"/>
      <c r="DA8" s="34"/>
      <c r="DB8" s="34"/>
      <c r="DC8" s="25"/>
      <c r="DD8" s="25"/>
      <c r="DE8" s="25"/>
      <c r="DF8" s="25"/>
      <c r="DG8" s="25"/>
      <c r="DH8" s="25"/>
      <c r="DI8" s="25"/>
      <c r="DJ8" s="25"/>
      <c r="DK8" s="25"/>
    </row>
    <row r="9" spans="1:115" x14ac:dyDescent="0.25">
      <c r="A9" s="27" t="s">
        <v>7</v>
      </c>
      <c r="B9" s="25">
        <v>3.4221544575</v>
      </c>
      <c r="C9" s="25">
        <v>18.078692774</v>
      </c>
      <c r="D9" s="25">
        <v>1.4273917219999901</v>
      </c>
      <c r="E9" s="25">
        <v>1.42739229</v>
      </c>
      <c r="F9" s="25">
        <v>18.078606199999999</v>
      </c>
      <c r="G9" s="25">
        <v>18.078502805999999</v>
      </c>
      <c r="H9" s="25">
        <v>4.1719861829999996</v>
      </c>
      <c r="I9" s="91">
        <v>7.8115127770000001E-2</v>
      </c>
      <c r="J9" s="25">
        <v>38.064199654399999</v>
      </c>
      <c r="K9" s="25">
        <v>38.064065102000001</v>
      </c>
      <c r="L9" s="25">
        <v>260.45078000000001</v>
      </c>
      <c r="M9" s="25">
        <v>6.0206877597999897</v>
      </c>
      <c r="N9" s="25">
        <v>6.0208305295999898</v>
      </c>
      <c r="O9" s="25">
        <v>180.30896367</v>
      </c>
      <c r="P9" s="25">
        <v>180.31457379</v>
      </c>
      <c r="Q9" s="25">
        <v>34266.845721999998</v>
      </c>
      <c r="R9" s="25">
        <v>5592684.7544999998</v>
      </c>
      <c r="S9" s="25">
        <v>34280.542864000003</v>
      </c>
      <c r="T9" s="25">
        <v>71.136610700000006</v>
      </c>
      <c r="U9" s="25">
        <v>114.064388545</v>
      </c>
      <c r="V9" s="25">
        <v>33.152478852999998</v>
      </c>
      <c r="W9" s="25">
        <v>181.46753262999999</v>
      </c>
      <c r="X9" s="25">
        <v>26.423818049999898</v>
      </c>
      <c r="Y9" s="25">
        <v>29.954482258999999</v>
      </c>
      <c r="Z9" s="25">
        <v>181.46704575999999</v>
      </c>
      <c r="AA9" s="25">
        <v>480.71122400000002</v>
      </c>
      <c r="AB9" s="25">
        <v>685.6153114</v>
      </c>
      <c r="AC9" s="25">
        <v>16.07258247</v>
      </c>
      <c r="AD9" s="25">
        <v>16.072575019999999</v>
      </c>
      <c r="AE9" s="25">
        <v>16.072364734000001</v>
      </c>
      <c r="AF9" s="25">
        <v>53.601721220999998</v>
      </c>
      <c r="AG9" s="25">
        <v>32.672913559999998</v>
      </c>
      <c r="AH9" s="25">
        <v>31.331598360000001</v>
      </c>
      <c r="AI9" s="25">
        <v>54.646824453000001</v>
      </c>
      <c r="AJ9" s="25">
        <v>1.2324812529</v>
      </c>
      <c r="AK9" s="91">
        <v>7.6045253639999997</v>
      </c>
      <c r="AL9" s="25">
        <v>1.1742236049999999</v>
      </c>
      <c r="AM9" s="25">
        <v>4.6700417959999996</v>
      </c>
      <c r="AN9" s="25">
        <v>0</v>
      </c>
      <c r="AO9" s="25">
        <v>63.7908367</v>
      </c>
      <c r="AP9" s="25">
        <v>2.3090985759999998</v>
      </c>
      <c r="AQ9" s="25">
        <v>2.3090994</v>
      </c>
      <c r="AR9" s="25">
        <v>310.95892379999998</v>
      </c>
      <c r="AS9" s="25">
        <v>310.95635818</v>
      </c>
      <c r="AT9" s="25">
        <v>3023.3815850000001</v>
      </c>
      <c r="AU9" s="25">
        <v>1028.0563476</v>
      </c>
      <c r="AV9" s="25">
        <v>984.89322900000002</v>
      </c>
      <c r="AW9" s="25">
        <v>1304.3161213999999</v>
      </c>
      <c r="AX9" s="25">
        <v>4083.9507640000002</v>
      </c>
      <c r="AY9" s="25">
        <v>2900.2390770000002</v>
      </c>
      <c r="AZ9" s="25">
        <v>60.378376770000003</v>
      </c>
      <c r="BA9" s="25">
        <v>0.15281575738</v>
      </c>
      <c r="BB9" s="25">
        <v>911.13147945999901</v>
      </c>
      <c r="BC9" s="25">
        <v>0.90809057799999904</v>
      </c>
      <c r="BD9" s="25">
        <v>0.28754120420000001</v>
      </c>
      <c r="BE9" s="25">
        <v>58.708536404999997</v>
      </c>
      <c r="BF9" s="25">
        <v>4.3256232647999999</v>
      </c>
      <c r="BG9" s="25">
        <v>0.39255610000000002</v>
      </c>
      <c r="BH9" s="25">
        <v>4.4403256789999998E-2</v>
      </c>
      <c r="BI9" s="91">
        <v>484.91895588</v>
      </c>
      <c r="BJ9" s="25">
        <v>32.556240000000003</v>
      </c>
      <c r="BK9" s="25">
        <v>17.500115999999998</v>
      </c>
      <c r="BL9" s="25">
        <v>147.46359361999899</v>
      </c>
      <c r="BM9" s="25">
        <v>337.45320367999898</v>
      </c>
      <c r="BN9" s="25">
        <v>3.6511669145600001</v>
      </c>
      <c r="BO9" s="25">
        <v>5.2612104E-2</v>
      </c>
      <c r="BP9" s="25">
        <v>17.583254927599999</v>
      </c>
      <c r="BQ9" s="25">
        <v>0.1263513315</v>
      </c>
      <c r="BR9" s="25">
        <v>10.058678054</v>
      </c>
      <c r="BS9" s="25">
        <v>0.78307711199999996</v>
      </c>
      <c r="BT9" s="25">
        <v>0.28032222149999902</v>
      </c>
      <c r="BU9" s="25">
        <v>38.558528240000001</v>
      </c>
      <c r="BV9" s="25">
        <v>0.96199990000000002</v>
      </c>
      <c r="BW9" s="25">
        <v>8.6828847499999995</v>
      </c>
      <c r="BX9" s="25">
        <v>3.0824679964700001</v>
      </c>
      <c r="BY9" s="25">
        <v>8.3480858649999998</v>
      </c>
      <c r="BZ9" s="25">
        <v>0.13616153698</v>
      </c>
      <c r="CA9" s="25">
        <v>66.8536</v>
      </c>
      <c r="CB9" s="25">
        <v>32.375749868</v>
      </c>
      <c r="CC9" s="25">
        <v>32.375692690000001</v>
      </c>
      <c r="CD9" s="91">
        <v>546.96380423000005</v>
      </c>
      <c r="CE9" s="25">
        <v>0.75310812303999997</v>
      </c>
      <c r="CF9" s="25">
        <v>2.7912814970000002E-2</v>
      </c>
      <c r="CG9" s="25">
        <v>116.66880999999999</v>
      </c>
      <c r="CH9" s="25">
        <v>2193.8192433999998</v>
      </c>
      <c r="CI9" s="25">
        <v>248.424948209999</v>
      </c>
      <c r="CJ9" s="25">
        <v>204.26574037799901</v>
      </c>
      <c r="CK9" s="25">
        <v>44.239297714199999</v>
      </c>
      <c r="CL9" s="25">
        <v>0</v>
      </c>
      <c r="CM9" s="25">
        <v>25.797832085</v>
      </c>
      <c r="CN9" s="25">
        <v>1981.6735662999899</v>
      </c>
      <c r="CO9" s="25">
        <v>268.54285479999999</v>
      </c>
      <c r="CP9" s="25">
        <v>114.40747484999901</v>
      </c>
      <c r="CQ9" s="25"/>
      <c r="CR9" s="25"/>
      <c r="CS9" s="25"/>
      <c r="CT9" s="25"/>
      <c r="CU9" s="25"/>
      <c r="CV9" s="34">
        <f t="shared" si="1"/>
        <v>8.0003201429389211E-3</v>
      </c>
      <c r="CW9" s="49">
        <f t="shared" si="2"/>
        <v>-3.9197867273743257E-5</v>
      </c>
      <c r="CX9" s="49">
        <f t="shared" si="3"/>
        <v>4.4514242553026379E-6</v>
      </c>
      <c r="CY9" s="49">
        <f t="shared" si="0"/>
        <v>-1.1310757707410135E-4</v>
      </c>
      <c r="CZ9" s="49"/>
      <c r="DA9" s="34"/>
      <c r="DB9" s="34"/>
      <c r="DC9" s="25"/>
      <c r="DD9" s="25"/>
      <c r="DE9" s="25"/>
      <c r="DF9" s="25"/>
      <c r="DG9" s="25"/>
      <c r="DH9" s="25"/>
      <c r="DI9" s="25"/>
      <c r="DJ9" s="25"/>
      <c r="DK9" s="25"/>
    </row>
    <row r="10" spans="1:115" x14ac:dyDescent="0.25">
      <c r="A10" s="27" t="s">
        <v>8</v>
      </c>
      <c r="B10" s="25">
        <v>1.3384847934699999</v>
      </c>
      <c r="C10" s="25">
        <v>7.7950721933999896</v>
      </c>
      <c r="D10" s="25">
        <v>0.52132994002999999</v>
      </c>
      <c r="E10" s="25">
        <v>0.52132613545999995</v>
      </c>
      <c r="F10" s="25">
        <v>7.7951811810000002</v>
      </c>
      <c r="G10" s="25">
        <v>7.7951414007000004</v>
      </c>
      <c r="H10" s="25">
        <v>1.5299158929000001</v>
      </c>
      <c r="I10" s="91">
        <v>2.0826462426999998E-2</v>
      </c>
      <c r="J10" s="25">
        <v>16.722322420600001</v>
      </c>
      <c r="K10" s="25">
        <v>16.722282471699899</v>
      </c>
      <c r="L10" s="25">
        <v>352.79288000000003</v>
      </c>
      <c r="M10" s="25">
        <v>2.27728238668</v>
      </c>
      <c r="N10" s="25">
        <v>2.27733884102999</v>
      </c>
      <c r="O10" s="25">
        <v>310.42053666800001</v>
      </c>
      <c r="P10" s="25">
        <v>310.43011801500001</v>
      </c>
      <c r="Q10" s="25">
        <v>16220.9952378</v>
      </c>
      <c r="R10" s="25">
        <v>2306393.1836299999</v>
      </c>
      <c r="S10" s="25">
        <v>16227.503401399999</v>
      </c>
      <c r="T10" s="25">
        <v>28.4407225</v>
      </c>
      <c r="U10" s="25">
        <v>45.508500402999999</v>
      </c>
      <c r="V10" s="25">
        <v>20.001173614300001</v>
      </c>
      <c r="W10" s="25">
        <v>79.610194149999998</v>
      </c>
      <c r="X10" s="25">
        <v>11.094140054</v>
      </c>
      <c r="Y10" s="25">
        <v>13.421909728599999</v>
      </c>
      <c r="Z10" s="25">
        <v>79.609758900000003</v>
      </c>
      <c r="AA10" s="25">
        <v>232.692363</v>
      </c>
      <c r="AB10" s="25">
        <v>294.27474300400002</v>
      </c>
      <c r="AC10" s="25">
        <v>9.9944140637999901</v>
      </c>
      <c r="AD10" s="25">
        <v>9.9942542673999899</v>
      </c>
      <c r="AE10" s="25">
        <v>9.9942907934999994</v>
      </c>
      <c r="AF10" s="25">
        <v>23.738990217869901</v>
      </c>
      <c r="AG10" s="25">
        <v>8.4064548049999992</v>
      </c>
      <c r="AH10" s="25">
        <v>8.0295280996000002</v>
      </c>
      <c r="AI10" s="25">
        <v>22.901811673699999</v>
      </c>
      <c r="AJ10" s="25">
        <v>0.48134205373</v>
      </c>
      <c r="AK10" s="91">
        <v>2.9412755535999899</v>
      </c>
      <c r="AL10" s="25">
        <v>0.33091604996999902</v>
      </c>
      <c r="AM10" s="25">
        <v>1.9108514078300001</v>
      </c>
      <c r="AN10" s="25">
        <v>0</v>
      </c>
      <c r="AO10" s="25">
        <v>31.828407469999998</v>
      </c>
      <c r="AP10" s="25">
        <v>0.95273333705999996</v>
      </c>
      <c r="AQ10" s="25">
        <v>0.95273292127999998</v>
      </c>
      <c r="AR10" s="25">
        <v>126.086755426</v>
      </c>
      <c r="AS10" s="25">
        <v>126.08690209999899</v>
      </c>
      <c r="AT10" s="25">
        <v>830.5315832</v>
      </c>
      <c r="AU10" s="25">
        <v>211.869038799999</v>
      </c>
      <c r="AV10" s="25">
        <v>202.22342083999999</v>
      </c>
      <c r="AW10" s="25">
        <v>572.95161100400003</v>
      </c>
      <c r="AX10" s="25">
        <v>1050.7638122400001</v>
      </c>
      <c r="AY10" s="25">
        <v>793.43570079999995</v>
      </c>
      <c r="AZ10" s="25">
        <v>24.6916606206</v>
      </c>
      <c r="BA10" s="25">
        <v>9.8799718218999993E-2</v>
      </c>
      <c r="BB10" s="25">
        <v>405.05892644199997</v>
      </c>
      <c r="BC10" s="25">
        <v>0.64856909872000001</v>
      </c>
      <c r="BD10" s="25">
        <v>0.16396233525199999</v>
      </c>
      <c r="BE10" s="25">
        <v>17.274230680599999</v>
      </c>
      <c r="BF10" s="25">
        <v>5.300501128214</v>
      </c>
      <c r="BG10" s="25">
        <v>0.41874388000000001</v>
      </c>
      <c r="BH10" s="25">
        <v>2.23147863E-2</v>
      </c>
      <c r="BI10" s="91">
        <v>442.02564066899998</v>
      </c>
      <c r="BJ10" s="25">
        <v>44.099335000000004</v>
      </c>
      <c r="BK10" s="25">
        <v>8.6511600000000008</v>
      </c>
      <c r="BL10" s="25">
        <v>81.077339833499906</v>
      </c>
      <c r="BM10" s="25">
        <v>360.946947905299</v>
      </c>
      <c r="BN10" s="25">
        <v>4.8921596482540002</v>
      </c>
      <c r="BO10" s="25">
        <v>5.3792033000000003E-2</v>
      </c>
      <c r="BP10" s="25">
        <v>21.133299608270001</v>
      </c>
      <c r="BQ10" s="25">
        <v>3.3165500399999999E-2</v>
      </c>
      <c r="BR10" s="25">
        <v>5.3737046356999896</v>
      </c>
      <c r="BS10" s="25">
        <v>0.30463368583</v>
      </c>
      <c r="BT10" s="25">
        <v>0.14977649687</v>
      </c>
      <c r="BU10" s="25">
        <v>18.070906929</v>
      </c>
      <c r="BV10" s="25">
        <v>0.41192948205000002</v>
      </c>
      <c r="BW10" s="25">
        <v>4.7744984487000002</v>
      </c>
      <c r="BX10" s="25">
        <v>3.9555386445149998</v>
      </c>
      <c r="BY10" s="25">
        <v>3.0228214882</v>
      </c>
      <c r="BZ10" s="25">
        <v>0.1662268134207</v>
      </c>
      <c r="CA10" s="25">
        <v>17.544087999999999</v>
      </c>
      <c r="CB10" s="25">
        <v>14.677611497349901</v>
      </c>
      <c r="CC10" s="25">
        <v>14.6774103253099</v>
      </c>
      <c r="CD10" s="91">
        <v>246.56643972099999</v>
      </c>
      <c r="CE10" s="25">
        <v>0.32593506447999998</v>
      </c>
      <c r="CF10" s="25">
        <v>7.4419543240000002E-3</v>
      </c>
      <c r="CG10" s="25">
        <v>57.673873999999998</v>
      </c>
      <c r="CH10" s="25">
        <v>1202.3476503239999</v>
      </c>
      <c r="CI10" s="25">
        <v>111.6503900498</v>
      </c>
      <c r="CJ10" s="25">
        <v>92.769089607599994</v>
      </c>
      <c r="CK10" s="25">
        <v>20.140408392729999</v>
      </c>
      <c r="CL10" s="25">
        <v>0</v>
      </c>
      <c r="CM10" s="25">
        <v>9.6904451086000005</v>
      </c>
      <c r="CN10" s="25">
        <v>874.23287981999999</v>
      </c>
      <c r="CO10" s="25">
        <v>119.060089530599</v>
      </c>
      <c r="CP10" s="25">
        <v>50.4131305274</v>
      </c>
      <c r="CQ10" s="25"/>
      <c r="CR10" s="25"/>
      <c r="CS10" s="25"/>
      <c r="CT10" s="25"/>
      <c r="CU10" s="25"/>
      <c r="CV10" s="34">
        <f t="shared" si="1"/>
        <v>8.0003276731421356E-3</v>
      </c>
      <c r="CW10" s="49">
        <f t="shared" si="2"/>
        <v>-4.1174395706236925E-5</v>
      </c>
      <c r="CX10" s="49">
        <f t="shared" si="3"/>
        <v>3.0607505008158634E-6</v>
      </c>
      <c r="CY10" s="49">
        <f t="shared" si="0"/>
        <v>-7.1626391254482638E-5</v>
      </c>
      <c r="CZ10" s="49"/>
      <c r="DA10" s="34"/>
      <c r="DB10" s="34"/>
      <c r="DC10" s="25"/>
      <c r="DD10" s="25"/>
      <c r="DE10" s="25"/>
      <c r="DF10" s="25"/>
      <c r="DG10" s="25"/>
      <c r="DH10" s="25"/>
      <c r="DI10" s="25"/>
      <c r="DJ10" s="25"/>
      <c r="DK10" s="25"/>
    </row>
    <row r="11" spans="1:115" x14ac:dyDescent="0.25">
      <c r="A11" s="27" t="s">
        <v>9</v>
      </c>
      <c r="B11" s="25">
        <v>66.618069349999999</v>
      </c>
      <c r="C11" s="25">
        <v>358.52552659999998</v>
      </c>
      <c r="D11" s="25">
        <v>32.95657482</v>
      </c>
      <c r="E11" s="25">
        <v>32.956579069999997</v>
      </c>
      <c r="F11" s="25">
        <v>358.52511140000001</v>
      </c>
      <c r="G11" s="25">
        <v>358.52305519999999</v>
      </c>
      <c r="H11" s="25">
        <v>100.35462</v>
      </c>
      <c r="I11" s="91">
        <v>2.0286198839999998</v>
      </c>
      <c r="J11" s="25">
        <v>945.59272409000005</v>
      </c>
      <c r="K11" s="25">
        <v>945.59282932999997</v>
      </c>
      <c r="L11" s="25">
        <v>9319.9860000000008</v>
      </c>
      <c r="M11" s="25">
        <v>95.444638759999904</v>
      </c>
      <c r="N11" s="25">
        <v>95.44694629</v>
      </c>
      <c r="O11" s="25">
        <v>5186.5150964999902</v>
      </c>
      <c r="P11" s="25">
        <v>5186.6762369999997</v>
      </c>
      <c r="Q11" s="25">
        <v>1097470.5119400001</v>
      </c>
      <c r="R11" s="25">
        <v>127369779.15000001</v>
      </c>
      <c r="S11" s="25">
        <v>1097909.7588</v>
      </c>
      <c r="T11" s="25">
        <v>2601.8602999999998</v>
      </c>
      <c r="U11" s="25">
        <v>2426.8900158199999</v>
      </c>
      <c r="V11" s="25">
        <v>708.79380862999994</v>
      </c>
      <c r="W11" s="25">
        <v>5577.6925664</v>
      </c>
      <c r="X11" s="25">
        <v>609.57533650000005</v>
      </c>
      <c r="Y11" s="25">
        <v>816.34642635</v>
      </c>
      <c r="Z11" s="25">
        <v>5577.6932339999903</v>
      </c>
      <c r="AA11" s="25">
        <v>13932.741099999999</v>
      </c>
      <c r="AB11" s="25">
        <v>14786.201604</v>
      </c>
      <c r="AC11" s="25">
        <v>390.26581199999998</v>
      </c>
      <c r="AD11" s="25">
        <v>390.2656374</v>
      </c>
      <c r="AE11" s="25">
        <v>390.26039969999999</v>
      </c>
      <c r="AF11" s="25">
        <v>1528.0211241699999</v>
      </c>
      <c r="AG11" s="25">
        <v>669.04029300000002</v>
      </c>
      <c r="AH11" s="25">
        <v>706.65953430000002</v>
      </c>
      <c r="AI11" s="25">
        <v>1631.8824293</v>
      </c>
      <c r="AJ11" s="25">
        <v>30.568291069999901</v>
      </c>
      <c r="AK11" s="91">
        <v>180.80519466999999</v>
      </c>
      <c r="AL11" s="25">
        <v>30.095923899999999</v>
      </c>
      <c r="AM11" s="25">
        <v>99.881818580000001</v>
      </c>
      <c r="AN11" s="25">
        <v>0</v>
      </c>
      <c r="AO11" s="25">
        <v>1586.10673</v>
      </c>
      <c r="AP11" s="25">
        <v>52.942245280000002</v>
      </c>
      <c r="AQ11" s="25">
        <v>52.942253280000003</v>
      </c>
      <c r="AR11" s="25">
        <v>6828.873149</v>
      </c>
      <c r="AS11" s="25">
        <v>6828.8233249999903</v>
      </c>
      <c r="AT11" s="25">
        <v>63561.136400000003</v>
      </c>
      <c r="AU11" s="25">
        <v>19399.837200000002</v>
      </c>
      <c r="AV11" s="25">
        <v>20424.256069999999</v>
      </c>
      <c r="AW11" s="25">
        <v>35489.152003999901</v>
      </c>
      <c r="AX11" s="25">
        <v>83626.660550000001</v>
      </c>
      <c r="AY11" s="25">
        <v>67201.380640000003</v>
      </c>
      <c r="AZ11" s="25">
        <v>1394.9097919999999</v>
      </c>
      <c r="BA11" s="25">
        <v>4.2503161980000002</v>
      </c>
      <c r="BB11" s="25">
        <v>26280.444240000001</v>
      </c>
      <c r="BC11" s="25">
        <v>25.588047039999999</v>
      </c>
      <c r="BD11" s="25">
        <v>7.6198414359999997</v>
      </c>
      <c r="BE11" s="25">
        <v>1228.6990069999999</v>
      </c>
      <c r="BF11" s="25">
        <v>147.863275689999</v>
      </c>
      <c r="BG11" s="25">
        <v>12.534033000000001</v>
      </c>
      <c r="BH11" s="25">
        <v>1.1808502219999999</v>
      </c>
      <c r="BI11" s="91">
        <v>14439.577934000001</v>
      </c>
      <c r="BJ11" s="25">
        <v>1165.0035</v>
      </c>
      <c r="BK11" s="25">
        <v>424.62585000000001</v>
      </c>
      <c r="BL11" s="25">
        <v>3660.9625660000002</v>
      </c>
      <c r="BM11" s="25">
        <v>10778.6028025999</v>
      </c>
      <c r="BN11" s="25">
        <v>130.005418472</v>
      </c>
      <c r="BO11" s="25">
        <v>1.6463497</v>
      </c>
      <c r="BP11" s="25">
        <v>593.68873698000004</v>
      </c>
      <c r="BQ11" s="25">
        <v>2.8557983459999998</v>
      </c>
      <c r="BR11" s="25">
        <v>249.94895599999899</v>
      </c>
      <c r="BS11" s="25">
        <v>19.23266855</v>
      </c>
      <c r="BT11" s="25">
        <v>7.2535574299999999</v>
      </c>
      <c r="BU11" s="25">
        <v>924.87830599999995</v>
      </c>
      <c r="BV11" s="25">
        <v>22.086607730000001</v>
      </c>
      <c r="BW11" s="25">
        <v>226.00467620000001</v>
      </c>
      <c r="BX11" s="25">
        <v>108.009747648</v>
      </c>
      <c r="BY11" s="25">
        <v>191.38962100000001</v>
      </c>
      <c r="BZ11" s="25">
        <v>4.6621047023499997</v>
      </c>
      <c r="CA11" s="25">
        <v>4168.3554999999997</v>
      </c>
      <c r="CB11" s="25">
        <v>756.691936249999</v>
      </c>
      <c r="CC11" s="25">
        <v>756.69369275999998</v>
      </c>
      <c r="CD11" s="91">
        <v>16157.696464999901</v>
      </c>
      <c r="CE11" s="25">
        <v>16.621929779999999</v>
      </c>
      <c r="CF11" s="25">
        <v>0.72488840999999904</v>
      </c>
      <c r="CG11" s="25">
        <v>2830.85</v>
      </c>
      <c r="CH11" s="25">
        <v>60973.735739999996</v>
      </c>
      <c r="CI11" s="25">
        <v>7185.1638350999901</v>
      </c>
      <c r="CJ11" s="25">
        <v>6052.9533101500001</v>
      </c>
      <c r="CK11" s="25">
        <v>1345.9086609799999</v>
      </c>
      <c r="CL11" s="25">
        <v>0</v>
      </c>
      <c r="CM11" s="25">
        <v>807.76679625999896</v>
      </c>
      <c r="CN11" s="25">
        <v>55080.9882</v>
      </c>
      <c r="CO11" s="25">
        <v>7115.6753159999898</v>
      </c>
      <c r="CP11" s="25">
        <v>3104.2331032000002</v>
      </c>
      <c r="CQ11" s="25"/>
      <c r="CR11" s="25"/>
      <c r="CS11" s="25"/>
      <c r="CT11" s="25"/>
      <c r="CU11" s="25"/>
      <c r="CV11" s="34">
        <f t="shared" si="1"/>
        <v>8.000322966382041E-3</v>
      </c>
      <c r="CW11" s="49">
        <f t="shared" si="2"/>
        <v>-4.0098970566898912E-5</v>
      </c>
      <c r="CX11" s="49">
        <f t="shared" si="3"/>
        <v>8.7020549754226507E-7</v>
      </c>
      <c r="CY11" s="49">
        <f t="shared" si="0"/>
        <v>-9.3983319453533828E-5</v>
      </c>
      <c r="CZ11" s="49"/>
      <c r="DA11" s="34"/>
      <c r="DB11" s="34"/>
      <c r="DC11" s="25"/>
      <c r="DD11" s="25"/>
      <c r="DE11" s="25"/>
      <c r="DF11" s="25"/>
      <c r="DG11" s="25"/>
      <c r="DH11" s="25"/>
      <c r="DI11" s="25"/>
      <c r="DJ11" s="25"/>
      <c r="DK11" s="25"/>
    </row>
    <row r="12" spans="1:115" x14ac:dyDescent="0.25">
      <c r="A12" s="27" t="s">
        <v>10</v>
      </c>
      <c r="B12" s="25">
        <v>38.813855660000002</v>
      </c>
      <c r="C12" s="25">
        <v>252.544478999999</v>
      </c>
      <c r="D12" s="25">
        <v>22.382831700000001</v>
      </c>
      <c r="E12" s="25">
        <v>22.382881699999999</v>
      </c>
      <c r="F12" s="25">
        <v>252.544153399999</v>
      </c>
      <c r="G12" s="25">
        <v>252.5425913</v>
      </c>
      <c r="H12" s="25">
        <v>74.983219399999996</v>
      </c>
      <c r="I12" s="91">
        <v>1.48216455</v>
      </c>
      <c r="J12" s="25">
        <v>591.61747231999902</v>
      </c>
      <c r="K12" s="25">
        <v>591.61848783000005</v>
      </c>
      <c r="L12" s="25">
        <v>3802.5940000000001</v>
      </c>
      <c r="M12" s="25">
        <v>67.271090369999996</v>
      </c>
      <c r="N12" s="25">
        <v>67.272867300000001</v>
      </c>
      <c r="O12" s="25">
        <v>3488.9705549999999</v>
      </c>
      <c r="P12" s="25">
        <v>3489.0796460000001</v>
      </c>
      <c r="Q12" s="25">
        <v>564078.81220000004</v>
      </c>
      <c r="R12" s="25">
        <v>67867155.079999998</v>
      </c>
      <c r="S12" s="25">
        <v>564304.50719999999</v>
      </c>
      <c r="T12" s="25">
        <v>1582.3709199999901</v>
      </c>
      <c r="U12" s="25">
        <v>1549.780358</v>
      </c>
      <c r="V12" s="25">
        <v>480.26994549999898</v>
      </c>
      <c r="W12" s="25">
        <v>3175.6543634999998</v>
      </c>
      <c r="X12" s="25">
        <v>454.56101229999899</v>
      </c>
      <c r="Y12" s="25">
        <v>513.65642890000004</v>
      </c>
      <c r="Z12" s="25">
        <v>3175.6513909999999</v>
      </c>
      <c r="AA12" s="25">
        <v>8136.2440999999999</v>
      </c>
      <c r="AB12" s="25">
        <v>10137.25304</v>
      </c>
      <c r="AC12" s="25">
        <v>279.51920319999999</v>
      </c>
      <c r="AD12" s="25">
        <v>279.51892099999998</v>
      </c>
      <c r="AE12" s="25">
        <v>279.515288</v>
      </c>
      <c r="AF12" s="25">
        <v>896.45422415999997</v>
      </c>
      <c r="AG12" s="25">
        <v>558.74663299999997</v>
      </c>
      <c r="AH12" s="25">
        <v>550.79750000000001</v>
      </c>
      <c r="AI12" s="25">
        <v>1027.561888</v>
      </c>
      <c r="AJ12" s="25">
        <v>17.365150435</v>
      </c>
      <c r="AK12" s="91">
        <v>134.0793875</v>
      </c>
      <c r="AL12" s="25">
        <v>22.183718499999902</v>
      </c>
      <c r="AM12" s="25">
        <v>51.931728539999902</v>
      </c>
      <c r="AN12" s="25">
        <v>0</v>
      </c>
      <c r="AO12" s="25">
        <v>854.02592800000002</v>
      </c>
      <c r="AP12" s="25">
        <v>36.53448916</v>
      </c>
      <c r="AQ12" s="25">
        <v>36.534474260000003</v>
      </c>
      <c r="AR12" s="25">
        <v>3761.0021550000001</v>
      </c>
      <c r="AS12" s="25">
        <v>3760.9750600000002</v>
      </c>
      <c r="AT12" s="25">
        <v>54192.143399999899</v>
      </c>
      <c r="AU12" s="25">
        <v>15092.401469999901</v>
      </c>
      <c r="AV12" s="25">
        <v>14869.540799999901</v>
      </c>
      <c r="AW12" s="25">
        <v>22440.876240000001</v>
      </c>
      <c r="AX12" s="25">
        <v>69840.526400000002</v>
      </c>
      <c r="AY12" s="25">
        <v>53429.499739999999</v>
      </c>
      <c r="AZ12" s="25">
        <v>931.76395200000002</v>
      </c>
      <c r="BA12" s="25">
        <v>2.4567190280000002</v>
      </c>
      <c r="BB12" s="25">
        <v>16286.698844</v>
      </c>
      <c r="BC12" s="25">
        <v>14.28700048</v>
      </c>
      <c r="BD12" s="25">
        <v>4.2024375039999997</v>
      </c>
      <c r="BE12" s="25">
        <v>828.01800820000005</v>
      </c>
      <c r="BF12" s="25">
        <v>63.678171519999999</v>
      </c>
      <c r="BG12" s="25">
        <v>5.3806190000000003</v>
      </c>
      <c r="BH12" s="25">
        <v>0.74848195959999997</v>
      </c>
      <c r="BI12" s="91">
        <v>6786.5212110000002</v>
      </c>
      <c r="BJ12" s="25">
        <v>475.32506999999998</v>
      </c>
      <c r="BK12" s="25">
        <v>208.77959999999999</v>
      </c>
      <c r="BL12" s="25">
        <v>2127.4126779999901</v>
      </c>
      <c r="BM12" s="25">
        <v>4659.1067353999997</v>
      </c>
      <c r="BN12" s="25">
        <v>53.372635584000001</v>
      </c>
      <c r="BO12" s="25">
        <v>0.70214149999999997</v>
      </c>
      <c r="BP12" s="25">
        <v>256.75397045</v>
      </c>
      <c r="BQ12" s="25">
        <v>1.95172167599999</v>
      </c>
      <c r="BR12" s="25">
        <v>143.44071989999901</v>
      </c>
      <c r="BS12" s="25">
        <v>13.15289368</v>
      </c>
      <c r="BT12" s="25">
        <v>4.5542351999999999</v>
      </c>
      <c r="BU12" s="25">
        <v>567.90393099999994</v>
      </c>
      <c r="BV12" s="25">
        <v>16.512946469999999</v>
      </c>
      <c r="BW12" s="25">
        <v>149.56930360000001</v>
      </c>
      <c r="BX12" s="25">
        <v>45.597537647999999</v>
      </c>
      <c r="BY12" s="25">
        <v>119.37246500000001</v>
      </c>
      <c r="BZ12" s="25">
        <v>2.0032914895399898</v>
      </c>
      <c r="CA12" s="25">
        <v>2585.0046000000002</v>
      </c>
      <c r="CB12" s="25">
        <v>382.7120822</v>
      </c>
      <c r="CC12" s="25">
        <v>382.71183604999999</v>
      </c>
      <c r="CD12" s="91">
        <v>10137.533185999901</v>
      </c>
      <c r="CE12" s="25">
        <v>11.627562749999999</v>
      </c>
      <c r="CF12" s="25">
        <v>0.52962330400000002</v>
      </c>
      <c r="CG12" s="25">
        <v>1391.8706999999999</v>
      </c>
      <c r="CH12" s="25">
        <v>38224.114909999997</v>
      </c>
      <c r="CI12" s="25">
        <v>4395.1915520000002</v>
      </c>
      <c r="CJ12" s="25">
        <v>3684.4314249999902</v>
      </c>
      <c r="CK12" s="25">
        <v>822.70829183999899</v>
      </c>
      <c r="CL12" s="25">
        <v>0</v>
      </c>
      <c r="CM12" s="25">
        <v>526.61538729999995</v>
      </c>
      <c r="CN12" s="25">
        <v>34286.548060000001</v>
      </c>
      <c r="CO12" s="25">
        <v>4533.2373529999904</v>
      </c>
      <c r="CP12" s="25">
        <v>1958.1252729999901</v>
      </c>
      <c r="CQ12" s="25"/>
      <c r="CR12" s="25"/>
      <c r="CS12" s="25"/>
      <c r="CT12" s="25"/>
      <c r="CU12" s="25"/>
      <c r="CV12" s="34">
        <f t="shared" si="1"/>
        <v>8.000321042826504E-3</v>
      </c>
      <c r="CW12" s="49">
        <f t="shared" si="2"/>
        <v>-3.9591668939649307E-5</v>
      </c>
      <c r="CX12" s="49">
        <f t="shared" si="3"/>
        <v>2.6487797710096362E-7</v>
      </c>
      <c r="CY12" s="49">
        <f t="shared" si="0"/>
        <v>-7.7231287022029753E-5</v>
      </c>
      <c r="CZ12" s="49"/>
      <c r="DA12" s="34"/>
      <c r="DB12" s="34"/>
      <c r="DC12" s="25"/>
      <c r="DD12" s="25"/>
      <c r="DE12" s="25"/>
      <c r="DF12" s="25"/>
      <c r="DG12" s="25"/>
      <c r="DH12" s="25"/>
      <c r="DI12" s="25"/>
      <c r="DJ12" s="25"/>
      <c r="DK12" s="25"/>
    </row>
    <row r="13" spans="1:115" x14ac:dyDescent="0.25">
      <c r="A13" s="27" t="s">
        <v>12</v>
      </c>
      <c r="B13" s="25">
        <v>11.493645539999999</v>
      </c>
      <c r="C13" s="25">
        <v>83.638283200000004</v>
      </c>
      <c r="D13" s="25">
        <v>8.7382269499999996</v>
      </c>
      <c r="E13" s="25">
        <v>8.7382285549999992</v>
      </c>
      <c r="F13" s="25">
        <v>83.638514299999997</v>
      </c>
      <c r="G13" s="25">
        <v>83.638015940000003</v>
      </c>
      <c r="H13" s="25">
        <v>29.816506579999999</v>
      </c>
      <c r="I13" s="91">
        <v>0.76027513099999999</v>
      </c>
      <c r="J13" s="25">
        <v>155.17544470999999</v>
      </c>
      <c r="K13" s="25">
        <v>155.17526753999999</v>
      </c>
      <c r="L13" s="25">
        <v>700.63073999999995</v>
      </c>
      <c r="M13" s="25">
        <v>20.864558561999999</v>
      </c>
      <c r="N13" s="25">
        <v>20.865023969999999</v>
      </c>
      <c r="O13" s="25">
        <v>759.68663249999997</v>
      </c>
      <c r="P13" s="25">
        <v>759.71030339999902</v>
      </c>
      <c r="Q13" s="25">
        <v>95408.337050000002</v>
      </c>
      <c r="R13" s="25">
        <v>12366272.939999999</v>
      </c>
      <c r="S13" s="25">
        <v>95446.504660000006</v>
      </c>
      <c r="T13" s="25">
        <v>224.753165</v>
      </c>
      <c r="U13" s="25">
        <v>506.99035526</v>
      </c>
      <c r="V13" s="25">
        <v>137.73647568600001</v>
      </c>
      <c r="W13" s="25">
        <v>612.94743464999897</v>
      </c>
      <c r="X13" s="25">
        <v>144.24325210000001</v>
      </c>
      <c r="Y13" s="25">
        <v>116.47310264999901</v>
      </c>
      <c r="Z13" s="25">
        <v>612.94763404999901</v>
      </c>
      <c r="AA13" s="25">
        <v>1703.12768999999</v>
      </c>
      <c r="AB13" s="25">
        <v>3016.9190319999998</v>
      </c>
      <c r="AC13" s="25">
        <v>104.44241940000001</v>
      </c>
      <c r="AD13" s="25">
        <v>104.442101299999</v>
      </c>
      <c r="AE13" s="25">
        <v>104.440947299999</v>
      </c>
      <c r="AF13" s="25">
        <v>184.54055700800001</v>
      </c>
      <c r="AG13" s="25">
        <v>155.88091219999899</v>
      </c>
      <c r="AH13" s="25">
        <v>140.20444670000001</v>
      </c>
      <c r="AI13" s="25">
        <v>217.037196459999</v>
      </c>
      <c r="AJ13" s="25">
        <v>4.558085342</v>
      </c>
      <c r="AK13" s="91">
        <v>35.950402840000002</v>
      </c>
      <c r="AL13" s="25">
        <v>10.906162259999901</v>
      </c>
      <c r="AM13" s="25">
        <v>13.243901326</v>
      </c>
      <c r="AN13" s="25">
        <v>0</v>
      </c>
      <c r="AO13" s="25">
        <v>183.11264660000001</v>
      </c>
      <c r="AP13" s="25">
        <v>13.37524889</v>
      </c>
      <c r="AQ13" s="25">
        <v>13.375236940000001</v>
      </c>
      <c r="AR13" s="25">
        <v>654.25714230000006</v>
      </c>
      <c r="AS13" s="25">
        <v>654.25308099999995</v>
      </c>
      <c r="AT13" s="25">
        <v>15372.638649999901</v>
      </c>
      <c r="AU13" s="25">
        <v>3956.5851399999901</v>
      </c>
      <c r="AV13" s="25">
        <v>3573.8058999999998</v>
      </c>
      <c r="AW13" s="25">
        <v>5371.9569320000001</v>
      </c>
      <c r="AX13" s="25">
        <v>19484.324259999899</v>
      </c>
      <c r="AY13" s="25">
        <v>13811.545990000001</v>
      </c>
      <c r="AZ13" s="25">
        <v>271.77418499999999</v>
      </c>
      <c r="BA13" s="25">
        <v>0.58524381130000003</v>
      </c>
      <c r="BB13" s="25">
        <v>3614.9555799999998</v>
      </c>
      <c r="BC13" s="25">
        <v>3.52012933699999</v>
      </c>
      <c r="BD13" s="25">
        <v>1.0611397229999999</v>
      </c>
      <c r="BE13" s="25">
        <v>282.936577</v>
      </c>
      <c r="BF13" s="25">
        <v>12.092965241</v>
      </c>
      <c r="BG13" s="25">
        <v>0.97658634</v>
      </c>
      <c r="BH13" s="25">
        <v>0.186607947</v>
      </c>
      <c r="BI13" s="91">
        <v>1450.727155</v>
      </c>
      <c r="BJ13" s="25">
        <v>87.579210000000003</v>
      </c>
      <c r="BK13" s="25">
        <v>36.496304000000002</v>
      </c>
      <c r="BL13" s="25">
        <v>585.37969699999996</v>
      </c>
      <c r="BM13" s="25">
        <v>865.34468627000001</v>
      </c>
      <c r="BN13" s="25">
        <v>9.8711525879999993</v>
      </c>
      <c r="BO13" s="25">
        <v>0.12707202000000001</v>
      </c>
      <c r="BP13" s="25">
        <v>50.144931769999999</v>
      </c>
      <c r="BQ13" s="25">
        <v>0.50222837099999995</v>
      </c>
      <c r="BR13" s="25">
        <v>34.867983469999999</v>
      </c>
      <c r="BS13" s="25">
        <v>3.3082486199999899</v>
      </c>
      <c r="BT13" s="25">
        <v>1.3231690549999999</v>
      </c>
      <c r="BU13" s="25">
        <v>147.7608894</v>
      </c>
      <c r="BV13" s="25">
        <v>6.3437410700000001</v>
      </c>
      <c r="BW13" s="25">
        <v>46.052314499999902</v>
      </c>
      <c r="BX13" s="25">
        <v>8.8998140909999996</v>
      </c>
      <c r="BY13" s="25">
        <v>26.8549735</v>
      </c>
      <c r="BZ13" s="25">
        <v>0.38852442142999999</v>
      </c>
      <c r="CA13" s="25">
        <v>427.15674000000001</v>
      </c>
      <c r="CB13" s="25">
        <v>65.645671199999995</v>
      </c>
      <c r="CC13" s="25">
        <v>65.645737179999998</v>
      </c>
      <c r="CD13" s="91">
        <v>2204.1744319999998</v>
      </c>
      <c r="CE13" s="25">
        <v>3.5648275360000001</v>
      </c>
      <c r="CF13" s="25">
        <v>0.27167016999999999</v>
      </c>
      <c r="CG13" s="25">
        <v>243.31066999999999</v>
      </c>
      <c r="CH13" s="25">
        <v>8817.11787</v>
      </c>
      <c r="CI13" s="25">
        <v>941.70260759999996</v>
      </c>
      <c r="CJ13" s="25">
        <v>770.89884744000005</v>
      </c>
      <c r="CK13" s="25">
        <v>170.09073946000001</v>
      </c>
      <c r="CL13" s="25">
        <v>0</v>
      </c>
      <c r="CM13" s="25">
        <v>114.30909088</v>
      </c>
      <c r="CN13" s="25">
        <v>7937.7414820000004</v>
      </c>
      <c r="CO13" s="25">
        <v>1046.2700494999999</v>
      </c>
      <c r="CP13" s="25">
        <v>442.32474879999899</v>
      </c>
      <c r="CQ13" s="25"/>
      <c r="CR13" s="25"/>
      <c r="CS13" s="25"/>
      <c r="CT13" s="25"/>
      <c r="CU13" s="25"/>
      <c r="CV13" s="34">
        <f t="shared" si="1"/>
        <v>8.0003242668267825E-3</v>
      </c>
      <c r="CW13" s="49">
        <f t="shared" si="2"/>
        <v>-4.005487640092911E-5</v>
      </c>
      <c r="CX13" s="49">
        <f t="shared" si="3"/>
        <v>1.9105798016603226E-6</v>
      </c>
      <c r="CY13" s="49">
        <f t="shared" si="0"/>
        <v>-4.8754177632502763E-5</v>
      </c>
      <c r="CZ13" s="49"/>
      <c r="DA13" s="34"/>
      <c r="DB13" s="34"/>
      <c r="DC13" s="25"/>
      <c r="DD13" s="25"/>
      <c r="DE13" s="25"/>
      <c r="DF13" s="25"/>
      <c r="DG13" s="25"/>
      <c r="DH13" s="25"/>
      <c r="DI13" s="25"/>
      <c r="DJ13" s="25"/>
      <c r="DK13" s="25"/>
    </row>
    <row r="14" spans="1:115" x14ac:dyDescent="0.25">
      <c r="A14" s="27" t="s">
        <v>13</v>
      </c>
      <c r="B14" s="25">
        <v>51.044627499999997</v>
      </c>
      <c r="C14" s="25">
        <v>273.14521330000002</v>
      </c>
      <c r="D14" s="25">
        <v>21.151140859999899</v>
      </c>
      <c r="E14" s="25">
        <v>21.151169759999998</v>
      </c>
      <c r="F14" s="25">
        <v>273.14524999999998</v>
      </c>
      <c r="G14" s="25">
        <v>273.14355</v>
      </c>
      <c r="H14" s="25">
        <v>62.184399299999903</v>
      </c>
      <c r="I14" s="91">
        <v>1.1174780719999999</v>
      </c>
      <c r="J14" s="25">
        <v>565.16998520000004</v>
      </c>
      <c r="K14" s="25">
        <v>565.17068371999903</v>
      </c>
      <c r="L14" s="25">
        <v>4494.5766999999996</v>
      </c>
      <c r="M14" s="25">
        <v>74.826000109999995</v>
      </c>
      <c r="N14" s="25">
        <v>74.827961639999998</v>
      </c>
      <c r="O14" s="25">
        <v>3076.8050969999999</v>
      </c>
      <c r="P14" s="25">
        <v>3076.9010539999999</v>
      </c>
      <c r="Q14" s="25">
        <v>456046.22470000002</v>
      </c>
      <c r="R14" s="25">
        <v>62603894.380000003</v>
      </c>
      <c r="S14" s="25">
        <v>456228.58279999997</v>
      </c>
      <c r="T14" s="25">
        <v>955.97422300000005</v>
      </c>
      <c r="U14" s="25">
        <v>1704.5803266099999</v>
      </c>
      <c r="V14" s="25">
        <v>512.31405317999997</v>
      </c>
      <c r="W14" s="25">
        <v>2491.2733836000002</v>
      </c>
      <c r="X14" s="25">
        <v>401.95188250000001</v>
      </c>
      <c r="Y14" s="25">
        <v>435.52879439999998</v>
      </c>
      <c r="Z14" s="25">
        <v>2491.2711048000001</v>
      </c>
      <c r="AA14" s="25">
        <v>6507.9031999999997</v>
      </c>
      <c r="AB14" s="25">
        <v>10394.226290000001</v>
      </c>
      <c r="AC14" s="25">
        <v>239.72857199999899</v>
      </c>
      <c r="AD14" s="25">
        <v>239.72804500000001</v>
      </c>
      <c r="AE14" s="25">
        <v>239.72523269999999</v>
      </c>
      <c r="AF14" s="25">
        <v>757.44675165000001</v>
      </c>
      <c r="AG14" s="25">
        <v>435.873762</v>
      </c>
      <c r="AH14" s="25">
        <v>417.252678</v>
      </c>
      <c r="AI14" s="25">
        <v>775.01989930000002</v>
      </c>
      <c r="AJ14" s="25">
        <v>17.76946285</v>
      </c>
      <c r="AK14" s="91">
        <v>117.38280359999899</v>
      </c>
      <c r="AL14" s="25">
        <v>16.9239408</v>
      </c>
      <c r="AM14" s="25">
        <v>68.217735700000006</v>
      </c>
      <c r="AN14" s="25">
        <v>0</v>
      </c>
      <c r="AO14" s="25">
        <v>807.25892699999997</v>
      </c>
      <c r="AP14" s="25">
        <v>34.527500199999999</v>
      </c>
      <c r="AQ14" s="25">
        <v>34.527660040000001</v>
      </c>
      <c r="AR14" s="25">
        <v>3263.6163620000002</v>
      </c>
      <c r="AS14" s="25">
        <v>3263.5894029999999</v>
      </c>
      <c r="AT14" s="25">
        <v>40498.114560000002</v>
      </c>
      <c r="AU14" s="25">
        <v>13550.20247</v>
      </c>
      <c r="AV14" s="25">
        <v>12952.56517</v>
      </c>
      <c r="AW14" s="25">
        <v>19005.21529</v>
      </c>
      <c r="AX14" s="25">
        <v>54482.026099999901</v>
      </c>
      <c r="AY14" s="25">
        <v>38786.809800000003</v>
      </c>
      <c r="AZ14" s="25">
        <v>907.55589699999996</v>
      </c>
      <c r="BA14" s="25">
        <v>2.0684679584999999</v>
      </c>
      <c r="BB14" s="25">
        <v>13082.132731</v>
      </c>
      <c r="BC14" s="25">
        <v>12.999401969999999</v>
      </c>
      <c r="BD14" s="25">
        <v>3.77746859999999</v>
      </c>
      <c r="BE14" s="25">
        <v>783.69350459999896</v>
      </c>
      <c r="BF14" s="25">
        <v>71.8363593199999</v>
      </c>
      <c r="BG14" s="25">
        <v>6.0571609999999998</v>
      </c>
      <c r="BH14" s="25">
        <v>0.61250397429999903</v>
      </c>
      <c r="BI14" s="91">
        <v>7304.9944450000003</v>
      </c>
      <c r="BJ14" s="25">
        <v>561.82140000000004</v>
      </c>
      <c r="BK14" s="25">
        <v>206.45755</v>
      </c>
      <c r="BL14" s="25">
        <v>2063.5851109999999</v>
      </c>
      <c r="BM14" s="25">
        <v>5241.4106185999999</v>
      </c>
      <c r="BN14" s="25">
        <v>62.767175854999998</v>
      </c>
      <c r="BO14" s="25">
        <v>0.78262770000000004</v>
      </c>
      <c r="BP14" s="25">
        <v>289.45058233999998</v>
      </c>
      <c r="BQ14" s="25">
        <v>1.689781038</v>
      </c>
      <c r="BR14" s="25">
        <v>134.1396608</v>
      </c>
      <c r="BS14" s="25">
        <v>9.9260336999999996</v>
      </c>
      <c r="BT14" s="25">
        <v>4.0182723600000001</v>
      </c>
      <c r="BU14" s="25">
        <v>513.23870999999997</v>
      </c>
      <c r="BV14" s="25">
        <v>14.5100604</v>
      </c>
      <c r="BW14" s="25">
        <v>126.969085899999</v>
      </c>
      <c r="BX14" s="25">
        <v>52.1425293657</v>
      </c>
      <c r="BY14" s="25">
        <v>112.2830153</v>
      </c>
      <c r="BZ14" s="25">
        <v>2.2526536713200001</v>
      </c>
      <c r="CA14" s="25">
        <v>1147.1115</v>
      </c>
      <c r="CB14" s="25">
        <v>357.95561974999998</v>
      </c>
      <c r="CC14" s="25">
        <v>357.95573430000002</v>
      </c>
      <c r="CD14" s="91">
        <v>7860.1991550000002</v>
      </c>
      <c r="CE14" s="25">
        <v>11.464786747</v>
      </c>
      <c r="CF14" s="25">
        <v>0.39930964499999999</v>
      </c>
      <c r="CG14" s="25">
        <v>1376.3820000000001</v>
      </c>
      <c r="CH14" s="25">
        <v>32167.15121</v>
      </c>
      <c r="CI14" s="25">
        <v>3560.1179959999999</v>
      </c>
      <c r="CJ14" s="25">
        <v>2909.3199101</v>
      </c>
      <c r="CK14" s="25">
        <v>628.426237299999</v>
      </c>
      <c r="CL14" s="25">
        <v>0</v>
      </c>
      <c r="CM14" s="25">
        <v>386.37663275</v>
      </c>
      <c r="CN14" s="25">
        <v>28606.841439999898</v>
      </c>
      <c r="CO14" s="25">
        <v>3924.4506619999902</v>
      </c>
      <c r="CP14" s="25">
        <v>1662.2134845</v>
      </c>
      <c r="CQ14" s="25"/>
      <c r="CR14" s="25"/>
      <c r="CS14" s="25"/>
      <c r="CT14" s="25"/>
      <c r="CU14" s="25"/>
      <c r="CV14" s="34">
        <f t="shared" si="1"/>
        <v>8.0003221833191106E-3</v>
      </c>
      <c r="CW14" s="49">
        <f t="shared" si="2"/>
        <v>-3.9732222809238966E-5</v>
      </c>
      <c r="CX14" s="49">
        <f t="shared" si="3"/>
        <v>-1.7585228977715746E-7</v>
      </c>
      <c r="CY14" s="49">
        <f t="shared" si="0"/>
        <v>-7.3076003512150358E-5</v>
      </c>
      <c r="CZ14" s="49"/>
      <c r="DA14" s="34"/>
      <c r="DB14" s="34"/>
      <c r="DC14" s="25"/>
      <c r="DD14" s="25"/>
      <c r="DE14" s="25"/>
      <c r="DF14" s="25"/>
      <c r="DG14" s="25"/>
      <c r="DH14" s="25"/>
      <c r="DI14" s="25"/>
      <c r="DJ14" s="25"/>
      <c r="DK14" s="25"/>
    </row>
    <row r="15" spans="1:115" x14ac:dyDescent="0.25">
      <c r="A15" s="27" t="s">
        <v>14</v>
      </c>
      <c r="B15" s="25">
        <v>35.876307869999998</v>
      </c>
      <c r="C15" s="25">
        <v>207.44590120000001</v>
      </c>
      <c r="D15" s="25">
        <v>18.497349</v>
      </c>
      <c r="E15" s="25">
        <v>18.497367229999998</v>
      </c>
      <c r="F15" s="25">
        <v>207.4457797</v>
      </c>
      <c r="G15" s="25">
        <v>207.44456339999999</v>
      </c>
      <c r="H15" s="25">
        <v>57.2838042999999</v>
      </c>
      <c r="I15" s="91">
        <v>1.15913474499999</v>
      </c>
      <c r="J15" s="25">
        <v>431.58835511000001</v>
      </c>
      <c r="K15" s="25">
        <v>431.58913525999998</v>
      </c>
      <c r="L15" s="25">
        <v>3099.5556999999999</v>
      </c>
      <c r="M15" s="25">
        <v>54.007254199999998</v>
      </c>
      <c r="N15" s="25">
        <v>54.008532666000001</v>
      </c>
      <c r="O15" s="25">
        <v>2692.9489954999999</v>
      </c>
      <c r="P15" s="25">
        <v>2693.0327120000002</v>
      </c>
      <c r="Q15" s="25">
        <v>397097.44094999903</v>
      </c>
      <c r="R15" s="25">
        <v>50002154.020000003</v>
      </c>
      <c r="S15" s="25">
        <v>397256.31669999898</v>
      </c>
      <c r="T15" s="25">
        <v>682.80600500000003</v>
      </c>
      <c r="U15" s="25">
        <v>1313.9066976399999</v>
      </c>
      <c r="V15" s="25">
        <v>394.86463788999998</v>
      </c>
      <c r="W15" s="25">
        <v>1877.3985842</v>
      </c>
      <c r="X15" s="25">
        <v>339.97425229999999</v>
      </c>
      <c r="Y15" s="25">
        <v>345.68979716000001</v>
      </c>
      <c r="Z15" s="25">
        <v>1877.3999644</v>
      </c>
      <c r="AA15" s="25">
        <v>4948.3810999999996</v>
      </c>
      <c r="AB15" s="25">
        <v>8118.5881899999904</v>
      </c>
      <c r="AC15" s="25">
        <v>214.46427799999901</v>
      </c>
      <c r="AD15" s="25">
        <v>214.46466950000001</v>
      </c>
      <c r="AE15" s="25">
        <v>214.46132270000001</v>
      </c>
      <c r="AF15" s="25">
        <v>574.17454649000001</v>
      </c>
      <c r="AG15" s="25">
        <v>391.49870600000003</v>
      </c>
      <c r="AH15" s="25">
        <v>375.9702163</v>
      </c>
      <c r="AI15" s="25">
        <v>628.83323810000002</v>
      </c>
      <c r="AJ15" s="25">
        <v>12.939555214999899</v>
      </c>
      <c r="AK15" s="91">
        <v>98.577016360000002</v>
      </c>
      <c r="AL15" s="25">
        <v>17.203634599999901</v>
      </c>
      <c r="AM15" s="25">
        <v>45.873677090000001</v>
      </c>
      <c r="AN15" s="25">
        <v>0</v>
      </c>
      <c r="AO15" s="25">
        <v>566.19929000000002</v>
      </c>
      <c r="AP15" s="25">
        <v>28.972525359999999</v>
      </c>
      <c r="AQ15" s="25">
        <v>28.972476879999999</v>
      </c>
      <c r="AR15" s="25">
        <v>2641.2588860000001</v>
      </c>
      <c r="AS15" s="25">
        <v>2641.2403749999999</v>
      </c>
      <c r="AT15" s="25">
        <v>37068.9974699999</v>
      </c>
      <c r="AU15" s="25">
        <v>11476.818289999999</v>
      </c>
      <c r="AV15" s="25">
        <v>11024.219010000001</v>
      </c>
      <c r="AW15" s="25">
        <v>15244.04249</v>
      </c>
      <c r="AX15" s="25">
        <v>48935.370139999999</v>
      </c>
      <c r="AY15" s="25">
        <v>35595.942419999999</v>
      </c>
      <c r="AZ15" s="25">
        <v>720.03177400000004</v>
      </c>
      <c r="BA15" s="25">
        <v>1.81900045449999</v>
      </c>
      <c r="BB15" s="25">
        <v>10508.169988</v>
      </c>
      <c r="BC15" s="25">
        <v>10.894379185999901</v>
      </c>
      <c r="BD15" s="25">
        <v>3.1615642899999998</v>
      </c>
      <c r="BE15" s="25">
        <v>658.29564730000004</v>
      </c>
      <c r="BF15" s="25">
        <v>51.152903434999999</v>
      </c>
      <c r="BG15" s="25">
        <v>4.2957859999999997</v>
      </c>
      <c r="BH15" s="25">
        <v>0.5384978507</v>
      </c>
      <c r="BI15" s="91">
        <v>5398.3708975</v>
      </c>
      <c r="BJ15" s="25">
        <v>387.44639999999998</v>
      </c>
      <c r="BK15" s="25">
        <v>158.18117000000001</v>
      </c>
      <c r="BL15" s="25">
        <v>1672.24878299999</v>
      </c>
      <c r="BM15" s="25">
        <v>3726.1318007</v>
      </c>
      <c r="BN15" s="25">
        <v>43.430094744000002</v>
      </c>
      <c r="BO15" s="25">
        <v>0.5558514</v>
      </c>
      <c r="BP15" s="25">
        <v>206.52202718999999</v>
      </c>
      <c r="BQ15" s="25">
        <v>1.4599681499999999</v>
      </c>
      <c r="BR15" s="25">
        <v>110.5301583</v>
      </c>
      <c r="BS15" s="25">
        <v>9.4794171400000007</v>
      </c>
      <c r="BT15" s="25">
        <v>3.4448422500000002</v>
      </c>
      <c r="BU15" s="25">
        <v>436.61081899999999</v>
      </c>
      <c r="BV15" s="25">
        <v>12.75141848</v>
      </c>
      <c r="BW15" s="25">
        <v>106.7107109</v>
      </c>
      <c r="BX15" s="25">
        <v>36.819675763299998</v>
      </c>
      <c r="BY15" s="25">
        <v>91.747100399999994</v>
      </c>
      <c r="BZ15" s="25">
        <v>1.6074486592999999</v>
      </c>
      <c r="CA15" s="25">
        <v>1494.2699</v>
      </c>
      <c r="CB15" s="25">
        <v>281.07196655000001</v>
      </c>
      <c r="CC15" s="25">
        <v>281.07158442999997</v>
      </c>
      <c r="CD15" s="91">
        <v>6393.1918089999899</v>
      </c>
      <c r="CE15" s="25">
        <v>9.11516140999999</v>
      </c>
      <c r="CF15" s="25">
        <v>0.414195112999999</v>
      </c>
      <c r="CG15" s="25">
        <v>1054.5546999999999</v>
      </c>
      <c r="CH15" s="25">
        <v>25824.83726</v>
      </c>
      <c r="CI15" s="25">
        <v>2827.5609595999999</v>
      </c>
      <c r="CJ15" s="25">
        <v>2317.5128389399902</v>
      </c>
      <c r="CK15" s="25">
        <v>506.18260473999999</v>
      </c>
      <c r="CL15" s="25">
        <v>0</v>
      </c>
      <c r="CM15" s="25">
        <v>343.74890042999999</v>
      </c>
      <c r="CN15" s="25">
        <v>22763.2796099999</v>
      </c>
      <c r="CO15" s="25">
        <v>3100.3826902999999</v>
      </c>
      <c r="CP15" s="25">
        <v>1315.775852</v>
      </c>
      <c r="CQ15" s="25"/>
      <c r="CR15" s="25"/>
      <c r="CS15" s="25"/>
      <c r="CT15" s="25"/>
      <c r="CU15" s="25"/>
      <c r="CV15" s="34">
        <f t="shared" si="1"/>
        <v>8.0003217484603678E-3</v>
      </c>
      <c r="CW15" s="49">
        <f t="shared" si="2"/>
        <v>-3.9732528727918298E-5</v>
      </c>
      <c r="CX15" s="49">
        <f t="shared" si="3"/>
        <v>-1.7942820480367706E-6</v>
      </c>
      <c r="CY15" s="49">
        <f t="shared" si="0"/>
        <v>-6.9605978484352552E-5</v>
      </c>
      <c r="CZ15" s="49"/>
      <c r="DA15" s="34"/>
      <c r="DB15" s="34"/>
      <c r="DC15" s="25"/>
      <c r="DD15" s="25"/>
      <c r="DE15" s="25"/>
      <c r="DF15" s="25"/>
      <c r="DG15" s="25"/>
      <c r="DH15" s="25"/>
      <c r="DI15" s="25"/>
      <c r="DJ15" s="25"/>
      <c r="DK15" s="25"/>
    </row>
    <row r="16" spans="1:115" x14ac:dyDescent="0.25">
      <c r="A16" s="27" t="s">
        <v>15</v>
      </c>
      <c r="B16" s="25">
        <v>19.70874663</v>
      </c>
      <c r="C16" s="25">
        <v>112.5912137</v>
      </c>
      <c r="D16" s="25">
        <v>10.03581037</v>
      </c>
      <c r="E16" s="25">
        <v>10.035823219999999</v>
      </c>
      <c r="F16" s="25">
        <v>112.5913044</v>
      </c>
      <c r="G16" s="25">
        <v>112.5906281</v>
      </c>
      <c r="H16" s="25">
        <v>30.204293839999998</v>
      </c>
      <c r="I16" s="91">
        <v>0.59622126399999897</v>
      </c>
      <c r="J16" s="25">
        <v>236.43104672999999</v>
      </c>
      <c r="K16" s="25">
        <v>236.43062415</v>
      </c>
      <c r="L16" s="25">
        <v>971.05975000000001</v>
      </c>
      <c r="M16" s="25">
        <v>36.256907063</v>
      </c>
      <c r="N16" s="25">
        <v>36.257723816999999</v>
      </c>
      <c r="O16" s="25">
        <v>1098.5928329999999</v>
      </c>
      <c r="P16" s="25">
        <v>1098.6271409999999</v>
      </c>
      <c r="Q16" s="25">
        <v>170490.15349999999</v>
      </c>
      <c r="R16" s="25">
        <v>21170922.460000001</v>
      </c>
      <c r="S16" s="25">
        <v>170558.42326000001</v>
      </c>
      <c r="T16" s="25">
        <v>435.965867</v>
      </c>
      <c r="U16" s="25">
        <v>714.44044644999997</v>
      </c>
      <c r="V16" s="25">
        <v>206.01899456000001</v>
      </c>
      <c r="W16" s="25">
        <v>973.39235124000004</v>
      </c>
      <c r="X16" s="25">
        <v>181.50023390000001</v>
      </c>
      <c r="Y16" s="25">
        <v>179.59313474999999</v>
      </c>
      <c r="Z16" s="25">
        <v>973.39284123999903</v>
      </c>
      <c r="AA16" s="25">
        <v>2513.7646</v>
      </c>
      <c r="AB16" s="25">
        <v>4383.3586359999999</v>
      </c>
      <c r="AC16" s="25">
        <v>108.113083899999</v>
      </c>
      <c r="AD16" s="25">
        <v>108.11310829999999</v>
      </c>
      <c r="AE16" s="25">
        <v>108.11153719999901</v>
      </c>
      <c r="AF16" s="25">
        <v>303.97034135600001</v>
      </c>
      <c r="AG16" s="25">
        <v>197.35412550000001</v>
      </c>
      <c r="AH16" s="25">
        <v>188.06675759999999</v>
      </c>
      <c r="AI16" s="25">
        <v>337.541056999999</v>
      </c>
      <c r="AJ16" s="25">
        <v>7.3602292399999998</v>
      </c>
      <c r="AK16" s="91">
        <v>52.36418956</v>
      </c>
      <c r="AL16" s="25">
        <v>8.8707412099999896</v>
      </c>
      <c r="AM16" s="25">
        <v>26.314970189999901</v>
      </c>
      <c r="AN16" s="25">
        <v>0</v>
      </c>
      <c r="AO16" s="25">
        <v>274.63283799999999</v>
      </c>
      <c r="AP16" s="25">
        <v>15.464748820000001</v>
      </c>
      <c r="AQ16" s="25">
        <v>15.464716299999999</v>
      </c>
      <c r="AR16" s="25">
        <v>1100.7359879999999</v>
      </c>
      <c r="AS16" s="25">
        <v>1100.727003</v>
      </c>
      <c r="AT16" s="25">
        <v>18954.839899999999</v>
      </c>
      <c r="AU16" s="25">
        <v>5517.05277999999</v>
      </c>
      <c r="AV16" s="25">
        <v>5260.2893199999999</v>
      </c>
      <c r="AW16" s="25">
        <v>7978.2742959999996</v>
      </c>
      <c r="AX16" s="25">
        <v>24668.275399999999</v>
      </c>
      <c r="AY16" s="25">
        <v>18059.965639999999</v>
      </c>
      <c r="AZ16" s="25">
        <v>386.08989939999998</v>
      </c>
      <c r="BA16" s="25">
        <v>0.73998154790000004</v>
      </c>
      <c r="BB16" s="25">
        <v>5450.9177090000003</v>
      </c>
      <c r="BC16" s="25">
        <v>4.5049850100000004</v>
      </c>
      <c r="BD16" s="25">
        <v>1.324058672</v>
      </c>
      <c r="BE16" s="25">
        <v>348.82103289999998</v>
      </c>
      <c r="BF16" s="25">
        <v>16.909789751999998</v>
      </c>
      <c r="BG16" s="25">
        <v>1.4461577999999999</v>
      </c>
      <c r="BH16" s="25">
        <v>0.23512224600000001</v>
      </c>
      <c r="BI16" s="91">
        <v>2037.0771755000001</v>
      </c>
      <c r="BJ16" s="25">
        <v>121.38309</v>
      </c>
      <c r="BK16" s="25">
        <v>62.923915999999998</v>
      </c>
      <c r="BL16" s="25">
        <v>769.34971599999994</v>
      </c>
      <c r="BM16" s="25">
        <v>1267.7260948600001</v>
      </c>
      <c r="BN16" s="25">
        <v>13.692512842999999</v>
      </c>
      <c r="BO16" s="25">
        <v>0.18720095</v>
      </c>
      <c r="BP16" s="25">
        <v>69.264061159999997</v>
      </c>
      <c r="BQ16" s="25">
        <v>0.68454811899999901</v>
      </c>
      <c r="BR16" s="25">
        <v>49.153842159999897</v>
      </c>
      <c r="BS16" s="25">
        <v>4.3299553</v>
      </c>
      <c r="BT16" s="25">
        <v>1.6043569099999999</v>
      </c>
      <c r="BU16" s="25">
        <v>203.11241949999999</v>
      </c>
      <c r="BV16" s="25">
        <v>6.7470435799999997</v>
      </c>
      <c r="BW16" s="25">
        <v>53.422949860000003</v>
      </c>
      <c r="BX16" s="25">
        <v>11.939115218</v>
      </c>
      <c r="BY16" s="25">
        <v>40.919066799999896</v>
      </c>
      <c r="BZ16" s="25">
        <v>0.52987360029999997</v>
      </c>
      <c r="CA16" s="25">
        <v>645.1857</v>
      </c>
      <c r="CB16" s="25">
        <v>115.51802859999999</v>
      </c>
      <c r="CC16" s="25">
        <v>115.51779608</v>
      </c>
      <c r="CD16" s="91">
        <v>3294.1753867000002</v>
      </c>
      <c r="CE16" s="25">
        <v>4.9784458840000001</v>
      </c>
      <c r="CF16" s="25">
        <v>0.21304880799999901</v>
      </c>
      <c r="CG16" s="25">
        <v>419.49459999999999</v>
      </c>
      <c r="CH16" s="25">
        <v>13188.905305</v>
      </c>
      <c r="CI16" s="25">
        <v>1465.7864239999999</v>
      </c>
      <c r="CJ16" s="25">
        <v>1195.0093409000001</v>
      </c>
      <c r="CK16" s="25">
        <v>260.19196648000002</v>
      </c>
      <c r="CL16" s="25">
        <v>0</v>
      </c>
      <c r="CM16" s="25">
        <v>179.14523080999999</v>
      </c>
      <c r="CN16" s="25">
        <v>11901.739786</v>
      </c>
      <c r="CO16" s="25">
        <v>1620.62063499999</v>
      </c>
      <c r="CP16" s="25">
        <v>684.3899361</v>
      </c>
      <c r="CQ16" s="25"/>
      <c r="CR16" s="25"/>
      <c r="CS16" s="25"/>
      <c r="CT16" s="25"/>
      <c r="CU16" s="25"/>
      <c r="CV16" s="34">
        <f t="shared" si="1"/>
        <v>8.0003211533790485E-3</v>
      </c>
      <c r="CW16" s="49">
        <f t="shared" si="2"/>
        <v>-3.9378735815160207E-5</v>
      </c>
      <c r="CX16" s="49">
        <f t="shared" si="3"/>
        <v>6.6990098187361972E-7</v>
      </c>
      <c r="CY16" s="49">
        <f t="shared" si="0"/>
        <v>-6.2864113931504259E-5</v>
      </c>
      <c r="CZ16" s="49"/>
      <c r="DA16" s="34"/>
      <c r="DB16" s="34"/>
      <c r="DC16" s="25"/>
      <c r="DD16" s="25"/>
      <c r="DE16" s="25"/>
      <c r="DF16" s="25"/>
      <c r="DG16" s="25"/>
      <c r="DH16" s="25"/>
      <c r="DI16" s="25"/>
      <c r="DJ16" s="25"/>
      <c r="DK16" s="25"/>
    </row>
    <row r="17" spans="1:115" x14ac:dyDescent="0.25">
      <c r="A17" s="27" t="s">
        <v>16</v>
      </c>
      <c r="B17" s="25">
        <v>15.273468019999999</v>
      </c>
      <c r="C17" s="25">
        <v>92.012451799999994</v>
      </c>
      <c r="D17" s="25">
        <v>8.7094803299999999</v>
      </c>
      <c r="E17" s="25">
        <v>8.7094745299999996</v>
      </c>
      <c r="F17" s="25">
        <v>92.012603100000007</v>
      </c>
      <c r="G17" s="25">
        <v>92.012046599999906</v>
      </c>
      <c r="H17" s="25">
        <v>27.635980959999898</v>
      </c>
      <c r="I17" s="91">
        <v>0.60476032700000004</v>
      </c>
      <c r="J17" s="25">
        <v>188.4240173</v>
      </c>
      <c r="K17" s="25">
        <v>188.42366128</v>
      </c>
      <c r="L17" s="25">
        <v>878.26953000000003</v>
      </c>
      <c r="M17" s="25">
        <v>26.620676746000001</v>
      </c>
      <c r="N17" s="25">
        <v>26.621370001999999</v>
      </c>
      <c r="O17" s="25">
        <v>914.584059999999</v>
      </c>
      <c r="P17" s="25">
        <v>914.61263799999995</v>
      </c>
      <c r="Q17" s="25">
        <v>162945.01960999999</v>
      </c>
      <c r="R17" s="25">
        <v>20558238.359999999</v>
      </c>
      <c r="S17" s="25">
        <v>163010.24392000001</v>
      </c>
      <c r="T17" s="25">
        <v>380.82059199999998</v>
      </c>
      <c r="U17" s="25">
        <v>587.22804703500003</v>
      </c>
      <c r="V17" s="25">
        <v>166.17227674999901</v>
      </c>
      <c r="W17" s="25">
        <v>863.42466360000003</v>
      </c>
      <c r="X17" s="25">
        <v>155.79200839999999</v>
      </c>
      <c r="Y17" s="25">
        <v>153.03086184</v>
      </c>
      <c r="Z17" s="25">
        <v>863.42438800000002</v>
      </c>
      <c r="AA17" s="25">
        <v>2235.2000200000002</v>
      </c>
      <c r="AB17" s="25">
        <v>3586.8758459999999</v>
      </c>
      <c r="AC17" s="25">
        <v>97.063450599999996</v>
      </c>
      <c r="AD17" s="25">
        <v>97.063541099999995</v>
      </c>
      <c r="AE17" s="25">
        <v>97.062105200000005</v>
      </c>
      <c r="AF17" s="25">
        <v>260.196602004</v>
      </c>
      <c r="AG17" s="25">
        <v>196.12450050000001</v>
      </c>
      <c r="AH17" s="25">
        <v>189.14445180000001</v>
      </c>
      <c r="AI17" s="25">
        <v>292.50479515000001</v>
      </c>
      <c r="AJ17" s="25">
        <v>6.0323450100000002</v>
      </c>
      <c r="AK17" s="91">
        <v>45.318256399999903</v>
      </c>
      <c r="AL17" s="25">
        <v>8.8683169799999995</v>
      </c>
      <c r="AM17" s="25">
        <v>19.99453948</v>
      </c>
      <c r="AN17" s="25">
        <v>0</v>
      </c>
      <c r="AO17" s="25">
        <v>238.51665</v>
      </c>
      <c r="AP17" s="25">
        <v>13.16830742</v>
      </c>
      <c r="AQ17" s="25">
        <v>13.168298053999999</v>
      </c>
      <c r="AR17" s="25">
        <v>1054.3087184000001</v>
      </c>
      <c r="AS17" s="25">
        <v>1054.301802</v>
      </c>
      <c r="AT17" s="25">
        <v>18606.425210000001</v>
      </c>
      <c r="AU17" s="25">
        <v>5713.0001599999996</v>
      </c>
      <c r="AV17" s="25">
        <v>5508.1363240000001</v>
      </c>
      <c r="AW17" s="25">
        <v>6882.8044059999902</v>
      </c>
      <c r="AX17" s="25">
        <v>24514.58754</v>
      </c>
      <c r="AY17" s="25">
        <v>17945.75995</v>
      </c>
      <c r="AZ17" s="25">
        <v>322.95613700000001</v>
      </c>
      <c r="BA17" s="25">
        <v>0.71442429249999995</v>
      </c>
      <c r="BB17" s="25">
        <v>4757.8547269999999</v>
      </c>
      <c r="BC17" s="25">
        <v>4.1856738760000001</v>
      </c>
      <c r="BD17" s="25">
        <v>1.2603967439999999</v>
      </c>
      <c r="BE17" s="25">
        <v>325.74307229999903</v>
      </c>
      <c r="BF17" s="25">
        <v>15.390933088000001</v>
      </c>
      <c r="BG17" s="25">
        <v>1.3279201</v>
      </c>
      <c r="BH17" s="25">
        <v>0.2233888675</v>
      </c>
      <c r="BI17" s="91">
        <v>1869.5775423</v>
      </c>
      <c r="BJ17" s="25">
        <v>109.783844</v>
      </c>
      <c r="BK17" s="25">
        <v>59.56908</v>
      </c>
      <c r="BL17" s="25">
        <v>708.54915649999998</v>
      </c>
      <c r="BM17" s="25">
        <v>1161.02801434</v>
      </c>
      <c r="BN17" s="25">
        <v>12.3969052639999</v>
      </c>
      <c r="BO17" s="25">
        <v>0.17192938999999999</v>
      </c>
      <c r="BP17" s="25">
        <v>62.866591175000003</v>
      </c>
      <c r="BQ17" s="25">
        <v>0.68547131699999997</v>
      </c>
      <c r="BR17" s="25">
        <v>44.275022939999999</v>
      </c>
      <c r="BS17" s="25">
        <v>4.0388575600000003</v>
      </c>
      <c r="BT17" s="25">
        <v>1.4383594469999901</v>
      </c>
      <c r="BU17" s="25">
        <v>181.54131430000001</v>
      </c>
      <c r="BV17" s="25">
        <v>5.9693082500000001</v>
      </c>
      <c r="BW17" s="25">
        <v>48.224846049999996</v>
      </c>
      <c r="BX17" s="25">
        <v>10.8988860573</v>
      </c>
      <c r="BY17" s="25">
        <v>40.951988499999999</v>
      </c>
      <c r="BZ17" s="25">
        <v>0.48596771136</v>
      </c>
      <c r="CA17" s="25">
        <v>679.90549999999996</v>
      </c>
      <c r="CB17" s="25">
        <v>110.43602256</v>
      </c>
      <c r="CC17" s="25">
        <v>110.43585557999999</v>
      </c>
      <c r="CD17" s="91">
        <v>2886.2413809999998</v>
      </c>
      <c r="CE17" s="25">
        <v>4.0338199650000002</v>
      </c>
      <c r="CF17" s="25">
        <v>0.2161000585</v>
      </c>
      <c r="CG17" s="25">
        <v>397.13074</v>
      </c>
      <c r="CH17" s="25">
        <v>11347.458197</v>
      </c>
      <c r="CI17" s="25">
        <v>1267.6883618500001</v>
      </c>
      <c r="CJ17" s="25">
        <v>1040.0416584299901</v>
      </c>
      <c r="CK17" s="25">
        <v>228.33843443000001</v>
      </c>
      <c r="CL17" s="25">
        <v>0</v>
      </c>
      <c r="CM17" s="25">
        <v>165.97756419999999</v>
      </c>
      <c r="CN17" s="25">
        <v>10284.302320999999</v>
      </c>
      <c r="CO17" s="25">
        <v>1376.8287132999999</v>
      </c>
      <c r="CP17" s="25">
        <v>585.266571</v>
      </c>
      <c r="CQ17" s="25"/>
      <c r="CR17" s="25"/>
      <c r="CS17" s="25"/>
      <c r="CT17" s="25"/>
      <c r="CU17" s="25"/>
      <c r="CV17" s="34">
        <f t="shared" si="1"/>
        <v>8.0003181852432662E-3</v>
      </c>
      <c r="CW17" s="49">
        <f t="shared" si="2"/>
        <v>-3.9255422855001173E-5</v>
      </c>
      <c r="CX17" s="49">
        <f t="shared" si="3"/>
        <v>1.986865971548205E-7</v>
      </c>
      <c r="CY17" s="49">
        <f t="shared" si="0"/>
        <v>-6.7668459159276034E-5</v>
      </c>
      <c r="CZ17" s="49"/>
      <c r="DA17" s="34"/>
      <c r="DB17" s="34"/>
      <c r="DC17" s="25"/>
      <c r="DD17" s="25"/>
      <c r="DE17" s="25"/>
      <c r="DF17" s="25"/>
      <c r="DG17" s="25"/>
      <c r="DH17" s="25"/>
      <c r="DI17" s="25"/>
      <c r="DJ17" s="25"/>
      <c r="DK17" s="25"/>
    </row>
    <row r="18" spans="1:115" x14ac:dyDescent="0.25">
      <c r="A18" s="27" t="s">
        <v>17</v>
      </c>
      <c r="B18" s="25">
        <v>20.98828357</v>
      </c>
      <c r="C18" s="25">
        <v>130.01585710000001</v>
      </c>
      <c r="D18" s="25">
        <v>11.970432560000001</v>
      </c>
      <c r="E18" s="25">
        <v>11.970430779999999</v>
      </c>
      <c r="F18" s="25">
        <v>130.01575579999999</v>
      </c>
      <c r="G18" s="25">
        <v>130.01499159999901</v>
      </c>
      <c r="H18" s="25">
        <v>38.372521249999998</v>
      </c>
      <c r="I18" s="91">
        <v>0.85139594500000004</v>
      </c>
      <c r="J18" s="25">
        <v>252.344595569999</v>
      </c>
      <c r="K18" s="25">
        <v>252.3446581</v>
      </c>
      <c r="L18" s="25">
        <v>1456.1948</v>
      </c>
      <c r="M18" s="25">
        <v>31.999129489999898</v>
      </c>
      <c r="N18" s="25">
        <v>31.99988115</v>
      </c>
      <c r="O18" s="25">
        <v>1675.8349605999999</v>
      </c>
      <c r="P18" s="25">
        <v>1675.8868275999901</v>
      </c>
      <c r="Q18" s="25">
        <v>253866.33889999901</v>
      </c>
      <c r="R18" s="25">
        <v>30549906.460000001</v>
      </c>
      <c r="S18" s="25">
        <v>253967.9037</v>
      </c>
      <c r="T18" s="25">
        <v>512.87041999999997</v>
      </c>
      <c r="U18" s="25">
        <v>805.26221573999999</v>
      </c>
      <c r="V18" s="25">
        <v>237.55834539</v>
      </c>
      <c r="W18" s="25">
        <v>1235.4303947000001</v>
      </c>
      <c r="X18" s="25">
        <v>213.47573560000001</v>
      </c>
      <c r="Y18" s="25">
        <v>215.3638278</v>
      </c>
      <c r="Z18" s="25">
        <v>1235.4307424000001</v>
      </c>
      <c r="AA18" s="25">
        <v>3290.1760999999901</v>
      </c>
      <c r="AB18" s="25">
        <v>4916.2414250000002</v>
      </c>
      <c r="AC18" s="25">
        <v>140.28218390000001</v>
      </c>
      <c r="AD18" s="25">
        <v>140.2821931</v>
      </c>
      <c r="AE18" s="25">
        <v>140.2802092</v>
      </c>
      <c r="AF18" s="25">
        <v>364.69823414500001</v>
      </c>
      <c r="AG18" s="25">
        <v>269.7548003</v>
      </c>
      <c r="AH18" s="25">
        <v>262.22124159999998</v>
      </c>
      <c r="AI18" s="25">
        <v>404.61368653999898</v>
      </c>
      <c r="AJ18" s="25">
        <v>8.2378035599999997</v>
      </c>
      <c r="AK18" s="91">
        <v>60.50671887</v>
      </c>
      <c r="AL18" s="25">
        <v>12.464175689999999</v>
      </c>
      <c r="AM18" s="25">
        <v>27.109654110000001</v>
      </c>
      <c r="AN18" s="25">
        <v>0</v>
      </c>
      <c r="AO18" s="25">
        <v>353.465237</v>
      </c>
      <c r="AP18" s="25">
        <v>18.415964930000001</v>
      </c>
      <c r="AQ18" s="25">
        <v>18.415972839999998</v>
      </c>
      <c r="AR18" s="25">
        <v>1623.2335092999999</v>
      </c>
      <c r="AS18" s="25">
        <v>1623.2208562999999</v>
      </c>
      <c r="AT18" s="25">
        <v>25743.42643</v>
      </c>
      <c r="AU18" s="25">
        <v>7706.1526199999998</v>
      </c>
      <c r="AV18" s="25">
        <v>7486.2123600000004</v>
      </c>
      <c r="AW18" s="25">
        <v>9618.5328249999893</v>
      </c>
      <c r="AX18" s="25">
        <v>33718.006779999901</v>
      </c>
      <c r="AY18" s="25">
        <v>25029.176100000001</v>
      </c>
      <c r="AZ18" s="25">
        <v>443.75439060000002</v>
      </c>
      <c r="BA18" s="25">
        <v>1.1112751987</v>
      </c>
      <c r="BB18" s="25">
        <v>6700.4148259999902</v>
      </c>
      <c r="BC18" s="25">
        <v>6.4949153170000002</v>
      </c>
      <c r="BD18" s="25">
        <v>1.9446264339999999</v>
      </c>
      <c r="BE18" s="25">
        <v>446.9274795</v>
      </c>
      <c r="BF18" s="25">
        <v>25.059661693999999</v>
      </c>
      <c r="BG18" s="25">
        <v>2.1244215999999998</v>
      </c>
      <c r="BH18" s="25">
        <v>0.34153679599999998</v>
      </c>
      <c r="BI18" s="91">
        <v>2884.7936650000001</v>
      </c>
      <c r="BJ18" s="25">
        <v>182.02434</v>
      </c>
      <c r="BK18" s="25">
        <v>88.467680000000001</v>
      </c>
      <c r="BL18" s="25">
        <v>1031.898833</v>
      </c>
      <c r="BM18" s="25">
        <v>1852.8977161400001</v>
      </c>
      <c r="BN18" s="25">
        <v>20.507299032999999</v>
      </c>
      <c r="BO18" s="25">
        <v>0.27903210000000001</v>
      </c>
      <c r="BP18" s="25">
        <v>102.15013218</v>
      </c>
      <c r="BQ18" s="25">
        <v>0.99436797199999905</v>
      </c>
      <c r="BR18" s="25">
        <v>66.499934499999995</v>
      </c>
      <c r="BS18" s="25">
        <v>6.1270835400000001</v>
      </c>
      <c r="BT18" s="25">
        <v>2.1976242899999998</v>
      </c>
      <c r="BU18" s="25">
        <v>271.31037799999899</v>
      </c>
      <c r="BV18" s="25">
        <v>8.3448594199999899</v>
      </c>
      <c r="BW18" s="25">
        <v>70.624963399999999</v>
      </c>
      <c r="BX18" s="25">
        <v>17.943742248</v>
      </c>
      <c r="BY18" s="25">
        <v>59.166823700000002</v>
      </c>
      <c r="BZ18" s="25">
        <v>0.79345885048999998</v>
      </c>
      <c r="CA18" s="25">
        <v>899.24834999999996</v>
      </c>
      <c r="CB18" s="25">
        <v>168.64838885</v>
      </c>
      <c r="CC18" s="25">
        <v>168.64833487999999</v>
      </c>
      <c r="CD18" s="91">
        <v>4081.6751039999999</v>
      </c>
      <c r="CE18" s="25">
        <v>5.5317657130000004</v>
      </c>
      <c r="CF18" s="25">
        <v>0.304230959999999</v>
      </c>
      <c r="CG18" s="25">
        <v>589.78754000000004</v>
      </c>
      <c r="CH18" s="25">
        <v>16313.514579999999</v>
      </c>
      <c r="CI18" s="25">
        <v>1790.59051689999</v>
      </c>
      <c r="CJ18" s="25">
        <v>1476.6552201500001</v>
      </c>
      <c r="CK18" s="25">
        <v>325.20395793</v>
      </c>
      <c r="CL18" s="25">
        <v>0</v>
      </c>
      <c r="CM18" s="25">
        <v>219.05622201999901</v>
      </c>
      <c r="CN18" s="25">
        <v>14423.42224</v>
      </c>
      <c r="CO18" s="25">
        <v>1924.9662673999901</v>
      </c>
      <c r="CP18" s="25">
        <v>822.146362799999</v>
      </c>
      <c r="CQ18" s="25"/>
      <c r="CR18" s="25"/>
      <c r="CS18" s="25"/>
      <c r="CT18" s="25"/>
      <c r="CU18" s="25"/>
      <c r="CV18" s="34">
        <f t="shared" si="1"/>
        <v>8.0003187038922823E-3</v>
      </c>
      <c r="CW18" s="49">
        <f t="shared" si="2"/>
        <v>-3.9357910707891874E-5</v>
      </c>
      <c r="CX18" s="49">
        <f t="shared" si="3"/>
        <v>-9.9977341009525674E-7</v>
      </c>
      <c r="CY18" s="49">
        <f t="shared" si="0"/>
        <v>-7.2642734725391773E-5</v>
      </c>
      <c r="CZ18" s="49"/>
      <c r="DA18" s="34"/>
      <c r="DB18" s="34"/>
      <c r="DC18" s="25"/>
      <c r="DD18" s="25"/>
      <c r="DE18" s="25"/>
      <c r="DF18" s="25"/>
      <c r="DG18" s="25"/>
      <c r="DH18" s="25"/>
      <c r="DI18" s="25"/>
      <c r="DJ18" s="25"/>
      <c r="DK18" s="25"/>
    </row>
    <row r="19" spans="1:115" x14ac:dyDescent="0.25">
      <c r="A19" s="27" t="s">
        <v>18</v>
      </c>
      <c r="B19" s="25">
        <v>16.93647588</v>
      </c>
      <c r="C19" s="25">
        <v>115.406403</v>
      </c>
      <c r="D19" s="25">
        <v>11.69884543</v>
      </c>
      <c r="E19" s="25">
        <v>11.69887363</v>
      </c>
      <c r="F19" s="25">
        <v>115.4063816</v>
      </c>
      <c r="G19" s="25">
        <v>115.4056916</v>
      </c>
      <c r="H19" s="25">
        <v>39.173294800000001</v>
      </c>
      <c r="I19" s="91">
        <v>0.98814499</v>
      </c>
      <c r="J19" s="25">
        <v>221.91152520999901</v>
      </c>
      <c r="K19" s="25">
        <v>221.91143251</v>
      </c>
      <c r="L19" s="25">
        <v>1944.5055</v>
      </c>
      <c r="M19" s="25">
        <v>24.398055056</v>
      </c>
      <c r="N19" s="25">
        <v>24.39854493</v>
      </c>
      <c r="O19" s="25">
        <v>1458.6537229999999</v>
      </c>
      <c r="P19" s="25">
        <v>1458.698897</v>
      </c>
      <c r="Q19" s="25">
        <v>241073.21638</v>
      </c>
      <c r="R19" s="25">
        <v>34366983.619999997</v>
      </c>
      <c r="S19" s="25">
        <v>241169.76738</v>
      </c>
      <c r="T19" s="25">
        <v>657.36144400000001</v>
      </c>
      <c r="U19" s="25">
        <v>692.00601185999994</v>
      </c>
      <c r="V19" s="25">
        <v>201.28578594999999</v>
      </c>
      <c r="W19" s="25">
        <v>1327.3621735500001</v>
      </c>
      <c r="X19" s="25">
        <v>190.0572243</v>
      </c>
      <c r="Y19" s="25">
        <v>201.67447324</v>
      </c>
      <c r="Z19" s="25">
        <v>1327.3621513000001</v>
      </c>
      <c r="AA19" s="25">
        <v>3449.2703000000001</v>
      </c>
      <c r="AB19" s="25">
        <v>4116.9924030000002</v>
      </c>
      <c r="AC19" s="25">
        <v>139.3199032</v>
      </c>
      <c r="AD19" s="25">
        <v>139.3199639</v>
      </c>
      <c r="AE19" s="25">
        <v>139.31798019999999</v>
      </c>
      <c r="AF19" s="25">
        <v>363.10227082</v>
      </c>
      <c r="AG19" s="25">
        <v>288.346609</v>
      </c>
      <c r="AH19" s="25">
        <v>296.92718100000002</v>
      </c>
      <c r="AI19" s="25">
        <v>414.70559919999999</v>
      </c>
      <c r="AJ19" s="25">
        <v>7.8368306209999998</v>
      </c>
      <c r="AK19" s="91">
        <v>57.369477539999998</v>
      </c>
      <c r="AL19" s="25">
        <v>14.214086</v>
      </c>
      <c r="AM19" s="25">
        <v>21.567719889999999</v>
      </c>
      <c r="AN19" s="25">
        <v>0</v>
      </c>
      <c r="AO19" s="25">
        <v>359.71388200000001</v>
      </c>
      <c r="AP19" s="25">
        <v>16.786088729999999</v>
      </c>
      <c r="AQ19" s="25">
        <v>16.786110730000001</v>
      </c>
      <c r="AR19" s="25">
        <v>1655.1746114</v>
      </c>
      <c r="AS19" s="25">
        <v>1655.161969</v>
      </c>
      <c r="AT19" s="25">
        <v>26614.457899999899</v>
      </c>
      <c r="AU19" s="25">
        <v>9140.5037699999993</v>
      </c>
      <c r="AV19" s="25">
        <v>9390.7686799999992</v>
      </c>
      <c r="AW19" s="25">
        <v>9314.0149029999993</v>
      </c>
      <c r="AX19" s="25">
        <v>36041.859599999902</v>
      </c>
      <c r="AY19" s="25">
        <v>27428.18014</v>
      </c>
      <c r="AZ19" s="25">
        <v>397.50121200000001</v>
      </c>
      <c r="BA19" s="25">
        <v>1.2464140441</v>
      </c>
      <c r="BB19" s="25">
        <v>6682.0703320000002</v>
      </c>
      <c r="BC19" s="25">
        <v>7.31939677</v>
      </c>
      <c r="BD19" s="25">
        <v>2.2700904319999999</v>
      </c>
      <c r="BE19" s="25">
        <v>478.94480479999999</v>
      </c>
      <c r="BF19" s="25">
        <v>32.111297583000002</v>
      </c>
      <c r="BG19" s="25">
        <v>2.7085745000000001</v>
      </c>
      <c r="BH19" s="25">
        <v>0.38494280800000003</v>
      </c>
      <c r="BI19" s="91">
        <v>3500.4517999999998</v>
      </c>
      <c r="BJ19" s="25">
        <v>243.06012999999999</v>
      </c>
      <c r="BK19" s="25">
        <v>101.0504</v>
      </c>
      <c r="BL19" s="25">
        <v>1147.5874630000001</v>
      </c>
      <c r="BM19" s="25">
        <v>2352.8629999</v>
      </c>
      <c r="BN19" s="25">
        <v>27.276582298999902</v>
      </c>
      <c r="BO19" s="25">
        <v>0.34636495</v>
      </c>
      <c r="BP19" s="25">
        <v>130.59730798000001</v>
      </c>
      <c r="BQ19" s="25">
        <v>1.237385365</v>
      </c>
      <c r="BR19" s="25">
        <v>71.628403199999994</v>
      </c>
      <c r="BS19" s="25">
        <v>6.1249878799999999</v>
      </c>
      <c r="BT19" s="25">
        <v>2.4197705699999998</v>
      </c>
      <c r="BU19" s="25">
        <v>284.48903200000001</v>
      </c>
      <c r="BV19" s="25">
        <v>8.2564738500000008</v>
      </c>
      <c r="BW19" s="25">
        <v>74.081367</v>
      </c>
      <c r="BX19" s="25">
        <v>23.558003730699902</v>
      </c>
      <c r="BY19" s="25">
        <v>73.9688491</v>
      </c>
      <c r="BZ19" s="25">
        <v>1.0269520248899999</v>
      </c>
      <c r="CA19" s="25">
        <v>1090.3923</v>
      </c>
      <c r="CB19" s="25">
        <v>183.33124247999999</v>
      </c>
      <c r="CC19" s="25">
        <v>183.33116957999999</v>
      </c>
      <c r="CD19" s="91">
        <v>4066.29278199999</v>
      </c>
      <c r="CE19" s="25">
        <v>4.5020344200000002</v>
      </c>
      <c r="CF19" s="25">
        <v>0.35309609390000002</v>
      </c>
      <c r="CG19" s="25">
        <v>673.67193999999995</v>
      </c>
      <c r="CH19" s="25">
        <v>15762.430313999999</v>
      </c>
      <c r="CI19" s="25">
        <v>1758.7453863999999</v>
      </c>
      <c r="CJ19" s="25">
        <v>1470.6748964000001</v>
      </c>
      <c r="CK19" s="25">
        <v>329.30763564</v>
      </c>
      <c r="CL19" s="25">
        <v>0</v>
      </c>
      <c r="CM19" s="25">
        <v>241.07345967999899</v>
      </c>
      <c r="CN19" s="25">
        <v>14130.860479999999</v>
      </c>
      <c r="CO19" s="25">
        <v>1793.1376645</v>
      </c>
      <c r="CP19" s="25">
        <v>778.65521230000002</v>
      </c>
      <c r="CQ19" s="25"/>
      <c r="CR19" s="25"/>
      <c r="CS19" s="25"/>
      <c r="CT19" s="25"/>
      <c r="CU19" s="25"/>
      <c r="CV19" s="34">
        <f t="shared" si="1"/>
        <v>8.0003255159453758E-3</v>
      </c>
      <c r="CW19" s="49">
        <f t="shared" si="2"/>
        <v>-4.0194346686744188E-5</v>
      </c>
      <c r="CX19" s="49">
        <f t="shared" si="3"/>
        <v>3.8197926336270254E-7</v>
      </c>
      <c r="CY19" s="49">
        <f t="shared" si="0"/>
        <v>-6.2476315750489112E-5</v>
      </c>
      <c r="CZ19" s="49"/>
      <c r="DA19" s="34"/>
      <c r="DB19" s="34"/>
      <c r="DC19" s="25"/>
      <c r="DD19" s="25"/>
      <c r="DE19" s="25"/>
      <c r="DF19" s="25"/>
      <c r="DG19" s="25"/>
      <c r="DH19" s="25"/>
      <c r="DI19" s="25"/>
      <c r="DJ19" s="25"/>
      <c r="DK19" s="25"/>
    </row>
    <row r="20" spans="1:115" x14ac:dyDescent="0.25">
      <c r="A20" s="27" t="s">
        <v>19</v>
      </c>
      <c r="B20" s="25">
        <v>7.0721687590000002</v>
      </c>
      <c r="C20" s="25">
        <v>38.825518899999999</v>
      </c>
      <c r="D20" s="25">
        <v>3.2558561079999899</v>
      </c>
      <c r="E20" s="25">
        <v>3.2558710839999998</v>
      </c>
      <c r="F20" s="25">
        <v>38.825627539999999</v>
      </c>
      <c r="G20" s="25">
        <v>38.82540144</v>
      </c>
      <c r="H20" s="25">
        <v>9.4401905199999998</v>
      </c>
      <c r="I20" s="91">
        <v>0.17761806059999999</v>
      </c>
      <c r="J20" s="25">
        <v>80.237145153</v>
      </c>
      <c r="K20" s="25">
        <v>80.237141535999996</v>
      </c>
      <c r="L20" s="25">
        <v>487.32285000000002</v>
      </c>
      <c r="M20" s="25">
        <v>12.299592529</v>
      </c>
      <c r="N20" s="25">
        <v>12.299891299</v>
      </c>
      <c r="O20" s="25">
        <v>401.77544979999999</v>
      </c>
      <c r="P20" s="25">
        <v>401.78801129999999</v>
      </c>
      <c r="Q20" s="25">
        <v>52543.288110000001</v>
      </c>
      <c r="R20" s="25">
        <v>8402792.2410000004</v>
      </c>
      <c r="S20" s="25">
        <v>52564.309585999901</v>
      </c>
      <c r="T20" s="25">
        <v>83.853601099999906</v>
      </c>
      <c r="U20" s="25">
        <v>237.32608924499999</v>
      </c>
      <c r="V20" s="25">
        <v>71.585617114000001</v>
      </c>
      <c r="W20" s="25">
        <v>276.17256576</v>
      </c>
      <c r="X20" s="25">
        <v>56.890652329999902</v>
      </c>
      <c r="Y20" s="25">
        <v>53.773477501999899</v>
      </c>
      <c r="Z20" s="25">
        <v>276.17134480999999</v>
      </c>
      <c r="AA20" s="25">
        <v>695.05204000000003</v>
      </c>
      <c r="AB20" s="25">
        <v>1446.1759499999901</v>
      </c>
      <c r="AC20" s="25">
        <v>36.774442800000003</v>
      </c>
      <c r="AD20" s="25">
        <v>36.774431839999998</v>
      </c>
      <c r="AE20" s="25">
        <v>36.773936640000002</v>
      </c>
      <c r="AF20" s="25">
        <v>90.140854313499901</v>
      </c>
      <c r="AG20" s="25">
        <v>57.664659800000003</v>
      </c>
      <c r="AH20" s="25">
        <v>53.515483199999998</v>
      </c>
      <c r="AI20" s="25">
        <v>95.095759810000004</v>
      </c>
      <c r="AJ20" s="25">
        <v>2.229367549</v>
      </c>
      <c r="AK20" s="91">
        <v>16.537055649999999</v>
      </c>
      <c r="AL20" s="25">
        <v>2.6643055999999898</v>
      </c>
      <c r="AM20" s="25">
        <v>8.7188433970000006</v>
      </c>
      <c r="AN20" s="25">
        <v>0</v>
      </c>
      <c r="AO20" s="25">
        <v>102.91473999999999</v>
      </c>
      <c r="AP20" s="25">
        <v>5.1214819059999996</v>
      </c>
      <c r="AQ20" s="25">
        <v>5.1214761079999898</v>
      </c>
      <c r="AR20" s="25">
        <v>453.718188599999</v>
      </c>
      <c r="AS20" s="25">
        <v>453.7109074</v>
      </c>
      <c r="AT20" s="25">
        <v>5560.9894599999998</v>
      </c>
      <c r="AU20" s="25">
        <v>1589.4248259999999</v>
      </c>
      <c r="AV20" s="25">
        <v>1474.7873400000001</v>
      </c>
      <c r="AW20" s="25">
        <v>2388.7030399999999</v>
      </c>
      <c r="AX20" s="25">
        <v>7207.7935399999997</v>
      </c>
      <c r="AY20" s="25">
        <v>5161.1158299999997</v>
      </c>
      <c r="AZ20" s="25">
        <v>124.87002274999899</v>
      </c>
      <c r="BA20" s="25">
        <v>0.296022685599999</v>
      </c>
      <c r="BB20" s="25">
        <v>1580.6422064999999</v>
      </c>
      <c r="BC20" s="25">
        <v>1.8208204969999999</v>
      </c>
      <c r="BD20" s="25">
        <v>0.54908002049999904</v>
      </c>
      <c r="BE20" s="25">
        <v>120.0086706</v>
      </c>
      <c r="BF20" s="25">
        <v>8.0828741859999997</v>
      </c>
      <c r="BG20" s="25">
        <v>0.69386535999999999</v>
      </c>
      <c r="BH20" s="25">
        <v>8.7852580599999994E-2</v>
      </c>
      <c r="BI20" s="91">
        <v>893.20075269999995</v>
      </c>
      <c r="BJ20" s="25">
        <v>60.915066000000003</v>
      </c>
      <c r="BK20" s="25">
        <v>27.330535999999999</v>
      </c>
      <c r="BL20" s="25">
        <v>290.40758269999998</v>
      </c>
      <c r="BM20" s="25">
        <v>602.79205374999901</v>
      </c>
      <c r="BN20" s="25">
        <v>6.8292071523999898</v>
      </c>
      <c r="BO20" s="25">
        <v>9.1438240000000004E-2</v>
      </c>
      <c r="BP20" s="25">
        <v>33.100734732999904</v>
      </c>
      <c r="BQ20" s="25">
        <v>0.21997760250000001</v>
      </c>
      <c r="BR20" s="25">
        <v>19.373965479999999</v>
      </c>
      <c r="BS20" s="25">
        <v>1.58988475</v>
      </c>
      <c r="BT20" s="25">
        <v>0.61738734200000001</v>
      </c>
      <c r="BU20" s="25">
        <v>77.465542650000003</v>
      </c>
      <c r="BV20" s="25">
        <v>2.1805070419999999</v>
      </c>
      <c r="BW20" s="25">
        <v>17.114400620000001</v>
      </c>
      <c r="BX20" s="25">
        <v>5.8416710708999897</v>
      </c>
      <c r="BY20" s="25">
        <v>13.5057861199999</v>
      </c>
      <c r="BZ20" s="25">
        <v>0.25500155603399999</v>
      </c>
      <c r="CA20" s="25">
        <v>163.62147999999999</v>
      </c>
      <c r="CB20" s="25">
        <v>48.853253541999997</v>
      </c>
      <c r="CC20" s="25">
        <v>48.853332960000003</v>
      </c>
      <c r="CD20" s="91">
        <v>943.4825247</v>
      </c>
      <c r="CE20" s="25">
        <v>1.6034885965000001</v>
      </c>
      <c r="CF20" s="25">
        <v>6.3468505999999994E-2</v>
      </c>
      <c r="CG20" s="25">
        <v>182.20401000000001</v>
      </c>
      <c r="CH20" s="25">
        <v>4007.3704305000001</v>
      </c>
      <c r="CI20" s="25">
        <v>424.93683033000002</v>
      </c>
      <c r="CJ20" s="25">
        <v>341.88256677999999</v>
      </c>
      <c r="CK20" s="25">
        <v>72.707417593000002</v>
      </c>
      <c r="CL20" s="25">
        <v>0</v>
      </c>
      <c r="CM20" s="25">
        <v>48.167561650000003</v>
      </c>
      <c r="CN20" s="25">
        <v>3537.2930339999998</v>
      </c>
      <c r="CO20" s="25">
        <v>491.58706985999902</v>
      </c>
      <c r="CP20" s="25">
        <v>204.89827664000001</v>
      </c>
      <c r="CQ20" s="25"/>
      <c r="CR20" s="25"/>
      <c r="CS20" s="25"/>
      <c r="CT20" s="25"/>
      <c r="CU20" s="25"/>
      <c r="CV20" s="34">
        <f t="shared" si="1"/>
        <v>8.0003206917605482E-3</v>
      </c>
      <c r="CW20" s="49">
        <f t="shared" si="2"/>
        <v>-3.959683340205769E-5</v>
      </c>
      <c r="CX20" s="49">
        <f t="shared" si="3"/>
        <v>1.2497190553531692E-6</v>
      </c>
      <c r="CY20" s="49">
        <f t="shared" si="0"/>
        <v>-7.6444031961615919E-5</v>
      </c>
      <c r="CZ20" s="49"/>
      <c r="DA20" s="34"/>
      <c r="DB20" s="34"/>
      <c r="DC20" s="25"/>
      <c r="DD20" s="25"/>
      <c r="DE20" s="25"/>
      <c r="DF20" s="25"/>
      <c r="DG20" s="25"/>
      <c r="DH20" s="25"/>
      <c r="DI20" s="25"/>
      <c r="DJ20" s="25"/>
      <c r="DK20" s="25"/>
    </row>
    <row r="21" spans="1:115" x14ac:dyDescent="0.25">
      <c r="A21" s="27" t="s">
        <v>20</v>
      </c>
      <c r="B21" s="25">
        <v>19.785489299999998</v>
      </c>
      <c r="C21" s="25">
        <v>104.37488086</v>
      </c>
      <c r="D21" s="25">
        <v>8.1479938900000004</v>
      </c>
      <c r="E21" s="25">
        <v>8.1480122500000007</v>
      </c>
      <c r="F21" s="25">
        <v>104.37468459999999</v>
      </c>
      <c r="G21" s="25">
        <v>104.37409649999999</v>
      </c>
      <c r="H21" s="25">
        <v>23.762158400000001</v>
      </c>
      <c r="I21" s="91">
        <v>0.4161942515</v>
      </c>
      <c r="J21" s="25">
        <v>222.49735002599999</v>
      </c>
      <c r="K21" s="25">
        <v>222.49744970999899</v>
      </c>
      <c r="L21" s="25">
        <v>2140.9067</v>
      </c>
      <c r="M21" s="25">
        <v>33.538104908000001</v>
      </c>
      <c r="N21" s="25">
        <v>33.538864681</v>
      </c>
      <c r="O21" s="25">
        <v>1178.9215730000001</v>
      </c>
      <c r="P21" s="25">
        <v>1178.9584009999901</v>
      </c>
      <c r="Q21" s="25">
        <v>188137.41284</v>
      </c>
      <c r="R21" s="25">
        <v>32280316.318</v>
      </c>
      <c r="S21" s="25">
        <v>188212.73097</v>
      </c>
      <c r="T21" s="25">
        <v>431.22563000000002</v>
      </c>
      <c r="U21" s="25">
        <v>647.03099019000001</v>
      </c>
      <c r="V21" s="25">
        <v>197.995315959999</v>
      </c>
      <c r="W21" s="25">
        <v>1051.6341324</v>
      </c>
      <c r="X21" s="25">
        <v>152.57960037000001</v>
      </c>
      <c r="Y21" s="25">
        <v>173.96085009999999</v>
      </c>
      <c r="Z21" s="25">
        <v>1051.634176</v>
      </c>
      <c r="AA21" s="25">
        <v>2751.1374000000001</v>
      </c>
      <c r="AB21" s="25">
        <v>3973.2484119999999</v>
      </c>
      <c r="AC21" s="25">
        <v>93.544307799999999</v>
      </c>
      <c r="AD21" s="25">
        <v>93.5443061</v>
      </c>
      <c r="AE21" s="25">
        <v>93.542988199999996</v>
      </c>
      <c r="AF21" s="25">
        <v>310.75462141000003</v>
      </c>
      <c r="AG21" s="25">
        <v>182.5277371</v>
      </c>
      <c r="AH21" s="25">
        <v>174.22088289999999</v>
      </c>
      <c r="AI21" s="25">
        <v>320.76269580000002</v>
      </c>
      <c r="AJ21" s="25">
        <v>6.966560801</v>
      </c>
      <c r="AK21" s="91">
        <v>45.518571399999999</v>
      </c>
      <c r="AL21" s="25">
        <v>6.3367239499999997</v>
      </c>
      <c r="AM21" s="25">
        <v>26.184065019999998</v>
      </c>
      <c r="AN21" s="25">
        <v>0</v>
      </c>
      <c r="AO21" s="25">
        <v>380.82704899999999</v>
      </c>
      <c r="AP21" s="25">
        <v>13.102120776</v>
      </c>
      <c r="AQ21" s="25">
        <v>13.102135319999901</v>
      </c>
      <c r="AR21" s="25">
        <v>1796.93113119999</v>
      </c>
      <c r="AS21" s="25">
        <v>1796.9206199999901</v>
      </c>
      <c r="AT21" s="25">
        <v>16902.63652</v>
      </c>
      <c r="AU21" s="25">
        <v>5730.7968099999998</v>
      </c>
      <c r="AV21" s="25">
        <v>5469.2370700000001</v>
      </c>
      <c r="AW21" s="25">
        <v>7585.6722119999904</v>
      </c>
      <c r="AX21" s="25">
        <v>22815.053699999899</v>
      </c>
      <c r="AY21" s="25">
        <v>16134.063099999999</v>
      </c>
      <c r="AZ21" s="25">
        <v>350.5806374</v>
      </c>
      <c r="BA21" s="25">
        <v>0.95867864996999896</v>
      </c>
      <c r="BB21" s="25">
        <v>5303.8698426999999</v>
      </c>
      <c r="BC21" s="25">
        <v>5.8915060939999897</v>
      </c>
      <c r="BD21" s="25">
        <v>1.796109264</v>
      </c>
      <c r="BE21" s="25">
        <v>328.65225234000002</v>
      </c>
      <c r="BF21" s="25">
        <v>34.090950296000003</v>
      </c>
      <c r="BG21" s="25">
        <v>2.9689890000000001</v>
      </c>
      <c r="BH21" s="25">
        <v>0.26907058369999998</v>
      </c>
      <c r="BI21" s="91">
        <v>3465.7250084000002</v>
      </c>
      <c r="BJ21" s="25">
        <v>267.61423000000002</v>
      </c>
      <c r="BK21" s="25">
        <v>109.502754</v>
      </c>
      <c r="BL21" s="25">
        <v>914.07512449999899</v>
      </c>
      <c r="BM21" s="25">
        <v>2551.6538270599999</v>
      </c>
      <c r="BN21" s="25">
        <v>29.8760954127</v>
      </c>
      <c r="BO21" s="25">
        <v>0.39110366000000002</v>
      </c>
      <c r="BP21" s="25">
        <v>137.464707545999</v>
      </c>
      <c r="BQ21" s="25">
        <v>0.70309643799999999</v>
      </c>
      <c r="BR21" s="25">
        <v>61.805366599999999</v>
      </c>
      <c r="BS21" s="25">
        <v>4.3900856340000001</v>
      </c>
      <c r="BT21" s="25">
        <v>1.705625043</v>
      </c>
      <c r="BU21" s="25">
        <v>228.7614944</v>
      </c>
      <c r="BV21" s="25">
        <v>5.5940824659999997</v>
      </c>
      <c r="BW21" s="25">
        <v>51.433441939999902</v>
      </c>
      <c r="BX21" s="25">
        <v>24.7270635257</v>
      </c>
      <c r="BY21" s="25">
        <v>48.642972999999998</v>
      </c>
      <c r="BZ21" s="25">
        <v>1.07171040910999</v>
      </c>
      <c r="CA21" s="25">
        <v>430.06396000000001</v>
      </c>
      <c r="CB21" s="25">
        <v>189.85353099</v>
      </c>
      <c r="CC21" s="25">
        <v>189.853022334</v>
      </c>
      <c r="CD21" s="91">
        <v>3193.9604709</v>
      </c>
      <c r="CE21" s="25">
        <v>4.3264450439999997</v>
      </c>
      <c r="CF21" s="25">
        <v>0.14871901900000001</v>
      </c>
      <c r="CG21" s="25">
        <v>730.02422999999999</v>
      </c>
      <c r="CH21" s="25">
        <v>12885.7546379999</v>
      </c>
      <c r="CI21" s="25">
        <v>1443.4114205999999</v>
      </c>
      <c r="CJ21" s="25">
        <v>1188.20480953999</v>
      </c>
      <c r="CK21" s="25">
        <v>257.88547466</v>
      </c>
      <c r="CL21" s="25">
        <v>0</v>
      </c>
      <c r="CM21" s="25">
        <v>151.41791626</v>
      </c>
      <c r="CN21" s="25">
        <v>11514.671189000001</v>
      </c>
      <c r="CO21" s="25">
        <v>1565.7887747999901</v>
      </c>
      <c r="CP21" s="25">
        <v>666.22206389999997</v>
      </c>
      <c r="CQ21" s="25"/>
      <c r="CR21" s="25"/>
      <c r="CS21" s="25"/>
      <c r="CT21" s="25"/>
      <c r="CU21" s="25"/>
      <c r="CV21" s="34">
        <f t="shared" si="1"/>
        <v>8.0003202929126056E-3</v>
      </c>
      <c r="CW21" s="49">
        <f t="shared" si="2"/>
        <v>-3.9770544134306529E-5</v>
      </c>
      <c r="CX21" s="49">
        <f t="shared" si="3"/>
        <v>-1.1377590515444158E-6</v>
      </c>
      <c r="CY21" s="49">
        <f t="shared" si="0"/>
        <v>-1.0037839748704949E-4</v>
      </c>
      <c r="CZ21" s="49"/>
      <c r="DA21" s="34"/>
      <c r="DB21" s="34"/>
      <c r="DC21" s="25"/>
      <c r="DD21" s="25"/>
      <c r="DE21" s="25"/>
      <c r="DF21" s="25"/>
      <c r="DG21" s="25"/>
      <c r="DH21" s="25"/>
      <c r="DI21" s="25"/>
      <c r="DJ21" s="25"/>
      <c r="DK21" s="25"/>
    </row>
    <row r="22" spans="1:115" x14ac:dyDescent="0.25">
      <c r="A22" s="27" t="s">
        <v>129</v>
      </c>
      <c r="B22" s="25">
        <v>19.696018051999999</v>
      </c>
      <c r="C22" s="25">
        <v>103.54076786</v>
      </c>
      <c r="D22" s="25">
        <v>7.4183921100000001</v>
      </c>
      <c r="E22" s="25">
        <v>7.41839227</v>
      </c>
      <c r="F22" s="25">
        <v>103.54116329999999</v>
      </c>
      <c r="G22" s="25">
        <v>103.5405538</v>
      </c>
      <c r="H22" s="25">
        <v>21.654560359999898</v>
      </c>
      <c r="I22" s="91">
        <v>0.33573230799999998</v>
      </c>
      <c r="J22" s="25">
        <v>233.14746618500001</v>
      </c>
      <c r="K22" s="25">
        <v>233.14793369700001</v>
      </c>
      <c r="L22" s="25">
        <v>2318.8962000000001</v>
      </c>
      <c r="M22" s="25">
        <v>37.173876667000002</v>
      </c>
      <c r="N22" s="25">
        <v>37.174809853999903</v>
      </c>
      <c r="O22" s="25">
        <v>1107.1939597999999</v>
      </c>
      <c r="P22" s="25">
        <v>1107.2284254000001</v>
      </c>
      <c r="Q22" s="25">
        <v>165464.54840999999</v>
      </c>
      <c r="R22" s="25">
        <v>29150323.305999901</v>
      </c>
      <c r="S22" s="25">
        <v>165530.80715000001</v>
      </c>
      <c r="T22" s="25">
        <v>375.882834</v>
      </c>
      <c r="U22" s="25">
        <v>655.71368178499995</v>
      </c>
      <c r="V22" s="25">
        <v>196.36311977999901</v>
      </c>
      <c r="W22" s="25">
        <v>977.87804863999997</v>
      </c>
      <c r="X22" s="25">
        <v>155.62036925999999</v>
      </c>
      <c r="Y22" s="25">
        <v>170.31676017000001</v>
      </c>
      <c r="Z22" s="25">
        <v>977.87698809999995</v>
      </c>
      <c r="AA22" s="25">
        <v>2600.6511999999998</v>
      </c>
      <c r="AB22" s="25">
        <v>4072.2124139999901</v>
      </c>
      <c r="AC22" s="25">
        <v>84.787361300000001</v>
      </c>
      <c r="AD22" s="25">
        <v>84.787381549999907</v>
      </c>
      <c r="AE22" s="25">
        <v>84.786171199999998</v>
      </c>
      <c r="AF22" s="25">
        <v>301.24543733500002</v>
      </c>
      <c r="AG22" s="25">
        <v>157.62196309999999</v>
      </c>
      <c r="AH22" s="25">
        <v>147.52852960000001</v>
      </c>
      <c r="AI22" s="25">
        <v>299.42183832000001</v>
      </c>
      <c r="AJ22" s="25">
        <v>6.8317448150000004</v>
      </c>
      <c r="AK22" s="91">
        <v>43.358823379999997</v>
      </c>
      <c r="AL22" s="25">
        <v>5.2362237599999997</v>
      </c>
      <c r="AM22" s="25">
        <v>27.216990539999902</v>
      </c>
      <c r="AN22" s="25">
        <v>0</v>
      </c>
      <c r="AO22" s="25">
        <v>360.94234899999998</v>
      </c>
      <c r="AP22" s="25">
        <v>12.9222838239999</v>
      </c>
      <c r="AQ22" s="25">
        <v>12.922256429999999</v>
      </c>
      <c r="AR22" s="25">
        <v>1623.1673069999999</v>
      </c>
      <c r="AS22" s="25">
        <v>1623.1527546</v>
      </c>
      <c r="AT22" s="25">
        <v>14584.35483</v>
      </c>
      <c r="AU22" s="25">
        <v>4960.7531939999999</v>
      </c>
      <c r="AV22" s="25">
        <v>4644.0965999999999</v>
      </c>
      <c r="AW22" s="25">
        <v>7300.9085139999997</v>
      </c>
      <c r="AX22" s="25">
        <v>19701.953119999998</v>
      </c>
      <c r="AY22" s="25">
        <v>13649.3031199999</v>
      </c>
      <c r="AZ22" s="25">
        <v>346.60557130000001</v>
      </c>
      <c r="BA22" s="25">
        <v>0.91559018239999901</v>
      </c>
      <c r="BB22" s="25">
        <v>5046.3049806999998</v>
      </c>
      <c r="BC22" s="25">
        <v>5.8069330040000002</v>
      </c>
      <c r="BD22" s="25">
        <v>1.6731844890000001</v>
      </c>
      <c r="BE22" s="25">
        <v>312.79744779999999</v>
      </c>
      <c r="BF22" s="25">
        <v>36.416919925999998</v>
      </c>
      <c r="BG22" s="25">
        <v>3.0865871999999999</v>
      </c>
      <c r="BH22" s="25">
        <v>0.24789173835</v>
      </c>
      <c r="BI22" s="91">
        <v>3554.4269682999902</v>
      </c>
      <c r="BJ22" s="25">
        <v>289.86025999999998</v>
      </c>
      <c r="BK22" s="25">
        <v>101.38898500000001</v>
      </c>
      <c r="BL22" s="25">
        <v>895.23001429999999</v>
      </c>
      <c r="BM22" s="25">
        <v>2659.1937299599999</v>
      </c>
      <c r="BN22" s="25">
        <v>32.307825627599897</v>
      </c>
      <c r="BO22" s="25">
        <v>0.40562788</v>
      </c>
      <c r="BP22" s="25">
        <v>146.13102623999899</v>
      </c>
      <c r="BQ22" s="25">
        <v>0.60497672899999999</v>
      </c>
      <c r="BR22" s="25">
        <v>59.392425369999998</v>
      </c>
      <c r="BS22" s="25">
        <v>4.04366673</v>
      </c>
      <c r="BT22" s="25">
        <v>1.6204036449999999</v>
      </c>
      <c r="BU22" s="25">
        <v>218.14203119999999</v>
      </c>
      <c r="BV22" s="25">
        <v>5.1027931630000003</v>
      </c>
      <c r="BW22" s="25">
        <v>45.783732399999998</v>
      </c>
      <c r="BX22" s="25">
        <v>26.5045272819</v>
      </c>
      <c r="BY22" s="25">
        <v>44.075749340000002</v>
      </c>
      <c r="BZ22" s="25">
        <v>1.1400381442700001</v>
      </c>
      <c r="CA22" s="25">
        <v>252.1576</v>
      </c>
      <c r="CB22" s="25">
        <v>174.89640661000001</v>
      </c>
      <c r="CC22" s="25">
        <v>174.897362839999</v>
      </c>
      <c r="CD22" s="91">
        <v>3038.2056244999999</v>
      </c>
      <c r="CE22" s="25">
        <v>4.5386675680000002</v>
      </c>
      <c r="CF22" s="25">
        <v>0.119967926</v>
      </c>
      <c r="CG22" s="25">
        <v>675.9271</v>
      </c>
      <c r="CH22" s="25">
        <v>12356.594923000001</v>
      </c>
      <c r="CI22" s="25">
        <v>1384.17350943</v>
      </c>
      <c r="CJ22" s="25">
        <v>1132.1699779400001</v>
      </c>
      <c r="CK22" s="25">
        <v>242.81328860399901</v>
      </c>
      <c r="CL22" s="25">
        <v>0</v>
      </c>
      <c r="CM22" s="25">
        <v>133.68245099000001</v>
      </c>
      <c r="CN22" s="25">
        <v>11060.608877999999</v>
      </c>
      <c r="CO22" s="25">
        <v>1537.0751247999999</v>
      </c>
      <c r="CP22" s="25">
        <v>647.34448970000005</v>
      </c>
      <c r="CQ22" s="25"/>
      <c r="CR22" s="25"/>
      <c r="CS22" s="25"/>
      <c r="CT22" s="25"/>
      <c r="CU22" s="25"/>
      <c r="CV22" s="34">
        <f t="shared" si="1"/>
        <v>8.0003217011004636E-3</v>
      </c>
      <c r="CW22" s="49">
        <f t="shared" si="2"/>
        <v>-3.9430968862255886E-5</v>
      </c>
      <c r="CX22" s="49">
        <f t="shared" si="3"/>
        <v>9.070491583668455E-7</v>
      </c>
      <c r="CY22" s="49">
        <f t="shared" si="0"/>
        <v>-9.2532897909677737E-5</v>
      </c>
      <c r="CZ22" s="49"/>
      <c r="DA22" s="34"/>
      <c r="DB22" s="34"/>
      <c r="DC22" s="25"/>
      <c r="DD22" s="25"/>
      <c r="DE22" s="25"/>
      <c r="DF22" s="25"/>
      <c r="DG22" s="25"/>
      <c r="DH22" s="25"/>
      <c r="DI22" s="25"/>
      <c r="DJ22" s="25"/>
      <c r="DK22" s="25"/>
    </row>
    <row r="23" spans="1:115" x14ac:dyDescent="0.25">
      <c r="A23" s="27" t="s">
        <v>22</v>
      </c>
      <c r="B23" s="25">
        <v>53.604413649999998</v>
      </c>
      <c r="C23" s="25">
        <v>265.727506599999</v>
      </c>
      <c r="D23" s="25">
        <v>21.90013003</v>
      </c>
      <c r="E23" s="25">
        <v>21.900310819999898</v>
      </c>
      <c r="F23" s="25">
        <v>265.7271652</v>
      </c>
      <c r="G23" s="25">
        <v>265.72551989999999</v>
      </c>
      <c r="H23" s="25">
        <v>58.785361039999998</v>
      </c>
      <c r="I23" s="91">
        <v>0.82010034700000001</v>
      </c>
      <c r="J23" s="25">
        <v>634.33529286999999</v>
      </c>
      <c r="K23" s="25">
        <v>634.33552239999995</v>
      </c>
      <c r="L23" s="25">
        <v>2896.0030000000002</v>
      </c>
      <c r="M23" s="25">
        <v>83.436926322000005</v>
      </c>
      <c r="N23" s="25">
        <v>83.438723060000001</v>
      </c>
      <c r="O23" s="25">
        <v>2842.4637199999902</v>
      </c>
      <c r="P23" s="25">
        <v>2842.5521939999999</v>
      </c>
      <c r="Q23" s="25">
        <v>495650.33938000002</v>
      </c>
      <c r="R23" s="25">
        <v>52103960.409999996</v>
      </c>
      <c r="S23" s="25">
        <v>495848.84465999901</v>
      </c>
      <c r="T23" s="25">
        <v>852.27131099999997</v>
      </c>
      <c r="U23" s="25">
        <v>1753.96249306</v>
      </c>
      <c r="V23" s="25">
        <v>527.40034481999999</v>
      </c>
      <c r="W23" s="25">
        <v>2374.5793120999901</v>
      </c>
      <c r="X23" s="25">
        <v>415.44676149999998</v>
      </c>
      <c r="Y23" s="25">
        <v>449.60119340999898</v>
      </c>
      <c r="Z23" s="25">
        <v>2374.5765483</v>
      </c>
      <c r="AA23" s="25">
        <v>5950.8263999999999</v>
      </c>
      <c r="AB23" s="25">
        <v>10952.444657</v>
      </c>
      <c r="AC23" s="25">
        <v>236.97453669999999</v>
      </c>
      <c r="AD23" s="25">
        <v>236.9739179</v>
      </c>
      <c r="AE23" s="25">
        <v>236.97114310000001</v>
      </c>
      <c r="AF23" s="25">
        <v>764.62901982999995</v>
      </c>
      <c r="AG23" s="25">
        <v>314.55876260000002</v>
      </c>
      <c r="AH23" s="25">
        <v>294.9815643</v>
      </c>
      <c r="AI23" s="25">
        <v>797.71319252999899</v>
      </c>
      <c r="AJ23" s="25">
        <v>17.790205629999999</v>
      </c>
      <c r="AK23" s="91">
        <v>119.51213195</v>
      </c>
      <c r="AL23" s="25">
        <v>13.003255859999999</v>
      </c>
      <c r="AM23" s="25">
        <v>71.93910923</v>
      </c>
      <c r="AN23" s="25">
        <v>0</v>
      </c>
      <c r="AO23" s="25">
        <v>712.71067599999901</v>
      </c>
      <c r="AP23" s="25">
        <v>36.066839639999998</v>
      </c>
      <c r="AQ23" s="25">
        <v>36.066880050000002</v>
      </c>
      <c r="AR23" s="25">
        <v>3097.6108909999998</v>
      </c>
      <c r="AS23" s="25">
        <v>3097.5910355999999</v>
      </c>
      <c r="AT23" s="25">
        <v>31875.262460000002</v>
      </c>
      <c r="AU23" s="25">
        <v>7130.008245</v>
      </c>
      <c r="AV23" s="25">
        <v>6690.1560399999998</v>
      </c>
      <c r="AW23" s="25">
        <v>19232.725157000001</v>
      </c>
      <c r="AX23" s="25">
        <v>39318.257919999996</v>
      </c>
      <c r="AY23" s="25">
        <v>29887.4850899999</v>
      </c>
      <c r="AZ23" s="25">
        <v>937.83437549999996</v>
      </c>
      <c r="BA23" s="25">
        <v>1.7575789187999999</v>
      </c>
      <c r="BB23" s="25">
        <v>13151.210626</v>
      </c>
      <c r="BC23" s="25">
        <v>10.686386922999899</v>
      </c>
      <c r="BD23" s="25">
        <v>2.9427890159999999</v>
      </c>
      <c r="BE23" s="25">
        <v>632.73991599999999</v>
      </c>
      <c r="BF23" s="25">
        <v>48.868860720000001</v>
      </c>
      <c r="BG23" s="25">
        <v>4.1741089999999996</v>
      </c>
      <c r="BH23" s="25">
        <v>0.49881055499999999</v>
      </c>
      <c r="BI23" s="91">
        <v>5256.2897739999999</v>
      </c>
      <c r="BJ23" s="25">
        <v>362.00146000000001</v>
      </c>
      <c r="BK23" s="25">
        <v>169.16861</v>
      </c>
      <c r="BL23" s="25">
        <v>1638.2850550000001</v>
      </c>
      <c r="BM23" s="25">
        <v>3618.0000752000001</v>
      </c>
      <c r="BN23" s="25">
        <v>40.621739550999997</v>
      </c>
      <c r="BO23" s="25">
        <v>0.56410380000000004</v>
      </c>
      <c r="BP23" s="25">
        <v>196.98085288999999</v>
      </c>
      <c r="BQ23" s="25">
        <v>1.004736445</v>
      </c>
      <c r="BR23" s="25">
        <v>116.57919425999999</v>
      </c>
      <c r="BS23" s="25">
        <v>10.271373349999999</v>
      </c>
      <c r="BT23" s="25">
        <v>3.3369659440000001</v>
      </c>
      <c r="BU23" s="25">
        <v>464.39844729999999</v>
      </c>
      <c r="BV23" s="25">
        <v>13.99031443</v>
      </c>
      <c r="BW23" s="25">
        <v>114.46322877</v>
      </c>
      <c r="BX23" s="25">
        <v>34.173595609000003</v>
      </c>
      <c r="BY23" s="25">
        <v>67.329911100000004</v>
      </c>
      <c r="BZ23" s="25">
        <v>1.50808905412</v>
      </c>
      <c r="CA23" s="25">
        <v>1477.1808000000001</v>
      </c>
      <c r="CB23" s="25">
        <v>316.49447375</v>
      </c>
      <c r="CC23" s="25">
        <v>316.49524972</v>
      </c>
      <c r="CD23" s="91">
        <v>7990.4176989999996</v>
      </c>
      <c r="CE23" s="25">
        <v>12.425681958</v>
      </c>
      <c r="CF23" s="25">
        <v>0.29304760299999999</v>
      </c>
      <c r="CG23" s="25">
        <v>1127.7954999999999</v>
      </c>
      <c r="CH23" s="25">
        <v>32236.901440000001</v>
      </c>
      <c r="CI23" s="25">
        <v>3621.4171482399902</v>
      </c>
      <c r="CJ23" s="25">
        <v>2948.80402426</v>
      </c>
      <c r="CK23" s="25">
        <v>633.34058908999998</v>
      </c>
      <c r="CL23" s="25">
        <v>0</v>
      </c>
      <c r="CM23" s="25">
        <v>366.62617323999899</v>
      </c>
      <c r="CN23" s="25">
        <v>28864.6475299999</v>
      </c>
      <c r="CO23" s="25">
        <v>4038.1668712000001</v>
      </c>
      <c r="CP23" s="25">
        <v>1697.3644793000001</v>
      </c>
      <c r="CQ23" s="25"/>
      <c r="CR23" s="25"/>
      <c r="CS23" s="25"/>
      <c r="CT23" s="25"/>
      <c r="CU23" s="25"/>
      <c r="CV23" s="34">
        <f t="shared" si="1"/>
        <v>8.0003229858257169E-3</v>
      </c>
      <c r="CW23" s="49">
        <f t="shared" si="2"/>
        <v>-3.9969919399806771E-5</v>
      </c>
      <c r="CX23" s="49">
        <f t="shared" si="3"/>
        <v>8.8347488421498399E-7</v>
      </c>
      <c r="CY23" s="49">
        <f t="shared" si="0"/>
        <v>-9.3027422459023739E-5</v>
      </c>
      <c r="CZ23" s="49"/>
      <c r="DA23" s="34"/>
      <c r="DB23" s="34"/>
      <c r="DC23" s="25"/>
      <c r="DD23" s="25"/>
      <c r="DE23" s="25"/>
      <c r="DF23" s="25"/>
      <c r="DG23" s="25"/>
      <c r="DH23" s="25"/>
      <c r="DI23" s="25"/>
      <c r="DJ23" s="25"/>
      <c r="DK23" s="25"/>
    </row>
    <row r="24" spans="1:115" x14ac:dyDescent="0.25">
      <c r="A24" s="27" t="s">
        <v>23</v>
      </c>
      <c r="B24" s="25">
        <v>33.409104362999997</v>
      </c>
      <c r="C24" s="25">
        <v>168.75625170000001</v>
      </c>
      <c r="D24" s="25">
        <v>12.87314948</v>
      </c>
      <c r="E24" s="25">
        <v>12.87320431</v>
      </c>
      <c r="F24" s="25">
        <v>168.75644854000001</v>
      </c>
      <c r="G24" s="25">
        <v>168.75545076</v>
      </c>
      <c r="H24" s="25">
        <v>36.870764170000001</v>
      </c>
      <c r="I24" s="91">
        <v>0.62305883299999998</v>
      </c>
      <c r="J24" s="25">
        <v>437.99020237000002</v>
      </c>
      <c r="K24" s="25">
        <v>437.98932982999997</v>
      </c>
      <c r="L24" s="25">
        <v>1450.2625</v>
      </c>
      <c r="M24" s="25">
        <v>48.726561056999998</v>
      </c>
      <c r="N24" s="25">
        <v>48.727806678</v>
      </c>
      <c r="O24" s="25">
        <v>1633.0336333</v>
      </c>
      <c r="P24" s="25">
        <v>1633.0845039999999</v>
      </c>
      <c r="Q24" s="25">
        <v>294549.65298999997</v>
      </c>
      <c r="R24" s="25">
        <v>31800424.006999999</v>
      </c>
      <c r="S24" s="25">
        <v>294667.63991999999</v>
      </c>
      <c r="T24" s="25">
        <v>471.957223</v>
      </c>
      <c r="U24" s="25">
        <v>1106.4627844260001</v>
      </c>
      <c r="V24" s="25">
        <v>318.78027988999997</v>
      </c>
      <c r="W24" s="25">
        <v>1441.83891526</v>
      </c>
      <c r="X24" s="25">
        <v>251.30456975999999</v>
      </c>
      <c r="Y24" s="25">
        <v>269.94628611000002</v>
      </c>
      <c r="Z24" s="25">
        <v>1441.8375664</v>
      </c>
      <c r="AA24" s="25">
        <v>3578.8743999999901</v>
      </c>
      <c r="AB24" s="25">
        <v>6663.7871649999997</v>
      </c>
      <c r="AC24" s="25">
        <v>142.12569540000001</v>
      </c>
      <c r="AD24" s="25">
        <v>142.12586114999999</v>
      </c>
      <c r="AE24" s="25">
        <v>142.12370419999999</v>
      </c>
      <c r="AF24" s="25">
        <v>459.01562812899999</v>
      </c>
      <c r="AG24" s="25">
        <v>214.5732912</v>
      </c>
      <c r="AH24" s="25">
        <v>199.95871009999999</v>
      </c>
      <c r="AI24" s="25">
        <v>466.90646605999899</v>
      </c>
      <c r="AJ24" s="25">
        <v>11.304416165999999</v>
      </c>
      <c r="AK24" s="91">
        <v>71.108160060000003</v>
      </c>
      <c r="AL24" s="25">
        <v>9.5149142900000001</v>
      </c>
      <c r="AM24" s="25">
        <v>45.903168610000002</v>
      </c>
      <c r="AN24" s="25">
        <v>0</v>
      </c>
      <c r="AO24" s="25">
        <v>411.201078</v>
      </c>
      <c r="AP24" s="25">
        <v>22.676194805000002</v>
      </c>
      <c r="AQ24" s="25">
        <v>22.67621321</v>
      </c>
      <c r="AR24" s="25">
        <v>1874.9689695</v>
      </c>
      <c r="AS24" s="25">
        <v>1874.9547192999901</v>
      </c>
      <c r="AT24" s="25">
        <v>21150.581320000001</v>
      </c>
      <c r="AU24" s="25">
        <v>5456.4971100000002</v>
      </c>
      <c r="AV24" s="25">
        <v>5081.8412339999904</v>
      </c>
      <c r="AW24" s="25">
        <v>11582.372065</v>
      </c>
      <c r="AX24" s="25">
        <v>26820.582149999998</v>
      </c>
      <c r="AY24" s="25">
        <v>19713.08987</v>
      </c>
      <c r="AZ24" s="25">
        <v>574.13289689999999</v>
      </c>
      <c r="BA24" s="25">
        <v>1.0023799294</v>
      </c>
      <c r="BB24" s="25">
        <v>7853.8813275999901</v>
      </c>
      <c r="BC24" s="25">
        <v>6.1255658439999996</v>
      </c>
      <c r="BD24" s="25">
        <v>1.7708984029999999</v>
      </c>
      <c r="BE24" s="25">
        <v>427.44166480000001</v>
      </c>
      <c r="BF24" s="25">
        <v>25.029235557</v>
      </c>
      <c r="BG24" s="25">
        <v>2.1939867</v>
      </c>
      <c r="BH24" s="25">
        <v>0.29466951149999998</v>
      </c>
      <c r="BI24" s="91">
        <v>2914.8551994999998</v>
      </c>
      <c r="BJ24" s="25">
        <v>181.28326000000001</v>
      </c>
      <c r="BK24" s="25">
        <v>98.528480000000002</v>
      </c>
      <c r="BL24" s="25">
        <v>1007.14855659999</v>
      </c>
      <c r="BM24" s="25">
        <v>1907.7140413299901</v>
      </c>
      <c r="BN24" s="25">
        <v>20.398396444299902</v>
      </c>
      <c r="BO24" s="25">
        <v>0.30035916000000001</v>
      </c>
      <c r="BP24" s="25">
        <v>102.099392643</v>
      </c>
      <c r="BQ24" s="25">
        <v>0.68758378499999995</v>
      </c>
      <c r="BR24" s="25">
        <v>69.202578919999993</v>
      </c>
      <c r="BS24" s="25">
        <v>5.9834087799999898</v>
      </c>
      <c r="BT24" s="25">
        <v>2.0496853799999899</v>
      </c>
      <c r="BU24" s="25">
        <v>280.1591937</v>
      </c>
      <c r="BV24" s="25">
        <v>8.8817282459999998</v>
      </c>
      <c r="BW24" s="25">
        <v>70.848060259999997</v>
      </c>
      <c r="BX24" s="25">
        <v>17.451093246999999</v>
      </c>
      <c r="BY24" s="25">
        <v>44.2757462</v>
      </c>
      <c r="BZ24" s="25">
        <v>0.77613361049999996</v>
      </c>
      <c r="CA24" s="25">
        <v>867.75005999999996</v>
      </c>
      <c r="CB24" s="25">
        <v>189.04594363999999</v>
      </c>
      <c r="CC24" s="25">
        <v>189.04566406000001</v>
      </c>
      <c r="CD24" s="91">
        <v>4712.6658442999997</v>
      </c>
      <c r="CE24" s="25">
        <v>7.6482201094999898</v>
      </c>
      <c r="CF24" s="25">
        <v>0.222637996999999</v>
      </c>
      <c r="CG24" s="25">
        <v>656.86005</v>
      </c>
      <c r="CH24" s="25">
        <v>19375.461538</v>
      </c>
      <c r="CI24" s="25">
        <v>2166.5815117699999</v>
      </c>
      <c r="CJ24" s="25">
        <v>1755.87045904</v>
      </c>
      <c r="CK24" s="25">
        <v>375.38070782</v>
      </c>
      <c r="CL24" s="25">
        <v>0</v>
      </c>
      <c r="CM24" s="25">
        <v>228.6751525</v>
      </c>
      <c r="CN24" s="25">
        <v>17430.255929999999</v>
      </c>
      <c r="CO24" s="25">
        <v>2413.0240685999902</v>
      </c>
      <c r="CP24" s="25">
        <v>1018.8283013</v>
      </c>
      <c r="CQ24" s="25"/>
      <c r="CR24" s="25"/>
      <c r="CS24" s="25"/>
      <c r="CT24" s="25"/>
      <c r="CU24" s="25"/>
      <c r="CV24" s="34">
        <f t="shared" si="1"/>
        <v>8.0003219169498905E-3</v>
      </c>
      <c r="CW24" s="49">
        <f t="shared" si="2"/>
        <v>-3.9878746628977224E-5</v>
      </c>
      <c r="CX24" s="49">
        <f t="shared" si="3"/>
        <v>-2.5381809640772182E-6</v>
      </c>
      <c r="CY24" s="49">
        <f t="shared" si="0"/>
        <v>-9.2752964890578592E-5</v>
      </c>
      <c r="CZ24" s="49"/>
      <c r="DA24" s="34"/>
      <c r="DB24" s="34"/>
      <c r="DC24" s="25"/>
      <c r="DD24" s="25"/>
      <c r="DE24" s="25"/>
      <c r="DF24" s="25"/>
      <c r="DG24" s="25"/>
      <c r="DH24" s="25"/>
      <c r="DI24" s="25"/>
      <c r="DJ24" s="25"/>
      <c r="DK24" s="25"/>
    </row>
    <row r="25" spans="1:115" x14ac:dyDescent="0.25">
      <c r="A25" s="27" t="s">
        <v>24</v>
      </c>
      <c r="B25" s="25">
        <v>12.491806159999999</v>
      </c>
      <c r="C25" s="25">
        <v>73.836458100000002</v>
      </c>
      <c r="D25" s="25">
        <v>7.2278393399999903</v>
      </c>
      <c r="E25" s="25">
        <v>7.2278536899999999</v>
      </c>
      <c r="F25" s="25">
        <v>73.836500099999995</v>
      </c>
      <c r="G25" s="25">
        <v>73.836061200000003</v>
      </c>
      <c r="H25" s="25">
        <v>23.150776069999999</v>
      </c>
      <c r="I25" s="91">
        <v>0.56315747400000005</v>
      </c>
      <c r="J25" s="25">
        <v>157.50198846999999</v>
      </c>
      <c r="K25" s="25">
        <v>157.50183392</v>
      </c>
      <c r="L25" s="25">
        <v>1094.683</v>
      </c>
      <c r="M25" s="25">
        <v>17.053807663000001</v>
      </c>
      <c r="N25" s="25">
        <v>17.054174023000002</v>
      </c>
      <c r="O25" s="25">
        <v>874.67218999999898</v>
      </c>
      <c r="P25" s="25">
        <v>874.69937529999902</v>
      </c>
      <c r="Q25" s="25">
        <v>201298.80579999901</v>
      </c>
      <c r="R25" s="25">
        <v>25100812.298</v>
      </c>
      <c r="S25" s="25">
        <v>201379.34927000001</v>
      </c>
      <c r="T25" s="25">
        <v>338.97445399999998</v>
      </c>
      <c r="U25" s="25">
        <v>472.485198615</v>
      </c>
      <c r="V25" s="25">
        <v>132.27113404599999</v>
      </c>
      <c r="W25" s="25">
        <v>851.54740957000001</v>
      </c>
      <c r="X25" s="25">
        <v>118.7974143</v>
      </c>
      <c r="Y25" s="25">
        <v>135.89864399999999</v>
      </c>
      <c r="Z25" s="25">
        <v>851.54771927000002</v>
      </c>
      <c r="AA25" s="25">
        <v>2187.9542000000001</v>
      </c>
      <c r="AB25" s="25">
        <v>2753.7720199999999</v>
      </c>
      <c r="AC25" s="25">
        <v>83.149524099999994</v>
      </c>
      <c r="AD25" s="25">
        <v>83.149548100000004</v>
      </c>
      <c r="AE25" s="25">
        <v>83.148361800000004</v>
      </c>
      <c r="AF25" s="25">
        <v>236.79869618999999</v>
      </c>
      <c r="AG25" s="25">
        <v>179.07359599999899</v>
      </c>
      <c r="AH25" s="25">
        <v>180.586951</v>
      </c>
      <c r="AI25" s="25">
        <v>264.95211914999999</v>
      </c>
      <c r="AJ25" s="25">
        <v>5.2116377269999896</v>
      </c>
      <c r="AK25" s="91">
        <v>36.956491129999897</v>
      </c>
      <c r="AL25" s="25">
        <v>8.1295591500000004</v>
      </c>
      <c r="AM25" s="25">
        <v>16.459216693999998</v>
      </c>
      <c r="AN25" s="25">
        <v>0</v>
      </c>
      <c r="AO25" s="25">
        <v>232.423519</v>
      </c>
      <c r="AP25" s="25">
        <v>10.549505229999999</v>
      </c>
      <c r="AQ25" s="25">
        <v>10.549498139999899</v>
      </c>
      <c r="AR25" s="25">
        <v>1303.1364145</v>
      </c>
      <c r="AS25" s="25">
        <v>1303.1273558999901</v>
      </c>
      <c r="AT25" s="25">
        <v>16626.786270000001</v>
      </c>
      <c r="AU25" s="25">
        <v>5578.3314999999902</v>
      </c>
      <c r="AV25" s="25">
        <v>5617.5355600000003</v>
      </c>
      <c r="AW25" s="25">
        <v>6106.10321999999</v>
      </c>
      <c r="AX25" s="25">
        <v>22383.29522</v>
      </c>
      <c r="AY25" s="25">
        <v>16775.252189999999</v>
      </c>
      <c r="AZ25" s="25">
        <v>262.65783199999998</v>
      </c>
      <c r="BA25" s="25">
        <v>0.79149037729999905</v>
      </c>
      <c r="BB25" s="25">
        <v>4358.7601719999902</v>
      </c>
      <c r="BC25" s="25">
        <v>4.5103683849999996</v>
      </c>
      <c r="BD25" s="25">
        <v>1.4082462140000001</v>
      </c>
      <c r="BE25" s="25">
        <v>295.0121527</v>
      </c>
      <c r="BF25" s="25">
        <v>18.679600871000002</v>
      </c>
      <c r="BG25" s="25">
        <v>1.6472415</v>
      </c>
      <c r="BH25" s="25">
        <v>0.24341779559999999</v>
      </c>
      <c r="BI25" s="91">
        <v>2133.4107375999902</v>
      </c>
      <c r="BJ25" s="25">
        <v>136.83563000000001</v>
      </c>
      <c r="BK25" s="25">
        <v>73.196235999999999</v>
      </c>
      <c r="BL25" s="25">
        <v>710.32840839999994</v>
      </c>
      <c r="BM25" s="25">
        <v>1423.08132234</v>
      </c>
      <c r="BN25" s="25">
        <v>15.405084542499999</v>
      </c>
      <c r="BO25" s="25">
        <v>0.21663832999999999</v>
      </c>
      <c r="BP25" s="25">
        <v>75.743708519999998</v>
      </c>
      <c r="BQ25" s="25">
        <v>0.73720010800000002</v>
      </c>
      <c r="BR25" s="25">
        <v>46.69661997</v>
      </c>
      <c r="BS25" s="25">
        <v>4.1846369899999996</v>
      </c>
      <c r="BT25" s="25">
        <v>1.447726667</v>
      </c>
      <c r="BU25" s="25">
        <v>184.32960919999999</v>
      </c>
      <c r="BV25" s="25">
        <v>4.9692073099999998</v>
      </c>
      <c r="BW25" s="25">
        <v>44.692119399999903</v>
      </c>
      <c r="BX25" s="25">
        <v>13.324600062999901</v>
      </c>
      <c r="BY25" s="25">
        <v>45.418947600000003</v>
      </c>
      <c r="BZ25" s="25">
        <v>0.59206412483000004</v>
      </c>
      <c r="CA25" s="25">
        <v>825.40246999999999</v>
      </c>
      <c r="CB25" s="25">
        <v>139.73145582999999</v>
      </c>
      <c r="CC25" s="25">
        <v>139.73158909</v>
      </c>
      <c r="CD25" s="91">
        <v>2638.2580290000001</v>
      </c>
      <c r="CE25" s="25">
        <v>3.0014771690000002</v>
      </c>
      <c r="CF25" s="25">
        <v>0.2012330779</v>
      </c>
      <c r="CG25" s="25">
        <v>487.9753</v>
      </c>
      <c r="CH25" s="25">
        <v>10255.231846999999</v>
      </c>
      <c r="CI25" s="25">
        <v>1167.6123137500001</v>
      </c>
      <c r="CJ25" s="25">
        <v>970.51607379999996</v>
      </c>
      <c r="CK25" s="25">
        <v>215.73377368999999</v>
      </c>
      <c r="CL25" s="25">
        <v>0</v>
      </c>
      <c r="CM25" s="25">
        <v>159.77266255999999</v>
      </c>
      <c r="CN25" s="25">
        <v>9259.5262109999894</v>
      </c>
      <c r="CO25" s="25">
        <v>1198.0710853999999</v>
      </c>
      <c r="CP25" s="25">
        <v>522.12397769999995</v>
      </c>
      <c r="CQ25" s="25"/>
      <c r="CR25" s="25"/>
      <c r="CS25" s="25"/>
      <c r="CT25" s="25"/>
      <c r="CU25" s="25"/>
      <c r="CV25" s="34">
        <f t="shared" si="1"/>
        <v>8.0003231981675572E-3</v>
      </c>
      <c r="CW25" s="49">
        <f t="shared" si="2"/>
        <v>-4.0036374947527962E-5</v>
      </c>
      <c r="CX25" s="49">
        <f t="shared" si="3"/>
        <v>4.7194849657357592E-7</v>
      </c>
      <c r="CY25" s="49">
        <f t="shared" si="0"/>
        <v>-8.5799128275308977E-5</v>
      </c>
      <c r="CZ25" s="49"/>
      <c r="DA25" s="34"/>
      <c r="DB25" s="34"/>
      <c r="DC25" s="25"/>
      <c r="DD25" s="25"/>
      <c r="DE25" s="25"/>
      <c r="DF25" s="25"/>
      <c r="DG25" s="25"/>
      <c r="DH25" s="25"/>
      <c r="DI25" s="25"/>
      <c r="DJ25" s="25"/>
      <c r="DK25" s="25"/>
    </row>
    <row r="26" spans="1:115" x14ac:dyDescent="0.25">
      <c r="A26" s="27" t="s">
        <v>25</v>
      </c>
      <c r="B26" s="25">
        <v>33.700731789999999</v>
      </c>
      <c r="C26" s="25">
        <v>223.7333533</v>
      </c>
      <c r="D26" s="25">
        <v>20.28441862</v>
      </c>
      <c r="E26" s="25">
        <v>20.284457539999998</v>
      </c>
      <c r="F26" s="25">
        <v>223.7332534</v>
      </c>
      <c r="G26" s="25">
        <v>223.73190439999999</v>
      </c>
      <c r="H26" s="25">
        <v>67.862941399999997</v>
      </c>
      <c r="I26" s="91">
        <v>1.4973653410000001</v>
      </c>
      <c r="J26" s="25">
        <v>421.93535793000001</v>
      </c>
      <c r="K26" s="25">
        <v>421.93499739999999</v>
      </c>
      <c r="L26" s="25">
        <v>2461.9517000000001</v>
      </c>
      <c r="M26" s="25">
        <v>57.540072774999999</v>
      </c>
      <c r="N26" s="25">
        <v>57.541262469999999</v>
      </c>
      <c r="O26" s="25">
        <v>3057.9131379999999</v>
      </c>
      <c r="P26" s="25">
        <v>3058.0085600000002</v>
      </c>
      <c r="Q26" s="25">
        <v>381480.9731</v>
      </c>
      <c r="R26" s="25">
        <v>52439508.020000003</v>
      </c>
      <c r="S26" s="25">
        <v>381633.6153</v>
      </c>
      <c r="T26" s="25">
        <v>977.21277999999995</v>
      </c>
      <c r="U26" s="25">
        <v>1347.6966444300001</v>
      </c>
      <c r="V26" s="25">
        <v>412.033022369999</v>
      </c>
      <c r="W26" s="25">
        <v>2002.978529</v>
      </c>
      <c r="X26" s="25">
        <v>380.98698330000002</v>
      </c>
      <c r="Y26" s="25">
        <v>354.19329994999998</v>
      </c>
      <c r="Z26" s="25">
        <v>2002.9804219999901</v>
      </c>
      <c r="AA26" s="25">
        <v>5187.7916999999998</v>
      </c>
      <c r="AB26" s="25">
        <v>8482.6679979999899</v>
      </c>
      <c r="AC26" s="25">
        <v>242.34010230000001</v>
      </c>
      <c r="AD26" s="25">
        <v>242.3399723</v>
      </c>
      <c r="AE26" s="25">
        <v>242.33664920000001</v>
      </c>
      <c r="AF26" s="25">
        <v>601.18890667999995</v>
      </c>
      <c r="AG26" s="25">
        <v>520.00599360000001</v>
      </c>
      <c r="AH26" s="25">
        <v>505.29892960000001</v>
      </c>
      <c r="AI26" s="25">
        <v>685.55419310000002</v>
      </c>
      <c r="AJ26" s="25">
        <v>13.5618112399999</v>
      </c>
      <c r="AK26" s="91">
        <v>109.74417572999999</v>
      </c>
      <c r="AL26" s="25">
        <v>21.990832059999999</v>
      </c>
      <c r="AM26" s="25">
        <v>42.113907159999997</v>
      </c>
      <c r="AN26" s="25">
        <v>0</v>
      </c>
      <c r="AO26" s="25">
        <v>575.85959500000001</v>
      </c>
      <c r="AP26" s="25">
        <v>31.096280100000001</v>
      </c>
      <c r="AQ26" s="25">
        <v>31.09632118</v>
      </c>
      <c r="AR26" s="25">
        <v>2708.6388229999998</v>
      </c>
      <c r="AS26" s="25">
        <v>2708.6190799999999</v>
      </c>
      <c r="AT26" s="25">
        <v>48701.394559999899</v>
      </c>
      <c r="AU26" s="25">
        <v>15779.30624</v>
      </c>
      <c r="AV26" s="25">
        <v>15324.269190000001</v>
      </c>
      <c r="AW26" s="25">
        <v>16116.562398</v>
      </c>
      <c r="AX26" s="25">
        <v>64998.122199999998</v>
      </c>
      <c r="AY26" s="25">
        <v>47333.0308</v>
      </c>
      <c r="AZ26" s="25">
        <v>760.78911600000004</v>
      </c>
      <c r="BA26" s="25">
        <v>1.8443181699</v>
      </c>
      <c r="BB26" s="25">
        <v>11108.866255000001</v>
      </c>
      <c r="BC26" s="25">
        <v>10.7655517999999</v>
      </c>
      <c r="BD26" s="25">
        <v>3.2411070890000002</v>
      </c>
      <c r="BE26" s="25">
        <v>801.94684929999903</v>
      </c>
      <c r="BF26" s="25">
        <v>42.296414030000001</v>
      </c>
      <c r="BG26" s="25">
        <v>3.6203208</v>
      </c>
      <c r="BH26" s="25">
        <v>0.56800720800000004</v>
      </c>
      <c r="BI26" s="91">
        <v>4947.2931840000001</v>
      </c>
      <c r="BJ26" s="25">
        <v>307.7448</v>
      </c>
      <c r="BK26" s="25">
        <v>153.38272000000001</v>
      </c>
      <c r="BL26" s="25">
        <v>1789.8452459999901</v>
      </c>
      <c r="BM26" s="25">
        <v>3157.4498365999998</v>
      </c>
      <c r="BN26" s="25">
        <v>34.675743128999997</v>
      </c>
      <c r="BO26" s="25">
        <v>0.46472015999999999</v>
      </c>
      <c r="BP26" s="25">
        <v>172.18975322</v>
      </c>
      <c r="BQ26" s="25">
        <v>1.790479411</v>
      </c>
      <c r="BR26" s="25">
        <v>111.4087399</v>
      </c>
      <c r="BS26" s="25">
        <v>9.9943359999999899</v>
      </c>
      <c r="BT26" s="25">
        <v>3.5943326299999998</v>
      </c>
      <c r="BU26" s="25">
        <v>451.79497959999998</v>
      </c>
      <c r="BV26" s="25">
        <v>14.59404591</v>
      </c>
      <c r="BW26" s="25">
        <v>121.430745</v>
      </c>
      <c r="BX26" s="25">
        <v>30.208096891</v>
      </c>
      <c r="BY26" s="25">
        <v>108.2208445</v>
      </c>
      <c r="BZ26" s="25">
        <v>1.3381445241799901</v>
      </c>
      <c r="CA26" s="25">
        <v>1468.8869999999999</v>
      </c>
      <c r="CB26" s="25">
        <v>277.46618645999899</v>
      </c>
      <c r="CC26" s="25">
        <v>277.46662744999998</v>
      </c>
      <c r="CD26" s="91">
        <v>6778.645861</v>
      </c>
      <c r="CE26" s="25">
        <v>9.4652579400000008</v>
      </c>
      <c r="CF26" s="25">
        <v>0.53505540299999998</v>
      </c>
      <c r="CG26" s="25">
        <v>1022.5538</v>
      </c>
      <c r="CH26" s="25">
        <v>27408.8936499999</v>
      </c>
      <c r="CI26" s="25">
        <v>2928.3203405999998</v>
      </c>
      <c r="CJ26" s="25">
        <v>2406.5739443500001</v>
      </c>
      <c r="CK26" s="25">
        <v>530.11763367000003</v>
      </c>
      <c r="CL26" s="25">
        <v>0</v>
      </c>
      <c r="CM26" s="25">
        <v>384.31653296000002</v>
      </c>
      <c r="CN26" s="25">
        <v>23995.018507000001</v>
      </c>
      <c r="CO26" s="25">
        <v>3212.667481</v>
      </c>
      <c r="CP26" s="25">
        <v>1360.6289522</v>
      </c>
      <c r="CQ26" s="25"/>
      <c r="CR26" s="25"/>
      <c r="CS26" s="25"/>
      <c r="CT26" s="25"/>
      <c r="CU26" s="25"/>
      <c r="CV26" s="34">
        <f t="shared" si="1"/>
        <v>8.000323332417748E-3</v>
      </c>
      <c r="CW26" s="49">
        <f t="shared" si="2"/>
        <v>-3.9764127215110693E-5</v>
      </c>
      <c r="CX26" s="49">
        <f t="shared" si="3"/>
        <v>-3.8376540846318506E-7</v>
      </c>
      <c r="CY26" s="49">
        <f t="shared" si="0"/>
        <v>-6.5643866335123643E-5</v>
      </c>
      <c r="CZ26" s="49"/>
      <c r="DA26" s="34"/>
      <c r="DB26" s="34"/>
      <c r="DC26" s="25"/>
      <c r="DD26" s="25"/>
      <c r="DE26" s="25"/>
      <c r="DF26" s="25"/>
      <c r="DG26" s="25"/>
      <c r="DH26" s="25"/>
      <c r="DI26" s="25"/>
      <c r="DJ26" s="25"/>
      <c r="DK26" s="25"/>
    </row>
    <row r="27" spans="1:115" x14ac:dyDescent="0.25">
      <c r="A27" s="27" t="s">
        <v>26</v>
      </c>
      <c r="B27" s="25">
        <v>9.4036562119999996</v>
      </c>
      <c r="C27" s="25">
        <v>71.028879500000002</v>
      </c>
      <c r="D27" s="25">
        <v>7.0436255999999897</v>
      </c>
      <c r="E27" s="25">
        <v>7.0436333700000002</v>
      </c>
      <c r="F27" s="25">
        <v>71.02901147</v>
      </c>
      <c r="G27" s="25">
        <v>71.028554029999995</v>
      </c>
      <c r="H27" s="25">
        <v>24.825514330000001</v>
      </c>
      <c r="I27" s="91">
        <v>0.58117722800000005</v>
      </c>
      <c r="J27" s="25">
        <v>149.62021930399999</v>
      </c>
      <c r="K27" s="25">
        <v>149.62017918999999</v>
      </c>
      <c r="L27" s="25">
        <v>357.86095999999998</v>
      </c>
      <c r="M27" s="25">
        <v>20.397226979999999</v>
      </c>
      <c r="N27" s="25">
        <v>20.39772039</v>
      </c>
      <c r="O27" s="25">
        <v>589.825947399999</v>
      </c>
      <c r="P27" s="25">
        <v>589.84436289999996</v>
      </c>
      <c r="Q27" s="25">
        <v>85899.858869999996</v>
      </c>
      <c r="R27" s="25">
        <v>8395928.5800000001</v>
      </c>
      <c r="S27" s="25">
        <v>85934.233800000002</v>
      </c>
      <c r="T27" s="25">
        <v>222.42929140000001</v>
      </c>
      <c r="U27" s="25">
        <v>440.30079231299999</v>
      </c>
      <c r="V27" s="25">
        <v>119.259760638</v>
      </c>
      <c r="W27" s="25">
        <v>575.60830765999901</v>
      </c>
      <c r="X27" s="25">
        <v>134.60741709999999</v>
      </c>
      <c r="Y27" s="25">
        <v>112.472111355</v>
      </c>
      <c r="Z27" s="25">
        <v>575.60710919999997</v>
      </c>
      <c r="AA27" s="25">
        <v>1648.6453899999999</v>
      </c>
      <c r="AB27" s="25">
        <v>2775.4491794999999</v>
      </c>
      <c r="AC27" s="25">
        <v>85.752792900000003</v>
      </c>
      <c r="AD27" s="25">
        <v>85.752898500000001</v>
      </c>
      <c r="AE27" s="25">
        <v>85.751570799999996</v>
      </c>
      <c r="AF27" s="25">
        <v>174.417914723</v>
      </c>
      <c r="AG27" s="25">
        <v>119.5574659</v>
      </c>
      <c r="AH27" s="25">
        <v>106.65069339999999</v>
      </c>
      <c r="AI27" s="25">
        <v>204.04465384999901</v>
      </c>
      <c r="AJ27" s="25">
        <v>3.8736002570000001</v>
      </c>
      <c r="AK27" s="91">
        <v>31.743067239999899</v>
      </c>
      <c r="AL27" s="25">
        <v>8.4481459999999995</v>
      </c>
      <c r="AM27" s="25">
        <v>11.397425955999999</v>
      </c>
      <c r="AN27" s="25">
        <v>0</v>
      </c>
      <c r="AO27" s="25">
        <v>149.50865440000001</v>
      </c>
      <c r="AP27" s="25">
        <v>11.683123984</v>
      </c>
      <c r="AQ27" s="25">
        <v>11.683137726</v>
      </c>
      <c r="AR27" s="25">
        <v>503.86704850000001</v>
      </c>
      <c r="AS27" s="25">
        <v>503.86338619999998</v>
      </c>
      <c r="AT27" s="25">
        <v>12424.998153999901</v>
      </c>
      <c r="AU27" s="25">
        <v>2400.1234379999901</v>
      </c>
      <c r="AV27" s="25">
        <v>2157.03766</v>
      </c>
      <c r="AW27" s="25">
        <v>4967.3074395000003</v>
      </c>
      <c r="AX27" s="25">
        <v>14944.084049999999</v>
      </c>
      <c r="AY27" s="25">
        <v>11067.692510000001</v>
      </c>
      <c r="AZ27" s="25">
        <v>242.0559657</v>
      </c>
      <c r="BA27" s="25">
        <v>0.4131236506</v>
      </c>
      <c r="BB27" s="25">
        <v>3402.5733100000002</v>
      </c>
      <c r="BC27" s="25">
        <v>2.472964567</v>
      </c>
      <c r="BD27" s="25">
        <v>0.69876671050000005</v>
      </c>
      <c r="BE27" s="25">
        <v>211.248838599999</v>
      </c>
      <c r="BF27" s="25">
        <v>6.7895281650000001</v>
      </c>
      <c r="BG27" s="25">
        <v>0.53763119999999998</v>
      </c>
      <c r="BH27" s="25">
        <v>0.13216829450000001</v>
      </c>
      <c r="BI27" s="91">
        <v>903.20972900000004</v>
      </c>
      <c r="BJ27" s="25">
        <v>44.73272</v>
      </c>
      <c r="BK27" s="25">
        <v>23.813092999999999</v>
      </c>
      <c r="BL27" s="25">
        <v>419.39107469999999</v>
      </c>
      <c r="BM27" s="25">
        <v>483.81931775999999</v>
      </c>
      <c r="BN27" s="25">
        <v>5.0924436354999996</v>
      </c>
      <c r="BO27" s="25">
        <v>7.2482060000000001E-2</v>
      </c>
      <c r="BP27" s="25">
        <v>28.263030859999901</v>
      </c>
      <c r="BQ27" s="25">
        <v>0.31302649900000001</v>
      </c>
      <c r="BR27" s="25">
        <v>25.757001639999999</v>
      </c>
      <c r="BS27" s="25">
        <v>2.6769170259999999</v>
      </c>
      <c r="BT27" s="25">
        <v>0.95356300599999999</v>
      </c>
      <c r="BU27" s="25">
        <v>112.7706462</v>
      </c>
      <c r="BV27" s="25">
        <v>5.3189823230000002</v>
      </c>
      <c r="BW27" s="25">
        <v>37.696222449999901</v>
      </c>
      <c r="BX27" s="25">
        <v>4.7684659089999997</v>
      </c>
      <c r="BY27" s="25">
        <v>16.238194230000001</v>
      </c>
      <c r="BZ27" s="25">
        <v>0.21377705889000001</v>
      </c>
      <c r="CA27" s="25">
        <v>320.78937000000002</v>
      </c>
      <c r="CB27" s="25">
        <v>45.877295629999999</v>
      </c>
      <c r="CC27" s="25">
        <v>45.877337099999998</v>
      </c>
      <c r="CD27" s="91">
        <v>2118.2630289999902</v>
      </c>
      <c r="CE27" s="25">
        <v>3.4140775489999999</v>
      </c>
      <c r="CF27" s="25">
        <v>0.20767275499999999</v>
      </c>
      <c r="CG27" s="25">
        <v>158.75465</v>
      </c>
      <c r="CH27" s="25">
        <v>8100.6466339999997</v>
      </c>
      <c r="CI27" s="25">
        <v>902.73577015000001</v>
      </c>
      <c r="CJ27" s="25">
        <v>744.143749939999</v>
      </c>
      <c r="CK27" s="25">
        <v>164.71124946</v>
      </c>
      <c r="CL27" s="25">
        <v>0</v>
      </c>
      <c r="CM27" s="25">
        <v>95.83901007</v>
      </c>
      <c r="CN27" s="25">
        <v>7402.9803270000002</v>
      </c>
      <c r="CO27" s="25">
        <v>1002.1863241</v>
      </c>
      <c r="CP27" s="25">
        <v>422.67168270000002</v>
      </c>
      <c r="CQ27" s="25"/>
      <c r="CR27" s="25"/>
      <c r="CS27" s="25"/>
      <c r="CT27" s="25"/>
      <c r="CU27" s="25"/>
      <c r="CV27" s="34">
        <f t="shared" si="1"/>
        <v>8.0003207623822216E-3</v>
      </c>
      <c r="CW27" s="49">
        <f t="shared" si="2"/>
        <v>-3.9815615189262031E-5</v>
      </c>
      <c r="CX27" s="49">
        <f t="shared" si="3"/>
        <v>-7.3455807509525985E-7</v>
      </c>
      <c r="CY27" s="49">
        <f t="shared" si="0"/>
        <v>-5.1251953810164871E-5</v>
      </c>
      <c r="CZ27" s="49"/>
      <c r="DA27" s="34"/>
      <c r="DB27" s="34"/>
      <c r="DC27" s="25"/>
      <c r="DD27" s="25"/>
      <c r="DE27" s="25"/>
      <c r="DF27" s="25"/>
      <c r="DG27" s="25"/>
      <c r="DH27" s="25"/>
      <c r="DI27" s="25"/>
      <c r="DJ27" s="25"/>
      <c r="DK27" s="25"/>
    </row>
    <row r="28" spans="1:115" x14ac:dyDescent="0.25">
      <c r="A28" s="27" t="s">
        <v>27</v>
      </c>
      <c r="B28" s="25">
        <v>11.816646766</v>
      </c>
      <c r="C28" s="25">
        <v>72.366517200000004</v>
      </c>
      <c r="D28" s="25">
        <v>6.5549095299999998</v>
      </c>
      <c r="E28" s="25">
        <v>6.5549140599999998</v>
      </c>
      <c r="F28" s="25">
        <v>72.366295500000007</v>
      </c>
      <c r="G28" s="25">
        <v>72.3658286</v>
      </c>
      <c r="H28" s="25">
        <v>20.813064050000001</v>
      </c>
      <c r="I28" s="91">
        <v>0.40884993199999897</v>
      </c>
      <c r="J28" s="25">
        <v>155.85296726000001</v>
      </c>
      <c r="K28" s="25">
        <v>155.85258744999999</v>
      </c>
      <c r="L28" s="25">
        <v>580.09595000000002</v>
      </c>
      <c r="M28" s="25">
        <v>23.434810372000001</v>
      </c>
      <c r="N28" s="25">
        <v>23.435331300000001</v>
      </c>
      <c r="O28" s="25">
        <v>696.91467699999998</v>
      </c>
      <c r="P28" s="25">
        <v>696.93642839999995</v>
      </c>
      <c r="Q28" s="25">
        <v>115964.69056</v>
      </c>
      <c r="R28" s="25">
        <v>12794419.2999999</v>
      </c>
      <c r="S28" s="25">
        <v>116011.15837</v>
      </c>
      <c r="T28" s="25">
        <v>310.18682669999998</v>
      </c>
      <c r="U28" s="25">
        <v>460.41391630999999</v>
      </c>
      <c r="V28" s="25">
        <v>132.07753858999999</v>
      </c>
      <c r="W28" s="25">
        <v>672.64472494999995</v>
      </c>
      <c r="X28" s="25">
        <v>127.0615292</v>
      </c>
      <c r="Y28" s="25">
        <v>123.6474783</v>
      </c>
      <c r="Z28" s="25">
        <v>672.64570739999999</v>
      </c>
      <c r="AA28" s="25">
        <v>1764.23029</v>
      </c>
      <c r="AB28" s="25">
        <v>2916.1180909999998</v>
      </c>
      <c r="AC28" s="25">
        <v>74.159044300000005</v>
      </c>
      <c r="AD28" s="25">
        <v>74.158846499999996</v>
      </c>
      <c r="AE28" s="25">
        <v>74.158003800000003</v>
      </c>
      <c r="AF28" s="25">
        <v>206.18407497000001</v>
      </c>
      <c r="AG28" s="25">
        <v>125.837423999999</v>
      </c>
      <c r="AH28" s="25">
        <v>118.78736579999899</v>
      </c>
      <c r="AI28" s="25">
        <v>233.5534342</v>
      </c>
      <c r="AJ28" s="25">
        <v>4.6532368210000001</v>
      </c>
      <c r="AK28" s="91">
        <v>34.420059700000003</v>
      </c>
      <c r="AL28" s="25">
        <v>6.0998607900000001</v>
      </c>
      <c r="AM28" s="25">
        <v>15.767441623</v>
      </c>
      <c r="AN28" s="25">
        <v>0</v>
      </c>
      <c r="AO28" s="25">
        <v>184.35779500000001</v>
      </c>
      <c r="AP28" s="25">
        <v>10.579825209999999</v>
      </c>
      <c r="AQ28" s="25">
        <v>10.57981964</v>
      </c>
      <c r="AR28" s="25">
        <v>724.05183899999997</v>
      </c>
      <c r="AS28" s="25">
        <v>724.04551939999999</v>
      </c>
      <c r="AT28" s="25">
        <v>12460.27837</v>
      </c>
      <c r="AU28" s="25">
        <v>3143.5536699999998</v>
      </c>
      <c r="AV28" s="25">
        <v>2973.15517</v>
      </c>
      <c r="AW28" s="25">
        <v>5421.6749609999997</v>
      </c>
      <c r="AX28" s="25">
        <v>15729.049419999999</v>
      </c>
      <c r="AY28" s="25">
        <v>11756.470719999999</v>
      </c>
      <c r="AZ28" s="25">
        <v>255.38761509999901</v>
      </c>
      <c r="BA28" s="25">
        <v>0.46839243604999897</v>
      </c>
      <c r="BB28" s="25">
        <v>3756.3341157</v>
      </c>
      <c r="BC28" s="25">
        <v>2.79974525</v>
      </c>
      <c r="BD28" s="25">
        <v>0.79209337300000005</v>
      </c>
      <c r="BE28" s="25">
        <v>211.70450839999901</v>
      </c>
      <c r="BF28" s="25">
        <v>10.272985237</v>
      </c>
      <c r="BG28" s="25">
        <v>0.86892694000000004</v>
      </c>
      <c r="BH28" s="25">
        <v>0.14590814329999999</v>
      </c>
      <c r="BI28" s="91">
        <v>1229.50805099999</v>
      </c>
      <c r="BJ28" s="25">
        <v>72.51155</v>
      </c>
      <c r="BK28" s="25">
        <v>38.257429999999999</v>
      </c>
      <c r="BL28" s="25">
        <v>467.374911</v>
      </c>
      <c r="BM28" s="25">
        <v>762.13294868000003</v>
      </c>
      <c r="BN28" s="25">
        <v>8.1901332068999899</v>
      </c>
      <c r="BO28" s="25">
        <v>0.11482075999999999</v>
      </c>
      <c r="BP28" s="25">
        <v>41.785577619999998</v>
      </c>
      <c r="BQ28" s="25">
        <v>0.37854291899999998</v>
      </c>
      <c r="BR28" s="25">
        <v>30.290768549999999</v>
      </c>
      <c r="BS28" s="25">
        <v>2.85249906</v>
      </c>
      <c r="BT28" s="25">
        <v>0.97026154099999995</v>
      </c>
      <c r="BU28" s="25">
        <v>125.656468599999</v>
      </c>
      <c r="BV28" s="25">
        <v>4.6078624399999999</v>
      </c>
      <c r="BW28" s="25">
        <v>35.6760661</v>
      </c>
      <c r="BX28" s="25">
        <v>7.142018223</v>
      </c>
      <c r="BY28" s="25">
        <v>22.653970300000001</v>
      </c>
      <c r="BZ28" s="25">
        <v>0.31907686358999998</v>
      </c>
      <c r="CA28" s="25">
        <v>431.13882000000001</v>
      </c>
      <c r="CB28" s="25">
        <v>71.453088449999996</v>
      </c>
      <c r="CC28" s="25">
        <v>71.453171505</v>
      </c>
      <c r="CD28" s="91">
        <v>2310.8621112000001</v>
      </c>
      <c r="CE28" s="25">
        <v>3.4175806169999898</v>
      </c>
      <c r="CF28" s="25">
        <v>0.14609529389999901</v>
      </c>
      <c r="CG28" s="25">
        <v>255.05185</v>
      </c>
      <c r="CH28" s="25">
        <v>8947.3412150000004</v>
      </c>
      <c r="CI28" s="25">
        <v>1011.6634586</v>
      </c>
      <c r="CJ28" s="25">
        <v>831.86296576999996</v>
      </c>
      <c r="CK28" s="25">
        <v>182.67036533000001</v>
      </c>
      <c r="CL28" s="25">
        <v>0</v>
      </c>
      <c r="CM28" s="25">
        <v>114.67943882599999</v>
      </c>
      <c r="CN28" s="25">
        <v>8127.1321760000001</v>
      </c>
      <c r="CO28" s="25">
        <v>1107.8364572999999</v>
      </c>
      <c r="CP28" s="25">
        <v>468.41385300000002</v>
      </c>
      <c r="CQ28" s="25"/>
      <c r="CR28" s="25"/>
      <c r="CS28" s="25"/>
      <c r="CT28" s="25"/>
      <c r="CU28" s="25"/>
      <c r="CV28" s="34">
        <f t="shared" si="1"/>
        <v>8.0003197039989343E-3</v>
      </c>
      <c r="CW28" s="49">
        <f t="shared" si="2"/>
        <v>-3.9420309736669376E-5</v>
      </c>
      <c r="CX28" s="49">
        <f t="shared" si="3"/>
        <v>1.5560694363810674E-7</v>
      </c>
      <c r="CY28" s="49">
        <f t="shared" si="0"/>
        <v>-6.8010545901966583E-5</v>
      </c>
      <c r="CZ28" s="49"/>
      <c r="DA28" s="34"/>
      <c r="DB28" s="34"/>
      <c r="DC28" s="25"/>
      <c r="DD28" s="25"/>
      <c r="DE28" s="25"/>
      <c r="DF28" s="25"/>
      <c r="DG28" s="25"/>
      <c r="DH28" s="25"/>
      <c r="DI28" s="25"/>
      <c r="DJ28" s="25"/>
      <c r="DK28" s="25"/>
    </row>
    <row r="29" spans="1:115" x14ac:dyDescent="0.25">
      <c r="A29" s="27" t="s">
        <v>28</v>
      </c>
      <c r="B29" s="25">
        <v>12.111217363</v>
      </c>
      <c r="C29" s="25">
        <v>68.845219959999994</v>
      </c>
      <c r="D29" s="25">
        <v>6.2789328900000001</v>
      </c>
      <c r="E29" s="25">
        <v>6.2789344759999999</v>
      </c>
      <c r="F29" s="25">
        <v>68.845190400000007</v>
      </c>
      <c r="G29" s="25">
        <v>68.844821899999999</v>
      </c>
      <c r="H29" s="25">
        <v>19.424482249999901</v>
      </c>
      <c r="I29" s="91">
        <v>0.386635489</v>
      </c>
      <c r="J29" s="25">
        <v>153.74603540300001</v>
      </c>
      <c r="K29" s="25">
        <v>153.74620564999901</v>
      </c>
      <c r="L29" s="25">
        <v>977.14764000000002</v>
      </c>
      <c r="M29" s="25">
        <v>19.904992749999899</v>
      </c>
      <c r="N29" s="25">
        <v>19.905041615999998</v>
      </c>
      <c r="O29" s="25">
        <v>1247.3928631000001</v>
      </c>
      <c r="P29" s="25">
        <v>1247.4312332</v>
      </c>
      <c r="Q29" s="25">
        <v>126304.37264</v>
      </c>
      <c r="R29" s="25">
        <v>15308286.295</v>
      </c>
      <c r="S29" s="25">
        <v>126354.90730000001</v>
      </c>
      <c r="T29" s="25">
        <v>332.61703599999998</v>
      </c>
      <c r="U29" s="25">
        <v>457.34205856400001</v>
      </c>
      <c r="V29" s="25">
        <v>142.37918060999999</v>
      </c>
      <c r="W29" s="25">
        <v>731.43193127999996</v>
      </c>
      <c r="X29" s="25">
        <v>119.3021545</v>
      </c>
      <c r="Y29" s="25">
        <v>124.71542787</v>
      </c>
      <c r="Z29" s="25">
        <v>731.43229639999902</v>
      </c>
      <c r="AA29" s="25">
        <v>2083.1748699999998</v>
      </c>
      <c r="AB29" s="25">
        <v>2839.3807019999999</v>
      </c>
      <c r="AC29" s="25">
        <v>75.487519399999996</v>
      </c>
      <c r="AD29" s="25">
        <v>75.487461400000001</v>
      </c>
      <c r="AE29" s="25">
        <v>75.486436900000001</v>
      </c>
      <c r="AF29" s="25">
        <v>219.45583342399999</v>
      </c>
      <c r="AG29" s="25">
        <v>116.46172069999901</v>
      </c>
      <c r="AH29" s="25">
        <v>102.9959535</v>
      </c>
      <c r="AI29" s="25">
        <v>226.15712915999899</v>
      </c>
      <c r="AJ29" s="25">
        <v>4.8769542030000004</v>
      </c>
      <c r="AK29" s="91">
        <v>30.514875949999901</v>
      </c>
      <c r="AL29" s="25">
        <v>5.7469857700000002</v>
      </c>
      <c r="AM29" s="25">
        <v>17.084683550000001</v>
      </c>
      <c r="AN29" s="25">
        <v>0</v>
      </c>
      <c r="AO29" s="25">
        <v>203.46103099999999</v>
      </c>
      <c r="AP29" s="25">
        <v>10.272692243</v>
      </c>
      <c r="AQ29" s="25">
        <v>10.272628123</v>
      </c>
      <c r="AR29" s="25">
        <v>877.07714659999999</v>
      </c>
      <c r="AS29" s="25">
        <v>877.06962009999995</v>
      </c>
      <c r="AT29" s="25">
        <v>11581.40552</v>
      </c>
      <c r="AU29" s="25">
        <v>2859.8481750000001</v>
      </c>
      <c r="AV29" s="25">
        <v>2544.031375</v>
      </c>
      <c r="AW29" s="25">
        <v>5469.2174020000002</v>
      </c>
      <c r="AX29" s="25">
        <v>14557.134120000001</v>
      </c>
      <c r="AY29" s="25">
        <v>10227.418694</v>
      </c>
      <c r="AZ29" s="25">
        <v>247.07403499999899</v>
      </c>
      <c r="BA29" s="25">
        <v>0.56348423983999996</v>
      </c>
      <c r="BB29" s="25">
        <v>3848.3573809999998</v>
      </c>
      <c r="BC29" s="25">
        <v>3.4062074440000001</v>
      </c>
      <c r="BD29" s="25">
        <v>0.96236011649999997</v>
      </c>
      <c r="BE29" s="25">
        <v>214.974256999999</v>
      </c>
      <c r="BF29" s="25">
        <v>16.143858476999998</v>
      </c>
      <c r="BG29" s="25">
        <v>1.3512111</v>
      </c>
      <c r="BH29" s="25">
        <v>0.1622816151</v>
      </c>
      <c r="BI29" s="91">
        <v>1703.21586</v>
      </c>
      <c r="BJ29" s="25">
        <v>122.1438</v>
      </c>
      <c r="BK29" s="25">
        <v>49.460464000000002</v>
      </c>
      <c r="BL29" s="25">
        <v>529.51921400000003</v>
      </c>
      <c r="BM29" s="25">
        <v>1173.69504686</v>
      </c>
      <c r="BN29" s="25">
        <v>13.683146993699999</v>
      </c>
      <c r="BO29" s="25">
        <v>0.17999180000000001</v>
      </c>
      <c r="BP29" s="25">
        <v>65.221567679999893</v>
      </c>
      <c r="BQ29" s="25">
        <v>0.35913828649999902</v>
      </c>
      <c r="BR29" s="25">
        <v>35.039968940000001</v>
      </c>
      <c r="BS29" s="25">
        <v>3.0561122559999898</v>
      </c>
      <c r="BT29" s="25">
        <v>1.0746285</v>
      </c>
      <c r="BU29" s="25">
        <v>138.80944479999999</v>
      </c>
      <c r="BV29" s="25">
        <v>4.30175442</v>
      </c>
      <c r="BW29" s="25">
        <v>39.315852729999897</v>
      </c>
      <c r="BX29" s="25">
        <v>11.5570097197</v>
      </c>
      <c r="BY29" s="25">
        <v>22.51307645</v>
      </c>
      <c r="BZ29" s="25">
        <v>0.50430525292999995</v>
      </c>
      <c r="CA29" s="25">
        <v>214.0462</v>
      </c>
      <c r="CB29" s="25">
        <v>90.467944630000005</v>
      </c>
      <c r="CC29" s="25">
        <v>90.468603419999994</v>
      </c>
      <c r="CD29" s="91">
        <v>2348.4511633000002</v>
      </c>
      <c r="CE29" s="25">
        <v>3.2663183519999999</v>
      </c>
      <c r="CF29" s="25">
        <v>0.13815691499999999</v>
      </c>
      <c r="CG29" s="25">
        <v>329.74369999999999</v>
      </c>
      <c r="CH29" s="25">
        <v>9651.5958090000004</v>
      </c>
      <c r="CI29" s="25">
        <v>1040.5844743499999</v>
      </c>
      <c r="CJ29" s="25">
        <v>862.29697020000003</v>
      </c>
      <c r="CK29" s="25">
        <v>189.00011520999999</v>
      </c>
      <c r="CL29" s="25">
        <v>0</v>
      </c>
      <c r="CM29" s="25">
        <v>101.593938885</v>
      </c>
      <c r="CN29" s="25">
        <v>8272.5793799999992</v>
      </c>
      <c r="CO29" s="25">
        <v>1114.5566226999999</v>
      </c>
      <c r="CP29" s="25">
        <v>471.34419250000002</v>
      </c>
      <c r="CQ29" s="25"/>
      <c r="CR29" s="25"/>
      <c r="CS29" s="25"/>
      <c r="CT29" s="25"/>
      <c r="CU29" s="25"/>
      <c r="CV29" s="34">
        <f t="shared" si="1"/>
        <v>8.0003192757558388E-3</v>
      </c>
      <c r="CW29" s="49">
        <f t="shared" si="2"/>
        <v>-3.9932015134783844E-5</v>
      </c>
      <c r="CX29" s="49">
        <f t="shared" si="3"/>
        <v>9.3889449797962682E-7</v>
      </c>
      <c r="CY29" s="49">
        <f t="shared" si="0"/>
        <v>-8.0897293500029491E-5</v>
      </c>
      <c r="CZ29" s="49"/>
      <c r="DA29" s="34"/>
      <c r="DB29" s="34"/>
      <c r="DC29" s="25"/>
      <c r="DD29" s="25"/>
      <c r="DE29" s="25"/>
      <c r="DF29" s="25"/>
      <c r="DG29" s="25"/>
      <c r="DH29" s="25"/>
      <c r="DI29" s="25"/>
      <c r="DJ29" s="25"/>
      <c r="DK29" s="25"/>
    </row>
    <row r="30" spans="1:115" x14ac:dyDescent="0.25">
      <c r="A30" s="27" t="s">
        <v>29</v>
      </c>
      <c r="B30" s="25">
        <v>6.5332628819999998</v>
      </c>
      <c r="C30" s="25">
        <v>33.541088559999999</v>
      </c>
      <c r="D30" s="25">
        <v>2.4937798789999999</v>
      </c>
      <c r="E30" s="25">
        <v>2.49377827</v>
      </c>
      <c r="F30" s="25">
        <v>33.541131010000001</v>
      </c>
      <c r="G30" s="25">
        <v>33.540938109999999</v>
      </c>
      <c r="H30" s="25">
        <v>6.8539903999999998</v>
      </c>
      <c r="I30" s="91">
        <v>9.5096157700000003E-2</v>
      </c>
      <c r="J30" s="25">
        <v>77.732965781999994</v>
      </c>
      <c r="K30" s="25">
        <v>77.732933141000004</v>
      </c>
      <c r="L30" s="25">
        <v>363.97915999999998</v>
      </c>
      <c r="M30" s="25">
        <v>12.062531487599999</v>
      </c>
      <c r="N30" s="25">
        <v>12.0625994979999</v>
      </c>
      <c r="O30" s="25">
        <v>354.7605322</v>
      </c>
      <c r="P30" s="25">
        <v>354.77154389999998</v>
      </c>
      <c r="Q30" s="25">
        <v>52566.081301999999</v>
      </c>
      <c r="R30" s="25">
        <v>7179666.0010000002</v>
      </c>
      <c r="S30" s="25">
        <v>52587.103759999998</v>
      </c>
      <c r="T30" s="25">
        <v>114.9609552</v>
      </c>
      <c r="U30" s="25">
        <v>210.92667570499901</v>
      </c>
      <c r="V30" s="25">
        <v>64.529754744000002</v>
      </c>
      <c r="W30" s="25">
        <v>294.34322179999998</v>
      </c>
      <c r="X30" s="25">
        <v>49.285502479999998</v>
      </c>
      <c r="Y30" s="25">
        <v>53.065688895999997</v>
      </c>
      <c r="Z30" s="25">
        <v>294.34197938</v>
      </c>
      <c r="AA30" s="25">
        <v>747.33441000000005</v>
      </c>
      <c r="AB30" s="25">
        <v>1316.0412004</v>
      </c>
      <c r="AC30" s="25">
        <v>28.213009499999998</v>
      </c>
      <c r="AD30" s="25">
        <v>28.213043169999999</v>
      </c>
      <c r="AE30" s="25">
        <v>28.212628779999999</v>
      </c>
      <c r="AF30" s="25">
        <v>93.592724908700006</v>
      </c>
      <c r="AG30" s="25">
        <v>39.533803050000003</v>
      </c>
      <c r="AH30" s="25">
        <v>36.671162799999998</v>
      </c>
      <c r="AI30" s="25">
        <v>95.379063540000004</v>
      </c>
      <c r="AJ30" s="25">
        <v>2.1851038914999998</v>
      </c>
      <c r="AK30" s="91">
        <v>14.061030345000001</v>
      </c>
      <c r="AL30" s="25">
        <v>1.512496037</v>
      </c>
      <c r="AM30" s="25">
        <v>8.8473774820000006</v>
      </c>
      <c r="AN30" s="25">
        <v>0</v>
      </c>
      <c r="AO30" s="25">
        <v>99.012888599999997</v>
      </c>
      <c r="AP30" s="25">
        <v>4.2975307279999999</v>
      </c>
      <c r="AQ30" s="25">
        <v>4.2975543839999997</v>
      </c>
      <c r="AR30" s="25">
        <v>421.67150049999998</v>
      </c>
      <c r="AS30" s="25">
        <v>421.66669495999997</v>
      </c>
      <c r="AT30" s="25">
        <v>3906.6779700000002</v>
      </c>
      <c r="AU30" s="25">
        <v>995.51204800000005</v>
      </c>
      <c r="AV30" s="25">
        <v>923.77694399999996</v>
      </c>
      <c r="AW30" s="25">
        <v>2283.2476504000001</v>
      </c>
      <c r="AX30" s="25">
        <v>4941.5214820000001</v>
      </c>
      <c r="AY30" s="25">
        <v>3623.4399859999999</v>
      </c>
      <c r="AZ30" s="25">
        <v>112.02868343999999</v>
      </c>
      <c r="BA30" s="25">
        <v>0.21134819252999901</v>
      </c>
      <c r="BB30" s="25">
        <v>1559.3075670000001</v>
      </c>
      <c r="BC30" s="25">
        <v>1.3011724365999999</v>
      </c>
      <c r="BD30" s="25">
        <v>0.38296318039999999</v>
      </c>
      <c r="BE30" s="25">
        <v>81.968162590000006</v>
      </c>
      <c r="BF30" s="25">
        <v>6.0892768799999999</v>
      </c>
      <c r="BG30" s="25">
        <v>0.53920066</v>
      </c>
      <c r="BH30" s="25">
        <v>6.0679491059999903E-2</v>
      </c>
      <c r="BI30" s="91">
        <v>674.46575600000006</v>
      </c>
      <c r="BJ30" s="25">
        <v>45.497295000000001</v>
      </c>
      <c r="BK30" s="25">
        <v>23.205057</v>
      </c>
      <c r="BL30" s="25">
        <v>208.64067304</v>
      </c>
      <c r="BM30" s="25">
        <v>465.82826904000001</v>
      </c>
      <c r="BN30" s="25">
        <v>5.1020315895000001</v>
      </c>
      <c r="BO30" s="25">
        <v>7.3333220000000005E-2</v>
      </c>
      <c r="BP30" s="25">
        <v>24.776113054</v>
      </c>
      <c r="BQ30" s="25">
        <v>0.1353169833</v>
      </c>
      <c r="BR30" s="25">
        <v>14.770701203</v>
      </c>
      <c r="BS30" s="25">
        <v>1.1899311889999999</v>
      </c>
      <c r="BT30" s="25">
        <v>0.41656622099999902</v>
      </c>
      <c r="BU30" s="25">
        <v>58.044093580000002</v>
      </c>
      <c r="BV30" s="25">
        <v>1.6670815919999999</v>
      </c>
      <c r="BW30" s="25">
        <v>14.09382489</v>
      </c>
      <c r="BX30" s="25">
        <v>4.2879079439299996</v>
      </c>
      <c r="BY30" s="25">
        <v>9.1243427700000002</v>
      </c>
      <c r="BZ30" s="25">
        <v>0.18911990781999999</v>
      </c>
      <c r="CA30" s="25">
        <v>104.91325999999999</v>
      </c>
      <c r="CB30" s="25">
        <v>43.252930659999997</v>
      </c>
      <c r="CC30" s="25">
        <v>43.252934736</v>
      </c>
      <c r="CD30" s="91">
        <v>939.80780043999903</v>
      </c>
      <c r="CE30" s="25">
        <v>1.4860611431999999</v>
      </c>
      <c r="CF30" s="25">
        <v>3.3981083600000003E-2</v>
      </c>
      <c r="CG30" s="25">
        <v>154.70125999999999</v>
      </c>
      <c r="CH30" s="25">
        <v>3862.8500055</v>
      </c>
      <c r="CI30" s="25">
        <v>428.19016316999898</v>
      </c>
      <c r="CJ30" s="25">
        <v>348.48745603499998</v>
      </c>
      <c r="CK30" s="25">
        <v>74.366792080499906</v>
      </c>
      <c r="CL30" s="25">
        <v>0</v>
      </c>
      <c r="CM30" s="25">
        <v>41.375124329000002</v>
      </c>
      <c r="CN30" s="25">
        <v>3443.997867</v>
      </c>
      <c r="CO30" s="25">
        <v>479.96378175999899</v>
      </c>
      <c r="CP30" s="25">
        <v>200.86495406</v>
      </c>
      <c r="CQ30" s="25"/>
      <c r="CR30" s="25"/>
      <c r="CS30" s="25"/>
      <c r="CT30" s="25"/>
      <c r="CU30" s="25"/>
      <c r="CV30" s="34">
        <f t="shared" si="1"/>
        <v>8.0003300995464544E-3</v>
      </c>
      <c r="CW30" s="49">
        <f t="shared" si="2"/>
        <v>-4.0946710590433504E-5</v>
      </c>
      <c r="CX30" s="49">
        <f t="shared" si="3"/>
        <v>-4.7238573220871781E-6</v>
      </c>
      <c r="CY30" s="49">
        <f t="shared" si="0"/>
        <v>-1.0347000815065967E-4</v>
      </c>
      <c r="CZ30" s="49"/>
      <c r="DA30" s="34"/>
      <c r="DB30" s="34"/>
      <c r="DC30" s="25"/>
      <c r="DD30" s="25"/>
      <c r="DE30" s="25"/>
      <c r="DF30" s="25"/>
      <c r="DG30" s="25"/>
      <c r="DH30" s="25"/>
      <c r="DI30" s="25"/>
      <c r="DJ30" s="25"/>
      <c r="DK30" s="25"/>
    </row>
    <row r="31" spans="1:115" x14ac:dyDescent="0.25">
      <c r="A31" s="27" t="s">
        <v>30</v>
      </c>
      <c r="B31" s="25">
        <v>24.543253369999999</v>
      </c>
      <c r="C31" s="25">
        <v>127.4730703</v>
      </c>
      <c r="D31" s="25">
        <v>9.8122623499999992</v>
      </c>
      <c r="E31" s="25">
        <v>9.8122750399999994</v>
      </c>
      <c r="F31" s="25">
        <v>127.4730624</v>
      </c>
      <c r="G31" s="25">
        <v>127.472274</v>
      </c>
      <c r="H31" s="25">
        <v>27.355008300000001</v>
      </c>
      <c r="I31" s="91">
        <v>0.47615676200000001</v>
      </c>
      <c r="J31" s="25">
        <v>262.41422588</v>
      </c>
      <c r="K31" s="25">
        <v>262.41343569999998</v>
      </c>
      <c r="L31" s="25">
        <v>1900.9286</v>
      </c>
      <c r="M31" s="25">
        <v>43.057972747999997</v>
      </c>
      <c r="N31" s="25">
        <v>43.058955613999998</v>
      </c>
      <c r="O31" s="25">
        <v>1430.0092276999901</v>
      </c>
      <c r="P31" s="25">
        <v>1430.0537647000001</v>
      </c>
      <c r="Q31" s="25">
        <v>210902.9791</v>
      </c>
      <c r="R31" s="25">
        <v>35825379.590000004</v>
      </c>
      <c r="S31" s="25">
        <v>210987.36129999999</v>
      </c>
      <c r="T31" s="25">
        <v>466.37147599999997</v>
      </c>
      <c r="U31" s="25">
        <v>779.43082551399903</v>
      </c>
      <c r="V31" s="25">
        <v>236.08926400999999</v>
      </c>
      <c r="W31" s="25">
        <v>1182.9577044</v>
      </c>
      <c r="X31" s="25">
        <v>174.42931200000001</v>
      </c>
      <c r="Y31" s="25">
        <v>195.38862796999999</v>
      </c>
      <c r="Z31" s="25">
        <v>1182.9578736999999</v>
      </c>
      <c r="AA31" s="25">
        <v>3050.5288599999999</v>
      </c>
      <c r="AB31" s="25">
        <v>4689.653413</v>
      </c>
      <c r="AC31" s="25">
        <v>111.3547634</v>
      </c>
      <c r="AD31" s="25">
        <v>111.354966199999</v>
      </c>
      <c r="AE31" s="25">
        <v>111.3532039</v>
      </c>
      <c r="AF31" s="25">
        <v>354.14104013500003</v>
      </c>
      <c r="AG31" s="25">
        <v>192.12095539999899</v>
      </c>
      <c r="AH31" s="25">
        <v>181.82180270000001</v>
      </c>
      <c r="AI31" s="25">
        <v>356.79392575999998</v>
      </c>
      <c r="AJ31" s="25">
        <v>8.3915274449999995</v>
      </c>
      <c r="AK31" s="91">
        <v>51.396890380000002</v>
      </c>
      <c r="AL31" s="25">
        <v>7.2477266999999896</v>
      </c>
      <c r="AM31" s="25">
        <v>32.725102440000001</v>
      </c>
      <c r="AN31" s="25">
        <v>0</v>
      </c>
      <c r="AO31" s="25">
        <v>446.46971999999897</v>
      </c>
      <c r="AP31" s="25">
        <v>15.93021849</v>
      </c>
      <c r="AQ31" s="25">
        <v>15.930213849999999</v>
      </c>
      <c r="AR31" s="25">
        <v>2045.7899433</v>
      </c>
      <c r="AS31" s="25">
        <v>2045.7709379999999</v>
      </c>
      <c r="AT31" s="25">
        <v>18082.40437</v>
      </c>
      <c r="AU31" s="25">
        <v>5740.5777099999996</v>
      </c>
      <c r="AV31" s="25">
        <v>5425.8859499999999</v>
      </c>
      <c r="AW31" s="25">
        <v>8553.5036130000008</v>
      </c>
      <c r="AX31" s="25">
        <v>24014.1535</v>
      </c>
      <c r="AY31" s="25">
        <v>17120.063020000001</v>
      </c>
      <c r="AZ31" s="25">
        <v>409.48229900000001</v>
      </c>
      <c r="BA31" s="25">
        <v>1.0121922780999999</v>
      </c>
      <c r="BB31" s="25">
        <v>5901.52716899999</v>
      </c>
      <c r="BC31" s="25">
        <v>6.1680797919999897</v>
      </c>
      <c r="BD31" s="25">
        <v>1.941311462</v>
      </c>
      <c r="BE31" s="25">
        <v>372.7384543</v>
      </c>
      <c r="BF31" s="25">
        <v>31.081012293000001</v>
      </c>
      <c r="BG31" s="25">
        <v>2.7802137999999998</v>
      </c>
      <c r="BH31" s="25">
        <v>0.30251007270000002</v>
      </c>
      <c r="BI31" s="91">
        <v>3370.3810739999899</v>
      </c>
      <c r="BJ31" s="25">
        <v>237.61688000000001</v>
      </c>
      <c r="BK31" s="25">
        <v>116.41659</v>
      </c>
      <c r="BL31" s="25">
        <v>979.46444199999996</v>
      </c>
      <c r="BM31" s="25">
        <v>2390.9174229999999</v>
      </c>
      <c r="BN31" s="25">
        <v>26.603363766000001</v>
      </c>
      <c r="BO31" s="25">
        <v>0.37530392000000001</v>
      </c>
      <c r="BP31" s="25">
        <v>126.34302302</v>
      </c>
      <c r="BQ31" s="25">
        <v>0.78515917599999996</v>
      </c>
      <c r="BR31" s="25">
        <v>67.938743250000002</v>
      </c>
      <c r="BS31" s="25">
        <v>5.1442376449999996</v>
      </c>
      <c r="BT31" s="25">
        <v>1.9591919499999999</v>
      </c>
      <c r="BU31" s="25">
        <v>259.37815569999998</v>
      </c>
      <c r="BV31" s="25">
        <v>6.4934945600000002</v>
      </c>
      <c r="BW31" s="25">
        <v>58.543576600000002</v>
      </c>
      <c r="BX31" s="25">
        <v>22.319662842</v>
      </c>
      <c r="BY31" s="25">
        <v>51.722099499999999</v>
      </c>
      <c r="BZ31" s="25">
        <v>0.97769829915999995</v>
      </c>
      <c r="CA31" s="25">
        <v>346.94916000000001</v>
      </c>
      <c r="CB31" s="25">
        <v>212.90247002999999</v>
      </c>
      <c r="CC31" s="25">
        <v>212.90236999999999</v>
      </c>
      <c r="CD31" s="91">
        <v>3519.3059389999999</v>
      </c>
      <c r="CE31" s="25">
        <v>5.1260099879999999</v>
      </c>
      <c r="CF31" s="25">
        <v>0.1701463017</v>
      </c>
      <c r="CG31" s="25">
        <v>776.11289999999997</v>
      </c>
      <c r="CH31" s="25">
        <v>14633.312469999901</v>
      </c>
      <c r="CI31" s="25">
        <v>1609.7794423</v>
      </c>
      <c r="CJ31" s="25">
        <v>1317.1255624</v>
      </c>
      <c r="CK31" s="25">
        <v>283.13700101000001</v>
      </c>
      <c r="CL31" s="25">
        <v>0</v>
      </c>
      <c r="CM31" s="25">
        <v>160.7572375</v>
      </c>
      <c r="CN31" s="25">
        <v>12973.347605000001</v>
      </c>
      <c r="CO31" s="25">
        <v>1764.3667505999899</v>
      </c>
      <c r="CP31" s="25">
        <v>746.5526539</v>
      </c>
      <c r="CQ31" s="25"/>
      <c r="CR31" s="25"/>
      <c r="CS31" s="25"/>
      <c r="CT31" s="25"/>
      <c r="CU31" s="25"/>
      <c r="CV31" s="34">
        <f t="shared" si="1"/>
        <v>8.0003217852338201E-3</v>
      </c>
      <c r="CW31" s="49">
        <f t="shared" si="2"/>
        <v>-3.9540656721351031E-5</v>
      </c>
      <c r="CX31" s="49">
        <f t="shared" si="3"/>
        <v>-2.3469156530756063E-7</v>
      </c>
      <c r="CY31" s="49">
        <f t="shared" si="0"/>
        <v>-1.0819286685249821E-4</v>
      </c>
      <c r="CZ31" s="49"/>
      <c r="DA31" s="34"/>
      <c r="DB31" s="34"/>
      <c r="DC31" s="25"/>
      <c r="DD31" s="25"/>
      <c r="DE31" s="25"/>
      <c r="DF31" s="25"/>
      <c r="DG31" s="25"/>
      <c r="DH31" s="25"/>
      <c r="DI31" s="25"/>
      <c r="DJ31" s="25"/>
      <c r="DK31" s="25"/>
    </row>
    <row r="32" spans="1:115" x14ac:dyDescent="0.25">
      <c r="A32" s="27" t="s">
        <v>31</v>
      </c>
      <c r="B32" s="25">
        <v>11.9090145</v>
      </c>
      <c r="C32" s="25">
        <v>84.741543899999996</v>
      </c>
      <c r="D32" s="25">
        <v>8.7049878700000001</v>
      </c>
      <c r="E32" s="25">
        <v>8.7050026099999993</v>
      </c>
      <c r="F32" s="25">
        <v>84.741244600000002</v>
      </c>
      <c r="G32" s="25">
        <v>84.740749600000001</v>
      </c>
      <c r="H32" s="25">
        <v>29.865576099999998</v>
      </c>
      <c r="I32" s="91">
        <v>0.70449889399999999</v>
      </c>
      <c r="J32" s="25">
        <v>162.53792695000001</v>
      </c>
      <c r="K32" s="25">
        <v>162.53849478000001</v>
      </c>
      <c r="L32" s="25">
        <v>946.39279999999997</v>
      </c>
      <c r="M32" s="25">
        <v>20.946230214</v>
      </c>
      <c r="N32" s="25">
        <v>20.946695147</v>
      </c>
      <c r="O32" s="25">
        <v>981.81171400000005</v>
      </c>
      <c r="P32" s="25">
        <v>981.84233600000005</v>
      </c>
      <c r="Q32" s="25">
        <v>146966.31893000001</v>
      </c>
      <c r="R32" s="25">
        <v>19159158.530000001</v>
      </c>
      <c r="S32" s="25">
        <v>147025.16694</v>
      </c>
      <c r="T32" s="25">
        <v>282.95588199999997</v>
      </c>
      <c r="U32" s="25">
        <v>526.00406534399997</v>
      </c>
      <c r="V32" s="25">
        <v>151.33800354799999</v>
      </c>
      <c r="W32" s="25">
        <v>779.34967110000002</v>
      </c>
      <c r="X32" s="25">
        <v>157.42506090000001</v>
      </c>
      <c r="Y32" s="25">
        <v>144.22515071999999</v>
      </c>
      <c r="Z32" s="25">
        <v>779.35174819999997</v>
      </c>
      <c r="AA32" s="25">
        <v>2168.7716399999999</v>
      </c>
      <c r="AB32" s="25">
        <v>3299.4334060000001</v>
      </c>
      <c r="AC32" s="25">
        <v>106.24429379999999</v>
      </c>
      <c r="AD32" s="25">
        <v>106.244381</v>
      </c>
      <c r="AE32" s="25">
        <v>106.24279610000001</v>
      </c>
      <c r="AF32" s="25">
        <v>231.004674502</v>
      </c>
      <c r="AG32" s="25">
        <v>204.30118099999899</v>
      </c>
      <c r="AH32" s="25">
        <v>185.532524</v>
      </c>
      <c r="AI32" s="25">
        <v>270.41995070000002</v>
      </c>
      <c r="AJ32" s="25">
        <v>4.776159002</v>
      </c>
      <c r="AK32" s="91">
        <v>42.806934859999998</v>
      </c>
      <c r="AL32" s="25">
        <v>10.2382627</v>
      </c>
      <c r="AM32" s="25">
        <v>13.70142128</v>
      </c>
      <c r="AN32" s="25">
        <v>0</v>
      </c>
      <c r="AO32" s="25">
        <v>208.109894</v>
      </c>
      <c r="AP32" s="25">
        <v>13.341997639999899</v>
      </c>
      <c r="AQ32" s="25">
        <v>13.3420398499999</v>
      </c>
      <c r="AR32" s="25">
        <v>1028.5744626999999</v>
      </c>
      <c r="AS32" s="25">
        <v>1028.566151</v>
      </c>
      <c r="AT32" s="25">
        <v>19968.175670000001</v>
      </c>
      <c r="AU32" s="25">
        <v>5365.1602700000003</v>
      </c>
      <c r="AV32" s="25">
        <v>4903.2839299999996</v>
      </c>
      <c r="AW32" s="25">
        <v>6469.41004599999</v>
      </c>
      <c r="AX32" s="25">
        <v>25536.6136999999</v>
      </c>
      <c r="AY32" s="25">
        <v>18102.754519999999</v>
      </c>
      <c r="AZ32" s="25">
        <v>298.6041118</v>
      </c>
      <c r="BA32" s="25">
        <v>0.78886894009999997</v>
      </c>
      <c r="BB32" s="25">
        <v>4504.5022399999998</v>
      </c>
      <c r="BC32" s="25">
        <v>4.5480410229999997</v>
      </c>
      <c r="BD32" s="25">
        <v>1.3647820159999999</v>
      </c>
      <c r="BE32" s="25">
        <v>322.69719509999999</v>
      </c>
      <c r="BF32" s="25">
        <v>16.489050257999999</v>
      </c>
      <c r="BG32" s="25">
        <v>1.3766681999999999</v>
      </c>
      <c r="BH32" s="25">
        <v>0.24941172839999901</v>
      </c>
      <c r="BI32" s="91">
        <v>1923.31852999999</v>
      </c>
      <c r="BJ32" s="25">
        <v>118.29841</v>
      </c>
      <c r="BK32" s="25">
        <v>56.961449999999999</v>
      </c>
      <c r="BL32" s="25">
        <v>718.253639999999</v>
      </c>
      <c r="BM32" s="25">
        <v>1205.0685386</v>
      </c>
      <c r="BN32" s="25">
        <v>13.347928381999999</v>
      </c>
      <c r="BO32" s="25">
        <v>0.17919963999999999</v>
      </c>
      <c r="BP32" s="25">
        <v>67.348696004999994</v>
      </c>
      <c r="BQ32" s="25">
        <v>0.67479680399999997</v>
      </c>
      <c r="BR32" s="25">
        <v>45.376444659999997</v>
      </c>
      <c r="BS32" s="25">
        <v>4.4533798339999997</v>
      </c>
      <c r="BT32" s="25">
        <v>1.5880778</v>
      </c>
      <c r="BU32" s="25">
        <v>187.36678280000001</v>
      </c>
      <c r="BV32" s="25">
        <v>6.2829828599999997</v>
      </c>
      <c r="BW32" s="25">
        <v>49.893686099999996</v>
      </c>
      <c r="BX32" s="25">
        <v>11.8449300425</v>
      </c>
      <c r="BY32" s="25">
        <v>38.080048529999999</v>
      </c>
      <c r="BZ32" s="25">
        <v>0.524190520039999</v>
      </c>
      <c r="CA32" s="25">
        <v>718.25009999999997</v>
      </c>
      <c r="CB32" s="25">
        <v>103.93730626</v>
      </c>
      <c r="CC32" s="25">
        <v>103.93775650000001</v>
      </c>
      <c r="CD32" s="91">
        <v>2787.3641735000001</v>
      </c>
      <c r="CE32" s="25">
        <v>3.7904632079999998</v>
      </c>
      <c r="CF32" s="25">
        <v>0.25174032699999999</v>
      </c>
      <c r="CG32" s="25">
        <v>379.74313000000001</v>
      </c>
      <c r="CH32" s="25">
        <v>10749.555505</v>
      </c>
      <c r="CI32" s="25">
        <v>1187.3809865000001</v>
      </c>
      <c r="CJ32" s="25">
        <v>982.68695545999901</v>
      </c>
      <c r="CK32" s="25">
        <v>218.05612113999999</v>
      </c>
      <c r="CL32" s="25">
        <v>0</v>
      </c>
      <c r="CM32" s="25">
        <v>151.55002947</v>
      </c>
      <c r="CN32" s="25">
        <v>9633.8925849999996</v>
      </c>
      <c r="CO32" s="25">
        <v>1287.7483596</v>
      </c>
      <c r="CP32" s="25">
        <v>548.93355709999901</v>
      </c>
      <c r="CQ32" s="25"/>
      <c r="CR32" s="25"/>
      <c r="CS32" s="25"/>
      <c r="CT32" s="25"/>
      <c r="CU32" s="25"/>
      <c r="CV32" s="34">
        <f t="shared" si="1"/>
        <v>8.0003239035565544E-3</v>
      </c>
      <c r="CW32" s="49">
        <f t="shared" si="2"/>
        <v>-4.0076613607540281E-5</v>
      </c>
      <c r="CX32" s="49">
        <f t="shared" si="3"/>
        <v>-1.8970336697171117E-6</v>
      </c>
      <c r="CY32" s="49">
        <f t="shared" si="0"/>
        <v>-6.244630106014691E-5</v>
      </c>
      <c r="CZ32" s="49"/>
      <c r="DA32" s="34"/>
      <c r="DB32" s="34"/>
      <c r="DC32" s="25"/>
      <c r="DD32" s="25"/>
      <c r="DE32" s="25"/>
      <c r="DF32" s="25"/>
      <c r="DG32" s="25"/>
      <c r="DH32" s="25"/>
      <c r="DI32" s="25"/>
      <c r="DJ32" s="25"/>
      <c r="DK32" s="25"/>
    </row>
    <row r="33" spans="1:115" x14ac:dyDescent="0.25">
      <c r="A33" s="27" t="s">
        <v>32</v>
      </c>
      <c r="B33" s="25">
        <v>45.562691409999999</v>
      </c>
      <c r="C33" s="25">
        <v>251.250710999999</v>
      </c>
      <c r="D33" s="25">
        <v>19.229295149999999</v>
      </c>
      <c r="E33" s="25">
        <v>19.229255729999998</v>
      </c>
      <c r="F33" s="25">
        <v>251.2505127</v>
      </c>
      <c r="G33" s="25">
        <v>251.2490057</v>
      </c>
      <c r="H33" s="25">
        <v>54.661032800000001</v>
      </c>
      <c r="I33" s="91">
        <v>0.88699552800000003</v>
      </c>
      <c r="J33" s="25">
        <v>552.61871186999997</v>
      </c>
      <c r="K33" s="25">
        <v>552.61903366000001</v>
      </c>
      <c r="L33" s="25">
        <v>5498.1139999999996</v>
      </c>
      <c r="M33" s="25">
        <v>79.655249889999993</v>
      </c>
      <c r="N33" s="25">
        <v>79.657224920000004</v>
      </c>
      <c r="O33" s="25">
        <v>4385.2273109999996</v>
      </c>
      <c r="P33" s="25">
        <v>4385.3627429999997</v>
      </c>
      <c r="Q33" s="25">
        <v>369043.93135999999</v>
      </c>
      <c r="R33" s="25">
        <v>67729308.719999999</v>
      </c>
      <c r="S33" s="25">
        <v>369191.65919999999</v>
      </c>
      <c r="T33" s="25">
        <v>1011.932716</v>
      </c>
      <c r="U33" s="25">
        <v>1503.58394696</v>
      </c>
      <c r="V33" s="25">
        <v>503.70355454999998</v>
      </c>
      <c r="W33" s="25">
        <v>2397.0893584</v>
      </c>
      <c r="X33" s="25">
        <v>361.96652330000001</v>
      </c>
      <c r="Y33" s="25">
        <v>408.21840435000001</v>
      </c>
      <c r="Z33" s="25">
        <v>2397.0892263000001</v>
      </c>
      <c r="AA33" s="25">
        <v>6146.9287000000004</v>
      </c>
      <c r="AB33" s="25">
        <v>9415.5041959999999</v>
      </c>
      <c r="AC33" s="25">
        <v>228.03089649999899</v>
      </c>
      <c r="AD33" s="25">
        <v>228.03100760000001</v>
      </c>
      <c r="AE33" s="25">
        <v>228.02763739999901</v>
      </c>
      <c r="AF33" s="25">
        <v>726.15520339</v>
      </c>
      <c r="AG33" s="25">
        <v>369.88710200000003</v>
      </c>
      <c r="AH33" s="25">
        <v>347.6598965</v>
      </c>
      <c r="AI33" s="25">
        <v>759.41604039999902</v>
      </c>
      <c r="AJ33" s="25">
        <v>16.133117349999999</v>
      </c>
      <c r="AK33" s="91">
        <v>107.6376415</v>
      </c>
      <c r="AL33" s="25">
        <v>13.681880100000001</v>
      </c>
      <c r="AM33" s="25">
        <v>60.912101049999997</v>
      </c>
      <c r="AN33" s="25">
        <v>0</v>
      </c>
      <c r="AO33" s="25">
        <v>912.72015699999997</v>
      </c>
      <c r="AP33" s="25">
        <v>31.352638599999999</v>
      </c>
      <c r="AQ33" s="25">
        <v>31.352676169999999</v>
      </c>
      <c r="AR33" s="25">
        <v>3769.8670975</v>
      </c>
      <c r="AS33" s="25">
        <v>3769.8363516999998</v>
      </c>
      <c r="AT33" s="25">
        <v>34876.529340000001</v>
      </c>
      <c r="AU33" s="25">
        <v>10989.46198</v>
      </c>
      <c r="AV33" s="25">
        <v>10337.2420699999</v>
      </c>
      <c r="AW33" s="25">
        <v>17797.416795999899</v>
      </c>
      <c r="AX33" s="25">
        <v>46234.051899999999</v>
      </c>
      <c r="AY33" s="25">
        <v>32772.470130000002</v>
      </c>
      <c r="AZ33" s="25">
        <v>823.53902599999901</v>
      </c>
      <c r="BA33" s="25">
        <v>2.2365391648999999</v>
      </c>
      <c r="BB33" s="25">
        <v>12396.948227000001</v>
      </c>
      <c r="BC33" s="25">
        <v>14.20260665</v>
      </c>
      <c r="BD33" s="25">
        <v>4.0394100399999999</v>
      </c>
      <c r="BE33" s="25">
        <v>715.21019820000004</v>
      </c>
      <c r="BF33" s="25">
        <v>86.515612536000006</v>
      </c>
      <c r="BG33" s="25">
        <v>7.2511780000000003</v>
      </c>
      <c r="BH33" s="25">
        <v>0.6126515562</v>
      </c>
      <c r="BI33" s="91">
        <v>8374.5829979999999</v>
      </c>
      <c r="BJ33" s="25">
        <v>687.26324</v>
      </c>
      <c r="BK33" s="25">
        <v>231.44983999999999</v>
      </c>
      <c r="BL33" s="25">
        <v>2119.0812019999998</v>
      </c>
      <c r="BM33" s="25">
        <v>6255.4965460000003</v>
      </c>
      <c r="BN33" s="25">
        <v>76.617193349999994</v>
      </c>
      <c r="BO33" s="25">
        <v>0.95100169999999995</v>
      </c>
      <c r="BP33" s="25">
        <v>347.783366</v>
      </c>
      <c r="BQ33" s="25">
        <v>1.452121808</v>
      </c>
      <c r="BR33" s="25">
        <v>143.77368340000001</v>
      </c>
      <c r="BS33" s="25">
        <v>10.120964799999999</v>
      </c>
      <c r="BT33" s="25">
        <v>4.09394773</v>
      </c>
      <c r="BU33" s="25">
        <v>536.20241569999996</v>
      </c>
      <c r="BV33" s="25">
        <v>12.848930159999901</v>
      </c>
      <c r="BW33" s="25">
        <v>124.1237386</v>
      </c>
      <c r="BX33" s="25">
        <v>63.065101745600003</v>
      </c>
      <c r="BY33" s="25">
        <v>102.4302428</v>
      </c>
      <c r="BZ33" s="25">
        <v>2.70894972875</v>
      </c>
      <c r="CA33" s="25">
        <v>1223.0503000000001</v>
      </c>
      <c r="CB33" s="25">
        <v>405.3219105</v>
      </c>
      <c r="CC33" s="25">
        <v>405.32206313</v>
      </c>
      <c r="CD33" s="91">
        <v>7500.3079079999998</v>
      </c>
      <c r="CE33" s="25">
        <v>10.407498345</v>
      </c>
      <c r="CF33" s="25">
        <v>0.31695165199999997</v>
      </c>
      <c r="CG33" s="25">
        <v>1543.0029999999999</v>
      </c>
      <c r="CH33" s="25">
        <v>31816.38031</v>
      </c>
      <c r="CI33" s="25">
        <v>3378.3258360999998</v>
      </c>
      <c r="CJ33" s="25">
        <v>2778.7614144999998</v>
      </c>
      <c r="CK33" s="25">
        <v>602.16642142000001</v>
      </c>
      <c r="CL33" s="25">
        <v>0</v>
      </c>
      <c r="CM33" s="25">
        <v>357.35612431999999</v>
      </c>
      <c r="CN33" s="25">
        <v>26960.333516999999</v>
      </c>
      <c r="CO33" s="25">
        <v>3667.4944949999999</v>
      </c>
      <c r="CP33" s="25">
        <v>1554.3907078</v>
      </c>
      <c r="CQ33" s="25"/>
      <c r="CR33" s="25"/>
      <c r="CS33" s="25"/>
      <c r="CT33" s="25"/>
      <c r="CU33" s="25"/>
      <c r="CV33" s="34">
        <f t="shared" si="1"/>
        <v>8.0003176619698364E-3</v>
      </c>
      <c r="CW33" s="49">
        <f t="shared" si="2"/>
        <v>-3.9505990172646413E-5</v>
      </c>
      <c r="CX33" s="49">
        <f t="shared" si="3"/>
        <v>6.2689688566151474E-7</v>
      </c>
      <c r="CY33" s="49">
        <f t="shared" si="0"/>
        <v>-8.7765824770963762E-5</v>
      </c>
      <c r="CZ33" s="49"/>
      <c r="DA33" s="34"/>
      <c r="DB33" s="34"/>
      <c r="DC33" s="25"/>
      <c r="DD33" s="25"/>
      <c r="DE33" s="25"/>
      <c r="DF33" s="25"/>
      <c r="DG33" s="25"/>
      <c r="DH33" s="25"/>
      <c r="DI33" s="25"/>
      <c r="DJ33" s="25"/>
      <c r="DK33" s="25"/>
    </row>
    <row r="34" spans="1:115" x14ac:dyDescent="0.25">
      <c r="A34" s="27" t="s">
        <v>33</v>
      </c>
      <c r="B34" s="25">
        <v>33.478481289999998</v>
      </c>
      <c r="C34" s="25">
        <v>191.10261510000001</v>
      </c>
      <c r="D34" s="25">
        <v>16.280121359999999</v>
      </c>
      <c r="E34" s="25">
        <v>16.280141359999998</v>
      </c>
      <c r="F34" s="25">
        <v>191.1027114</v>
      </c>
      <c r="G34" s="25">
        <v>191.10158469999999</v>
      </c>
      <c r="H34" s="25">
        <v>51.596478400000002</v>
      </c>
      <c r="I34" s="91">
        <v>0.88348969700000002</v>
      </c>
      <c r="J34" s="25">
        <v>502.40536909999997</v>
      </c>
      <c r="K34" s="25">
        <v>502.40548986499999</v>
      </c>
      <c r="L34" s="25">
        <v>3288.5871999999999</v>
      </c>
      <c r="M34" s="25">
        <v>56.940524183000001</v>
      </c>
      <c r="N34" s="25">
        <v>56.9417878</v>
      </c>
      <c r="O34" s="25">
        <v>2374.5864443</v>
      </c>
      <c r="P34" s="25">
        <v>2374.6603569999902</v>
      </c>
      <c r="Q34" s="25">
        <v>495715.07913999999</v>
      </c>
      <c r="R34" s="25">
        <v>58287630.32</v>
      </c>
      <c r="S34" s="25">
        <v>495913.42585999903</v>
      </c>
      <c r="T34" s="25">
        <v>1011.281096</v>
      </c>
      <c r="U34" s="25">
        <v>1254.17751495999</v>
      </c>
      <c r="V34" s="25">
        <v>375.36863104000003</v>
      </c>
      <c r="W34" s="25">
        <v>2439.5609800000002</v>
      </c>
      <c r="X34" s="25">
        <v>345.59473789999998</v>
      </c>
      <c r="Y34" s="25">
        <v>411.58243073</v>
      </c>
      <c r="Z34" s="25">
        <v>2439.5579232</v>
      </c>
      <c r="AA34" s="25">
        <v>6282.4794999999904</v>
      </c>
      <c r="AB34" s="25">
        <v>8146.7151739999999</v>
      </c>
      <c r="AC34" s="25">
        <v>197.17197920000001</v>
      </c>
      <c r="AD34" s="25">
        <v>197.17191869999999</v>
      </c>
      <c r="AE34" s="25">
        <v>197.16921049999999</v>
      </c>
      <c r="AF34" s="25">
        <v>702.02191690300003</v>
      </c>
      <c r="AG34" s="25">
        <v>361.40654239999998</v>
      </c>
      <c r="AH34" s="25">
        <v>354.01539500000001</v>
      </c>
      <c r="AI34" s="25">
        <v>778.00252942999998</v>
      </c>
      <c r="AJ34" s="25">
        <v>13.542151197999999</v>
      </c>
      <c r="AK34" s="91">
        <v>98.42588705</v>
      </c>
      <c r="AL34" s="25">
        <v>13.53965694</v>
      </c>
      <c r="AM34" s="25">
        <v>46.078331980000002</v>
      </c>
      <c r="AN34" s="25">
        <v>0</v>
      </c>
      <c r="AO34" s="25">
        <v>713.97797300000002</v>
      </c>
      <c r="AP34" s="25">
        <v>27.97604213</v>
      </c>
      <c r="AQ34" s="25">
        <v>27.976066589999999</v>
      </c>
      <c r="AR34" s="25">
        <v>3513.7894050999898</v>
      </c>
      <c r="AS34" s="25">
        <v>3513.7592089999998</v>
      </c>
      <c r="AT34" s="25">
        <v>35920.734470000003</v>
      </c>
      <c r="AU34" s="25">
        <v>8893.6642400000001</v>
      </c>
      <c r="AV34" s="25">
        <v>8704.3049399999909</v>
      </c>
      <c r="AW34" s="25">
        <v>17417.870274000001</v>
      </c>
      <c r="AX34" s="25">
        <v>45174.002039999999</v>
      </c>
      <c r="AY34" s="25">
        <v>35193.574249999998</v>
      </c>
      <c r="AZ34" s="25">
        <v>729.88161720000005</v>
      </c>
      <c r="BA34" s="25">
        <v>1.9049820377</v>
      </c>
      <c r="BB34" s="25">
        <v>12620.3870955</v>
      </c>
      <c r="BC34" s="25">
        <v>11.064584699999999</v>
      </c>
      <c r="BD34" s="25">
        <v>3.19798749</v>
      </c>
      <c r="BE34" s="25">
        <v>576.74426800000003</v>
      </c>
      <c r="BF34" s="25">
        <v>54.625067776999998</v>
      </c>
      <c r="BG34" s="25">
        <v>4.7314185999999996</v>
      </c>
      <c r="BH34" s="25">
        <v>0.53787150299999997</v>
      </c>
      <c r="BI34" s="91">
        <v>5673.1161270000002</v>
      </c>
      <c r="BJ34" s="25">
        <v>411.07396999999997</v>
      </c>
      <c r="BK34" s="25">
        <v>190.96562</v>
      </c>
      <c r="BL34" s="25">
        <v>1604.2664165000001</v>
      </c>
      <c r="BM34" s="25">
        <v>4068.8536835999998</v>
      </c>
      <c r="BN34" s="25">
        <v>46.067090380000003</v>
      </c>
      <c r="BO34" s="25">
        <v>0.63622409999999996</v>
      </c>
      <c r="BP34" s="25">
        <v>218.89664291999901</v>
      </c>
      <c r="BQ34" s="25">
        <v>1.11156566399999</v>
      </c>
      <c r="BR34" s="25">
        <v>115.06846492</v>
      </c>
      <c r="BS34" s="25">
        <v>10.283452539999899</v>
      </c>
      <c r="BT34" s="25">
        <v>3.2024763649999999</v>
      </c>
      <c r="BU34" s="25">
        <v>441.31778300000002</v>
      </c>
      <c r="BV34" s="25">
        <v>11.70447061</v>
      </c>
      <c r="BW34" s="25">
        <v>105.51300449999999</v>
      </c>
      <c r="BX34" s="25">
        <v>38.610904548499903</v>
      </c>
      <c r="BY34" s="25">
        <v>74.736446700000002</v>
      </c>
      <c r="BZ34" s="25">
        <v>1.70104442352</v>
      </c>
      <c r="CA34" s="25">
        <v>1977.3936000000001</v>
      </c>
      <c r="CB34" s="25">
        <v>351.81152577</v>
      </c>
      <c r="CC34" s="25">
        <v>351.81137582999997</v>
      </c>
      <c r="CD34" s="91">
        <v>7862.4942216999898</v>
      </c>
      <c r="CE34" s="25">
        <v>9.4735951810000003</v>
      </c>
      <c r="CF34" s="25">
        <v>0.315698588</v>
      </c>
      <c r="CG34" s="25">
        <v>1273.095</v>
      </c>
      <c r="CH34" s="25">
        <v>29438.516372999999</v>
      </c>
      <c r="CI34" s="25">
        <v>3467.0930695000002</v>
      </c>
      <c r="CJ34" s="25">
        <v>2898.5359522600002</v>
      </c>
      <c r="CK34" s="25">
        <v>642.41210407000005</v>
      </c>
      <c r="CL34" s="25">
        <v>0</v>
      </c>
      <c r="CM34" s="25">
        <v>373.25996253999898</v>
      </c>
      <c r="CN34" s="25">
        <v>26686.151679999999</v>
      </c>
      <c r="CO34" s="25">
        <v>3606.4955135999999</v>
      </c>
      <c r="CP34" s="25">
        <v>1556.3872186000001</v>
      </c>
      <c r="CQ34" s="25"/>
      <c r="CR34" s="25"/>
      <c r="CS34" s="25"/>
      <c r="CT34" s="25"/>
      <c r="CU34" s="25"/>
      <c r="CV34" s="34">
        <f t="shared" si="1"/>
        <v>8.0003215584040378E-3</v>
      </c>
      <c r="CW34" s="49">
        <f t="shared" si="2"/>
        <v>-3.9917038973148247E-5</v>
      </c>
      <c r="CX34" s="49">
        <f t="shared" si="3"/>
        <v>-7.0033821109402585E-7</v>
      </c>
      <c r="CY34" s="49">
        <f t="shared" si="0"/>
        <v>-1.0712632699339162E-4</v>
      </c>
      <c r="CZ34" s="49"/>
      <c r="DA34" s="34"/>
      <c r="DB34" s="34"/>
      <c r="DC34" s="25"/>
      <c r="DD34" s="25"/>
      <c r="DE34" s="25"/>
      <c r="DF34" s="25"/>
      <c r="DG34" s="25"/>
      <c r="DH34" s="25"/>
      <c r="DI34" s="25"/>
      <c r="DJ34" s="25"/>
      <c r="DK34" s="25"/>
    </row>
    <row r="35" spans="1:115" x14ac:dyDescent="0.25">
      <c r="A35" s="27" t="s">
        <v>34</v>
      </c>
      <c r="B35" s="25">
        <v>5.8489627620000002</v>
      </c>
      <c r="C35" s="25">
        <v>37.60680284</v>
      </c>
      <c r="D35" s="25">
        <v>3.5556326340000002</v>
      </c>
      <c r="E35" s="25">
        <v>3.5556347800000001</v>
      </c>
      <c r="F35" s="25">
        <v>37.606752219999997</v>
      </c>
      <c r="G35" s="25">
        <v>37.60651842</v>
      </c>
      <c r="H35" s="25">
        <v>11.662108099999999</v>
      </c>
      <c r="I35" s="91">
        <v>0.28326956800000003</v>
      </c>
      <c r="J35" s="25">
        <v>72.492711385999996</v>
      </c>
      <c r="K35" s="25">
        <v>72.493096823999906</v>
      </c>
      <c r="L35" s="25">
        <v>303.78696000000002</v>
      </c>
      <c r="M35" s="25">
        <v>8.5150275860000004</v>
      </c>
      <c r="N35" s="25">
        <v>8.5151769949999991</v>
      </c>
      <c r="O35" s="25">
        <v>337.87059210000001</v>
      </c>
      <c r="P35" s="25">
        <v>337.88114530000001</v>
      </c>
      <c r="Q35" s="25">
        <v>47424.3499239999</v>
      </c>
      <c r="R35" s="25">
        <v>6472787.9289999995</v>
      </c>
      <c r="S35" s="25">
        <v>47443.328844000003</v>
      </c>
      <c r="T35" s="25">
        <v>77.185307199999997</v>
      </c>
      <c r="U35" s="25">
        <v>225.62810181200001</v>
      </c>
      <c r="V35" s="25">
        <v>63.504212705999997</v>
      </c>
      <c r="W35" s="25">
        <v>241.47612128</v>
      </c>
      <c r="X35" s="25">
        <v>58.771877840000002</v>
      </c>
      <c r="Y35" s="25">
        <v>48.12668103</v>
      </c>
      <c r="Z35" s="25">
        <v>241.47645442999999</v>
      </c>
      <c r="AA35" s="25">
        <v>621.82523999999898</v>
      </c>
      <c r="AB35" s="25">
        <v>1331.3750994</v>
      </c>
      <c r="AC35" s="25">
        <v>40.925224100000001</v>
      </c>
      <c r="AD35" s="25">
        <v>40.925230599999999</v>
      </c>
      <c r="AE35" s="25">
        <v>40.924646159999902</v>
      </c>
      <c r="AF35" s="25">
        <v>76.128762734999995</v>
      </c>
      <c r="AG35" s="25">
        <v>68.788635299999996</v>
      </c>
      <c r="AH35" s="25">
        <v>63.317235549999999</v>
      </c>
      <c r="AI35" s="25">
        <v>86.832273079999993</v>
      </c>
      <c r="AJ35" s="25">
        <v>2.0276627540000001</v>
      </c>
      <c r="AK35" s="91">
        <v>16.28414652</v>
      </c>
      <c r="AL35" s="25">
        <v>4.0905803000000001</v>
      </c>
      <c r="AM35" s="25">
        <v>6.7393198669999999</v>
      </c>
      <c r="AN35" s="25">
        <v>0</v>
      </c>
      <c r="AO35" s="25">
        <v>72.679690399999998</v>
      </c>
      <c r="AP35" s="25">
        <v>5.4582822540000002</v>
      </c>
      <c r="AQ35" s="25">
        <v>5.4582867979999996</v>
      </c>
      <c r="AR35" s="25">
        <v>324.12326899999999</v>
      </c>
      <c r="AS35" s="25">
        <v>324.12136279999999</v>
      </c>
      <c r="AT35" s="25">
        <v>6601.3354499999996</v>
      </c>
      <c r="AU35" s="25">
        <v>1928.44937399999</v>
      </c>
      <c r="AV35" s="25">
        <v>1778.9160440000001</v>
      </c>
      <c r="AW35" s="25">
        <v>2230.7044494000002</v>
      </c>
      <c r="AX35" s="25">
        <v>8598.2320400000008</v>
      </c>
      <c r="AY35" s="25">
        <v>6072.44091999999</v>
      </c>
      <c r="AZ35" s="25">
        <v>118.96792503</v>
      </c>
      <c r="BA35" s="25">
        <v>0.25467338699999997</v>
      </c>
      <c r="BB35" s="25">
        <v>1459.1361465</v>
      </c>
      <c r="BC35" s="25">
        <v>1.5480416610000001</v>
      </c>
      <c r="BD35" s="25">
        <v>0.47392980849999999</v>
      </c>
      <c r="BE35" s="25">
        <v>127.24450947</v>
      </c>
      <c r="BF35" s="25">
        <v>5.2955966940000003</v>
      </c>
      <c r="BG35" s="25">
        <v>0.44544387000000002</v>
      </c>
      <c r="BH35" s="25">
        <v>8.1107936500000005E-2</v>
      </c>
      <c r="BI35" s="91">
        <v>659.67083019999995</v>
      </c>
      <c r="BJ35" s="25">
        <v>37.973441999999999</v>
      </c>
      <c r="BK35" s="25">
        <v>18.755918999999999</v>
      </c>
      <c r="BL35" s="25">
        <v>266.41058679999998</v>
      </c>
      <c r="BM35" s="25">
        <v>393.26101918999899</v>
      </c>
      <c r="BN35" s="25">
        <v>4.2859818289999998</v>
      </c>
      <c r="BO35" s="25">
        <v>5.7589124999999998E-2</v>
      </c>
      <c r="BP35" s="25">
        <v>22.015729007999902</v>
      </c>
      <c r="BQ35" s="25">
        <v>0.24689781299999899</v>
      </c>
      <c r="BR35" s="25">
        <v>16.231148139999998</v>
      </c>
      <c r="BS35" s="25">
        <v>1.4416878019999999</v>
      </c>
      <c r="BT35" s="25">
        <v>0.57887754199999997</v>
      </c>
      <c r="BU35" s="25">
        <v>68.249084199999999</v>
      </c>
      <c r="BV35" s="25">
        <v>2.5618334040000001</v>
      </c>
      <c r="BW35" s="25">
        <v>18.54962175</v>
      </c>
      <c r="BX35" s="25">
        <v>3.8465236960000002</v>
      </c>
      <c r="BY35" s="25">
        <v>13.958964649999899</v>
      </c>
      <c r="BZ35" s="25">
        <v>0.16940204465</v>
      </c>
      <c r="CA35" s="25">
        <v>200.31838999999999</v>
      </c>
      <c r="CB35" s="25">
        <v>34.026593814999998</v>
      </c>
      <c r="CC35" s="25">
        <v>34.026484707999998</v>
      </c>
      <c r="CD35" s="91">
        <v>871.98359240000002</v>
      </c>
      <c r="CE35" s="25">
        <v>1.51674751759999</v>
      </c>
      <c r="CF35" s="25">
        <v>0.1012211794</v>
      </c>
      <c r="CG35" s="25">
        <v>125.04125000000001</v>
      </c>
      <c r="CH35" s="25">
        <v>3659.7309679999998</v>
      </c>
      <c r="CI35" s="25">
        <v>381.07027859999999</v>
      </c>
      <c r="CJ35" s="25">
        <v>306.47764961000001</v>
      </c>
      <c r="CK35" s="25">
        <v>66.451742800000005</v>
      </c>
      <c r="CL35" s="25">
        <v>0</v>
      </c>
      <c r="CM35" s="25">
        <v>51.282972532000002</v>
      </c>
      <c r="CN35" s="25">
        <v>3265.5797679999901</v>
      </c>
      <c r="CO35" s="25">
        <v>438.614735099999</v>
      </c>
      <c r="CP35" s="25">
        <v>184.12955484999901</v>
      </c>
      <c r="CQ35" s="25"/>
      <c r="CR35" s="25"/>
      <c r="CS35" s="25"/>
      <c r="CT35" s="25"/>
      <c r="CU35" s="25"/>
      <c r="CV35" s="34">
        <f t="shared" si="1"/>
        <v>8.0003232036524562E-3</v>
      </c>
      <c r="CW35" s="49">
        <f t="shared" si="2"/>
        <v>-3.9708081661433542E-5</v>
      </c>
      <c r="CX35" s="49">
        <f t="shared" si="3"/>
        <v>-1.1760259261059976E-6</v>
      </c>
      <c r="CY35" s="49">
        <f t="shared" ref="CY35:CY51" si="4">(BL35-BE35-BT35-BU35-BY35-BA35-BC35-BD35-BG35-BF35-BH35-BN35-BO35-BP35-BQ35-BR35-BS35-BX35-BZ35)/BL35</f>
        <v>-5.4809671136553338E-5</v>
      </c>
      <c r="CZ35" s="49"/>
      <c r="DA35" s="34"/>
      <c r="DB35" s="34"/>
      <c r="DC35" s="25"/>
      <c r="DD35" s="25"/>
      <c r="DE35" s="25"/>
      <c r="DF35" s="25"/>
      <c r="DG35" s="25"/>
      <c r="DH35" s="25"/>
      <c r="DI35" s="25"/>
      <c r="DJ35" s="25"/>
      <c r="DK35" s="25"/>
    </row>
    <row r="36" spans="1:115" x14ac:dyDescent="0.25">
      <c r="A36" s="27" t="s">
        <v>35</v>
      </c>
      <c r="B36" s="25">
        <v>49.448770039999999</v>
      </c>
      <c r="C36" s="25">
        <v>247.53875650000001</v>
      </c>
      <c r="D36" s="25">
        <v>20.098816060000001</v>
      </c>
      <c r="E36" s="25">
        <v>20.098836409999901</v>
      </c>
      <c r="F36" s="25">
        <v>247.53892920000001</v>
      </c>
      <c r="G36" s="25">
        <v>247.53749199999999</v>
      </c>
      <c r="H36" s="25">
        <v>54.748400399999902</v>
      </c>
      <c r="I36" s="91">
        <v>0.86429469999999997</v>
      </c>
      <c r="J36" s="25">
        <v>585.08388589000003</v>
      </c>
      <c r="K36" s="25">
        <v>585.08405674999995</v>
      </c>
      <c r="L36" s="25">
        <v>3591.9607000000001</v>
      </c>
      <c r="M36" s="25">
        <v>78.172713496</v>
      </c>
      <c r="N36" s="25">
        <v>78.174634670000003</v>
      </c>
      <c r="O36" s="25">
        <v>2763.0474546999999</v>
      </c>
      <c r="P36" s="25">
        <v>2763.1338175000001</v>
      </c>
      <c r="Q36" s="25">
        <v>480494.78717000003</v>
      </c>
      <c r="R36" s="25">
        <v>59009422.873999998</v>
      </c>
      <c r="S36" s="25">
        <v>480687.07144000003</v>
      </c>
      <c r="T36" s="25">
        <v>936.29897299999902</v>
      </c>
      <c r="U36" s="25">
        <v>1647.2156602</v>
      </c>
      <c r="V36" s="25">
        <v>480.60589734000001</v>
      </c>
      <c r="W36" s="25">
        <v>2414.0449067999998</v>
      </c>
      <c r="X36" s="25">
        <v>379.31575629999998</v>
      </c>
      <c r="Y36" s="25">
        <v>431.56632847999998</v>
      </c>
      <c r="Z36" s="25">
        <v>2414.0424628999999</v>
      </c>
      <c r="AA36" s="25">
        <v>6323.5735999999997</v>
      </c>
      <c r="AB36" s="25">
        <v>10025.272706</v>
      </c>
      <c r="AC36" s="25">
        <v>213.66444249999901</v>
      </c>
      <c r="AD36" s="25">
        <v>213.66470249999901</v>
      </c>
      <c r="AE36" s="25">
        <v>213.66142629999999</v>
      </c>
      <c r="AF36" s="25">
        <v>750.58487166999998</v>
      </c>
      <c r="AG36" s="25">
        <v>384.87633049999999</v>
      </c>
      <c r="AH36" s="25">
        <v>366.64393969999998</v>
      </c>
      <c r="AI36" s="25">
        <v>765.84691813999996</v>
      </c>
      <c r="AJ36" s="25">
        <v>17.699958286000001</v>
      </c>
      <c r="AK36" s="91">
        <v>108.15929864</v>
      </c>
      <c r="AL36" s="25">
        <v>13.338432249999901</v>
      </c>
      <c r="AM36" s="25">
        <v>70.296221099999997</v>
      </c>
      <c r="AN36" s="25">
        <v>0</v>
      </c>
      <c r="AO36" s="25">
        <v>794.42598399999997</v>
      </c>
      <c r="AP36" s="25">
        <v>32.788108999999999</v>
      </c>
      <c r="AQ36" s="25">
        <v>32.788101009999998</v>
      </c>
      <c r="AR36" s="25">
        <v>3313.6005175999999</v>
      </c>
      <c r="AS36" s="25">
        <v>3313.5684569999999</v>
      </c>
      <c r="AT36" s="25">
        <v>36933.449849999997</v>
      </c>
      <c r="AU36" s="25">
        <v>10791.197630000001</v>
      </c>
      <c r="AV36" s="25">
        <v>10270.5469999999</v>
      </c>
      <c r="AW36" s="25">
        <v>18507.948305999998</v>
      </c>
      <c r="AX36" s="25">
        <v>48107.635329999997</v>
      </c>
      <c r="AY36" s="25">
        <v>35193.271000000001</v>
      </c>
      <c r="AZ36" s="25">
        <v>867.22098640000002</v>
      </c>
      <c r="BA36" s="25">
        <v>1.850539154</v>
      </c>
      <c r="BB36" s="25">
        <v>12833.177804999999</v>
      </c>
      <c r="BC36" s="25">
        <v>11.437566176000001</v>
      </c>
      <c r="BD36" s="25">
        <v>3.31798415</v>
      </c>
      <c r="BE36" s="25">
        <v>718.41380719999995</v>
      </c>
      <c r="BF36" s="25">
        <v>58.662714423999901</v>
      </c>
      <c r="BG36" s="25">
        <v>5.0611389999999998</v>
      </c>
      <c r="BH36" s="25">
        <v>0.52375420699999997</v>
      </c>
      <c r="BI36" s="91">
        <v>6207.3245669999997</v>
      </c>
      <c r="BJ36" s="25">
        <v>448.99642999999998</v>
      </c>
      <c r="BK36" s="25">
        <v>194.35778999999999</v>
      </c>
      <c r="BL36" s="25">
        <v>1832.138299</v>
      </c>
      <c r="BM36" s="25">
        <v>4375.1986943499996</v>
      </c>
      <c r="BN36" s="25">
        <v>50.239949416999998</v>
      </c>
      <c r="BO36" s="25">
        <v>0.67183029999999999</v>
      </c>
      <c r="BP36" s="25">
        <v>236.97413610999999</v>
      </c>
      <c r="BQ36" s="25">
        <v>1.270761727</v>
      </c>
      <c r="BR36" s="25">
        <v>123.43072153</v>
      </c>
      <c r="BS36" s="25">
        <v>9.6561450249999901</v>
      </c>
      <c r="BT36" s="25">
        <v>3.4994453999999999</v>
      </c>
      <c r="BU36" s="25">
        <v>477.47094529999998</v>
      </c>
      <c r="BV36" s="25">
        <v>12.83060298</v>
      </c>
      <c r="BW36" s="25">
        <v>111.2213033</v>
      </c>
      <c r="BX36" s="25">
        <v>41.914775413000001</v>
      </c>
      <c r="BY36" s="25">
        <v>86.075290799999905</v>
      </c>
      <c r="BZ36" s="25">
        <v>1.82971252086999</v>
      </c>
      <c r="CA36" s="25">
        <v>1222.7927</v>
      </c>
      <c r="CB36" s="25">
        <v>349.39601699999997</v>
      </c>
      <c r="CC36" s="25">
        <v>349.39680074999899</v>
      </c>
      <c r="CD36" s="91">
        <v>7737.5647580000004</v>
      </c>
      <c r="CE36" s="25">
        <v>11.349332387</v>
      </c>
      <c r="CF36" s="25">
        <v>0.30884050999999901</v>
      </c>
      <c r="CG36" s="25">
        <v>1295.7206000000001</v>
      </c>
      <c r="CH36" s="25">
        <v>31196.46672</v>
      </c>
      <c r="CI36" s="25">
        <v>3537.5086403</v>
      </c>
      <c r="CJ36" s="25">
        <v>2893.7485778</v>
      </c>
      <c r="CK36" s="25">
        <v>624.99901811999996</v>
      </c>
      <c r="CL36" s="25">
        <v>0</v>
      </c>
      <c r="CM36" s="25">
        <v>369.25646334999999</v>
      </c>
      <c r="CN36" s="25">
        <v>27966.94543</v>
      </c>
      <c r="CO36" s="25">
        <v>3852.9342700000002</v>
      </c>
      <c r="CP36" s="25">
        <v>1632.6558517999999</v>
      </c>
      <c r="CQ36" s="25"/>
      <c r="CR36" s="25"/>
      <c r="CS36" s="25"/>
      <c r="CT36" s="25"/>
      <c r="CU36" s="25"/>
      <c r="CV36" s="34">
        <f t="shared" si="1"/>
        <v>8.0003169530137048E-3</v>
      </c>
      <c r="CW36" s="49">
        <f t="shared" si="2"/>
        <v>-3.9255317519748581E-5</v>
      </c>
      <c r="CX36" s="49">
        <f t="shared" si="3"/>
        <v>-2.0018850095629123E-6</v>
      </c>
      <c r="CY36" s="49">
        <f t="shared" si="4"/>
        <v>-8.892279254177979E-5</v>
      </c>
      <c r="CZ36" s="49"/>
      <c r="DA36" s="34"/>
      <c r="DB36" s="34"/>
      <c r="DC36" s="25"/>
      <c r="DD36" s="25"/>
      <c r="DE36" s="25"/>
      <c r="DF36" s="25"/>
      <c r="DG36" s="25"/>
      <c r="DH36" s="25"/>
      <c r="DI36" s="25"/>
      <c r="DJ36" s="25"/>
      <c r="DK36" s="25"/>
    </row>
    <row r="37" spans="1:115" x14ac:dyDescent="0.25">
      <c r="A37" s="27" t="s">
        <v>36</v>
      </c>
      <c r="B37" s="25">
        <v>21.16853948</v>
      </c>
      <c r="C37" s="25">
        <v>139.38640269999999</v>
      </c>
      <c r="D37" s="25">
        <v>13.803879200000001</v>
      </c>
      <c r="E37" s="25">
        <v>13.803889779999899</v>
      </c>
      <c r="F37" s="25">
        <v>139.38619399999999</v>
      </c>
      <c r="G37" s="25">
        <v>139.38533050000001</v>
      </c>
      <c r="H37" s="25">
        <v>45.137849599999903</v>
      </c>
      <c r="I37" s="91">
        <v>1.0336899079999999</v>
      </c>
      <c r="J37" s="25">
        <v>275.04379669000002</v>
      </c>
      <c r="K37" s="25">
        <v>275.04418774999999</v>
      </c>
      <c r="L37" s="25">
        <v>1451.6663000000001</v>
      </c>
      <c r="M37" s="25">
        <v>37.821185182999997</v>
      </c>
      <c r="N37" s="25">
        <v>37.822189340000001</v>
      </c>
      <c r="O37" s="25">
        <v>1619.240998</v>
      </c>
      <c r="P37" s="25">
        <v>1619.2912325</v>
      </c>
      <c r="Q37" s="25">
        <v>246813.5612</v>
      </c>
      <c r="R37" s="25">
        <v>31038929.405999999</v>
      </c>
      <c r="S37" s="25">
        <v>246912.29767</v>
      </c>
      <c r="T37" s="25">
        <v>694.63405499999999</v>
      </c>
      <c r="U37" s="25">
        <v>868.51009610999995</v>
      </c>
      <c r="V37" s="25">
        <v>250.11063486999899</v>
      </c>
      <c r="W37" s="25">
        <v>1408.96198169999</v>
      </c>
      <c r="X37" s="25">
        <v>243.12058209999901</v>
      </c>
      <c r="Y37" s="25">
        <v>235.43733419999899</v>
      </c>
      <c r="Z37" s="25">
        <v>1408.9613692</v>
      </c>
      <c r="AA37" s="25">
        <v>3531.7183</v>
      </c>
      <c r="AB37" s="25">
        <v>5348.023647</v>
      </c>
      <c r="AC37" s="25">
        <v>161.00232940000001</v>
      </c>
      <c r="AD37" s="25">
        <v>161.00238389999899</v>
      </c>
      <c r="AE37" s="25">
        <v>161.0001005</v>
      </c>
      <c r="AF37" s="25">
        <v>411.79109107199997</v>
      </c>
      <c r="AG37" s="25">
        <v>288.49293999999998</v>
      </c>
      <c r="AH37" s="25">
        <v>283.091542</v>
      </c>
      <c r="AI37" s="25">
        <v>474.8234559</v>
      </c>
      <c r="AJ37" s="25">
        <v>9.2198315949999898</v>
      </c>
      <c r="AK37" s="91">
        <v>67.559929670000002</v>
      </c>
      <c r="AL37" s="25">
        <v>15.05949427</v>
      </c>
      <c r="AM37" s="25">
        <v>27.750853710000001</v>
      </c>
      <c r="AN37" s="25">
        <v>0</v>
      </c>
      <c r="AO37" s="25">
        <v>393.67488600000001</v>
      </c>
      <c r="AP37" s="25">
        <v>21.053831549999899</v>
      </c>
      <c r="AQ37" s="25">
        <v>21.053872769999899</v>
      </c>
      <c r="AR37" s="25">
        <v>1613.8815360000001</v>
      </c>
      <c r="AS37" s="25">
        <v>1613.8646719999999</v>
      </c>
      <c r="AT37" s="25">
        <v>28030.08383</v>
      </c>
      <c r="AU37" s="25">
        <v>7743.0279760000003</v>
      </c>
      <c r="AV37" s="25">
        <v>7590.7315999999901</v>
      </c>
      <c r="AW37" s="25">
        <v>10708.040247000001</v>
      </c>
      <c r="AX37" s="25">
        <v>36060.169199999997</v>
      </c>
      <c r="AY37" s="25">
        <v>27512.619829999901</v>
      </c>
      <c r="AZ37" s="25">
        <v>490.03504409999999</v>
      </c>
      <c r="BA37" s="25">
        <v>1.1944189158</v>
      </c>
      <c r="BB37" s="25">
        <v>7505.1336760000004</v>
      </c>
      <c r="BC37" s="25">
        <v>6.9628891680000002</v>
      </c>
      <c r="BD37" s="25">
        <v>2.1066069909999898</v>
      </c>
      <c r="BE37" s="25">
        <v>498.13019439999999</v>
      </c>
      <c r="BF37" s="25">
        <v>25.241134695</v>
      </c>
      <c r="BG37" s="25">
        <v>2.1324217000000001</v>
      </c>
      <c r="BH37" s="25">
        <v>0.36675915939999998</v>
      </c>
      <c r="BI37" s="91">
        <v>2978.3267809999902</v>
      </c>
      <c r="BJ37" s="25">
        <v>181.45747</v>
      </c>
      <c r="BK37" s="25">
        <v>90.139189999999999</v>
      </c>
      <c r="BL37" s="25">
        <v>1112.5516765</v>
      </c>
      <c r="BM37" s="25">
        <v>1865.77988224</v>
      </c>
      <c r="BN37" s="25">
        <v>20.466152359999999</v>
      </c>
      <c r="BO37" s="25">
        <v>0.27796805000000002</v>
      </c>
      <c r="BP37" s="25">
        <v>103.49806201</v>
      </c>
      <c r="BQ37" s="25">
        <v>1.049582163</v>
      </c>
      <c r="BR37" s="25">
        <v>70.780227350000004</v>
      </c>
      <c r="BS37" s="25">
        <v>6.6535711339999999</v>
      </c>
      <c r="BT37" s="25">
        <v>2.4135715549999999</v>
      </c>
      <c r="BU37" s="25">
        <v>291.98432220000001</v>
      </c>
      <c r="BV37" s="25">
        <v>9.6217624499999896</v>
      </c>
      <c r="BW37" s="25">
        <v>78.375836699999994</v>
      </c>
      <c r="BX37" s="25">
        <v>18.1608604249999</v>
      </c>
      <c r="BY37" s="25">
        <v>60.402427299999999</v>
      </c>
      <c r="BZ37" s="25">
        <v>0.80366926192999999</v>
      </c>
      <c r="CA37" s="25">
        <v>1133.6687999999999</v>
      </c>
      <c r="CB37" s="25">
        <v>168.77407434999901</v>
      </c>
      <c r="CC37" s="25">
        <v>168.77411366000001</v>
      </c>
      <c r="CD37" s="91">
        <v>4605.7558504999997</v>
      </c>
      <c r="CE37" s="25">
        <v>6.1287681919999999</v>
      </c>
      <c r="CF37" s="25">
        <v>0.369370686</v>
      </c>
      <c r="CG37" s="25">
        <v>600.93097</v>
      </c>
      <c r="CH37" s="25">
        <v>17936.974109999999</v>
      </c>
      <c r="CI37" s="25">
        <v>1986.9982078</v>
      </c>
      <c r="CJ37" s="25">
        <v>1645.4351398399999</v>
      </c>
      <c r="CK37" s="25">
        <v>364.16300559400003</v>
      </c>
      <c r="CL37" s="25">
        <v>0</v>
      </c>
      <c r="CM37" s="25">
        <v>250.15554606000001</v>
      </c>
      <c r="CN37" s="25">
        <v>16093.185587</v>
      </c>
      <c r="CO37" s="25">
        <v>2106.6741547000001</v>
      </c>
      <c r="CP37" s="25">
        <v>898.04211250000003</v>
      </c>
      <c r="CQ37" s="25"/>
      <c r="CR37" s="25"/>
      <c r="CS37" s="25"/>
      <c r="CT37" s="25"/>
      <c r="CU37" s="25"/>
      <c r="CV37" s="34">
        <f t="shared" si="1"/>
        <v>8.0003213074219294E-3</v>
      </c>
      <c r="CW37" s="49">
        <f t="shared" si="2"/>
        <v>-3.9809741103480563E-5</v>
      </c>
      <c r="CX37" s="49">
        <f t="shared" si="3"/>
        <v>-1.6041691731964849E-6</v>
      </c>
      <c r="CY37" s="49">
        <f t="shared" si="4"/>
        <v>-6.5760844799561083E-5</v>
      </c>
      <c r="CZ37" s="49"/>
      <c r="DA37" s="34"/>
      <c r="DB37" s="34"/>
      <c r="DC37" s="25"/>
      <c r="DD37" s="25"/>
      <c r="DE37" s="25"/>
      <c r="DF37" s="25"/>
      <c r="DG37" s="25"/>
      <c r="DH37" s="25"/>
      <c r="DI37" s="25"/>
      <c r="DJ37" s="25"/>
      <c r="DK37" s="25"/>
    </row>
    <row r="38" spans="1:115" x14ac:dyDescent="0.25">
      <c r="A38" s="27" t="s">
        <v>37</v>
      </c>
      <c r="B38" s="25">
        <v>19.43331049</v>
      </c>
      <c r="C38" s="25">
        <v>143.12858399999999</v>
      </c>
      <c r="D38" s="25">
        <v>15.132492549999901</v>
      </c>
      <c r="E38" s="25">
        <v>15.13251588</v>
      </c>
      <c r="F38" s="25">
        <v>143.12871190000001</v>
      </c>
      <c r="G38" s="25">
        <v>143.12785930000001</v>
      </c>
      <c r="H38" s="25">
        <v>51.8879144</v>
      </c>
      <c r="I38" s="91">
        <v>1.3069615799999901</v>
      </c>
      <c r="J38" s="25">
        <v>271.08665497999999</v>
      </c>
      <c r="K38" s="25">
        <v>271.08648083000003</v>
      </c>
      <c r="L38" s="25">
        <v>1651.8876</v>
      </c>
      <c r="M38" s="25">
        <v>34.526855009999998</v>
      </c>
      <c r="N38" s="25">
        <v>34.527661202999901</v>
      </c>
      <c r="O38" s="25">
        <v>1383.830011</v>
      </c>
      <c r="P38" s="25">
        <v>1383.8731482999999</v>
      </c>
      <c r="Q38" s="25">
        <v>169502.82933000001</v>
      </c>
      <c r="R38" s="25">
        <v>23963742.215999998</v>
      </c>
      <c r="S38" s="25">
        <v>169570.70095999999</v>
      </c>
      <c r="T38" s="25">
        <v>463.32904000000002</v>
      </c>
      <c r="U38" s="25">
        <v>863.00531439999997</v>
      </c>
      <c r="V38" s="25">
        <v>240.00187674</v>
      </c>
      <c r="W38" s="25">
        <v>1185.96075583999</v>
      </c>
      <c r="X38" s="25">
        <v>251.90666899999999</v>
      </c>
      <c r="Y38" s="25">
        <v>214.75654273000001</v>
      </c>
      <c r="Z38" s="25">
        <v>1185.9628761399999</v>
      </c>
      <c r="AA38" s="25">
        <v>3477.7348999999999</v>
      </c>
      <c r="AB38" s="25">
        <v>5221.0466939999997</v>
      </c>
      <c r="AC38" s="25">
        <v>182.5548594</v>
      </c>
      <c r="AD38" s="25">
        <v>182.5548086</v>
      </c>
      <c r="AE38" s="25">
        <v>182.55227059999899</v>
      </c>
      <c r="AF38" s="25">
        <v>347.42445220299999</v>
      </c>
      <c r="AG38" s="25">
        <v>272.94296799999898</v>
      </c>
      <c r="AH38" s="25">
        <v>252.60346579999899</v>
      </c>
      <c r="AI38" s="25">
        <v>399.647379029999</v>
      </c>
      <c r="AJ38" s="25">
        <v>7.8730150070000002</v>
      </c>
      <c r="AK38" s="91">
        <v>62.741572559999902</v>
      </c>
      <c r="AL38" s="25">
        <v>18.79158348</v>
      </c>
      <c r="AM38" s="25">
        <v>21.939703262999998</v>
      </c>
      <c r="AN38" s="25">
        <v>0</v>
      </c>
      <c r="AO38" s="25">
        <v>358.38546500000001</v>
      </c>
      <c r="AP38" s="25">
        <v>23.1159629</v>
      </c>
      <c r="AQ38" s="25">
        <v>23.11595312</v>
      </c>
      <c r="AR38" s="25">
        <v>1261.9176829999999</v>
      </c>
      <c r="AS38" s="25">
        <v>1261.9064579999999</v>
      </c>
      <c r="AT38" s="25">
        <v>26851.604500000001</v>
      </c>
      <c r="AU38" s="25">
        <v>6993.3037399999903</v>
      </c>
      <c r="AV38" s="25">
        <v>6502.8968199999899</v>
      </c>
      <c r="AW38" s="25">
        <v>9810.4479940000001</v>
      </c>
      <c r="AX38" s="25">
        <v>34116.495499999997</v>
      </c>
      <c r="AY38" s="25">
        <v>24819.914720000001</v>
      </c>
      <c r="AZ38" s="25">
        <v>472.43254669999999</v>
      </c>
      <c r="BA38" s="25">
        <v>1.1896168655999999</v>
      </c>
      <c r="BB38" s="25">
        <v>6752.6315860000004</v>
      </c>
      <c r="BC38" s="25">
        <v>7.1382363799999897</v>
      </c>
      <c r="BD38" s="25">
        <v>2.11070829999999</v>
      </c>
      <c r="BE38" s="25">
        <v>501.77313679999997</v>
      </c>
      <c r="BF38" s="25">
        <v>27.706900652000002</v>
      </c>
      <c r="BG38" s="25">
        <v>2.2135615</v>
      </c>
      <c r="BH38" s="25">
        <v>0.367193669</v>
      </c>
      <c r="BI38" s="91">
        <v>3063.503377</v>
      </c>
      <c r="BJ38" s="25">
        <v>206.48723000000001</v>
      </c>
      <c r="BK38" s="25">
        <v>74.197410000000005</v>
      </c>
      <c r="BL38" s="25">
        <v>1115.3684576000001</v>
      </c>
      <c r="BM38" s="25">
        <v>1948.1399939</v>
      </c>
      <c r="BN38" s="25">
        <v>23.193301562999999</v>
      </c>
      <c r="BO38" s="25">
        <v>0.28591460000000002</v>
      </c>
      <c r="BP38" s="25">
        <v>113.56486968</v>
      </c>
      <c r="BQ38" s="25">
        <v>0.95722523299999995</v>
      </c>
      <c r="BR38" s="25">
        <v>68.228592500000005</v>
      </c>
      <c r="BS38" s="25">
        <v>6.4267930849999999</v>
      </c>
      <c r="BT38" s="25">
        <v>2.54489092999999</v>
      </c>
      <c r="BU38" s="25">
        <v>284.064810999999</v>
      </c>
      <c r="BV38" s="25">
        <v>11.01288883</v>
      </c>
      <c r="BW38" s="25">
        <v>84.393442699999994</v>
      </c>
      <c r="BX38" s="25">
        <v>20.461943113</v>
      </c>
      <c r="BY38" s="25">
        <v>52.307674800000001</v>
      </c>
      <c r="BZ38" s="25">
        <v>0.88687666298000001</v>
      </c>
      <c r="CA38" s="25">
        <v>648.3347</v>
      </c>
      <c r="CB38" s="25">
        <v>129.22327311000001</v>
      </c>
      <c r="CC38" s="25">
        <v>129.22317294999999</v>
      </c>
      <c r="CD38" s="91">
        <v>4142.6940016999997</v>
      </c>
      <c r="CE38" s="25">
        <v>6.1404305709999996</v>
      </c>
      <c r="CF38" s="25">
        <v>0.46701831049999998</v>
      </c>
      <c r="CG38" s="25">
        <v>494.65075999999999</v>
      </c>
      <c r="CH38" s="25">
        <v>16216.1830039999</v>
      </c>
      <c r="CI38" s="25">
        <v>1763.4364353000001</v>
      </c>
      <c r="CJ38" s="25">
        <v>1458.90404672</v>
      </c>
      <c r="CK38" s="25">
        <v>323.85879927000002</v>
      </c>
      <c r="CL38" s="25">
        <v>0</v>
      </c>
      <c r="CM38" s="25">
        <v>200.52863635999901</v>
      </c>
      <c r="CN38" s="25">
        <v>14620.653894999999</v>
      </c>
      <c r="CO38" s="25">
        <v>1923.3339527000001</v>
      </c>
      <c r="CP38" s="25">
        <v>816.45690679999905</v>
      </c>
      <c r="CQ38" s="25"/>
      <c r="CR38" s="25"/>
      <c r="CS38" s="25"/>
      <c r="CT38" s="25"/>
      <c r="CU38" s="25"/>
      <c r="CV38" s="34">
        <f t="shared" si="1"/>
        <v>8.0003225419210781E-3</v>
      </c>
      <c r="CW38" s="49">
        <f t="shared" si="2"/>
        <v>-3.9737610212339814E-5</v>
      </c>
      <c r="CX38" s="49">
        <f t="shared" si="3"/>
        <v>-1.6564368879726471E-6</v>
      </c>
      <c r="CY38" s="49">
        <f t="shared" si="4"/>
        <v>-4.8225976996546612E-5</v>
      </c>
      <c r="CZ38" s="49"/>
      <c r="DA38" s="34"/>
      <c r="DB38" s="34"/>
      <c r="DC38" s="25"/>
      <c r="DD38" s="25"/>
      <c r="DE38" s="25"/>
      <c r="DF38" s="25"/>
      <c r="DG38" s="25"/>
      <c r="DH38" s="25"/>
      <c r="DI38" s="25"/>
      <c r="DJ38" s="25"/>
      <c r="DK38" s="25"/>
    </row>
    <row r="39" spans="1:115" x14ac:dyDescent="0.25">
      <c r="A39" s="27" t="s">
        <v>130</v>
      </c>
      <c r="B39" s="25">
        <v>43.423573519999998</v>
      </c>
      <c r="C39" s="25">
        <v>250.48279339999999</v>
      </c>
      <c r="D39" s="25">
        <v>21.601228769999999</v>
      </c>
      <c r="E39" s="25">
        <v>21.601260740000001</v>
      </c>
      <c r="F39" s="25">
        <v>250.4827684</v>
      </c>
      <c r="G39" s="25">
        <v>250.48126249999899</v>
      </c>
      <c r="H39" s="25">
        <v>65.284229599999904</v>
      </c>
      <c r="I39" s="91">
        <v>1.2900496509999999</v>
      </c>
      <c r="J39" s="25">
        <v>530.91749015999903</v>
      </c>
      <c r="K39" s="25">
        <v>530.91779889999998</v>
      </c>
      <c r="L39" s="25">
        <v>3815.2631999999999</v>
      </c>
      <c r="M39" s="25">
        <v>73.196444139999997</v>
      </c>
      <c r="N39" s="25">
        <v>73.198073789999995</v>
      </c>
      <c r="O39" s="25">
        <v>2614.5067770000001</v>
      </c>
      <c r="P39" s="25">
        <v>2614.5882929999998</v>
      </c>
      <c r="Q39" s="25">
        <v>385790.32685000001</v>
      </c>
      <c r="R39" s="25">
        <v>60816704.189999998</v>
      </c>
      <c r="S39" s="25">
        <v>385944.66319999902</v>
      </c>
      <c r="T39" s="25">
        <v>964.65404999999998</v>
      </c>
      <c r="U39" s="25">
        <v>1529.4384273200001</v>
      </c>
      <c r="V39" s="25">
        <v>456.60808170000001</v>
      </c>
      <c r="W39" s="25">
        <v>2362.9234319000002</v>
      </c>
      <c r="X39" s="25">
        <v>386.23975940000003</v>
      </c>
      <c r="Y39" s="25">
        <v>409.16521459999899</v>
      </c>
      <c r="Z39" s="25">
        <v>2362.9261704999999</v>
      </c>
      <c r="AA39" s="25">
        <v>6313.9524000000001</v>
      </c>
      <c r="AB39" s="25">
        <v>9417.8269799999998</v>
      </c>
      <c r="AC39" s="25">
        <v>240.29224499999901</v>
      </c>
      <c r="AD39" s="25">
        <v>240.292276299999</v>
      </c>
      <c r="AE39" s="25">
        <v>240.28887459999899</v>
      </c>
      <c r="AF39" s="25">
        <v>705.11078607000002</v>
      </c>
      <c r="AG39" s="25">
        <v>451.31252699999999</v>
      </c>
      <c r="AH39" s="25">
        <v>427.594618999999</v>
      </c>
      <c r="AI39" s="25">
        <v>756.20237759999998</v>
      </c>
      <c r="AJ39" s="25">
        <v>15.781844437</v>
      </c>
      <c r="AK39" s="91">
        <v>114.05808574</v>
      </c>
      <c r="AL39" s="25">
        <v>19.220714950000001</v>
      </c>
      <c r="AM39" s="25">
        <v>55.901592739999998</v>
      </c>
      <c r="AN39" s="25">
        <v>0</v>
      </c>
      <c r="AO39" s="25">
        <v>797.79949699999997</v>
      </c>
      <c r="AP39" s="25">
        <v>33.285938360000003</v>
      </c>
      <c r="AQ39" s="25">
        <v>33.285922639999903</v>
      </c>
      <c r="AR39" s="25">
        <v>3224.9029269999901</v>
      </c>
      <c r="AS39" s="25">
        <v>3224.8727349999999</v>
      </c>
      <c r="AT39" s="25">
        <v>42601.383500000004</v>
      </c>
      <c r="AU39" s="25">
        <v>13361.336600000001</v>
      </c>
      <c r="AV39" s="25">
        <v>12665.404119999999</v>
      </c>
      <c r="AW39" s="25">
        <v>18036.15208</v>
      </c>
      <c r="AX39" s="25">
        <v>56411.803699999997</v>
      </c>
      <c r="AY39" s="25">
        <v>40356.204100000003</v>
      </c>
      <c r="AZ39" s="25">
        <v>837.91229299999998</v>
      </c>
      <c r="BA39" s="25">
        <v>2.1224782388999999</v>
      </c>
      <c r="BB39" s="25">
        <v>12549.386134</v>
      </c>
      <c r="BC39" s="25">
        <v>12.9990402</v>
      </c>
      <c r="BD39" s="25">
        <v>3.8263183569999999</v>
      </c>
      <c r="BE39" s="25">
        <v>820.99707000000001</v>
      </c>
      <c r="BF39" s="25">
        <v>62.517734840000003</v>
      </c>
      <c r="BG39" s="25">
        <v>5.2983555999999998</v>
      </c>
      <c r="BH39" s="25">
        <v>0.63186946199999905</v>
      </c>
      <c r="BI39" s="91">
        <v>6646.5121599999902</v>
      </c>
      <c r="BJ39" s="25">
        <v>476.90816999999998</v>
      </c>
      <c r="BK39" s="25">
        <v>196.12662</v>
      </c>
      <c r="BL39" s="25">
        <v>2051.1919670000002</v>
      </c>
      <c r="BM39" s="25">
        <v>4595.3192879999997</v>
      </c>
      <c r="BN39" s="25">
        <v>53.412753360999901</v>
      </c>
      <c r="BO39" s="25">
        <v>0.68744063</v>
      </c>
      <c r="BP39" s="25">
        <v>253.27552742</v>
      </c>
      <c r="BQ39" s="25">
        <v>1.674988046</v>
      </c>
      <c r="BR39" s="25">
        <v>134.93876779999999</v>
      </c>
      <c r="BS39" s="25">
        <v>11.007223460000001</v>
      </c>
      <c r="BT39" s="25">
        <v>4.1975236799999998</v>
      </c>
      <c r="BU39" s="25">
        <v>531.19059960000004</v>
      </c>
      <c r="BV39" s="25">
        <v>14.68330519</v>
      </c>
      <c r="BW39" s="25">
        <v>126.6924848</v>
      </c>
      <c r="BX39" s="25">
        <v>45.137226694699997</v>
      </c>
      <c r="BY39" s="25">
        <v>105.4615075</v>
      </c>
      <c r="BZ39" s="25">
        <v>1.9653249362</v>
      </c>
      <c r="CA39" s="25">
        <v>1339.7194999999999</v>
      </c>
      <c r="CB39" s="25">
        <v>344.98469173999899</v>
      </c>
      <c r="CC39" s="25">
        <v>344.98432503999999</v>
      </c>
      <c r="CD39" s="91">
        <v>7591.5455199999997</v>
      </c>
      <c r="CE39" s="25">
        <v>10.483133951999999</v>
      </c>
      <c r="CF39" s="25">
        <v>0.46097549900000001</v>
      </c>
      <c r="CG39" s="25">
        <v>1307.52</v>
      </c>
      <c r="CH39" s="25">
        <v>30225.509679999999</v>
      </c>
      <c r="CI39" s="25">
        <v>3382.2294327999998</v>
      </c>
      <c r="CJ39" s="25">
        <v>2782.0473360000001</v>
      </c>
      <c r="CK39" s="25">
        <v>607.78226634999999</v>
      </c>
      <c r="CL39" s="25">
        <v>0</v>
      </c>
      <c r="CM39" s="25">
        <v>393.12572597000002</v>
      </c>
      <c r="CN39" s="25">
        <v>27188.617914999999</v>
      </c>
      <c r="CO39" s="25">
        <v>3677.5287736999999</v>
      </c>
      <c r="CP39" s="25">
        <v>1564.4215260000001</v>
      </c>
      <c r="CQ39" s="25"/>
      <c r="CR39" s="25"/>
      <c r="CS39" s="25"/>
      <c r="CT39" s="25"/>
      <c r="CU39" s="25"/>
      <c r="CV39" s="34">
        <f t="shared" si="1"/>
        <v>8.0003208087459192E-3</v>
      </c>
      <c r="CW39" s="49">
        <f t="shared" si="2"/>
        <v>-3.9511713042588063E-5</v>
      </c>
      <c r="CX39" s="49">
        <f t="shared" si="3"/>
        <v>1.3616163921683081E-7</v>
      </c>
      <c r="CY39" s="49">
        <f t="shared" si="4"/>
        <v>-7.302233443254697E-5</v>
      </c>
      <c r="CZ39" s="49"/>
      <c r="DA39" s="34"/>
      <c r="DB39" s="34"/>
      <c r="DC39" s="25"/>
      <c r="DD39" s="25"/>
      <c r="DE39" s="25"/>
      <c r="DF39" s="25"/>
      <c r="DG39" s="25"/>
      <c r="DH39" s="25"/>
      <c r="DI39" s="25"/>
      <c r="DJ39" s="25"/>
      <c r="DK39" s="25"/>
    </row>
    <row r="40" spans="1:115" x14ac:dyDescent="0.25">
      <c r="A40" s="27" t="s">
        <v>39</v>
      </c>
      <c r="B40" s="25">
        <v>3.579449517</v>
      </c>
      <c r="C40" s="25">
        <v>19.946730604999999</v>
      </c>
      <c r="D40" s="25">
        <v>1.5581270599999999</v>
      </c>
      <c r="E40" s="25">
        <v>1.5581099060000001</v>
      </c>
      <c r="F40" s="25">
        <v>19.946723819999999</v>
      </c>
      <c r="G40" s="25">
        <v>19.946602149999901</v>
      </c>
      <c r="H40" s="25">
        <v>4.5429421239999996</v>
      </c>
      <c r="I40" s="91">
        <v>8.8154338900000004E-2</v>
      </c>
      <c r="J40" s="25">
        <v>38.510484219999903</v>
      </c>
      <c r="K40" s="25">
        <v>38.510220157999903</v>
      </c>
      <c r="L40" s="25">
        <v>332.83008000000001</v>
      </c>
      <c r="M40" s="25">
        <v>6.5096645474999999</v>
      </c>
      <c r="N40" s="25">
        <v>6.5097481860000004</v>
      </c>
      <c r="O40" s="25">
        <v>251.81737272999999</v>
      </c>
      <c r="P40" s="25">
        <v>251.82519629999999</v>
      </c>
      <c r="Q40" s="25">
        <v>26391.378669999998</v>
      </c>
      <c r="R40" s="25">
        <v>4340627.5120000001</v>
      </c>
      <c r="S40" s="25">
        <v>26401.949540000001</v>
      </c>
      <c r="T40" s="25">
        <v>69.202722999999907</v>
      </c>
      <c r="U40" s="25">
        <v>118.166176564</v>
      </c>
      <c r="V40" s="25">
        <v>36.668531082999998</v>
      </c>
      <c r="W40" s="25">
        <v>175.80289507500001</v>
      </c>
      <c r="X40" s="25">
        <v>27.344109609999901</v>
      </c>
      <c r="Y40" s="25">
        <v>29.545863888</v>
      </c>
      <c r="Z40" s="25">
        <v>175.80239624999999</v>
      </c>
      <c r="AA40" s="25">
        <v>482.01722000000001</v>
      </c>
      <c r="AB40" s="25">
        <v>710.10121030000005</v>
      </c>
      <c r="AC40" s="25">
        <v>17.649541939999999</v>
      </c>
      <c r="AD40" s="25">
        <v>17.649559189999898</v>
      </c>
      <c r="AE40" s="25">
        <v>17.649298420000001</v>
      </c>
      <c r="AF40" s="25">
        <v>52.598009071500002</v>
      </c>
      <c r="AG40" s="25">
        <v>31.44559945</v>
      </c>
      <c r="AH40" s="25">
        <v>29.708093330000001</v>
      </c>
      <c r="AI40" s="25">
        <v>53.630364620000002</v>
      </c>
      <c r="AJ40" s="25">
        <v>1.2430428481</v>
      </c>
      <c r="AK40" s="91">
        <v>7.8127880310000002</v>
      </c>
      <c r="AL40" s="25">
        <v>1.3163545699999999</v>
      </c>
      <c r="AM40" s="25">
        <v>4.6945520179999898</v>
      </c>
      <c r="AN40" s="25">
        <v>0</v>
      </c>
      <c r="AO40" s="25">
        <v>60.8149345</v>
      </c>
      <c r="AP40" s="25">
        <v>2.444643959</v>
      </c>
      <c r="AQ40" s="25">
        <v>2.4446459159999998</v>
      </c>
      <c r="AR40" s="25">
        <v>223.56764373999999</v>
      </c>
      <c r="AS40" s="25">
        <v>223.56540647999901</v>
      </c>
      <c r="AT40" s="25">
        <v>2877.3372559999998</v>
      </c>
      <c r="AU40" s="25">
        <v>1021.916347</v>
      </c>
      <c r="AV40" s="25">
        <v>964.19358549999902</v>
      </c>
      <c r="AW40" s="25">
        <v>1301.9372203</v>
      </c>
      <c r="AX40" s="25">
        <v>3930.545067</v>
      </c>
      <c r="AY40" s="25">
        <v>2719.6015499999999</v>
      </c>
      <c r="AZ40" s="25">
        <v>62.258269759999997</v>
      </c>
      <c r="BA40" s="25">
        <v>0.15331990334000001</v>
      </c>
      <c r="BB40" s="25">
        <v>897.17201390000002</v>
      </c>
      <c r="BC40" s="25">
        <v>0.96855400120000001</v>
      </c>
      <c r="BD40" s="25">
        <v>0.28400641929999998</v>
      </c>
      <c r="BE40" s="25">
        <v>59.932621169999997</v>
      </c>
      <c r="BF40" s="25">
        <v>5.2890770835999996</v>
      </c>
      <c r="BG40" s="25">
        <v>0.44231411999999998</v>
      </c>
      <c r="BH40" s="25">
        <v>4.3291623559999999E-2</v>
      </c>
      <c r="BI40" s="91">
        <v>537.42051360000005</v>
      </c>
      <c r="BJ40" s="25">
        <v>41.604140000000001</v>
      </c>
      <c r="BK40" s="25">
        <v>14.458672</v>
      </c>
      <c r="BL40" s="25">
        <v>153.96820199999999</v>
      </c>
      <c r="BM40" s="25">
        <v>383.44918415299998</v>
      </c>
      <c r="BN40" s="25">
        <v>4.644673236</v>
      </c>
      <c r="BO40" s="25">
        <v>5.713128E-2</v>
      </c>
      <c r="BP40" s="25">
        <v>21.409340412999999</v>
      </c>
      <c r="BQ40" s="25">
        <v>0.1238683971</v>
      </c>
      <c r="BR40" s="25">
        <v>9.7845743099999893</v>
      </c>
      <c r="BS40" s="25">
        <v>0.70565094829999997</v>
      </c>
      <c r="BT40" s="25">
        <v>0.29965582499999999</v>
      </c>
      <c r="BU40" s="25">
        <v>37.654036359999999</v>
      </c>
      <c r="BV40" s="25">
        <v>1.0506538860000001</v>
      </c>
      <c r="BW40" s="25">
        <v>9.6588188840000004</v>
      </c>
      <c r="BX40" s="25">
        <v>3.87954491617</v>
      </c>
      <c r="BY40" s="25">
        <v>8.1402604299999997</v>
      </c>
      <c r="BZ40" s="25">
        <v>0.166855023784</v>
      </c>
      <c r="CA40" s="25">
        <v>40.618400000000001</v>
      </c>
      <c r="CB40" s="25">
        <v>24.725376483000002</v>
      </c>
      <c r="CC40" s="25">
        <v>24.7253584935</v>
      </c>
      <c r="CD40" s="91">
        <v>535.22228395000002</v>
      </c>
      <c r="CE40" s="25">
        <v>0.77293767930000001</v>
      </c>
      <c r="CF40" s="25">
        <v>3.1500231640000001E-2</v>
      </c>
      <c r="CG40" s="25">
        <v>96.390370000000004</v>
      </c>
      <c r="CH40" s="25">
        <v>2252.976991</v>
      </c>
      <c r="CI40" s="25">
        <v>242.84195202000001</v>
      </c>
      <c r="CJ40" s="25">
        <v>198.990771682</v>
      </c>
      <c r="CK40" s="25">
        <v>42.948665868999903</v>
      </c>
      <c r="CL40" s="25">
        <v>0</v>
      </c>
      <c r="CM40" s="25">
        <v>24.559576283999998</v>
      </c>
      <c r="CN40" s="25">
        <v>1967.61607229999</v>
      </c>
      <c r="CO40" s="25">
        <v>266.91205259999998</v>
      </c>
      <c r="CP40" s="25">
        <v>113.20838735999899</v>
      </c>
      <c r="CQ40" s="25"/>
      <c r="CR40" s="25"/>
      <c r="CS40" s="25"/>
      <c r="CT40" s="25"/>
      <c r="CU40" s="25"/>
      <c r="CV40" s="34">
        <f t="shared" si="1"/>
        <v>8.0003152015760866E-3</v>
      </c>
      <c r="CW40" s="49">
        <f t="shared" si="2"/>
        <v>-3.921477743475303E-5</v>
      </c>
      <c r="CX40" s="49">
        <f t="shared" si="3"/>
        <v>5.8193666242924785E-6</v>
      </c>
      <c r="CY40" s="49">
        <f t="shared" si="4"/>
        <v>-6.8673013106942287E-5</v>
      </c>
      <c r="CZ40" s="49"/>
      <c r="DA40" s="34"/>
      <c r="DB40" s="34"/>
      <c r="DC40" s="25"/>
      <c r="DD40" s="25"/>
      <c r="DE40" s="25"/>
      <c r="DF40" s="25"/>
      <c r="DG40" s="25"/>
      <c r="DH40" s="25"/>
      <c r="DI40" s="25"/>
      <c r="DJ40" s="25"/>
      <c r="DK40" s="25"/>
    </row>
    <row r="41" spans="1:115" x14ac:dyDescent="0.25">
      <c r="A41" s="27" t="s">
        <v>40</v>
      </c>
      <c r="B41" s="25">
        <v>20.912053449999998</v>
      </c>
      <c r="C41" s="25">
        <v>132.92315970000001</v>
      </c>
      <c r="D41" s="25">
        <v>12.128996000000001</v>
      </c>
      <c r="E41" s="25">
        <v>12.12900861</v>
      </c>
      <c r="F41" s="25">
        <v>132.92306020000001</v>
      </c>
      <c r="G41" s="25">
        <v>132.92223999999999</v>
      </c>
      <c r="H41" s="25">
        <v>40.440838399999997</v>
      </c>
      <c r="I41" s="91">
        <v>0.84315720500000002</v>
      </c>
      <c r="J41" s="25">
        <v>316.49058124999999</v>
      </c>
      <c r="K41" s="25">
        <v>316.48986602000002</v>
      </c>
      <c r="L41" s="25">
        <v>1800.2986000000001</v>
      </c>
      <c r="M41" s="25">
        <v>35.669019861999999</v>
      </c>
      <c r="N41" s="25">
        <v>35.669951503999997</v>
      </c>
      <c r="O41" s="25">
        <v>1589.0263626999999</v>
      </c>
      <c r="P41" s="25">
        <v>1589.0759766000001</v>
      </c>
      <c r="Q41" s="25">
        <v>314209.11211999902</v>
      </c>
      <c r="R41" s="25">
        <v>35083067.723999999</v>
      </c>
      <c r="S41" s="25">
        <v>314334.86696999997</v>
      </c>
      <c r="T41" s="25">
        <v>788.48105999999996</v>
      </c>
      <c r="U41" s="25">
        <v>842.71158764999996</v>
      </c>
      <c r="V41" s="25">
        <v>246.17375699999999</v>
      </c>
      <c r="W41" s="25">
        <v>1688.320514</v>
      </c>
      <c r="X41" s="25">
        <v>240.06866790000001</v>
      </c>
      <c r="Y41" s="25">
        <v>274.15513021999999</v>
      </c>
      <c r="Z41" s="25">
        <v>1688.3224602</v>
      </c>
      <c r="AA41" s="25">
        <v>4421.7425000000003</v>
      </c>
      <c r="AB41" s="25">
        <v>5363.9637430000002</v>
      </c>
      <c r="AC41" s="25">
        <v>146.70978260000001</v>
      </c>
      <c r="AD41" s="25">
        <v>146.70979009999999</v>
      </c>
      <c r="AE41" s="25">
        <v>146.70770529999999</v>
      </c>
      <c r="AF41" s="25">
        <v>475.85383576499999</v>
      </c>
      <c r="AG41" s="25">
        <v>302.51518579999998</v>
      </c>
      <c r="AH41" s="25">
        <v>300.13067339999998</v>
      </c>
      <c r="AI41" s="25">
        <v>539.65505870000004</v>
      </c>
      <c r="AJ41" s="25">
        <v>9.3970060110000002</v>
      </c>
      <c r="AK41" s="91">
        <v>68.975436559999906</v>
      </c>
      <c r="AL41" s="25">
        <v>12.49079433</v>
      </c>
      <c r="AM41" s="25">
        <v>28.68418999</v>
      </c>
      <c r="AN41" s="25">
        <v>0</v>
      </c>
      <c r="AO41" s="25">
        <v>424.65886699999999</v>
      </c>
      <c r="AP41" s="25">
        <v>19.670092499999999</v>
      </c>
      <c r="AQ41" s="25">
        <v>19.67010934</v>
      </c>
      <c r="AR41" s="25">
        <v>1972.1092916</v>
      </c>
      <c r="AS41" s="25">
        <v>1972.0925164999901</v>
      </c>
      <c r="AT41" s="25">
        <v>29234.27706</v>
      </c>
      <c r="AU41" s="25">
        <v>8277.5851399999992</v>
      </c>
      <c r="AV41" s="25">
        <v>8203.5897499999992</v>
      </c>
      <c r="AW41" s="25">
        <v>11934.069342999999</v>
      </c>
      <c r="AX41" s="25">
        <v>37812.885399999999</v>
      </c>
      <c r="AY41" s="25">
        <v>29012.504199999999</v>
      </c>
      <c r="AZ41" s="25">
        <v>494.67529239999999</v>
      </c>
      <c r="BA41" s="25">
        <v>1.3176667469000001</v>
      </c>
      <c r="BB41" s="25">
        <v>8667.8505069999992</v>
      </c>
      <c r="BC41" s="25">
        <v>7.5841594399999996</v>
      </c>
      <c r="BD41" s="25">
        <v>2.229892462</v>
      </c>
      <c r="BE41" s="25">
        <v>461.92391830000003</v>
      </c>
      <c r="BF41" s="25">
        <v>30.771644702</v>
      </c>
      <c r="BG41" s="25">
        <v>2.5895611999999999</v>
      </c>
      <c r="BH41" s="25">
        <v>0.3995751763</v>
      </c>
      <c r="BI41" s="91">
        <v>3383.0531959999998</v>
      </c>
      <c r="BJ41" s="25">
        <v>225.03781000000001</v>
      </c>
      <c r="BK41" s="25">
        <v>104.46008999999999</v>
      </c>
      <c r="BL41" s="25">
        <v>1133.683162</v>
      </c>
      <c r="BM41" s="25">
        <v>2249.3721937999999</v>
      </c>
      <c r="BN41" s="25">
        <v>25.323108084000001</v>
      </c>
      <c r="BO41" s="25">
        <v>0.34172229999999998</v>
      </c>
      <c r="BP41" s="25">
        <v>124.38746043</v>
      </c>
      <c r="BQ41" s="25">
        <v>1.0343778669999999</v>
      </c>
      <c r="BR41" s="25">
        <v>75.809018659999893</v>
      </c>
      <c r="BS41" s="25">
        <v>7.28985035</v>
      </c>
      <c r="BT41" s="25">
        <v>2.4664079339999998</v>
      </c>
      <c r="BU41" s="25">
        <v>305.71272429999999</v>
      </c>
      <c r="BV41" s="25">
        <v>8.7957952299999995</v>
      </c>
      <c r="BW41" s="25">
        <v>78.747812499999995</v>
      </c>
      <c r="BX41" s="25">
        <v>21.9641318788</v>
      </c>
      <c r="BY41" s="25">
        <v>61.653806000000003</v>
      </c>
      <c r="BZ41" s="25">
        <v>0.97030748395999999</v>
      </c>
      <c r="CA41" s="25">
        <v>1359.8839</v>
      </c>
      <c r="CB41" s="25">
        <v>198.20652724999999</v>
      </c>
      <c r="CC41" s="25">
        <v>198.20654067000001</v>
      </c>
      <c r="CD41" s="91">
        <v>5380.1278199999997</v>
      </c>
      <c r="CE41" s="25">
        <v>6.1850948240000001</v>
      </c>
      <c r="CF41" s="25">
        <v>0.30128729469999999</v>
      </c>
      <c r="CG41" s="25">
        <v>696.40419999999995</v>
      </c>
      <c r="CH41" s="25">
        <v>20067.300749999999</v>
      </c>
      <c r="CI41" s="25">
        <v>2344.94223679999</v>
      </c>
      <c r="CJ41" s="25">
        <v>1965.1955461</v>
      </c>
      <c r="CK41" s="25">
        <v>438.48192397000003</v>
      </c>
      <c r="CL41" s="25">
        <v>0</v>
      </c>
      <c r="CM41" s="25">
        <v>278.04899123000001</v>
      </c>
      <c r="CN41" s="25">
        <v>18246.876319999999</v>
      </c>
      <c r="CO41" s="25">
        <v>2407.5656835</v>
      </c>
      <c r="CP41" s="25">
        <v>1043.0256948000001</v>
      </c>
      <c r="CQ41" s="25"/>
      <c r="CR41" s="25"/>
      <c r="CS41" s="25"/>
      <c r="CT41" s="25"/>
      <c r="CU41" s="25"/>
      <c r="CV41" s="34">
        <f t="shared" si="1"/>
        <v>8.0003200654980965E-3</v>
      </c>
      <c r="CW41" s="49">
        <f t="shared" si="2"/>
        <v>-3.9457073540413334E-5</v>
      </c>
      <c r="CX41" s="49">
        <f t="shared" si="3"/>
        <v>-6.3841739256516948E-7</v>
      </c>
      <c r="CY41" s="49">
        <f t="shared" si="4"/>
        <v>-7.6010050998600158E-5</v>
      </c>
      <c r="CZ41" s="49"/>
      <c r="DA41" s="34"/>
      <c r="DB41" s="34"/>
      <c r="DC41" s="25"/>
      <c r="DD41" s="25"/>
      <c r="DE41" s="25"/>
      <c r="DF41" s="25"/>
      <c r="DG41" s="25"/>
      <c r="DH41" s="25"/>
      <c r="DI41" s="25"/>
      <c r="DJ41" s="25"/>
      <c r="DK41" s="25"/>
    </row>
    <row r="42" spans="1:115" x14ac:dyDescent="0.25">
      <c r="A42" s="27" t="s">
        <v>41</v>
      </c>
      <c r="B42" s="25">
        <v>6.1397120650000003</v>
      </c>
      <c r="C42" s="25">
        <v>39.522030899999997</v>
      </c>
      <c r="D42" s="25">
        <v>3.5950937199999999</v>
      </c>
      <c r="E42" s="25">
        <v>3.595094703</v>
      </c>
      <c r="F42" s="25">
        <v>39.52195176</v>
      </c>
      <c r="G42" s="25">
        <v>39.521719429999997</v>
      </c>
      <c r="H42" s="25">
        <v>12.00416929</v>
      </c>
      <c r="I42" s="91">
        <v>0.26924583299999999</v>
      </c>
      <c r="J42" s="25">
        <v>86.664861040000005</v>
      </c>
      <c r="K42" s="25">
        <v>86.665066699999997</v>
      </c>
      <c r="L42" s="25">
        <v>251.76430999999999</v>
      </c>
      <c r="M42" s="25">
        <v>9.5816764110000001</v>
      </c>
      <c r="N42" s="25">
        <v>9.5819113090000005</v>
      </c>
      <c r="O42" s="25">
        <v>336.28566660000001</v>
      </c>
      <c r="P42" s="25">
        <v>336.29613860000001</v>
      </c>
      <c r="Q42" s="25">
        <v>57029.731879999898</v>
      </c>
      <c r="R42" s="25">
        <v>6365415.3529999899</v>
      </c>
      <c r="S42" s="25">
        <v>57052.546990000003</v>
      </c>
      <c r="T42" s="25">
        <v>126.35359200000001</v>
      </c>
      <c r="U42" s="25">
        <v>244.21003532099999</v>
      </c>
      <c r="V42" s="25">
        <v>68.319834768000007</v>
      </c>
      <c r="W42" s="25">
        <v>335.03451433999999</v>
      </c>
      <c r="X42" s="25">
        <v>66.991478360000002</v>
      </c>
      <c r="Y42" s="25">
        <v>62.175788519999998</v>
      </c>
      <c r="Z42" s="25">
        <v>335.034729999999</v>
      </c>
      <c r="AA42" s="25">
        <v>908.09907999999996</v>
      </c>
      <c r="AB42" s="25">
        <v>1502.2467380000001</v>
      </c>
      <c r="AC42" s="25">
        <v>42.243913249999999</v>
      </c>
      <c r="AD42" s="25">
        <v>42.243980800000003</v>
      </c>
      <c r="AE42" s="25">
        <v>42.243325499999997</v>
      </c>
      <c r="AF42" s="25">
        <v>101.631221862</v>
      </c>
      <c r="AG42" s="25">
        <v>70.389792400000005</v>
      </c>
      <c r="AH42" s="25">
        <v>65.441560600000003</v>
      </c>
      <c r="AI42" s="25">
        <v>112.54248283</v>
      </c>
      <c r="AJ42" s="25">
        <v>2.3173073419999999</v>
      </c>
      <c r="AK42" s="91">
        <v>18.041501636</v>
      </c>
      <c r="AL42" s="25">
        <v>3.9400944600000001</v>
      </c>
      <c r="AM42" s="25">
        <v>7.6274399899999903</v>
      </c>
      <c r="AN42" s="25">
        <v>0</v>
      </c>
      <c r="AO42" s="25">
        <v>87.036736700000006</v>
      </c>
      <c r="AP42" s="25">
        <v>5.8572745499999996</v>
      </c>
      <c r="AQ42" s="25">
        <v>5.8572757079999898</v>
      </c>
      <c r="AR42" s="25">
        <v>342.83623970000002</v>
      </c>
      <c r="AS42" s="25">
        <v>342.83382189999998</v>
      </c>
      <c r="AT42" s="25">
        <v>6905.3018499999998</v>
      </c>
      <c r="AU42" s="25">
        <v>1823.0291729999999</v>
      </c>
      <c r="AV42" s="25">
        <v>1699.76558</v>
      </c>
      <c r="AW42" s="25">
        <v>2760.08968799999</v>
      </c>
      <c r="AX42" s="25">
        <v>8798.3697499999998</v>
      </c>
      <c r="AY42" s="25">
        <v>6414.9792099999904</v>
      </c>
      <c r="AZ42" s="25">
        <v>133.0706677</v>
      </c>
      <c r="BA42" s="25">
        <v>0.24788419610000001</v>
      </c>
      <c r="BB42" s="25">
        <v>1893.0211204</v>
      </c>
      <c r="BC42" s="25">
        <v>1.476013952</v>
      </c>
      <c r="BD42" s="25">
        <v>0.43194536299999903</v>
      </c>
      <c r="BE42" s="25">
        <v>123.60790815</v>
      </c>
      <c r="BF42" s="25">
        <v>4.613743189</v>
      </c>
      <c r="BG42" s="25">
        <v>0.38719150000000002</v>
      </c>
      <c r="BH42" s="25">
        <v>8.0198250900000004E-2</v>
      </c>
      <c r="BI42" s="91">
        <v>597.95433130000004</v>
      </c>
      <c r="BJ42" s="25">
        <v>31.470596</v>
      </c>
      <c r="BK42" s="25">
        <v>17.946190000000001</v>
      </c>
      <c r="BL42" s="25">
        <v>254.87532830000001</v>
      </c>
      <c r="BM42" s="25">
        <v>343.07939300999999</v>
      </c>
      <c r="BN42" s="25">
        <v>3.5715330156</v>
      </c>
      <c r="BO42" s="25">
        <v>5.1246029999999998E-2</v>
      </c>
      <c r="BP42" s="25">
        <v>19.034345900000002</v>
      </c>
      <c r="BQ42" s="25">
        <v>0.22570831799999999</v>
      </c>
      <c r="BR42" s="25">
        <v>15.78320894</v>
      </c>
      <c r="BS42" s="25">
        <v>1.524864153</v>
      </c>
      <c r="BT42" s="25">
        <v>0.54767484099999997</v>
      </c>
      <c r="BU42" s="25">
        <v>67.087043100000002</v>
      </c>
      <c r="BV42" s="25">
        <v>2.6277469999999998</v>
      </c>
      <c r="BW42" s="25">
        <v>20.116006599999999</v>
      </c>
      <c r="BX42" s="25">
        <v>3.2340788431999998</v>
      </c>
      <c r="BY42" s="25">
        <v>12.840820539999999</v>
      </c>
      <c r="BZ42" s="25">
        <v>0.14517767455</v>
      </c>
      <c r="CA42" s="25">
        <v>223.38829000000001</v>
      </c>
      <c r="CB42" s="25">
        <v>34.353696129999904</v>
      </c>
      <c r="CC42" s="25">
        <v>34.353551969999998</v>
      </c>
      <c r="CD42" s="91">
        <v>1156.9814747999999</v>
      </c>
      <c r="CE42" s="25">
        <v>1.74612016</v>
      </c>
      <c r="CF42" s="25">
        <v>9.6210289799999904E-2</v>
      </c>
      <c r="CG42" s="25">
        <v>119.64194999999999</v>
      </c>
      <c r="CH42" s="25">
        <v>4523.3491009999998</v>
      </c>
      <c r="CI42" s="25">
        <v>504.81051189999999</v>
      </c>
      <c r="CJ42" s="25">
        <v>414.028491199999</v>
      </c>
      <c r="CK42" s="25">
        <v>90.700312904999905</v>
      </c>
      <c r="CL42" s="25">
        <v>0</v>
      </c>
      <c r="CM42" s="25">
        <v>59.649308234999999</v>
      </c>
      <c r="CN42" s="25">
        <v>4125.3981599999997</v>
      </c>
      <c r="CO42" s="25">
        <v>556.97176109999998</v>
      </c>
      <c r="CP42" s="25">
        <v>236.1672045</v>
      </c>
      <c r="CQ42" s="25"/>
      <c r="CR42" s="25"/>
      <c r="CS42" s="25"/>
      <c r="CT42" s="25"/>
      <c r="CU42" s="25"/>
      <c r="CV42" s="34">
        <f t="shared" si="1"/>
        <v>8.0003221505893195E-3</v>
      </c>
      <c r="CW42" s="49">
        <f t="shared" si="2"/>
        <v>-3.990118737613213E-5</v>
      </c>
      <c r="CX42" s="49">
        <f t="shared" si="3"/>
        <v>-6.5224044633117649E-7</v>
      </c>
      <c r="CY42" s="49">
        <f t="shared" si="4"/>
        <v>-5.9863214112365092E-5</v>
      </c>
      <c r="CZ42" s="49"/>
      <c r="DA42" s="34"/>
      <c r="DB42" s="34"/>
      <c r="DC42" s="25"/>
      <c r="DD42" s="25"/>
      <c r="DE42" s="25"/>
      <c r="DF42" s="25"/>
      <c r="DG42" s="25"/>
      <c r="DH42" s="25"/>
      <c r="DI42" s="25"/>
      <c r="DJ42" s="25"/>
      <c r="DK42" s="25"/>
    </row>
    <row r="43" spans="1:115" x14ac:dyDescent="0.25">
      <c r="A43" s="27" t="s">
        <v>42</v>
      </c>
      <c r="B43" s="25">
        <v>30.505674620000001</v>
      </c>
      <c r="C43" s="25">
        <v>181.16560100000001</v>
      </c>
      <c r="D43" s="25">
        <v>16.403063100000001</v>
      </c>
      <c r="E43" s="25">
        <v>16.40307614</v>
      </c>
      <c r="F43" s="25">
        <v>181.16584929999999</v>
      </c>
      <c r="G43" s="25">
        <v>181.16477380000001</v>
      </c>
      <c r="H43" s="25">
        <v>52.738740200000002</v>
      </c>
      <c r="I43" s="91">
        <v>1.0781070049999999</v>
      </c>
      <c r="J43" s="25">
        <v>402.70489730000003</v>
      </c>
      <c r="K43" s="25">
        <v>402.70529034999998</v>
      </c>
      <c r="L43" s="25">
        <v>2911.788</v>
      </c>
      <c r="M43" s="25">
        <v>47.139342569999997</v>
      </c>
      <c r="N43" s="25">
        <v>47.140374010000002</v>
      </c>
      <c r="O43" s="25">
        <v>2003.738261</v>
      </c>
      <c r="P43" s="25">
        <v>2003.800555</v>
      </c>
      <c r="Q43" s="25">
        <v>404791.92430000001</v>
      </c>
      <c r="R43" s="25">
        <v>50512681.210000001</v>
      </c>
      <c r="S43" s="25">
        <v>404953.98317000002</v>
      </c>
      <c r="T43" s="25">
        <v>829.62855300000001</v>
      </c>
      <c r="U43" s="25">
        <v>1151.39370117</v>
      </c>
      <c r="V43" s="25">
        <v>337.57543773999998</v>
      </c>
      <c r="W43" s="25">
        <v>1986.3876170999999</v>
      </c>
      <c r="X43" s="25">
        <v>312.3411964</v>
      </c>
      <c r="Y43" s="25">
        <v>340.27294246999998</v>
      </c>
      <c r="Z43" s="25">
        <v>1986.3868636</v>
      </c>
      <c r="AA43" s="25">
        <v>5298.2482</v>
      </c>
      <c r="AB43" s="25">
        <v>7232.8576400000002</v>
      </c>
      <c r="AC43" s="25">
        <v>190.8596292</v>
      </c>
      <c r="AD43" s="25">
        <v>190.85989769999901</v>
      </c>
      <c r="AE43" s="25">
        <v>190.85691700000001</v>
      </c>
      <c r="AF43" s="25">
        <v>577.20911559000001</v>
      </c>
      <c r="AG43" s="25">
        <v>403.69385499999999</v>
      </c>
      <c r="AH43" s="25">
        <v>393.16706799999997</v>
      </c>
      <c r="AI43" s="25">
        <v>640.51993159999995</v>
      </c>
      <c r="AJ43" s="25">
        <v>11.98176692</v>
      </c>
      <c r="AK43" s="91">
        <v>91.876925399999905</v>
      </c>
      <c r="AL43" s="25">
        <v>16.015122999999999</v>
      </c>
      <c r="AM43" s="25">
        <v>39.41436538</v>
      </c>
      <c r="AN43" s="25">
        <v>0</v>
      </c>
      <c r="AO43" s="25">
        <v>583.03378299999997</v>
      </c>
      <c r="AP43" s="25">
        <v>25.644310399999998</v>
      </c>
      <c r="AQ43" s="25">
        <v>25.644275879999999</v>
      </c>
      <c r="AR43" s="25">
        <v>2694.2899619999998</v>
      </c>
      <c r="AS43" s="25">
        <v>2694.2695599999902</v>
      </c>
      <c r="AT43" s="25">
        <v>38155.9548</v>
      </c>
      <c r="AU43" s="25">
        <v>11902.056619999999</v>
      </c>
      <c r="AV43" s="25">
        <v>11593.274359999999</v>
      </c>
      <c r="AW43" s="25">
        <v>14881.04564</v>
      </c>
      <c r="AX43" s="25">
        <v>50459.700599999996</v>
      </c>
      <c r="AY43" s="25">
        <v>37159.409</v>
      </c>
      <c r="AZ43" s="25">
        <v>654.700963</v>
      </c>
      <c r="BA43" s="25">
        <v>1.7452160472</v>
      </c>
      <c r="BB43" s="25">
        <v>10567.7074869999</v>
      </c>
      <c r="BC43" s="25">
        <v>10.290792039999999</v>
      </c>
      <c r="BD43" s="25">
        <v>3.03956477599999</v>
      </c>
      <c r="BE43" s="25">
        <v>627.29070439999998</v>
      </c>
      <c r="BF43" s="25">
        <v>48.258834780000001</v>
      </c>
      <c r="BG43" s="25">
        <v>4.0999020000000002</v>
      </c>
      <c r="BH43" s="25">
        <v>0.53601802700000001</v>
      </c>
      <c r="BI43" s="91">
        <v>5132.4473959999996</v>
      </c>
      <c r="BJ43" s="25">
        <v>363.97156000000001</v>
      </c>
      <c r="BK43" s="25">
        <v>157.17221000000001</v>
      </c>
      <c r="BL43" s="25">
        <v>1584.1176599999999</v>
      </c>
      <c r="BM43" s="25">
        <v>3548.3289927999999</v>
      </c>
      <c r="BN43" s="25">
        <v>40.828091991999997</v>
      </c>
      <c r="BO43" s="25">
        <v>0.53228889999999995</v>
      </c>
      <c r="BP43" s="25">
        <v>194.27301689999999</v>
      </c>
      <c r="BQ43" s="25">
        <v>1.4370611339999999</v>
      </c>
      <c r="BR43" s="25">
        <v>104.4757565</v>
      </c>
      <c r="BS43" s="25">
        <v>9.1720035399999897</v>
      </c>
      <c r="BT43" s="25">
        <v>3.2591321500000001</v>
      </c>
      <c r="BU43" s="25">
        <v>409.32620939999998</v>
      </c>
      <c r="BV43" s="25">
        <v>11.59345003</v>
      </c>
      <c r="BW43" s="25">
        <v>100.9304928</v>
      </c>
      <c r="BX43" s="25">
        <v>34.605275947000003</v>
      </c>
      <c r="BY43" s="25">
        <v>89.552424500000001</v>
      </c>
      <c r="BZ43" s="25">
        <v>1.5165092475199899</v>
      </c>
      <c r="CA43" s="25">
        <v>1520.3018</v>
      </c>
      <c r="CB43" s="25">
        <v>284.15464989999998</v>
      </c>
      <c r="CC43" s="25">
        <v>284.15492710000001</v>
      </c>
      <c r="CD43" s="91">
        <v>6491.9056799999998</v>
      </c>
      <c r="CE43" s="25">
        <v>8.1053724159999998</v>
      </c>
      <c r="CF43" s="25">
        <v>0.38524250049999997</v>
      </c>
      <c r="CG43" s="25">
        <v>1047.8245999999999</v>
      </c>
      <c r="CH43" s="25">
        <v>24830.981383999999</v>
      </c>
      <c r="CI43" s="25">
        <v>2850.0762101999999</v>
      </c>
      <c r="CJ43" s="25">
        <v>2365.7046138999999</v>
      </c>
      <c r="CK43" s="25">
        <v>523.30570605999901</v>
      </c>
      <c r="CL43" s="25">
        <v>0</v>
      </c>
      <c r="CM43" s="25">
        <v>342.90121334999998</v>
      </c>
      <c r="CN43" s="25">
        <v>22510.288860000001</v>
      </c>
      <c r="CO43" s="25">
        <v>3024.9197180000001</v>
      </c>
      <c r="CP43" s="25">
        <v>1299.9474600000001</v>
      </c>
      <c r="CQ43" s="25"/>
      <c r="CR43" s="25"/>
      <c r="CS43" s="25"/>
      <c r="CT43" s="25"/>
      <c r="CU43" s="25"/>
      <c r="CV43" s="34">
        <f t="shared" si="1"/>
        <v>8.0003220431315841E-3</v>
      </c>
      <c r="CW43" s="49">
        <f t="shared" si="2"/>
        <v>-3.9728238102152635E-5</v>
      </c>
      <c r="CX43" s="49">
        <f t="shared" si="3"/>
        <v>1.4480421179570349E-7</v>
      </c>
      <c r="CY43" s="49">
        <f t="shared" si="4"/>
        <v>-7.6473032135801464E-5</v>
      </c>
      <c r="CZ43" s="49"/>
      <c r="DA43" s="34"/>
      <c r="DB43" s="34"/>
      <c r="DC43" s="25"/>
      <c r="DD43" s="25"/>
      <c r="DE43" s="25"/>
      <c r="DF43" s="25"/>
      <c r="DG43" s="25"/>
      <c r="DH43" s="25"/>
      <c r="DI43" s="25"/>
      <c r="DJ43" s="25"/>
      <c r="DK43" s="25"/>
    </row>
    <row r="44" spans="1:115" x14ac:dyDescent="0.25">
      <c r="A44" s="27" t="s">
        <v>43</v>
      </c>
      <c r="B44" s="25">
        <v>90.735881300000003</v>
      </c>
      <c r="C44" s="25">
        <v>511.17854799999998</v>
      </c>
      <c r="D44" s="25">
        <v>47.325427500000004</v>
      </c>
      <c r="E44" s="25">
        <v>47.325505499999899</v>
      </c>
      <c r="F44" s="25">
        <v>511.177516999999</v>
      </c>
      <c r="G44" s="25">
        <v>511.17436400000003</v>
      </c>
      <c r="H44" s="25">
        <v>145.72239999999999</v>
      </c>
      <c r="I44" s="91">
        <v>3.3721232799999998</v>
      </c>
      <c r="J44" s="25">
        <v>943.71387370000002</v>
      </c>
      <c r="K44" s="25">
        <v>943.71320489999903</v>
      </c>
      <c r="L44" s="25">
        <v>8938.098</v>
      </c>
      <c r="M44" s="25">
        <v>127.18613344000001</v>
      </c>
      <c r="N44" s="25">
        <v>127.1882512</v>
      </c>
      <c r="O44" s="25">
        <v>6113.7579400000004</v>
      </c>
      <c r="P44" s="25">
        <v>6113.9488059999903</v>
      </c>
      <c r="Q44" s="25">
        <v>1120501.1599999999</v>
      </c>
      <c r="R44" s="25">
        <v>178688260.90000001</v>
      </c>
      <c r="S44" s="25">
        <v>1120949.6339999901</v>
      </c>
      <c r="T44" s="25">
        <v>2924.3940400000001</v>
      </c>
      <c r="U44" s="25">
        <v>3138.8248373500001</v>
      </c>
      <c r="V44" s="25">
        <v>931.72193964999997</v>
      </c>
      <c r="W44" s="25">
        <v>5565.1070490000002</v>
      </c>
      <c r="X44" s="25">
        <v>751.38611100000003</v>
      </c>
      <c r="Y44" s="25">
        <v>817.29506319999996</v>
      </c>
      <c r="Z44" s="25">
        <v>5565.1113562999999</v>
      </c>
      <c r="AA44" s="25">
        <v>13318.766799999999</v>
      </c>
      <c r="AB44" s="25">
        <v>18360.7466199999</v>
      </c>
      <c r="AC44" s="25">
        <v>541.85718399999996</v>
      </c>
      <c r="AD44" s="25">
        <v>541.857529</v>
      </c>
      <c r="AE44" s="25">
        <v>541.84950800000001</v>
      </c>
      <c r="AF44" s="25">
        <v>1544.4043251000001</v>
      </c>
      <c r="AG44" s="25">
        <v>1226.9515080000001</v>
      </c>
      <c r="AH44" s="25">
        <v>1229.6172770000001</v>
      </c>
      <c r="AI44" s="25">
        <v>1672.092981</v>
      </c>
      <c r="AJ44" s="25">
        <v>37.086757030000001</v>
      </c>
      <c r="AK44" s="91">
        <v>245.06235219999999</v>
      </c>
      <c r="AL44" s="25">
        <v>49.0440951</v>
      </c>
      <c r="AM44" s="25">
        <v>119.5655817</v>
      </c>
      <c r="AN44" s="25">
        <v>0</v>
      </c>
      <c r="AO44" s="25">
        <v>1872.7045599999999</v>
      </c>
      <c r="AP44" s="25">
        <v>67.023734000000005</v>
      </c>
      <c r="AQ44" s="25">
        <v>67.023748999999995</v>
      </c>
      <c r="AR44" s="25">
        <v>8987.5351639999899</v>
      </c>
      <c r="AS44" s="25">
        <v>8987.4588960000001</v>
      </c>
      <c r="AT44" s="25">
        <v>111574.7898</v>
      </c>
      <c r="AU44" s="25">
        <v>40567.094700000001</v>
      </c>
      <c r="AV44" s="25">
        <v>40584.541599999997</v>
      </c>
      <c r="AW44" s="25">
        <v>38150.128620000003</v>
      </c>
      <c r="AX44" s="25">
        <v>153362.77069999999</v>
      </c>
      <c r="AY44" s="25">
        <v>111887.943</v>
      </c>
      <c r="AZ44" s="25">
        <v>1729.800326</v>
      </c>
      <c r="BA44" s="25">
        <v>4.8802981749999903</v>
      </c>
      <c r="BB44" s="25">
        <v>26779.28326</v>
      </c>
      <c r="BC44" s="25">
        <v>29.003076699999902</v>
      </c>
      <c r="BD44" s="25">
        <v>9.5837849599999991</v>
      </c>
      <c r="BE44" s="25">
        <v>1937.8897529999999</v>
      </c>
      <c r="BF44" s="25">
        <v>145.62051539999999</v>
      </c>
      <c r="BG44" s="25">
        <v>13.05437</v>
      </c>
      <c r="BH44" s="25">
        <v>1.6318369800000001</v>
      </c>
      <c r="BI44" s="91">
        <v>16028.737385</v>
      </c>
      <c r="BJ44" s="25">
        <v>1117.2659000000001</v>
      </c>
      <c r="BK44" s="25">
        <v>544.97299999999996</v>
      </c>
      <c r="BL44" s="25">
        <v>4802.0260199999902</v>
      </c>
      <c r="BM44" s="25">
        <v>11226.707234</v>
      </c>
      <c r="BN44" s="25">
        <v>125.226962979999</v>
      </c>
      <c r="BO44" s="25">
        <v>1.6991286999999999</v>
      </c>
      <c r="BP44" s="25">
        <v>590.93360399999995</v>
      </c>
      <c r="BQ44" s="25">
        <v>5.0855323800000001</v>
      </c>
      <c r="BR44" s="25">
        <v>308.89140200000003</v>
      </c>
      <c r="BS44" s="25">
        <v>23.474148700000001</v>
      </c>
      <c r="BT44" s="25">
        <v>9.6060535599999994</v>
      </c>
      <c r="BU44" s="25">
        <v>1167.953755</v>
      </c>
      <c r="BV44" s="25">
        <v>32.315921099999997</v>
      </c>
      <c r="BW44" s="25">
        <v>292.70280999999898</v>
      </c>
      <c r="BX44" s="25">
        <v>105.579566949</v>
      </c>
      <c r="BY44" s="25">
        <v>317.72550999999999</v>
      </c>
      <c r="BZ44" s="25">
        <v>4.6228165213999999</v>
      </c>
      <c r="CA44" s="25">
        <v>3546.2175000000002</v>
      </c>
      <c r="CB44" s="25">
        <v>990.04620699999998</v>
      </c>
      <c r="CC44" s="25">
        <v>990.04820099999995</v>
      </c>
      <c r="CD44" s="91">
        <v>15912.1587599999</v>
      </c>
      <c r="CE44" s="25">
        <v>19.234937639999998</v>
      </c>
      <c r="CF44" s="25">
        <v>1.2049657279999999</v>
      </c>
      <c r="CG44" s="25">
        <v>3633.1812</v>
      </c>
      <c r="CH44" s="25">
        <v>64697.084499999997</v>
      </c>
      <c r="CI44" s="25">
        <v>7084.075871</v>
      </c>
      <c r="CJ44" s="25">
        <v>5849.3886199999997</v>
      </c>
      <c r="CK44" s="25">
        <v>1291.0458403</v>
      </c>
      <c r="CL44" s="25">
        <v>0</v>
      </c>
      <c r="CM44" s="25">
        <v>966.57853750000004</v>
      </c>
      <c r="CN44" s="25">
        <v>57735.196600000003</v>
      </c>
      <c r="CO44" s="25">
        <v>7416.6292199999998</v>
      </c>
      <c r="CP44" s="25">
        <v>3182.6987810000001</v>
      </c>
      <c r="CQ44" s="25"/>
      <c r="CR44" s="25"/>
      <c r="CS44" s="25"/>
      <c r="CT44" s="25"/>
      <c r="CU44" s="25"/>
      <c r="CV44" s="34">
        <f t="shared" si="1"/>
        <v>8.0003217364929893E-3</v>
      </c>
      <c r="CW44" s="49">
        <f t="shared" si="2"/>
        <v>-3.9548763838320077E-5</v>
      </c>
      <c r="CX44" s="49">
        <f t="shared" si="3"/>
        <v>2.5772460496284388E-7</v>
      </c>
      <c r="CY44" s="49">
        <f t="shared" si="4"/>
        <v>-9.0815002582669989E-5</v>
      </c>
      <c r="CZ44" s="49"/>
      <c r="DA44" s="34"/>
      <c r="DB44" s="34"/>
      <c r="DC44" s="25"/>
      <c r="DD44" s="25"/>
      <c r="DE44" s="25"/>
      <c r="DF44" s="25"/>
      <c r="DG44" s="25"/>
      <c r="DH44" s="25"/>
      <c r="DI44" s="25"/>
      <c r="DJ44" s="25"/>
      <c r="DK44" s="25"/>
    </row>
    <row r="45" spans="1:115" x14ac:dyDescent="0.25">
      <c r="A45" s="27" t="s">
        <v>44</v>
      </c>
      <c r="B45" s="25">
        <v>16.071034959999999</v>
      </c>
      <c r="C45" s="25">
        <v>99.524962299999999</v>
      </c>
      <c r="D45" s="25">
        <v>9.8568254999999994</v>
      </c>
      <c r="E45" s="25">
        <v>9.8568348599999993</v>
      </c>
      <c r="F45" s="25">
        <v>99.524599499999994</v>
      </c>
      <c r="G45" s="25">
        <v>99.524031699999995</v>
      </c>
      <c r="H45" s="25">
        <v>31.697457</v>
      </c>
      <c r="I45" s="91">
        <v>0.775688296</v>
      </c>
      <c r="J45" s="25">
        <v>188.853223845</v>
      </c>
      <c r="K45" s="25">
        <v>188.85369321499999</v>
      </c>
      <c r="L45" s="25">
        <v>1371.2333000000001</v>
      </c>
      <c r="M45" s="25">
        <v>24.520272243000001</v>
      </c>
      <c r="N45" s="25">
        <v>24.520735564999999</v>
      </c>
      <c r="O45" s="25">
        <v>1046.327722</v>
      </c>
      <c r="P45" s="25">
        <v>1046.3602586</v>
      </c>
      <c r="Q45" s="25">
        <v>146515.39788</v>
      </c>
      <c r="R45" s="25">
        <v>21450045.151999999</v>
      </c>
      <c r="S45" s="25">
        <v>146574.13449999999</v>
      </c>
      <c r="T45" s="25">
        <v>258.82326999999998</v>
      </c>
      <c r="U45" s="25">
        <v>607.90518252499999</v>
      </c>
      <c r="V45" s="25">
        <v>173.95699002200001</v>
      </c>
      <c r="W45" s="25">
        <v>735.69146879999903</v>
      </c>
      <c r="X45" s="25">
        <v>155.99444879999999</v>
      </c>
      <c r="Y45" s="25">
        <v>136.54652084999901</v>
      </c>
      <c r="Z45" s="25">
        <v>735.69139419999999</v>
      </c>
      <c r="AA45" s="25">
        <v>1916.69659</v>
      </c>
      <c r="AB45" s="25">
        <v>3562.5165099999999</v>
      </c>
      <c r="AC45" s="25">
        <v>114.2792616</v>
      </c>
      <c r="AD45" s="25">
        <v>114.2792942</v>
      </c>
      <c r="AE45" s="25">
        <v>114.2776403</v>
      </c>
      <c r="AF45" s="25">
        <v>223.759763794999</v>
      </c>
      <c r="AG45" s="25">
        <v>215.520229</v>
      </c>
      <c r="AH45" s="25">
        <v>192.66456319999901</v>
      </c>
      <c r="AI45" s="25">
        <v>254.0992846</v>
      </c>
      <c r="AJ45" s="25">
        <v>5.7257667229999996</v>
      </c>
      <c r="AK45" s="91">
        <v>44.91652551</v>
      </c>
      <c r="AL45" s="25">
        <v>11.188369939999999</v>
      </c>
      <c r="AM45" s="25">
        <v>18.661764460000001</v>
      </c>
      <c r="AN45" s="25">
        <v>0</v>
      </c>
      <c r="AO45" s="25">
        <v>236.01092899999901</v>
      </c>
      <c r="AP45" s="25">
        <v>14.61004724</v>
      </c>
      <c r="AQ45" s="25">
        <v>14.60999709</v>
      </c>
      <c r="AR45" s="25">
        <v>1086.8609409999999</v>
      </c>
      <c r="AS45" s="25">
        <v>1086.8499022999999</v>
      </c>
      <c r="AT45" s="25">
        <v>20246.308219999999</v>
      </c>
      <c r="AU45" s="25">
        <v>6478.1893599999903</v>
      </c>
      <c r="AV45" s="25">
        <v>5812.4985539999998</v>
      </c>
      <c r="AW45" s="25">
        <v>6347.0738799999999</v>
      </c>
      <c r="AX45" s="25">
        <v>26938.949129999899</v>
      </c>
      <c r="AY45" s="25">
        <v>18077.915799999999</v>
      </c>
      <c r="AZ45" s="25">
        <v>323.67132909999998</v>
      </c>
      <c r="BA45" s="25">
        <v>0.83149675689999902</v>
      </c>
      <c r="BB45" s="25">
        <v>4236.9273639999901</v>
      </c>
      <c r="BC45" s="25">
        <v>5.0441687460000004</v>
      </c>
      <c r="BD45" s="25">
        <v>1.5230821809999999</v>
      </c>
      <c r="BE45" s="25">
        <v>360.72146329999998</v>
      </c>
      <c r="BF45" s="25">
        <v>22.492820784999999</v>
      </c>
      <c r="BG45" s="25">
        <v>1.8667026</v>
      </c>
      <c r="BH45" s="25">
        <v>0.2549829898</v>
      </c>
      <c r="BI45" s="91">
        <v>2452.0279059999998</v>
      </c>
      <c r="BJ45" s="25">
        <v>171.40407999999999</v>
      </c>
      <c r="BK45" s="25">
        <v>65.485275000000001</v>
      </c>
      <c r="BL45" s="25">
        <v>822.67915069999901</v>
      </c>
      <c r="BM45" s="25">
        <v>1629.3467149000001</v>
      </c>
      <c r="BN45" s="25">
        <v>19.212120747</v>
      </c>
      <c r="BO45" s="25">
        <v>0.24142469999999999</v>
      </c>
      <c r="BP45" s="25">
        <v>91.652343049999999</v>
      </c>
      <c r="BQ45" s="25">
        <v>0.75512437599999904</v>
      </c>
      <c r="BR45" s="25">
        <v>49.866181140000002</v>
      </c>
      <c r="BS45" s="25">
        <v>4.1877487599999998</v>
      </c>
      <c r="BT45" s="25">
        <v>1.70997058</v>
      </c>
      <c r="BU45" s="25">
        <v>200.11448200000001</v>
      </c>
      <c r="BV45" s="25">
        <v>6.9080912840000002</v>
      </c>
      <c r="BW45" s="25">
        <v>53.319902399999997</v>
      </c>
      <c r="BX45" s="25">
        <v>16.529299035000001</v>
      </c>
      <c r="BY45" s="25">
        <v>45.007461499999899</v>
      </c>
      <c r="BZ45" s="25">
        <v>0.71644298246000004</v>
      </c>
      <c r="CA45" s="25">
        <v>609.04309999999998</v>
      </c>
      <c r="CB45" s="25">
        <v>115.69187554</v>
      </c>
      <c r="CC45" s="25">
        <v>115.69181673999999</v>
      </c>
      <c r="CD45" s="91">
        <v>2528.6073512999901</v>
      </c>
      <c r="CE45" s="25">
        <v>3.96920639699999</v>
      </c>
      <c r="CF45" s="25">
        <v>0.27717745059999999</v>
      </c>
      <c r="CG45" s="25">
        <v>436.56635</v>
      </c>
      <c r="CH45" s="25">
        <v>10559.472202000001</v>
      </c>
      <c r="CI45" s="25">
        <v>1108.5576773</v>
      </c>
      <c r="CJ45" s="25">
        <v>899.52034501999901</v>
      </c>
      <c r="CK45" s="25">
        <v>196.41798181999999</v>
      </c>
      <c r="CL45" s="25">
        <v>0</v>
      </c>
      <c r="CM45" s="25">
        <v>150.64989467000001</v>
      </c>
      <c r="CN45" s="25">
        <v>9358.0300040000002</v>
      </c>
      <c r="CO45" s="25">
        <v>1240.1300851999999</v>
      </c>
      <c r="CP45" s="25">
        <v>524.50593890000005</v>
      </c>
      <c r="CQ45" s="25"/>
      <c r="CR45" s="25"/>
      <c r="CS45" s="25"/>
      <c r="CT45" s="25"/>
      <c r="CU45" s="25"/>
      <c r="CV45" s="34">
        <f t="shared" si="1"/>
        <v>8.0003205752369605E-3</v>
      </c>
      <c r="CW45" s="49">
        <f t="shared" si="2"/>
        <v>-3.967040417704065E-5</v>
      </c>
      <c r="CX45" s="49">
        <f t="shared" si="3"/>
        <v>8.3212756097040538E-7</v>
      </c>
      <c r="CY45" s="49">
        <f t="shared" si="4"/>
        <v>-5.8547161575564628E-5</v>
      </c>
      <c r="CZ45" s="49"/>
      <c r="DA45" s="34"/>
      <c r="DB45" s="34"/>
      <c r="DC45" s="25"/>
      <c r="DD45" s="25"/>
      <c r="DE45" s="25"/>
      <c r="DF45" s="25"/>
      <c r="DG45" s="25"/>
      <c r="DH45" s="25"/>
      <c r="DI45" s="25"/>
      <c r="DJ45" s="25"/>
      <c r="DK45" s="25"/>
    </row>
    <row r="46" spans="1:115" x14ac:dyDescent="0.25">
      <c r="A46" s="27" t="s">
        <v>45</v>
      </c>
      <c r="B46" s="25">
        <v>2.9338991476</v>
      </c>
      <c r="C46" s="25">
        <v>14.782272524</v>
      </c>
      <c r="D46" s="25">
        <v>1.184865754</v>
      </c>
      <c r="E46" s="25">
        <v>1.1848724900000001</v>
      </c>
      <c r="F46" s="25">
        <v>14.782306349999899</v>
      </c>
      <c r="G46" s="25">
        <v>14.782221006</v>
      </c>
      <c r="H46" s="25">
        <v>3.1741634999999899</v>
      </c>
      <c r="I46" s="91">
        <v>4.25027960999999E-2</v>
      </c>
      <c r="J46" s="25">
        <v>37.925485064</v>
      </c>
      <c r="K46" s="25">
        <v>37.925570620000002</v>
      </c>
      <c r="L46" s="25">
        <v>205.25257999999999</v>
      </c>
      <c r="M46" s="25">
        <v>4.8475799247999998</v>
      </c>
      <c r="N46" s="25">
        <v>4.8476709913999896</v>
      </c>
      <c r="O46" s="25">
        <v>168.78970670000001</v>
      </c>
      <c r="P46" s="25">
        <v>168.79497076000001</v>
      </c>
      <c r="Q46" s="25">
        <v>21938.850723</v>
      </c>
      <c r="R46" s="25">
        <v>3646523.48259999</v>
      </c>
      <c r="S46" s="25">
        <v>21947.629239000002</v>
      </c>
      <c r="T46" s="25">
        <v>40.0968096</v>
      </c>
      <c r="U46" s="25">
        <v>95.258051214299996</v>
      </c>
      <c r="V46" s="25">
        <v>29.618308279699999</v>
      </c>
      <c r="W46" s="25">
        <v>115.74546568</v>
      </c>
      <c r="X46" s="25">
        <v>22.701368380000002</v>
      </c>
      <c r="Y46" s="25">
        <v>22.881667211</v>
      </c>
      <c r="Z46" s="25">
        <v>115.74527824</v>
      </c>
      <c r="AA46" s="25">
        <v>311.40491500000002</v>
      </c>
      <c r="AB46" s="25">
        <v>600.56646679999994</v>
      </c>
      <c r="AC46" s="25">
        <v>13.177949144999999</v>
      </c>
      <c r="AD46" s="25">
        <v>13.17800042</v>
      </c>
      <c r="AE46" s="25">
        <v>13.17776505</v>
      </c>
      <c r="AF46" s="25">
        <v>39.307146533999997</v>
      </c>
      <c r="AG46" s="25">
        <v>18.011490909999999</v>
      </c>
      <c r="AH46" s="25">
        <v>16.686952479999999</v>
      </c>
      <c r="AI46" s="25">
        <v>38.583414619999999</v>
      </c>
      <c r="AJ46" s="25">
        <v>0.92096722519999896</v>
      </c>
      <c r="AK46" s="91">
        <v>6.3511650690000003</v>
      </c>
      <c r="AL46" s="25">
        <v>0.68059692599999999</v>
      </c>
      <c r="AM46" s="25">
        <v>3.84419377</v>
      </c>
      <c r="AN46" s="25">
        <v>0</v>
      </c>
      <c r="AO46" s="25">
        <v>45.253526200000003</v>
      </c>
      <c r="AP46" s="25">
        <v>1.941672101</v>
      </c>
      <c r="AQ46" s="25">
        <v>1.9416787639999999</v>
      </c>
      <c r="AR46" s="25">
        <v>213.98184037999999</v>
      </c>
      <c r="AS46" s="25">
        <v>213.98163237999901</v>
      </c>
      <c r="AT46" s="25">
        <v>1778.4105035</v>
      </c>
      <c r="AU46" s="25">
        <v>455.01380449999999</v>
      </c>
      <c r="AV46" s="25">
        <v>421.01311899999899</v>
      </c>
      <c r="AW46" s="25">
        <v>982.75652679999996</v>
      </c>
      <c r="AX46" s="25">
        <v>2251.3516989999998</v>
      </c>
      <c r="AY46" s="25">
        <v>1648.17524599999</v>
      </c>
      <c r="AZ46" s="25">
        <v>50.10331042</v>
      </c>
      <c r="BA46" s="25">
        <v>0.109965979115</v>
      </c>
      <c r="BB46" s="25">
        <v>659.08225519999996</v>
      </c>
      <c r="BC46" s="25">
        <v>0.67693802919999901</v>
      </c>
      <c r="BD46" s="25">
        <v>0.19616688330000001</v>
      </c>
      <c r="BE46" s="25">
        <v>41.642219040000001</v>
      </c>
      <c r="BF46" s="25">
        <v>3.3946125596000001</v>
      </c>
      <c r="BG46" s="25">
        <v>0.29918420000000001</v>
      </c>
      <c r="BH46" s="25">
        <v>3.0744061699999999E-2</v>
      </c>
      <c r="BI46" s="91">
        <v>366.26408733</v>
      </c>
      <c r="BJ46" s="25">
        <v>25.656383999999999</v>
      </c>
      <c r="BK46" s="25">
        <v>12.435748</v>
      </c>
      <c r="BL46" s="25">
        <v>108.16210987999899</v>
      </c>
      <c r="BM46" s="25">
        <v>258.10248471800003</v>
      </c>
      <c r="BN46" s="25">
        <v>2.8732011000000002</v>
      </c>
      <c r="BO46" s="25">
        <v>4.0389370000000001E-2</v>
      </c>
      <c r="BP46" s="25">
        <v>13.752510589</v>
      </c>
      <c r="BQ46" s="25">
        <v>6.4767942999999994E-2</v>
      </c>
      <c r="BR46" s="25">
        <v>7.6432053260000004</v>
      </c>
      <c r="BS46" s="25">
        <v>0.60523331440000006</v>
      </c>
      <c r="BT46" s="25">
        <v>0.207431907999999</v>
      </c>
      <c r="BU46" s="25">
        <v>29.607325880000001</v>
      </c>
      <c r="BV46" s="25">
        <v>0.75636634199999997</v>
      </c>
      <c r="BW46" s="25">
        <v>6.2316802999999998</v>
      </c>
      <c r="BX46" s="25">
        <v>2.3921049748899899</v>
      </c>
      <c r="BY46" s="25">
        <v>4.5324899539999999</v>
      </c>
      <c r="BZ46" s="25">
        <v>0.105174902301</v>
      </c>
      <c r="CA46" s="25">
        <v>30.687909999999999</v>
      </c>
      <c r="CB46" s="25">
        <v>22.272376182999899</v>
      </c>
      <c r="CC46" s="25">
        <v>22.27227443</v>
      </c>
      <c r="CD46" s="91">
        <v>396.59456563999998</v>
      </c>
      <c r="CE46" s="25">
        <v>0.67212711319999996</v>
      </c>
      <c r="CF46" s="25">
        <v>1.518752498E-2</v>
      </c>
      <c r="CG46" s="25">
        <v>82.904883999999996</v>
      </c>
      <c r="CH46" s="25">
        <v>1667.2867102</v>
      </c>
      <c r="CI46" s="25">
        <v>180.54449424199899</v>
      </c>
      <c r="CJ46" s="25">
        <v>145.89740951799999</v>
      </c>
      <c r="CK46" s="25">
        <v>30.853861124800002</v>
      </c>
      <c r="CL46" s="25">
        <v>0</v>
      </c>
      <c r="CM46" s="25">
        <v>16.822588890999999</v>
      </c>
      <c r="CN46" s="25">
        <v>1469.6456530999999</v>
      </c>
      <c r="CO46" s="25">
        <v>208.84115673999901</v>
      </c>
      <c r="CP46" s="25">
        <v>86.589851705999905</v>
      </c>
      <c r="CQ46" s="25"/>
      <c r="CR46" s="25"/>
      <c r="CS46" s="25"/>
      <c r="CT46" s="25"/>
      <c r="CU46" s="25"/>
      <c r="CV46" s="34">
        <f t="shared" si="1"/>
        <v>8.0003008494853572E-3</v>
      </c>
      <c r="CW46" s="49">
        <f t="shared" si="2"/>
        <v>-3.7355296392526689E-5</v>
      </c>
      <c r="CX46" s="49">
        <f t="shared" si="3"/>
        <v>-1.3849788078051063E-6</v>
      </c>
      <c r="CY46" s="49">
        <f t="shared" si="4"/>
        <v>-1.0684087542135075E-4</v>
      </c>
      <c r="CZ46" s="49"/>
      <c r="DA46" s="34"/>
      <c r="DB46" s="34"/>
      <c r="DC46" s="25"/>
      <c r="DD46" s="25"/>
      <c r="DE46" s="25"/>
      <c r="DF46" s="25"/>
      <c r="DG46" s="25"/>
      <c r="DH46" s="25"/>
      <c r="DI46" s="25"/>
      <c r="DJ46" s="25"/>
      <c r="DK46" s="25"/>
    </row>
    <row r="47" spans="1:115" x14ac:dyDescent="0.25">
      <c r="A47" s="27" t="s">
        <v>46</v>
      </c>
      <c r="B47" s="25">
        <v>34.561794480000003</v>
      </c>
      <c r="C47" s="25">
        <v>193.3898997</v>
      </c>
      <c r="D47" s="25">
        <v>15.536664439999999</v>
      </c>
      <c r="E47" s="25">
        <v>15.53669434</v>
      </c>
      <c r="F47" s="25">
        <v>193.3897977</v>
      </c>
      <c r="G47" s="25">
        <v>193.3886133</v>
      </c>
      <c r="H47" s="25">
        <v>47.523714630000001</v>
      </c>
      <c r="I47" s="91">
        <v>0.84526753099999996</v>
      </c>
      <c r="J47" s="25">
        <v>448.234575599999</v>
      </c>
      <c r="K47" s="25">
        <v>448.23435787</v>
      </c>
      <c r="L47" s="25">
        <v>2587.7707999999998</v>
      </c>
      <c r="M47" s="25">
        <v>64.618436759999994</v>
      </c>
      <c r="N47" s="25">
        <v>64.620056383999994</v>
      </c>
      <c r="O47" s="25">
        <v>2212.3952369999902</v>
      </c>
      <c r="P47" s="25">
        <v>2212.4644165</v>
      </c>
      <c r="Q47" s="25">
        <v>401466.98615999997</v>
      </c>
      <c r="R47" s="25">
        <v>47068602.583999999</v>
      </c>
      <c r="S47" s="25">
        <v>401627.58256999898</v>
      </c>
      <c r="T47" s="25">
        <v>909.92246899999998</v>
      </c>
      <c r="U47" s="25">
        <v>1238.19036162</v>
      </c>
      <c r="V47" s="25">
        <v>363.357516269999</v>
      </c>
      <c r="W47" s="25">
        <v>2073.5986656999999</v>
      </c>
      <c r="X47" s="25">
        <v>314.15263279999999</v>
      </c>
      <c r="Y47" s="25">
        <v>352.24324414999899</v>
      </c>
      <c r="Z47" s="25">
        <v>2073.598039</v>
      </c>
      <c r="AA47" s="25">
        <v>5472.4728999999998</v>
      </c>
      <c r="AB47" s="25">
        <v>7730.4997499999899</v>
      </c>
      <c r="AC47" s="25">
        <v>182.4647258</v>
      </c>
      <c r="AD47" s="25">
        <v>182.46474509999999</v>
      </c>
      <c r="AE47" s="25">
        <v>182.46218630000001</v>
      </c>
      <c r="AF47" s="25">
        <v>613.26217585999996</v>
      </c>
      <c r="AG47" s="25">
        <v>315.86683029999898</v>
      </c>
      <c r="AH47" s="25">
        <v>304.23775999999998</v>
      </c>
      <c r="AI47" s="25">
        <v>654.80565634000004</v>
      </c>
      <c r="AJ47" s="25">
        <v>13.484894519999999</v>
      </c>
      <c r="AK47" s="91">
        <v>87.173788799999997</v>
      </c>
      <c r="AL47" s="25">
        <v>12.82314824</v>
      </c>
      <c r="AM47" s="25">
        <v>48.885680649999998</v>
      </c>
      <c r="AN47" s="25">
        <v>0</v>
      </c>
      <c r="AO47" s="25">
        <v>652.64560800000004</v>
      </c>
      <c r="AP47" s="25">
        <v>26.51317676</v>
      </c>
      <c r="AQ47" s="25">
        <v>26.513132339999999</v>
      </c>
      <c r="AR47" s="25">
        <v>2761.33671</v>
      </c>
      <c r="AS47" s="25">
        <v>2761.3130004</v>
      </c>
      <c r="AT47" s="25">
        <v>31472.717499999999</v>
      </c>
      <c r="AU47" s="25">
        <v>7694.7500399999999</v>
      </c>
      <c r="AV47" s="25">
        <v>7406.3637900000003</v>
      </c>
      <c r="AW47" s="25">
        <v>15152.32295</v>
      </c>
      <c r="AX47" s="25">
        <v>39481.764659999899</v>
      </c>
      <c r="AY47" s="25">
        <v>30319.036139999898</v>
      </c>
      <c r="AZ47" s="25">
        <v>678.45843769999999</v>
      </c>
      <c r="BA47" s="25">
        <v>1.5215334704999901</v>
      </c>
      <c r="BB47" s="25">
        <v>10711.741174000001</v>
      </c>
      <c r="BC47" s="25">
        <v>9.0597649069999999</v>
      </c>
      <c r="BD47" s="25">
        <v>2.67174369</v>
      </c>
      <c r="BE47" s="25">
        <v>544.18147090000002</v>
      </c>
      <c r="BF47" s="25">
        <v>43.0000760429999</v>
      </c>
      <c r="BG47" s="25">
        <v>3.7298749999999998</v>
      </c>
      <c r="BH47" s="25">
        <v>0.44142103900000002</v>
      </c>
      <c r="BI47" s="91">
        <v>4613.4727569999995</v>
      </c>
      <c r="BJ47" s="25">
        <v>323.47152999999997</v>
      </c>
      <c r="BK47" s="25">
        <v>151.1669</v>
      </c>
      <c r="BL47" s="25">
        <v>1393.5685919999901</v>
      </c>
      <c r="BM47" s="25">
        <v>3219.9061419499999</v>
      </c>
      <c r="BN47" s="25">
        <v>36.259546653999998</v>
      </c>
      <c r="BO47" s="25">
        <v>0.49853357999999998</v>
      </c>
      <c r="BP47" s="25">
        <v>173.76902487999999</v>
      </c>
      <c r="BQ47" s="25">
        <v>0.98798336399999998</v>
      </c>
      <c r="BR47" s="25">
        <v>96.0456183699999</v>
      </c>
      <c r="BS47" s="25">
        <v>8.24305691</v>
      </c>
      <c r="BT47" s="25">
        <v>2.8146501900000001</v>
      </c>
      <c r="BU47" s="25">
        <v>374.34081220000002</v>
      </c>
      <c r="BV47" s="25">
        <v>10.979238799999999</v>
      </c>
      <c r="BW47" s="25">
        <v>95.292156539999993</v>
      </c>
      <c r="BX47" s="25">
        <v>30.591030405000001</v>
      </c>
      <c r="BY47" s="25">
        <v>64.201336900000001</v>
      </c>
      <c r="BZ47" s="25">
        <v>1.3442911150800001</v>
      </c>
      <c r="CA47" s="25">
        <v>1039.4286999999999</v>
      </c>
      <c r="CB47" s="25">
        <v>279.82091474999902</v>
      </c>
      <c r="CC47" s="25">
        <v>279.82096932000002</v>
      </c>
      <c r="CD47" s="91">
        <v>6545.0225554999997</v>
      </c>
      <c r="CE47" s="25">
        <v>8.9381009169999999</v>
      </c>
      <c r="CF47" s="25">
        <v>0.30204104399999998</v>
      </c>
      <c r="CG47" s="25">
        <v>1007.7872</v>
      </c>
      <c r="CH47" s="25">
        <v>25625.893035999899</v>
      </c>
      <c r="CI47" s="25">
        <v>2931.6101365999998</v>
      </c>
      <c r="CJ47" s="25">
        <v>2424.4895825799999</v>
      </c>
      <c r="CK47" s="25">
        <v>531.11185980000005</v>
      </c>
      <c r="CL47" s="25">
        <v>0</v>
      </c>
      <c r="CM47" s="25">
        <v>307.45240746000002</v>
      </c>
      <c r="CN47" s="25">
        <v>23056.000677</v>
      </c>
      <c r="CO47" s="25">
        <v>3128.369999</v>
      </c>
      <c r="CP47" s="25">
        <v>1333.7713320999901</v>
      </c>
      <c r="CQ47" s="25"/>
      <c r="CR47" s="25"/>
      <c r="CS47" s="25"/>
      <c r="CT47" s="25"/>
      <c r="CU47" s="25"/>
      <c r="CV47" s="34">
        <f t="shared" si="1"/>
        <v>8.0003219972589693E-3</v>
      </c>
      <c r="CW47" s="49">
        <f t="shared" si="2"/>
        <v>-3.9757855648521619E-5</v>
      </c>
      <c r="CX47" s="49">
        <f t="shared" si="3"/>
        <v>-4.2851667161614873E-7</v>
      </c>
      <c r="CY47" s="49">
        <f t="shared" si="4"/>
        <v>-9.5565886282368185E-5</v>
      </c>
      <c r="CZ47" s="49"/>
      <c r="DA47" s="34"/>
      <c r="DB47" s="34"/>
      <c r="DC47" s="25"/>
      <c r="DD47" s="25"/>
      <c r="DE47" s="25"/>
      <c r="DF47" s="25"/>
      <c r="DG47" s="25"/>
      <c r="DH47" s="25"/>
      <c r="DI47" s="25"/>
      <c r="DJ47" s="25"/>
      <c r="DK47" s="25"/>
    </row>
    <row r="48" spans="1:115" x14ac:dyDescent="0.25">
      <c r="A48" s="27" t="s">
        <v>47</v>
      </c>
      <c r="B48" s="25">
        <v>36.712463184000001</v>
      </c>
      <c r="C48" s="25">
        <v>213.90359269999999</v>
      </c>
      <c r="D48" s="25">
        <v>18.51043864</v>
      </c>
      <c r="E48" s="25">
        <v>18.510516209999999</v>
      </c>
      <c r="F48" s="25">
        <v>213.90385259999999</v>
      </c>
      <c r="G48" s="25">
        <v>213.9026988</v>
      </c>
      <c r="H48" s="25">
        <v>58.220022899999996</v>
      </c>
      <c r="I48" s="91">
        <v>1.1073222869999999</v>
      </c>
      <c r="J48" s="25">
        <v>507.26216640000001</v>
      </c>
      <c r="K48" s="25">
        <v>507.26291950000001</v>
      </c>
      <c r="L48" s="25">
        <v>2365.5889999999999</v>
      </c>
      <c r="M48" s="25">
        <v>66.462573237000001</v>
      </c>
      <c r="N48" s="25">
        <v>66.463680135999994</v>
      </c>
      <c r="O48" s="25">
        <v>2337.5558793999999</v>
      </c>
      <c r="P48" s="25">
        <v>2337.6289595999901</v>
      </c>
      <c r="Q48" s="25">
        <v>309212.65629999997</v>
      </c>
      <c r="R48" s="25">
        <v>36629604.284999996</v>
      </c>
      <c r="S48" s="25">
        <v>309336.36786999903</v>
      </c>
      <c r="T48" s="25">
        <v>824.89958999999999</v>
      </c>
      <c r="U48" s="25">
        <v>1348.5005339700001</v>
      </c>
      <c r="V48" s="25">
        <v>403.81698902999898</v>
      </c>
      <c r="W48" s="25">
        <v>2131.8501713000001</v>
      </c>
      <c r="X48" s="25">
        <v>357.97510879999999</v>
      </c>
      <c r="Y48" s="25">
        <v>382.35194937999898</v>
      </c>
      <c r="Z48" s="25">
        <v>2131.8517409999999</v>
      </c>
      <c r="AA48" s="25">
        <v>6276.4380999999903</v>
      </c>
      <c r="AB48" s="25">
        <v>8506.4570649999896</v>
      </c>
      <c r="AC48" s="25">
        <v>216.32559620000001</v>
      </c>
      <c r="AD48" s="25">
        <v>216.32502069999899</v>
      </c>
      <c r="AE48" s="25">
        <v>216.3225679</v>
      </c>
      <c r="AF48" s="25">
        <v>631.83614948699994</v>
      </c>
      <c r="AG48" s="25">
        <v>325.16544270000003</v>
      </c>
      <c r="AH48" s="25">
        <v>299.92069600000002</v>
      </c>
      <c r="AI48" s="25">
        <v>676.34424160000003</v>
      </c>
      <c r="AJ48" s="25">
        <v>13.421725253999901</v>
      </c>
      <c r="AK48" s="91">
        <v>95.450595340000007</v>
      </c>
      <c r="AL48" s="25">
        <v>16.612527719999999</v>
      </c>
      <c r="AM48" s="25">
        <v>47.538576829999997</v>
      </c>
      <c r="AN48" s="25">
        <v>0</v>
      </c>
      <c r="AO48" s="25">
        <v>671.56514700000002</v>
      </c>
      <c r="AP48" s="25">
        <v>30.91076168</v>
      </c>
      <c r="AQ48" s="25">
        <v>30.910718279999902</v>
      </c>
      <c r="AR48" s="25">
        <v>2139.1427365999998</v>
      </c>
      <c r="AS48" s="25">
        <v>2139.1254506</v>
      </c>
      <c r="AT48" s="25">
        <v>32451.668460000001</v>
      </c>
      <c r="AU48" s="25">
        <v>7868.84159</v>
      </c>
      <c r="AV48" s="25">
        <v>7277.9162200000001</v>
      </c>
      <c r="AW48" s="25">
        <v>16337.499865</v>
      </c>
      <c r="AX48" s="25">
        <v>40644.070650000001</v>
      </c>
      <c r="AY48" s="25">
        <v>29912.215459999999</v>
      </c>
      <c r="AZ48" s="25">
        <v>741.08964249999997</v>
      </c>
      <c r="BA48" s="25">
        <v>1.4175575036000001</v>
      </c>
      <c r="BB48" s="25">
        <v>11502.483307500001</v>
      </c>
      <c r="BC48" s="25">
        <v>8.6497764400000001</v>
      </c>
      <c r="BD48" s="25">
        <v>2.40567554999999</v>
      </c>
      <c r="BE48" s="25">
        <v>546.73669770000004</v>
      </c>
      <c r="BF48" s="25">
        <v>39.348019895999997</v>
      </c>
      <c r="BG48" s="25">
        <v>3.2500613</v>
      </c>
      <c r="BH48" s="25">
        <v>0.41565845499999998</v>
      </c>
      <c r="BI48" s="91">
        <v>4174.8695820000003</v>
      </c>
      <c r="BJ48" s="25">
        <v>295.69943000000001</v>
      </c>
      <c r="BK48" s="25">
        <v>116.92895</v>
      </c>
      <c r="BL48" s="25">
        <v>1343.3069799999901</v>
      </c>
      <c r="BM48" s="25">
        <v>2831.5665266999999</v>
      </c>
      <c r="BN48" s="25">
        <v>33.154773713999901</v>
      </c>
      <c r="BO48" s="25">
        <v>0.42847869999999999</v>
      </c>
      <c r="BP48" s="25">
        <v>158.99553470000001</v>
      </c>
      <c r="BQ48" s="25">
        <v>0.97072902500000002</v>
      </c>
      <c r="BR48" s="25">
        <v>88.949920700000007</v>
      </c>
      <c r="BS48" s="25">
        <v>7.8647066199999998</v>
      </c>
      <c r="BT48" s="25">
        <v>2.8040712099999898</v>
      </c>
      <c r="BU48" s="25">
        <v>357.9773515</v>
      </c>
      <c r="BV48" s="25">
        <v>13.40558399</v>
      </c>
      <c r="BW48" s="25">
        <v>113.7041318</v>
      </c>
      <c r="BX48" s="25">
        <v>28.1330275719999</v>
      </c>
      <c r="BY48" s="25">
        <v>60.670863400000002</v>
      </c>
      <c r="BZ48" s="25">
        <v>1.2279940398</v>
      </c>
      <c r="CA48" s="25">
        <v>729.71050000000002</v>
      </c>
      <c r="CB48" s="25">
        <v>212.59536771</v>
      </c>
      <c r="CC48" s="25">
        <v>212.59510377999999</v>
      </c>
      <c r="CD48" s="91">
        <v>7058.6521076999998</v>
      </c>
      <c r="CE48" s="25">
        <v>9.9492529919999999</v>
      </c>
      <c r="CF48" s="25">
        <v>0.395680755</v>
      </c>
      <c r="CG48" s="25">
        <v>779.52869999999996</v>
      </c>
      <c r="CH48" s="25">
        <v>27501.104137999999</v>
      </c>
      <c r="CI48" s="25">
        <v>3135.6847603400001</v>
      </c>
      <c r="CJ48" s="25">
        <v>2598.2141402499901</v>
      </c>
      <c r="CK48" s="25">
        <v>571.72823571999902</v>
      </c>
      <c r="CL48" s="25">
        <v>0</v>
      </c>
      <c r="CM48" s="25">
        <v>304.84891901999998</v>
      </c>
      <c r="CN48" s="25">
        <v>24778.566050000001</v>
      </c>
      <c r="CO48" s="25">
        <v>3393.8250702999999</v>
      </c>
      <c r="CP48" s="25">
        <v>1446.3954762999999</v>
      </c>
      <c r="CQ48" s="25"/>
      <c r="CR48" s="25"/>
      <c r="CS48" s="25"/>
      <c r="CT48" s="25"/>
      <c r="CU48" s="25"/>
      <c r="CV48" s="34">
        <f t="shared" si="1"/>
        <v>8.0003168358826777E-3</v>
      </c>
      <c r="CW48" s="49">
        <f t="shared" si="2"/>
        <v>-3.9485284675892484E-5</v>
      </c>
      <c r="CX48" s="49">
        <f t="shared" si="3"/>
        <v>-9.4007726777560194E-7</v>
      </c>
      <c r="CY48" s="49">
        <f t="shared" si="4"/>
        <v>-6.9915534429666344E-5</v>
      </c>
      <c r="CZ48" s="49"/>
      <c r="DA48" s="34"/>
      <c r="DB48" s="34"/>
      <c r="DC48" s="25"/>
      <c r="DD48" s="25"/>
      <c r="DE48" s="25"/>
      <c r="DF48" s="25"/>
      <c r="DG48" s="25"/>
      <c r="DH48" s="25"/>
      <c r="DI48" s="25"/>
      <c r="DJ48" s="25"/>
      <c r="DK48" s="25"/>
    </row>
    <row r="49" spans="1:115" x14ac:dyDescent="0.25">
      <c r="A49" s="27" t="s">
        <v>48</v>
      </c>
      <c r="B49" s="25">
        <v>8.40783693499999</v>
      </c>
      <c r="C49" s="25">
        <v>50.097111200000001</v>
      </c>
      <c r="D49" s="25">
        <v>4.1164951030000001</v>
      </c>
      <c r="E49" s="25">
        <v>4.1165041029999996</v>
      </c>
      <c r="F49" s="25">
        <v>50.097235859999998</v>
      </c>
      <c r="G49" s="25">
        <v>50.096940269999997</v>
      </c>
      <c r="H49" s="25">
        <v>12.459541160000001</v>
      </c>
      <c r="I49" s="91">
        <v>0.21870039729999999</v>
      </c>
      <c r="J49" s="25">
        <v>111.06912277000001</v>
      </c>
      <c r="K49" s="25">
        <v>111.068884207</v>
      </c>
      <c r="L49" s="25">
        <v>606.51300000000003</v>
      </c>
      <c r="M49" s="25">
        <v>13.979416543999999</v>
      </c>
      <c r="N49" s="25">
        <v>13.9797074095</v>
      </c>
      <c r="O49" s="25">
        <v>1060.5725571999999</v>
      </c>
      <c r="P49" s="25">
        <v>1060.6043012999901</v>
      </c>
      <c r="Q49" s="25">
        <v>93979.290229999999</v>
      </c>
      <c r="R49" s="25">
        <v>10535112.748</v>
      </c>
      <c r="S49" s="25">
        <v>94016.877334999997</v>
      </c>
      <c r="T49" s="25">
        <v>168.04278599999901</v>
      </c>
      <c r="U49" s="25">
        <v>306.25373734300001</v>
      </c>
      <c r="V49" s="25">
        <v>104.373239759999</v>
      </c>
      <c r="W49" s="25">
        <v>461.31112254999999</v>
      </c>
      <c r="X49" s="25">
        <v>80.468687369999998</v>
      </c>
      <c r="Y49" s="25">
        <v>85.027502979999994</v>
      </c>
      <c r="Z49" s="25">
        <v>461.31079824</v>
      </c>
      <c r="AA49" s="25">
        <v>1189.59043</v>
      </c>
      <c r="AB49" s="25">
        <v>1954.4717949999999</v>
      </c>
      <c r="AC49" s="25">
        <v>54.045449939999997</v>
      </c>
      <c r="AD49" s="25">
        <v>54.045515780000002</v>
      </c>
      <c r="AE49" s="25">
        <v>54.044686719999902</v>
      </c>
      <c r="AF49" s="25">
        <v>141.31725143099999</v>
      </c>
      <c r="AG49" s="25">
        <v>78.056837999999999</v>
      </c>
      <c r="AH49" s="25">
        <v>74.752555299999997</v>
      </c>
      <c r="AI49" s="25">
        <v>154.68483957999999</v>
      </c>
      <c r="AJ49" s="25">
        <v>3.0520137264999998</v>
      </c>
      <c r="AK49" s="91">
        <v>22.491554115</v>
      </c>
      <c r="AL49" s="25">
        <v>3.3243276800000001</v>
      </c>
      <c r="AM49" s="25">
        <v>11.170744469999899</v>
      </c>
      <c r="AN49" s="25">
        <v>0</v>
      </c>
      <c r="AO49" s="25">
        <v>149.466114</v>
      </c>
      <c r="AP49" s="25">
        <v>6.8441360749999998</v>
      </c>
      <c r="AQ49" s="25">
        <v>6.8441494230000002</v>
      </c>
      <c r="AR49" s="25">
        <v>599.32343279999998</v>
      </c>
      <c r="AS49" s="25">
        <v>599.318543199999</v>
      </c>
      <c r="AT49" s="25">
        <v>7707.9740099999999</v>
      </c>
      <c r="AU49" s="25">
        <v>1971.0723699999901</v>
      </c>
      <c r="AV49" s="25">
        <v>1888.08943</v>
      </c>
      <c r="AW49" s="25">
        <v>3667.6837349999901</v>
      </c>
      <c r="AX49" s="25">
        <v>9756.7237800000003</v>
      </c>
      <c r="AY49" s="25">
        <v>7381.2374399999999</v>
      </c>
      <c r="AZ49" s="25">
        <v>169.78094830000001</v>
      </c>
      <c r="BA49" s="25">
        <v>0.37167830286999998</v>
      </c>
      <c r="BB49" s="25">
        <v>2544.9375283999998</v>
      </c>
      <c r="BC49" s="25">
        <v>2.2085823690000002</v>
      </c>
      <c r="BD49" s="25">
        <v>0.61440276240000002</v>
      </c>
      <c r="BE49" s="25">
        <v>131.8619971</v>
      </c>
      <c r="BF49" s="25">
        <v>10.1476451399999</v>
      </c>
      <c r="BG49" s="25">
        <v>0.85046566000000001</v>
      </c>
      <c r="BH49" s="25">
        <v>0.106850071449999</v>
      </c>
      <c r="BI49" s="91">
        <v>1075.1757004999999</v>
      </c>
      <c r="BJ49" s="25">
        <v>75.814255000000003</v>
      </c>
      <c r="BK49" s="25">
        <v>32.268695999999998</v>
      </c>
      <c r="BL49" s="25">
        <v>336.874349</v>
      </c>
      <c r="BM49" s="25">
        <v>738.30595059999996</v>
      </c>
      <c r="BN49" s="25">
        <v>8.5056578405999996</v>
      </c>
      <c r="BO49" s="25">
        <v>0.11327738</v>
      </c>
      <c r="BP49" s="25">
        <v>40.965140808000001</v>
      </c>
      <c r="BQ49" s="25">
        <v>0.25567804049999998</v>
      </c>
      <c r="BR49" s="25">
        <v>22.918905079999998</v>
      </c>
      <c r="BS49" s="25">
        <v>2.045108935</v>
      </c>
      <c r="BT49" s="25">
        <v>0.68710900900000005</v>
      </c>
      <c r="BU49" s="25">
        <v>91.267615449999994</v>
      </c>
      <c r="BV49" s="25">
        <v>2.88198344</v>
      </c>
      <c r="BW49" s="25">
        <v>25.787981179999999</v>
      </c>
      <c r="BX49" s="25">
        <v>7.1919047262999998</v>
      </c>
      <c r="BY49" s="25">
        <v>16.474723059999999</v>
      </c>
      <c r="BZ49" s="25">
        <v>0.31570522671000001</v>
      </c>
      <c r="CA49" s="25">
        <v>355.58022999999997</v>
      </c>
      <c r="CB49" s="25">
        <v>62.023230990000002</v>
      </c>
      <c r="CC49" s="25">
        <v>62.023198454000003</v>
      </c>
      <c r="CD49" s="91">
        <v>1566.0834654999901</v>
      </c>
      <c r="CE49" s="25">
        <v>2.2388417816000001</v>
      </c>
      <c r="CF49" s="25">
        <v>7.8148637999999895E-2</v>
      </c>
      <c r="CG49" s="25">
        <v>215.12553</v>
      </c>
      <c r="CH49" s="25">
        <v>6675.35635</v>
      </c>
      <c r="CI49" s="25">
        <v>695.01342385999999</v>
      </c>
      <c r="CJ49" s="25">
        <v>571.99628814000005</v>
      </c>
      <c r="CK49" s="25">
        <v>124.90015921</v>
      </c>
      <c r="CL49" s="25">
        <v>0</v>
      </c>
      <c r="CM49" s="25">
        <v>76.004258203999996</v>
      </c>
      <c r="CN49" s="25">
        <v>5519.6916494999996</v>
      </c>
      <c r="CO49" s="25">
        <v>754.79764469999998</v>
      </c>
      <c r="CP49" s="25">
        <v>320.821593379999</v>
      </c>
      <c r="CQ49" s="25"/>
      <c r="CR49" s="25"/>
      <c r="CS49" s="25"/>
      <c r="CT49" s="25"/>
      <c r="CU49" s="25"/>
      <c r="CV49" s="34">
        <f t="shared" si="1"/>
        <v>8.0003123753494224E-3</v>
      </c>
      <c r="CW49" s="49">
        <f t="shared" si="2"/>
        <v>-3.8889898755559457E-5</v>
      </c>
      <c r="CX49" s="49">
        <f t="shared" si="3"/>
        <v>-4.2775334280821019E-6</v>
      </c>
      <c r="CY49" s="49">
        <f t="shared" si="4"/>
        <v>-8.3407840084288114E-5</v>
      </c>
      <c r="CZ49" s="49"/>
      <c r="DA49" s="34"/>
      <c r="DB49" s="34"/>
      <c r="DC49" s="25"/>
      <c r="DD49" s="25"/>
      <c r="DE49" s="25"/>
      <c r="DF49" s="25"/>
      <c r="DG49" s="25"/>
      <c r="DH49" s="25"/>
      <c r="DI49" s="25"/>
      <c r="DJ49" s="25"/>
      <c r="DK49" s="25"/>
    </row>
    <row r="50" spans="1:115" x14ac:dyDescent="0.25">
      <c r="A50" s="27" t="s">
        <v>49</v>
      </c>
      <c r="B50" s="25">
        <v>30.13201561</v>
      </c>
      <c r="C50" s="25">
        <v>163.66377560000001</v>
      </c>
      <c r="D50" s="25">
        <v>13.55500902</v>
      </c>
      <c r="E50" s="25">
        <v>13.555015879999999</v>
      </c>
      <c r="F50" s="25">
        <v>163.66392139999999</v>
      </c>
      <c r="G50" s="25">
        <v>163.66291649999999</v>
      </c>
      <c r="H50" s="25">
        <v>40.351803349999997</v>
      </c>
      <c r="I50" s="91">
        <v>0.82234939100000004</v>
      </c>
      <c r="J50" s="25">
        <v>345.28128435000002</v>
      </c>
      <c r="K50" s="25">
        <v>345.28129788000001</v>
      </c>
      <c r="L50" s="25">
        <v>1492.8427999999999</v>
      </c>
      <c r="M50" s="25">
        <v>40.242566249999904</v>
      </c>
      <c r="N50" s="25">
        <v>40.243411584</v>
      </c>
      <c r="O50" s="25">
        <v>1680.10276</v>
      </c>
      <c r="P50" s="25">
        <v>1680.1551856000001</v>
      </c>
      <c r="Q50" s="25">
        <v>245157.31787999999</v>
      </c>
      <c r="R50" s="25">
        <v>34297768.579999998</v>
      </c>
      <c r="S50" s="25">
        <v>245255.41529999999</v>
      </c>
      <c r="T50" s="25">
        <v>406.49865199999999</v>
      </c>
      <c r="U50" s="25">
        <v>997.22348520499997</v>
      </c>
      <c r="V50" s="25">
        <v>298.23343870399998</v>
      </c>
      <c r="W50" s="25">
        <v>1186.33375256</v>
      </c>
      <c r="X50" s="25">
        <v>232.06147060000001</v>
      </c>
      <c r="Y50" s="25">
        <v>223.40850990000001</v>
      </c>
      <c r="Z50" s="25">
        <v>1186.3360242000001</v>
      </c>
      <c r="AA50" s="25">
        <v>2923.78935</v>
      </c>
      <c r="AB50" s="25">
        <v>5944.1642199999997</v>
      </c>
      <c r="AC50" s="25">
        <v>152.26356999999999</v>
      </c>
      <c r="AD50" s="25">
        <v>152.26356699999999</v>
      </c>
      <c r="AE50" s="25">
        <v>152.2614198</v>
      </c>
      <c r="AF50" s="25">
        <v>378.31549441999999</v>
      </c>
      <c r="AG50" s="25">
        <v>264.88036840000001</v>
      </c>
      <c r="AH50" s="25">
        <v>249.03490989999901</v>
      </c>
      <c r="AI50" s="25">
        <v>399.32502099999999</v>
      </c>
      <c r="AJ50" s="25">
        <v>9.7473325240000008</v>
      </c>
      <c r="AK50" s="91">
        <v>71.203198</v>
      </c>
      <c r="AL50" s="25">
        <v>12.191169560000001</v>
      </c>
      <c r="AM50" s="25">
        <v>37.050681490000002</v>
      </c>
      <c r="AN50" s="25">
        <v>0</v>
      </c>
      <c r="AO50" s="25">
        <v>385.79851200000002</v>
      </c>
      <c r="AP50" s="25">
        <v>21.314229539999999</v>
      </c>
      <c r="AQ50" s="25">
        <v>21.314258299999999</v>
      </c>
      <c r="AR50" s="25">
        <v>1811.24192699999</v>
      </c>
      <c r="AS50" s="25">
        <v>1811.2278838</v>
      </c>
      <c r="AT50" s="25">
        <v>25076.92556</v>
      </c>
      <c r="AU50" s="25">
        <v>7768.2157699999998</v>
      </c>
      <c r="AV50" s="25">
        <v>7304.5583399999996</v>
      </c>
      <c r="AW50" s="25">
        <v>10090.5598199999</v>
      </c>
      <c r="AX50" s="25">
        <v>33108.715649999998</v>
      </c>
      <c r="AY50" s="25">
        <v>23575.718730000001</v>
      </c>
      <c r="AZ50" s="25">
        <v>524.73817399999996</v>
      </c>
      <c r="BA50" s="25">
        <v>1.0990545334999899</v>
      </c>
      <c r="BB50" s="25">
        <v>6681.3659449999996</v>
      </c>
      <c r="BC50" s="25">
        <v>6.6467459819999997</v>
      </c>
      <c r="BD50" s="25">
        <v>2.093682614</v>
      </c>
      <c r="BE50" s="25">
        <v>502.3532305</v>
      </c>
      <c r="BF50" s="25">
        <v>25.646382438</v>
      </c>
      <c r="BG50" s="25">
        <v>2.2834224999999999</v>
      </c>
      <c r="BH50" s="25">
        <v>0.343659522</v>
      </c>
      <c r="BI50" s="91">
        <v>3114.3841640000001</v>
      </c>
      <c r="BJ50" s="25">
        <v>186.60622000000001</v>
      </c>
      <c r="BK50" s="25">
        <v>104.75503</v>
      </c>
      <c r="BL50" s="25">
        <v>1127.301813</v>
      </c>
      <c r="BM50" s="25">
        <v>1987.0880422999901</v>
      </c>
      <c r="BN50" s="25">
        <v>21.016667714</v>
      </c>
      <c r="BO50" s="25">
        <v>0.30154809999999999</v>
      </c>
      <c r="BP50" s="25">
        <v>105.89476854</v>
      </c>
      <c r="BQ50" s="25">
        <v>1.0093703599999999</v>
      </c>
      <c r="BR50" s="25">
        <v>73.295035240000004</v>
      </c>
      <c r="BS50" s="25">
        <v>6.1137081640000002</v>
      </c>
      <c r="BT50" s="25">
        <v>2.3597645199999899</v>
      </c>
      <c r="BU50" s="25">
        <v>297.11627650000003</v>
      </c>
      <c r="BV50" s="25">
        <v>9.3559176199999996</v>
      </c>
      <c r="BW50" s="25">
        <v>74.503352899999996</v>
      </c>
      <c r="BX50" s="25">
        <v>18.355209942599998</v>
      </c>
      <c r="BY50" s="25">
        <v>60.648714900000002</v>
      </c>
      <c r="BZ50" s="25">
        <v>0.81325727313999996</v>
      </c>
      <c r="CA50" s="25">
        <v>816.10389999999995</v>
      </c>
      <c r="CB50" s="25">
        <v>190.40487969</v>
      </c>
      <c r="CC50" s="25">
        <v>190.40437431999999</v>
      </c>
      <c r="CD50" s="91">
        <v>3954.577194</v>
      </c>
      <c r="CE50" s="25">
        <v>6.4919745999999998</v>
      </c>
      <c r="CF50" s="25">
        <v>0.293851633</v>
      </c>
      <c r="CG50" s="25">
        <v>698.36599999999999</v>
      </c>
      <c r="CH50" s="25">
        <v>16893.2384099999</v>
      </c>
      <c r="CI50" s="25">
        <v>1786.1144019999999</v>
      </c>
      <c r="CJ50" s="25">
        <v>1435.9503606399901</v>
      </c>
      <c r="CK50" s="25">
        <v>306.92852370000003</v>
      </c>
      <c r="CL50" s="25">
        <v>0</v>
      </c>
      <c r="CM50" s="25">
        <v>224.54394417</v>
      </c>
      <c r="CN50" s="25">
        <v>14934.57855</v>
      </c>
      <c r="CO50" s="25">
        <v>2041.8521407999999</v>
      </c>
      <c r="CP50" s="25">
        <v>857.46436100000005</v>
      </c>
      <c r="CQ50" s="25"/>
      <c r="CR50" s="25"/>
      <c r="CS50" s="25"/>
      <c r="CT50" s="25"/>
      <c r="CU50" s="25"/>
      <c r="CV50" s="34">
        <f t="shared" si="1"/>
        <v>8.0003214621827239E-3</v>
      </c>
      <c r="CW50" s="49">
        <f t="shared" si="2"/>
        <v>-3.9447268622831942E-5</v>
      </c>
      <c r="CX50" s="49">
        <f t="shared" si="3"/>
        <v>-1.827423879129384E-6</v>
      </c>
      <c r="CY50" s="49">
        <f t="shared" si="4"/>
        <v>-7.8671339136756105E-5</v>
      </c>
      <c r="CZ50" s="49"/>
      <c r="DA50" s="34"/>
      <c r="DB50" s="34"/>
      <c r="DC50" s="25"/>
      <c r="DD50" s="25"/>
      <c r="DE50" s="25"/>
      <c r="DF50" s="25"/>
      <c r="DG50" s="25"/>
      <c r="DH50" s="25"/>
      <c r="DI50" s="25"/>
      <c r="DJ50" s="25"/>
      <c r="DK50" s="25"/>
    </row>
    <row r="51" spans="1:115" x14ac:dyDescent="0.25">
      <c r="A51" s="27" t="s">
        <v>50</v>
      </c>
      <c r="B51" s="25">
        <v>5.4865121700000001</v>
      </c>
      <c r="C51" s="25">
        <v>41.504406850000002</v>
      </c>
      <c r="D51" s="25">
        <v>4.4501187450000002</v>
      </c>
      <c r="E51" s="25">
        <v>4.4501307699999897</v>
      </c>
      <c r="F51" s="25">
        <v>41.504388129999903</v>
      </c>
      <c r="G51" s="25">
        <v>41.504135669999997</v>
      </c>
      <c r="H51" s="25">
        <v>15.512089080000001</v>
      </c>
      <c r="I51" s="91">
        <v>0.41270801099999999</v>
      </c>
      <c r="J51" s="25">
        <v>68.498419439999907</v>
      </c>
      <c r="K51" s="25">
        <v>68.498738274999994</v>
      </c>
      <c r="L51" s="25">
        <v>272.35196000000002</v>
      </c>
      <c r="M51" s="25">
        <v>9.1833380089999999</v>
      </c>
      <c r="N51" s="25">
        <v>9.1835317419999996</v>
      </c>
      <c r="O51" s="25">
        <v>321.4073775</v>
      </c>
      <c r="P51" s="25">
        <v>321.41739899999999</v>
      </c>
      <c r="Q51" s="25">
        <v>50170.448900000003</v>
      </c>
      <c r="R51" s="25">
        <v>7445373.7999999998</v>
      </c>
      <c r="S51" s="25">
        <v>50190.553110000001</v>
      </c>
      <c r="T51" s="25">
        <v>73.330042500000005</v>
      </c>
      <c r="U51" s="25">
        <v>246.571626699999</v>
      </c>
      <c r="V51" s="25">
        <v>65.612488916999993</v>
      </c>
      <c r="W51" s="25">
        <v>235.74577232999999</v>
      </c>
      <c r="X51" s="25">
        <v>71.217557599999907</v>
      </c>
      <c r="Y51" s="25">
        <v>49.689747939999997</v>
      </c>
      <c r="Z51" s="25">
        <v>235.7452074</v>
      </c>
      <c r="AA51" s="25">
        <v>641.22763999999995</v>
      </c>
      <c r="AB51" s="25">
        <v>1450.7434699999999</v>
      </c>
      <c r="AC51" s="25">
        <v>52.600037299999997</v>
      </c>
      <c r="AD51" s="25">
        <v>52.600010400000002</v>
      </c>
      <c r="AE51" s="25">
        <v>52.599302599999902</v>
      </c>
      <c r="AF51" s="25">
        <v>74.231054236999995</v>
      </c>
      <c r="AG51" s="25">
        <v>94.898735599999995</v>
      </c>
      <c r="AH51" s="25">
        <v>84.881905500000002</v>
      </c>
      <c r="AI51" s="25">
        <v>91.310859659999906</v>
      </c>
      <c r="AJ51" s="25">
        <v>2.0156079194999998</v>
      </c>
      <c r="AK51" s="91">
        <v>18.966129330000001</v>
      </c>
      <c r="AL51" s="25">
        <v>5.8952728199999997</v>
      </c>
      <c r="AM51" s="25">
        <v>5.5297170229999999</v>
      </c>
      <c r="AN51" s="25">
        <v>0</v>
      </c>
      <c r="AO51" s="25">
        <v>70.796554499999999</v>
      </c>
      <c r="AP51" s="25">
        <v>6.4881585199999998</v>
      </c>
      <c r="AQ51" s="25">
        <v>6.4881769899999897</v>
      </c>
      <c r="AR51" s="25">
        <v>363.07672719999999</v>
      </c>
      <c r="AS51" s="25">
        <v>363.07544059999998</v>
      </c>
      <c r="AT51" s="25">
        <v>9084.8477799999891</v>
      </c>
      <c r="AU51" s="25">
        <v>2682.58502</v>
      </c>
      <c r="AV51" s="25">
        <v>2414.9840650000001</v>
      </c>
      <c r="AW51" s="25">
        <v>2398.5182500000001</v>
      </c>
      <c r="AX51" s="25">
        <v>11861.87081</v>
      </c>
      <c r="AY51" s="25">
        <v>8110.3671100000001</v>
      </c>
      <c r="AZ51" s="25">
        <v>131.2412501</v>
      </c>
      <c r="BA51" s="25">
        <v>0.28872967595999999</v>
      </c>
      <c r="BB51" s="25">
        <v>1546.2946260000001</v>
      </c>
      <c r="BC51" s="25">
        <v>1.6885428599999901</v>
      </c>
      <c r="BD51" s="25">
        <v>0.53802971700000002</v>
      </c>
      <c r="BE51" s="25">
        <v>159.69414789999999</v>
      </c>
      <c r="BF51" s="25">
        <v>4.9811399249999999</v>
      </c>
      <c r="BG51" s="25">
        <v>0.42747077</v>
      </c>
      <c r="BH51" s="25">
        <v>9.9900702600000002E-2</v>
      </c>
      <c r="BI51" s="91">
        <v>688.21659099999999</v>
      </c>
      <c r="BJ51" s="25">
        <v>34.044204999999998</v>
      </c>
      <c r="BK51" s="25">
        <v>20.561602000000001</v>
      </c>
      <c r="BL51" s="25">
        <v>308.71127099999899</v>
      </c>
      <c r="BM51" s="25">
        <v>379.50223358</v>
      </c>
      <c r="BN51" s="25">
        <v>3.8711063985999998</v>
      </c>
      <c r="BO51" s="25">
        <v>5.4672249999999999E-2</v>
      </c>
      <c r="BP51" s="25">
        <v>20.797106839999898</v>
      </c>
      <c r="BQ51" s="25">
        <v>0.32319777999999899</v>
      </c>
      <c r="BR51" s="25">
        <v>17.56202124</v>
      </c>
      <c r="BS51" s="25">
        <v>1.67105807</v>
      </c>
      <c r="BT51" s="25">
        <v>0.657985248999999</v>
      </c>
      <c r="BU51" s="25">
        <v>74.472603800000002</v>
      </c>
      <c r="BV51" s="25">
        <v>3.2404542299999899</v>
      </c>
      <c r="BW51" s="25">
        <v>22.381936249999999</v>
      </c>
      <c r="BX51" s="25">
        <v>3.5980280262000002</v>
      </c>
      <c r="BY51" s="25">
        <v>17.840338200000001</v>
      </c>
      <c r="BZ51" s="25">
        <v>0.16109675917999999</v>
      </c>
      <c r="CA51" s="25">
        <v>233.21879999999999</v>
      </c>
      <c r="CB51" s="25">
        <v>37.23923052</v>
      </c>
      <c r="CC51" s="25">
        <v>37.239243699999903</v>
      </c>
      <c r="CD51" s="91">
        <v>927.9363419</v>
      </c>
      <c r="CE51" s="25">
        <v>1.6534910730000001</v>
      </c>
      <c r="CF51" s="25">
        <v>0.1474736203</v>
      </c>
      <c r="CG51" s="25">
        <v>137.07774000000001</v>
      </c>
      <c r="CH51" s="25">
        <v>3833.2270919999901</v>
      </c>
      <c r="CI51" s="25">
        <v>390.03150290000002</v>
      </c>
      <c r="CJ51" s="25">
        <v>313.10794403</v>
      </c>
      <c r="CK51" s="25">
        <v>68.699219330000005</v>
      </c>
      <c r="CL51" s="25">
        <v>0</v>
      </c>
      <c r="CM51" s="25">
        <v>59.555438099999897</v>
      </c>
      <c r="CN51" s="25">
        <v>3457.6238680000001</v>
      </c>
      <c r="CO51" s="25">
        <v>457.6953762</v>
      </c>
      <c r="CP51" s="25">
        <v>191.45116379999999</v>
      </c>
      <c r="CQ51" s="25"/>
      <c r="CR51" s="25"/>
      <c r="CS51" s="25"/>
      <c r="CT51" s="25"/>
      <c r="CU51" s="25"/>
      <c r="CV51" s="34">
        <f t="shared" si="1"/>
        <v>8.0003177508894147E-3</v>
      </c>
      <c r="CW51" s="49">
        <f t="shared" si="2"/>
        <v>-3.8840888369830743E-5</v>
      </c>
      <c r="CX51" s="49">
        <f t="shared" si="3"/>
        <v>4.4846637546572129E-6</v>
      </c>
      <c r="CY51" s="49">
        <f t="shared" si="4"/>
        <v>-5.1521162442129494E-5</v>
      </c>
      <c r="CZ51" s="49"/>
      <c r="DA51" s="34"/>
      <c r="DB51" s="34"/>
      <c r="DC51" s="25"/>
      <c r="DD51" s="25"/>
      <c r="DE51" s="25"/>
      <c r="DF51" s="25"/>
      <c r="DG51" s="25"/>
      <c r="DH51" s="25"/>
      <c r="DI51" s="25"/>
      <c r="DJ51" s="25"/>
      <c r="DK51" s="25"/>
    </row>
    <row r="52" spans="1:115" s="27" customFormat="1" x14ac:dyDescent="0.25">
      <c r="B52" s="25"/>
      <c r="I52" s="90"/>
      <c r="AK52" s="90"/>
      <c r="CD52" s="90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</row>
    <row r="53" spans="1:115" s="27" customFormat="1" x14ac:dyDescent="0.25">
      <c r="B53" s="25"/>
      <c r="I53" s="90"/>
      <c r="AK53" s="90"/>
      <c r="CD53" s="90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</row>
    <row r="54" spans="1:115" s="27" customFormat="1" x14ac:dyDescent="0.25">
      <c r="B54" s="25"/>
      <c r="I54" s="90"/>
      <c r="AK54" s="90"/>
      <c r="CD54" s="90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</row>
    <row r="55" spans="1:115" s="27" customFormat="1" x14ac:dyDescent="0.25">
      <c r="A55" s="91" t="s">
        <v>1</v>
      </c>
      <c r="B55" s="91">
        <v>0.47595466040000001</v>
      </c>
      <c r="C55" s="91">
        <v>1.6761130500000001</v>
      </c>
      <c r="D55" s="91">
        <v>0.245103829</v>
      </c>
      <c r="E55" s="91">
        <v>0.24510317400000001</v>
      </c>
      <c r="F55" s="91">
        <v>1.6761105199999999</v>
      </c>
      <c r="G55" s="91">
        <v>1.6760996399999999</v>
      </c>
      <c r="H55" s="91">
        <v>1.063546388</v>
      </c>
      <c r="I55" s="91">
        <v>2.05643361E-2</v>
      </c>
      <c r="J55" s="91">
        <v>9.4972172799999992</v>
      </c>
      <c r="K55" s="91">
        <v>9.4972280100000006</v>
      </c>
      <c r="L55" s="91">
        <v>28.636489999999998</v>
      </c>
      <c r="M55" s="91">
        <v>0.69738107599999999</v>
      </c>
      <c r="N55" s="91">
        <v>0.69739522799999998</v>
      </c>
      <c r="O55" s="91">
        <v>27.206961</v>
      </c>
      <c r="P55" s="91">
        <v>27.207794</v>
      </c>
      <c r="Q55" s="91">
        <v>4684.4728639999903</v>
      </c>
      <c r="R55" s="91">
        <v>259192.549</v>
      </c>
      <c r="S55" s="91">
        <v>4686.3428299999996</v>
      </c>
      <c r="T55" s="91">
        <v>5.0866483499999999</v>
      </c>
      <c r="U55" s="91">
        <v>19.337532163300001</v>
      </c>
      <c r="V55" s="91">
        <v>5.25241867</v>
      </c>
      <c r="W55" s="91">
        <v>0.3679901559</v>
      </c>
      <c r="X55" s="91">
        <v>5.7251009000000002</v>
      </c>
      <c r="Y55" s="91">
        <v>6.1613499229999897</v>
      </c>
      <c r="Z55" s="91">
        <v>0.36799140559999999</v>
      </c>
      <c r="AA55" s="91">
        <v>81.749831</v>
      </c>
      <c r="AB55" s="91">
        <v>130.6158422</v>
      </c>
      <c r="AC55" s="91">
        <v>3.2748699999999999</v>
      </c>
      <c r="AD55" s="91">
        <v>3.27488219</v>
      </c>
      <c r="AE55" s="91">
        <v>3.2748232599999998</v>
      </c>
      <c r="AF55" s="91">
        <v>4.6156761689999897</v>
      </c>
      <c r="AG55" s="91">
        <v>3.4854569799999999</v>
      </c>
      <c r="AH55" s="91">
        <v>3.1975292399999899</v>
      </c>
      <c r="AI55" s="91">
        <v>10.508967765</v>
      </c>
      <c r="AJ55" s="91">
        <v>0.18958997820000001</v>
      </c>
      <c r="AK55" s="91">
        <v>1.5531431769999999</v>
      </c>
      <c r="AL55" s="91">
        <v>0.303286838</v>
      </c>
      <c r="AM55" s="91">
        <v>1.1772795808999901</v>
      </c>
      <c r="AN55" s="91">
        <v>0</v>
      </c>
      <c r="AO55" s="91">
        <v>8.1613511499999998</v>
      </c>
      <c r="AP55" s="91">
        <v>0.51351101300000002</v>
      </c>
      <c r="AQ55" s="91">
        <v>0.51350781300000004</v>
      </c>
      <c r="AR55" s="91">
        <v>13.7670432</v>
      </c>
      <c r="AS55" s="91">
        <v>13.766835669999899</v>
      </c>
      <c r="AT55" s="91">
        <v>376.23174799999998</v>
      </c>
      <c r="AU55" s="91">
        <v>55.965086999999997</v>
      </c>
      <c r="AV55" s="91">
        <v>51.200832200000001</v>
      </c>
      <c r="AW55" s="91">
        <v>232.34948120000001</v>
      </c>
      <c r="AX55" s="91">
        <v>435.66368</v>
      </c>
      <c r="AY55" s="91">
        <v>345.29608100000002</v>
      </c>
      <c r="AZ55" s="91">
        <v>10.073150815999901</v>
      </c>
      <c r="BA55" s="91">
        <v>2.0125754669999999E-2</v>
      </c>
      <c r="BB55" s="91">
        <v>155.62744039999899</v>
      </c>
      <c r="BC55" s="91">
        <v>0.1250109335</v>
      </c>
      <c r="BD55" s="91">
        <v>3.4138015600000002E-2</v>
      </c>
      <c r="BE55" s="91">
        <v>7.8933014500000001</v>
      </c>
      <c r="BF55" s="91">
        <v>0.4771026082</v>
      </c>
      <c r="BG55" s="91">
        <v>3.5480576999999999E-2</v>
      </c>
      <c r="BH55" s="91">
        <v>5.8249722300000003E-3</v>
      </c>
      <c r="BI55" s="91">
        <v>49.654276099999997</v>
      </c>
      <c r="BJ55" s="91">
        <v>3.579577</v>
      </c>
      <c r="BK55" s="91">
        <v>0.90082629999999997</v>
      </c>
      <c r="BL55" s="91">
        <v>18.122098999999999</v>
      </c>
      <c r="BM55" s="91">
        <v>31.532550919999998</v>
      </c>
      <c r="BN55" s="91">
        <v>0.40117877159999998</v>
      </c>
      <c r="BO55" s="91">
        <v>4.5871506000000001E-3</v>
      </c>
      <c r="BP55" s="91">
        <v>1.9601969939999999</v>
      </c>
      <c r="BQ55" s="91">
        <v>1.0543058250000001E-2</v>
      </c>
      <c r="BR55" s="91">
        <v>1.15318169</v>
      </c>
      <c r="BS55" s="91">
        <v>0.114794206</v>
      </c>
      <c r="BT55" s="91">
        <v>4.5403141799999998E-2</v>
      </c>
      <c r="BU55" s="91">
        <v>4.9581524799999999</v>
      </c>
      <c r="BV55" s="91">
        <v>0.26637164400000002</v>
      </c>
      <c r="BW55" s="91">
        <v>1.2483944039999999</v>
      </c>
      <c r="BX55" s="91">
        <v>0.35518536174999998</v>
      </c>
      <c r="BY55" s="91">
        <v>0.51336126000000004</v>
      </c>
      <c r="BZ55" s="91">
        <v>1.5194235247000001E-2</v>
      </c>
      <c r="CA55" s="91">
        <v>14.896627000000001</v>
      </c>
      <c r="CB55" s="91">
        <v>0.97212876099999901</v>
      </c>
      <c r="CC55" s="91">
        <v>0.972121758</v>
      </c>
      <c r="CD55" s="91">
        <v>98.422859970000005</v>
      </c>
      <c r="CE55" s="91">
        <v>0.1704773346</v>
      </c>
      <c r="CF55" s="91">
        <v>7.3482618000000003E-3</v>
      </c>
      <c r="CG55" s="91">
        <v>6.0055399999999999</v>
      </c>
      <c r="CH55" s="91">
        <v>340.32454200000001</v>
      </c>
      <c r="CI55" s="91">
        <v>34.029893959999903</v>
      </c>
      <c r="CJ55" s="91">
        <v>25.841487529999998</v>
      </c>
      <c r="CK55" s="91">
        <v>6.4191357599999996</v>
      </c>
      <c r="CL55" s="91">
        <v>0</v>
      </c>
      <c r="CM55" s="91">
        <v>3.4344590639999999</v>
      </c>
      <c r="CN55" s="91">
        <v>307.88657999999998</v>
      </c>
      <c r="CO55" s="91">
        <v>49.756302419999997</v>
      </c>
      <c r="CP55" s="91">
        <v>21.04246234</v>
      </c>
      <c r="CQ55" s="91"/>
      <c r="CR55" s="91"/>
      <c r="CS55" s="91"/>
      <c r="CT55" s="91"/>
      <c r="CU55" s="91"/>
      <c r="CV55" s="34">
        <f>AG55/AX55</f>
        <v>8.0003386557263613E-3</v>
      </c>
      <c r="CW55" s="49">
        <f>(AX55-AG55-AT55-AU55)/(AX55)</f>
        <v>-4.2720981468917095E-5</v>
      </c>
      <c r="CX55" s="49">
        <f>(BI55-BL55-BM55)/(BI55)</f>
        <v>-7.5284553388158287E-6</v>
      </c>
      <c r="CY55" s="49">
        <f>(BL55-BE55-BT55-BU55-BY55-BA55-BC55-BD55-BG55-BF55-BH55-BN55-BO55-BP55-BQ55-BR55-BS55-BX55-BZ55)/BL55</f>
        <v>-3.6621610278170088E-5</v>
      </c>
      <c r="CZ55" s="25"/>
      <c r="DA55" s="25"/>
      <c r="DB55" s="25"/>
      <c r="DC55" s="25"/>
      <c r="DD55" s="25"/>
      <c r="DE55" s="25"/>
      <c r="DF55" s="25"/>
      <c r="DG55" s="25"/>
      <c r="DH55" s="25"/>
      <c r="DI55" s="25"/>
    </row>
    <row r="56" spans="1:115" s="27" customFormat="1" x14ac:dyDescent="0.25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</row>
    <row r="57" spans="1:115" s="27" customFormat="1" x14ac:dyDescent="0.25">
      <c r="A57" s="27" t="s">
        <v>58</v>
      </c>
      <c r="B57" s="91">
        <v>6.0007089999999999E-2</v>
      </c>
      <c r="C57" s="91">
        <v>0.30645927499999998</v>
      </c>
      <c r="D57" s="91">
        <v>2.11657385E-2</v>
      </c>
      <c r="E57" s="91">
        <v>2.1165369E-2</v>
      </c>
      <c r="F57" s="91">
        <v>0.306462285</v>
      </c>
      <c r="G57" s="91">
        <v>0.30646037399999998</v>
      </c>
      <c r="H57" s="91">
        <v>4.8154712000000002E-2</v>
      </c>
      <c r="I57" s="91">
        <v>3.0802192000000002E-4</v>
      </c>
      <c r="J57" s="91">
        <v>0.99688122899999998</v>
      </c>
      <c r="K57" s="91">
        <v>0.99688848399999996</v>
      </c>
      <c r="L57" s="91">
        <v>0</v>
      </c>
      <c r="M57" s="91">
        <v>0.13037072029999999</v>
      </c>
      <c r="N57" s="91">
        <v>0.13037702230000001</v>
      </c>
      <c r="O57" s="91">
        <v>2.7633277500000002</v>
      </c>
      <c r="P57" s="91">
        <v>2.76341389999999</v>
      </c>
      <c r="Q57" s="91">
        <v>230.415119</v>
      </c>
      <c r="R57" s="91">
        <v>11734.3259</v>
      </c>
      <c r="S57" s="91">
        <v>230.50736999999901</v>
      </c>
      <c r="T57" s="91">
        <v>7.6682096</v>
      </c>
      <c r="U57" s="91">
        <v>1.9208508457</v>
      </c>
      <c r="V57" s="91">
        <v>0.57260920579999997</v>
      </c>
      <c r="W57" s="91">
        <v>9.2595250030000003</v>
      </c>
      <c r="X57" s="91">
        <v>0.425534144</v>
      </c>
      <c r="Y57" s="91">
        <v>0.94477863799999995</v>
      </c>
      <c r="Z57" s="91">
        <v>9.2597017009999991</v>
      </c>
      <c r="AA57" s="91">
        <v>22.406489000000001</v>
      </c>
      <c r="AB57" s="91">
        <v>11.97755377</v>
      </c>
      <c r="AC57" s="91">
        <v>0.1862499</v>
      </c>
      <c r="AD57" s="91">
        <v>0.18624813600000001</v>
      </c>
      <c r="AE57" s="91">
        <v>0.18624770499999899</v>
      </c>
      <c r="AF57" s="91">
        <v>2.3502382590000002</v>
      </c>
      <c r="AG57" s="91">
        <v>0.19847381</v>
      </c>
      <c r="AH57" s="91">
        <v>0.20499075999999999</v>
      </c>
      <c r="AI57" s="91">
        <v>2.372559861</v>
      </c>
      <c r="AJ57" s="91">
        <v>4.8299823169999999E-2</v>
      </c>
      <c r="AK57" s="91">
        <v>0.1231438846</v>
      </c>
      <c r="AL57" s="91">
        <v>5.9698607999999998E-3</v>
      </c>
      <c r="AM57" s="91">
        <v>0.14263371336</v>
      </c>
      <c r="AN57" s="91">
        <v>0</v>
      </c>
      <c r="AO57" s="91">
        <v>2.0721115000000001</v>
      </c>
      <c r="AP57" s="91">
        <v>3.6629557799999997E-2</v>
      </c>
      <c r="AQ57" s="91">
        <v>3.6629283800000002E-2</v>
      </c>
      <c r="AR57" s="91">
        <v>0.54438405999999995</v>
      </c>
      <c r="AS57" s="91">
        <v>0.54438006999999999</v>
      </c>
      <c r="AT57" s="91">
        <v>21.151782999999998</v>
      </c>
      <c r="AU57" s="91">
        <v>3.4589297999999999</v>
      </c>
      <c r="AV57" s="91">
        <v>3.6705575000000001</v>
      </c>
      <c r="AW57" s="91">
        <v>42.05198377</v>
      </c>
      <c r="AX57" s="91">
        <v>24.807676000000001</v>
      </c>
      <c r="AY57" s="91">
        <v>21.747978499999999</v>
      </c>
      <c r="AZ57" s="91">
        <v>1.234727366</v>
      </c>
      <c r="BA57" s="91">
        <v>3.12273885E-4</v>
      </c>
      <c r="BB57" s="91">
        <v>34.108296080000002</v>
      </c>
      <c r="BC57" s="91">
        <v>2.9337021999999999E-3</v>
      </c>
      <c r="BD57" s="91">
        <v>5.9077505999999996E-4</v>
      </c>
      <c r="BE57" s="91">
        <v>0.35312974000000003</v>
      </c>
      <c r="BF57" s="91">
        <v>1.9633977300000001E-3</v>
      </c>
      <c r="BG57" s="91">
        <v>0</v>
      </c>
      <c r="BH57" s="91">
        <v>1.10533468499999E-4</v>
      </c>
      <c r="BI57" s="91">
        <v>0.71783845000000002</v>
      </c>
      <c r="BJ57" s="91">
        <v>0</v>
      </c>
      <c r="BK57" s="91">
        <v>0</v>
      </c>
      <c r="BL57" s="91">
        <v>0.64063084000000003</v>
      </c>
      <c r="BM57" s="91">
        <v>7.7218375999999894E-2</v>
      </c>
      <c r="BN57" s="91">
        <v>1.6322097999999901E-4</v>
      </c>
      <c r="BO57" s="91">
        <v>0</v>
      </c>
      <c r="BP57" s="91">
        <v>1.18785822E-2</v>
      </c>
      <c r="BQ57" s="91">
        <v>3.3364577999999898E-4</v>
      </c>
      <c r="BR57" s="91">
        <v>4.1076496999999997E-2</v>
      </c>
      <c r="BS57" s="91">
        <v>3.3706040999999902E-3</v>
      </c>
      <c r="BT57" s="91">
        <v>1.61277737E-3</v>
      </c>
      <c r="BU57" s="91">
        <v>0.20538218999999999</v>
      </c>
      <c r="BV57" s="91">
        <v>1.2048555799999999E-2</v>
      </c>
      <c r="BW57" s="91">
        <v>0.21794359099999999</v>
      </c>
      <c r="BX57" s="91">
        <v>9.1718287599999997E-4</v>
      </c>
      <c r="BY57" s="91">
        <v>1.6810321999999999E-2</v>
      </c>
      <c r="BZ57" s="91">
        <v>4.3053772599999997E-5</v>
      </c>
      <c r="CA57" s="91">
        <v>0</v>
      </c>
      <c r="CB57" s="91">
        <v>7.3253680000000002E-2</v>
      </c>
      <c r="CC57" s="91">
        <v>7.3253973999999999E-2</v>
      </c>
      <c r="CD57" s="91">
        <v>20.923183730000002</v>
      </c>
      <c r="CE57" s="91">
        <v>1.424037826E-2</v>
      </c>
      <c r="CF57" s="91">
        <v>1.1006172099999999E-4</v>
      </c>
      <c r="CG57" s="91">
        <v>0</v>
      </c>
      <c r="CH57" s="91">
        <v>72.686356099999998</v>
      </c>
      <c r="CI57" s="91">
        <v>9.3917014170000002</v>
      </c>
      <c r="CJ57" s="91">
        <v>8.1538941939999994</v>
      </c>
      <c r="CK57" s="91">
        <v>1.8416234114000001</v>
      </c>
      <c r="CL57" s="91">
        <v>0</v>
      </c>
      <c r="CM57" s="91">
        <v>0.79300507129999998</v>
      </c>
      <c r="CN57" s="91">
        <v>69.383115399999994</v>
      </c>
      <c r="CO57" s="91">
        <v>8.2055604100000004</v>
      </c>
      <c r="CP57" s="91">
        <v>3.6188620779999998</v>
      </c>
      <c r="CQ57" s="25"/>
      <c r="CR57" s="25"/>
      <c r="CS57" s="25"/>
      <c r="CT57" s="25"/>
      <c r="CU57" s="25"/>
      <c r="CV57" s="34">
        <f>AG57/AX57</f>
        <v>8.0004999259100287E-3</v>
      </c>
      <c r="CW57" s="49">
        <f>(AX57-AG57-AT57-AU57)/(AX57)</f>
        <v>-6.0892846230209521E-5</v>
      </c>
      <c r="CX57" s="49">
        <f>(BI57-BL57-BM57)/(BI57)</f>
        <v>-1.499780347501882E-5</v>
      </c>
      <c r="CY57" s="49">
        <f>(BL57-BE57-BT57-BU57-BY57-BA57-BC57-BD57-BG57-BF57-BH57-BN57-BO57-BP57-BQ57-BR57-BS57-BX57-BZ57)/BL57</f>
        <v>3.6551126699474898E-6</v>
      </c>
      <c r="CZ57" s="25"/>
      <c r="DA57" s="25"/>
      <c r="DB57" s="25"/>
      <c r="DC57" s="25"/>
      <c r="DD57" s="25"/>
      <c r="DE57" s="25"/>
      <c r="DF57" s="25"/>
      <c r="DG57" s="25"/>
      <c r="DH57" s="25"/>
      <c r="DI57" s="25"/>
    </row>
    <row r="58" spans="1:115" s="27" customFormat="1" x14ac:dyDescent="0.25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</row>
    <row r="59" spans="1:115" s="27" customFormat="1" x14ac:dyDescent="0.25">
      <c r="B59" s="25"/>
      <c r="C59" s="25"/>
      <c r="D59" s="25"/>
      <c r="E59" s="25"/>
      <c r="F59" s="25"/>
      <c r="G59" s="25"/>
      <c r="H59" s="25"/>
      <c r="I59" s="91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91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91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</row>
    <row r="60" spans="1:115" s="27" customFormat="1" x14ac:dyDescent="0.25">
      <c r="B60" s="25"/>
      <c r="C60" s="25"/>
      <c r="D60" s="25"/>
      <c r="E60" s="25"/>
      <c r="F60" s="25"/>
      <c r="G60" s="25"/>
      <c r="H60" s="25"/>
      <c r="I60" s="91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91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91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</row>
    <row r="61" spans="1:115" x14ac:dyDescent="0.25">
      <c r="C61" s="25"/>
      <c r="D61" s="25"/>
      <c r="E61" s="25"/>
      <c r="F61" s="25"/>
      <c r="G61" s="25"/>
      <c r="H61" s="25"/>
      <c r="I61" s="91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91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91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</row>
    <row r="62" spans="1:115" x14ac:dyDescent="0.25">
      <c r="A62" s="2" t="s">
        <v>56</v>
      </c>
      <c r="B62" s="1">
        <f>SUM(B3:B51)</f>
        <v>1206.9010159875695</v>
      </c>
      <c r="C62" s="1">
        <f t="shared" ref="C62:BN62" si="5">SUM(C3:C51)</f>
        <v>6992.3622781963968</v>
      </c>
      <c r="D62" s="1">
        <f t="shared" si="5"/>
        <v>611.6411311020297</v>
      </c>
      <c r="E62" s="1">
        <f t="shared" si="5"/>
        <v>611.64203056245958</v>
      </c>
      <c r="F62" s="1">
        <f t="shared" si="5"/>
        <v>6992.3601605309968</v>
      </c>
      <c r="G62" s="1">
        <f t="shared" si="5"/>
        <v>6992.3183102326966</v>
      </c>
      <c r="H62" s="1">
        <f t="shared" si="5"/>
        <v>1916.4809233698991</v>
      </c>
      <c r="I62" s="1">
        <f t="shared" si="5"/>
        <v>38.189315083796963</v>
      </c>
      <c r="J62" s="1">
        <f t="shared" si="5"/>
        <v>15595.817604800002</v>
      </c>
      <c r="K62" s="1">
        <f t="shared" si="5"/>
        <v>15595.815846974692</v>
      </c>
      <c r="L62" s="1">
        <f t="shared" si="5"/>
        <v>110400.86762999998</v>
      </c>
      <c r="M62" s="1">
        <f t="shared" si="5"/>
        <v>1943.415271374379</v>
      </c>
      <c r="N62" s="1">
        <f t="shared" si="5"/>
        <v>1943.4588384035296</v>
      </c>
      <c r="O62" s="1">
        <f t="shared" si="5"/>
        <v>84902.34022126795</v>
      </c>
      <c r="P62" s="1">
        <f t="shared" si="5"/>
        <v>84904.9837996649</v>
      </c>
      <c r="Q62" s="1">
        <f t="shared" si="5"/>
        <v>13148561.442748796</v>
      </c>
      <c r="R62" s="1">
        <f t="shared" si="5"/>
        <v>1840677961.3797297</v>
      </c>
      <c r="S62" s="1">
        <f t="shared" si="5"/>
        <v>13153823.703069383</v>
      </c>
      <c r="T62" s="1">
        <f t="shared" si="5"/>
        <v>31908.648744299986</v>
      </c>
      <c r="U62" s="1">
        <f t="shared" si="5"/>
        <v>44323.811583918286</v>
      </c>
      <c r="V62" s="1">
        <f t="shared" si="5"/>
        <v>13186.194676453997</v>
      </c>
      <c r="W62" s="1">
        <f t="shared" si="5"/>
        <v>74103.27186363496</v>
      </c>
      <c r="X62" s="1">
        <f t="shared" si="5"/>
        <v>11576.594324783993</v>
      </c>
      <c r="Y62" s="1">
        <f t="shared" si="5"/>
        <v>12516.297071023595</v>
      </c>
      <c r="Z62" s="1">
        <f t="shared" si="5"/>
        <v>74103.275692849973</v>
      </c>
      <c r="AA62" s="1">
        <f t="shared" si="5"/>
        <v>196223.87396200001</v>
      </c>
      <c r="AB62" s="1">
        <f t="shared" si="5"/>
        <v>275596.94683420379</v>
      </c>
      <c r="AC62" s="1">
        <f t="shared" si="5"/>
        <v>7227.1049566087931</v>
      </c>
      <c r="AD62" s="1">
        <f t="shared" si="5"/>
        <v>7227.1038883173924</v>
      </c>
      <c r="AE62" s="1">
        <f t="shared" si="5"/>
        <v>7227.0032740974957</v>
      </c>
      <c r="AF62" s="1">
        <f t="shared" si="5"/>
        <v>21759.049692649569</v>
      </c>
      <c r="AG62" s="1">
        <f t="shared" si="5"/>
        <v>13247.49876507499</v>
      </c>
      <c r="AH62" s="1">
        <f t="shared" si="5"/>
        <v>12754.319859119594</v>
      </c>
      <c r="AI62" s="1">
        <f t="shared" si="5"/>
        <v>23416.94863186669</v>
      </c>
      <c r="AJ62" s="1">
        <f t="shared" si="5"/>
        <v>470.17972496742959</v>
      </c>
      <c r="AK62" s="1">
        <f t="shared" si="5"/>
        <v>3306.9956755935978</v>
      </c>
      <c r="AL62" s="1">
        <f t="shared" si="5"/>
        <v>568.85285558796943</v>
      </c>
      <c r="AM62" s="1">
        <f t="shared" si="5"/>
        <v>1613.3010478178294</v>
      </c>
      <c r="AN62" s="1">
        <f t="shared" si="5"/>
        <v>0</v>
      </c>
      <c r="AO62" s="1">
        <f t="shared" si="5"/>
        <v>23162.382478069987</v>
      </c>
      <c r="AP62" s="1">
        <f t="shared" si="5"/>
        <v>985.19486460805956</v>
      </c>
      <c r="AQ62" s="1">
        <f t="shared" si="5"/>
        <v>985.19499485127903</v>
      </c>
      <c r="AR62" s="1">
        <f t="shared" si="5"/>
        <v>100914.74180204594</v>
      </c>
      <c r="AS62" s="1">
        <f t="shared" si="5"/>
        <v>100913.94802829996</v>
      </c>
      <c r="AT62" s="1">
        <f t="shared" si="5"/>
        <v>1269470.9786416993</v>
      </c>
      <c r="AU62" s="1">
        <f t="shared" si="5"/>
        <v>373218.11278389994</v>
      </c>
      <c r="AV62" s="1">
        <f t="shared" si="5"/>
        <v>360030.06578133965</v>
      </c>
      <c r="AW62" s="1">
        <f t="shared" si="5"/>
        <v>548798.47790220333</v>
      </c>
      <c r="AX62" s="1">
        <f t="shared" si="5"/>
        <v>1655870.8784042387</v>
      </c>
      <c r="AY62" s="1">
        <f t="shared" si="5"/>
        <v>1221504.7543987997</v>
      </c>
      <c r="AZ62" s="1">
        <f t="shared" si="5"/>
        <v>24611.291451590598</v>
      </c>
      <c r="BA62" s="1">
        <f t="shared" si="5"/>
        <v>66.267922512173968</v>
      </c>
      <c r="BB62" s="1">
        <f t="shared" si="5"/>
        <v>387309.19352680189</v>
      </c>
      <c r="BC62" s="1">
        <f t="shared" si="5"/>
        <v>402.6158718237196</v>
      </c>
      <c r="BD62" s="1">
        <f t="shared" si="5"/>
        <v>128.6436836265519</v>
      </c>
      <c r="BE62" s="1">
        <f t="shared" si="5"/>
        <v>22497.439917015592</v>
      </c>
      <c r="BF62" s="1">
        <f t="shared" si="5"/>
        <v>2222.2806762679124</v>
      </c>
      <c r="BG62" s="1">
        <f t="shared" si="5"/>
        <v>196.7910435</v>
      </c>
      <c r="BH62" s="1">
        <f t="shared" si="5"/>
        <v>19.340295506409991</v>
      </c>
      <c r="BI62" s="1">
        <f t="shared" si="5"/>
        <v>191254.93773307878</v>
      </c>
      <c r="BJ62" s="1">
        <f t="shared" si="5"/>
        <v>17360.824341999996</v>
      </c>
      <c r="BK62" s="1">
        <f t="shared" si="5"/>
        <v>7661.2358889999978</v>
      </c>
      <c r="BL62" s="1">
        <f t="shared" si="5"/>
        <v>61835.817130173404</v>
      </c>
      <c r="BM62" s="1">
        <f t="shared" si="5"/>
        <v>129419.15921164614</v>
      </c>
      <c r="BN62" s="1">
        <f t="shared" si="5"/>
        <v>1939.2701716656122</v>
      </c>
      <c r="BO62" s="1">
        <f t="shared" ref="BO62:CP62" si="6">SUM(BO3:BO51)</f>
        <v>24.127057562000005</v>
      </c>
      <c r="BP62" s="1">
        <f t="shared" si="6"/>
        <v>9008.3188568908645</v>
      </c>
      <c r="BQ62" s="1">
        <f t="shared" si="6"/>
        <v>48.112327402099965</v>
      </c>
      <c r="BR62" s="1">
        <f t="shared" si="6"/>
        <v>4251.7274016636975</v>
      </c>
      <c r="BS62" s="1">
        <f t="shared" si="6"/>
        <v>309.20771472452981</v>
      </c>
      <c r="BT62" s="1">
        <f t="shared" si="6"/>
        <v>122.67310836136993</v>
      </c>
      <c r="BU62" s="1">
        <f t="shared" si="6"/>
        <v>15788.745412328997</v>
      </c>
      <c r="BV62" s="1">
        <f t="shared" si="6"/>
        <v>428.16934896104988</v>
      </c>
      <c r="BW62" s="1">
        <f t="shared" si="6"/>
        <v>3748.406190592696</v>
      </c>
      <c r="BX62" s="1">
        <f t="shared" si="6"/>
        <v>1617.7962756442746</v>
      </c>
      <c r="BY62" s="1">
        <f t="shared" si="6"/>
        <v>3126.7344603672</v>
      </c>
      <c r="BZ62" s="1">
        <f t="shared" si="6"/>
        <v>70.261721312379606</v>
      </c>
      <c r="CA62" s="1">
        <f t="shared" si="6"/>
        <v>45069.021978000004</v>
      </c>
      <c r="CB62" s="1">
        <f t="shared" si="6"/>
        <v>10812.718743668343</v>
      </c>
      <c r="CC62" s="1">
        <f t="shared" si="6"/>
        <v>10812.7252633198</v>
      </c>
      <c r="CD62" s="1">
        <f t="shared" si="6"/>
        <v>236537.25210888058</v>
      </c>
      <c r="CE62" s="1">
        <f t="shared" si="6"/>
        <v>311.77046897772004</v>
      </c>
      <c r="CF62" s="1">
        <f t="shared" si="6"/>
        <v>13.646245789413991</v>
      </c>
      <c r="CG62" s="1">
        <f t="shared" si="6"/>
        <v>40233.754358000013</v>
      </c>
      <c r="CH62" s="1">
        <f t="shared" si="6"/>
        <v>928670.46247192344</v>
      </c>
      <c r="CI62" s="1">
        <f t="shared" si="6"/>
        <v>104652.71794548174</v>
      </c>
      <c r="CJ62" s="1">
        <f t="shared" si="6"/>
        <v>86638.688416440535</v>
      </c>
      <c r="CK62" s="1">
        <f t="shared" si="6"/>
        <v>19038.691051234218</v>
      </c>
      <c r="CL62" s="1">
        <f t="shared" si="6"/>
        <v>0</v>
      </c>
      <c r="CM62" s="1">
        <f t="shared" si="6"/>
        <v>11858.58818296659</v>
      </c>
      <c r="CN62" s="1">
        <f t="shared" si="6"/>
        <v>831290.8951887195</v>
      </c>
      <c r="CO62" s="1">
        <f t="shared" si="6"/>
        <v>111634.08572819052</v>
      </c>
      <c r="CP62" s="1">
        <f t="shared" si="6"/>
        <v>47648.626863093355</v>
      </c>
      <c r="CQ62" s="1"/>
      <c r="CR62" s="1"/>
      <c r="CS62" s="1"/>
      <c r="CT62" s="1"/>
      <c r="CU62" s="1"/>
      <c r="CV62" s="34">
        <f>AG62/AX62</f>
        <v>8.0003211227686992E-3</v>
      </c>
      <c r="CW62" s="1"/>
      <c r="CX62" s="1"/>
      <c r="CY62" s="1"/>
      <c r="CZ62" s="1"/>
      <c r="DA62" s="34"/>
      <c r="DB62" s="34"/>
      <c r="DC62" s="1"/>
      <c r="DD62" s="1"/>
      <c r="DE62" s="1"/>
      <c r="DF62" s="1"/>
      <c r="DG62" s="1"/>
      <c r="DH62" s="1"/>
      <c r="DI62" s="1"/>
    </row>
    <row r="63" spans="1:115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970.22058622856991</v>
      </c>
      <c r="C63" s="91">
        <f t="shared" ref="C63:BN63" si="7">+C3+C5+C8+C9+C11+C12+C14+C15+C16+C17+C18+C19+C20+C21+C22+C23+C24+C25+C26+C28+C30+C31+C33+C34+C35+C36+C37+C39+C40+C41+C42+C43+C44+C46+C47+C49+C50+C10</f>
        <v>5520.8733550863963</v>
      </c>
      <c r="D63" s="91">
        <f t="shared" si="7"/>
        <v>476.78644680702979</v>
      </c>
      <c r="E63" s="91">
        <f t="shared" si="7"/>
        <v>476.78713582145946</v>
      </c>
      <c r="F63" s="91">
        <f t="shared" si="7"/>
        <v>5520.8716823309978</v>
      </c>
      <c r="G63" s="91">
        <f t="shared" si="7"/>
        <v>5520.8384379926983</v>
      </c>
      <c r="H63" s="91">
        <f t="shared" si="7"/>
        <v>1465.8873777998995</v>
      </c>
      <c r="I63" s="91">
        <f t="shared" si="7"/>
        <v>28.93995883379699</v>
      </c>
      <c r="J63" s="91">
        <f t="shared" si="7"/>
        <v>12150.294255243998</v>
      </c>
      <c r="K63" s="91">
        <f t="shared" si="7"/>
        <v>12150.294497484694</v>
      </c>
      <c r="L63" s="91">
        <f t="shared" si="7"/>
        <v>83765.286429999993</v>
      </c>
      <c r="M63" s="91">
        <f t="shared" si="7"/>
        <v>1563.1897518453798</v>
      </c>
      <c r="N63" s="91">
        <f t="shared" si="7"/>
        <v>1563.22551455753</v>
      </c>
      <c r="O63" s="91">
        <f t="shared" si="7"/>
        <v>67021.767163367971</v>
      </c>
      <c r="P63" s="91">
        <f t="shared" si="7"/>
        <v>67023.853108664945</v>
      </c>
      <c r="Q63" s="91">
        <f t="shared" si="7"/>
        <v>10949984.431388797</v>
      </c>
      <c r="R63" s="91">
        <f t="shared" si="7"/>
        <v>1444685209.5417297</v>
      </c>
      <c r="S63" s="91">
        <f t="shared" si="7"/>
        <v>10954366.661669388</v>
      </c>
      <c r="T63" s="91">
        <f t="shared" si="7"/>
        <v>25119.34767039998</v>
      </c>
      <c r="U63" s="91">
        <f t="shared" si="7"/>
        <v>34773.732186402289</v>
      </c>
      <c r="V63" s="91">
        <f t="shared" si="7"/>
        <v>10392.619156608993</v>
      </c>
      <c r="W63" s="91">
        <f t="shared" si="7"/>
        <v>57533.88354051498</v>
      </c>
      <c r="X63" s="91">
        <f t="shared" si="7"/>
        <v>8856.866161883996</v>
      </c>
      <c r="Y63" s="91">
        <f t="shared" si="7"/>
        <v>9663.2167810285955</v>
      </c>
      <c r="Z63" s="91">
        <f t="shared" si="7"/>
        <v>57533.881182259967</v>
      </c>
      <c r="AA63" s="91">
        <f t="shared" si="7"/>
        <v>147590.34114199996</v>
      </c>
      <c r="AB63" s="91">
        <f t="shared" si="7"/>
        <v>214643.92856070382</v>
      </c>
      <c r="AC63" s="91">
        <f t="shared" si="7"/>
        <v>5525.5860208087952</v>
      </c>
      <c r="AD63" s="91">
        <f t="shared" si="7"/>
        <v>5525.5859877173943</v>
      </c>
      <c r="AE63" s="91">
        <f t="shared" si="7"/>
        <v>5525.5084305974988</v>
      </c>
      <c r="AF63" s="91">
        <f t="shared" si="7"/>
        <v>16925.254297796571</v>
      </c>
      <c r="AG63" s="91">
        <f t="shared" si="7"/>
        <v>10321.348319374996</v>
      </c>
      <c r="AH63" s="91">
        <f t="shared" si="7"/>
        <v>10072.5769351196</v>
      </c>
      <c r="AI63" s="91">
        <f t="shared" si="7"/>
        <v>18326.545055006693</v>
      </c>
      <c r="AJ63" s="91">
        <f t="shared" si="7"/>
        <v>374.35248980492969</v>
      </c>
      <c r="AK63" s="91">
        <f t="shared" si="7"/>
        <v>2594.3027664335987</v>
      </c>
      <c r="AL63" s="91">
        <f t="shared" si="7"/>
        <v>431.49889374796965</v>
      </c>
      <c r="AM63" s="91">
        <f t="shared" si="7"/>
        <v>1300.4607599658295</v>
      </c>
      <c r="AN63" s="91">
        <f t="shared" si="7"/>
        <v>0</v>
      </c>
      <c r="AO63" s="91">
        <f t="shared" si="7"/>
        <v>17588.186483569996</v>
      </c>
      <c r="AP63" s="91">
        <f t="shared" si="7"/>
        <v>756.99926932105996</v>
      </c>
      <c r="AQ63" s="91">
        <f t="shared" si="7"/>
        <v>756.99949722227939</v>
      </c>
      <c r="AR63" s="91">
        <f t="shared" si="7"/>
        <v>78300.99356854595</v>
      </c>
      <c r="AS63" s="91">
        <f t="shared" si="7"/>
        <v>78300.382044099941</v>
      </c>
      <c r="AT63" s="91">
        <f t="shared" si="7"/>
        <v>982084.37225769972</v>
      </c>
      <c r="AU63" s="91">
        <f t="shared" si="7"/>
        <v>297762.18506089994</v>
      </c>
      <c r="AV63" s="91">
        <f t="shared" si="7"/>
        <v>290599.60278733965</v>
      </c>
      <c r="AW63" s="91">
        <f t="shared" si="7"/>
        <v>425379.65207870369</v>
      </c>
      <c r="AX63" s="91">
        <f t="shared" si="7"/>
        <v>1290116.7356842393</v>
      </c>
      <c r="AY63" s="91">
        <f t="shared" si="7"/>
        <v>958399.07431479939</v>
      </c>
      <c r="AZ63" s="91">
        <f t="shared" si="7"/>
        <v>19255.350212690588</v>
      </c>
      <c r="BA63" s="91">
        <f t="shared" si="7"/>
        <v>47.818246159073972</v>
      </c>
      <c r="BB63" s="91">
        <f t="shared" si="7"/>
        <v>299116.92087930191</v>
      </c>
      <c r="BC63" s="91">
        <f t="shared" si="7"/>
        <v>286.62956944171958</v>
      </c>
      <c r="BD63" s="91">
        <f t="shared" si="7"/>
        <v>85.49703158285196</v>
      </c>
      <c r="BE63" s="91">
        <f t="shared" si="7"/>
        <v>17659.002654345597</v>
      </c>
      <c r="BF63" s="91">
        <f t="shared" si="7"/>
        <v>1378.4822813862124</v>
      </c>
      <c r="BG63" s="91">
        <f t="shared" si="7"/>
        <v>118.22566318999998</v>
      </c>
      <c r="BH63" s="91">
        <f t="shared" si="7"/>
        <v>14.278013268410001</v>
      </c>
      <c r="BI63" s="91">
        <f t="shared" si="7"/>
        <v>146988.83822607895</v>
      </c>
      <c r="BJ63" s="91">
        <f t="shared" si="7"/>
        <v>10470.670517000002</v>
      </c>
      <c r="BK63" s="91">
        <f t="shared" si="7"/>
        <v>4558.9599450000014</v>
      </c>
      <c r="BL63" s="91">
        <f t="shared" si="7"/>
        <v>44738.206931673434</v>
      </c>
      <c r="BM63" s="91">
        <f t="shared" si="7"/>
        <v>102250.66533000616</v>
      </c>
      <c r="BN63" s="91">
        <f t="shared" si="7"/>
        <v>1173.3168365343124</v>
      </c>
      <c r="BO63" s="91">
        <f t="shared" ref="BO63:CP63" si="8">+BO3+BO5+BO8+BO9+BO11+BO12+BO14+BO15+BO16+BO17+BO18+BO19+BO20+BO21+BO22+BO23+BO24+BO25+BO26+BO28+BO30+BO31+BO33+BO34+BO35+BO36+BO37+BO39+BO40+BO41+BO42+BO43+BO44+BO46+BO47+BO49+BO50+BO10</f>
        <v>15.519285891999997</v>
      </c>
      <c r="BP63" s="91">
        <f t="shared" si="8"/>
        <v>5572.7856796308652</v>
      </c>
      <c r="BQ63" s="91">
        <f t="shared" si="8"/>
        <v>38.065011016999982</v>
      </c>
      <c r="BR63" s="91">
        <f t="shared" si="8"/>
        <v>2972.1703517036972</v>
      </c>
      <c r="BS63" s="91">
        <f t="shared" si="8"/>
        <v>247.12352537352987</v>
      </c>
      <c r="BT63" s="91">
        <f t="shared" si="8"/>
        <v>90.546330276369957</v>
      </c>
      <c r="BU63" s="91">
        <f t="shared" si="8"/>
        <v>11590.932909229003</v>
      </c>
      <c r="BV63" s="91">
        <f t="shared" si="8"/>
        <v>329.45253118904981</v>
      </c>
      <c r="BW63" s="91">
        <f t="shared" si="8"/>
        <v>2889.6806249626979</v>
      </c>
      <c r="BX63" s="91">
        <f t="shared" si="8"/>
        <v>991.32965270527427</v>
      </c>
      <c r="BY63" s="91">
        <f t="shared" si="8"/>
        <v>2416.8545635271998</v>
      </c>
      <c r="BZ63" s="91">
        <f t="shared" si="8"/>
        <v>43.340495229859648</v>
      </c>
      <c r="CA63" s="91">
        <f t="shared" si="8"/>
        <v>38026.026608</v>
      </c>
      <c r="CB63" s="91">
        <f t="shared" si="8"/>
        <v>8269.8772148083444</v>
      </c>
      <c r="CC63" s="91">
        <f t="shared" si="8"/>
        <v>8269.881312079804</v>
      </c>
      <c r="CD63" s="91">
        <f t="shared" si="8"/>
        <v>182048.71601948066</v>
      </c>
      <c r="CE63" s="91">
        <f t="shared" si="8"/>
        <v>240.50518953471993</v>
      </c>
      <c r="CF63" s="91">
        <f t="shared" si="8"/>
        <v>10.34116050251399</v>
      </c>
      <c r="CG63" s="91">
        <f t="shared" si="8"/>
        <v>30393.201558000001</v>
      </c>
      <c r="CH63" s="91">
        <f t="shared" si="8"/>
        <v>720700.67021292367</v>
      </c>
      <c r="CI63" s="91">
        <f t="shared" si="8"/>
        <v>80864.972809691739</v>
      </c>
      <c r="CJ63" s="91">
        <f t="shared" si="8"/>
        <v>66798.087167780555</v>
      </c>
      <c r="CK63" s="91">
        <f t="shared" si="8"/>
        <v>14652.689633954222</v>
      </c>
      <c r="CL63" s="91">
        <f t="shared" si="8"/>
        <v>0</v>
      </c>
      <c r="CM63" s="91">
        <f t="shared" si="8"/>
        <v>9405.8519990615914</v>
      </c>
      <c r="CN63" s="91">
        <f t="shared" si="8"/>
        <v>643879.12115671986</v>
      </c>
      <c r="CO63" s="91">
        <f t="shared" si="8"/>
        <v>86302.57242019051</v>
      </c>
      <c r="CP63" s="91">
        <f t="shared" si="8"/>
        <v>36864.466848593373</v>
      </c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</row>
    <row r="64" spans="1:115" x14ac:dyDescent="0.25">
      <c r="A64" t="s">
        <v>438</v>
      </c>
      <c r="B64" s="25">
        <f>B62+B55+B57</f>
        <v>1207.4369777379695</v>
      </c>
      <c r="C64" s="91">
        <f t="shared" ref="C64:BN64" si="9">C62+C55+C57</f>
        <v>6994.3448505213964</v>
      </c>
      <c r="D64" s="91">
        <f t="shared" si="9"/>
        <v>611.90740066952969</v>
      </c>
      <c r="E64" s="91">
        <f t="shared" si="9"/>
        <v>611.90829910545949</v>
      </c>
      <c r="F64" s="91">
        <f t="shared" si="9"/>
        <v>6994.3427333359969</v>
      </c>
      <c r="G64" s="91">
        <f t="shared" si="9"/>
        <v>6994.3008702466968</v>
      </c>
      <c r="H64" s="91">
        <f t="shared" si="9"/>
        <v>1917.5926244698992</v>
      </c>
      <c r="I64" s="91">
        <f t="shared" si="9"/>
        <v>38.210187441816963</v>
      </c>
      <c r="J64" s="91">
        <f t="shared" si="9"/>
        <v>15606.311703309004</v>
      </c>
      <c r="K64" s="91">
        <f t="shared" si="9"/>
        <v>15606.309963468691</v>
      </c>
      <c r="L64" s="91">
        <f t="shared" si="9"/>
        <v>110429.50411999998</v>
      </c>
      <c r="M64" s="91">
        <f t="shared" si="9"/>
        <v>1944.2430231706792</v>
      </c>
      <c r="N64" s="91">
        <f t="shared" si="9"/>
        <v>1944.2866106538297</v>
      </c>
      <c r="O64" s="91">
        <f t="shared" si="9"/>
        <v>84932.310510017953</v>
      </c>
      <c r="P64" s="91">
        <f t="shared" si="9"/>
        <v>84934.955007564902</v>
      </c>
      <c r="Q64" s="91">
        <f t="shared" si="9"/>
        <v>13153476.330731796</v>
      </c>
      <c r="R64" s="91">
        <f t="shared" si="9"/>
        <v>1840948888.2546299</v>
      </c>
      <c r="S64" s="91">
        <f t="shared" si="9"/>
        <v>13158740.553269384</v>
      </c>
      <c r="T64" s="91">
        <f t="shared" si="9"/>
        <v>31921.403602249986</v>
      </c>
      <c r="U64" s="91">
        <f t="shared" si="9"/>
        <v>44345.069966927287</v>
      </c>
      <c r="V64" s="91">
        <f t="shared" si="9"/>
        <v>13192.019704329796</v>
      </c>
      <c r="W64" s="91">
        <f t="shared" si="9"/>
        <v>74112.899378793853</v>
      </c>
      <c r="X64" s="91">
        <f t="shared" si="9"/>
        <v>11582.744959827993</v>
      </c>
      <c r="Y64" s="91">
        <f t="shared" si="9"/>
        <v>12523.403199584596</v>
      </c>
      <c r="Z64" s="91">
        <f t="shared" si="9"/>
        <v>74112.903385956568</v>
      </c>
      <c r="AA64" s="91">
        <f t="shared" si="9"/>
        <v>196328.03028199999</v>
      </c>
      <c r="AB64" s="91">
        <f t="shared" si="9"/>
        <v>275739.54023017379</v>
      </c>
      <c r="AC64" s="91">
        <f t="shared" si="9"/>
        <v>7230.5660765087932</v>
      </c>
      <c r="AD64" s="91">
        <f t="shared" si="9"/>
        <v>7230.5650186433932</v>
      </c>
      <c r="AE64" s="91">
        <f t="shared" si="9"/>
        <v>7230.4643450624953</v>
      </c>
      <c r="AF64" s="91">
        <f t="shared" si="9"/>
        <v>21766.01560707757</v>
      </c>
      <c r="AG64" s="91">
        <f t="shared" si="9"/>
        <v>13251.182695864991</v>
      </c>
      <c r="AH64" s="91">
        <f t="shared" si="9"/>
        <v>12757.722379119594</v>
      </c>
      <c r="AI64" s="91">
        <f t="shared" si="9"/>
        <v>23429.830159492689</v>
      </c>
      <c r="AJ64" s="91">
        <f t="shared" si="9"/>
        <v>470.41761476879958</v>
      </c>
      <c r="AK64" s="91">
        <f t="shared" si="9"/>
        <v>3308.6719626551976</v>
      </c>
      <c r="AL64" s="91">
        <f t="shared" si="9"/>
        <v>569.16211228676934</v>
      </c>
      <c r="AM64" s="91">
        <f t="shared" si="9"/>
        <v>1614.6209611120894</v>
      </c>
      <c r="AN64" s="91">
        <f t="shared" si="9"/>
        <v>0</v>
      </c>
      <c r="AO64" s="91">
        <f t="shared" si="9"/>
        <v>23172.615940719988</v>
      </c>
      <c r="AP64" s="91">
        <f t="shared" si="9"/>
        <v>985.74500517885951</v>
      </c>
      <c r="AQ64" s="91">
        <f t="shared" si="9"/>
        <v>985.74513194807912</v>
      </c>
      <c r="AR64" s="91">
        <f t="shared" si="9"/>
        <v>100929.05322930595</v>
      </c>
      <c r="AS64" s="91">
        <f t="shared" si="9"/>
        <v>100928.25924403996</v>
      </c>
      <c r="AT64" s="91">
        <f t="shared" si="9"/>
        <v>1269868.3621726993</v>
      </c>
      <c r="AU64" s="91">
        <f t="shared" si="9"/>
        <v>373277.53680069995</v>
      </c>
      <c r="AV64" s="91">
        <f t="shared" si="9"/>
        <v>360084.93717103964</v>
      </c>
      <c r="AW64" s="91">
        <f t="shared" si="9"/>
        <v>549072.8793671733</v>
      </c>
      <c r="AX64" s="91">
        <f t="shared" si="9"/>
        <v>1656331.3497602388</v>
      </c>
      <c r="AY64" s="91">
        <f t="shared" si="9"/>
        <v>1221871.7984582998</v>
      </c>
      <c r="AZ64" s="91">
        <f t="shared" si="9"/>
        <v>24622.599329772598</v>
      </c>
      <c r="BA64" s="91">
        <f t="shared" si="9"/>
        <v>66.288360540728974</v>
      </c>
      <c r="BB64" s="91">
        <f t="shared" si="9"/>
        <v>387498.92926328193</v>
      </c>
      <c r="BC64" s="91">
        <f t="shared" si="9"/>
        <v>402.74381645941958</v>
      </c>
      <c r="BD64" s="91">
        <f t="shared" si="9"/>
        <v>128.67841241721192</v>
      </c>
      <c r="BE64" s="91">
        <f t="shared" si="9"/>
        <v>22505.686348205592</v>
      </c>
      <c r="BF64" s="91">
        <f t="shared" si="9"/>
        <v>2222.7597422738422</v>
      </c>
      <c r="BG64" s="91">
        <f t="shared" si="9"/>
        <v>196.82652407699999</v>
      </c>
      <c r="BH64" s="91">
        <f t="shared" si="9"/>
        <v>19.34623101210849</v>
      </c>
      <c r="BI64" s="91">
        <f t="shared" si="9"/>
        <v>191305.30984762876</v>
      </c>
      <c r="BJ64" s="91">
        <f t="shared" si="9"/>
        <v>17364.403918999997</v>
      </c>
      <c r="BK64" s="91">
        <f t="shared" si="9"/>
        <v>7662.1367152999974</v>
      </c>
      <c r="BL64" s="91">
        <f t="shared" si="9"/>
        <v>61854.5798600134</v>
      </c>
      <c r="BM64" s="91">
        <f t="shared" si="9"/>
        <v>129450.76898094214</v>
      </c>
      <c r="BN64" s="91">
        <f t="shared" si="9"/>
        <v>1939.6715136581922</v>
      </c>
      <c r="BO64" s="91">
        <f t="shared" ref="BO64:CP64" si="10">BO62+BO55+BO57</f>
        <v>24.131644712600004</v>
      </c>
      <c r="BP64" s="91">
        <f t="shared" si="10"/>
        <v>9010.2909324670636</v>
      </c>
      <c r="BQ64" s="91">
        <f t="shared" si="10"/>
        <v>48.123204106129968</v>
      </c>
      <c r="BR64" s="91">
        <f t="shared" si="10"/>
        <v>4252.9216598506973</v>
      </c>
      <c r="BS64" s="91">
        <f t="shared" si="10"/>
        <v>309.32587953462979</v>
      </c>
      <c r="BT64" s="91">
        <f t="shared" si="10"/>
        <v>122.72012428053992</v>
      </c>
      <c r="BU64" s="91">
        <f t="shared" si="10"/>
        <v>15793.908946998998</v>
      </c>
      <c r="BV64" s="91">
        <f t="shared" si="10"/>
        <v>428.44776916084987</v>
      </c>
      <c r="BW64" s="91">
        <f t="shared" si="10"/>
        <v>3749.8725285876963</v>
      </c>
      <c r="BX64" s="91">
        <f t="shared" si="10"/>
        <v>1618.1523781889007</v>
      </c>
      <c r="BY64" s="91">
        <f t="shared" si="10"/>
        <v>3127.2646319491996</v>
      </c>
      <c r="BZ64" s="91">
        <f t="shared" si="10"/>
        <v>70.276958601399201</v>
      </c>
      <c r="CA64" s="91">
        <f t="shared" si="10"/>
        <v>45083.918605000006</v>
      </c>
      <c r="CB64" s="91">
        <f t="shared" si="10"/>
        <v>10813.764126109343</v>
      </c>
      <c r="CC64" s="91">
        <f t="shared" si="10"/>
        <v>10813.770639051801</v>
      </c>
      <c r="CD64" s="91">
        <f t="shared" si="10"/>
        <v>236656.59815258058</v>
      </c>
      <c r="CE64" s="91">
        <f t="shared" si="10"/>
        <v>311.95518669058004</v>
      </c>
      <c r="CF64" s="91">
        <f t="shared" si="10"/>
        <v>13.653704112934991</v>
      </c>
      <c r="CG64" s="91">
        <f t="shared" si="10"/>
        <v>40239.759898000011</v>
      </c>
      <c r="CH64" s="91">
        <f t="shared" si="10"/>
        <v>929083.47337002342</v>
      </c>
      <c r="CI64" s="91">
        <f t="shared" si="10"/>
        <v>104696.13954085874</v>
      </c>
      <c r="CJ64" s="91">
        <f t="shared" si="10"/>
        <v>86672.683798164522</v>
      </c>
      <c r="CK64" s="91">
        <f t="shared" si="10"/>
        <v>19046.951810405619</v>
      </c>
      <c r="CL64" s="91">
        <f t="shared" si="10"/>
        <v>0</v>
      </c>
      <c r="CM64" s="91">
        <f t="shared" si="10"/>
        <v>11862.81564710189</v>
      </c>
      <c r="CN64" s="91">
        <f t="shared" si="10"/>
        <v>831668.16488411953</v>
      </c>
      <c r="CO64" s="91">
        <f t="shared" si="10"/>
        <v>111692.04759102053</v>
      </c>
      <c r="CP64" s="91">
        <f t="shared" si="10"/>
        <v>47673.28818751136</v>
      </c>
      <c r="CQ64" s="91"/>
      <c r="CR64" s="91"/>
    </row>
    <row r="65" spans="6:63" x14ac:dyDescent="0.25">
      <c r="F65" s="25"/>
      <c r="M65" s="25"/>
    </row>
    <row r="66" spans="6:63" x14ac:dyDescent="0.25">
      <c r="H66" s="25"/>
      <c r="I66" s="91"/>
      <c r="BB66" s="25">
        <f>BB62*0.108/14.43*92.1006</f>
        <v>266979.36131726496</v>
      </c>
      <c r="BK66" s="27"/>
    </row>
    <row r="68" spans="6:63" x14ac:dyDescent="0.25">
      <c r="J68" s="91"/>
      <c r="N68" s="91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5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RowHeight="15" x14ac:dyDescent="0.25"/>
  <cols>
    <col min="1" max="1" width="17.85546875" customWidth="1"/>
    <col min="2" max="8" width="9.140625" style="91"/>
    <col min="10" max="10" width="20.7109375" customWidth="1"/>
    <col min="11" max="11" width="6" style="90" bestFit="1" customWidth="1"/>
    <col min="12" max="12" width="7.7109375" style="25" bestFit="1" customWidth="1"/>
    <col min="13" max="13" width="6.7109375" style="25" bestFit="1" customWidth="1"/>
    <col min="14" max="14" width="14.5703125" style="25" bestFit="1" customWidth="1"/>
    <col min="15" max="15" width="6.7109375" style="25" bestFit="1" customWidth="1"/>
    <col min="16" max="16" width="6.7109375" style="91" customWidth="1"/>
    <col min="17" max="17" width="6.7109375" style="25" bestFit="1" customWidth="1"/>
    <col min="18" max="19" width="9.28515625" style="25" bestFit="1" customWidth="1"/>
    <col min="20" max="20" width="6.7109375" style="25" bestFit="1" customWidth="1"/>
    <col min="21" max="21" width="7.7109375" style="25" bestFit="1" customWidth="1"/>
    <col min="22" max="23" width="6.7109375" style="25" bestFit="1" customWidth="1"/>
    <col min="24" max="24" width="6.7109375" style="91" customWidth="1"/>
    <col min="25" max="25" width="6.7109375" style="25" bestFit="1" customWidth="1"/>
    <col min="26" max="26" width="15.42578125" style="25" bestFit="1" customWidth="1"/>
    <col min="27" max="27" width="6.5703125" style="25" bestFit="1" customWidth="1"/>
    <col min="28" max="28" width="6.7109375" style="25" bestFit="1" customWidth="1"/>
    <col min="29" max="29" width="5.140625" style="25" bestFit="1" customWidth="1"/>
    <col min="30" max="30" width="5.140625" style="91" customWidth="1"/>
    <col min="31" max="31" width="5.7109375" style="25" bestFit="1" customWidth="1"/>
    <col min="32" max="32" width="6.7109375" style="25" bestFit="1" customWidth="1"/>
    <col min="33" max="33" width="6.7109375" style="25" customWidth="1"/>
    <col min="34" max="34" width="7.7109375" style="25" bestFit="1" customWidth="1"/>
    <col min="35" max="35" width="10" style="25" bestFit="1" customWidth="1"/>
    <col min="36" max="36" width="10" style="91" customWidth="1"/>
    <col min="37" max="37" width="7.7109375" style="25" bestFit="1" customWidth="1"/>
    <col min="38" max="38" width="6.7109375" style="25" bestFit="1" customWidth="1"/>
    <col min="39" max="39" width="7.7109375" style="25" bestFit="1" customWidth="1"/>
    <col min="40" max="40" width="6" style="25" bestFit="1" customWidth="1"/>
    <col min="41" max="41" width="6.7109375" style="25" bestFit="1" customWidth="1"/>
    <col min="42" max="42" width="5.7109375" style="25" bestFit="1" customWidth="1"/>
    <col min="43" max="43" width="7.7109375" style="25" bestFit="1" customWidth="1"/>
    <col min="44" max="44" width="4.5703125" style="25" bestFit="1" customWidth="1"/>
    <col min="45" max="45" width="5.7109375" style="25" bestFit="1" customWidth="1"/>
    <col min="46" max="46" width="6.7109375" style="25" bestFit="1" customWidth="1"/>
    <col min="47" max="47" width="5.7109375" style="25" bestFit="1" customWidth="1"/>
    <col min="48" max="48" width="5.85546875" style="25" bestFit="1" customWidth="1"/>
    <col min="49" max="49" width="5.7109375" style="25" bestFit="1" customWidth="1"/>
    <col min="50" max="51" width="7.7109375" style="25" bestFit="1" customWidth="1"/>
    <col min="52" max="52" width="6.7109375" style="25" bestFit="1" customWidth="1"/>
    <col min="53" max="53" width="5.140625" style="25" bestFit="1" customWidth="1"/>
    <col min="54" max="54" width="5.28515625" style="25" bestFit="1" customWidth="1"/>
    <col min="55" max="55" width="8.7109375" style="25" bestFit="1" customWidth="1"/>
    <col min="56" max="56" width="4.85546875" style="25" bestFit="1" customWidth="1"/>
    <col min="57" max="57" width="7.85546875" style="25" bestFit="1" customWidth="1"/>
    <col min="58" max="58" width="5.85546875" style="25" bestFit="1" customWidth="1"/>
    <col min="59" max="59" width="6" style="25" bestFit="1" customWidth="1"/>
    <col min="60" max="61" width="6.7109375" style="25" bestFit="1" customWidth="1"/>
    <col min="62" max="63" width="5.7109375" style="25" bestFit="1" customWidth="1"/>
    <col min="64" max="64" width="3.85546875" style="25" bestFit="1" customWidth="1"/>
    <col min="65" max="65" width="6.7109375" style="25" bestFit="1" customWidth="1"/>
    <col min="66" max="66" width="6.7109375" style="25" customWidth="1"/>
    <col min="67" max="67" width="5.28515625" style="25" bestFit="1" customWidth="1"/>
    <col min="68" max="68" width="6.7109375" style="25" bestFit="1" customWidth="1"/>
    <col min="69" max="69" width="7.7109375" style="25" bestFit="1" customWidth="1"/>
    <col min="70" max="70" width="7.7109375" style="91" customWidth="1"/>
    <col min="71" max="71" width="7.7109375" style="25" bestFit="1" customWidth="1"/>
    <col min="72" max="72" width="9.28515625" style="25" bestFit="1" customWidth="1"/>
    <col min="73" max="73" width="6.7109375" style="25" bestFit="1" customWidth="1"/>
    <col min="74" max="74" width="7.7109375" style="25" customWidth="1"/>
    <col min="76" max="76" width="8.5703125" style="27" customWidth="1"/>
    <col min="77" max="77" width="10.28515625" style="27" bestFit="1" customWidth="1"/>
    <col min="78" max="81" width="9.140625" style="27"/>
    <col min="82" max="82" width="8.5703125" style="27" customWidth="1"/>
    <col min="83" max="83" width="9.140625" style="27"/>
  </cols>
  <sheetData>
    <row r="1" spans="1:83" x14ac:dyDescent="0.25">
      <c r="B1" s="91" t="s">
        <v>503</v>
      </c>
      <c r="J1" s="27" t="s">
        <v>505</v>
      </c>
      <c r="BY1" s="27" t="s">
        <v>309</v>
      </c>
    </row>
    <row r="2" spans="1:83" x14ac:dyDescent="0.25">
      <c r="A2" s="6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J2" s="16" t="s">
        <v>226</v>
      </c>
      <c r="K2" s="91" t="s">
        <v>466</v>
      </c>
      <c r="L2" s="25" t="s">
        <v>359</v>
      </c>
      <c r="M2" s="25" t="s">
        <v>131</v>
      </c>
      <c r="N2" s="25" t="s">
        <v>132</v>
      </c>
      <c r="O2" s="25" t="s">
        <v>133</v>
      </c>
      <c r="P2" s="91" t="s">
        <v>334</v>
      </c>
      <c r="Q2" s="25" t="s">
        <v>360</v>
      </c>
      <c r="R2" s="25" t="s">
        <v>134</v>
      </c>
      <c r="S2" s="25" t="s">
        <v>59</v>
      </c>
      <c r="T2" s="25" t="s">
        <v>136</v>
      </c>
      <c r="U2" s="25" t="s">
        <v>137</v>
      </c>
      <c r="V2" s="25" t="s">
        <v>361</v>
      </c>
      <c r="W2" s="25" t="s">
        <v>138</v>
      </c>
      <c r="X2" s="91" t="s">
        <v>467</v>
      </c>
      <c r="Y2" s="25" t="s">
        <v>139</v>
      </c>
      <c r="Z2" s="25" t="s">
        <v>140</v>
      </c>
      <c r="AA2" s="25" t="s">
        <v>141</v>
      </c>
      <c r="AB2" s="25" t="s">
        <v>142</v>
      </c>
      <c r="AC2" s="25" t="s">
        <v>143</v>
      </c>
      <c r="AD2" s="91" t="s">
        <v>468</v>
      </c>
      <c r="AE2" s="25" t="s">
        <v>362</v>
      </c>
      <c r="AF2" s="25" t="s">
        <v>144</v>
      </c>
      <c r="AG2" s="25" t="s">
        <v>367</v>
      </c>
      <c r="AH2" s="25" t="s">
        <v>57</v>
      </c>
      <c r="AI2" s="25" t="s">
        <v>128</v>
      </c>
      <c r="AJ2" s="91" t="s">
        <v>469</v>
      </c>
      <c r="AK2" s="25" t="s">
        <v>145</v>
      </c>
      <c r="AL2" s="25" t="s">
        <v>146</v>
      </c>
      <c r="AM2" s="25" t="s">
        <v>60</v>
      </c>
      <c r="AN2" s="25" t="s">
        <v>147</v>
      </c>
      <c r="AO2" s="25" t="s">
        <v>148</v>
      </c>
      <c r="AP2" s="25" t="s">
        <v>149</v>
      </c>
      <c r="AQ2" s="25" t="s">
        <v>150</v>
      </c>
      <c r="AR2" s="25" t="s">
        <v>151</v>
      </c>
      <c r="AS2" s="25" t="s">
        <v>152</v>
      </c>
      <c r="AT2" s="25" t="s">
        <v>153</v>
      </c>
      <c r="AU2" s="25" t="s">
        <v>154</v>
      </c>
      <c r="AV2" s="25" t="s">
        <v>155</v>
      </c>
      <c r="AW2" s="25" t="s">
        <v>156</v>
      </c>
      <c r="AX2" s="25" t="s">
        <v>54</v>
      </c>
      <c r="AY2" s="25" t="s">
        <v>53</v>
      </c>
      <c r="AZ2" s="25" t="s">
        <v>157</v>
      </c>
      <c r="BA2" s="25" t="s">
        <v>158</v>
      </c>
      <c r="BB2" s="25" t="s">
        <v>159</v>
      </c>
      <c r="BC2" s="25" t="s">
        <v>160</v>
      </c>
      <c r="BD2" s="25" t="s">
        <v>161</v>
      </c>
      <c r="BE2" s="25" t="s">
        <v>162</v>
      </c>
      <c r="BF2" s="25" t="s">
        <v>163</v>
      </c>
      <c r="BG2" s="25" t="s">
        <v>164</v>
      </c>
      <c r="BH2" s="25" t="s">
        <v>165</v>
      </c>
      <c r="BI2" s="25" t="s">
        <v>363</v>
      </c>
      <c r="BJ2" s="25" t="s">
        <v>166</v>
      </c>
      <c r="BK2" s="25" t="s">
        <v>167</v>
      </c>
      <c r="BL2" s="25" t="s">
        <v>168</v>
      </c>
      <c r="BM2" s="25" t="s">
        <v>61</v>
      </c>
      <c r="BN2" s="25" t="s">
        <v>368</v>
      </c>
      <c r="BO2" s="25" t="s">
        <v>169</v>
      </c>
      <c r="BP2" s="25" t="s">
        <v>170</v>
      </c>
      <c r="BQ2" s="25" t="s">
        <v>171</v>
      </c>
      <c r="BR2" s="91" t="s">
        <v>172</v>
      </c>
      <c r="BS2" s="25" t="s">
        <v>173</v>
      </c>
      <c r="BT2" s="25" t="s">
        <v>174</v>
      </c>
      <c r="BU2" s="25" t="s">
        <v>369</v>
      </c>
      <c r="BX2" s="25" t="s">
        <v>141</v>
      </c>
      <c r="BY2" s="25" t="s">
        <v>59</v>
      </c>
      <c r="BZ2" s="25" t="s">
        <v>57</v>
      </c>
      <c r="CA2" s="25" t="s">
        <v>60</v>
      </c>
      <c r="CB2" s="25" t="s">
        <v>54</v>
      </c>
      <c r="CC2" s="25" t="s">
        <v>53</v>
      </c>
      <c r="CD2" s="25" t="s">
        <v>61</v>
      </c>
      <c r="CE2" s="25" t="s">
        <v>62</v>
      </c>
    </row>
    <row r="3" spans="1:83" x14ac:dyDescent="0.25">
      <c r="A3" s="24" t="s">
        <v>121</v>
      </c>
      <c r="B3" s="91">
        <v>83625.364642</v>
      </c>
      <c r="C3" s="91">
        <v>124.04764326999999</v>
      </c>
      <c r="D3" s="91">
        <v>11458.10152</v>
      </c>
      <c r="E3" s="91">
        <v>9166.0822389000004</v>
      </c>
      <c r="F3" s="91">
        <v>7650.5656719999997</v>
      </c>
      <c r="G3" s="91">
        <v>930.69711906999999</v>
      </c>
      <c r="H3" s="91">
        <v>17406.336276000002</v>
      </c>
      <c r="J3" t="s">
        <v>121</v>
      </c>
      <c r="K3" s="90">
        <v>85.358645655693294</v>
      </c>
      <c r="L3" s="25">
        <v>217.81200879875601</v>
      </c>
      <c r="M3" s="25">
        <v>318.97475749413798</v>
      </c>
      <c r="N3" s="25">
        <v>318.93666729264697</v>
      </c>
      <c r="O3" s="25">
        <v>382.33736938441399</v>
      </c>
      <c r="P3" s="91">
        <v>0.31001131431604301</v>
      </c>
      <c r="Q3" s="25">
        <v>124.15289777341999</v>
      </c>
      <c r="R3" s="25">
        <v>7134.2665787767701</v>
      </c>
      <c r="S3" s="25">
        <v>29363.295942503399</v>
      </c>
      <c r="T3" s="25">
        <v>297.76746817771402</v>
      </c>
      <c r="U3" s="25">
        <v>149.64280166933901</v>
      </c>
      <c r="V3" s="25">
        <v>163.26279731311601</v>
      </c>
      <c r="W3" s="25">
        <v>113.36966124497199</v>
      </c>
      <c r="X3" s="91">
        <v>64.749055349542701</v>
      </c>
      <c r="Y3" s="25">
        <v>283.23787588551301</v>
      </c>
      <c r="Z3" s="25">
        <v>283.23787588551301</v>
      </c>
      <c r="AA3" s="25">
        <v>5.6856468526265296</v>
      </c>
      <c r="AB3" s="25">
        <v>92.7286149109608</v>
      </c>
      <c r="AC3" s="25">
        <v>9.7803651323247198</v>
      </c>
      <c r="AD3" s="91">
        <v>860.33213241419196</v>
      </c>
      <c r="AE3" s="25">
        <v>61.766271655946603</v>
      </c>
      <c r="AF3" s="25">
        <v>59.640341825537199</v>
      </c>
      <c r="AG3" s="25">
        <v>42.858814512888699</v>
      </c>
      <c r="AH3" s="25">
        <v>38.322926745922899</v>
      </c>
      <c r="AI3" s="25">
        <v>0</v>
      </c>
      <c r="AJ3" s="91">
        <v>5419.9510888076802</v>
      </c>
      <c r="AK3" s="25">
        <v>2702.67505084409</v>
      </c>
      <c r="AL3" s="25">
        <v>294.622321797648</v>
      </c>
      <c r="AM3" s="25">
        <v>3002.9830194943602</v>
      </c>
      <c r="AN3" s="25">
        <v>5.7409907152234603E-2</v>
      </c>
      <c r="AO3" s="25">
        <v>176.97053655538801</v>
      </c>
      <c r="AP3" s="25">
        <v>0.77694021616318598</v>
      </c>
      <c r="AQ3" s="25">
        <v>1244.2270995419899</v>
      </c>
      <c r="AR3" s="25">
        <v>1.3702837017807801</v>
      </c>
      <c r="AS3" s="25">
        <v>8.3124520356928304</v>
      </c>
      <c r="AT3" s="25">
        <v>231.96983228338101</v>
      </c>
      <c r="AU3" s="25">
        <v>0.77197946394616301</v>
      </c>
      <c r="AV3" s="25">
        <v>1.32820758720657</v>
      </c>
      <c r="AW3" s="25">
        <v>16.563301311198899</v>
      </c>
      <c r="AX3" s="25">
        <v>3164.7700631491898</v>
      </c>
      <c r="AY3" s="25">
        <v>2576.38870124395</v>
      </c>
      <c r="AZ3" s="25">
        <v>588.38136190523505</v>
      </c>
      <c r="BA3" s="25">
        <v>0.211591770146111</v>
      </c>
      <c r="BB3" s="25">
        <v>0.109113242613138</v>
      </c>
      <c r="BC3" s="25">
        <v>110.186024570512</v>
      </c>
      <c r="BD3" s="25">
        <v>2.8569752806759401</v>
      </c>
      <c r="BE3" s="25">
        <v>880.64946929237101</v>
      </c>
      <c r="BF3" s="25">
        <v>5.8106327816266798</v>
      </c>
      <c r="BG3" s="25">
        <v>13.125759134024401</v>
      </c>
      <c r="BH3" s="25">
        <v>1283.8491039865</v>
      </c>
      <c r="BI3" s="25">
        <v>92.357230626167706</v>
      </c>
      <c r="BJ3" s="25">
        <v>1.25211627176375</v>
      </c>
      <c r="BK3" s="25">
        <v>16.608990338244102</v>
      </c>
      <c r="BL3" s="25">
        <v>0.635927976101897</v>
      </c>
      <c r="BM3" s="25">
        <v>221.54608288276299</v>
      </c>
      <c r="BN3" s="25">
        <v>836.35438253740995</v>
      </c>
      <c r="BO3" s="25">
        <v>1.2388220418106499</v>
      </c>
      <c r="BP3" s="25">
        <v>12.8274375918693</v>
      </c>
      <c r="BQ3" s="25">
        <v>221.29139804934999</v>
      </c>
      <c r="BR3" s="91">
        <v>0</v>
      </c>
      <c r="BS3" s="25">
        <v>97.153595085897507</v>
      </c>
      <c r="BT3" s="25">
        <v>4972.64910299442</v>
      </c>
      <c r="BU3" s="25">
        <v>167.60063056708401</v>
      </c>
      <c r="BX3" s="29">
        <f t="shared" ref="BX3:BX47" si="0">IF(AA3&lt;&gt;0,AA3/AM3,"")</f>
        <v>1.8933330011249529E-3</v>
      </c>
      <c r="BY3" s="22">
        <f>IF(S3&lt;&gt;0,(S3-B3)/B3,"")</f>
        <v>-0.64887093684783792</v>
      </c>
      <c r="BZ3" s="22">
        <f>IF(AH3&lt;&gt;0,(AH3-C3)/C3,"")</f>
        <v>-0.69106283895688481</v>
      </c>
      <c r="CA3" s="22">
        <f>IF(AM3&lt;&gt;0,(AM3-D3)/D3,"")</f>
        <v>-0.73791617972203472</v>
      </c>
      <c r="CB3" s="22">
        <f t="shared" ref="CB3:CC6" si="1">IF(AX3&lt;&gt;0,(AX3-E3)/E3,"")</f>
        <v>-0.65473034381928197</v>
      </c>
      <c r="CC3" s="22">
        <f t="shared" si="1"/>
        <v>-0.66324206448247713</v>
      </c>
      <c r="CD3" s="22">
        <f>IF(BM3&lt;&gt;0,(BM3-G3)/G3,"")</f>
        <v>-0.76195684036913836</v>
      </c>
      <c r="CE3" s="22">
        <f>IF(BT3&lt;&gt;0,(BT3-H3)/H3,"")</f>
        <v>-0.71431960039455589</v>
      </c>
    </row>
    <row r="4" spans="1:83" x14ac:dyDescent="0.25">
      <c r="A4" s="6" t="s">
        <v>77</v>
      </c>
      <c r="B4" s="91">
        <v>11814.274754</v>
      </c>
      <c r="C4" s="91">
        <v>26.214680114</v>
      </c>
      <c r="D4" s="91">
        <v>761.82524994000005</v>
      </c>
      <c r="E4" s="91">
        <v>1140.0889463000001</v>
      </c>
      <c r="F4" s="91">
        <v>1088.3203005</v>
      </c>
      <c r="G4" s="91">
        <v>202.38650713000001</v>
      </c>
      <c r="H4" s="91">
        <v>3464.5899493000002</v>
      </c>
      <c r="J4" t="s">
        <v>77</v>
      </c>
      <c r="K4" s="90">
        <v>0.99357114152901604</v>
      </c>
      <c r="L4" s="25">
        <v>175.79506279788501</v>
      </c>
      <c r="M4" s="25">
        <v>181.97497614391699</v>
      </c>
      <c r="N4" s="25">
        <v>181.93212223925599</v>
      </c>
      <c r="O4" s="25">
        <v>217.164717571388</v>
      </c>
      <c r="P4" s="91">
        <v>0.29327014347084601</v>
      </c>
      <c r="Q4" s="25">
        <v>106.81122316570401</v>
      </c>
      <c r="R4" s="25">
        <v>3680.7422617754801</v>
      </c>
      <c r="S4" s="25">
        <v>11831.7791065769</v>
      </c>
      <c r="T4" s="25">
        <v>179.07702598621</v>
      </c>
      <c r="U4" s="25">
        <v>83.537299149126</v>
      </c>
      <c r="V4" s="25">
        <v>95.026613378858897</v>
      </c>
      <c r="W4" s="25">
        <v>105.513985569117</v>
      </c>
      <c r="X4" s="91">
        <v>0.31197845737087698</v>
      </c>
      <c r="Y4" s="25">
        <v>131.28630815059699</v>
      </c>
      <c r="Z4" s="25">
        <v>131.28630815059699</v>
      </c>
      <c r="AA4" s="25">
        <v>3.5130289014919698</v>
      </c>
      <c r="AB4" s="25">
        <v>84.049957753930897</v>
      </c>
      <c r="AC4" s="25">
        <v>4.5973460300060101</v>
      </c>
      <c r="AD4" s="91">
        <v>633.47314974496703</v>
      </c>
      <c r="AE4" s="25">
        <v>27.000479320535401</v>
      </c>
      <c r="AF4" s="25">
        <v>14.800941472246601</v>
      </c>
      <c r="AG4" s="25">
        <v>26.450053223697399</v>
      </c>
      <c r="AH4" s="25">
        <v>26.3204003593533</v>
      </c>
      <c r="AI4" s="25">
        <v>0</v>
      </c>
      <c r="AJ4" s="91">
        <v>3805.4638640409598</v>
      </c>
      <c r="AK4" s="25">
        <v>682.91093900362</v>
      </c>
      <c r="AL4" s="25">
        <v>72.365666539900801</v>
      </c>
      <c r="AM4" s="25">
        <v>758.78963444501198</v>
      </c>
      <c r="AN4" s="25">
        <v>4.11260707820345E-2</v>
      </c>
      <c r="AO4" s="25">
        <v>102.92121933233</v>
      </c>
      <c r="AP4" s="25">
        <v>0.25978011100271697</v>
      </c>
      <c r="AQ4" s="25">
        <v>1085.2634448387</v>
      </c>
      <c r="AR4" s="25">
        <v>0.50540062941957797</v>
      </c>
      <c r="AS4" s="25">
        <v>5.4846528547098998</v>
      </c>
      <c r="AT4" s="25">
        <v>79.051310261964105</v>
      </c>
      <c r="AU4" s="25">
        <v>0.227738608993755</v>
      </c>
      <c r="AV4" s="25">
        <v>0.67146804786234204</v>
      </c>
      <c r="AW4" s="25">
        <v>10.905740064044201</v>
      </c>
      <c r="AX4" s="25">
        <v>1145.80804818961</v>
      </c>
      <c r="AY4" s="25">
        <v>1093.79886880503</v>
      </c>
      <c r="AZ4" s="25">
        <v>52.009179384579703</v>
      </c>
      <c r="BA4" s="25">
        <v>0.189678940899596</v>
      </c>
      <c r="BB4" s="25">
        <v>5.6108367091607598E-3</v>
      </c>
      <c r="BC4" s="25">
        <v>45.352457216554498</v>
      </c>
      <c r="BD4" s="25">
        <v>1.3918640630080901</v>
      </c>
      <c r="BE4" s="25">
        <v>373.643363150845</v>
      </c>
      <c r="BF4" s="25">
        <v>1.90135970061233</v>
      </c>
      <c r="BG4" s="25">
        <v>2.3492044070393501</v>
      </c>
      <c r="BH4" s="25">
        <v>562.92059161031</v>
      </c>
      <c r="BI4" s="25">
        <v>89.262293527340105</v>
      </c>
      <c r="BJ4" s="25">
        <v>0.755914163042819</v>
      </c>
      <c r="BK4" s="25">
        <v>8.1631608767781696</v>
      </c>
      <c r="BL4" s="25">
        <v>1.95732612421942E-2</v>
      </c>
      <c r="BM4" s="25">
        <v>203.464478799804</v>
      </c>
      <c r="BN4" s="25">
        <v>784.80399594503899</v>
      </c>
      <c r="BO4" s="25">
        <v>0</v>
      </c>
      <c r="BP4" s="25">
        <v>8.1721072833214894</v>
      </c>
      <c r="BQ4" s="25">
        <v>173.93428304237801</v>
      </c>
      <c r="BR4" s="91">
        <v>0</v>
      </c>
      <c r="BS4" s="25">
        <v>94.5597501545992</v>
      </c>
      <c r="BT4" s="25">
        <v>3475.6635515357898</v>
      </c>
      <c r="BU4" s="25">
        <v>126.181599549154</v>
      </c>
      <c r="BX4" s="29">
        <f t="shared" si="0"/>
        <v>4.6297797729688839E-3</v>
      </c>
      <c r="BY4" s="22">
        <f>IF(S4&lt;&gt;0,(S4-B4)/B4,"")</f>
        <v>1.4816273483882862E-3</v>
      </c>
      <c r="BZ4" s="22">
        <f>IF(AH4&lt;&gt;0,(AH4-C4)/C4,"")</f>
        <v>4.0328642155293762E-3</v>
      </c>
      <c r="CA4" s="22">
        <f>IF(AM4&lt;&gt;0,(AM4-D4)/D4,"")</f>
        <v>-3.9846611742353566E-3</v>
      </c>
      <c r="CB4" s="22">
        <f t="shared" si="1"/>
        <v>5.0163646513462154E-3</v>
      </c>
      <c r="CC4" s="22">
        <f t="shared" si="1"/>
        <v>5.0339668409318319E-3</v>
      </c>
      <c r="CD4" s="22">
        <f>IF(BM4&lt;&gt;0,(BM4-G4)/G4,"")</f>
        <v>5.3263020598085962E-3</v>
      </c>
      <c r="CE4" s="22">
        <f>IF(BT4&lt;&gt;0,(BT4-H4)/H4,"")</f>
        <v>3.1962230445270953E-3</v>
      </c>
    </row>
    <row r="5" spans="1:83" x14ac:dyDescent="0.25">
      <c r="A5" s="6" t="s">
        <v>71</v>
      </c>
      <c r="B5" s="91">
        <v>80036.606727000006</v>
      </c>
      <c r="C5" s="91">
        <v>152.56307720999999</v>
      </c>
      <c r="D5" s="91">
        <v>5995.6386082999998</v>
      </c>
      <c r="E5" s="91">
        <v>8033.9746458999998</v>
      </c>
      <c r="F5" s="91">
        <v>7250.4031525999999</v>
      </c>
      <c r="G5" s="91">
        <v>905.41934239</v>
      </c>
      <c r="H5" s="91">
        <v>23091.966571000001</v>
      </c>
      <c r="J5" t="s">
        <v>71</v>
      </c>
      <c r="K5" s="90">
        <v>8.9032077039633499</v>
      </c>
      <c r="L5" s="25">
        <v>1329.7139882439601</v>
      </c>
      <c r="M5" s="25">
        <v>1169.2821522986101</v>
      </c>
      <c r="N5" s="25">
        <v>1168.85031119476</v>
      </c>
      <c r="O5" s="25">
        <v>1390.1827776914299</v>
      </c>
      <c r="P5" s="91">
        <v>2.8782952349498698</v>
      </c>
      <c r="Q5" s="25">
        <v>492.39817679037901</v>
      </c>
      <c r="R5" s="25">
        <v>19254.7898725177</v>
      </c>
      <c r="S5" s="25">
        <v>80109.986360003706</v>
      </c>
      <c r="T5" s="25">
        <v>1105.30294724086</v>
      </c>
      <c r="U5" s="25">
        <v>498.30594661221198</v>
      </c>
      <c r="V5" s="25">
        <v>624.83713344565899</v>
      </c>
      <c r="W5" s="25">
        <v>1063.6673733088601</v>
      </c>
      <c r="X5" s="91">
        <v>3.3653658989070601</v>
      </c>
      <c r="Y5" s="25">
        <v>851.17937214085202</v>
      </c>
      <c r="Z5" s="25">
        <v>851.17937214085202</v>
      </c>
      <c r="AA5" s="25">
        <v>31.541137474715601</v>
      </c>
      <c r="AB5" s="25">
        <v>543.59941479411395</v>
      </c>
      <c r="AC5" s="25">
        <v>30.492184207984</v>
      </c>
      <c r="AD5" s="91">
        <v>4367.3979177503397</v>
      </c>
      <c r="AE5" s="25">
        <v>180.83147177918499</v>
      </c>
      <c r="AF5" s="25">
        <v>110.341160442247</v>
      </c>
      <c r="AG5" s="25">
        <v>177.73597224654799</v>
      </c>
      <c r="AH5" s="25">
        <v>153.02635118525899</v>
      </c>
      <c r="AI5" s="25">
        <v>0</v>
      </c>
      <c r="AJ5" s="91">
        <v>25464.8537222286</v>
      </c>
      <c r="AK5" s="25">
        <v>5397.8741312962602</v>
      </c>
      <c r="AL5" s="25">
        <v>568.18085373986503</v>
      </c>
      <c r="AM5" s="25">
        <v>5997.5961225108404</v>
      </c>
      <c r="AN5" s="25">
        <v>0.27998980110451499</v>
      </c>
      <c r="AO5" s="25">
        <v>629.01353291776104</v>
      </c>
      <c r="AP5" s="25">
        <v>2.95080683653278</v>
      </c>
      <c r="AQ5" s="25">
        <v>7055.6875731741502</v>
      </c>
      <c r="AR5" s="25">
        <v>6.25222760517424</v>
      </c>
      <c r="AS5" s="25">
        <v>31.1174079156952</v>
      </c>
      <c r="AT5" s="25">
        <v>526.70780017306197</v>
      </c>
      <c r="AU5" s="25">
        <v>3.9516186885805999</v>
      </c>
      <c r="AV5" s="25">
        <v>4.4624129477449399</v>
      </c>
      <c r="AW5" s="25">
        <v>68.446375436101704</v>
      </c>
      <c r="AX5" s="25">
        <v>8068.8224343215497</v>
      </c>
      <c r="AY5" s="25">
        <v>7281.2550216108102</v>
      </c>
      <c r="AZ5" s="25">
        <v>787.56741271074702</v>
      </c>
      <c r="BA5" s="25">
        <v>1.1801250020668299</v>
      </c>
      <c r="BB5" s="25">
        <v>0.17302990018573899</v>
      </c>
      <c r="BC5" s="25">
        <v>350.30373319664699</v>
      </c>
      <c r="BD5" s="25">
        <v>8.59657401742753</v>
      </c>
      <c r="BE5" s="25">
        <v>2461.5932336844098</v>
      </c>
      <c r="BF5" s="25">
        <v>12.320935421110301</v>
      </c>
      <c r="BG5" s="25">
        <v>15.5625052221983</v>
      </c>
      <c r="BH5" s="25">
        <v>3722.9315341413198</v>
      </c>
      <c r="BI5" s="25">
        <v>649.56845765835897</v>
      </c>
      <c r="BJ5" s="25">
        <v>9.4725006476077098</v>
      </c>
      <c r="BK5" s="25">
        <v>54.987752002072398</v>
      </c>
      <c r="BL5" s="25">
        <v>0.244448772852285</v>
      </c>
      <c r="BM5" s="25">
        <v>909.96304568527898</v>
      </c>
      <c r="BN5" s="25">
        <v>5254.7469433159804</v>
      </c>
      <c r="BO5" s="25">
        <v>0</v>
      </c>
      <c r="BP5" s="25">
        <v>57.709199046677398</v>
      </c>
      <c r="BQ5" s="25">
        <v>1194.17083058802</v>
      </c>
      <c r="BR5" s="91">
        <v>0</v>
      </c>
      <c r="BS5" s="25">
        <v>622.00165974966603</v>
      </c>
      <c r="BT5" s="25">
        <v>23119.563449572001</v>
      </c>
      <c r="BU5" s="25">
        <v>912.58917209444405</v>
      </c>
      <c r="BX5" s="29">
        <f t="shared" si="0"/>
        <v>5.2589632296732884E-3</v>
      </c>
      <c r="BY5" s="22">
        <f>IF(S5&lt;&gt;0,(S5-B5)/B5,"")</f>
        <v>9.1682588760907556E-4</v>
      </c>
      <c r="BZ5" s="22">
        <f>IF(AH5&lt;&gt;0,(AH5-C5)/C5,"")</f>
        <v>3.0366061286330281E-3</v>
      </c>
      <c r="CA5" s="22">
        <f>IF(AM5&lt;&gt;0,(AM5-D5)/D5,"")</f>
        <v>3.264896933799071E-4</v>
      </c>
      <c r="CB5" s="22">
        <f t="shared" si="1"/>
        <v>4.3375527005594782E-3</v>
      </c>
      <c r="CC5" s="22">
        <f t="shared" si="1"/>
        <v>4.2551935887519344E-3</v>
      </c>
      <c r="CD5" s="22">
        <f>IF(BM5&lt;&gt;0,(BM5-G5)/G5,"")</f>
        <v>5.0183413171681884E-3</v>
      </c>
      <c r="CE5" s="22">
        <f>IF(BT5&lt;&gt;0,(BT5-H5)/H5,"")</f>
        <v>1.1950856799982199E-3</v>
      </c>
    </row>
    <row r="6" spans="1:83" x14ac:dyDescent="0.25">
      <c r="A6" s="6" t="s">
        <v>122</v>
      </c>
      <c r="B6" s="91">
        <v>79041.240839999999</v>
      </c>
      <c r="C6" s="91">
        <v>133.22350904000001</v>
      </c>
      <c r="D6" s="91">
        <v>5828.4731478000003</v>
      </c>
      <c r="E6" s="91">
        <v>10587.163823000001</v>
      </c>
      <c r="F6" s="91">
        <v>6491.6138357999998</v>
      </c>
      <c r="G6" s="91">
        <v>1343.4808310999999</v>
      </c>
      <c r="H6" s="91">
        <v>26477.870674000002</v>
      </c>
      <c r="J6" t="s">
        <v>122</v>
      </c>
      <c r="K6" s="90">
        <v>10.0074632237526</v>
      </c>
      <c r="L6" s="25">
        <v>1161.5849552346999</v>
      </c>
      <c r="M6" s="25">
        <v>1046.8754972960501</v>
      </c>
      <c r="N6" s="25">
        <v>1046.2914896248899</v>
      </c>
      <c r="O6" s="25">
        <v>1222.6151148993799</v>
      </c>
      <c r="P6" s="91">
        <v>3.7200232327188001</v>
      </c>
      <c r="Q6" s="25">
        <v>1034.0453232003799</v>
      </c>
      <c r="R6" s="25">
        <v>31120.790812118801</v>
      </c>
      <c r="S6" s="25">
        <v>79034.078289654193</v>
      </c>
      <c r="T6" s="25">
        <v>1191.18852476198</v>
      </c>
      <c r="U6" s="25">
        <v>788.27395344069703</v>
      </c>
      <c r="V6" s="25">
        <v>614.46087010565498</v>
      </c>
      <c r="W6" s="25">
        <v>794.57916179500205</v>
      </c>
      <c r="X6" s="91">
        <v>4.2451098643055198</v>
      </c>
      <c r="Y6" s="25">
        <v>772.35824344317803</v>
      </c>
      <c r="Z6" s="25">
        <v>772.35824344317803</v>
      </c>
      <c r="AA6" s="25">
        <v>28.822554385268699</v>
      </c>
      <c r="AB6" s="25">
        <v>515.18944761432294</v>
      </c>
      <c r="AC6" s="25">
        <v>28.043851156842301</v>
      </c>
      <c r="AD6" s="91">
        <v>4070.8137548127702</v>
      </c>
      <c r="AE6" s="25">
        <v>166.00727908860901</v>
      </c>
      <c r="AF6" s="25">
        <v>96.2317346971125</v>
      </c>
      <c r="AG6" s="25">
        <v>161.993773568015</v>
      </c>
      <c r="AH6" s="25">
        <v>133.58530233634801</v>
      </c>
      <c r="AI6" s="25">
        <v>0</v>
      </c>
      <c r="AJ6" s="91">
        <v>28896.948035957299</v>
      </c>
      <c r="AK6" s="25">
        <v>5244.3835881325203</v>
      </c>
      <c r="AL6" s="25">
        <v>553.90146111322304</v>
      </c>
      <c r="AM6" s="25">
        <v>5827.1076036310096</v>
      </c>
      <c r="AN6" s="25">
        <v>0.25708458582979199</v>
      </c>
      <c r="AO6" s="25">
        <v>923.92399183738701</v>
      </c>
      <c r="AP6" s="25">
        <v>1.8571908706603399</v>
      </c>
      <c r="AQ6" s="25">
        <v>10038.326469071901</v>
      </c>
      <c r="AR6" s="25">
        <v>4.0422052833765898</v>
      </c>
      <c r="AS6" s="25">
        <v>30.697666076930201</v>
      </c>
      <c r="AT6" s="25">
        <v>421.95789337345701</v>
      </c>
      <c r="AU6" s="25">
        <v>4.5244848625142602</v>
      </c>
      <c r="AV6" s="25">
        <v>4.24285840264114</v>
      </c>
      <c r="AW6" s="25">
        <v>58.514360025793998</v>
      </c>
      <c r="AX6" s="25">
        <v>10615.0695491437</v>
      </c>
      <c r="AY6" s="25">
        <v>6516.9006583442097</v>
      </c>
      <c r="AZ6" s="25">
        <v>4098.1688907995604</v>
      </c>
      <c r="BA6" s="25">
        <v>0.99238600726422999</v>
      </c>
      <c r="BB6" s="25">
        <v>0.245965332319207</v>
      </c>
      <c r="BC6" s="25">
        <v>375.10447185524401</v>
      </c>
      <c r="BD6" s="25">
        <v>7.1027267867083301</v>
      </c>
      <c r="BE6" s="25">
        <v>2151.5405456439398</v>
      </c>
      <c r="BF6" s="25">
        <v>11.543639389980999</v>
      </c>
      <c r="BG6" s="25">
        <v>12.4689935349459</v>
      </c>
      <c r="BH6" s="25">
        <v>3374.5053156743002</v>
      </c>
      <c r="BI6" s="25">
        <v>809.97565177025695</v>
      </c>
      <c r="BJ6" s="25">
        <v>5.7745106014759902</v>
      </c>
      <c r="BK6" s="25">
        <v>51.5677031696952</v>
      </c>
      <c r="BL6" s="25">
        <v>0.21774145295612199</v>
      </c>
      <c r="BM6" s="25">
        <v>1347.42512894282</v>
      </c>
      <c r="BN6" s="25">
        <v>7324.82218540552</v>
      </c>
      <c r="BO6" s="25">
        <v>0</v>
      </c>
      <c r="BP6" s="25">
        <v>48.671360836058703</v>
      </c>
      <c r="BQ6" s="25">
        <v>1333.6995228948799</v>
      </c>
      <c r="BR6" s="91">
        <v>0</v>
      </c>
      <c r="BS6" s="25">
        <v>639.98586314588601</v>
      </c>
      <c r="BT6" s="25">
        <v>26484.4952286468</v>
      </c>
      <c r="BU6" s="25">
        <v>1069.10383776297</v>
      </c>
      <c r="BX6" s="29">
        <f t="shared" si="0"/>
        <v>4.9462883381986419E-3</v>
      </c>
      <c r="BY6" s="22">
        <f>IF(S6&lt;&gt;0,(S6-B6)/B6,"")</f>
        <v>-9.0617888455271338E-5</v>
      </c>
      <c r="BZ6" s="22">
        <f>IF(AH6&lt;&gt;0,(AH6-C6)/C6,"")</f>
        <v>2.7156865853110788E-3</v>
      </c>
      <c r="CA6" s="22">
        <f>IF(AM6&lt;&gt;0,(AM6-D6)/D6,"")</f>
        <v>-2.3428848934581501E-4</v>
      </c>
      <c r="CB6" s="22">
        <f t="shared" si="1"/>
        <v>2.6358075316711012E-3</v>
      </c>
      <c r="CC6" s="22">
        <f t="shared" si="1"/>
        <v>3.8953060338798762E-3</v>
      </c>
      <c r="CD6" s="22">
        <f>IF(BM6&lt;&gt;0,(BM6-G6)/G6,"")</f>
        <v>2.9358795090441586E-3</v>
      </c>
      <c r="CE6" s="22">
        <f>IF(BT6&lt;&gt;0,(BT6-H6)/H6,"")</f>
        <v>2.501921218802181E-4</v>
      </c>
    </row>
    <row r="7" spans="1:83" x14ac:dyDescent="0.25">
      <c r="A7" s="6" t="s">
        <v>123</v>
      </c>
      <c r="B7" s="91">
        <v>610866.28977999999</v>
      </c>
      <c r="C7" s="91">
        <v>1149.2209593</v>
      </c>
      <c r="D7" s="91">
        <v>41843.157698000003</v>
      </c>
      <c r="E7" s="91">
        <v>70158.421984000001</v>
      </c>
      <c r="F7" s="91">
        <v>60894.830335999999</v>
      </c>
      <c r="G7" s="91">
        <v>2803.6416210000002</v>
      </c>
      <c r="H7" s="91">
        <v>187244.15126000001</v>
      </c>
      <c r="J7" t="s">
        <v>123</v>
      </c>
      <c r="K7" s="90">
        <v>154.35153608315801</v>
      </c>
      <c r="L7" s="25">
        <v>12168.559645712599</v>
      </c>
      <c r="M7" s="25">
        <v>9315.5291565574898</v>
      </c>
      <c r="N7" s="25">
        <v>9308.9476271717995</v>
      </c>
      <c r="O7" s="25">
        <v>11219.146368326201</v>
      </c>
      <c r="P7" s="91">
        <v>41.618342507354299</v>
      </c>
      <c r="Q7" s="25">
        <v>3885.6530368682202</v>
      </c>
      <c r="R7" s="25">
        <v>126408.255919872</v>
      </c>
      <c r="S7" s="25">
        <v>606661.09594184195</v>
      </c>
      <c r="T7" s="25">
        <v>8320.8333048800396</v>
      </c>
      <c r="U7" s="25">
        <v>3682.71503497511</v>
      </c>
      <c r="V7" s="25">
        <v>4602.6960800916004</v>
      </c>
      <c r="W7" s="25">
        <v>9082.8443728940001</v>
      </c>
      <c r="X7" s="91">
        <v>81.691895382419204</v>
      </c>
      <c r="Y7" s="25">
        <v>6784.8470993358596</v>
      </c>
      <c r="Z7" s="25">
        <v>6784.8470993358596</v>
      </c>
      <c r="AA7" s="25">
        <v>202.82668849242299</v>
      </c>
      <c r="AB7" s="25">
        <v>4448.0180247590097</v>
      </c>
      <c r="AC7" s="25">
        <v>265.317471940075</v>
      </c>
      <c r="AD7" s="91">
        <v>38606.215514580799</v>
      </c>
      <c r="AE7" s="25">
        <v>1646.85323445669</v>
      </c>
      <c r="AF7" s="25">
        <v>1014.34674381432</v>
      </c>
      <c r="AG7" s="25">
        <v>1434.83784507019</v>
      </c>
      <c r="AH7" s="25">
        <v>1147.7551878613499</v>
      </c>
      <c r="AI7" s="25">
        <v>0</v>
      </c>
      <c r="AJ7" s="91">
        <v>207217.69786537401</v>
      </c>
      <c r="AK7" s="25">
        <v>37153.323049653503</v>
      </c>
      <c r="AL7" s="25">
        <v>3925.46560073193</v>
      </c>
      <c r="AM7" s="25">
        <v>41281.615338877898</v>
      </c>
      <c r="AN7" s="25">
        <v>2.5338243486830101</v>
      </c>
      <c r="AO7" s="25">
        <v>4790.9093051637701</v>
      </c>
      <c r="AP7" s="25">
        <v>28.956215223025001</v>
      </c>
      <c r="AQ7" s="25">
        <v>54650.704710686303</v>
      </c>
      <c r="AR7" s="25">
        <v>69.325178932632298</v>
      </c>
      <c r="AS7" s="25">
        <v>241.62194022167401</v>
      </c>
      <c r="AT7" s="25">
        <v>4174.5163331624699</v>
      </c>
      <c r="AU7" s="25">
        <v>163.41359696203</v>
      </c>
      <c r="AV7" s="25">
        <v>55.254336656800902</v>
      </c>
      <c r="AW7" s="25">
        <v>579.46130861621202</v>
      </c>
      <c r="AX7" s="25">
        <v>70124.600224766298</v>
      </c>
      <c r="AY7" s="25">
        <v>60868.0232150054</v>
      </c>
      <c r="AZ7" s="25">
        <v>9256.5770097609602</v>
      </c>
      <c r="BA7" s="25">
        <v>9.6662859284489802</v>
      </c>
      <c r="BB7" s="25">
        <v>8.9191397493344802</v>
      </c>
      <c r="BC7" s="25">
        <v>3581.5004850168302</v>
      </c>
      <c r="BD7" s="25">
        <v>66.664761798310195</v>
      </c>
      <c r="BE7" s="25">
        <v>20076.394997271698</v>
      </c>
      <c r="BF7" s="25">
        <v>107.58694762016501</v>
      </c>
      <c r="BG7" s="25">
        <v>139.05436962692201</v>
      </c>
      <c r="BH7" s="25">
        <v>30479.836745316501</v>
      </c>
      <c r="BI7" s="25">
        <v>5738.0800561420101</v>
      </c>
      <c r="BJ7" s="25">
        <v>100.969194717725</v>
      </c>
      <c r="BK7" s="25">
        <v>982.30723446706099</v>
      </c>
      <c r="BL7" s="25">
        <v>2.5741437174335902</v>
      </c>
      <c r="BM7" s="25">
        <v>2795.3202316175798</v>
      </c>
      <c r="BN7" s="25">
        <v>42083.200257393197</v>
      </c>
      <c r="BO7" s="25">
        <v>0</v>
      </c>
      <c r="BP7" s="25">
        <v>495.39238092531599</v>
      </c>
      <c r="BQ7" s="25">
        <v>9026.66749195587</v>
      </c>
      <c r="BR7" s="91">
        <v>0</v>
      </c>
      <c r="BS7" s="25">
        <v>5692.6208290348604</v>
      </c>
      <c r="BT7" s="25">
        <v>186659.547880531</v>
      </c>
      <c r="BU7" s="25">
        <v>5962.4672178453102</v>
      </c>
      <c r="BX7" s="29">
        <f t="shared" si="0"/>
        <v>4.9132449597098582E-3</v>
      </c>
      <c r="BY7" s="22">
        <f t="shared" ref="BY7:BY47" si="2">IF(S7&lt;&gt;0,(S7-B7)/B7,"")</f>
        <v>-6.883984119785881E-3</v>
      </c>
      <c r="BZ7" s="22">
        <f t="shared" ref="BZ7:BZ47" si="3">IF(AH7&lt;&gt;0,(AH7-C7)/C7,"")</f>
        <v>-1.2754478821400211E-3</v>
      </c>
      <c r="CA7" s="22">
        <f t="shared" ref="CA7:CA47" si="4">IF(AM7&lt;&gt;0,(AM7-D7)/D7,"")</f>
        <v>-1.3420171660441979E-2</v>
      </c>
      <c r="CB7" s="22">
        <f t="shared" ref="CB7:CB47" si="5">IF(AX7&lt;&gt;0,(AX7-E7)/E7,"")</f>
        <v>-4.820769663464716E-4</v>
      </c>
      <c r="CC7" s="22">
        <f t="shared" ref="CC7:CC47" si="6">IF(AY7&lt;&gt;0,(AY7-F7)/F7,"")</f>
        <v>-4.4021998003254681E-4</v>
      </c>
      <c r="CD7" s="22">
        <f t="shared" ref="CD7:CD47" si="7">IF(BM7&lt;&gt;0,(BM7-G7)/G7,"")</f>
        <v>-2.968064577188134E-3</v>
      </c>
      <c r="CE7" s="22">
        <f t="shared" ref="CE7:CE47" si="8">IF(BT7&lt;&gt;0,(BT7-H7)/H7,"")</f>
        <v>-3.122144940363226E-3</v>
      </c>
    </row>
    <row r="8" spans="1:83" x14ac:dyDescent="0.25">
      <c r="A8" s="6" t="s">
        <v>72</v>
      </c>
      <c r="B8" s="91">
        <v>798477.85698000004</v>
      </c>
      <c r="C8" s="91">
        <v>978.15636577999999</v>
      </c>
      <c r="D8" s="91">
        <v>81681.657462000003</v>
      </c>
      <c r="E8" s="91">
        <v>59848.621012000003</v>
      </c>
      <c r="F8" s="91">
        <v>45310.892607000002</v>
      </c>
      <c r="G8" s="91">
        <v>2471.9661479000001</v>
      </c>
      <c r="H8" s="91">
        <v>248596.68659999999</v>
      </c>
      <c r="J8" t="s">
        <v>72</v>
      </c>
      <c r="K8" s="90">
        <v>364.42512692692299</v>
      </c>
      <c r="L8" s="25">
        <v>17056.389158547001</v>
      </c>
      <c r="M8" s="25">
        <v>5100.5643943201303</v>
      </c>
      <c r="N8" s="25">
        <v>5095.5607335641798</v>
      </c>
      <c r="O8" s="25">
        <v>5567.2421798310197</v>
      </c>
      <c r="P8" s="91">
        <v>33.707873102710202</v>
      </c>
      <c r="Q8" s="25">
        <v>4560.9823616000604</v>
      </c>
      <c r="R8" s="25">
        <v>246013.283063029</v>
      </c>
      <c r="S8" s="25">
        <v>796991.84299740405</v>
      </c>
      <c r="T8" s="25">
        <v>7475.9769038988698</v>
      </c>
      <c r="U8" s="25">
        <v>4262.9393770591396</v>
      </c>
      <c r="V8" s="25">
        <v>3849.14605739016</v>
      </c>
      <c r="W8" s="25">
        <v>23808.541251238799</v>
      </c>
      <c r="X8" s="91">
        <v>228.71434492413201</v>
      </c>
      <c r="Y8" s="25">
        <v>4302.5286551327399</v>
      </c>
      <c r="Z8" s="25">
        <v>4302.5286551327399</v>
      </c>
      <c r="AA8" s="25">
        <v>417.232014859152</v>
      </c>
      <c r="AB8" s="25">
        <v>6962.0654092483801</v>
      </c>
      <c r="AC8" s="25">
        <v>150.25653940743601</v>
      </c>
      <c r="AD8" s="91">
        <v>45319.982166949303</v>
      </c>
      <c r="AE8" s="25">
        <v>1272.4000868191099</v>
      </c>
      <c r="AF8" s="25">
        <v>1809.8768847198701</v>
      </c>
      <c r="AG8" s="25">
        <v>917.40303989388497</v>
      </c>
      <c r="AH8" s="25">
        <v>978.65057347729498</v>
      </c>
      <c r="AI8" s="25">
        <v>0</v>
      </c>
      <c r="AJ8" s="91">
        <v>277446.31816112401</v>
      </c>
      <c r="AK8" s="25">
        <v>73359.003546575404</v>
      </c>
      <c r="AL8" s="25">
        <v>7733.8372034370104</v>
      </c>
      <c r="AM8" s="25">
        <v>81510.072764871598</v>
      </c>
      <c r="AN8" s="25">
        <v>2.5249314473784201</v>
      </c>
      <c r="AO8" s="25">
        <v>5226.8182963342497</v>
      </c>
      <c r="AP8" s="25">
        <v>68.168225225395105</v>
      </c>
      <c r="AQ8" s="25">
        <v>87397.088569539803</v>
      </c>
      <c r="AR8" s="25">
        <v>179.26485908607299</v>
      </c>
      <c r="AS8" s="25">
        <v>225.04046827273299</v>
      </c>
      <c r="AT8" s="25">
        <v>4002.4802409651702</v>
      </c>
      <c r="AU8" s="25">
        <v>446.609907604292</v>
      </c>
      <c r="AV8" s="25">
        <v>76.304955880002296</v>
      </c>
      <c r="AW8" s="25">
        <v>416.430321987247</v>
      </c>
      <c r="AX8" s="25">
        <v>59900.224028290802</v>
      </c>
      <c r="AY8" s="25">
        <v>45368.440121149397</v>
      </c>
      <c r="AZ8" s="25">
        <v>14531.7839071413</v>
      </c>
      <c r="BA8" s="25">
        <v>9.2288312747675505</v>
      </c>
      <c r="BB8" s="25">
        <v>23.499177603024702</v>
      </c>
      <c r="BC8" s="25">
        <v>4415.5652503072597</v>
      </c>
      <c r="BD8" s="25">
        <v>71.543720112215297</v>
      </c>
      <c r="BE8" s="25">
        <v>12112.345229914499</v>
      </c>
      <c r="BF8" s="25">
        <v>105.093686193224</v>
      </c>
      <c r="BG8" s="25">
        <v>180.30250709612699</v>
      </c>
      <c r="BH8" s="25">
        <v>20699.200249673399</v>
      </c>
      <c r="BI8" s="25">
        <v>9008.6607168363607</v>
      </c>
      <c r="BJ8" s="25">
        <v>217.37260429790999</v>
      </c>
      <c r="BK8" s="25">
        <v>2112.0025520704098</v>
      </c>
      <c r="BL8" s="25">
        <v>7.98733358565232</v>
      </c>
      <c r="BM8" s="25">
        <v>2474.0302907124701</v>
      </c>
      <c r="BN8" s="25">
        <v>71726.837658557997</v>
      </c>
      <c r="BO8" s="25">
        <v>0</v>
      </c>
      <c r="BP8" s="25">
        <v>886.02391494005099</v>
      </c>
      <c r="BQ8" s="25">
        <v>16307.4375517302</v>
      </c>
      <c r="BR8" s="91">
        <v>0</v>
      </c>
      <c r="BS8" s="25">
        <v>9560.0958516840492</v>
      </c>
      <c r="BT8" s="25">
        <v>248412.74686640501</v>
      </c>
      <c r="BU8" s="25">
        <v>11510.112051809099</v>
      </c>
      <c r="BX8" s="29">
        <f t="shared" si="0"/>
        <v>5.1187785841232437E-3</v>
      </c>
      <c r="BY8" s="22">
        <f t="shared" si="2"/>
        <v>-1.8610584747038431E-3</v>
      </c>
      <c r="BZ8" s="22">
        <f t="shared" si="3"/>
        <v>5.0524406381683763E-4</v>
      </c>
      <c r="CA8" s="22">
        <f t="shared" si="4"/>
        <v>-2.1006515105086998E-3</v>
      </c>
      <c r="CB8" s="22">
        <f t="shared" si="5"/>
        <v>8.6222565229117679E-4</v>
      </c>
      <c r="CC8" s="22">
        <f t="shared" si="6"/>
        <v>1.2700591588104108E-3</v>
      </c>
      <c r="CD8" s="22">
        <f t="shared" si="7"/>
        <v>8.3502066329812997E-4</v>
      </c>
      <c r="CE8" s="22">
        <f t="shared" si="8"/>
        <v>-7.3991224947797085E-4</v>
      </c>
    </row>
    <row r="9" spans="1:83" x14ac:dyDescent="0.25">
      <c r="A9" s="6" t="s">
        <v>124</v>
      </c>
      <c r="B9" s="91">
        <v>95408.226349000004</v>
      </c>
      <c r="C9" s="91">
        <v>143.84425906999999</v>
      </c>
      <c r="D9" s="91">
        <v>17525.562173999999</v>
      </c>
      <c r="E9" s="91">
        <v>8909.4735397999993</v>
      </c>
      <c r="F9" s="91">
        <v>5702.9559842999997</v>
      </c>
      <c r="G9" s="91">
        <v>220.42091735</v>
      </c>
      <c r="H9" s="91">
        <v>27152.854057</v>
      </c>
      <c r="J9" t="s">
        <v>124</v>
      </c>
      <c r="K9" s="90">
        <v>77.129536769236694</v>
      </c>
      <c r="L9" s="25">
        <v>1616.99816359694</v>
      </c>
      <c r="M9" s="25">
        <v>551.26410248343996</v>
      </c>
      <c r="N9" s="25">
        <v>550.42938126013905</v>
      </c>
      <c r="O9" s="25">
        <v>587.00911278294802</v>
      </c>
      <c r="P9" s="91">
        <v>5.9381865467396304</v>
      </c>
      <c r="Q9" s="25">
        <v>527.56641784341605</v>
      </c>
      <c r="R9" s="25">
        <v>44242.980371848404</v>
      </c>
      <c r="S9" s="25">
        <v>91192.960567028698</v>
      </c>
      <c r="T9" s="25">
        <v>904.19859315630197</v>
      </c>
      <c r="U9" s="25">
        <v>568.36663872054703</v>
      </c>
      <c r="V9" s="25">
        <v>419.93185152003201</v>
      </c>
      <c r="W9" s="25">
        <v>1208.17839646162</v>
      </c>
      <c r="X9" s="91">
        <v>53.647168904082299</v>
      </c>
      <c r="Y9" s="25">
        <v>512.23487508744097</v>
      </c>
      <c r="Z9" s="25">
        <v>512.23487508744097</v>
      </c>
      <c r="AA9" s="25">
        <v>113.248543351135</v>
      </c>
      <c r="AB9" s="25">
        <v>1841.9371650380001</v>
      </c>
      <c r="AC9" s="25">
        <v>19.5181558350281</v>
      </c>
      <c r="AD9" s="91">
        <v>4193.9217820822896</v>
      </c>
      <c r="AE9" s="25">
        <v>132.93381261815401</v>
      </c>
      <c r="AF9" s="25">
        <v>188.851807938843</v>
      </c>
      <c r="AG9" s="25">
        <v>96.498541398782805</v>
      </c>
      <c r="AH9" s="25">
        <v>141.947281866433</v>
      </c>
      <c r="AI9" s="25">
        <v>0</v>
      </c>
      <c r="AJ9" s="91">
        <v>29355.0390890501</v>
      </c>
      <c r="AK9" s="25">
        <v>15254.915225229601</v>
      </c>
      <c r="AL9" s="25">
        <v>1581.9206175146101</v>
      </c>
      <c r="AM9" s="25">
        <v>16950.084386095401</v>
      </c>
      <c r="AN9" s="25">
        <v>0.25551923588242698</v>
      </c>
      <c r="AO9" s="25">
        <v>730.97510277947595</v>
      </c>
      <c r="AP9" s="25">
        <v>8.7095931921272793</v>
      </c>
      <c r="AQ9" s="25">
        <v>9535.01170844425</v>
      </c>
      <c r="AR9" s="25">
        <v>23.474512585635701</v>
      </c>
      <c r="AS9" s="25">
        <v>31.506409056587099</v>
      </c>
      <c r="AT9" s="25">
        <v>731.93064369450406</v>
      </c>
      <c r="AU9" s="25">
        <v>43.719846227616102</v>
      </c>
      <c r="AV9" s="25">
        <v>12.4738960079807</v>
      </c>
      <c r="AW9" s="25">
        <v>45.515339429112998</v>
      </c>
      <c r="AX9" s="25">
        <v>8841.5087655770294</v>
      </c>
      <c r="AY9" s="25">
        <v>5641.4225920843</v>
      </c>
      <c r="AZ9" s="25">
        <v>3200.0861734927198</v>
      </c>
      <c r="BA9" s="25">
        <v>1.13162298759348</v>
      </c>
      <c r="BB9" s="25">
        <v>2.8561414705931001</v>
      </c>
      <c r="BC9" s="25">
        <v>714.19879837078304</v>
      </c>
      <c r="BD9" s="25">
        <v>7.2827485022349299</v>
      </c>
      <c r="BE9" s="25">
        <v>1389.40973924833</v>
      </c>
      <c r="BF9" s="25">
        <v>14.1038201689842</v>
      </c>
      <c r="BG9" s="25">
        <v>20.882867000666899</v>
      </c>
      <c r="BH9" s="25">
        <v>2375.5173142192598</v>
      </c>
      <c r="BI9" s="25">
        <v>887.17026194921698</v>
      </c>
      <c r="BJ9" s="25">
        <v>37.836211026416798</v>
      </c>
      <c r="BK9" s="25">
        <v>179.71786824076599</v>
      </c>
      <c r="BL9" s="25">
        <v>1.1552206551034201</v>
      </c>
      <c r="BM9" s="25">
        <v>217.05411443090401</v>
      </c>
      <c r="BN9" s="25">
        <v>7738.6414193497903</v>
      </c>
      <c r="BO9" s="25">
        <v>0</v>
      </c>
      <c r="BP9" s="25">
        <v>82.530951702464293</v>
      </c>
      <c r="BQ9" s="25">
        <v>2270.5294989097001</v>
      </c>
      <c r="BR9" s="91">
        <v>0</v>
      </c>
      <c r="BS9" s="25">
        <v>939.62434669224103</v>
      </c>
      <c r="BT9" s="25">
        <v>26428.722013701699</v>
      </c>
      <c r="BU9" s="25">
        <v>1067.50736922182</v>
      </c>
      <c r="BX9" s="29">
        <f t="shared" si="0"/>
        <v>6.6812967281765128E-3</v>
      </c>
      <c r="BY9" s="22">
        <f t="shared" si="2"/>
        <v>-4.4181366149204038E-2</v>
      </c>
      <c r="BZ9" s="22">
        <f t="shared" si="3"/>
        <v>-1.3187715768648441E-2</v>
      </c>
      <c r="CA9" s="22">
        <f t="shared" si="4"/>
        <v>-3.2836480918047029E-2</v>
      </c>
      <c r="CB9" s="22">
        <f t="shared" si="5"/>
        <v>-7.6283715215451006E-3</v>
      </c>
      <c r="CC9" s="22">
        <f t="shared" si="6"/>
        <v>-1.0789736477906991E-2</v>
      </c>
      <c r="CD9" s="22">
        <f t="shared" si="7"/>
        <v>-1.5274425674174742E-2</v>
      </c>
      <c r="CE9" s="22">
        <f t="shared" si="8"/>
        <v>-2.6668726675221091E-2</v>
      </c>
    </row>
    <row r="10" spans="1:83" x14ac:dyDescent="0.25">
      <c r="A10" s="6" t="s">
        <v>125</v>
      </c>
      <c r="B10" s="91">
        <v>115255.09379</v>
      </c>
      <c r="C10" s="91">
        <v>171.87069008</v>
      </c>
      <c r="D10" s="91">
        <v>36520.189083999998</v>
      </c>
      <c r="E10" s="91">
        <v>14677.576268999999</v>
      </c>
      <c r="F10" s="91">
        <v>7235.2350422999998</v>
      </c>
      <c r="G10" s="91">
        <v>6248.7755835999997</v>
      </c>
      <c r="H10" s="91">
        <v>35517.543943999997</v>
      </c>
      <c r="J10" t="s">
        <v>125</v>
      </c>
      <c r="K10" s="90">
        <v>99.846013829681795</v>
      </c>
      <c r="L10" s="25">
        <v>1275.60660246157</v>
      </c>
      <c r="M10" s="25">
        <v>519.63195771662697</v>
      </c>
      <c r="N10" s="25">
        <v>518.896186523388</v>
      </c>
      <c r="O10" s="25">
        <v>448.13891258122698</v>
      </c>
      <c r="P10" s="91">
        <v>6.8360860189024297</v>
      </c>
      <c r="Q10" s="25">
        <v>1162.16915922207</v>
      </c>
      <c r="R10" s="25">
        <v>38911.287930602397</v>
      </c>
      <c r="S10" s="25">
        <v>105702.293695332</v>
      </c>
      <c r="T10" s="25">
        <v>1295.9260578190699</v>
      </c>
      <c r="U10" s="25">
        <v>1521.5609589139999</v>
      </c>
      <c r="V10" s="25">
        <v>551.55379508655903</v>
      </c>
      <c r="W10" s="25">
        <v>1225.44487147728</v>
      </c>
      <c r="X10" s="91">
        <v>71.400822374708298</v>
      </c>
      <c r="Y10" s="25">
        <v>643.751419475631</v>
      </c>
      <c r="Z10" s="25">
        <v>643.751419475631</v>
      </c>
      <c r="AA10" s="25">
        <v>247.82873261793199</v>
      </c>
      <c r="AB10" s="25">
        <v>3548.4124007682999</v>
      </c>
      <c r="AC10" s="25">
        <v>18.996724793421301</v>
      </c>
      <c r="AD10" s="91">
        <v>3769.8011930355501</v>
      </c>
      <c r="AE10" s="25">
        <v>132.9323449087</v>
      </c>
      <c r="AF10" s="25">
        <v>191.52450176931899</v>
      </c>
      <c r="AG10" s="25">
        <v>74.633138843333896</v>
      </c>
      <c r="AH10" s="25">
        <v>169.33472158379999</v>
      </c>
      <c r="AI10" s="25">
        <v>0</v>
      </c>
      <c r="AJ10" s="91">
        <v>37408.234836334297</v>
      </c>
      <c r="AK10" s="25">
        <v>32408.290358857299</v>
      </c>
      <c r="AL10" s="25">
        <v>3353.2197644361299</v>
      </c>
      <c r="AM10" s="25">
        <v>36009.338855911403</v>
      </c>
      <c r="AN10" s="25">
        <v>0.208966589218296</v>
      </c>
      <c r="AO10" s="25">
        <v>1282.6136591268601</v>
      </c>
      <c r="AP10" s="25">
        <v>23.3942848481841</v>
      </c>
      <c r="AQ10" s="25">
        <v>12243.122479287</v>
      </c>
      <c r="AR10" s="25">
        <v>43.7861119837739</v>
      </c>
      <c r="AS10" s="25">
        <v>35.872245572843397</v>
      </c>
      <c r="AT10" s="25">
        <v>1514.0653107139101</v>
      </c>
      <c r="AU10" s="25">
        <v>57.790843763951202</v>
      </c>
      <c r="AV10" s="25">
        <v>13.170989158771301</v>
      </c>
      <c r="AW10" s="25">
        <v>37.141078942001897</v>
      </c>
      <c r="AX10" s="25">
        <v>14579.230234737101</v>
      </c>
      <c r="AY10" s="25">
        <v>7148.0129560122796</v>
      </c>
      <c r="AZ10" s="25">
        <v>7431.2172787248401</v>
      </c>
      <c r="BA10" s="25">
        <v>1.0636913088289599</v>
      </c>
      <c r="BB10" s="25">
        <v>5.5961169992890003</v>
      </c>
      <c r="BC10" s="25">
        <v>1266.8343824026999</v>
      </c>
      <c r="BD10" s="25">
        <v>8.5011530173007692</v>
      </c>
      <c r="BE10" s="25">
        <v>1318.8850851810801</v>
      </c>
      <c r="BF10" s="25">
        <v>18.5544256132982</v>
      </c>
      <c r="BG10" s="25">
        <v>35.598132464712201</v>
      </c>
      <c r="BH10" s="25">
        <v>2481.33182592304</v>
      </c>
      <c r="BI10" s="25">
        <v>1173.18622093971</v>
      </c>
      <c r="BJ10" s="25">
        <v>89.466161146844399</v>
      </c>
      <c r="BK10" s="25">
        <v>97.593282516796293</v>
      </c>
      <c r="BL10" s="25">
        <v>99.367834454934794</v>
      </c>
      <c r="BM10" s="25">
        <v>6208.7472151766096</v>
      </c>
      <c r="BN10" s="25">
        <v>9345.8607019482497</v>
      </c>
      <c r="BO10" s="25">
        <v>0</v>
      </c>
      <c r="BP10" s="25">
        <v>78.774062837679196</v>
      </c>
      <c r="BQ10" s="25">
        <v>3474.0282780982898</v>
      </c>
      <c r="BR10" s="91">
        <v>0</v>
      </c>
      <c r="BS10" s="25">
        <v>1110.53521458357</v>
      </c>
      <c r="BT10" s="25">
        <v>33978.863852466697</v>
      </c>
      <c r="BU10" s="25">
        <v>1376.6705548377599</v>
      </c>
      <c r="BX10" s="29">
        <f t="shared" si="0"/>
        <v>6.8823460938730249E-3</v>
      </c>
      <c r="BY10" s="22">
        <f t="shared" si="2"/>
        <v>-8.2883973111623432E-2</v>
      </c>
      <c r="BZ10" s="22">
        <f t="shared" si="3"/>
        <v>-1.4755095793352581E-2</v>
      </c>
      <c r="CA10" s="22">
        <f t="shared" si="4"/>
        <v>-1.3988159451025559E-2</v>
      </c>
      <c r="CB10" s="22">
        <f t="shared" si="5"/>
        <v>-6.7004274043945483E-3</v>
      </c>
      <c r="CC10" s="22">
        <f t="shared" si="6"/>
        <v>-1.2055183525868334E-2</v>
      </c>
      <c r="CD10" s="22">
        <f t="shared" si="7"/>
        <v>-6.4057938851964924E-3</v>
      </c>
      <c r="CE10" s="22">
        <f t="shared" si="8"/>
        <v>-4.3321691780245711E-2</v>
      </c>
    </row>
    <row r="11" spans="1:83" x14ac:dyDescent="0.25">
      <c r="A11" s="6" t="s">
        <v>126</v>
      </c>
      <c r="B11" s="91">
        <v>236677.00476000001</v>
      </c>
      <c r="C11" s="91">
        <v>519.23190161000002</v>
      </c>
      <c r="D11" s="91">
        <v>75732.067234000002</v>
      </c>
      <c r="E11" s="91">
        <v>27659.489979999998</v>
      </c>
      <c r="F11" s="91">
        <v>15858.044578999999</v>
      </c>
      <c r="G11" s="91">
        <v>793.76896753000005</v>
      </c>
      <c r="H11" s="91">
        <v>97868.783834000002</v>
      </c>
      <c r="J11" t="s">
        <v>126</v>
      </c>
      <c r="K11" s="90">
        <v>223.928515344499</v>
      </c>
      <c r="L11" s="25">
        <v>6278.0176240826304</v>
      </c>
      <c r="M11" s="25">
        <v>854.96398020840195</v>
      </c>
      <c r="N11" s="25">
        <v>852.66347091896205</v>
      </c>
      <c r="O11" s="25">
        <v>836.06575399725796</v>
      </c>
      <c r="P11" s="91">
        <v>16.266994501121602</v>
      </c>
      <c r="Q11" s="25">
        <v>1338.6019213356899</v>
      </c>
      <c r="R11" s="25">
        <v>73742.9598444687</v>
      </c>
      <c r="S11" s="25">
        <v>187113.75075646001</v>
      </c>
      <c r="T11" s="25">
        <v>1989.49981649035</v>
      </c>
      <c r="U11" s="25">
        <v>1231.1772326691801</v>
      </c>
      <c r="V11" s="25">
        <v>861.14570339522697</v>
      </c>
      <c r="W11" s="25">
        <v>6114.66120252989</v>
      </c>
      <c r="X11" s="91">
        <v>150.828279233839</v>
      </c>
      <c r="Y11" s="25">
        <v>987.75824085054296</v>
      </c>
      <c r="Z11" s="25">
        <v>987.75824085054296</v>
      </c>
      <c r="AA11" s="25">
        <v>285.06368116756698</v>
      </c>
      <c r="AB11" s="25">
        <v>3745.9193719208301</v>
      </c>
      <c r="AC11" s="25">
        <v>38.840123657379799</v>
      </c>
      <c r="AD11" s="91">
        <v>17139.989320557499</v>
      </c>
      <c r="AE11" s="25">
        <v>349.60733060180701</v>
      </c>
      <c r="AF11" s="25">
        <v>798.62940797808403</v>
      </c>
      <c r="AG11" s="25">
        <v>259.85454322806203</v>
      </c>
      <c r="AH11" s="25">
        <v>404.57005836736698</v>
      </c>
      <c r="AI11" s="25">
        <v>0</v>
      </c>
      <c r="AJ11" s="91">
        <v>97165.297680186501</v>
      </c>
      <c r="AK11" s="25">
        <v>47162.371192645303</v>
      </c>
      <c r="AL11" s="25">
        <v>4956.5679033493598</v>
      </c>
      <c r="AM11" s="25">
        <v>52404.002777162299</v>
      </c>
      <c r="AN11" s="25">
        <v>0.86804151253603101</v>
      </c>
      <c r="AO11" s="25">
        <v>1759.5144591676401</v>
      </c>
      <c r="AP11" s="25">
        <v>34.1316189090428</v>
      </c>
      <c r="AQ11" s="25">
        <v>34166.074215033303</v>
      </c>
      <c r="AR11" s="25">
        <v>86.544473398479894</v>
      </c>
      <c r="AS11" s="25">
        <v>86.038918302220694</v>
      </c>
      <c r="AT11" s="25">
        <v>1769.74456731537</v>
      </c>
      <c r="AU11" s="25">
        <v>79.888661188180905</v>
      </c>
      <c r="AV11" s="25">
        <v>40.5713255840869</v>
      </c>
      <c r="AW11" s="25">
        <v>75.143161648395903</v>
      </c>
      <c r="AX11" s="25">
        <v>23948.008758632401</v>
      </c>
      <c r="AY11" s="25">
        <v>13201.237431946</v>
      </c>
      <c r="AZ11" s="25">
        <v>10746.771326686299</v>
      </c>
      <c r="BA11" s="25">
        <v>3.2027356051962901</v>
      </c>
      <c r="BB11" s="25">
        <v>5.32154819579248</v>
      </c>
      <c r="BC11" s="25">
        <v>2083.9270873085402</v>
      </c>
      <c r="BD11" s="25">
        <v>23.830929964670901</v>
      </c>
      <c r="BE11" s="25">
        <v>2867.0906651895698</v>
      </c>
      <c r="BF11" s="25">
        <v>47.564454879655202</v>
      </c>
      <c r="BG11" s="25">
        <v>65.682324222732703</v>
      </c>
      <c r="BH11" s="25">
        <v>5436.3365950715597</v>
      </c>
      <c r="BI11" s="25">
        <v>3491.6909688021701</v>
      </c>
      <c r="BJ11" s="25">
        <v>136.43933508600699</v>
      </c>
      <c r="BK11" s="25">
        <v>355.77608271741701</v>
      </c>
      <c r="BL11" s="25">
        <v>4.0029473591384299</v>
      </c>
      <c r="BM11" s="25">
        <v>697.96877505690702</v>
      </c>
      <c r="BN11" s="25">
        <v>29695.238316005099</v>
      </c>
      <c r="BO11" s="25">
        <v>0</v>
      </c>
      <c r="BP11" s="25">
        <v>348.70302575593598</v>
      </c>
      <c r="BQ11" s="25">
        <v>5835.7614424266303</v>
      </c>
      <c r="BR11" s="91">
        <v>0</v>
      </c>
      <c r="BS11" s="25">
        <v>3828.6928974817602</v>
      </c>
      <c r="BT11" s="25">
        <v>86487.078582648493</v>
      </c>
      <c r="BU11" s="25">
        <v>3372.5360541642499</v>
      </c>
      <c r="BX11" s="29">
        <f t="shared" si="0"/>
        <v>5.4397310522202695E-3</v>
      </c>
      <c r="BY11" s="22">
        <f t="shared" si="2"/>
        <v>-0.20941305241630523</v>
      </c>
      <c r="BZ11" s="22">
        <f t="shared" si="3"/>
        <v>-0.22082973501261607</v>
      </c>
      <c r="CA11" s="22">
        <f t="shared" si="4"/>
        <v>-0.30803416978910275</v>
      </c>
      <c r="CB11" s="22">
        <f t="shared" si="5"/>
        <v>-0.13418473095676359</v>
      </c>
      <c r="CC11" s="22">
        <f t="shared" si="6"/>
        <v>-0.16753686961961717</v>
      </c>
      <c r="CD11" s="22">
        <f t="shared" si="7"/>
        <v>-0.1206902718447132</v>
      </c>
      <c r="CE11" s="22">
        <f t="shared" si="8"/>
        <v>-0.11629556233841193</v>
      </c>
    </row>
    <row r="12" spans="1:83" x14ac:dyDescent="0.25">
      <c r="A12" s="6" t="s">
        <v>73</v>
      </c>
      <c r="B12" s="91">
        <v>244049.35028000001</v>
      </c>
      <c r="C12" s="91">
        <v>606.60824589000003</v>
      </c>
      <c r="D12" s="91">
        <v>29360.804554999999</v>
      </c>
      <c r="E12" s="91">
        <v>21288.582753999999</v>
      </c>
      <c r="F12" s="91">
        <v>16583.843670999999</v>
      </c>
      <c r="G12" s="91">
        <v>1245.2539882999999</v>
      </c>
      <c r="H12" s="91">
        <v>111936.47555</v>
      </c>
      <c r="J12" t="s">
        <v>73</v>
      </c>
      <c r="K12" s="90">
        <v>68.900476205845493</v>
      </c>
      <c r="L12" s="25">
        <v>5274.6032977125897</v>
      </c>
      <c r="M12" s="25">
        <v>1880.0735058703301</v>
      </c>
      <c r="N12" s="25">
        <v>1876.67056592258</v>
      </c>
      <c r="O12" s="25">
        <v>2167.7298655417599</v>
      </c>
      <c r="P12" s="91">
        <v>21.8125581543691</v>
      </c>
      <c r="Q12" s="25">
        <v>1445.45869325076</v>
      </c>
      <c r="R12" s="25">
        <v>85661.609008812506</v>
      </c>
      <c r="S12" s="25">
        <v>208834.103704095</v>
      </c>
      <c r="T12" s="25">
        <v>2463.6931006127702</v>
      </c>
      <c r="U12" s="25">
        <v>1418.9512591722701</v>
      </c>
      <c r="V12" s="25">
        <v>1213.23705841432</v>
      </c>
      <c r="W12" s="25">
        <v>4794.4626533683904</v>
      </c>
      <c r="X12" s="91">
        <v>33.4889971615492</v>
      </c>
      <c r="Y12" s="25">
        <v>1517.4408570344499</v>
      </c>
      <c r="Z12" s="25">
        <v>1517.4408570344499</v>
      </c>
      <c r="AA12" s="25">
        <v>128.80409706950601</v>
      </c>
      <c r="AB12" s="25">
        <v>3173.8980156572202</v>
      </c>
      <c r="AC12" s="25">
        <v>70.414993297919196</v>
      </c>
      <c r="AD12" s="91">
        <v>15286.175417796199</v>
      </c>
      <c r="AE12" s="25">
        <v>435.250369210249</v>
      </c>
      <c r="AF12" s="25">
        <v>548.30023087617201</v>
      </c>
      <c r="AG12" s="25">
        <v>348.25510929649698</v>
      </c>
      <c r="AH12" s="25">
        <v>535.16705534152197</v>
      </c>
      <c r="AI12" s="25">
        <v>0</v>
      </c>
      <c r="AJ12" s="91">
        <v>109525.156622408</v>
      </c>
      <c r="AK12" s="25">
        <v>21641.6035635509</v>
      </c>
      <c r="AL12" s="25">
        <v>2275.9627264560099</v>
      </c>
      <c r="AM12" s="25">
        <v>24046.370387076498</v>
      </c>
      <c r="AN12" s="25">
        <v>0.90196058833644599</v>
      </c>
      <c r="AO12" s="25">
        <v>1849.7883892535599</v>
      </c>
      <c r="AP12" s="25">
        <v>30.8477484668507</v>
      </c>
      <c r="AQ12" s="25">
        <v>48733.816007215697</v>
      </c>
      <c r="AR12" s="25">
        <v>58.060568781450101</v>
      </c>
      <c r="AS12" s="25">
        <v>67.022591389848799</v>
      </c>
      <c r="AT12" s="25">
        <v>1301.4822663514001</v>
      </c>
      <c r="AU12" s="25">
        <v>39.503143173663503</v>
      </c>
      <c r="AV12" s="25">
        <v>21.5600411162001</v>
      </c>
      <c r="AW12" s="25">
        <v>123.17683494215601</v>
      </c>
      <c r="AX12" s="25">
        <v>19052.158013223099</v>
      </c>
      <c r="AY12" s="25">
        <v>15005.062023209999</v>
      </c>
      <c r="AZ12" s="25">
        <v>4047.0959900130601</v>
      </c>
      <c r="BA12" s="25">
        <v>4.5080647277016199</v>
      </c>
      <c r="BB12" s="25">
        <v>1.6283727612339201</v>
      </c>
      <c r="BC12" s="25">
        <v>1344.0165572623</v>
      </c>
      <c r="BD12" s="25">
        <v>22.746561294553999</v>
      </c>
      <c r="BE12" s="25">
        <v>4350.5436054388001</v>
      </c>
      <c r="BF12" s="25">
        <v>27.837038725287499</v>
      </c>
      <c r="BG12" s="25">
        <v>40.975637273543903</v>
      </c>
      <c r="BH12" s="25">
        <v>7252.7764378820202</v>
      </c>
      <c r="BI12" s="25">
        <v>2800.26140016195</v>
      </c>
      <c r="BJ12" s="25">
        <v>101.877889515368</v>
      </c>
      <c r="BK12" s="25">
        <v>213.735237024421</v>
      </c>
      <c r="BL12" s="25">
        <v>2.7634270832299901</v>
      </c>
      <c r="BM12" s="25">
        <v>1122.71054852097</v>
      </c>
      <c r="BN12" s="25">
        <v>44609.154875453001</v>
      </c>
      <c r="BO12" s="25">
        <v>6.7210282577423204</v>
      </c>
      <c r="BP12" s="25">
        <v>260.860430148322</v>
      </c>
      <c r="BQ12" s="25">
        <v>5590.1049499217797</v>
      </c>
      <c r="BR12" s="91">
        <v>0</v>
      </c>
      <c r="BS12" s="25">
        <v>3588.2280346037401</v>
      </c>
      <c r="BT12" s="25">
        <v>100344.392937493</v>
      </c>
      <c r="BU12" s="25">
        <v>3415.8198611749499</v>
      </c>
      <c r="BX12" s="29">
        <f t="shared" si="0"/>
        <v>5.3564881101029116E-3</v>
      </c>
      <c r="BY12" s="22">
        <f t="shared" si="2"/>
        <v>-0.14429559650743687</v>
      </c>
      <c r="BZ12" s="22">
        <f t="shared" si="3"/>
        <v>-0.11777154536312209</v>
      </c>
      <c r="CA12" s="22">
        <f t="shared" si="4"/>
        <v>-0.18100437806355951</v>
      </c>
      <c r="CB12" s="22">
        <f t="shared" si="5"/>
        <v>-0.10505277719141209</v>
      </c>
      <c r="CC12" s="22">
        <f t="shared" si="6"/>
        <v>-9.5199983737835114E-2</v>
      </c>
      <c r="CD12" s="22">
        <f t="shared" si="7"/>
        <v>-9.8408389718409386E-2</v>
      </c>
      <c r="CE12" s="22">
        <f t="shared" si="8"/>
        <v>-0.10355947474269929</v>
      </c>
    </row>
    <row r="13" spans="1:83" x14ac:dyDescent="0.25">
      <c r="A13" s="6" t="s">
        <v>86</v>
      </c>
      <c r="B13" s="91">
        <v>2381.3579814999998</v>
      </c>
      <c r="C13" s="91">
        <v>3.4160528830999999</v>
      </c>
      <c r="D13" s="91">
        <v>148.7540372</v>
      </c>
      <c r="E13" s="91">
        <v>198.39932755000001</v>
      </c>
      <c r="F13" s="91">
        <v>197.47419876999999</v>
      </c>
      <c r="G13" s="91">
        <v>12.801296472000001</v>
      </c>
      <c r="H13" s="91">
        <v>985.60864523999999</v>
      </c>
      <c r="J13" t="s">
        <v>86</v>
      </c>
      <c r="K13" s="90">
        <v>0</v>
      </c>
      <c r="L13" s="25">
        <v>0</v>
      </c>
      <c r="M13" s="25">
        <v>0</v>
      </c>
      <c r="N13" s="25">
        <v>0</v>
      </c>
      <c r="O13" s="25">
        <v>0</v>
      </c>
      <c r="P13" s="91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91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91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91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91">
        <v>0</v>
      </c>
      <c r="BS13" s="25">
        <v>0</v>
      </c>
      <c r="BT13" s="25">
        <v>0</v>
      </c>
      <c r="BU13" s="25">
        <v>0</v>
      </c>
      <c r="BX13" s="29" t="str">
        <f t="shared" si="0"/>
        <v/>
      </c>
      <c r="BY13" s="22" t="str">
        <f t="shared" si="2"/>
        <v/>
      </c>
      <c r="BZ13" s="22" t="str">
        <f t="shared" si="3"/>
        <v/>
      </c>
      <c r="CA13" s="22" t="str">
        <f t="shared" si="4"/>
        <v/>
      </c>
      <c r="CB13" s="22" t="str">
        <f t="shared" si="5"/>
        <v/>
      </c>
      <c r="CC13" s="22" t="str">
        <f t="shared" si="6"/>
        <v/>
      </c>
      <c r="CD13" s="22" t="str">
        <f t="shared" si="7"/>
        <v/>
      </c>
      <c r="CE13" s="22" t="str">
        <f t="shared" si="8"/>
        <v/>
      </c>
    </row>
    <row r="14" spans="1:83" x14ac:dyDescent="0.25">
      <c r="A14" s="6" t="s">
        <v>180</v>
      </c>
      <c r="B14" s="91">
        <v>7614.8417333999996</v>
      </c>
      <c r="C14" s="91">
        <v>14.848090679</v>
      </c>
      <c r="D14" s="91">
        <v>5610.5661659999996</v>
      </c>
      <c r="E14" s="91">
        <v>687.83924483999999</v>
      </c>
      <c r="F14" s="91">
        <v>2565.7531009999998</v>
      </c>
      <c r="G14" s="91">
        <v>79.631762674000001</v>
      </c>
      <c r="H14" s="91">
        <v>1836.9071128</v>
      </c>
      <c r="J14" t="s">
        <v>180</v>
      </c>
      <c r="K14" s="90">
        <v>0</v>
      </c>
      <c r="L14" s="25">
        <v>0</v>
      </c>
      <c r="M14" s="25">
        <v>0</v>
      </c>
      <c r="N14" s="25">
        <v>0</v>
      </c>
      <c r="O14" s="25">
        <v>0</v>
      </c>
      <c r="P14" s="91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91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91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91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91">
        <v>0</v>
      </c>
      <c r="BS14" s="25">
        <v>0</v>
      </c>
      <c r="BT14" s="25">
        <v>0</v>
      </c>
      <c r="BU14" s="25">
        <v>0</v>
      </c>
      <c r="BX14" s="29" t="str">
        <f t="shared" si="0"/>
        <v/>
      </c>
      <c r="BY14" s="22" t="str">
        <f t="shared" si="2"/>
        <v/>
      </c>
      <c r="BZ14" s="22" t="str">
        <f t="shared" si="3"/>
        <v/>
      </c>
      <c r="CA14" s="22" t="str">
        <f t="shared" si="4"/>
        <v/>
      </c>
      <c r="CB14" s="22" t="str">
        <f t="shared" si="5"/>
        <v/>
      </c>
      <c r="CC14" s="22" t="str">
        <f t="shared" si="6"/>
        <v/>
      </c>
      <c r="CD14" s="22" t="str">
        <f t="shared" si="7"/>
        <v/>
      </c>
      <c r="CE14" s="22" t="str">
        <f t="shared" si="8"/>
        <v/>
      </c>
    </row>
    <row r="15" spans="1:83" x14ac:dyDescent="0.25">
      <c r="A15" s="12" t="s">
        <v>88</v>
      </c>
      <c r="B15" s="91">
        <v>1885.3116368000001</v>
      </c>
      <c r="C15" s="91">
        <v>1.9426766648</v>
      </c>
      <c r="D15" s="91">
        <v>468.62252260000002</v>
      </c>
      <c r="E15" s="91">
        <v>67.596946853999995</v>
      </c>
      <c r="F15" s="91">
        <v>62.108555772999999</v>
      </c>
      <c r="G15" s="91">
        <v>1.2032406972</v>
      </c>
      <c r="H15" s="91">
        <v>662.04509766000001</v>
      </c>
      <c r="J15" t="s">
        <v>88</v>
      </c>
      <c r="K15" s="90">
        <v>3.6115732266296402E-7</v>
      </c>
      <c r="L15" s="25">
        <v>1.7931886848547902E-5</v>
      </c>
      <c r="M15" s="25">
        <v>1.5542657187718101E-4</v>
      </c>
      <c r="N15" s="25">
        <v>1.5542438669224E-4</v>
      </c>
      <c r="O15" s="25">
        <v>4.7767900924287801E-5</v>
      </c>
      <c r="P15" s="91">
        <v>6.6271278097852095E-7</v>
      </c>
      <c r="Q15" s="25">
        <v>5.6877119418222404E-4</v>
      </c>
      <c r="R15" s="25">
        <v>1.5292775638706499E-3</v>
      </c>
      <c r="S15" s="25">
        <v>0.169971594327507</v>
      </c>
      <c r="T15" s="25">
        <v>7.9448726939929505E-4</v>
      </c>
      <c r="U15" s="25">
        <v>2.6605618383901799E-4</v>
      </c>
      <c r="V15" s="25">
        <v>4.0281959986110898E-4</v>
      </c>
      <c r="W15" s="25">
        <v>4.1178071138301302E-5</v>
      </c>
      <c r="X15" s="91">
        <v>1.7372781673528501E-8</v>
      </c>
      <c r="Y15" s="25">
        <v>2.11887009853557E-4</v>
      </c>
      <c r="Z15" s="25">
        <v>2.11887009853557E-4</v>
      </c>
      <c r="AA15" s="25">
        <v>5.2079533942911099E-5</v>
      </c>
      <c r="AB15" s="25">
        <v>3.4048620614317797E-4</v>
      </c>
      <c r="AC15" s="25">
        <v>1.21184113929352E-6</v>
      </c>
      <c r="AD15" s="91">
        <v>2.70181141229848E-4</v>
      </c>
      <c r="AE15" s="25">
        <v>1.09967400078264E-5</v>
      </c>
      <c r="AF15" s="25">
        <v>6.9226698880603298E-6</v>
      </c>
      <c r="AG15" s="25">
        <v>6.0932432445972998E-6</v>
      </c>
      <c r="AH15" s="25">
        <v>2.0695199986772301E-5</v>
      </c>
      <c r="AI15" s="25">
        <v>0</v>
      </c>
      <c r="AJ15" s="91">
        <v>1.2600793663916299E-2</v>
      </c>
      <c r="AK15" s="25">
        <v>5.8591795499264299E-3</v>
      </c>
      <c r="AL15" s="25">
        <v>5.9895201089083298E-4</v>
      </c>
      <c r="AM15" s="25">
        <v>6.5102110947601703E-3</v>
      </c>
      <c r="AN15" s="25">
        <v>6.4110975677507996E-9</v>
      </c>
      <c r="AO15" s="25">
        <v>5.1655881876353903E-4</v>
      </c>
      <c r="AP15" s="25">
        <v>5.6200003306933101E-11</v>
      </c>
      <c r="AQ15" s="25">
        <v>5.5770915689743799E-3</v>
      </c>
      <c r="AR15" s="25">
        <v>4.1182283657688201E-7</v>
      </c>
      <c r="AS15" s="25">
        <v>9.68902704520023E-8</v>
      </c>
      <c r="AT15" s="25">
        <v>4.1995226993391801E-4</v>
      </c>
      <c r="AU15" s="25">
        <v>1.6949718083963E-7</v>
      </c>
      <c r="AV15" s="25">
        <v>4.0722520764783301E-8</v>
      </c>
      <c r="AW15" s="25">
        <v>2.6389413405203901E-8</v>
      </c>
      <c r="AX15" s="25">
        <v>9.7042149552494905E-4</v>
      </c>
      <c r="AY15" s="25">
        <v>9.3162653088157401E-4</v>
      </c>
      <c r="AZ15" s="25">
        <v>3.8794964643374797E-5</v>
      </c>
      <c r="BA15" s="25">
        <v>9.6342862811884606E-11</v>
      </c>
      <c r="BB15" s="25">
        <v>0</v>
      </c>
      <c r="BC15" s="25">
        <v>1.3235933133815E-4</v>
      </c>
      <c r="BD15" s="25">
        <v>1.4451429421782699E-10</v>
      </c>
      <c r="BE15" s="25">
        <v>7.5221536952220294E-5</v>
      </c>
      <c r="BF15" s="25">
        <v>6.4228575207923805E-10</v>
      </c>
      <c r="BG15" s="25">
        <v>8.6346665784817997E-7</v>
      </c>
      <c r="BH15" s="25">
        <v>3.0014429250924498E-4</v>
      </c>
      <c r="BI15" s="25">
        <v>6.5485392602390797E-5</v>
      </c>
      <c r="BJ15" s="25">
        <v>5.4520191581650805E-7</v>
      </c>
      <c r="BK15" s="25">
        <v>1.7922794137910099E-6</v>
      </c>
      <c r="BL15" s="25">
        <v>1.8905956337461399E-9</v>
      </c>
      <c r="BM15" s="25">
        <v>1.75460678913341E-5</v>
      </c>
      <c r="BN15" s="25">
        <v>3.9941630762744202E-3</v>
      </c>
      <c r="BO15" s="25">
        <v>0</v>
      </c>
      <c r="BP15" s="25">
        <v>4.8260355944818196E-6</v>
      </c>
      <c r="BQ15" s="25">
        <v>1.5069291092114599E-3</v>
      </c>
      <c r="BR15" s="91">
        <v>0</v>
      </c>
      <c r="BS15" s="25">
        <v>1.52873903139933E-4</v>
      </c>
      <c r="BT15" s="25">
        <v>1.22784073810743E-2</v>
      </c>
      <c r="BU15" s="25">
        <v>1.70140768492645E-3</v>
      </c>
      <c r="BX15" s="29">
        <f t="shared" si="0"/>
        <v>7.9996690099385561E-3</v>
      </c>
      <c r="BY15" s="22">
        <f t="shared" si="2"/>
        <v>-0.99990984429788166</v>
      </c>
      <c r="BZ15" s="22">
        <f t="shared" si="3"/>
        <v>-0.99998934706924636</v>
      </c>
      <c r="CA15" s="22">
        <f t="shared" si="4"/>
        <v>-0.9999861077716482</v>
      </c>
      <c r="CB15" s="22">
        <f t="shared" si="5"/>
        <v>-0.99998564400404621</v>
      </c>
      <c r="CC15" s="22">
        <f t="shared" si="6"/>
        <v>-0.99998500002907353</v>
      </c>
      <c r="CD15" s="22">
        <f t="shared" si="7"/>
        <v>-0.99998541765755422</v>
      </c>
      <c r="CE15" s="22">
        <f t="shared" si="8"/>
        <v>-0.99998145382025416</v>
      </c>
    </row>
    <row r="16" spans="1:83" x14ac:dyDescent="0.25">
      <c r="A16" s="27" t="s">
        <v>181</v>
      </c>
      <c r="B16" s="91">
        <v>3360.1059796999998</v>
      </c>
      <c r="C16" s="91">
        <v>44167.067641000001</v>
      </c>
      <c r="D16" s="91">
        <v>2238.9516302000002</v>
      </c>
      <c r="E16" s="91">
        <v>5969.7895349999999</v>
      </c>
      <c r="F16" s="91">
        <v>2239.6770102</v>
      </c>
      <c r="G16" s="91">
        <v>159.45418488000001</v>
      </c>
      <c r="H16" s="91">
        <v>19069.092418</v>
      </c>
      <c r="J16" t="s">
        <v>181</v>
      </c>
      <c r="K16" s="90">
        <v>0</v>
      </c>
      <c r="L16" s="25">
        <v>0</v>
      </c>
      <c r="M16" s="25">
        <v>0</v>
      </c>
      <c r="N16" s="25">
        <v>0</v>
      </c>
      <c r="O16" s="25">
        <v>0</v>
      </c>
      <c r="P16" s="91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91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91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91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91">
        <v>0</v>
      </c>
      <c r="BS16" s="25">
        <v>0</v>
      </c>
      <c r="BT16" s="25">
        <v>0</v>
      </c>
      <c r="BU16" s="25">
        <v>0</v>
      </c>
      <c r="BX16" s="29" t="str">
        <f t="shared" si="0"/>
        <v/>
      </c>
      <c r="BY16" s="22" t="str">
        <f t="shared" si="2"/>
        <v/>
      </c>
      <c r="BZ16" s="22" t="str">
        <f t="shared" si="3"/>
        <v/>
      </c>
      <c r="CA16" s="22" t="str">
        <f t="shared" si="4"/>
        <v/>
      </c>
      <c r="CB16" s="22" t="str">
        <f t="shared" si="5"/>
        <v/>
      </c>
      <c r="CC16" s="22" t="str">
        <f t="shared" si="6"/>
        <v/>
      </c>
      <c r="CD16" s="22" t="str">
        <f t="shared" si="7"/>
        <v/>
      </c>
      <c r="CE16" s="22" t="str">
        <f t="shared" si="8"/>
        <v/>
      </c>
    </row>
    <row r="17" spans="1:83" x14ac:dyDescent="0.25">
      <c r="A17" s="27" t="s">
        <v>329</v>
      </c>
      <c r="B17" s="91">
        <v>6637.6119608999998</v>
      </c>
      <c r="C17" s="91">
        <v>4251.8619521000001</v>
      </c>
      <c r="D17" s="91">
        <v>4083.0689481999998</v>
      </c>
      <c r="E17" s="91">
        <v>6537.2852395999998</v>
      </c>
      <c r="F17" s="91">
        <v>2067.6034414999999</v>
      </c>
      <c r="G17" s="91">
        <v>140.18422415000001</v>
      </c>
      <c r="H17" s="91">
        <v>59361.765072000002</v>
      </c>
      <c r="J17" t="s">
        <v>329</v>
      </c>
      <c r="K17" s="90">
        <v>5.5501259459858598</v>
      </c>
      <c r="L17" s="25">
        <v>3596.8647142372201</v>
      </c>
      <c r="M17" s="25">
        <v>169.45627577277099</v>
      </c>
      <c r="N17" s="25">
        <v>169.44582660686399</v>
      </c>
      <c r="O17" s="25">
        <v>157.23867800906001</v>
      </c>
      <c r="P17" s="91">
        <v>5.3116829949833501E-2</v>
      </c>
      <c r="Q17" s="25">
        <v>995.93210149506206</v>
      </c>
      <c r="R17" s="25">
        <v>276.76577753362301</v>
      </c>
      <c r="S17" s="25">
        <v>6659.8050479229696</v>
      </c>
      <c r="T17" s="25">
        <v>142.57271745581099</v>
      </c>
      <c r="U17" s="25">
        <v>322.06292097108002</v>
      </c>
      <c r="V17" s="25">
        <v>46.618626939578903</v>
      </c>
      <c r="W17" s="25">
        <v>4475.3730953771901</v>
      </c>
      <c r="X17" s="91">
        <v>6.9732169367879598E-2</v>
      </c>
      <c r="Y17" s="25">
        <v>158.41848965922</v>
      </c>
      <c r="Z17" s="25">
        <v>158.41848965922</v>
      </c>
      <c r="AA17" s="25">
        <v>22.989533812838499</v>
      </c>
      <c r="AB17" s="25">
        <v>92.298513392858197</v>
      </c>
      <c r="AC17" s="25">
        <v>1.68415370325534</v>
      </c>
      <c r="AD17" s="91">
        <v>7484.2099030667696</v>
      </c>
      <c r="AE17" s="25">
        <v>270.56410265006502</v>
      </c>
      <c r="AF17" s="25">
        <v>940.07670544530799</v>
      </c>
      <c r="AG17" s="25">
        <v>23.897667199223498</v>
      </c>
      <c r="AH17" s="25">
        <v>4263.4061289593601</v>
      </c>
      <c r="AI17" s="25">
        <v>0</v>
      </c>
      <c r="AJ17" s="91">
        <v>69837.549735169698</v>
      </c>
      <c r="AK17" s="25">
        <v>3683.2074324421101</v>
      </c>
      <c r="AL17" s="25">
        <v>386.27010971301303</v>
      </c>
      <c r="AM17" s="25">
        <v>4092.4670759679602</v>
      </c>
      <c r="AN17" s="25">
        <v>0.48695991871139899</v>
      </c>
      <c r="AO17" s="25">
        <v>532.04906084205402</v>
      </c>
      <c r="AP17" s="25">
        <v>85.782040928807106</v>
      </c>
      <c r="AQ17" s="25">
        <v>16730.741626359501</v>
      </c>
      <c r="AR17" s="25">
        <v>39.607348556248198</v>
      </c>
      <c r="AS17" s="25">
        <v>5.2507868406113403</v>
      </c>
      <c r="AT17" s="25">
        <v>147.06195682247801</v>
      </c>
      <c r="AU17" s="25">
        <v>59.014727095355298</v>
      </c>
      <c r="AV17" s="25">
        <v>5.4863572887558698</v>
      </c>
      <c r="AW17" s="25">
        <v>24.671815318815899</v>
      </c>
      <c r="AX17" s="25">
        <v>6554.5076815963603</v>
      </c>
      <c r="AY17" s="25">
        <v>2073.3746371787402</v>
      </c>
      <c r="AZ17" s="25">
        <v>4481.1330444176201</v>
      </c>
      <c r="BA17" s="25">
        <v>2.9067928702524801</v>
      </c>
      <c r="BB17" s="25">
        <v>1.3278029641142599</v>
      </c>
      <c r="BC17" s="25">
        <v>796.31115252126199</v>
      </c>
      <c r="BD17" s="25">
        <v>3.0008420884384099</v>
      </c>
      <c r="BE17" s="25">
        <v>194.46117307936001</v>
      </c>
      <c r="BF17" s="25">
        <v>4.9840299718359402</v>
      </c>
      <c r="BG17" s="25">
        <v>7.3669344400535701</v>
      </c>
      <c r="BH17" s="25">
        <v>421.13695828303997</v>
      </c>
      <c r="BI17" s="25">
        <v>15921.591689188799</v>
      </c>
      <c r="BJ17" s="25">
        <v>242.34990558706301</v>
      </c>
      <c r="BK17" s="25">
        <v>27.446127945237102</v>
      </c>
      <c r="BL17" s="25">
        <v>5.2078845770157098</v>
      </c>
      <c r="BM17" s="25">
        <v>140.484792812932</v>
      </c>
      <c r="BN17" s="25">
        <v>11006.28518395</v>
      </c>
      <c r="BO17" s="25">
        <v>0</v>
      </c>
      <c r="BP17" s="25">
        <v>1766.5002509604899</v>
      </c>
      <c r="BQ17" s="25">
        <v>3437.2999629160499</v>
      </c>
      <c r="BR17" s="91">
        <v>0</v>
      </c>
      <c r="BS17" s="25">
        <v>5423.5778648125597</v>
      </c>
      <c r="BT17" s="25">
        <v>59520.103227015403</v>
      </c>
      <c r="BU17" s="25">
        <v>2477.1965690697002</v>
      </c>
      <c r="BX17" s="29">
        <f t="shared" si="0"/>
        <v>5.6175244384589111E-3</v>
      </c>
      <c r="BY17" s="22">
        <f t="shared" si="2"/>
        <v>3.343534866711411E-3</v>
      </c>
      <c r="BZ17" s="22">
        <f t="shared" si="3"/>
        <v>2.7150874109772936E-3</v>
      </c>
      <c r="CA17" s="22">
        <f t="shared" si="4"/>
        <v>2.3017313415938149E-3</v>
      </c>
      <c r="CB17" s="22">
        <f t="shared" si="5"/>
        <v>2.6344944981189513E-3</v>
      </c>
      <c r="CC17" s="22">
        <f t="shared" si="6"/>
        <v>2.7912488260095798E-3</v>
      </c>
      <c r="CD17" s="22">
        <f t="shared" si="7"/>
        <v>2.1440976312026329E-3</v>
      </c>
      <c r="CE17" s="22">
        <f t="shared" si="8"/>
        <v>2.667342435376579E-3</v>
      </c>
    </row>
    <row r="18" spans="1:83" x14ac:dyDescent="0.25">
      <c r="A18" s="27" t="s">
        <v>182</v>
      </c>
      <c r="B18" s="91">
        <v>5144.4407904</v>
      </c>
      <c r="C18" s="91">
        <v>757.53800047000004</v>
      </c>
      <c r="D18" s="91">
        <v>1545.5174538000001</v>
      </c>
      <c r="E18" s="91">
        <v>1687.5867588999999</v>
      </c>
      <c r="F18" s="91">
        <v>666.14775265000003</v>
      </c>
      <c r="G18" s="91">
        <v>85.862101594999999</v>
      </c>
      <c r="H18" s="91">
        <v>12225.040422</v>
      </c>
      <c r="J18" t="s">
        <v>182</v>
      </c>
      <c r="K18" s="90">
        <v>0.69580666377419698</v>
      </c>
      <c r="L18" s="25">
        <v>221.22682877245501</v>
      </c>
      <c r="M18" s="25">
        <v>137.027481725716</v>
      </c>
      <c r="N18" s="25">
        <v>137.02652558590501</v>
      </c>
      <c r="O18" s="25">
        <v>138.77078173746199</v>
      </c>
      <c r="P18" s="91">
        <v>5.2800132922515598E-3</v>
      </c>
      <c r="Q18" s="25">
        <v>170.29147822253699</v>
      </c>
      <c r="R18" s="25">
        <v>193.50260625517399</v>
      </c>
      <c r="S18" s="25">
        <v>4633.7508600781503</v>
      </c>
      <c r="T18" s="25">
        <v>77.2725812191009</v>
      </c>
      <c r="U18" s="25">
        <v>63.515951695332198</v>
      </c>
      <c r="V18" s="25">
        <v>38.842206259865399</v>
      </c>
      <c r="W18" s="25">
        <v>457.60656273095401</v>
      </c>
      <c r="X18" s="91">
        <v>7.0886643292437101E-3</v>
      </c>
      <c r="Y18" s="25">
        <v>91.014363318000093</v>
      </c>
      <c r="Z18" s="25">
        <v>91.014363318000093</v>
      </c>
      <c r="AA18" s="25">
        <v>9.7534811413328093</v>
      </c>
      <c r="AB18" s="25">
        <v>21.0215248317487</v>
      </c>
      <c r="AC18" s="25">
        <v>1.7783476014672801</v>
      </c>
      <c r="AD18" s="91">
        <v>883.63612039815303</v>
      </c>
      <c r="AE18" s="25">
        <v>48.227894423298402</v>
      </c>
      <c r="AF18" s="25">
        <v>41.7096607360128</v>
      </c>
      <c r="AG18" s="25">
        <v>16.446085348064599</v>
      </c>
      <c r="AH18" s="25">
        <v>607.399396374498</v>
      </c>
      <c r="AI18" s="25">
        <v>0</v>
      </c>
      <c r="AJ18" s="91">
        <v>8127.7366716821698</v>
      </c>
      <c r="AK18" s="25">
        <v>1265.30152707551</v>
      </c>
      <c r="AL18" s="25">
        <v>130.83141736911401</v>
      </c>
      <c r="AM18" s="25">
        <v>1405.8864255859601</v>
      </c>
      <c r="AN18" s="25">
        <v>3.8727363257780902E-2</v>
      </c>
      <c r="AO18" s="25">
        <v>107.59172291428899</v>
      </c>
      <c r="AP18" s="25">
        <v>13.1748906562608</v>
      </c>
      <c r="AQ18" s="25">
        <v>1933.34812711519</v>
      </c>
      <c r="AR18" s="25">
        <v>7.4703951123530397</v>
      </c>
      <c r="AS18" s="25">
        <v>1.4331689677408599</v>
      </c>
      <c r="AT18" s="25">
        <v>56.6640628978653</v>
      </c>
      <c r="AU18" s="25">
        <v>9.3973274139232892</v>
      </c>
      <c r="AV18" s="25">
        <v>0.81109730540077196</v>
      </c>
      <c r="AW18" s="25">
        <v>5.5716093850758099</v>
      </c>
      <c r="AX18" s="25">
        <v>1283.4737405728699</v>
      </c>
      <c r="AY18" s="25">
        <v>530.540695604093</v>
      </c>
      <c r="AZ18" s="25">
        <v>752.93304496877704</v>
      </c>
      <c r="BA18" s="25">
        <v>0.68365789557807899</v>
      </c>
      <c r="BB18" s="25">
        <v>0.214329633536709</v>
      </c>
      <c r="BC18" s="25">
        <v>135.21858099505599</v>
      </c>
      <c r="BD18" s="25">
        <v>0.60573702166592203</v>
      </c>
      <c r="BE18" s="25">
        <v>94.721800184086007</v>
      </c>
      <c r="BF18" s="25">
        <v>0.93387191146238102</v>
      </c>
      <c r="BG18" s="25">
        <v>1.0808398617702</v>
      </c>
      <c r="BH18" s="25">
        <v>158.72849275505999</v>
      </c>
      <c r="BI18" s="25">
        <v>2339.1107721825201</v>
      </c>
      <c r="BJ18" s="25">
        <v>37.956772874331001</v>
      </c>
      <c r="BK18" s="25">
        <v>5.0509755011381303</v>
      </c>
      <c r="BL18" s="25">
        <v>0.82308523178844395</v>
      </c>
      <c r="BM18" s="25">
        <v>82.534469066397705</v>
      </c>
      <c r="BN18" s="25">
        <v>954.97605886532494</v>
      </c>
      <c r="BO18" s="25">
        <v>0</v>
      </c>
      <c r="BP18" s="25">
        <v>23.203068949120599</v>
      </c>
      <c r="BQ18" s="25">
        <v>310.04238593298999</v>
      </c>
      <c r="BR18" s="91">
        <v>0</v>
      </c>
      <c r="BS18" s="25">
        <v>521.20239022470696</v>
      </c>
      <c r="BT18" s="25">
        <v>7482.8103430942901</v>
      </c>
      <c r="BU18" s="25">
        <v>206.63555321373201</v>
      </c>
      <c r="BX18" s="29">
        <f t="shared" si="0"/>
        <v>6.9376024718836382E-3</v>
      </c>
      <c r="BY18" s="22">
        <f t="shared" si="2"/>
        <v>-9.9270251350709313E-2</v>
      </c>
      <c r="BZ18" s="22">
        <f t="shared" si="3"/>
        <v>-0.19819283521401093</v>
      </c>
      <c r="CA18" s="22">
        <f t="shared" si="4"/>
        <v>-9.0345811281992289E-2</v>
      </c>
      <c r="CB18" s="22">
        <f t="shared" si="5"/>
        <v>-0.23946206984376811</v>
      </c>
      <c r="CC18" s="22">
        <f t="shared" si="6"/>
        <v>-0.20356903780947855</v>
      </c>
      <c r="CD18" s="22">
        <f t="shared" si="7"/>
        <v>-3.8755544842103792E-2</v>
      </c>
      <c r="CE18" s="22">
        <f t="shared" si="8"/>
        <v>-0.38791119826251563</v>
      </c>
    </row>
    <row r="19" spans="1:83" x14ac:dyDescent="0.25">
      <c r="A19" s="27" t="s">
        <v>183</v>
      </c>
      <c r="B19" s="91">
        <v>23395.276426</v>
      </c>
      <c r="C19" s="91">
        <v>3890.2353785</v>
      </c>
      <c r="D19" s="91">
        <v>3190.5138763</v>
      </c>
      <c r="E19" s="91">
        <v>5404.5084512000003</v>
      </c>
      <c r="F19" s="91">
        <v>2743.8694525999999</v>
      </c>
      <c r="G19" s="91">
        <v>93.324170839999994</v>
      </c>
      <c r="H19" s="91">
        <v>13270.21313</v>
      </c>
      <c r="J19" t="s">
        <v>183</v>
      </c>
      <c r="K19" s="90">
        <v>0</v>
      </c>
      <c r="L19" s="25">
        <v>0</v>
      </c>
      <c r="M19" s="25">
        <v>0</v>
      </c>
      <c r="N19" s="25">
        <v>0</v>
      </c>
      <c r="O19" s="25">
        <v>0</v>
      </c>
      <c r="P19" s="91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91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91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91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91">
        <v>0</v>
      </c>
      <c r="BS19" s="25">
        <v>0</v>
      </c>
      <c r="BT19" s="25">
        <v>0</v>
      </c>
      <c r="BU19" s="25">
        <v>0</v>
      </c>
      <c r="BX19" s="29" t="str">
        <f t="shared" si="0"/>
        <v/>
      </c>
      <c r="BY19" s="22" t="str">
        <f t="shared" si="2"/>
        <v/>
      </c>
      <c r="BZ19" s="22" t="str">
        <f t="shared" si="3"/>
        <v/>
      </c>
      <c r="CA19" s="22" t="str">
        <f t="shared" si="4"/>
        <v/>
      </c>
      <c r="CB19" s="22" t="str">
        <f t="shared" si="5"/>
        <v/>
      </c>
      <c r="CC19" s="22" t="str">
        <f t="shared" si="6"/>
        <v/>
      </c>
      <c r="CD19" s="22" t="str">
        <f t="shared" si="7"/>
        <v/>
      </c>
      <c r="CE19" s="22" t="str">
        <f t="shared" si="8"/>
        <v/>
      </c>
    </row>
    <row r="20" spans="1:83" x14ac:dyDescent="0.25">
      <c r="A20" s="27" t="s">
        <v>184</v>
      </c>
      <c r="B20" s="91">
        <v>6771.6835424999999</v>
      </c>
      <c r="C20" s="91">
        <v>13204.403071999999</v>
      </c>
      <c r="D20" s="91">
        <v>8737.3785148999996</v>
      </c>
      <c r="E20" s="91">
        <v>6718.1753080999997</v>
      </c>
      <c r="F20" s="91">
        <v>3259.6663002</v>
      </c>
      <c r="G20" s="91">
        <v>243.36770826</v>
      </c>
      <c r="H20" s="91">
        <v>46561.320882</v>
      </c>
      <c r="J20" t="s">
        <v>184</v>
      </c>
      <c r="K20" s="90">
        <v>4.7190636711396099</v>
      </c>
      <c r="L20" s="25">
        <v>3052.0983528330298</v>
      </c>
      <c r="M20" s="25">
        <v>182.56395101723501</v>
      </c>
      <c r="N20" s="25">
        <v>182.53728520055299</v>
      </c>
      <c r="O20" s="25">
        <v>184.30237397151001</v>
      </c>
      <c r="P20" s="91">
        <v>0.161184323381595</v>
      </c>
      <c r="Q20" s="25">
        <v>704.10585268272405</v>
      </c>
      <c r="R20" s="25">
        <v>344.32095499907001</v>
      </c>
      <c r="S20" s="25">
        <v>6799.9052434067999</v>
      </c>
      <c r="T20" s="25">
        <v>132.947163400226</v>
      </c>
      <c r="U20" s="25">
        <v>235.58457650668501</v>
      </c>
      <c r="V20" s="25">
        <v>55.366148984192101</v>
      </c>
      <c r="W20" s="25">
        <v>3786.81316465502</v>
      </c>
      <c r="X20" s="91">
        <v>0.19826067729206001</v>
      </c>
      <c r="Y20" s="25">
        <v>159.785394410538</v>
      </c>
      <c r="Z20" s="25">
        <v>159.785394410538</v>
      </c>
      <c r="AA20" s="25">
        <v>61.327775901938402</v>
      </c>
      <c r="AB20" s="25">
        <v>81.919580082452796</v>
      </c>
      <c r="AC20" s="25">
        <v>2.6037295805754002</v>
      </c>
      <c r="AD20" s="91">
        <v>6233.7918678444403</v>
      </c>
      <c r="AE20" s="25">
        <v>234.821686374069</v>
      </c>
      <c r="AF20" s="25">
        <v>802.67148258703003</v>
      </c>
      <c r="AG20" s="25">
        <v>30.565331776027701</v>
      </c>
      <c r="AH20" s="25">
        <v>13240.4868330053</v>
      </c>
      <c r="AI20" s="25">
        <v>0</v>
      </c>
      <c r="AJ20" s="91">
        <v>55430.185383025499</v>
      </c>
      <c r="AK20" s="25">
        <v>7884.2183478033603</v>
      </c>
      <c r="AL20" s="25">
        <v>814.69507508303104</v>
      </c>
      <c r="AM20" s="25">
        <v>8760.2411987883406</v>
      </c>
      <c r="AN20" s="25">
        <v>0.42178412704944301</v>
      </c>
      <c r="AO20" s="25">
        <v>401.23565781184601</v>
      </c>
      <c r="AP20" s="25">
        <v>76.328872479152494</v>
      </c>
      <c r="AQ20" s="25">
        <v>13348.065383585301</v>
      </c>
      <c r="AR20" s="25">
        <v>27.7780349333377</v>
      </c>
      <c r="AS20" s="25">
        <v>7.7666030644245598</v>
      </c>
      <c r="AT20" s="25">
        <v>296.959713531418</v>
      </c>
      <c r="AU20" s="25">
        <v>51.308254622816698</v>
      </c>
      <c r="AV20" s="25">
        <v>20.881263242447702</v>
      </c>
      <c r="AW20" s="25">
        <v>22.4307158683179</v>
      </c>
      <c r="AX20" s="25">
        <v>6737.7789430220901</v>
      </c>
      <c r="AY20" s="25">
        <v>3269.23919975032</v>
      </c>
      <c r="AZ20" s="25">
        <v>3468.53974327176</v>
      </c>
      <c r="BA20" s="25">
        <v>1.90825771579115</v>
      </c>
      <c r="BB20" s="25">
        <v>1.1405775746953399</v>
      </c>
      <c r="BC20" s="25">
        <v>1630.1587711437001</v>
      </c>
      <c r="BD20" s="25">
        <v>2.7122509543257398</v>
      </c>
      <c r="BE20" s="25">
        <v>257.51729378241401</v>
      </c>
      <c r="BF20" s="25">
        <v>5.7804437286771702</v>
      </c>
      <c r="BG20" s="25">
        <v>7.9084753782304604</v>
      </c>
      <c r="BH20" s="25">
        <v>547.46765873553898</v>
      </c>
      <c r="BI20" s="25">
        <v>10993.053671841501</v>
      </c>
      <c r="BJ20" s="25">
        <v>212.80878223295099</v>
      </c>
      <c r="BK20" s="25">
        <v>93.847420918555699</v>
      </c>
      <c r="BL20" s="25">
        <v>4.53580984352695</v>
      </c>
      <c r="BM20" s="25">
        <v>244.018642262382</v>
      </c>
      <c r="BN20" s="25">
        <v>9026.8219718584496</v>
      </c>
      <c r="BO20" s="25">
        <v>0</v>
      </c>
      <c r="BP20" s="25">
        <v>1539.9614605183399</v>
      </c>
      <c r="BQ20" s="25">
        <v>2837.60679852762</v>
      </c>
      <c r="BR20" s="91">
        <v>0</v>
      </c>
      <c r="BS20" s="25">
        <v>4415.11216523858</v>
      </c>
      <c r="BT20" s="25">
        <v>46689.785997122897</v>
      </c>
      <c r="BU20" s="25">
        <v>2046.6628535730299</v>
      </c>
      <c r="BX20" s="29">
        <f t="shared" si="0"/>
        <v>7.0006949021473126E-3</v>
      </c>
      <c r="BY20" s="22">
        <f t="shared" si="2"/>
        <v>4.1676048104842345E-3</v>
      </c>
      <c r="BZ20" s="22">
        <f t="shared" si="3"/>
        <v>2.7327067197620005E-3</v>
      </c>
      <c r="CA20" s="22">
        <f t="shared" si="4"/>
        <v>2.6166525633922041E-3</v>
      </c>
      <c r="CB20" s="22">
        <f t="shared" si="5"/>
        <v>2.9179999066792067E-3</v>
      </c>
      <c r="CC20" s="22">
        <f t="shared" si="6"/>
        <v>2.9367728683554698E-3</v>
      </c>
      <c r="CD20" s="22">
        <f t="shared" si="7"/>
        <v>2.6746933972299288E-3</v>
      </c>
      <c r="CE20" s="22">
        <f t="shared" si="8"/>
        <v>2.7590522066258693E-3</v>
      </c>
    </row>
    <row r="21" spans="1:83" x14ac:dyDescent="0.25">
      <c r="A21" s="27" t="s">
        <v>185</v>
      </c>
      <c r="B21" s="91">
        <v>8164.6264256000004</v>
      </c>
      <c r="C21" s="91">
        <v>2897.1294256000001</v>
      </c>
      <c r="D21" s="91">
        <v>2510.2780827000001</v>
      </c>
      <c r="E21" s="91">
        <v>2894.0348531</v>
      </c>
      <c r="F21" s="91">
        <v>1610.2243252999999</v>
      </c>
      <c r="G21" s="91">
        <v>106.06755011</v>
      </c>
      <c r="H21" s="91">
        <v>12598.35786</v>
      </c>
      <c r="J21" t="s">
        <v>185</v>
      </c>
      <c r="K21" s="90">
        <v>0</v>
      </c>
      <c r="L21" s="25">
        <v>0</v>
      </c>
      <c r="M21" s="25">
        <v>0</v>
      </c>
      <c r="N21" s="25">
        <v>0</v>
      </c>
      <c r="O21" s="25">
        <v>0</v>
      </c>
      <c r="P21" s="91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91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91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91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91">
        <v>0</v>
      </c>
      <c r="BS21" s="25">
        <v>0</v>
      </c>
      <c r="BT21" s="25">
        <v>0</v>
      </c>
      <c r="BU21" s="25">
        <v>0</v>
      </c>
      <c r="BX21" s="29" t="str">
        <f t="shared" si="0"/>
        <v/>
      </c>
      <c r="BY21" s="22" t="str">
        <f t="shared" si="2"/>
        <v/>
      </c>
      <c r="BZ21" s="22" t="str">
        <f t="shared" si="3"/>
        <v/>
      </c>
      <c r="CA21" s="22" t="str">
        <f t="shared" si="4"/>
        <v/>
      </c>
      <c r="CB21" s="22" t="str">
        <f t="shared" si="5"/>
        <v/>
      </c>
      <c r="CC21" s="22" t="str">
        <f t="shared" si="6"/>
        <v/>
      </c>
      <c r="CD21" s="22" t="str">
        <f t="shared" si="7"/>
        <v/>
      </c>
      <c r="CE21" s="22" t="str">
        <f t="shared" si="8"/>
        <v/>
      </c>
    </row>
    <row r="22" spans="1:83" x14ac:dyDescent="0.25">
      <c r="A22" s="27" t="s">
        <v>186</v>
      </c>
      <c r="B22" s="91">
        <v>233395.45843</v>
      </c>
      <c r="C22" s="91">
        <v>27911.282278999999</v>
      </c>
      <c r="D22" s="91">
        <v>9278.4647528000005</v>
      </c>
      <c r="E22" s="91">
        <v>28105.568179999998</v>
      </c>
      <c r="F22" s="91">
        <v>22214.284614</v>
      </c>
      <c r="G22" s="91">
        <v>718.72717863000003</v>
      </c>
      <c r="H22" s="91">
        <v>81614.741294000007</v>
      </c>
      <c r="J22" t="s">
        <v>186</v>
      </c>
      <c r="K22" s="90">
        <v>0</v>
      </c>
      <c r="L22" s="25">
        <v>0</v>
      </c>
      <c r="M22" s="25">
        <v>0</v>
      </c>
      <c r="N22" s="25">
        <v>0</v>
      </c>
      <c r="O22" s="25">
        <v>0</v>
      </c>
      <c r="P22" s="91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91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91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91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91">
        <v>0</v>
      </c>
      <c r="BS22" s="25">
        <v>0</v>
      </c>
      <c r="BT22" s="25">
        <v>0</v>
      </c>
      <c r="BU22" s="25">
        <v>0</v>
      </c>
      <c r="BX22" s="29" t="str">
        <f t="shared" si="0"/>
        <v/>
      </c>
      <c r="BY22" s="22" t="str">
        <f t="shared" si="2"/>
        <v/>
      </c>
      <c r="BZ22" s="22" t="str">
        <f t="shared" si="3"/>
        <v/>
      </c>
      <c r="CA22" s="22" t="str">
        <f t="shared" si="4"/>
        <v/>
      </c>
      <c r="CB22" s="22" t="str">
        <f t="shared" si="5"/>
        <v/>
      </c>
      <c r="CC22" s="22" t="str">
        <f t="shared" si="6"/>
        <v/>
      </c>
      <c r="CD22" s="22" t="str">
        <f t="shared" si="7"/>
        <v/>
      </c>
      <c r="CE22" s="22" t="str">
        <f t="shared" si="8"/>
        <v/>
      </c>
    </row>
    <row r="23" spans="1:83" x14ac:dyDescent="0.25">
      <c r="A23" s="27" t="s">
        <v>187</v>
      </c>
      <c r="B23" s="91">
        <v>39565.794109000002</v>
      </c>
      <c r="C23" s="91">
        <v>6467.7966275999997</v>
      </c>
      <c r="D23" s="91">
        <v>15945.097319</v>
      </c>
      <c r="E23" s="91">
        <v>29098.140748999998</v>
      </c>
      <c r="F23" s="91">
        <v>9753.3236089999991</v>
      </c>
      <c r="G23" s="91">
        <v>451.70239407999998</v>
      </c>
      <c r="H23" s="91">
        <v>64017.540015999999</v>
      </c>
      <c r="J23" t="s">
        <v>187</v>
      </c>
      <c r="K23" s="90">
        <v>5.4580306043024596</v>
      </c>
      <c r="L23" s="25">
        <v>4262.3367514511501</v>
      </c>
      <c r="M23" s="25">
        <v>1119.1849340506101</v>
      </c>
      <c r="N23" s="25">
        <v>1119.15641839718</v>
      </c>
      <c r="O23" s="25">
        <v>1283.79291929955</v>
      </c>
      <c r="P23" s="91">
        <v>0.170515031424259</v>
      </c>
      <c r="Q23" s="25">
        <v>1144.25710256153</v>
      </c>
      <c r="R23" s="25">
        <v>2385.4735073148299</v>
      </c>
      <c r="S23" s="25">
        <v>39760.481793151303</v>
      </c>
      <c r="T23" s="25">
        <v>722.374128985433</v>
      </c>
      <c r="U23" s="25">
        <v>463.18872980720499</v>
      </c>
      <c r="V23" s="25">
        <v>411.623313117473</v>
      </c>
      <c r="W23" s="25">
        <v>4418.3946026419299</v>
      </c>
      <c r="X23" s="91">
        <v>0.21015688557992501</v>
      </c>
      <c r="Y23" s="25">
        <v>807.11337639002397</v>
      </c>
      <c r="Z23" s="25">
        <v>807.11337639002397</v>
      </c>
      <c r="AA23" s="25">
        <v>109.571608256772</v>
      </c>
      <c r="AB23" s="25">
        <v>240.99825549561601</v>
      </c>
      <c r="AC23" s="25">
        <v>22.588362354198399</v>
      </c>
      <c r="AD23" s="91">
        <v>9249.1838754733199</v>
      </c>
      <c r="AE23" s="25">
        <v>375.66857176603497</v>
      </c>
      <c r="AF23" s="25">
        <v>1019.64473800591</v>
      </c>
      <c r="AG23" s="25">
        <v>149.22715398362601</v>
      </c>
      <c r="AH23" s="25">
        <v>6485.4699178227102</v>
      </c>
      <c r="AI23" s="25">
        <v>0</v>
      </c>
      <c r="AJ23" s="91">
        <v>76258.324437022195</v>
      </c>
      <c r="AK23" s="25">
        <v>14387.338807542001</v>
      </c>
      <c r="AL23" s="25">
        <v>1489.0195048529199</v>
      </c>
      <c r="AM23" s="25">
        <v>15985.929920651701</v>
      </c>
      <c r="AN23" s="25">
        <v>0.66138433692751697</v>
      </c>
      <c r="AO23" s="25">
        <v>807.82750817203703</v>
      </c>
      <c r="AP23" s="25">
        <v>359.85769393232903</v>
      </c>
      <c r="AQ23" s="25">
        <v>17656.803906729201</v>
      </c>
      <c r="AR23" s="25">
        <v>166.92342558794499</v>
      </c>
      <c r="AS23" s="25">
        <v>17.220548349013701</v>
      </c>
      <c r="AT23" s="25">
        <v>784.30963665624904</v>
      </c>
      <c r="AU23" s="25">
        <v>243.53682013040299</v>
      </c>
      <c r="AV23" s="25">
        <v>25.097158588380498</v>
      </c>
      <c r="AW23" s="25">
        <v>115.061994972359</v>
      </c>
      <c r="AX23" s="25">
        <v>29169.332614625899</v>
      </c>
      <c r="AY23" s="25">
        <v>9784.5485652864609</v>
      </c>
      <c r="AZ23" s="25">
        <v>19384.7840493394</v>
      </c>
      <c r="BA23" s="25">
        <v>6.1592820687070402</v>
      </c>
      <c r="BB23" s="25">
        <v>5.62439286033168</v>
      </c>
      <c r="BC23" s="25">
        <v>3645.5312541543299</v>
      </c>
      <c r="BD23" s="25">
        <v>9.4497932031503993</v>
      </c>
      <c r="BE23" s="25">
        <v>1202.71357998644</v>
      </c>
      <c r="BF23" s="25">
        <v>11.2761446044632</v>
      </c>
      <c r="BG23" s="25">
        <v>16.927256778937</v>
      </c>
      <c r="BH23" s="25">
        <v>2029.60652920848</v>
      </c>
      <c r="BI23" s="25">
        <v>11814.761165551899</v>
      </c>
      <c r="BJ23" s="25">
        <v>1003.16224728142</v>
      </c>
      <c r="BK23" s="25">
        <v>120.06389179274299</v>
      </c>
      <c r="BL23" s="25">
        <v>22.026915130761601</v>
      </c>
      <c r="BM23" s="25">
        <v>452.99226804675902</v>
      </c>
      <c r="BN23" s="25">
        <v>11433.6821359925</v>
      </c>
      <c r="BO23" s="25">
        <v>0</v>
      </c>
      <c r="BP23" s="25">
        <v>2022.4650303210201</v>
      </c>
      <c r="BQ23" s="25">
        <v>3869.19241837758</v>
      </c>
      <c r="BR23" s="91">
        <v>0</v>
      </c>
      <c r="BS23" s="25">
        <v>6003.6890892259298</v>
      </c>
      <c r="BT23" s="25">
        <v>64210.840012676497</v>
      </c>
      <c r="BU23" s="25">
        <v>2816.5173707508302</v>
      </c>
      <c r="BX23" s="29">
        <f t="shared" si="0"/>
        <v>6.8542530087799276E-3</v>
      </c>
      <c r="BY23" s="22">
        <f t="shared" si="2"/>
        <v>4.9206060066671296E-3</v>
      </c>
      <c r="BZ23" s="22">
        <f t="shared" si="3"/>
        <v>2.7325055564198274E-3</v>
      </c>
      <c r="CA23" s="22">
        <f t="shared" si="4"/>
        <v>2.5608248626394171E-3</v>
      </c>
      <c r="CB23" s="22">
        <f t="shared" si="5"/>
        <v>2.4466121818572553E-3</v>
      </c>
      <c r="CC23" s="22">
        <f t="shared" si="6"/>
        <v>3.2014682930902177E-3</v>
      </c>
      <c r="CD23" s="22">
        <f t="shared" si="7"/>
        <v>2.8555836401668476E-3</v>
      </c>
      <c r="CE23" s="22">
        <f t="shared" si="8"/>
        <v>3.0194849197296009E-3</v>
      </c>
    </row>
    <row r="24" spans="1:83" x14ac:dyDescent="0.25">
      <c r="A24" s="27" t="s">
        <v>188</v>
      </c>
      <c r="B24" s="91">
        <v>52333.348403000004</v>
      </c>
      <c r="C24" s="91">
        <v>548.81319715999996</v>
      </c>
      <c r="D24" s="91">
        <v>6705.8769019000001</v>
      </c>
      <c r="E24" s="91">
        <v>9054.9505933</v>
      </c>
      <c r="F24" s="91">
        <v>2088.9378231000001</v>
      </c>
      <c r="G24" s="91">
        <v>624.13701074999994</v>
      </c>
      <c r="H24" s="91">
        <v>81382.544223999997</v>
      </c>
      <c r="J24" t="s">
        <v>188</v>
      </c>
      <c r="K24" s="90">
        <v>0</v>
      </c>
      <c r="L24" s="25">
        <v>0</v>
      </c>
      <c r="M24" s="25">
        <v>0</v>
      </c>
      <c r="N24" s="25">
        <v>0</v>
      </c>
      <c r="O24" s="25">
        <v>0</v>
      </c>
      <c r="P24" s="91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91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91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91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91">
        <v>0</v>
      </c>
      <c r="BS24" s="25">
        <v>0</v>
      </c>
      <c r="BT24" s="25">
        <v>0</v>
      </c>
      <c r="BU24" s="25">
        <v>0</v>
      </c>
      <c r="BX24" s="29" t="str">
        <f t="shared" si="0"/>
        <v/>
      </c>
      <c r="BY24" s="22" t="str">
        <f t="shared" si="2"/>
        <v/>
      </c>
      <c r="BZ24" s="22" t="str">
        <f t="shared" si="3"/>
        <v/>
      </c>
      <c r="CA24" s="22" t="str">
        <f t="shared" si="4"/>
        <v/>
      </c>
      <c r="CB24" s="22" t="str">
        <f t="shared" si="5"/>
        <v/>
      </c>
      <c r="CC24" s="22" t="str">
        <f t="shared" si="6"/>
        <v/>
      </c>
      <c r="CD24" s="22" t="str">
        <f t="shared" si="7"/>
        <v/>
      </c>
      <c r="CE24" s="22" t="str">
        <f t="shared" si="8"/>
        <v/>
      </c>
    </row>
    <row r="25" spans="1:83" x14ac:dyDescent="0.25">
      <c r="A25" s="27" t="s">
        <v>189</v>
      </c>
      <c r="B25" s="91">
        <v>17550.472668999999</v>
      </c>
      <c r="C25" s="91">
        <v>33034.088647999997</v>
      </c>
      <c r="D25" s="91">
        <v>7193.4693731999996</v>
      </c>
      <c r="E25" s="91">
        <v>14375.126458000001</v>
      </c>
      <c r="F25" s="91">
        <v>6716.4423892000004</v>
      </c>
      <c r="G25" s="91">
        <v>412.56727719999998</v>
      </c>
      <c r="H25" s="91">
        <v>75049.058734999999</v>
      </c>
      <c r="J25" t="s">
        <v>189</v>
      </c>
      <c r="K25" s="90">
        <v>1.33314415286231</v>
      </c>
      <c r="L25" s="25">
        <v>6583.5116204053702</v>
      </c>
      <c r="M25" s="25">
        <v>354.54743572621402</v>
      </c>
      <c r="N25" s="25">
        <v>354.52764504036702</v>
      </c>
      <c r="O25" s="25">
        <v>406.17024152532201</v>
      </c>
      <c r="P25" s="91">
        <v>0.12025950233943</v>
      </c>
      <c r="Q25" s="25">
        <v>299.92771793203599</v>
      </c>
      <c r="R25" s="25">
        <v>736.47114329864803</v>
      </c>
      <c r="S25" s="25">
        <v>12996.8437899656</v>
      </c>
      <c r="T25" s="25">
        <v>222.43205300737401</v>
      </c>
      <c r="U25" s="25">
        <v>136.88149930904899</v>
      </c>
      <c r="V25" s="25">
        <v>128.785501972443</v>
      </c>
      <c r="W25" s="25">
        <v>3491.8543033422502</v>
      </c>
      <c r="X25" s="91">
        <v>0.145440340723518</v>
      </c>
      <c r="Y25" s="25">
        <v>247.63701585136599</v>
      </c>
      <c r="Z25" s="25">
        <v>247.63701585136599</v>
      </c>
      <c r="AA25" s="25">
        <v>37.471257960614402</v>
      </c>
      <c r="AB25" s="25">
        <v>182.36788576657199</v>
      </c>
      <c r="AC25" s="25">
        <v>7.1361719568192896</v>
      </c>
      <c r="AD25" s="91">
        <v>7407.6750003229199</v>
      </c>
      <c r="AE25" s="25">
        <v>154.45256661454701</v>
      </c>
      <c r="AF25" s="25">
        <v>1799.80689992932</v>
      </c>
      <c r="AG25" s="25">
        <v>57.110862157087197</v>
      </c>
      <c r="AH25" s="25">
        <v>32168.893131389901</v>
      </c>
      <c r="AI25" s="25">
        <v>0</v>
      </c>
      <c r="AJ25" s="91">
        <v>63696.241447885397</v>
      </c>
      <c r="AK25" s="25">
        <v>4726.9595558127503</v>
      </c>
      <c r="AL25" s="25">
        <v>487.74748380319301</v>
      </c>
      <c r="AM25" s="25">
        <v>5252.17829757656</v>
      </c>
      <c r="AN25" s="25">
        <v>0.91288176048247005</v>
      </c>
      <c r="AO25" s="25">
        <v>266.20544472290601</v>
      </c>
      <c r="AP25" s="25">
        <v>120.819574397724</v>
      </c>
      <c r="AQ25" s="25">
        <v>13965.610437365</v>
      </c>
      <c r="AR25" s="25">
        <v>45.583832151104801</v>
      </c>
      <c r="AS25" s="25">
        <v>5.6931263997971699</v>
      </c>
      <c r="AT25" s="25">
        <v>356.61511455766998</v>
      </c>
      <c r="AU25" s="25">
        <v>80.087205873112893</v>
      </c>
      <c r="AV25" s="25">
        <v>16.6857982925202</v>
      </c>
      <c r="AW25" s="25">
        <v>37.777633746148702</v>
      </c>
      <c r="AX25" s="25">
        <v>9742.8432797246296</v>
      </c>
      <c r="AY25" s="25">
        <v>3870.4076764022702</v>
      </c>
      <c r="AZ25" s="25">
        <v>5872.4356033223603</v>
      </c>
      <c r="BA25" s="25">
        <v>1.6671280521613501</v>
      </c>
      <c r="BB25" s="25">
        <v>1.8310465583094899</v>
      </c>
      <c r="BC25" s="25">
        <v>1641.56257213247</v>
      </c>
      <c r="BD25" s="25">
        <v>3.18603713024355</v>
      </c>
      <c r="BE25" s="25">
        <v>411.72877450575101</v>
      </c>
      <c r="BF25" s="25">
        <v>4.2375308310873701</v>
      </c>
      <c r="BG25" s="25">
        <v>8.8099663012505705</v>
      </c>
      <c r="BH25" s="25">
        <v>719.66763714126603</v>
      </c>
      <c r="BI25" s="25">
        <v>3435.4326660833199</v>
      </c>
      <c r="BJ25" s="25">
        <v>333.88330836598902</v>
      </c>
      <c r="BK25" s="25">
        <v>73.363763057149299</v>
      </c>
      <c r="BL25" s="25">
        <v>7.2076269085136904</v>
      </c>
      <c r="BM25" s="25">
        <v>205.333405355688</v>
      </c>
      <c r="BN25" s="25">
        <v>13487.108838963301</v>
      </c>
      <c r="BO25" s="25">
        <v>0</v>
      </c>
      <c r="BP25" s="25">
        <v>4536.9608706170502</v>
      </c>
      <c r="BQ25" s="25">
        <v>4256.4328183237403</v>
      </c>
      <c r="BR25" s="91">
        <v>0</v>
      </c>
      <c r="BS25" s="25">
        <v>4738.5199387787497</v>
      </c>
      <c r="BT25" s="25">
        <v>47435.253514112301</v>
      </c>
      <c r="BU25" s="25">
        <v>3341.2733876279899</v>
      </c>
      <c r="BX25" s="29">
        <f t="shared" si="0"/>
        <v>7.1344222982498984E-3</v>
      </c>
      <c r="BY25" s="22">
        <f t="shared" si="2"/>
        <v>-0.25945904505909001</v>
      </c>
      <c r="BZ25" s="22">
        <f t="shared" si="3"/>
        <v>-2.6190990943607526E-2</v>
      </c>
      <c r="CA25" s="22">
        <f t="shared" si="4"/>
        <v>-0.26986853976968561</v>
      </c>
      <c r="CB25" s="22">
        <f t="shared" si="5"/>
        <v>-0.32224295151834487</v>
      </c>
      <c r="CC25" s="22">
        <f t="shared" si="6"/>
        <v>-0.42374140175372266</v>
      </c>
      <c r="CD25" s="22">
        <f t="shared" si="7"/>
        <v>-0.50230322009724326</v>
      </c>
      <c r="CE25" s="22">
        <f t="shared" si="8"/>
        <v>-0.3679433917804712</v>
      </c>
    </row>
    <row r="26" spans="1:83" x14ac:dyDescent="0.25">
      <c r="A26" s="27" t="s">
        <v>190</v>
      </c>
      <c r="B26" s="91">
        <v>45870.161618999999</v>
      </c>
      <c r="C26" s="91">
        <v>32296.189474999999</v>
      </c>
      <c r="D26" s="91">
        <v>8991.3031766000004</v>
      </c>
      <c r="E26" s="91">
        <v>31166.036332</v>
      </c>
      <c r="F26" s="91">
        <v>18173.642930000002</v>
      </c>
      <c r="G26" s="91">
        <v>1203.6518988</v>
      </c>
      <c r="H26" s="91">
        <v>73734.431245999993</v>
      </c>
      <c r="J26" t="s">
        <v>190</v>
      </c>
      <c r="K26" s="90">
        <v>0</v>
      </c>
      <c r="L26" s="25">
        <v>0</v>
      </c>
      <c r="M26" s="25">
        <v>0</v>
      </c>
      <c r="N26" s="25">
        <v>0</v>
      </c>
      <c r="O26" s="25">
        <v>0</v>
      </c>
      <c r="P26" s="91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91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91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91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91">
        <v>0</v>
      </c>
      <c r="BS26" s="25">
        <v>0</v>
      </c>
      <c r="BT26" s="25">
        <v>0</v>
      </c>
      <c r="BU26" s="25">
        <v>0</v>
      </c>
      <c r="BX26" s="29" t="str">
        <f t="shared" si="0"/>
        <v/>
      </c>
      <c r="BY26" s="22" t="str">
        <f t="shared" si="2"/>
        <v/>
      </c>
      <c r="BZ26" s="22" t="str">
        <f t="shared" si="3"/>
        <v/>
      </c>
      <c r="CA26" s="22" t="str">
        <f t="shared" si="4"/>
        <v/>
      </c>
      <c r="CB26" s="22" t="str">
        <f t="shared" si="5"/>
        <v/>
      </c>
      <c r="CC26" s="22" t="str">
        <f t="shared" si="6"/>
        <v/>
      </c>
      <c r="CD26" s="22" t="str">
        <f t="shared" si="7"/>
        <v/>
      </c>
      <c r="CE26" s="22" t="str">
        <f t="shared" si="8"/>
        <v/>
      </c>
    </row>
    <row r="27" spans="1:83" x14ac:dyDescent="0.25">
      <c r="A27" s="27" t="s">
        <v>191</v>
      </c>
      <c r="B27" s="91">
        <v>130732.77740000001</v>
      </c>
      <c r="C27" s="91">
        <v>9899.3647003000005</v>
      </c>
      <c r="D27" s="91">
        <v>4956.5895291999996</v>
      </c>
      <c r="E27" s="91">
        <v>18205.795969999999</v>
      </c>
      <c r="F27" s="91">
        <v>12669.360433</v>
      </c>
      <c r="G27" s="91">
        <v>368.72794305000002</v>
      </c>
      <c r="H27" s="91">
        <v>54820.424815999999</v>
      </c>
      <c r="J27" t="s">
        <v>191</v>
      </c>
      <c r="K27" s="90">
        <v>0</v>
      </c>
      <c r="L27" s="25">
        <v>0</v>
      </c>
      <c r="M27" s="25">
        <v>0</v>
      </c>
      <c r="N27" s="25">
        <v>0</v>
      </c>
      <c r="O27" s="25">
        <v>0</v>
      </c>
      <c r="P27" s="91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91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91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91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91">
        <v>0</v>
      </c>
      <c r="BS27" s="25">
        <v>0</v>
      </c>
      <c r="BT27" s="25">
        <v>0</v>
      </c>
      <c r="BU27" s="25">
        <v>0</v>
      </c>
      <c r="BX27" s="29" t="str">
        <f t="shared" si="0"/>
        <v/>
      </c>
      <c r="BY27" s="22" t="str">
        <f t="shared" si="2"/>
        <v/>
      </c>
      <c r="BZ27" s="22" t="str">
        <f t="shared" si="3"/>
        <v/>
      </c>
      <c r="CA27" s="22" t="str">
        <f t="shared" si="4"/>
        <v/>
      </c>
      <c r="CB27" s="22" t="str">
        <f t="shared" si="5"/>
        <v/>
      </c>
      <c r="CC27" s="22" t="str">
        <f t="shared" si="6"/>
        <v/>
      </c>
      <c r="CD27" s="22" t="str">
        <f t="shared" si="7"/>
        <v/>
      </c>
      <c r="CE27" s="22" t="str">
        <f t="shared" si="8"/>
        <v/>
      </c>
    </row>
    <row r="28" spans="1:83" x14ac:dyDescent="0.25">
      <c r="A28" s="27" t="s">
        <v>192</v>
      </c>
      <c r="B28" s="91">
        <v>54917.054037000002</v>
      </c>
      <c r="C28" s="91">
        <v>12305.552218000001</v>
      </c>
      <c r="D28" s="91">
        <v>10871.836764</v>
      </c>
      <c r="E28" s="91">
        <v>12284.833488</v>
      </c>
      <c r="F28" s="91">
        <v>6558.4391667999998</v>
      </c>
      <c r="G28" s="91">
        <v>293.64618995000001</v>
      </c>
      <c r="H28" s="91">
        <v>45385.983033999997</v>
      </c>
      <c r="J28" t="s">
        <v>192</v>
      </c>
      <c r="K28" s="90">
        <v>0</v>
      </c>
      <c r="L28" s="25">
        <v>0</v>
      </c>
      <c r="M28" s="25">
        <v>0</v>
      </c>
      <c r="N28" s="25">
        <v>0</v>
      </c>
      <c r="O28" s="25">
        <v>0</v>
      </c>
      <c r="P28" s="91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91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91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91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91">
        <v>0</v>
      </c>
      <c r="BS28" s="25">
        <v>0</v>
      </c>
      <c r="BT28" s="25">
        <v>0</v>
      </c>
      <c r="BU28" s="25">
        <v>0</v>
      </c>
      <c r="BX28" s="29" t="str">
        <f t="shared" si="0"/>
        <v/>
      </c>
      <c r="BY28" s="22" t="str">
        <f t="shared" si="2"/>
        <v/>
      </c>
      <c r="BZ28" s="22" t="str">
        <f t="shared" si="3"/>
        <v/>
      </c>
      <c r="CA28" s="22" t="str">
        <f t="shared" si="4"/>
        <v/>
      </c>
      <c r="CB28" s="22" t="str">
        <f t="shared" si="5"/>
        <v/>
      </c>
      <c r="CC28" s="22" t="str">
        <f t="shared" si="6"/>
        <v/>
      </c>
      <c r="CD28" s="22" t="str">
        <f t="shared" si="7"/>
        <v/>
      </c>
      <c r="CE28" s="22" t="str">
        <f t="shared" si="8"/>
        <v/>
      </c>
    </row>
    <row r="29" spans="1:83" x14ac:dyDescent="0.25">
      <c r="A29" s="27" t="s">
        <v>193</v>
      </c>
      <c r="B29" s="91">
        <v>33427.943713000001</v>
      </c>
      <c r="C29" s="91">
        <v>61938.751855000002</v>
      </c>
      <c r="D29" s="91">
        <v>16932.685192000001</v>
      </c>
      <c r="E29" s="91">
        <v>29731.312744999999</v>
      </c>
      <c r="F29" s="91">
        <v>13630.714714</v>
      </c>
      <c r="G29" s="91">
        <v>1077.4087526999999</v>
      </c>
      <c r="H29" s="91">
        <v>108187.03979</v>
      </c>
      <c r="J29" t="s">
        <v>193</v>
      </c>
      <c r="K29" s="90">
        <v>0</v>
      </c>
      <c r="L29" s="25">
        <v>0</v>
      </c>
      <c r="M29" s="25">
        <v>0</v>
      </c>
      <c r="N29" s="25">
        <v>0</v>
      </c>
      <c r="O29" s="25">
        <v>0</v>
      </c>
      <c r="P29" s="91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91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91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91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91">
        <v>0</v>
      </c>
      <c r="BS29" s="25">
        <v>0</v>
      </c>
      <c r="BT29" s="25">
        <v>0</v>
      </c>
      <c r="BU29" s="25">
        <v>0</v>
      </c>
      <c r="BX29" s="29" t="str">
        <f t="shared" si="0"/>
        <v/>
      </c>
      <c r="BY29" s="22" t="str">
        <f t="shared" si="2"/>
        <v/>
      </c>
      <c r="BZ29" s="22" t="str">
        <f t="shared" si="3"/>
        <v/>
      </c>
      <c r="CA29" s="22" t="str">
        <f t="shared" si="4"/>
        <v/>
      </c>
      <c r="CB29" s="22" t="str">
        <f t="shared" si="5"/>
        <v/>
      </c>
      <c r="CC29" s="22" t="str">
        <f t="shared" si="6"/>
        <v/>
      </c>
      <c r="CD29" s="22" t="str">
        <f t="shared" si="7"/>
        <v/>
      </c>
      <c r="CE29" s="22" t="str">
        <f t="shared" si="8"/>
        <v/>
      </c>
    </row>
    <row r="30" spans="1:83" x14ac:dyDescent="0.25">
      <c r="A30" s="27" t="s">
        <v>194</v>
      </c>
      <c r="B30" s="91">
        <v>106263.85425</v>
      </c>
      <c r="C30" s="91">
        <v>22011.556924</v>
      </c>
      <c r="D30" s="91">
        <v>16559.53974</v>
      </c>
      <c r="E30" s="91">
        <v>25817.712551000001</v>
      </c>
      <c r="F30" s="91">
        <v>14145.164106</v>
      </c>
      <c r="G30" s="91">
        <v>471.51287996000002</v>
      </c>
      <c r="H30" s="91">
        <v>193759.31649999999</v>
      </c>
      <c r="J30" t="s">
        <v>194</v>
      </c>
      <c r="K30" s="90">
        <v>0</v>
      </c>
      <c r="L30" s="25">
        <v>0</v>
      </c>
      <c r="M30" s="25">
        <v>0</v>
      </c>
      <c r="N30" s="25">
        <v>0</v>
      </c>
      <c r="O30" s="25">
        <v>0</v>
      </c>
      <c r="P30" s="91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91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91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91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91">
        <v>0</v>
      </c>
      <c r="BS30" s="25">
        <v>0</v>
      </c>
      <c r="BT30" s="25">
        <v>0</v>
      </c>
      <c r="BU30" s="25">
        <v>0</v>
      </c>
      <c r="BX30" s="29" t="str">
        <f t="shared" si="0"/>
        <v/>
      </c>
      <c r="BY30" s="22" t="str">
        <f t="shared" si="2"/>
        <v/>
      </c>
      <c r="BZ30" s="22" t="str">
        <f t="shared" si="3"/>
        <v/>
      </c>
      <c r="CA30" s="22" t="str">
        <f t="shared" si="4"/>
        <v/>
      </c>
      <c r="CB30" s="22" t="str">
        <f t="shared" si="5"/>
        <v/>
      </c>
      <c r="CC30" s="22" t="str">
        <f t="shared" si="6"/>
        <v/>
      </c>
      <c r="CD30" s="22" t="str">
        <f t="shared" si="7"/>
        <v/>
      </c>
      <c r="CE30" s="22" t="str">
        <f t="shared" si="8"/>
        <v/>
      </c>
    </row>
    <row r="31" spans="1:83" x14ac:dyDescent="0.25">
      <c r="A31" s="27" t="s">
        <v>195</v>
      </c>
      <c r="B31" s="91">
        <v>108126.11586000001</v>
      </c>
      <c r="C31" s="91">
        <v>14884.463264</v>
      </c>
      <c r="D31" s="91">
        <v>16190.241683</v>
      </c>
      <c r="E31" s="91">
        <v>22361.622014</v>
      </c>
      <c r="F31" s="91">
        <v>13852.849968</v>
      </c>
      <c r="G31" s="91">
        <v>643.03390571</v>
      </c>
      <c r="H31" s="91">
        <v>67181.222477000003</v>
      </c>
      <c r="J31" t="s">
        <v>195</v>
      </c>
      <c r="K31" s="90">
        <v>0</v>
      </c>
      <c r="L31" s="25">
        <v>0</v>
      </c>
      <c r="M31" s="25">
        <v>0</v>
      </c>
      <c r="N31" s="25">
        <v>0</v>
      </c>
      <c r="O31" s="25">
        <v>0</v>
      </c>
      <c r="P31" s="91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91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91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91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91">
        <v>0</v>
      </c>
      <c r="BS31" s="25">
        <v>0</v>
      </c>
      <c r="BT31" s="25">
        <v>0</v>
      </c>
      <c r="BU31" s="25">
        <v>0</v>
      </c>
      <c r="BX31" s="29" t="str">
        <f t="shared" si="0"/>
        <v/>
      </c>
      <c r="BY31" s="22" t="str">
        <f t="shared" si="2"/>
        <v/>
      </c>
      <c r="BZ31" s="22" t="str">
        <f t="shared" si="3"/>
        <v/>
      </c>
      <c r="CA31" s="22" t="str">
        <f t="shared" si="4"/>
        <v/>
      </c>
      <c r="CB31" s="22" t="str">
        <f t="shared" si="5"/>
        <v/>
      </c>
      <c r="CC31" s="22" t="str">
        <f t="shared" si="6"/>
        <v/>
      </c>
      <c r="CD31" s="22" t="str">
        <f t="shared" si="7"/>
        <v/>
      </c>
      <c r="CE31" s="22" t="str">
        <f t="shared" si="8"/>
        <v/>
      </c>
    </row>
    <row r="32" spans="1:83" x14ac:dyDescent="0.25">
      <c r="A32" s="27" t="s">
        <v>196</v>
      </c>
      <c r="B32" s="91">
        <v>16828.117579000002</v>
      </c>
      <c r="C32" s="91">
        <v>7200.6360814999998</v>
      </c>
      <c r="D32" s="91">
        <v>2258.7408575999998</v>
      </c>
      <c r="E32" s="91">
        <v>3786.7775243999999</v>
      </c>
      <c r="F32" s="91">
        <v>2024.6299294</v>
      </c>
      <c r="G32" s="91">
        <v>45.401330756999997</v>
      </c>
      <c r="H32" s="91">
        <v>28895.267807</v>
      </c>
      <c r="J32" t="s">
        <v>196</v>
      </c>
      <c r="K32" s="90">
        <v>0</v>
      </c>
      <c r="L32" s="25">
        <v>0</v>
      </c>
      <c r="M32" s="25">
        <v>0</v>
      </c>
      <c r="N32" s="25">
        <v>0</v>
      </c>
      <c r="O32" s="25">
        <v>0</v>
      </c>
      <c r="P32" s="91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91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91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91">
        <v>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91">
        <v>0</v>
      </c>
      <c r="BS32" s="25">
        <v>0</v>
      </c>
      <c r="BT32" s="25">
        <v>0</v>
      </c>
      <c r="BU32" s="25">
        <v>0</v>
      </c>
      <c r="BX32" s="29" t="str">
        <f t="shared" si="0"/>
        <v/>
      </c>
      <c r="BY32" s="22" t="str">
        <f t="shared" si="2"/>
        <v/>
      </c>
      <c r="BZ32" s="22" t="str">
        <f t="shared" si="3"/>
        <v/>
      </c>
      <c r="CA32" s="22" t="str">
        <f t="shared" si="4"/>
        <v/>
      </c>
      <c r="CB32" s="22" t="str">
        <f t="shared" si="5"/>
        <v/>
      </c>
      <c r="CC32" s="22" t="str">
        <f t="shared" si="6"/>
        <v/>
      </c>
      <c r="CD32" s="22" t="str">
        <f t="shared" si="7"/>
        <v/>
      </c>
      <c r="CE32" s="22" t="str">
        <f t="shared" si="8"/>
        <v/>
      </c>
    </row>
    <row r="33" spans="1:83" x14ac:dyDescent="0.25">
      <c r="A33" s="27" t="s">
        <v>197</v>
      </c>
      <c r="B33" s="91">
        <v>14746.209128</v>
      </c>
      <c r="C33" s="91">
        <v>4961.7732075000004</v>
      </c>
      <c r="D33" s="91">
        <v>3999.6833010999999</v>
      </c>
      <c r="E33" s="91">
        <v>4778.8188841000001</v>
      </c>
      <c r="F33" s="91">
        <v>2183.6401347999999</v>
      </c>
      <c r="G33" s="91">
        <v>101.55059300000001</v>
      </c>
      <c r="H33" s="91">
        <v>17958.706956999999</v>
      </c>
      <c r="J33" t="s">
        <v>197</v>
      </c>
      <c r="K33" s="90">
        <v>0</v>
      </c>
      <c r="L33" s="25">
        <v>0</v>
      </c>
      <c r="M33" s="25">
        <v>0</v>
      </c>
      <c r="N33" s="25">
        <v>0</v>
      </c>
      <c r="O33" s="25">
        <v>0</v>
      </c>
      <c r="P33" s="91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91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91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91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91">
        <v>0</v>
      </c>
      <c r="BS33" s="25">
        <v>0</v>
      </c>
      <c r="BT33" s="25">
        <v>0</v>
      </c>
      <c r="BU33" s="25">
        <v>0</v>
      </c>
      <c r="BX33" s="29" t="str">
        <f t="shared" si="0"/>
        <v/>
      </c>
      <c r="BY33" s="22" t="str">
        <f t="shared" si="2"/>
        <v/>
      </c>
      <c r="BZ33" s="22" t="str">
        <f t="shared" si="3"/>
        <v/>
      </c>
      <c r="CA33" s="22" t="str">
        <f t="shared" si="4"/>
        <v/>
      </c>
      <c r="CB33" s="22" t="str">
        <f t="shared" si="5"/>
        <v/>
      </c>
      <c r="CC33" s="22" t="str">
        <f t="shared" si="6"/>
        <v/>
      </c>
      <c r="CD33" s="22" t="str">
        <f t="shared" si="7"/>
        <v/>
      </c>
      <c r="CE33" s="22" t="str">
        <f t="shared" si="8"/>
        <v/>
      </c>
    </row>
    <row r="34" spans="1:83" x14ac:dyDescent="0.25">
      <c r="A34" s="27" t="s">
        <v>198</v>
      </c>
      <c r="B34" s="91">
        <v>11701.983555999999</v>
      </c>
      <c r="C34" s="91">
        <v>13180.12852</v>
      </c>
      <c r="D34" s="91">
        <v>8555.9615119999999</v>
      </c>
      <c r="E34" s="91">
        <v>8912.1032649999997</v>
      </c>
      <c r="F34" s="91">
        <v>2347.6186656999998</v>
      </c>
      <c r="G34" s="91">
        <v>199.49586686999999</v>
      </c>
      <c r="H34" s="91">
        <v>70929.514477000004</v>
      </c>
      <c r="J34" t="s">
        <v>198</v>
      </c>
      <c r="K34" s="90">
        <v>7.9410205633716702</v>
      </c>
      <c r="L34" s="25">
        <v>4463.2449462997301</v>
      </c>
      <c r="M34" s="25">
        <v>248.06661766905299</v>
      </c>
      <c r="N34" s="25">
        <v>248.061830691625</v>
      </c>
      <c r="O34" s="25">
        <v>211.305982477378</v>
      </c>
      <c r="P34" s="91">
        <v>2.9207588636900102E-2</v>
      </c>
      <c r="Q34" s="25">
        <v>1435.79193503327</v>
      </c>
      <c r="R34" s="25">
        <v>361.15880762233201</v>
      </c>
      <c r="S34" s="25">
        <v>8819.7157550625197</v>
      </c>
      <c r="T34" s="25">
        <v>212.621895201764</v>
      </c>
      <c r="U34" s="25">
        <v>231.13163639232201</v>
      </c>
      <c r="V34" s="25">
        <v>59.128666685492597</v>
      </c>
      <c r="W34" s="25">
        <v>6158.3995751777802</v>
      </c>
      <c r="X34" s="91">
        <v>4.3805628824627199E-2</v>
      </c>
      <c r="Y34" s="25">
        <v>260.18409897554199</v>
      </c>
      <c r="Z34" s="25">
        <v>260.18409897554199</v>
      </c>
      <c r="AA34" s="25">
        <v>51.739947084486602</v>
      </c>
      <c r="AB34" s="25">
        <v>119.53259630586901</v>
      </c>
      <c r="AC34" s="25">
        <v>1.63499320044177</v>
      </c>
      <c r="AD34" s="91">
        <v>9740.5512567790302</v>
      </c>
      <c r="AE34" s="25">
        <v>412.00648066801602</v>
      </c>
      <c r="AF34" s="25">
        <v>1145.74663738809</v>
      </c>
      <c r="AG34" s="25">
        <v>23.040071833544602</v>
      </c>
      <c r="AH34" s="25">
        <v>12302.2629430079</v>
      </c>
      <c r="AI34" s="25">
        <v>0</v>
      </c>
      <c r="AJ34" s="91">
        <v>84164.418050556196</v>
      </c>
      <c r="AK34" s="25">
        <v>7570.6702133686103</v>
      </c>
      <c r="AL34" s="25">
        <v>789.44473916515506</v>
      </c>
      <c r="AM34" s="25">
        <v>8411.8548996182508</v>
      </c>
      <c r="AN34" s="25">
        <v>0.60043522133680904</v>
      </c>
      <c r="AO34" s="25">
        <v>798.86167794225605</v>
      </c>
      <c r="AP34" s="25">
        <v>67.058194964974007</v>
      </c>
      <c r="AQ34" s="25">
        <v>22507.793077670402</v>
      </c>
      <c r="AR34" s="25">
        <v>63.315856236511799</v>
      </c>
      <c r="AS34" s="25">
        <v>6.5742677229197897</v>
      </c>
      <c r="AT34" s="25">
        <v>177.475750073358</v>
      </c>
      <c r="AU34" s="25">
        <v>51.4803504937802</v>
      </c>
      <c r="AV34" s="25">
        <v>2.6120724517942802</v>
      </c>
      <c r="AW34" s="25">
        <v>22.8151331894707</v>
      </c>
      <c r="AX34" s="25">
        <v>8274.1744116627597</v>
      </c>
      <c r="AY34" s="25">
        <v>2018.8842718250201</v>
      </c>
      <c r="AZ34" s="25">
        <v>6255.2901398377398</v>
      </c>
      <c r="BA34" s="25">
        <v>2.8743473018667598</v>
      </c>
      <c r="BB34" s="25">
        <v>1.22201998638204</v>
      </c>
      <c r="BC34" s="25">
        <v>639.85246265756098</v>
      </c>
      <c r="BD34" s="25">
        <v>2.8410481638265601</v>
      </c>
      <c r="BE34" s="25">
        <v>231.374668190611</v>
      </c>
      <c r="BF34" s="25">
        <v>6.5438172243511499</v>
      </c>
      <c r="BG34" s="25">
        <v>6.6326864766525002</v>
      </c>
      <c r="BH34" s="25">
        <v>514.10756697972204</v>
      </c>
      <c r="BI34" s="25">
        <v>10142.9004299842</v>
      </c>
      <c r="BJ34" s="25">
        <v>196.67579853017801</v>
      </c>
      <c r="BK34" s="25">
        <v>20.827529749102901</v>
      </c>
      <c r="BL34" s="25">
        <v>4.6007014319570896</v>
      </c>
      <c r="BM34" s="25">
        <v>191.98289221076899</v>
      </c>
      <c r="BN34" s="25">
        <v>14163.674149738399</v>
      </c>
      <c r="BO34" s="25">
        <v>0</v>
      </c>
      <c r="BP34" s="25">
        <v>1999.43115669552</v>
      </c>
      <c r="BQ34" s="25">
        <v>4932.0576192721201</v>
      </c>
      <c r="BR34" s="91">
        <v>0</v>
      </c>
      <c r="BS34" s="25">
        <v>8720.9070038173595</v>
      </c>
      <c r="BT34" s="25">
        <v>69860.791792951597</v>
      </c>
      <c r="BU34" s="25">
        <v>3433.6577786908001</v>
      </c>
      <c r="BX34" s="29">
        <f t="shared" si="0"/>
        <v>6.1508368489374063E-3</v>
      </c>
      <c r="BY34" s="22">
        <f t="shared" si="2"/>
        <v>-0.24630591789369283</v>
      </c>
      <c r="BZ34" s="22">
        <f t="shared" si="3"/>
        <v>-6.6605236486123473E-2</v>
      </c>
      <c r="CA34" s="22">
        <f t="shared" si="4"/>
        <v>-1.6842830835509848E-2</v>
      </c>
      <c r="CB34" s="22">
        <f t="shared" si="5"/>
        <v>-7.1580056286212709E-2</v>
      </c>
      <c r="CC34" s="22">
        <f t="shared" si="6"/>
        <v>-0.14002887209833953</v>
      </c>
      <c r="CD34" s="22">
        <f t="shared" si="7"/>
        <v>-3.7659801063080499E-2</v>
      </c>
      <c r="CE34" s="22">
        <f t="shared" si="8"/>
        <v>-1.5067390379430232E-2</v>
      </c>
    </row>
    <row r="35" spans="1:83" x14ac:dyDescent="0.25">
      <c r="A35" s="27" t="s">
        <v>199</v>
      </c>
      <c r="B35" s="91">
        <v>189048.98741</v>
      </c>
      <c r="C35" s="91">
        <v>11137.076405</v>
      </c>
      <c r="D35" s="91">
        <v>10456.231083000001</v>
      </c>
      <c r="E35" s="91">
        <v>23752.633854</v>
      </c>
      <c r="F35" s="91">
        <v>18350.937346999999</v>
      </c>
      <c r="G35" s="91">
        <v>636.92875134999997</v>
      </c>
      <c r="H35" s="91">
        <v>64917.755356000001</v>
      </c>
      <c r="J35" t="s">
        <v>199</v>
      </c>
      <c r="K35" s="90">
        <v>0</v>
      </c>
      <c r="L35" s="25">
        <v>0</v>
      </c>
      <c r="M35" s="25">
        <v>0</v>
      </c>
      <c r="N35" s="25">
        <v>0</v>
      </c>
      <c r="O35" s="25">
        <v>0</v>
      </c>
      <c r="P35" s="91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91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91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91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91">
        <v>0</v>
      </c>
      <c r="BS35" s="25">
        <v>0</v>
      </c>
      <c r="BT35" s="25">
        <v>0</v>
      </c>
      <c r="BU35" s="25">
        <v>0</v>
      </c>
      <c r="BX35" s="29" t="str">
        <f t="shared" si="0"/>
        <v/>
      </c>
      <c r="BY35" s="22" t="str">
        <f t="shared" si="2"/>
        <v/>
      </c>
      <c r="BZ35" s="22" t="str">
        <f t="shared" si="3"/>
        <v/>
      </c>
      <c r="CA35" s="22" t="str">
        <f t="shared" si="4"/>
        <v/>
      </c>
      <c r="CB35" s="22" t="str">
        <f t="shared" si="5"/>
        <v/>
      </c>
      <c r="CC35" s="22" t="str">
        <f t="shared" si="6"/>
        <v/>
      </c>
      <c r="CD35" s="22" t="str">
        <f t="shared" si="7"/>
        <v/>
      </c>
      <c r="CE35" s="22" t="str">
        <f t="shared" si="8"/>
        <v/>
      </c>
    </row>
    <row r="36" spans="1:83" x14ac:dyDescent="0.25">
      <c r="A36" s="27" t="s">
        <v>200</v>
      </c>
      <c r="B36" s="91">
        <v>137572.49054999999</v>
      </c>
      <c r="C36" s="91">
        <v>33682.922921999998</v>
      </c>
      <c r="D36" s="91">
        <v>11323.899207</v>
      </c>
      <c r="E36" s="91">
        <v>36471.103536000002</v>
      </c>
      <c r="F36" s="91">
        <v>27702.323306999999</v>
      </c>
      <c r="G36" s="91">
        <v>1640.7042257000001</v>
      </c>
      <c r="H36" s="91">
        <v>84720.754449</v>
      </c>
      <c r="J36" t="s">
        <v>200</v>
      </c>
      <c r="K36" s="90">
        <v>0</v>
      </c>
      <c r="L36" s="25">
        <v>0</v>
      </c>
      <c r="M36" s="25">
        <v>0</v>
      </c>
      <c r="N36" s="25">
        <v>0</v>
      </c>
      <c r="O36" s="25">
        <v>0</v>
      </c>
      <c r="P36" s="91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91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91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91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91">
        <v>0</v>
      </c>
      <c r="BS36" s="25">
        <v>0</v>
      </c>
      <c r="BT36" s="25">
        <v>0</v>
      </c>
      <c r="BU36" s="25">
        <v>0</v>
      </c>
      <c r="BX36" s="29" t="str">
        <f t="shared" si="0"/>
        <v/>
      </c>
      <c r="BY36" s="22" t="str">
        <f t="shared" si="2"/>
        <v/>
      </c>
      <c r="BZ36" s="22" t="str">
        <f t="shared" si="3"/>
        <v/>
      </c>
      <c r="CA36" s="22" t="str">
        <f t="shared" si="4"/>
        <v/>
      </c>
      <c r="CB36" s="22" t="str">
        <f t="shared" si="5"/>
        <v/>
      </c>
      <c r="CC36" s="22" t="str">
        <f t="shared" si="6"/>
        <v/>
      </c>
      <c r="CD36" s="22" t="str">
        <f t="shared" si="7"/>
        <v/>
      </c>
      <c r="CE36" s="22" t="str">
        <f t="shared" si="8"/>
        <v/>
      </c>
    </row>
    <row r="37" spans="1:83" x14ac:dyDescent="0.25">
      <c r="A37" s="27" t="s">
        <v>201</v>
      </c>
      <c r="B37" s="91">
        <v>22364.106469999999</v>
      </c>
      <c r="C37" s="91">
        <v>32652.240973</v>
      </c>
      <c r="D37" s="91">
        <v>4063.5036404000002</v>
      </c>
      <c r="E37" s="91">
        <v>8582.8269885999998</v>
      </c>
      <c r="F37" s="91">
        <v>5762.2973361000004</v>
      </c>
      <c r="G37" s="91">
        <v>389.61019623999999</v>
      </c>
      <c r="H37" s="91">
        <v>30556.503519000002</v>
      </c>
      <c r="J37" t="s">
        <v>201</v>
      </c>
      <c r="K37" s="90">
        <v>0</v>
      </c>
      <c r="L37" s="25">
        <v>0</v>
      </c>
      <c r="M37" s="25">
        <v>0</v>
      </c>
      <c r="N37" s="25">
        <v>0</v>
      </c>
      <c r="O37" s="25">
        <v>0</v>
      </c>
      <c r="P37" s="91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91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91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91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91">
        <v>0</v>
      </c>
      <c r="BS37" s="25">
        <v>0</v>
      </c>
      <c r="BT37" s="25">
        <v>0</v>
      </c>
      <c r="BU37" s="25">
        <v>0</v>
      </c>
      <c r="BX37" s="29" t="str">
        <f t="shared" si="0"/>
        <v/>
      </c>
      <c r="BY37" s="22" t="str">
        <f t="shared" si="2"/>
        <v/>
      </c>
      <c r="BZ37" s="22" t="str">
        <f t="shared" si="3"/>
        <v/>
      </c>
      <c r="CA37" s="22" t="str">
        <f t="shared" si="4"/>
        <v/>
      </c>
      <c r="CB37" s="22" t="str">
        <f t="shared" si="5"/>
        <v/>
      </c>
      <c r="CC37" s="22" t="str">
        <f t="shared" si="6"/>
        <v/>
      </c>
      <c r="CD37" s="22" t="str">
        <f t="shared" si="7"/>
        <v/>
      </c>
      <c r="CE37" s="22" t="str">
        <f t="shared" si="8"/>
        <v/>
      </c>
    </row>
    <row r="38" spans="1:83" x14ac:dyDescent="0.25">
      <c r="A38" s="27" t="s">
        <v>202</v>
      </c>
      <c r="B38" s="91">
        <v>27077.507137000001</v>
      </c>
      <c r="C38" s="91">
        <v>1015.9918745</v>
      </c>
      <c r="D38" s="91">
        <v>3423.5542123999999</v>
      </c>
      <c r="E38" s="91">
        <v>4231.1741717000004</v>
      </c>
      <c r="F38" s="91">
        <v>2401.5520698</v>
      </c>
      <c r="G38" s="91">
        <v>200.13343861000001</v>
      </c>
      <c r="H38" s="91">
        <v>26648.457867000001</v>
      </c>
      <c r="J38" t="s">
        <v>202</v>
      </c>
      <c r="K38" s="90">
        <v>0</v>
      </c>
      <c r="L38" s="25">
        <v>0</v>
      </c>
      <c r="M38" s="25">
        <v>0</v>
      </c>
      <c r="N38" s="25">
        <v>0</v>
      </c>
      <c r="O38" s="25">
        <v>0</v>
      </c>
      <c r="P38" s="91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91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91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91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91">
        <v>0</v>
      </c>
      <c r="BS38" s="25">
        <v>0</v>
      </c>
      <c r="BT38" s="25">
        <v>0</v>
      </c>
      <c r="BU38" s="25">
        <v>0</v>
      </c>
      <c r="BX38" s="29" t="str">
        <f t="shared" si="0"/>
        <v/>
      </c>
      <c r="BY38" s="22" t="str">
        <f t="shared" si="2"/>
        <v/>
      </c>
      <c r="BZ38" s="22" t="str">
        <f t="shared" si="3"/>
        <v/>
      </c>
      <c r="CA38" s="22" t="str">
        <f t="shared" si="4"/>
        <v/>
      </c>
      <c r="CB38" s="22" t="str">
        <f t="shared" si="5"/>
        <v/>
      </c>
      <c r="CC38" s="22" t="str">
        <f t="shared" si="6"/>
        <v/>
      </c>
      <c r="CD38" s="22" t="str">
        <f t="shared" si="7"/>
        <v/>
      </c>
      <c r="CE38" s="22" t="str">
        <f t="shared" si="8"/>
        <v/>
      </c>
    </row>
    <row r="39" spans="1:83" x14ac:dyDescent="0.25">
      <c r="A39" s="27" t="s">
        <v>203</v>
      </c>
      <c r="B39" s="91">
        <v>61433.033116999999</v>
      </c>
      <c r="C39" s="91">
        <v>16021.441304</v>
      </c>
      <c r="D39" s="91">
        <v>9905.7104550999993</v>
      </c>
      <c r="E39" s="91">
        <v>18741.640819</v>
      </c>
      <c r="F39" s="91">
        <v>12099.020963999999</v>
      </c>
      <c r="G39" s="91">
        <v>701.89240456000005</v>
      </c>
      <c r="H39" s="91">
        <v>40005.843977999997</v>
      </c>
      <c r="J39" t="s">
        <v>203</v>
      </c>
      <c r="K39" s="90">
        <v>4.2748834233369904E-6</v>
      </c>
      <c r="L39" s="25">
        <v>7.5750058402420703E-2</v>
      </c>
      <c r="M39" s="25">
        <v>0.15912630849947901</v>
      </c>
      <c r="N39" s="25">
        <v>0.15912630849947901</v>
      </c>
      <c r="O39" s="25">
        <v>0.19432853359017099</v>
      </c>
      <c r="P39" s="91">
        <v>1.25865357958961E-8</v>
      </c>
      <c r="Q39" s="25">
        <v>3.8203682038195103E-2</v>
      </c>
      <c r="R39" s="25">
        <v>0.379298704215347</v>
      </c>
      <c r="S39" s="25">
        <v>5.8520506489855704</v>
      </c>
      <c r="T39" s="25">
        <v>0.103495718896476</v>
      </c>
      <c r="U39" s="25">
        <v>3.9450845532829598E-2</v>
      </c>
      <c r="V39" s="25">
        <v>6.4763573663585594E-2</v>
      </c>
      <c r="W39" s="25">
        <v>4.9703049670794903E-3</v>
      </c>
      <c r="X39" s="91">
        <v>1.5107408125134201E-8</v>
      </c>
      <c r="Y39" s="25">
        <v>0.108502969178723</v>
      </c>
      <c r="Z39" s="25">
        <v>0.108502969178723</v>
      </c>
      <c r="AA39" s="25">
        <v>1.33679315685334E-3</v>
      </c>
      <c r="AB39" s="25">
        <v>2.5095810362825599E-2</v>
      </c>
      <c r="AC39" s="25">
        <v>3.7577516042813799E-3</v>
      </c>
      <c r="AD39" s="91">
        <v>0.32193317285565698</v>
      </c>
      <c r="AE39" s="25">
        <v>2.11763629579413E-2</v>
      </c>
      <c r="AF39" s="25">
        <v>9.6982657316864896E-4</v>
      </c>
      <c r="AG39" s="25">
        <v>2.0820028537740301E-2</v>
      </c>
      <c r="AH39" s="25">
        <v>0.74626492942454004</v>
      </c>
      <c r="AI39" s="25">
        <v>0</v>
      </c>
      <c r="AJ39" s="91">
        <v>1.46999474197654</v>
      </c>
      <c r="AK39" s="25">
        <v>0.32755992614516399</v>
      </c>
      <c r="AL39" s="25">
        <v>3.5058831660576301E-2</v>
      </c>
      <c r="AM39" s="25">
        <v>0.36395555096259302</v>
      </c>
      <c r="AN39" s="25">
        <v>2.3779275455943401E-5</v>
      </c>
      <c r="AO39" s="25">
        <v>4.9489655086889899E-2</v>
      </c>
      <c r="AP39" s="25">
        <v>6.8478711618909097E-3</v>
      </c>
      <c r="AQ39" s="25">
        <v>0.15200469281899501</v>
      </c>
      <c r="AR39" s="25">
        <v>1.96858292410037E-3</v>
      </c>
      <c r="AS39" s="25">
        <v>1.5641069903051699E-3</v>
      </c>
      <c r="AT39" s="25">
        <v>3.8863077542066901E-2</v>
      </c>
      <c r="AU39" s="25">
        <v>4.4454648169888096E-3</v>
      </c>
      <c r="AV39" s="25">
        <v>6.8550450018463601E-5</v>
      </c>
      <c r="AW39" s="25">
        <v>6.0683361166685998E-3</v>
      </c>
      <c r="AX39" s="25">
        <v>0.83579169391028196</v>
      </c>
      <c r="AY39" s="25">
        <v>0.56021661275263601</v>
      </c>
      <c r="AZ39" s="25">
        <v>0.27557508115764601</v>
      </c>
      <c r="BA39" s="25">
        <v>1.13834774604959E-4</v>
      </c>
      <c r="BB39" s="25">
        <v>9.9261010708951504E-5</v>
      </c>
      <c r="BC39" s="25">
        <v>5.0297227136691998E-2</v>
      </c>
      <c r="BD39" s="25">
        <v>5.6417875075094896E-4</v>
      </c>
      <c r="BE39" s="25">
        <v>0.173520382281453</v>
      </c>
      <c r="BF39" s="25">
        <v>8.6560844811146604E-4</v>
      </c>
      <c r="BG39" s="25">
        <v>1.15840660945672E-3</v>
      </c>
      <c r="BH39" s="25">
        <v>0.252403907692477</v>
      </c>
      <c r="BI39" s="25">
        <v>2.0682882507978E-2</v>
      </c>
      <c r="BJ39" s="25">
        <v>1.87537338029178E-2</v>
      </c>
      <c r="BK39" s="25">
        <v>2.2191063564763499E-3</v>
      </c>
      <c r="BL39" s="25">
        <v>3.94975886946982E-4</v>
      </c>
      <c r="BM39" s="25">
        <v>1.6655922661860501E-2</v>
      </c>
      <c r="BN39" s="25">
        <v>3.1304873989979803E-2</v>
      </c>
      <c r="BO39" s="25">
        <v>0</v>
      </c>
      <c r="BP39" s="25">
        <v>1.7206704777085E-3</v>
      </c>
      <c r="BQ39" s="25">
        <v>2.5772873027882899E-2</v>
      </c>
      <c r="BR39" s="91">
        <v>0</v>
      </c>
      <c r="BS39" s="25">
        <v>4.3872633608359902E-3</v>
      </c>
      <c r="BT39" s="25">
        <v>1.3506213175923301</v>
      </c>
      <c r="BU39" s="25">
        <v>1.08522037721082E-2</v>
      </c>
      <c r="BX39" s="29">
        <f t="shared" si="0"/>
        <v>3.6729571875405583E-3</v>
      </c>
      <c r="BY39" s="22">
        <f t="shared" si="2"/>
        <v>-0.99990474097806892</v>
      </c>
      <c r="BZ39" s="22">
        <f t="shared" si="3"/>
        <v>-0.99995342086175243</v>
      </c>
      <c r="CA39" s="22">
        <f t="shared" si="4"/>
        <v>-0.99996325800631758</v>
      </c>
      <c r="CB39" s="22">
        <f t="shared" si="5"/>
        <v>-0.99995540456131982</v>
      </c>
      <c r="CC39" s="22">
        <f t="shared" si="6"/>
        <v>-0.99995369735994188</v>
      </c>
      <c r="CD39" s="22">
        <f t="shared" si="7"/>
        <v>-0.99997626997734468</v>
      </c>
      <c r="CE39" s="22">
        <f t="shared" si="8"/>
        <v>-0.99996623939946538</v>
      </c>
    </row>
    <row r="40" spans="1:83" x14ac:dyDescent="0.25">
      <c r="A40" s="27" t="s">
        <v>204</v>
      </c>
      <c r="B40" s="91">
        <v>26501.777268999998</v>
      </c>
      <c r="C40" s="91">
        <v>20801.664704999999</v>
      </c>
      <c r="D40" s="91">
        <v>10234.443984</v>
      </c>
      <c r="E40" s="91">
        <v>19314.616910000001</v>
      </c>
      <c r="F40" s="91">
        <v>6568.3618116999996</v>
      </c>
      <c r="G40" s="91">
        <v>320.40394328000002</v>
      </c>
      <c r="H40" s="91">
        <v>40560.638641999998</v>
      </c>
      <c r="J40" t="s">
        <v>204</v>
      </c>
      <c r="K40" s="90">
        <v>2.84593856115684</v>
      </c>
      <c r="L40" s="25">
        <v>988.13961038216996</v>
      </c>
      <c r="M40" s="25">
        <v>511.51412978548097</v>
      </c>
      <c r="N40" s="25">
        <v>511.50223393002398</v>
      </c>
      <c r="O40" s="25">
        <v>579.34608327187902</v>
      </c>
      <c r="P40" s="91">
        <v>7.0951176193777193E-2</v>
      </c>
      <c r="Q40" s="25">
        <v>671.74760304396705</v>
      </c>
      <c r="R40" s="25">
        <v>1063.09264091251</v>
      </c>
      <c r="S40" s="25">
        <v>18404.8647762033</v>
      </c>
      <c r="T40" s="25">
        <v>387.43172884343301</v>
      </c>
      <c r="U40" s="25">
        <v>270.42129667609203</v>
      </c>
      <c r="V40" s="25">
        <v>189.677551925389</v>
      </c>
      <c r="W40" s="25">
        <v>1822.9155706046599</v>
      </c>
      <c r="X40" s="91">
        <v>8.8042430762474103E-2</v>
      </c>
      <c r="Y40" s="25">
        <v>375.99237893260999</v>
      </c>
      <c r="Z40" s="25">
        <v>375.99237893260999</v>
      </c>
      <c r="AA40" s="25">
        <v>53.558074239984101</v>
      </c>
      <c r="AB40" s="25">
        <v>107.75874303107901</v>
      </c>
      <c r="AC40" s="25">
        <v>9.9684819654744192</v>
      </c>
      <c r="AD40" s="91">
        <v>3763.2017884074098</v>
      </c>
      <c r="AE40" s="25">
        <v>184.50593144516199</v>
      </c>
      <c r="AF40" s="25">
        <v>196.398495756595</v>
      </c>
      <c r="AG40" s="25">
        <v>69.821708511265996</v>
      </c>
      <c r="AH40" s="25">
        <v>18894.2828196013</v>
      </c>
      <c r="AI40" s="25">
        <v>0</v>
      </c>
      <c r="AJ40" s="91">
        <v>34433.916356200702</v>
      </c>
      <c r="AK40" s="25">
        <v>6929.21571637538</v>
      </c>
      <c r="AL40" s="25">
        <v>716.35839779096796</v>
      </c>
      <c r="AM40" s="25">
        <v>7699.13218840633</v>
      </c>
      <c r="AN40" s="25">
        <v>0.173647769076858</v>
      </c>
      <c r="AO40" s="25">
        <v>459.175532037952</v>
      </c>
      <c r="AP40" s="25">
        <v>267.44944683829601</v>
      </c>
      <c r="AQ40" s="25">
        <v>8190.8819006630401</v>
      </c>
      <c r="AR40" s="25">
        <v>86.891821778358306</v>
      </c>
      <c r="AS40" s="25">
        <v>10.1805192876866</v>
      </c>
      <c r="AT40" s="25">
        <v>463.67762132310298</v>
      </c>
      <c r="AU40" s="25">
        <v>175.15748939852301</v>
      </c>
      <c r="AV40" s="25">
        <v>10.8825382926304</v>
      </c>
      <c r="AW40" s="25">
        <v>75.426726841823793</v>
      </c>
      <c r="AX40" s="25">
        <v>17383.8091694287</v>
      </c>
      <c r="AY40" s="25">
        <v>5634.0684945939302</v>
      </c>
      <c r="AZ40" s="25">
        <v>11749.7406748347</v>
      </c>
      <c r="BA40" s="25">
        <v>3.4387842468735701</v>
      </c>
      <c r="BB40" s="25">
        <v>3.9711099215705699</v>
      </c>
      <c r="BC40" s="25">
        <v>2109.45034342499</v>
      </c>
      <c r="BD40" s="25">
        <v>6.1885680351857602</v>
      </c>
      <c r="BE40" s="25">
        <v>584.26771287003203</v>
      </c>
      <c r="BF40" s="25">
        <v>6.7527296857862398</v>
      </c>
      <c r="BG40" s="25">
        <v>10.8583562217188</v>
      </c>
      <c r="BH40" s="25">
        <v>1016.32898427553</v>
      </c>
      <c r="BI40" s="25">
        <v>8647.8564286942001</v>
      </c>
      <c r="BJ40" s="25">
        <v>735.74346235883502</v>
      </c>
      <c r="BK40" s="25">
        <v>51.665712847985702</v>
      </c>
      <c r="BL40" s="25">
        <v>15.736566945000099</v>
      </c>
      <c r="BM40" s="25">
        <v>232.681170416177</v>
      </c>
      <c r="BN40" s="25">
        <v>3994.1862104352699</v>
      </c>
      <c r="BO40" s="25">
        <v>0</v>
      </c>
      <c r="BP40" s="25">
        <v>179.914826258799</v>
      </c>
      <c r="BQ40" s="25">
        <v>1426.0499250125599</v>
      </c>
      <c r="BR40" s="91">
        <v>0</v>
      </c>
      <c r="BS40" s="25">
        <v>2699.6564882091202</v>
      </c>
      <c r="BT40" s="25">
        <v>30869.971894266298</v>
      </c>
      <c r="BU40" s="25">
        <v>996.71988412533301</v>
      </c>
      <c r="BX40" s="29">
        <f t="shared" si="0"/>
        <v>6.9563780604564827E-3</v>
      </c>
      <c r="BY40" s="22">
        <f t="shared" si="2"/>
        <v>-0.30552337719130723</v>
      </c>
      <c r="BZ40" s="22">
        <f t="shared" si="3"/>
        <v>-9.1693713577655683E-2</v>
      </c>
      <c r="CA40" s="22">
        <f t="shared" si="4"/>
        <v>-0.24772345225175349</v>
      </c>
      <c r="CB40" s="22">
        <f t="shared" si="5"/>
        <v>-9.996614220039951E-2</v>
      </c>
      <c r="CC40" s="22">
        <f t="shared" si="6"/>
        <v>-0.1422414513527322</v>
      </c>
      <c r="CD40" s="22">
        <f t="shared" si="7"/>
        <v>-0.27378805630729197</v>
      </c>
      <c r="CE40" s="22">
        <f t="shared" si="8"/>
        <v>-0.23891800208735234</v>
      </c>
    </row>
    <row r="41" spans="1:83" x14ac:dyDescent="0.25">
      <c r="A41" s="27" t="s">
        <v>205</v>
      </c>
      <c r="B41" s="91">
        <v>18032.129416</v>
      </c>
      <c r="C41" s="91">
        <v>19970.536496000001</v>
      </c>
      <c r="D41" s="91">
        <v>11107.032029</v>
      </c>
      <c r="E41" s="91">
        <v>13455.614908</v>
      </c>
      <c r="F41" s="91">
        <v>4813.393266</v>
      </c>
      <c r="G41" s="91">
        <v>254.02211621000001</v>
      </c>
      <c r="H41" s="91">
        <v>45195.009523000001</v>
      </c>
      <c r="J41" t="s">
        <v>205</v>
      </c>
      <c r="K41" s="90">
        <v>4.3792707342545496</v>
      </c>
      <c r="L41" s="25">
        <v>2054.2795080607102</v>
      </c>
      <c r="M41" s="25">
        <v>511.91429527881098</v>
      </c>
      <c r="N41" s="25">
        <v>511.902510304494</v>
      </c>
      <c r="O41" s="25">
        <v>566.23778715714502</v>
      </c>
      <c r="P41" s="91">
        <v>6.7646730115435302E-2</v>
      </c>
      <c r="Q41" s="25">
        <v>914.970463130746</v>
      </c>
      <c r="R41" s="25">
        <v>1016.32652883068</v>
      </c>
      <c r="S41" s="25">
        <v>18115.624141624899</v>
      </c>
      <c r="T41" s="25">
        <v>339.56222444045</v>
      </c>
      <c r="U41" s="25">
        <v>336.16006366042399</v>
      </c>
      <c r="V41" s="25">
        <v>177.95189765554301</v>
      </c>
      <c r="W41" s="25">
        <v>3365.5798315935899</v>
      </c>
      <c r="X41" s="91">
        <v>8.5749716922223301E-2</v>
      </c>
      <c r="Y41" s="25">
        <v>377.424716070003</v>
      </c>
      <c r="Z41" s="25">
        <v>377.424716070003</v>
      </c>
      <c r="AA41" s="25">
        <v>75.988356919261307</v>
      </c>
      <c r="AB41" s="25">
        <v>109.364061013705</v>
      </c>
      <c r="AC41" s="25">
        <v>9.2517600994475497</v>
      </c>
      <c r="AD41" s="91">
        <v>5670.38268509507</v>
      </c>
      <c r="AE41" s="25">
        <v>251.49065467467099</v>
      </c>
      <c r="AF41" s="25">
        <v>475.23232953707998</v>
      </c>
      <c r="AG41" s="25">
        <v>66.332910779049101</v>
      </c>
      <c r="AH41" s="25">
        <v>20024.903024818501</v>
      </c>
      <c r="AI41" s="25">
        <v>0</v>
      </c>
      <c r="AJ41" s="91">
        <v>51535.727427481601</v>
      </c>
      <c r="AK41" s="25">
        <v>10021.539769908</v>
      </c>
      <c r="AL41" s="25">
        <v>1037.51908987913</v>
      </c>
      <c r="AM41" s="25">
        <v>11135.0472167063</v>
      </c>
      <c r="AN41" s="25">
        <v>0.31213943946421002</v>
      </c>
      <c r="AO41" s="25">
        <v>542.51508279745497</v>
      </c>
      <c r="AP41" s="25">
        <v>214.86800700408401</v>
      </c>
      <c r="AQ41" s="25">
        <v>12237.6526147935</v>
      </c>
      <c r="AR41" s="25">
        <v>65.337359633371307</v>
      </c>
      <c r="AS41" s="25">
        <v>11.500142413950799</v>
      </c>
      <c r="AT41" s="25">
        <v>446.40152328356402</v>
      </c>
      <c r="AU41" s="25">
        <v>140.453126866074</v>
      </c>
      <c r="AV41" s="25">
        <v>9.3602377960393905</v>
      </c>
      <c r="AW41" s="25">
        <v>61.725951705550699</v>
      </c>
      <c r="AX41" s="25">
        <v>13495.555303322501</v>
      </c>
      <c r="AY41" s="25">
        <v>4828.7914210934896</v>
      </c>
      <c r="AZ41" s="25">
        <v>8666.7638822290901</v>
      </c>
      <c r="BA41" s="25">
        <v>3.10315861704062</v>
      </c>
      <c r="BB41" s="25">
        <v>3.1526875741992999</v>
      </c>
      <c r="BC41" s="25">
        <v>1715.8422838781501</v>
      </c>
      <c r="BD41" s="25">
        <v>5.6051555378450901</v>
      </c>
      <c r="BE41" s="25">
        <v>534.514638524666</v>
      </c>
      <c r="BF41" s="25">
        <v>7.7303384450801103</v>
      </c>
      <c r="BG41" s="25">
        <v>10.155129673660801</v>
      </c>
      <c r="BH41" s="25">
        <v>947.89679740074996</v>
      </c>
      <c r="BI41" s="25">
        <v>12465.215191203501</v>
      </c>
      <c r="BJ41" s="25">
        <v>591.26073646389602</v>
      </c>
      <c r="BK41" s="25">
        <v>47.313192182410397</v>
      </c>
      <c r="BL41" s="25">
        <v>12.570954093156301</v>
      </c>
      <c r="BM41" s="25">
        <v>254.696536091756</v>
      </c>
      <c r="BN41" s="25">
        <v>6944.2919208133799</v>
      </c>
      <c r="BO41" s="25">
        <v>0</v>
      </c>
      <c r="BP41" s="25">
        <v>720.46041880154098</v>
      </c>
      <c r="BQ41" s="25">
        <v>2248.1111038290101</v>
      </c>
      <c r="BR41" s="91">
        <v>0</v>
      </c>
      <c r="BS41" s="25">
        <v>3781.4976239411399</v>
      </c>
      <c r="BT41" s="25">
        <v>45324.295973368098</v>
      </c>
      <c r="BU41" s="25">
        <v>1562.0804902688301</v>
      </c>
      <c r="BX41" s="29">
        <f t="shared" si="0"/>
        <v>6.8242509834402247E-3</v>
      </c>
      <c r="BY41" s="22">
        <f t="shared" si="2"/>
        <v>4.6303308776618713E-3</v>
      </c>
      <c r="BZ41" s="22">
        <f t="shared" si="3"/>
        <v>2.7223369201618383E-3</v>
      </c>
      <c r="CA41" s="22">
        <f t="shared" si="4"/>
        <v>2.5222928711426617E-3</v>
      </c>
      <c r="CB41" s="22">
        <f t="shared" si="5"/>
        <v>2.9683069555412542E-3</v>
      </c>
      <c r="CC41" s="22">
        <f t="shared" si="6"/>
        <v>3.1990228602878402E-3</v>
      </c>
      <c r="CD41" s="22">
        <f t="shared" si="7"/>
        <v>2.6549652125504382E-3</v>
      </c>
      <c r="CE41" s="22">
        <f t="shared" si="8"/>
        <v>2.8606355376980938E-3</v>
      </c>
    </row>
    <row r="42" spans="1:83" x14ac:dyDescent="0.25">
      <c r="A42" s="27" t="s">
        <v>206</v>
      </c>
      <c r="B42" s="91">
        <v>68441.855511000002</v>
      </c>
      <c r="C42" s="91">
        <v>5798.0170449999996</v>
      </c>
      <c r="D42" s="91">
        <v>4192.5392166000001</v>
      </c>
      <c r="E42" s="91">
        <v>9282.2279122</v>
      </c>
      <c r="F42" s="91">
        <v>6401.4516242999998</v>
      </c>
      <c r="G42" s="91">
        <v>214.17788698000001</v>
      </c>
      <c r="H42" s="91">
        <v>34551.080906000003</v>
      </c>
      <c r="J42" t="s">
        <v>206</v>
      </c>
      <c r="K42" s="90">
        <v>0</v>
      </c>
      <c r="L42" s="25">
        <v>0</v>
      </c>
      <c r="M42" s="25">
        <v>0</v>
      </c>
      <c r="N42" s="25">
        <v>0</v>
      </c>
      <c r="O42" s="25">
        <v>0</v>
      </c>
      <c r="P42" s="91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91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91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91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91">
        <v>0</v>
      </c>
      <c r="BS42" s="25">
        <v>0</v>
      </c>
      <c r="BT42" s="25">
        <v>0</v>
      </c>
      <c r="BU42" s="25">
        <v>0</v>
      </c>
      <c r="BX42" s="29" t="str">
        <f t="shared" si="0"/>
        <v/>
      </c>
      <c r="BY42" s="22" t="str">
        <f t="shared" si="2"/>
        <v/>
      </c>
      <c r="BZ42" s="22" t="str">
        <f t="shared" si="3"/>
        <v/>
      </c>
      <c r="CA42" s="22" t="str">
        <f t="shared" si="4"/>
        <v/>
      </c>
      <c r="CB42" s="22" t="str">
        <f t="shared" si="5"/>
        <v/>
      </c>
      <c r="CC42" s="22" t="str">
        <f t="shared" si="6"/>
        <v/>
      </c>
      <c r="CD42" s="22" t="str">
        <f t="shared" si="7"/>
        <v/>
      </c>
      <c r="CE42" s="22" t="str">
        <f t="shared" si="8"/>
        <v/>
      </c>
    </row>
    <row r="43" spans="1:83" x14ac:dyDescent="0.25">
      <c r="A43" s="27" t="s">
        <v>207</v>
      </c>
      <c r="B43" s="91">
        <v>28554.953805000001</v>
      </c>
      <c r="C43" s="91">
        <v>3882.7724345000001</v>
      </c>
      <c r="D43" s="91">
        <v>13329.408074000001</v>
      </c>
      <c r="E43" s="91">
        <v>25017.700582000001</v>
      </c>
      <c r="F43" s="91">
        <v>7818.4208594000002</v>
      </c>
      <c r="G43" s="91">
        <v>309.73208153000002</v>
      </c>
      <c r="H43" s="91">
        <v>57035.089589000003</v>
      </c>
      <c r="J43" t="s">
        <v>207</v>
      </c>
      <c r="K43" s="90">
        <v>2.8418252720497699</v>
      </c>
      <c r="L43" s="25">
        <v>2133.4757757104198</v>
      </c>
      <c r="M43" s="25">
        <v>222.655530923567</v>
      </c>
      <c r="N43" s="25">
        <v>222.65433417061499</v>
      </c>
      <c r="O43" s="25">
        <v>231.51719781494401</v>
      </c>
      <c r="P43" s="91">
        <v>8.6073283366516103E-3</v>
      </c>
      <c r="Q43" s="25">
        <v>605.93297371211997</v>
      </c>
      <c r="R43" s="25">
        <v>384.53118969502998</v>
      </c>
      <c r="S43" s="25">
        <v>8242.5255447124891</v>
      </c>
      <c r="T43" s="25">
        <v>176.76820055463901</v>
      </c>
      <c r="U43" s="25">
        <v>178.464986740303</v>
      </c>
      <c r="V43" s="25">
        <v>72.392548742576395</v>
      </c>
      <c r="W43" s="25">
        <v>2460.2117742002602</v>
      </c>
      <c r="X43" s="91">
        <v>1.3393757017364101E-2</v>
      </c>
      <c r="Y43" s="25">
        <v>165.15318461558101</v>
      </c>
      <c r="Z43" s="25">
        <v>165.15318461558101</v>
      </c>
      <c r="AA43" s="25">
        <v>46.928744053969098</v>
      </c>
      <c r="AB43" s="25">
        <v>79.044233289879202</v>
      </c>
      <c r="AC43" s="25">
        <v>3.2625518519112999</v>
      </c>
      <c r="AD43" s="91">
        <v>4278.7710902764202</v>
      </c>
      <c r="AE43" s="25">
        <v>163.16536490868299</v>
      </c>
      <c r="AF43" s="25">
        <v>558.412111680625</v>
      </c>
      <c r="AG43" s="25">
        <v>24.879001488556799</v>
      </c>
      <c r="AH43" s="25">
        <v>1580.81071746115</v>
      </c>
      <c r="AI43" s="25">
        <v>0</v>
      </c>
      <c r="AJ43" s="91">
        <v>38288.610301096203</v>
      </c>
      <c r="AK43" s="25">
        <v>5831.5642056912302</v>
      </c>
      <c r="AL43" s="25">
        <v>601.024712979161</v>
      </c>
      <c r="AM43" s="25">
        <v>6479.51766272436</v>
      </c>
      <c r="AN43" s="25">
        <v>0.30561032131016203</v>
      </c>
      <c r="AO43" s="25">
        <v>344.68122592111803</v>
      </c>
      <c r="AP43" s="25">
        <v>260.40308340856598</v>
      </c>
      <c r="AQ43" s="25">
        <v>9304.7193207394193</v>
      </c>
      <c r="AR43" s="25">
        <v>77.882766348649895</v>
      </c>
      <c r="AS43" s="25">
        <v>6.7032757860855297</v>
      </c>
      <c r="AT43" s="25">
        <v>376.47019648693401</v>
      </c>
      <c r="AU43" s="25">
        <v>169.355339522809</v>
      </c>
      <c r="AV43" s="25">
        <v>1.90565517286992</v>
      </c>
      <c r="AW43" s="25">
        <v>64.550381656442696</v>
      </c>
      <c r="AX43" s="25">
        <v>14403.0392263829</v>
      </c>
      <c r="AY43" s="25">
        <v>4006.0468823737101</v>
      </c>
      <c r="AZ43" s="25">
        <v>10396.992344009201</v>
      </c>
      <c r="BA43" s="25">
        <v>3.1257579287576398</v>
      </c>
      <c r="BB43" s="25">
        <v>3.8140214515231201</v>
      </c>
      <c r="BC43" s="25">
        <v>1548.18343938667</v>
      </c>
      <c r="BD43" s="25">
        <v>5.0805886608574804</v>
      </c>
      <c r="BE43" s="25">
        <v>245.79479735665799</v>
      </c>
      <c r="BF43" s="25">
        <v>3.6038763978681301</v>
      </c>
      <c r="BG43" s="25">
        <v>4.2522224662003802</v>
      </c>
      <c r="BH43" s="25">
        <v>493.16141073761099</v>
      </c>
      <c r="BI43" s="25">
        <v>7358.92531101233</v>
      </c>
      <c r="BJ43" s="25">
        <v>714.88588443371498</v>
      </c>
      <c r="BK43" s="25">
        <v>11.638016778275601</v>
      </c>
      <c r="BL43" s="25">
        <v>15.2361683932163</v>
      </c>
      <c r="BM43" s="25">
        <v>138.17816172886401</v>
      </c>
      <c r="BN43" s="25">
        <v>6355.1144508735497</v>
      </c>
      <c r="BO43" s="25">
        <v>0</v>
      </c>
      <c r="BP43" s="25">
        <v>1107.2679100360699</v>
      </c>
      <c r="BQ43" s="25">
        <v>1934.9385548984301</v>
      </c>
      <c r="BR43" s="91">
        <v>0</v>
      </c>
      <c r="BS43" s="25">
        <v>2836.1217607435201</v>
      </c>
      <c r="BT43" s="25">
        <v>32553.361927059999</v>
      </c>
      <c r="BU43" s="25">
        <v>1415.64541894386</v>
      </c>
      <c r="BX43" s="29">
        <f t="shared" si="0"/>
        <v>7.2426292351887144E-3</v>
      </c>
      <c r="BY43" s="22">
        <f t="shared" si="2"/>
        <v>-0.71134516269925763</v>
      </c>
      <c r="BZ43" s="22">
        <f t="shared" si="3"/>
        <v>-0.59286547328527195</v>
      </c>
      <c r="CA43" s="22">
        <f t="shared" si="4"/>
        <v>-0.51389306811281887</v>
      </c>
      <c r="CB43" s="22">
        <f t="shared" si="5"/>
        <v>-0.4242860498240294</v>
      </c>
      <c r="CC43" s="22">
        <f t="shared" si="6"/>
        <v>-0.48761432079250572</v>
      </c>
      <c r="CD43" s="22">
        <f t="shared" si="7"/>
        <v>-0.55387843246234614</v>
      </c>
      <c r="CE43" s="22">
        <f t="shared" si="8"/>
        <v>-0.42923975114894253</v>
      </c>
    </row>
    <row r="44" spans="1:83" x14ac:dyDescent="0.25">
      <c r="A44" s="27" t="s">
        <v>208</v>
      </c>
      <c r="B44" s="91">
        <v>12042.055978</v>
      </c>
      <c r="C44" s="91">
        <v>6732.3922249999996</v>
      </c>
      <c r="D44" s="91">
        <v>3864.3094216999998</v>
      </c>
      <c r="E44" s="91">
        <v>4484.6126006000004</v>
      </c>
      <c r="F44" s="91">
        <v>1969.7931495</v>
      </c>
      <c r="G44" s="91">
        <v>92.787614108</v>
      </c>
      <c r="H44" s="91">
        <v>16609.669489</v>
      </c>
      <c r="J44" t="s">
        <v>208</v>
      </c>
      <c r="K44" s="90">
        <v>0</v>
      </c>
      <c r="L44" s="25">
        <v>0</v>
      </c>
      <c r="M44" s="25">
        <v>0</v>
      </c>
      <c r="N44" s="25">
        <v>0</v>
      </c>
      <c r="O44" s="25">
        <v>0</v>
      </c>
      <c r="P44" s="91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91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91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91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91">
        <v>0</v>
      </c>
      <c r="BS44" s="25">
        <v>0</v>
      </c>
      <c r="BT44" s="25">
        <v>0</v>
      </c>
      <c r="BU44" s="25">
        <v>0</v>
      </c>
      <c r="BX44" s="29" t="str">
        <f t="shared" si="0"/>
        <v/>
      </c>
      <c r="BY44" s="22" t="str">
        <f t="shared" si="2"/>
        <v/>
      </c>
      <c r="BZ44" s="22" t="str">
        <f t="shared" si="3"/>
        <v/>
      </c>
      <c r="CA44" s="22" t="str">
        <f t="shared" si="4"/>
        <v/>
      </c>
      <c r="CB44" s="22" t="str">
        <f t="shared" si="5"/>
        <v/>
      </c>
      <c r="CC44" s="22" t="str">
        <f t="shared" si="6"/>
        <v/>
      </c>
      <c r="CD44" s="22" t="str">
        <f t="shared" si="7"/>
        <v/>
      </c>
      <c r="CE44" s="22" t="str">
        <f t="shared" si="8"/>
        <v/>
      </c>
    </row>
    <row r="45" spans="1:83" x14ac:dyDescent="0.25">
      <c r="A45" s="27" t="s">
        <v>209</v>
      </c>
      <c r="B45" s="91">
        <v>263956.33421</v>
      </c>
      <c r="C45" s="91">
        <v>55813.830572999999</v>
      </c>
      <c r="D45" s="91">
        <v>19286.646970000002</v>
      </c>
      <c r="E45" s="91">
        <v>35531.348421000002</v>
      </c>
      <c r="F45" s="91">
        <v>25382.480829</v>
      </c>
      <c r="G45" s="91">
        <v>855.81478203999995</v>
      </c>
      <c r="H45" s="91">
        <v>123073.10424</v>
      </c>
      <c r="J45" t="s">
        <v>209</v>
      </c>
      <c r="K45" s="90">
        <v>0</v>
      </c>
      <c r="L45" s="25">
        <v>0</v>
      </c>
      <c r="M45" s="25">
        <v>0</v>
      </c>
      <c r="N45" s="25">
        <v>0</v>
      </c>
      <c r="O45" s="25">
        <v>0</v>
      </c>
      <c r="P45" s="91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91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91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91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91">
        <v>0</v>
      </c>
      <c r="BS45" s="25">
        <v>0</v>
      </c>
      <c r="BT45" s="25">
        <v>0</v>
      </c>
      <c r="BU45" s="25">
        <v>0</v>
      </c>
      <c r="BX45" s="29" t="str">
        <f t="shared" si="0"/>
        <v/>
      </c>
      <c r="BY45" s="22" t="str">
        <f t="shared" si="2"/>
        <v/>
      </c>
      <c r="BZ45" s="22" t="str">
        <f t="shared" si="3"/>
        <v/>
      </c>
      <c r="CA45" s="22" t="str">
        <f t="shared" si="4"/>
        <v/>
      </c>
      <c r="CB45" s="22" t="str">
        <f t="shared" si="5"/>
        <v/>
      </c>
      <c r="CC45" s="22" t="str">
        <f t="shared" si="6"/>
        <v/>
      </c>
      <c r="CD45" s="22" t="str">
        <f t="shared" si="7"/>
        <v/>
      </c>
      <c r="CE45" s="22" t="str">
        <f t="shared" si="8"/>
        <v/>
      </c>
    </row>
    <row r="46" spans="1:83" x14ac:dyDescent="0.25">
      <c r="A46" s="27" t="s">
        <v>210</v>
      </c>
      <c r="B46" s="91">
        <v>68468.843857</v>
      </c>
      <c r="C46" s="91">
        <v>23140.450752000001</v>
      </c>
      <c r="D46" s="91">
        <v>4412.5884742999997</v>
      </c>
      <c r="E46" s="91">
        <v>7793.0354759000002</v>
      </c>
      <c r="F46" s="91">
        <v>6075.7193371000003</v>
      </c>
      <c r="G46" s="91">
        <v>200.32473196999999</v>
      </c>
      <c r="H46" s="91">
        <v>34889.800432999997</v>
      </c>
      <c r="J46" t="s">
        <v>210</v>
      </c>
      <c r="K46" s="90">
        <v>0</v>
      </c>
      <c r="L46" s="25">
        <v>0</v>
      </c>
      <c r="M46" s="25">
        <v>0</v>
      </c>
      <c r="N46" s="25">
        <v>0</v>
      </c>
      <c r="O46" s="25">
        <v>0</v>
      </c>
      <c r="P46" s="91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91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91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91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91">
        <v>0</v>
      </c>
      <c r="BS46" s="25">
        <v>0</v>
      </c>
      <c r="BT46" s="25">
        <v>0</v>
      </c>
      <c r="BU46" s="25">
        <v>0</v>
      </c>
      <c r="BX46" s="29" t="str">
        <f t="shared" si="0"/>
        <v/>
      </c>
      <c r="BY46" s="22" t="str">
        <f t="shared" si="2"/>
        <v/>
      </c>
      <c r="BZ46" s="22" t="str">
        <f t="shared" si="3"/>
        <v/>
      </c>
      <c r="CA46" s="22" t="str">
        <f t="shared" si="4"/>
        <v/>
      </c>
      <c r="CB46" s="22" t="str">
        <f t="shared" si="5"/>
        <v/>
      </c>
      <c r="CC46" s="22" t="str">
        <f t="shared" si="6"/>
        <v/>
      </c>
      <c r="CD46" s="22" t="str">
        <f t="shared" si="7"/>
        <v/>
      </c>
      <c r="CE46" s="22" t="str">
        <f t="shared" si="8"/>
        <v/>
      </c>
    </row>
    <row r="47" spans="1:83" x14ac:dyDescent="0.25">
      <c r="A47" s="27" t="s">
        <v>211</v>
      </c>
      <c r="B47" s="91">
        <v>19437.579785999998</v>
      </c>
      <c r="C47" s="91">
        <v>6015.8308341000002</v>
      </c>
      <c r="D47" s="91">
        <v>8505.0942954999991</v>
      </c>
      <c r="E47" s="91">
        <v>15865.805079</v>
      </c>
      <c r="F47" s="91">
        <v>6297.0899283999997</v>
      </c>
      <c r="G47" s="91">
        <v>357.30045433999999</v>
      </c>
      <c r="H47" s="91">
        <v>20003.826484000001</v>
      </c>
      <c r="J47" t="s">
        <v>211</v>
      </c>
      <c r="K47" s="90">
        <v>3.6287994925264203E-2</v>
      </c>
      <c r="L47" s="25">
        <v>30.115393159498002</v>
      </c>
      <c r="M47" s="25">
        <v>49.374914980820002</v>
      </c>
      <c r="N47" s="25">
        <v>49.374570799624003</v>
      </c>
      <c r="O47" s="25">
        <v>59.366203769622402</v>
      </c>
      <c r="P47" s="91">
        <v>2.0810084716849598E-3</v>
      </c>
      <c r="Q47" s="25">
        <v>19.415026720172101</v>
      </c>
      <c r="R47" s="25">
        <v>113.146149395455</v>
      </c>
      <c r="S47" s="25">
        <v>1753.01171862409</v>
      </c>
      <c r="T47" s="25">
        <v>31.634742265318899</v>
      </c>
      <c r="U47" s="25">
        <v>13.9718097768455</v>
      </c>
      <c r="V47" s="25">
        <v>19.5207537493093</v>
      </c>
      <c r="W47" s="25">
        <v>20.488843749896301</v>
      </c>
      <c r="X47" s="91">
        <v>2.5310495762570499E-3</v>
      </c>
      <c r="Y47" s="25">
        <v>33.417168879339897</v>
      </c>
      <c r="Z47" s="25">
        <v>33.417168879339897</v>
      </c>
      <c r="AA47" s="25">
        <v>2.2001398837061901</v>
      </c>
      <c r="AB47" s="25">
        <v>8.0157808900499798</v>
      </c>
      <c r="AC47" s="25">
        <v>1.1188863644615299</v>
      </c>
      <c r="AD47" s="91">
        <v>135.641612815321</v>
      </c>
      <c r="AE47" s="25">
        <v>7.2432822052988097</v>
      </c>
      <c r="AF47" s="25">
        <v>2.1537703265532402</v>
      </c>
      <c r="AG47" s="25">
        <v>8.0960375685968202</v>
      </c>
      <c r="AH47" s="25">
        <v>426.63003612273098</v>
      </c>
      <c r="AI47" s="25">
        <v>0</v>
      </c>
      <c r="AJ47" s="91">
        <v>769.32003924227104</v>
      </c>
      <c r="AK47" s="25">
        <v>296.82747950638498</v>
      </c>
      <c r="AL47" s="25">
        <v>30.7808050042714</v>
      </c>
      <c r="AM47" s="25">
        <v>329.80842439436202</v>
      </c>
      <c r="AN47" s="25">
        <v>8.2674035852213206E-3</v>
      </c>
      <c r="AO47" s="25">
        <v>18.4631174810816</v>
      </c>
      <c r="AP47" s="25">
        <v>5.2615021412390997</v>
      </c>
      <c r="AQ47" s="25">
        <v>125.199032453909</v>
      </c>
      <c r="AR47" s="25">
        <v>1.51394805690129</v>
      </c>
      <c r="AS47" s="25">
        <v>0.53802875256976301</v>
      </c>
      <c r="AT47" s="25">
        <v>20.3449503023087</v>
      </c>
      <c r="AU47" s="25">
        <v>3.4137035334578898</v>
      </c>
      <c r="AV47" s="25">
        <v>0.30209182217518998</v>
      </c>
      <c r="AW47" s="25">
        <v>2.5346393370701601</v>
      </c>
      <c r="AX47" s="25">
        <v>451.13966856716098</v>
      </c>
      <c r="AY47" s="25">
        <v>232.542140168873</v>
      </c>
      <c r="AZ47" s="25">
        <v>218.59752839828599</v>
      </c>
      <c r="BA47" s="25">
        <v>6.87392518615276E-2</v>
      </c>
      <c r="BB47" s="25">
        <v>7.6615656453755301E-2</v>
      </c>
      <c r="BC47" s="25">
        <v>48.768004761983399</v>
      </c>
      <c r="BD47" s="25">
        <v>0.22254890336590599</v>
      </c>
      <c r="BE47" s="25">
        <v>52.741308575428299</v>
      </c>
      <c r="BF47" s="25">
        <v>0.29589223763620398</v>
      </c>
      <c r="BG47" s="25">
        <v>0.42259248609710198</v>
      </c>
      <c r="BH47" s="25">
        <v>79.454803507553507</v>
      </c>
      <c r="BI47" s="25">
        <v>124.036003656674</v>
      </c>
      <c r="BJ47" s="25">
        <v>14.4189817181721</v>
      </c>
      <c r="BK47" s="25">
        <v>1.8580452167970101</v>
      </c>
      <c r="BL47" s="25">
        <v>0.30574390780270799</v>
      </c>
      <c r="BM47" s="25">
        <v>9.8501158744908697</v>
      </c>
      <c r="BN47" s="25">
        <v>57.089940853026</v>
      </c>
      <c r="BO47" s="25">
        <v>0</v>
      </c>
      <c r="BP47" s="25">
        <v>1.5182548524356101</v>
      </c>
      <c r="BQ47" s="25">
        <v>18.3517522819687</v>
      </c>
      <c r="BR47" s="91">
        <v>0</v>
      </c>
      <c r="BS47" s="25">
        <v>14.619201739307799</v>
      </c>
      <c r="BT47" s="25">
        <v>715.421294443801</v>
      </c>
      <c r="BU47" s="25">
        <v>12.6405117432734</v>
      </c>
      <c r="BX47" s="29">
        <f t="shared" si="0"/>
        <v>6.6709632652543023E-3</v>
      </c>
      <c r="BY47" s="22">
        <f t="shared" si="2"/>
        <v>-0.90981327212934693</v>
      </c>
      <c r="BZ47" s="22">
        <f t="shared" si="3"/>
        <v>-0.92908210887440001</v>
      </c>
      <c r="CA47" s="22">
        <f t="shared" si="4"/>
        <v>-0.96122224952063584</v>
      </c>
      <c r="CB47" s="22">
        <f t="shared" si="5"/>
        <v>-0.97156528355662897</v>
      </c>
      <c r="CC47" s="22">
        <f t="shared" si="6"/>
        <v>-0.96307149130583269</v>
      </c>
      <c r="CD47" s="22">
        <f t="shared" si="7"/>
        <v>-0.97243184061244514</v>
      </c>
      <c r="CE47" s="22">
        <f t="shared" si="8"/>
        <v>-0.9642357778390036</v>
      </c>
    </row>
    <row r="48" spans="1:83" s="10" customFormat="1" x14ac:dyDescent="0.25">
      <c r="A48" s="3"/>
      <c r="B48" s="91"/>
      <c r="C48" s="91"/>
      <c r="D48" s="91"/>
      <c r="E48" s="91"/>
      <c r="F48" s="91"/>
      <c r="G48" s="91"/>
      <c r="H48" s="91"/>
      <c r="K48" s="90"/>
      <c r="L48" s="25"/>
      <c r="M48" s="25"/>
      <c r="N48" s="25"/>
      <c r="O48" s="25"/>
      <c r="P48" s="91"/>
      <c r="Q48" s="25"/>
      <c r="R48" s="25"/>
      <c r="S48" s="25"/>
      <c r="T48" s="25"/>
      <c r="U48" s="25"/>
      <c r="V48" s="25"/>
      <c r="W48" s="25"/>
      <c r="X48" s="91"/>
      <c r="Y48" s="25"/>
      <c r="Z48" s="25"/>
      <c r="AA48" s="25"/>
      <c r="AB48" s="25"/>
      <c r="AC48" s="25"/>
      <c r="AD48" s="91"/>
      <c r="AE48" s="25"/>
      <c r="AF48" s="25"/>
      <c r="AG48" s="25"/>
      <c r="AH48" s="25"/>
      <c r="AI48" s="25"/>
      <c r="AJ48" s="91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91"/>
      <c r="BS48" s="25"/>
      <c r="BT48" s="25"/>
      <c r="BU48" s="25"/>
      <c r="BV48" s="25"/>
      <c r="BX48" s="27"/>
      <c r="BY48" s="22"/>
      <c r="BZ48" s="22" t="str">
        <f>IF(AH48&lt;&gt;0,(AH48-C48)/C48,"")</f>
        <v/>
      </c>
      <c r="CA48" s="22" t="str">
        <f>IF(AM48&lt;&gt;0,(AM48-D48)/D48,"")</f>
        <v/>
      </c>
      <c r="CB48" s="22" t="str">
        <f t="shared" ref="CB48:CC51" si="9">IF(AX48&lt;&gt;0,(AX48-E48)/E48,"")</f>
        <v/>
      </c>
      <c r="CC48" s="22" t="str">
        <f t="shared" si="9"/>
        <v/>
      </c>
      <c r="CD48" s="22" t="str">
        <f>IF(BM48&lt;&gt;0,(BM48-G48)/G48,"")</f>
        <v/>
      </c>
      <c r="CE48" s="22" t="str">
        <f>IF(BT48&lt;&gt;0,(BT48-H48)/H48,"")</f>
        <v/>
      </c>
    </row>
    <row r="49" spans="1:83" x14ac:dyDescent="0.25">
      <c r="A49" s="4" t="s">
        <v>55</v>
      </c>
      <c r="B49" s="1">
        <f>SUM(B3:B47)</f>
        <v>4228997.5106477998</v>
      </c>
      <c r="C49" s="1">
        <f t="shared" ref="C49:H49" si="10">SUM(C3:C47)</f>
        <v>556498.98916142085</v>
      </c>
      <c r="D49" s="1">
        <f t="shared" si="10"/>
        <v>577785.5791303399</v>
      </c>
      <c r="E49" s="1">
        <f>SUM(E3:E47)</f>
        <v>721837.83086984372</v>
      </c>
      <c r="F49" s="1">
        <f t="shared" si="10"/>
        <v>447481.11963079299</v>
      </c>
      <c r="G49" s="1">
        <f t="shared" si="10"/>
        <v>30873.103113423189</v>
      </c>
      <c r="H49" s="1">
        <f t="shared" si="10"/>
        <v>2527010.9352030004</v>
      </c>
      <c r="K49" s="1">
        <f>SUM(K3:K47)</f>
        <v>1129.6446116841455</v>
      </c>
      <c r="L49" s="1">
        <f>SUM(L3:L47)</f>
        <v>73940.449776490685</v>
      </c>
      <c r="M49" s="1">
        <f t="shared" ref="M49:BU49" si="11">SUM(M3:M47)</f>
        <v>24445.599329054483</v>
      </c>
      <c r="N49" s="1">
        <f t="shared" si="11"/>
        <v>24425.527018172739</v>
      </c>
      <c r="O49" s="1">
        <f t="shared" si="11"/>
        <v>27855.874797942386</v>
      </c>
      <c r="P49" s="1">
        <f t="shared" si="11"/>
        <v>134.07049096409392</v>
      </c>
      <c r="Q49" s="1">
        <f t="shared" si="11"/>
        <v>21640.250238037497</v>
      </c>
      <c r="R49" s="1">
        <f t="shared" si="11"/>
        <v>683046.1357976608</v>
      </c>
      <c r="S49" s="1">
        <f t="shared" si="11"/>
        <v>2323027.7380538955</v>
      </c>
      <c r="T49" s="1">
        <f t="shared" si="11"/>
        <v>27669.185468603882</v>
      </c>
      <c r="U49" s="1">
        <f t="shared" si="11"/>
        <v>16456.893690818673</v>
      </c>
      <c r="V49" s="1">
        <f t="shared" si="11"/>
        <v>14195.270342566313</v>
      </c>
      <c r="W49" s="1">
        <f t="shared" si="11"/>
        <v>78768.905265444497</v>
      </c>
      <c r="X49" s="1">
        <f t="shared" si="11"/>
        <v>693.30721890373206</v>
      </c>
      <c r="Y49" s="1">
        <f t="shared" si="11"/>
        <v>19462.871848495222</v>
      </c>
      <c r="Z49" s="1">
        <f t="shared" si="11"/>
        <v>19462.871848495222</v>
      </c>
      <c r="AA49" s="1">
        <f t="shared" si="11"/>
        <v>1936.096433299412</v>
      </c>
      <c r="AB49" s="1">
        <f t="shared" si="11"/>
        <v>25998.164432861468</v>
      </c>
      <c r="AC49" s="1">
        <f t="shared" si="11"/>
        <v>697.28895309991412</v>
      </c>
      <c r="AD49" s="1">
        <f t="shared" si="11"/>
        <v>189095.46975355677</v>
      </c>
      <c r="AE49" s="1">
        <f t="shared" si="11"/>
        <v>6507.750403548529</v>
      </c>
      <c r="AF49" s="1">
        <f t="shared" si="11"/>
        <v>11814.397563675522</v>
      </c>
      <c r="AG49" s="1">
        <f t="shared" si="11"/>
        <v>4009.9584880487232</v>
      </c>
      <c r="AH49" s="1">
        <f t="shared" si="11"/>
        <v>113723.97109331262</v>
      </c>
      <c r="AI49" s="1">
        <f t="shared" si="11"/>
        <v>0</v>
      </c>
      <c r="AJ49" s="1">
        <f t="shared" si="11"/>
        <v>1304248.4734104089</v>
      </c>
      <c r="AK49" s="1">
        <f t="shared" si="11"/>
        <v>303604.52712041955</v>
      </c>
      <c r="AL49" s="1">
        <f t="shared" si="11"/>
        <v>31799.771112539314</v>
      </c>
      <c r="AM49" s="1">
        <f t="shared" si="11"/>
        <v>337340.39466625848</v>
      </c>
      <c r="AN49" s="1">
        <f t="shared" si="11"/>
        <v>11.850715533791631</v>
      </c>
      <c r="AO49" s="1">
        <f t="shared" si="11"/>
        <v>21752.104529325326</v>
      </c>
      <c r="AP49" s="1">
        <f t="shared" si="11"/>
        <v>1671.0625585216346</v>
      </c>
      <c r="AQ49" s="1">
        <f t="shared" si="11"/>
        <v>382150.29528609198</v>
      </c>
      <c r="AR49" s="1">
        <f t="shared" si="11"/>
        <v>1054.9325793773241</v>
      </c>
      <c r="AS49" s="1">
        <f t="shared" si="11"/>
        <v>835.5767834876159</v>
      </c>
      <c r="AT49" s="1">
        <f t="shared" si="11"/>
        <v>17879.926007259448</v>
      </c>
      <c r="AU49" s="1">
        <f t="shared" si="11"/>
        <v>1823.610611128338</v>
      </c>
      <c r="AV49" s="1">
        <f t="shared" si="11"/>
        <v>324.06483023348397</v>
      </c>
      <c r="AW49" s="1">
        <f t="shared" si="11"/>
        <v>1863.870492785846</v>
      </c>
      <c r="AX49" s="1">
        <f t="shared" si="11"/>
        <v>326936.69092105207</v>
      </c>
      <c r="AY49" s="1">
        <f t="shared" si="11"/>
        <v>200949.54672192759</v>
      </c>
      <c r="AZ49" s="1">
        <f t="shared" si="11"/>
        <v>125987.14419912435</v>
      </c>
      <c r="BA49" s="1">
        <f t="shared" si="11"/>
        <v>57.311033336674811</v>
      </c>
      <c r="BB49" s="1">
        <f t="shared" si="11"/>
        <v>70.728919533221898</v>
      </c>
      <c r="BC49" s="1">
        <f t="shared" si="11"/>
        <v>28197.918542150008</v>
      </c>
      <c r="BD49" s="1">
        <f t="shared" si="11"/>
        <v>259.41114871490612</v>
      </c>
      <c r="BE49" s="1">
        <f t="shared" si="11"/>
        <v>51792.105276674803</v>
      </c>
      <c r="BF49" s="1">
        <f t="shared" si="11"/>
        <v>404.45648114128278</v>
      </c>
      <c r="BG49" s="1">
        <f t="shared" si="11"/>
        <v>600.41791933756008</v>
      </c>
      <c r="BH49" s="1">
        <f t="shared" si="11"/>
        <v>84597.015256574756</v>
      </c>
      <c r="BI49" s="1">
        <f t="shared" si="11"/>
        <v>107983.11733618038</v>
      </c>
      <c r="BJ49" s="1">
        <f t="shared" si="11"/>
        <v>4784.381071599717</v>
      </c>
      <c r="BK49" s="1">
        <f t="shared" si="11"/>
        <v>4525.536760311692</v>
      </c>
      <c r="BL49" s="1">
        <f t="shared" si="11"/>
        <v>207.22044975916148</v>
      </c>
      <c r="BM49" s="1">
        <f t="shared" si="11"/>
        <v>18150.999039161055</v>
      </c>
      <c r="BN49" s="1">
        <f t="shared" si="11"/>
        <v>296822.92689729156</v>
      </c>
      <c r="BO49" s="1">
        <f t="shared" si="11"/>
        <v>7.9598502995529703</v>
      </c>
      <c r="BP49" s="1">
        <f t="shared" si="11"/>
        <v>16177.349844574594</v>
      </c>
      <c r="BQ49" s="1">
        <f t="shared" si="11"/>
        <v>70697.735866791292</v>
      </c>
      <c r="BR49" s="1">
        <f t="shared" si="11"/>
        <v>0</v>
      </c>
      <c r="BS49" s="1">
        <f t="shared" si="11"/>
        <v>65328.406109084513</v>
      </c>
      <c r="BT49" s="1">
        <f t="shared" si="11"/>
        <v>1145027.7223418311</v>
      </c>
      <c r="BU49" s="1">
        <f t="shared" si="11"/>
        <v>47289.630720645677</v>
      </c>
      <c r="BV49" s="1"/>
      <c r="BY49" s="22">
        <f>+(R49-B49)/B49</f>
        <v>-0.83848509390750825</v>
      </c>
      <c r="BZ49" s="22">
        <f>IF(AH49&lt;&gt;0,(AH49-C49)/C49,"")</f>
        <v>-0.79564388559863986</v>
      </c>
      <c r="CA49" s="22">
        <f>IF(AM49&lt;&gt;0,(AM49-D49)/D49,"")</f>
        <v>-0.41614950796451178</v>
      </c>
      <c r="CB49" s="22">
        <f t="shared" si="9"/>
        <v>-0.54707736704921639</v>
      </c>
      <c r="CC49" s="22">
        <f t="shared" si="9"/>
        <v>-0.55093178704896706</v>
      </c>
      <c r="CD49" s="22">
        <f>IF(BM49&lt;&gt;0,(BM49-G49)/G49,"")</f>
        <v>-0.41207727086982526</v>
      </c>
      <c r="CE49" s="22">
        <f>IF(BT49&lt;&gt;0,(BT49-H49)/H49,"")</f>
        <v>-0.5468845399951352</v>
      </c>
    </row>
    <row r="50" spans="1:83" x14ac:dyDescent="0.25">
      <c r="A50" s="4" t="s">
        <v>74</v>
      </c>
      <c r="B50" s="1">
        <f>SUM(B3:B15)</f>
        <v>2367132.8202537</v>
      </c>
      <c r="C50" s="1">
        <f t="shared" ref="C50:H50" si="12">SUM(C3:C15)</f>
        <v>4025.1881515908999</v>
      </c>
      <c r="D50" s="1">
        <f t="shared" si="12"/>
        <v>312935.41945883998</v>
      </c>
      <c r="E50" s="1">
        <f>SUM(E3:E15)</f>
        <v>232423.31071214401</v>
      </c>
      <c r="F50" s="1">
        <f t="shared" si="12"/>
        <v>176892.04103604303</v>
      </c>
      <c r="G50" s="1">
        <f t="shared" si="12"/>
        <v>17259.447325213197</v>
      </c>
      <c r="H50" s="1">
        <f t="shared" si="12"/>
        <v>782241.81957100006</v>
      </c>
      <c r="K50" s="1">
        <f>SUM(K3:K15)</f>
        <v>1093.8440932454396</v>
      </c>
      <c r="L50" s="1">
        <f>SUM(L3:L15)</f>
        <v>46555.080525120524</v>
      </c>
      <c r="M50" s="1">
        <f t="shared" ref="M50:BU50" si="13">SUM(M3:M15)</f>
        <v>20939.134635815706</v>
      </c>
      <c r="N50" s="1">
        <f t="shared" si="13"/>
        <v>20919.178711136989</v>
      </c>
      <c r="O50" s="1">
        <f t="shared" si="13"/>
        <v>24037.632220374926</v>
      </c>
      <c r="P50" s="1">
        <f t="shared" si="13"/>
        <v>133.38164141936559</v>
      </c>
      <c r="Q50" s="1">
        <f t="shared" si="13"/>
        <v>14677.839779821295</v>
      </c>
      <c r="R50" s="1">
        <f t="shared" si="13"/>
        <v>676170.9671930992</v>
      </c>
      <c r="S50" s="1">
        <f t="shared" si="13"/>
        <v>2196835.3573324941</v>
      </c>
      <c r="T50" s="1">
        <f t="shared" si="13"/>
        <v>25223.464537511434</v>
      </c>
      <c r="U50" s="1">
        <f t="shared" si="13"/>
        <v>14205.470768437806</v>
      </c>
      <c r="V50" s="1">
        <f t="shared" si="13"/>
        <v>12995.298362960786</v>
      </c>
      <c r="W50" s="1">
        <f t="shared" si="13"/>
        <v>48311.262971066004</v>
      </c>
      <c r="X50" s="1">
        <f t="shared" si="13"/>
        <v>692.44301756822892</v>
      </c>
      <c r="Y50" s="1">
        <f t="shared" si="13"/>
        <v>16786.623158423816</v>
      </c>
      <c r="Z50" s="1">
        <f t="shared" si="13"/>
        <v>16786.623158423816</v>
      </c>
      <c r="AA50" s="1">
        <f t="shared" si="13"/>
        <v>1464.5661772513517</v>
      </c>
      <c r="AB50" s="1">
        <f t="shared" si="13"/>
        <v>24955.818162951276</v>
      </c>
      <c r="AC50" s="1">
        <f t="shared" si="13"/>
        <v>636.25775667025744</v>
      </c>
      <c r="AD50" s="1">
        <f t="shared" si="13"/>
        <v>134248.10261990505</v>
      </c>
      <c r="AE50" s="1">
        <f t="shared" si="13"/>
        <v>4405.5826914557265</v>
      </c>
      <c r="AF50" s="1">
        <f t="shared" si="13"/>
        <v>4832.543762456422</v>
      </c>
      <c r="AG50" s="1">
        <f t="shared" si="13"/>
        <v>3540.5208373751434</v>
      </c>
      <c r="AH50" s="1">
        <f t="shared" si="13"/>
        <v>3728.6798798198502</v>
      </c>
      <c r="AI50" s="1">
        <f t="shared" si="13"/>
        <v>0</v>
      </c>
      <c r="AJ50" s="1">
        <f t="shared" si="13"/>
        <v>821704.97356630501</v>
      </c>
      <c r="AK50" s="1">
        <f t="shared" si="13"/>
        <v>241007.35650496805</v>
      </c>
      <c r="AL50" s="1">
        <f t="shared" si="13"/>
        <v>25316.044718067697</v>
      </c>
      <c r="AM50" s="1">
        <f t="shared" si="13"/>
        <v>267787.96740028739</v>
      </c>
      <c r="AN50" s="1">
        <f t="shared" si="13"/>
        <v>7.9288540933143032</v>
      </c>
      <c r="AO50" s="1">
        <f t="shared" si="13"/>
        <v>17473.449009027241</v>
      </c>
      <c r="AP50" s="1">
        <f t="shared" si="13"/>
        <v>200.0524038990402</v>
      </c>
      <c r="AQ50" s="1">
        <f t="shared" si="13"/>
        <v>266149.32785392465</v>
      </c>
      <c r="AR50" s="1">
        <f t="shared" si="13"/>
        <v>472.62582239961893</v>
      </c>
      <c r="AS50" s="1">
        <f t="shared" si="13"/>
        <v>762.71475179582558</v>
      </c>
      <c r="AT50" s="1">
        <f t="shared" si="13"/>
        <v>14753.90661824696</v>
      </c>
      <c r="AU50" s="1">
        <f t="shared" si="13"/>
        <v>840.40182071326569</v>
      </c>
      <c r="AV50" s="1">
        <f t="shared" si="13"/>
        <v>230.04049143001973</v>
      </c>
      <c r="AW50" s="1">
        <f t="shared" si="13"/>
        <v>1431.2978224286539</v>
      </c>
      <c r="AX50" s="1">
        <f t="shared" si="13"/>
        <v>219440.20109045226</v>
      </c>
      <c r="AY50" s="1">
        <f t="shared" si="13"/>
        <v>164700.54252103792</v>
      </c>
      <c r="AZ50" s="1">
        <f t="shared" si="13"/>
        <v>54739.658569414263</v>
      </c>
      <c r="BA50" s="1">
        <f t="shared" si="13"/>
        <v>31.375013553009989</v>
      </c>
      <c r="BB50" s="1">
        <f t="shared" si="13"/>
        <v>48.354216091094926</v>
      </c>
      <c r="BC50" s="1">
        <f t="shared" si="13"/>
        <v>14286.9893798667</v>
      </c>
      <c r="BD50" s="1">
        <f t="shared" si="13"/>
        <v>220.51801483725049</v>
      </c>
      <c r="BE50" s="1">
        <f t="shared" si="13"/>
        <v>47982.096009237073</v>
      </c>
      <c r="BF50" s="1">
        <f t="shared" si="13"/>
        <v>352.31694049458673</v>
      </c>
      <c r="BG50" s="1">
        <f t="shared" si="13"/>
        <v>526.00230084637928</v>
      </c>
      <c r="BH50" s="1">
        <f t="shared" si="13"/>
        <v>77669.206013642499</v>
      </c>
      <c r="BI50" s="1">
        <f t="shared" si="13"/>
        <v>24740.213323898937</v>
      </c>
      <c r="BJ50" s="1">
        <f t="shared" si="13"/>
        <v>701.21643801936341</v>
      </c>
      <c r="BK50" s="1">
        <f t="shared" si="13"/>
        <v>4072.4598652159407</v>
      </c>
      <c r="BL50" s="1">
        <f t="shared" si="13"/>
        <v>118.96859832053563</v>
      </c>
      <c r="BM50" s="1">
        <f t="shared" si="13"/>
        <v>16198.229929372174</v>
      </c>
      <c r="BN50" s="1">
        <f t="shared" si="13"/>
        <v>219399.66473007435</v>
      </c>
      <c r="BO50" s="1">
        <f t="shared" si="13"/>
        <v>7.9598502995529703</v>
      </c>
      <c r="BP50" s="1">
        <f t="shared" si="13"/>
        <v>2279.6648758937308</v>
      </c>
      <c r="BQ50" s="1">
        <f t="shared" si="13"/>
        <v>45427.626754546203</v>
      </c>
      <c r="BR50" s="1">
        <f t="shared" si="13"/>
        <v>0</v>
      </c>
      <c r="BS50" s="1">
        <f t="shared" si="13"/>
        <v>26173.498195090178</v>
      </c>
      <c r="BT50" s="1">
        <f t="shared" si="13"/>
        <v>740363.73574440239</v>
      </c>
      <c r="BU50" s="1">
        <f t="shared" si="13"/>
        <v>28980.59005043453</v>
      </c>
      <c r="BV50" s="1"/>
      <c r="BY50" s="22">
        <f>+(R50-B50)/B50</f>
        <v>-0.71435022090537792</v>
      </c>
      <c r="BZ50" s="22">
        <f>IF(AH50&lt;&gt;0,(AH50-C50)/C50,"")</f>
        <v>-7.3663207930754482E-2</v>
      </c>
      <c r="CA50" s="22">
        <f>IF(AM50&lt;&gt;0,(AM50-D50)/D50,"")</f>
        <v>-0.14427082794471202</v>
      </c>
      <c r="CB50" s="22">
        <f t="shared" si="9"/>
        <v>-5.5859756845866963E-2</v>
      </c>
      <c r="CC50" s="22">
        <f t="shared" si="9"/>
        <v>-6.8920559927967598E-2</v>
      </c>
      <c r="CD50" s="22">
        <f>IF(BM50&lt;&gt;0,(BM50-G50)/G50,"")</f>
        <v>-6.1486174837751664E-2</v>
      </c>
      <c r="CE50" s="22">
        <f>IF(BT50&lt;&gt;0,(BT50-H50)/H50,"")</f>
        <v>-5.3535981813864923E-2</v>
      </c>
    </row>
    <row r="51" spans="1:83" x14ac:dyDescent="0.25">
      <c r="A51" s="4" t="s">
        <v>127</v>
      </c>
      <c r="B51" s="1">
        <f>SUM(B16:B47)</f>
        <v>1861864.6903941</v>
      </c>
      <c r="C51" s="1">
        <f t="shared" ref="C51:H51" si="14">SUM(C16:C47)</f>
        <v>552473.80100982997</v>
      </c>
      <c r="D51" s="1">
        <f t="shared" si="14"/>
        <v>264850.15967150003</v>
      </c>
      <c r="E51" s="1">
        <f>SUM(E16:E47)</f>
        <v>489414.52015770006</v>
      </c>
      <c r="F51" s="1">
        <f t="shared" si="14"/>
        <v>270589.07859474997</v>
      </c>
      <c r="G51" s="1">
        <f t="shared" si="14"/>
        <v>13613.655788210002</v>
      </c>
      <c r="H51" s="1">
        <f t="shared" si="14"/>
        <v>1744769.1156320006</v>
      </c>
      <c r="K51" s="1">
        <f>SUM(K16:K47)</f>
        <v>35.80051843870595</v>
      </c>
      <c r="L51" s="1">
        <f>SUM(L16:L47)</f>
        <v>27385.369251370157</v>
      </c>
      <c r="M51" s="1">
        <f t="shared" ref="M51:BU51" si="15">SUM(M16:M47)</f>
        <v>3506.4646932387773</v>
      </c>
      <c r="N51" s="1">
        <f t="shared" si="15"/>
        <v>3506.3483070357506</v>
      </c>
      <c r="O51" s="1">
        <f t="shared" si="15"/>
        <v>3818.2425775674633</v>
      </c>
      <c r="P51" s="1">
        <f t="shared" si="15"/>
        <v>0.68884954472835402</v>
      </c>
      <c r="Q51" s="1">
        <f t="shared" si="15"/>
        <v>6962.4104582162026</v>
      </c>
      <c r="R51" s="1">
        <f t="shared" si="15"/>
        <v>6875.1686045615679</v>
      </c>
      <c r="S51" s="1">
        <f t="shared" si="15"/>
        <v>126192.38072140113</v>
      </c>
      <c r="T51" s="1">
        <f t="shared" si="15"/>
        <v>2445.7209310924459</v>
      </c>
      <c r="U51" s="1">
        <f t="shared" si="15"/>
        <v>2251.4229223808707</v>
      </c>
      <c r="V51" s="1">
        <f t="shared" si="15"/>
        <v>1199.9719796055263</v>
      </c>
      <c r="W51" s="1">
        <f t="shared" si="15"/>
        <v>30457.642294378493</v>
      </c>
      <c r="X51" s="1">
        <f t="shared" si="15"/>
        <v>0.86420133550298028</v>
      </c>
      <c r="Y51" s="1">
        <f t="shared" si="15"/>
        <v>2676.2486900714025</v>
      </c>
      <c r="Z51" s="1">
        <f t="shared" si="15"/>
        <v>2676.2486900714025</v>
      </c>
      <c r="AA51" s="1">
        <f t="shared" si="15"/>
        <v>471.53025604806027</v>
      </c>
      <c r="AB51" s="1">
        <f t="shared" si="15"/>
        <v>1042.3462699101926</v>
      </c>
      <c r="AC51" s="1">
        <f t="shared" si="15"/>
        <v>61.031196429656561</v>
      </c>
      <c r="AD51" s="1">
        <f t="shared" si="15"/>
        <v>54847.367133651715</v>
      </c>
      <c r="AE51" s="1">
        <f t="shared" si="15"/>
        <v>2102.1677120928034</v>
      </c>
      <c r="AF51" s="1">
        <f t="shared" si="15"/>
        <v>6981.8538012190966</v>
      </c>
      <c r="AG51" s="1">
        <f t="shared" si="15"/>
        <v>469.43765067358015</v>
      </c>
      <c r="AH51" s="1">
        <f t="shared" si="15"/>
        <v>109995.29121349276</v>
      </c>
      <c r="AI51" s="1">
        <f t="shared" si="15"/>
        <v>0</v>
      </c>
      <c r="AJ51" s="1">
        <f t="shared" si="15"/>
        <v>482543.49984410394</v>
      </c>
      <c r="AK51" s="1">
        <f t="shared" si="15"/>
        <v>62597.170615451483</v>
      </c>
      <c r="AL51" s="1">
        <f t="shared" si="15"/>
        <v>6483.726394471616</v>
      </c>
      <c r="AM51" s="1">
        <f t="shared" si="15"/>
        <v>69552.427265971084</v>
      </c>
      <c r="AN51" s="1">
        <f t="shared" si="15"/>
        <v>3.9218614404773264</v>
      </c>
      <c r="AO51" s="1">
        <f t="shared" si="15"/>
        <v>4278.6555202980817</v>
      </c>
      <c r="AP51" s="1">
        <f t="shared" si="15"/>
        <v>1471.0101546225944</v>
      </c>
      <c r="AQ51" s="1">
        <f t="shared" si="15"/>
        <v>116000.96743216726</v>
      </c>
      <c r="AR51" s="1">
        <f t="shared" si="15"/>
        <v>582.3067569777055</v>
      </c>
      <c r="AS51" s="1">
        <f t="shared" si="15"/>
        <v>72.86203169179042</v>
      </c>
      <c r="AT51" s="1">
        <f t="shared" si="15"/>
        <v>3126.0193890124906</v>
      </c>
      <c r="AU51" s="1">
        <f t="shared" si="15"/>
        <v>983.20879041507226</v>
      </c>
      <c r="AV51" s="1">
        <f t="shared" si="15"/>
        <v>94.024338803464232</v>
      </c>
      <c r="AW51" s="1">
        <f t="shared" si="15"/>
        <v>432.57267035719201</v>
      </c>
      <c r="AX51" s="1">
        <f t="shared" si="15"/>
        <v>107496.48983059978</v>
      </c>
      <c r="AY51" s="1">
        <f t="shared" si="15"/>
        <v>36249.004200889663</v>
      </c>
      <c r="AZ51" s="1">
        <f t="shared" si="15"/>
        <v>71247.485629710092</v>
      </c>
      <c r="BA51" s="1">
        <f t="shared" si="15"/>
        <v>25.936019783664822</v>
      </c>
      <c r="BB51" s="1">
        <f t="shared" si="15"/>
        <v>22.374703442126975</v>
      </c>
      <c r="BC51" s="1">
        <f t="shared" si="15"/>
        <v>13910.92916228331</v>
      </c>
      <c r="BD51" s="1">
        <f t="shared" si="15"/>
        <v>38.893133877655565</v>
      </c>
      <c r="BE51" s="1">
        <f t="shared" si="15"/>
        <v>3810.0092674377279</v>
      </c>
      <c r="BF51" s="1">
        <f t="shared" si="15"/>
        <v>52.139540646695998</v>
      </c>
      <c r="BG51" s="1">
        <f t="shared" si="15"/>
        <v>74.415618491180837</v>
      </c>
      <c r="BH51" s="1">
        <f t="shared" si="15"/>
        <v>6927.8092429322442</v>
      </c>
      <c r="BI51" s="1">
        <f t="shared" si="15"/>
        <v>83242.904012281433</v>
      </c>
      <c r="BJ51" s="1">
        <f t="shared" si="15"/>
        <v>4083.1646335803534</v>
      </c>
      <c r="BK51" s="1">
        <f t="shared" si="15"/>
        <v>453.07689509575124</v>
      </c>
      <c r="BL51" s="1">
        <f t="shared" si="15"/>
        <v>88.251851438625835</v>
      </c>
      <c r="BM51" s="1">
        <f t="shared" si="15"/>
        <v>1952.7691097888778</v>
      </c>
      <c r="BN51" s="1">
        <f t="shared" si="15"/>
        <v>77423.262167217181</v>
      </c>
      <c r="BO51" s="1">
        <f t="shared" si="15"/>
        <v>0</v>
      </c>
      <c r="BP51" s="1">
        <f t="shared" si="15"/>
        <v>13897.684968680864</v>
      </c>
      <c r="BQ51" s="1">
        <f t="shared" si="15"/>
        <v>25270.109112245096</v>
      </c>
      <c r="BR51" s="1">
        <f t="shared" si="15"/>
        <v>0</v>
      </c>
      <c r="BS51" s="1">
        <f t="shared" si="15"/>
        <v>39154.907913994335</v>
      </c>
      <c r="BT51" s="1">
        <f t="shared" si="15"/>
        <v>404663.98659742874</v>
      </c>
      <c r="BU51" s="1">
        <f t="shared" si="15"/>
        <v>18309.040670211147</v>
      </c>
      <c r="BV51" s="1"/>
      <c r="BY51" s="22">
        <f>+(R51-B51)/B51</f>
        <v>-0.99630737473027309</v>
      </c>
      <c r="BZ51" s="22">
        <f>IF(AH51&lt;&gt;0,(AH51-C51)/C51,"")</f>
        <v>-0.8009040591382981</v>
      </c>
      <c r="CA51" s="22">
        <f>IF(AM51&lt;&gt;0,(AM51-D51)/D51,"")</f>
        <v>-0.73738952110794032</v>
      </c>
      <c r="CB51" s="22">
        <f t="shared" si="9"/>
        <v>-0.78035696653225162</v>
      </c>
      <c r="CC51" s="22">
        <f t="shared" si="9"/>
        <v>-0.86603670632554131</v>
      </c>
      <c r="CD51" s="22">
        <f>IF(BM51&lt;&gt;0,(BM51-G51)/G51,"")</f>
        <v>-0.8565580663880118</v>
      </c>
      <c r="CE51" s="22">
        <f>IF(BT51&lt;&gt;0,(BT51-H51)/H51,"")</f>
        <v>-0.76807018019066153</v>
      </c>
    </row>
    <row r="52" spans="1:83" x14ac:dyDescent="0.25">
      <c r="A52" s="6"/>
      <c r="K52" s="91"/>
    </row>
    <row r="53" spans="1:83" x14ac:dyDescent="0.25">
      <c r="A53" s="6"/>
    </row>
    <row r="54" spans="1:83" x14ac:dyDescent="0.25">
      <c r="A54" s="6"/>
    </row>
    <row r="55" spans="1:83" x14ac:dyDescent="0.25">
      <c r="A55" s="1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D55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AG49" sqref="AG49"/>
    </sheetView>
  </sheetViews>
  <sheetFormatPr defaultColWidth="9.140625" defaultRowHeight="15" x14ac:dyDescent="0.25"/>
  <cols>
    <col min="1" max="1" width="17.85546875" style="27" customWidth="1"/>
    <col min="2" max="8" width="9.140625" style="91"/>
    <col min="9" max="9" width="9.140625" style="27"/>
    <col min="10" max="10" width="20.7109375" style="27" customWidth="1"/>
    <col min="11" max="11" width="7.7109375" style="91" bestFit="1" customWidth="1"/>
    <col min="12" max="12" width="7.7109375" style="25" bestFit="1" customWidth="1"/>
    <col min="13" max="13" width="6.7109375" style="25" bestFit="1" customWidth="1"/>
    <col min="14" max="14" width="14.5703125" style="25" bestFit="1" customWidth="1"/>
    <col min="15" max="15" width="6.7109375" style="25" bestFit="1" customWidth="1"/>
    <col min="16" max="16" width="6.7109375" style="91" customWidth="1"/>
    <col min="17" max="17" width="6.7109375" style="25" bestFit="1" customWidth="1"/>
    <col min="18" max="19" width="9.28515625" style="25" bestFit="1" customWidth="1"/>
    <col min="20" max="20" width="6.7109375" style="25" bestFit="1" customWidth="1"/>
    <col min="21" max="21" width="7.7109375" style="25" bestFit="1" customWidth="1"/>
    <col min="22" max="23" width="6.7109375" style="25" bestFit="1" customWidth="1"/>
    <col min="24" max="24" width="6.7109375" style="91" customWidth="1"/>
    <col min="25" max="25" width="6.7109375" style="25" bestFit="1" customWidth="1"/>
    <col min="26" max="26" width="15.42578125" style="25" bestFit="1" customWidth="1"/>
    <col min="27" max="27" width="6.5703125" style="25" bestFit="1" customWidth="1"/>
    <col min="28" max="28" width="6.7109375" style="25" bestFit="1" customWidth="1"/>
    <col min="29" max="29" width="5.140625" style="25" bestFit="1" customWidth="1"/>
    <col min="30" max="30" width="5.140625" style="91" customWidth="1"/>
    <col min="31" max="31" width="5.7109375" style="25" bestFit="1" customWidth="1"/>
    <col min="32" max="32" width="6.7109375" style="25" bestFit="1" customWidth="1"/>
    <col min="33" max="33" width="6.7109375" style="25" customWidth="1"/>
    <col min="34" max="34" width="7.7109375" style="25" bestFit="1" customWidth="1"/>
    <col min="35" max="35" width="10" style="25" bestFit="1" customWidth="1"/>
    <col min="36" max="36" width="10" style="91" customWidth="1"/>
    <col min="37" max="37" width="7.7109375" style="25" bestFit="1" customWidth="1"/>
    <col min="38" max="38" width="6.7109375" style="25" bestFit="1" customWidth="1"/>
    <col min="39" max="39" width="7.7109375" style="25" bestFit="1" customWidth="1"/>
    <col min="40" max="40" width="6" style="25" bestFit="1" customWidth="1"/>
    <col min="41" max="41" width="6.7109375" style="25" bestFit="1" customWidth="1"/>
    <col min="42" max="42" width="5.7109375" style="25" bestFit="1" customWidth="1"/>
    <col min="43" max="43" width="7.7109375" style="25" bestFit="1" customWidth="1"/>
    <col min="44" max="44" width="4.5703125" style="25" bestFit="1" customWidth="1"/>
    <col min="45" max="45" width="5.7109375" style="25" bestFit="1" customWidth="1"/>
    <col min="46" max="46" width="6.7109375" style="25" bestFit="1" customWidth="1"/>
    <col min="47" max="47" width="5.7109375" style="25" bestFit="1" customWidth="1"/>
    <col min="48" max="48" width="5.85546875" style="25" bestFit="1" customWidth="1"/>
    <col min="49" max="49" width="5.7109375" style="25" bestFit="1" customWidth="1"/>
    <col min="50" max="51" width="7.7109375" style="25" bestFit="1" customWidth="1"/>
    <col min="52" max="52" width="6.7109375" style="25" bestFit="1" customWidth="1"/>
    <col min="53" max="53" width="5.140625" style="25" bestFit="1" customWidth="1"/>
    <col min="54" max="54" width="5.28515625" style="25" bestFit="1" customWidth="1"/>
    <col min="55" max="55" width="8.7109375" style="25" bestFit="1" customWidth="1"/>
    <col min="56" max="56" width="4.85546875" style="25" bestFit="1" customWidth="1"/>
    <col min="57" max="57" width="7.85546875" style="25" bestFit="1" customWidth="1"/>
    <col min="58" max="58" width="5.85546875" style="25" bestFit="1" customWidth="1"/>
    <col min="59" max="59" width="6" style="25" bestFit="1" customWidth="1"/>
    <col min="60" max="61" width="6.7109375" style="25" bestFit="1" customWidth="1"/>
    <col min="62" max="63" width="5.7109375" style="25" bestFit="1" customWidth="1"/>
    <col min="64" max="64" width="3.85546875" style="25" bestFit="1" customWidth="1"/>
    <col min="65" max="65" width="6.7109375" style="25" bestFit="1" customWidth="1"/>
    <col min="66" max="66" width="7.7109375" style="25" bestFit="1" customWidth="1"/>
    <col min="67" max="67" width="5.28515625" style="25" bestFit="1" customWidth="1"/>
    <col min="68" max="68" width="6.7109375" style="25" bestFit="1" customWidth="1"/>
    <col min="69" max="69" width="7.7109375" style="25" bestFit="1" customWidth="1"/>
    <col min="70" max="70" width="7.7109375" style="91" customWidth="1"/>
    <col min="71" max="71" width="7.7109375" style="25" bestFit="1" customWidth="1"/>
    <col min="72" max="72" width="9.28515625" style="25" bestFit="1" customWidth="1"/>
    <col min="73" max="73" width="6.7109375" style="25" bestFit="1" customWidth="1"/>
    <col min="74" max="74" width="9.140625" style="27"/>
    <col min="75" max="75" width="8.5703125" style="27" customWidth="1"/>
    <col min="76" max="76" width="10.28515625" style="27" bestFit="1" customWidth="1"/>
    <col min="77" max="80" width="9.140625" style="27"/>
    <col min="81" max="81" width="8.5703125" style="27" customWidth="1"/>
    <col min="82" max="16384" width="9.140625" style="27"/>
  </cols>
  <sheetData>
    <row r="1" spans="1:82" x14ac:dyDescent="0.25">
      <c r="B1" s="91" t="s">
        <v>503</v>
      </c>
      <c r="J1" s="27" t="s">
        <v>504</v>
      </c>
      <c r="BX1" s="27" t="s">
        <v>309</v>
      </c>
    </row>
    <row r="2" spans="1:82" x14ac:dyDescent="0.25">
      <c r="A2" s="6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J2" s="27" t="s">
        <v>226</v>
      </c>
      <c r="K2" s="91" t="s">
        <v>466</v>
      </c>
      <c r="L2" s="25" t="s">
        <v>359</v>
      </c>
      <c r="M2" s="25" t="s">
        <v>131</v>
      </c>
      <c r="N2" s="25" t="s">
        <v>132</v>
      </c>
      <c r="O2" s="25" t="s">
        <v>133</v>
      </c>
      <c r="P2" s="91" t="s">
        <v>334</v>
      </c>
      <c r="Q2" s="25" t="s">
        <v>360</v>
      </c>
      <c r="R2" s="25" t="s">
        <v>134</v>
      </c>
      <c r="S2" s="25" t="s">
        <v>59</v>
      </c>
      <c r="T2" s="25" t="s">
        <v>136</v>
      </c>
      <c r="U2" s="25" t="s">
        <v>137</v>
      </c>
      <c r="V2" s="25" t="s">
        <v>361</v>
      </c>
      <c r="W2" s="25" t="s">
        <v>138</v>
      </c>
      <c r="X2" s="91" t="s">
        <v>467</v>
      </c>
      <c r="Y2" s="25" t="s">
        <v>139</v>
      </c>
      <c r="Z2" s="25" t="s">
        <v>140</v>
      </c>
      <c r="AA2" s="25" t="s">
        <v>141</v>
      </c>
      <c r="AB2" s="25" t="s">
        <v>142</v>
      </c>
      <c r="AC2" s="25" t="s">
        <v>143</v>
      </c>
      <c r="AD2" s="91" t="s">
        <v>468</v>
      </c>
      <c r="AE2" s="25" t="s">
        <v>362</v>
      </c>
      <c r="AF2" s="25" t="s">
        <v>144</v>
      </c>
      <c r="AG2" s="25" t="s">
        <v>367</v>
      </c>
      <c r="AH2" s="25" t="s">
        <v>57</v>
      </c>
      <c r="AI2" s="25" t="s">
        <v>128</v>
      </c>
      <c r="AJ2" s="91" t="s">
        <v>469</v>
      </c>
      <c r="AK2" s="25" t="s">
        <v>145</v>
      </c>
      <c r="AL2" s="25" t="s">
        <v>146</v>
      </c>
      <c r="AM2" s="25" t="s">
        <v>60</v>
      </c>
      <c r="AN2" s="25" t="s">
        <v>147</v>
      </c>
      <c r="AO2" s="25" t="s">
        <v>148</v>
      </c>
      <c r="AP2" s="25" t="s">
        <v>149</v>
      </c>
      <c r="AQ2" s="25" t="s">
        <v>150</v>
      </c>
      <c r="AR2" s="25" t="s">
        <v>151</v>
      </c>
      <c r="AS2" s="25" t="s">
        <v>152</v>
      </c>
      <c r="AT2" s="25" t="s">
        <v>153</v>
      </c>
      <c r="AU2" s="25" t="s">
        <v>154</v>
      </c>
      <c r="AV2" s="25" t="s">
        <v>155</v>
      </c>
      <c r="AW2" s="25" t="s">
        <v>156</v>
      </c>
      <c r="AX2" s="25" t="s">
        <v>54</v>
      </c>
      <c r="AY2" s="25" t="s">
        <v>53</v>
      </c>
      <c r="AZ2" s="25" t="s">
        <v>157</v>
      </c>
      <c r="BA2" s="25" t="s">
        <v>158</v>
      </c>
      <c r="BB2" s="25" t="s">
        <v>159</v>
      </c>
      <c r="BC2" s="25" t="s">
        <v>160</v>
      </c>
      <c r="BD2" s="25" t="s">
        <v>161</v>
      </c>
      <c r="BE2" s="25" t="s">
        <v>162</v>
      </c>
      <c r="BF2" s="25" t="s">
        <v>163</v>
      </c>
      <c r="BG2" s="25" t="s">
        <v>164</v>
      </c>
      <c r="BH2" s="25" t="s">
        <v>165</v>
      </c>
      <c r="BI2" s="25" t="s">
        <v>363</v>
      </c>
      <c r="BJ2" s="25" t="s">
        <v>166</v>
      </c>
      <c r="BK2" s="25" t="s">
        <v>167</v>
      </c>
      <c r="BL2" s="25" t="s">
        <v>168</v>
      </c>
      <c r="BM2" s="25" t="s">
        <v>61</v>
      </c>
      <c r="BN2" s="25" t="s">
        <v>368</v>
      </c>
      <c r="BO2" s="25" t="s">
        <v>169</v>
      </c>
      <c r="BP2" s="25" t="s">
        <v>170</v>
      </c>
      <c r="BQ2" s="25" t="s">
        <v>171</v>
      </c>
      <c r="BR2" s="91" t="s">
        <v>172</v>
      </c>
      <c r="BS2" s="25" t="s">
        <v>173</v>
      </c>
      <c r="BT2" s="25" t="s">
        <v>174</v>
      </c>
      <c r="BU2" s="25" t="s">
        <v>369</v>
      </c>
      <c r="BW2" s="25" t="s">
        <v>141</v>
      </c>
      <c r="BX2" s="25" t="s">
        <v>59</v>
      </c>
      <c r="BY2" s="25" t="s">
        <v>57</v>
      </c>
      <c r="BZ2" s="25" t="s">
        <v>60</v>
      </c>
      <c r="CA2" s="25" t="s">
        <v>54</v>
      </c>
      <c r="CB2" s="25" t="s">
        <v>53</v>
      </c>
      <c r="CC2" s="25" t="s">
        <v>61</v>
      </c>
      <c r="CD2" s="25" t="s">
        <v>62</v>
      </c>
    </row>
    <row r="3" spans="1:82" x14ac:dyDescent="0.25">
      <c r="A3" s="24" t="s">
        <v>121</v>
      </c>
      <c r="B3" s="91">
        <v>83625.364642</v>
      </c>
      <c r="C3" s="91">
        <v>124.04764326999999</v>
      </c>
      <c r="D3" s="91">
        <v>11458.10152</v>
      </c>
      <c r="E3" s="91">
        <v>9166.0822389000004</v>
      </c>
      <c r="F3" s="91">
        <v>7650.5656719999997</v>
      </c>
      <c r="G3" s="91">
        <v>930.69711906999999</v>
      </c>
      <c r="H3" s="91">
        <v>17406.336276000002</v>
      </c>
      <c r="J3" s="27" t="s">
        <v>121</v>
      </c>
      <c r="K3" s="91">
        <v>196.37097137743601</v>
      </c>
      <c r="L3" s="25">
        <v>851.00052363233397</v>
      </c>
      <c r="M3" s="25">
        <v>1039.4078122895501</v>
      </c>
      <c r="N3" s="25">
        <v>1039.2103638343101</v>
      </c>
      <c r="O3" s="25">
        <v>1250.37449595727</v>
      </c>
      <c r="P3" s="91">
        <v>1.4044570049901599</v>
      </c>
      <c r="Q3" s="25">
        <v>466.35839590162999</v>
      </c>
      <c r="R3" s="25">
        <v>30280.565196353298</v>
      </c>
      <c r="S3" s="25">
        <v>83756.992988199694</v>
      </c>
      <c r="T3" s="25">
        <v>945.02274084921999</v>
      </c>
      <c r="U3" s="25">
        <v>521.825606613535</v>
      </c>
      <c r="V3" s="25">
        <v>522.51395780849498</v>
      </c>
      <c r="W3" s="25">
        <v>456.65420265709798</v>
      </c>
      <c r="X3" s="91">
        <v>148.08251774078499</v>
      </c>
      <c r="Y3" s="25">
        <v>891.71069731509897</v>
      </c>
      <c r="Z3" s="25">
        <v>891.71069731509897</v>
      </c>
      <c r="AA3" s="25">
        <v>18.733030396225701</v>
      </c>
      <c r="AB3" s="25">
        <v>395.56856344736599</v>
      </c>
      <c r="AC3" s="25">
        <v>30.479029120102201</v>
      </c>
      <c r="AD3" s="91">
        <v>3121.3041202026102</v>
      </c>
      <c r="AE3" s="25">
        <v>189.890489031454</v>
      </c>
      <c r="AF3" s="25">
        <v>163.301125755165</v>
      </c>
      <c r="AG3" s="25">
        <v>144.76948008070499</v>
      </c>
      <c r="AH3" s="25">
        <v>124.416633983145</v>
      </c>
      <c r="AI3" s="25">
        <v>0</v>
      </c>
      <c r="AJ3" s="91">
        <v>19156.314103518002</v>
      </c>
      <c r="AK3" s="25">
        <v>10327.223553960799</v>
      </c>
      <c r="AL3" s="25">
        <v>1128.7242831395999</v>
      </c>
      <c r="AM3" s="25">
        <v>11474.6808674967</v>
      </c>
      <c r="AN3" s="25">
        <v>0.20814745717466601</v>
      </c>
      <c r="AO3" s="25">
        <v>579.34817002595901</v>
      </c>
      <c r="AP3" s="25">
        <v>2.2421456483517699</v>
      </c>
      <c r="AQ3" s="25">
        <v>4712.78966060947</v>
      </c>
      <c r="AR3" s="25">
        <v>4.09016760638678</v>
      </c>
      <c r="AS3" s="25">
        <v>27.395342074659499</v>
      </c>
      <c r="AT3" s="25">
        <v>648.43494292784897</v>
      </c>
      <c r="AU3" s="25">
        <v>2.2797595859719801</v>
      </c>
      <c r="AV3" s="25">
        <v>4.5624409574673299</v>
      </c>
      <c r="AW3" s="25">
        <v>54.974167782756503</v>
      </c>
      <c r="AX3" s="25">
        <v>9197.5368055776999</v>
      </c>
      <c r="AY3" s="25">
        <v>7679.9039886770597</v>
      </c>
      <c r="AZ3" s="25">
        <v>1517.6328169006299</v>
      </c>
      <c r="BA3" s="25">
        <v>0.79259681321891395</v>
      </c>
      <c r="BB3" s="25">
        <v>0.26166423937785499</v>
      </c>
      <c r="BC3" s="25">
        <v>377.98705214482101</v>
      </c>
      <c r="BD3" s="25">
        <v>8.5540821331922299</v>
      </c>
      <c r="BE3" s="25">
        <v>2606.7088524391402</v>
      </c>
      <c r="BF3" s="25">
        <v>16.583051527527399</v>
      </c>
      <c r="BG3" s="25">
        <v>33.624234196993903</v>
      </c>
      <c r="BH3" s="25">
        <v>3831.2433319554402</v>
      </c>
      <c r="BI3" s="25">
        <v>389.050868430143</v>
      </c>
      <c r="BJ3" s="25">
        <v>4.3709884973847597</v>
      </c>
      <c r="BK3" s="25">
        <v>54.325473194552401</v>
      </c>
      <c r="BL3" s="25">
        <v>1.4736949519667899</v>
      </c>
      <c r="BM3" s="25">
        <v>933.70697266819798</v>
      </c>
      <c r="BN3" s="25">
        <v>3266.7655761380202</v>
      </c>
      <c r="BO3" s="25">
        <v>5.1184230559367503</v>
      </c>
      <c r="BP3" s="25">
        <v>43.836082140445399</v>
      </c>
      <c r="BQ3" s="25">
        <v>833.14585370106295</v>
      </c>
      <c r="BR3" s="91">
        <v>0</v>
      </c>
      <c r="BS3" s="25">
        <v>409.56111235966199</v>
      </c>
      <c r="BT3" s="25">
        <v>17456.030269459901</v>
      </c>
      <c r="BU3" s="25">
        <v>550.368986628416</v>
      </c>
      <c r="BW3" s="29">
        <f t="shared" ref="BW3:BW47" si="0">IF(AA3&lt;&gt;0,AA3/AM3,"")</f>
        <v>1.6325534986588671E-3</v>
      </c>
      <c r="BX3" s="22">
        <f>IF(S3&lt;&gt;0,(S3-B3)/B3,"")</f>
        <v>1.5740241822943825E-3</v>
      </c>
      <c r="BY3" s="22">
        <f>IF(AH3&lt;&gt;0,(AH3-C3)/C3,"")</f>
        <v>2.9745886614054484E-3</v>
      </c>
      <c r="BZ3" s="22">
        <f>IF(AM3&lt;&gt;0,(AM3-D3)/D3,"")</f>
        <v>1.4469541457422419E-3</v>
      </c>
      <c r="CA3" s="22">
        <f t="shared" ref="CA3:CA34" si="1">IF(AX3&lt;&gt;0,(AX3-E3)/E3,"")</f>
        <v>3.4316260598458467E-3</v>
      </c>
      <c r="CB3" s="22">
        <f t="shared" ref="CB3:CB34" si="2">IF(AY3&lt;&gt;0,(AY3-F3)/F3,"")</f>
        <v>3.8347905154822903E-3</v>
      </c>
      <c r="CC3" s="22">
        <f>IF(BM3&lt;&gt;0,(BM3-G3)/G3,"")</f>
        <v>3.2339775599666532E-3</v>
      </c>
      <c r="CD3" s="22">
        <f>IF(BT3&lt;&gt;0,(BT3-H3)/H3,"")</f>
        <v>2.8549369994889727E-3</v>
      </c>
    </row>
    <row r="4" spans="1:82" x14ac:dyDescent="0.25">
      <c r="A4" s="6" t="s">
        <v>77</v>
      </c>
      <c r="B4" s="91">
        <v>11814.274754</v>
      </c>
      <c r="C4" s="91">
        <v>26.214680114</v>
      </c>
      <c r="D4" s="91">
        <v>761.82524994000005</v>
      </c>
      <c r="E4" s="91">
        <v>1140.0889463000001</v>
      </c>
      <c r="F4" s="91">
        <v>1088.3203005</v>
      </c>
      <c r="G4" s="91">
        <v>202.38650713000001</v>
      </c>
      <c r="H4" s="91">
        <v>3464.5899493000002</v>
      </c>
      <c r="J4" s="27" t="s">
        <v>77</v>
      </c>
      <c r="K4" s="91">
        <v>0.99357564285564703</v>
      </c>
      <c r="L4" s="25">
        <v>175.80674665233599</v>
      </c>
      <c r="M4" s="25">
        <v>181.99980470080399</v>
      </c>
      <c r="N4" s="25">
        <v>181.956814829081</v>
      </c>
      <c r="O4" s="25">
        <v>217.18980037698901</v>
      </c>
      <c r="P4" s="91">
        <v>0.293277862323782</v>
      </c>
      <c r="Q4" s="25">
        <v>106.831336942365</v>
      </c>
      <c r="R4" s="25">
        <v>3681.15711843295</v>
      </c>
      <c r="S4" s="25">
        <v>11833.1543237597</v>
      </c>
      <c r="T4" s="25">
        <v>179.09639005042999</v>
      </c>
      <c r="U4" s="25">
        <v>83.549145311265093</v>
      </c>
      <c r="V4" s="25">
        <v>95.037341764579196</v>
      </c>
      <c r="W4" s="25">
        <v>105.515676599855</v>
      </c>
      <c r="X4" s="91">
        <v>0.31198003012064701</v>
      </c>
      <c r="Y4" s="25">
        <v>131.303833536268</v>
      </c>
      <c r="Z4" s="25">
        <v>131.303833536268</v>
      </c>
      <c r="AA4" s="25">
        <v>3.51332756163296</v>
      </c>
      <c r="AB4" s="25">
        <v>84.066818246553893</v>
      </c>
      <c r="AC4" s="25">
        <v>4.5976784362506002</v>
      </c>
      <c r="AD4" s="91">
        <v>633.55482240056904</v>
      </c>
      <c r="AE4" s="25">
        <v>27.0032012544299</v>
      </c>
      <c r="AF4" s="25">
        <v>14.801104298594</v>
      </c>
      <c r="AG4" s="25">
        <v>26.453169943252998</v>
      </c>
      <c r="AH4" s="25">
        <v>26.323226243820098</v>
      </c>
      <c r="AI4" s="25">
        <v>0</v>
      </c>
      <c r="AJ4" s="91">
        <v>3806.2001532212198</v>
      </c>
      <c r="AK4" s="25">
        <v>682.97666451715895</v>
      </c>
      <c r="AL4" s="25">
        <v>72.372917541625995</v>
      </c>
      <c r="AM4" s="25">
        <v>758.86290962041801</v>
      </c>
      <c r="AN4" s="25">
        <v>4.1126575690955999E-2</v>
      </c>
      <c r="AO4" s="25">
        <v>102.93981755650699</v>
      </c>
      <c r="AP4" s="25">
        <v>0.25978092671285302</v>
      </c>
      <c r="AQ4" s="25">
        <v>1085.47212657616</v>
      </c>
      <c r="AR4" s="25">
        <v>0.50545643942525498</v>
      </c>
      <c r="AS4" s="25">
        <v>5.4848413498900399</v>
      </c>
      <c r="AT4" s="25">
        <v>79.059934192033694</v>
      </c>
      <c r="AU4" s="25">
        <v>0.227761459900681</v>
      </c>
      <c r="AV4" s="25">
        <v>0.67146997690658405</v>
      </c>
      <c r="AW4" s="25">
        <v>10.9059562272303</v>
      </c>
      <c r="AX4" s="25">
        <v>1145.93203347597</v>
      </c>
      <c r="AY4" s="25">
        <v>1093.9161473006</v>
      </c>
      <c r="AZ4" s="25">
        <v>52.015886175366497</v>
      </c>
      <c r="BA4" s="25">
        <v>0.18967927159289399</v>
      </c>
      <c r="BB4" s="25">
        <v>5.6108455276487196E-3</v>
      </c>
      <c r="BC4" s="25">
        <v>45.3576928630875</v>
      </c>
      <c r="BD4" s="25">
        <v>1.39187144849176</v>
      </c>
      <c r="BE4" s="25">
        <v>373.678104466013</v>
      </c>
      <c r="BF4" s="25">
        <v>1.9013634484697099</v>
      </c>
      <c r="BG4" s="25">
        <v>2.3494237669273601</v>
      </c>
      <c r="BH4" s="25">
        <v>562.98790753815399</v>
      </c>
      <c r="BI4" s="25">
        <v>89.279301293562099</v>
      </c>
      <c r="BJ4" s="25">
        <v>0.75597009430270401</v>
      </c>
      <c r="BK4" s="25">
        <v>8.1637491801561808</v>
      </c>
      <c r="BL4" s="25">
        <v>1.9573805783825698E-2</v>
      </c>
      <c r="BM4" s="25">
        <v>203.48303289847101</v>
      </c>
      <c r="BN4" s="25">
        <v>784.96208834550703</v>
      </c>
      <c r="BO4" s="25">
        <v>0</v>
      </c>
      <c r="BP4" s="25">
        <v>8.1724466725750702</v>
      </c>
      <c r="BQ4" s="25">
        <v>173.96618452421399</v>
      </c>
      <c r="BR4" s="91">
        <v>0</v>
      </c>
      <c r="BS4" s="25">
        <v>94.577088073546093</v>
      </c>
      <c r="BT4" s="25">
        <v>3476.3503315200301</v>
      </c>
      <c r="BU4" s="25">
        <v>126.20441978427699</v>
      </c>
      <c r="BW4" s="29">
        <f t="shared" si="0"/>
        <v>4.6297262879672436E-3</v>
      </c>
      <c r="BX4" s="22">
        <f>IF(S4&lt;&gt;0,(S4-B4)/B4,"")</f>
        <v>1.5980303618135859E-3</v>
      </c>
      <c r="BY4" s="22">
        <f>IF(AH4&lt;&gt;0,(AH4-C4)/C4,"")</f>
        <v>4.1406620011406889E-3</v>
      </c>
      <c r="BZ4" s="22">
        <f>IF(AM4&lt;&gt;0,(AM4-D4)/D4,"")</f>
        <v>-3.8884774688359943E-3</v>
      </c>
      <c r="CA4" s="22">
        <f t="shared" si="1"/>
        <v>5.1251151894181933E-3</v>
      </c>
      <c r="CB4" s="22">
        <f t="shared" si="2"/>
        <v>5.1417278516527401E-3</v>
      </c>
      <c r="CC4" s="22">
        <f>IF(BM4&lt;&gt;0,(BM4-G4)/G4,"")</f>
        <v>5.4179786193289036E-3</v>
      </c>
      <c r="CD4" s="22">
        <f>IF(BT4&lt;&gt;0,(BT4-H4)/H4,"")</f>
        <v>3.3944514046766231E-3</v>
      </c>
    </row>
    <row r="5" spans="1:82" x14ac:dyDescent="0.25">
      <c r="A5" s="6" t="s">
        <v>71</v>
      </c>
      <c r="B5" s="91">
        <v>80036.606727000006</v>
      </c>
      <c r="C5" s="91">
        <v>152.56307720999999</v>
      </c>
      <c r="D5" s="91">
        <v>5995.6386082999998</v>
      </c>
      <c r="E5" s="91">
        <v>8033.9746458999998</v>
      </c>
      <c r="F5" s="91">
        <v>7250.4031525999999</v>
      </c>
      <c r="G5" s="91">
        <v>905.41934239</v>
      </c>
      <c r="H5" s="91">
        <v>23091.966571000001</v>
      </c>
      <c r="J5" s="27" t="s">
        <v>71</v>
      </c>
      <c r="K5" s="91">
        <v>8.9037922144656392</v>
      </c>
      <c r="L5" s="25">
        <v>1330.2445248655899</v>
      </c>
      <c r="M5" s="25">
        <v>1170.6597705803899</v>
      </c>
      <c r="N5" s="25">
        <v>1170.2271233860999</v>
      </c>
      <c r="O5" s="25">
        <v>1391.2674249904901</v>
      </c>
      <c r="P5" s="91">
        <v>2.88011922692945</v>
      </c>
      <c r="Q5" s="25">
        <v>493.44916467265199</v>
      </c>
      <c r="R5" s="25">
        <v>19274.395368554098</v>
      </c>
      <c r="S5" s="25">
        <v>80248.725070630593</v>
      </c>
      <c r="T5" s="25">
        <v>1107.00320608575</v>
      </c>
      <c r="U5" s="25">
        <v>499.08590734072999</v>
      </c>
      <c r="V5" s="25">
        <v>625.74017766265797</v>
      </c>
      <c r="W5" s="25">
        <v>1063.83949789403</v>
      </c>
      <c r="X5" s="91">
        <v>3.3657357487723001</v>
      </c>
      <c r="Y5" s="25">
        <v>852.35032275820299</v>
      </c>
      <c r="Z5" s="25">
        <v>852.35032275820299</v>
      </c>
      <c r="AA5" s="25">
        <v>31.587929253680301</v>
      </c>
      <c r="AB5" s="25">
        <v>544.79711590689794</v>
      </c>
      <c r="AC5" s="25">
        <v>30.511877044164098</v>
      </c>
      <c r="AD5" s="91">
        <v>4370.6861618753301</v>
      </c>
      <c r="AE5" s="25">
        <v>181.00808615001301</v>
      </c>
      <c r="AF5" s="25">
        <v>110.354758738074</v>
      </c>
      <c r="AG5" s="25">
        <v>177.86281821137899</v>
      </c>
      <c r="AH5" s="25">
        <v>153.24540595358101</v>
      </c>
      <c r="AI5" s="25">
        <v>0</v>
      </c>
      <c r="AJ5" s="91">
        <v>25517.859497235899</v>
      </c>
      <c r="AK5" s="25">
        <v>5406.5784518042001</v>
      </c>
      <c r="AL5" s="25">
        <v>569.13738763317201</v>
      </c>
      <c r="AM5" s="25">
        <v>6007.3037686910502</v>
      </c>
      <c r="AN5" s="25">
        <v>0.28002967568026299</v>
      </c>
      <c r="AO5" s="25">
        <v>630.28080286821398</v>
      </c>
      <c r="AP5" s="25">
        <v>2.9512695866884902</v>
      </c>
      <c r="AQ5" s="25">
        <v>7071.9663743249703</v>
      </c>
      <c r="AR5" s="25">
        <v>6.2586896829202496</v>
      </c>
      <c r="AS5" s="25">
        <v>31.1277330423232</v>
      </c>
      <c r="AT5" s="25">
        <v>527.42021186417298</v>
      </c>
      <c r="AU5" s="25">
        <v>3.9553437281260102</v>
      </c>
      <c r="AV5" s="25">
        <v>4.4630034336987503</v>
      </c>
      <c r="AW5" s="25">
        <v>68.462395983178794</v>
      </c>
      <c r="AX5" s="25">
        <v>8076.5229424759</v>
      </c>
      <c r="AY5" s="25">
        <v>7288.09529287852</v>
      </c>
      <c r="AZ5" s="25">
        <v>788.42764959738099</v>
      </c>
      <c r="BA5" s="25">
        <v>1.18018728263804</v>
      </c>
      <c r="BB5" s="25">
        <v>0.17304585062583699</v>
      </c>
      <c r="BC5" s="25">
        <v>350.69666143068901</v>
      </c>
      <c r="BD5" s="25">
        <v>8.5977533799610697</v>
      </c>
      <c r="BE5" s="25">
        <v>2463.4563413195701</v>
      </c>
      <c r="BF5" s="25">
        <v>12.3225875648296</v>
      </c>
      <c r="BG5" s="25">
        <v>15.577456417379</v>
      </c>
      <c r="BH5" s="25">
        <v>3726.6983850041602</v>
      </c>
      <c r="BI5" s="25">
        <v>650.50909066441795</v>
      </c>
      <c r="BJ5" s="25">
        <v>9.4782849143228791</v>
      </c>
      <c r="BK5" s="25">
        <v>55.031412335962401</v>
      </c>
      <c r="BL5" s="25">
        <v>0.244530057265056</v>
      </c>
      <c r="BM5" s="25">
        <v>910.52106549380801</v>
      </c>
      <c r="BN5" s="25">
        <v>5267.1122218405799</v>
      </c>
      <c r="BO5" s="25">
        <v>0</v>
      </c>
      <c r="BP5" s="25">
        <v>57.730160087391198</v>
      </c>
      <c r="BQ5" s="25">
        <v>1196.8868949228599</v>
      </c>
      <c r="BR5" s="91">
        <v>0</v>
      </c>
      <c r="BS5" s="25">
        <v>623.00282754013801</v>
      </c>
      <c r="BT5" s="25">
        <v>23168.5966853508</v>
      </c>
      <c r="BU5" s="25">
        <v>914.61273011292997</v>
      </c>
      <c r="BW5" s="29">
        <f t="shared" si="0"/>
        <v>5.2582540304205545E-3</v>
      </c>
      <c r="BX5" s="22">
        <f>IF(S5&lt;&gt;0,(S5-B5)/B5,"")</f>
        <v>2.6502665755697278E-3</v>
      </c>
      <c r="BY5" s="22">
        <f>IF(AH5&lt;&gt;0,(AH5-C5)/C5,"")</f>
        <v>4.4724369490909827E-3</v>
      </c>
      <c r="BZ5" s="22">
        <f>IF(AM5&lt;&gt;0,(AM5-D5)/D5,"")</f>
        <v>1.9456076580236018E-3</v>
      </c>
      <c r="CA5" s="22">
        <f t="shared" si="1"/>
        <v>5.296045662480894E-3</v>
      </c>
      <c r="CB5" s="22">
        <f t="shared" si="2"/>
        <v>5.1986268191174584E-3</v>
      </c>
      <c r="CC5" s="22">
        <f>IF(BM5&lt;&gt;0,(BM5-G5)/G5,"")</f>
        <v>5.6346522157801424E-3</v>
      </c>
      <c r="CD5" s="22">
        <f>IF(BT5&lt;&gt;0,(BT5-H5)/H5,"")</f>
        <v>3.3184750252945E-3</v>
      </c>
    </row>
    <row r="6" spans="1:82" x14ac:dyDescent="0.25">
      <c r="A6" s="6" t="s">
        <v>122</v>
      </c>
      <c r="B6" s="91">
        <v>79041.240839999999</v>
      </c>
      <c r="C6" s="91">
        <v>133.22350904000001</v>
      </c>
      <c r="D6" s="91">
        <v>5828.4731478000003</v>
      </c>
      <c r="E6" s="91">
        <v>10587.163823000001</v>
      </c>
      <c r="F6" s="91">
        <v>6491.6138357999998</v>
      </c>
      <c r="G6" s="91">
        <v>1343.4808310999999</v>
      </c>
      <c r="H6" s="91">
        <v>26477.870674000002</v>
      </c>
      <c r="J6" s="27" t="s">
        <v>122</v>
      </c>
      <c r="K6" s="91">
        <v>10.0083601792798</v>
      </c>
      <c r="L6" s="25">
        <v>1162.0489226954701</v>
      </c>
      <c r="M6" s="25">
        <v>1048.0618633358999</v>
      </c>
      <c r="N6" s="25">
        <v>1047.4757336073601</v>
      </c>
      <c r="O6" s="25">
        <v>1223.45807134707</v>
      </c>
      <c r="P6" s="91">
        <v>3.7223875444038401</v>
      </c>
      <c r="Q6" s="25">
        <v>1036.25688288426</v>
      </c>
      <c r="R6" s="25">
        <v>31150.6025274555</v>
      </c>
      <c r="S6" s="25">
        <v>79170.831751406804</v>
      </c>
      <c r="T6" s="25">
        <v>1193.09598094942</v>
      </c>
      <c r="U6" s="25">
        <v>789.54315668810602</v>
      </c>
      <c r="V6" s="25">
        <v>615.36709437920399</v>
      </c>
      <c r="W6" s="25">
        <v>795.71944972026597</v>
      </c>
      <c r="X6" s="91">
        <v>4.2454918902980099</v>
      </c>
      <c r="Y6" s="25">
        <v>773.39241992691598</v>
      </c>
      <c r="Z6" s="25">
        <v>773.39241992691598</v>
      </c>
      <c r="AA6" s="25">
        <v>28.870522550527099</v>
      </c>
      <c r="AB6" s="25">
        <v>516.27984399984405</v>
      </c>
      <c r="AC6" s="25">
        <v>28.060482731989499</v>
      </c>
      <c r="AD6" s="91">
        <v>4073.55564038581</v>
      </c>
      <c r="AE6" s="25">
        <v>166.16437482983</v>
      </c>
      <c r="AF6" s="25">
        <v>96.240511778964404</v>
      </c>
      <c r="AG6" s="25">
        <v>162.09020396684701</v>
      </c>
      <c r="AH6" s="25">
        <v>133.75923290177801</v>
      </c>
      <c r="AI6" s="25">
        <v>0</v>
      </c>
      <c r="AJ6" s="91">
        <v>28957.500390769201</v>
      </c>
      <c r="AK6" s="25">
        <v>5253.8565655296297</v>
      </c>
      <c r="AL6" s="25">
        <v>554.89342350237303</v>
      </c>
      <c r="AM6" s="25">
        <v>5837.6205115825296</v>
      </c>
      <c r="AN6" s="25">
        <v>0.25713000558430699</v>
      </c>
      <c r="AO6" s="25">
        <v>925.87811292073798</v>
      </c>
      <c r="AP6" s="25">
        <v>1.8574945573394599</v>
      </c>
      <c r="AQ6" s="25">
        <v>10062.4986011905</v>
      </c>
      <c r="AR6" s="25">
        <v>4.0469871084729201</v>
      </c>
      <c r="AS6" s="25">
        <v>30.705991060257801</v>
      </c>
      <c r="AT6" s="25">
        <v>422.52417577451098</v>
      </c>
      <c r="AU6" s="25">
        <v>4.52824275092732</v>
      </c>
      <c r="AV6" s="25">
        <v>4.2433231369566302</v>
      </c>
      <c r="AW6" s="25">
        <v>58.523660113427702</v>
      </c>
      <c r="AX6" s="25">
        <v>10623.4216707286</v>
      </c>
      <c r="AY6" s="25">
        <v>6522.7696804510597</v>
      </c>
      <c r="AZ6" s="25">
        <v>4100.6519902776099</v>
      </c>
      <c r="BA6" s="25">
        <v>0.99247992416100295</v>
      </c>
      <c r="BB6" s="25">
        <v>0.24598451253051901</v>
      </c>
      <c r="BC6" s="25">
        <v>375.53229716099702</v>
      </c>
      <c r="BD6" s="25">
        <v>7.1034460446325598</v>
      </c>
      <c r="BE6" s="25">
        <v>2153.0171508567701</v>
      </c>
      <c r="BF6" s="25">
        <v>11.544932400778199</v>
      </c>
      <c r="BG6" s="25">
        <v>12.4798364170483</v>
      </c>
      <c r="BH6" s="25">
        <v>3377.8229679723499</v>
      </c>
      <c r="BI6" s="25">
        <v>811.14386025694796</v>
      </c>
      <c r="BJ6" s="25">
        <v>5.7786334650594897</v>
      </c>
      <c r="BK6" s="25">
        <v>51.604260983151299</v>
      </c>
      <c r="BL6" s="25">
        <v>0.21781621168780299</v>
      </c>
      <c r="BM6" s="25">
        <v>1348.2409449009799</v>
      </c>
      <c r="BN6" s="25">
        <v>7341.5518679970301</v>
      </c>
      <c r="BO6" s="25">
        <v>0</v>
      </c>
      <c r="BP6" s="25">
        <v>48.687258068971602</v>
      </c>
      <c r="BQ6" s="25">
        <v>1336.6753898102299</v>
      </c>
      <c r="BR6" s="91">
        <v>0</v>
      </c>
      <c r="BS6" s="25">
        <v>640.90139434183595</v>
      </c>
      <c r="BT6" s="25">
        <v>26541.176470069498</v>
      </c>
      <c r="BU6" s="25">
        <v>1071.4110571553699</v>
      </c>
      <c r="BW6" s="29">
        <f t="shared" si="0"/>
        <v>4.9455976957125886E-3</v>
      </c>
      <c r="BX6" s="22">
        <f>IF(S6&lt;&gt;0,(S6-B6)/B6,"")</f>
        <v>1.6395353872180607E-3</v>
      </c>
      <c r="BY6" s="22">
        <f>IF(AH6&lt;&gt;0,(AH6-C6)/C6,"")</f>
        <v>4.0212411881235307E-3</v>
      </c>
      <c r="BZ6" s="22">
        <f>IF(AM6&lt;&gt;0,(AM6-D6)/D6,"")</f>
        <v>1.5694271124817693E-3</v>
      </c>
      <c r="CA6" s="22">
        <f t="shared" si="1"/>
        <v>3.4246988461471349E-3</v>
      </c>
      <c r="CB6" s="22">
        <f t="shared" si="2"/>
        <v>4.7993989536533072E-3</v>
      </c>
      <c r="CC6" s="22">
        <f>IF(BM6&lt;&gt;0,(BM6-G6)/G6,"")</f>
        <v>3.5431199990271153E-3</v>
      </c>
      <c r="CD6" s="22">
        <f>IF(BT6&lt;&gt;0,(BT6-H6)/H6,"")</f>
        <v>2.3908945265625199E-3</v>
      </c>
    </row>
    <row r="7" spans="1:82" x14ac:dyDescent="0.25">
      <c r="A7" s="6" t="s">
        <v>123</v>
      </c>
      <c r="B7" s="91">
        <v>610866.28977999999</v>
      </c>
      <c r="C7" s="91">
        <v>1149.2209593</v>
      </c>
      <c r="D7" s="91">
        <v>41843.157698000003</v>
      </c>
      <c r="E7" s="91">
        <v>70158.421984000001</v>
      </c>
      <c r="F7" s="91">
        <v>60894.830335999999</v>
      </c>
      <c r="G7" s="91">
        <v>2803.6416210000002</v>
      </c>
      <c r="H7" s="91">
        <v>187244.15126000001</v>
      </c>
      <c r="J7" s="27" t="s">
        <v>123</v>
      </c>
      <c r="K7" s="91">
        <v>154.540307158958</v>
      </c>
      <c r="L7" s="25">
        <v>12201.4768435076</v>
      </c>
      <c r="M7" s="25">
        <v>9362.9481262212594</v>
      </c>
      <c r="N7" s="25">
        <v>9356.3779549413193</v>
      </c>
      <c r="O7" s="25">
        <v>11272.421280295601</v>
      </c>
      <c r="P7" s="91">
        <v>41.709538186838103</v>
      </c>
      <c r="Q7" s="25">
        <v>3914.9521967144701</v>
      </c>
      <c r="R7" s="25">
        <v>127134.01061156001</v>
      </c>
      <c r="S7" s="25">
        <v>611926.89996858395</v>
      </c>
      <c r="T7" s="25">
        <v>8380.3804648400201</v>
      </c>
      <c r="U7" s="25">
        <v>3706.0549011266698</v>
      </c>
      <c r="V7" s="25">
        <v>4633.6919248053</v>
      </c>
      <c r="W7" s="25">
        <v>9101.1987341947206</v>
      </c>
      <c r="X7" s="91">
        <v>81.760249116773196</v>
      </c>
      <c r="Y7" s="25">
        <v>6823.0219502304199</v>
      </c>
      <c r="Z7" s="25">
        <v>6823.0219502304199</v>
      </c>
      <c r="AA7" s="25">
        <v>206.121421981183</v>
      </c>
      <c r="AB7" s="25">
        <v>4470.1991037461903</v>
      </c>
      <c r="AC7" s="25">
        <v>266.51680748640899</v>
      </c>
      <c r="AD7" s="91">
        <v>38743.314799379397</v>
      </c>
      <c r="AE7" s="25">
        <v>1654.3660166235099</v>
      </c>
      <c r="AF7" s="25">
        <v>1016.145476938</v>
      </c>
      <c r="AG7" s="25">
        <v>1441.09519688006</v>
      </c>
      <c r="AH7" s="25">
        <v>1152.8126534279099</v>
      </c>
      <c r="AI7" s="25">
        <v>0</v>
      </c>
      <c r="AJ7" s="91">
        <v>208329.033372465</v>
      </c>
      <c r="AK7" s="25">
        <v>37576.425744252803</v>
      </c>
      <c r="AL7" s="25">
        <v>3969.0730084822799</v>
      </c>
      <c r="AM7" s="25">
        <v>41751.6201747163</v>
      </c>
      <c r="AN7" s="25">
        <v>2.5426578294834998</v>
      </c>
      <c r="AO7" s="25">
        <v>4826.1081238060497</v>
      </c>
      <c r="AP7" s="25">
        <v>29.0258330257886</v>
      </c>
      <c r="AQ7" s="25">
        <v>54976.054628151898</v>
      </c>
      <c r="AR7" s="25">
        <v>69.503726285156702</v>
      </c>
      <c r="AS7" s="25">
        <v>242.761304485854</v>
      </c>
      <c r="AT7" s="25">
        <v>4212.8882985278597</v>
      </c>
      <c r="AU7" s="25">
        <v>163.68648649393401</v>
      </c>
      <c r="AV7" s="25">
        <v>55.276347602749098</v>
      </c>
      <c r="AW7" s="25">
        <v>582.15193902897397</v>
      </c>
      <c r="AX7" s="25">
        <v>70445.245481146005</v>
      </c>
      <c r="AY7" s="25">
        <v>61169.840030438601</v>
      </c>
      <c r="AZ7" s="25">
        <v>9275.4054507073997</v>
      </c>
      <c r="BA7" s="25">
        <v>9.7015833595132204</v>
      </c>
      <c r="BB7" s="25">
        <v>8.9260082918037593</v>
      </c>
      <c r="BC7" s="25">
        <v>3594.24571063234</v>
      </c>
      <c r="BD7" s="25">
        <v>66.9374280769633</v>
      </c>
      <c r="BE7" s="25">
        <v>20172.453590281999</v>
      </c>
      <c r="BF7" s="25">
        <v>108.049090170472</v>
      </c>
      <c r="BG7" s="25">
        <v>139.640416508209</v>
      </c>
      <c r="BH7" s="25">
        <v>30626.3301066485</v>
      </c>
      <c r="BI7" s="25">
        <v>5754.6441865207098</v>
      </c>
      <c r="BJ7" s="25">
        <v>101.24660515771301</v>
      </c>
      <c r="BK7" s="25">
        <v>984.43833187277096</v>
      </c>
      <c r="BL7" s="25">
        <v>2.5772239879407102</v>
      </c>
      <c r="BM7" s="25">
        <v>2809.3038413112999</v>
      </c>
      <c r="BN7" s="25">
        <v>42309.480310200997</v>
      </c>
      <c r="BO7" s="25">
        <v>0</v>
      </c>
      <c r="BP7" s="25">
        <v>496.26087242377702</v>
      </c>
      <c r="BQ7" s="25">
        <v>9086.9249832360601</v>
      </c>
      <c r="BR7" s="91">
        <v>0</v>
      </c>
      <c r="BS7" s="25">
        <v>5708.4528558739403</v>
      </c>
      <c r="BT7" s="25">
        <v>187701.412374543</v>
      </c>
      <c r="BU7" s="25">
        <v>6016.48548791756</v>
      </c>
      <c r="BW7" s="29">
        <f t="shared" si="0"/>
        <v>4.9368484652484168E-3</v>
      </c>
      <c r="BX7" s="22">
        <f t="shared" ref="BX7:BX47" si="3">IF(S7&lt;&gt;0,(S7-B7)/B7,"")</f>
        <v>1.7362395115401317E-3</v>
      </c>
      <c r="BY7" s="22">
        <f t="shared" ref="BY7:BY47" si="4">IF(AH7&lt;&gt;0,(AH7-C7)/C7,"")</f>
        <v>3.1253294667525577E-3</v>
      </c>
      <c r="BZ7" s="22">
        <f t="shared" ref="BZ7:BZ47" si="5">IF(AM7&lt;&gt;0,(AM7-D7)/D7,"")</f>
        <v>-2.1876342111742312E-3</v>
      </c>
      <c r="CA7" s="22">
        <f t="shared" si="1"/>
        <v>4.0882261749190405E-3</v>
      </c>
      <c r="CB7" s="22">
        <f t="shared" si="2"/>
        <v>4.5161418944954547E-3</v>
      </c>
      <c r="CC7" s="22">
        <f t="shared" ref="CC7:CC47" si="6">IF(BM7&lt;&gt;0,(BM7-G7)/G7,"")</f>
        <v>2.0195948971823792E-3</v>
      </c>
      <c r="CD7" s="22">
        <f t="shared" ref="CD7:CD47" si="7">IF(BT7&lt;&gt;0,(BT7-H7)/H7,"")</f>
        <v>2.442058197631223E-3</v>
      </c>
    </row>
    <row r="8" spans="1:82" x14ac:dyDescent="0.25">
      <c r="A8" s="6" t="s">
        <v>72</v>
      </c>
      <c r="B8" s="91">
        <v>798477.85698000004</v>
      </c>
      <c r="C8" s="91">
        <v>978.15636577999999</v>
      </c>
      <c r="D8" s="91">
        <v>81681.657462000003</v>
      </c>
      <c r="E8" s="91">
        <v>59848.621012000003</v>
      </c>
      <c r="F8" s="91">
        <v>45310.892607000002</v>
      </c>
      <c r="G8" s="91">
        <v>2471.9661479000001</v>
      </c>
      <c r="H8" s="91">
        <v>248596.68659999999</v>
      </c>
      <c r="J8" s="27" t="s">
        <v>72</v>
      </c>
      <c r="K8" s="91">
        <v>364.86606496844598</v>
      </c>
      <c r="L8" s="25">
        <v>17083.8081551822</v>
      </c>
      <c r="M8" s="25">
        <v>5111.6769969427396</v>
      </c>
      <c r="N8" s="25">
        <v>5106.64888639528</v>
      </c>
      <c r="O8" s="25">
        <v>5578.9342363960995</v>
      </c>
      <c r="P8" s="91">
        <v>33.726002660929701</v>
      </c>
      <c r="Q8" s="25">
        <v>4573.4232576960703</v>
      </c>
      <c r="R8" s="25">
        <v>246321.87667854899</v>
      </c>
      <c r="S8" s="25">
        <v>798833.27848454204</v>
      </c>
      <c r="T8" s="25">
        <v>7494.2984195185099</v>
      </c>
      <c r="U8" s="25">
        <v>4272.4211360535</v>
      </c>
      <c r="V8" s="25">
        <v>3858.7921963931299</v>
      </c>
      <c r="W8" s="25">
        <v>23829.924604063199</v>
      </c>
      <c r="X8" s="91">
        <v>228.922414645304</v>
      </c>
      <c r="Y8" s="25">
        <v>4312.6586126933298</v>
      </c>
      <c r="Z8" s="25">
        <v>4312.6586126933298</v>
      </c>
      <c r="AA8" s="25">
        <v>417.785920402123</v>
      </c>
      <c r="AB8" s="25">
        <v>6976.1827380688601</v>
      </c>
      <c r="AC8" s="25">
        <v>150.616987614018</v>
      </c>
      <c r="AD8" s="91">
        <v>45408.295177343898</v>
      </c>
      <c r="AE8" s="25">
        <v>1275.2733520417501</v>
      </c>
      <c r="AF8" s="25">
        <v>1811.82785871239</v>
      </c>
      <c r="AG8" s="25">
        <v>919.23831116200995</v>
      </c>
      <c r="AH8" s="25">
        <v>980.75462061211294</v>
      </c>
      <c r="AI8" s="25">
        <v>0</v>
      </c>
      <c r="AJ8" s="91">
        <v>278178.35221040901</v>
      </c>
      <c r="AK8" s="25">
        <v>73485.435359270603</v>
      </c>
      <c r="AL8" s="25">
        <v>7747.3741948996103</v>
      </c>
      <c r="AM8" s="25">
        <v>81650.595474572299</v>
      </c>
      <c r="AN8" s="25">
        <v>2.5292109363360198</v>
      </c>
      <c r="AO8" s="25">
        <v>5242.36714628769</v>
      </c>
      <c r="AP8" s="25">
        <v>68.257804744566897</v>
      </c>
      <c r="AQ8" s="25">
        <v>87632.145344202101</v>
      </c>
      <c r="AR8" s="25">
        <v>179.48707145731001</v>
      </c>
      <c r="AS8" s="25">
        <v>225.49589351675701</v>
      </c>
      <c r="AT8" s="25">
        <v>4009.8041170213301</v>
      </c>
      <c r="AU8" s="25">
        <v>447.15561951531299</v>
      </c>
      <c r="AV8" s="25">
        <v>76.331542077966503</v>
      </c>
      <c r="AW8" s="25">
        <v>417.25865744583501</v>
      </c>
      <c r="AX8" s="25">
        <v>60019.967156566898</v>
      </c>
      <c r="AY8" s="25">
        <v>45465.893004436999</v>
      </c>
      <c r="AZ8" s="25">
        <v>14554.074152129901</v>
      </c>
      <c r="BA8" s="25">
        <v>9.2418841801837299</v>
      </c>
      <c r="BB8" s="25">
        <v>23.513215670893999</v>
      </c>
      <c r="BC8" s="25">
        <v>4423.0454038591897</v>
      </c>
      <c r="BD8" s="25">
        <v>71.687826297833297</v>
      </c>
      <c r="BE8" s="25">
        <v>12141.048660747199</v>
      </c>
      <c r="BF8" s="25">
        <v>105.284977765615</v>
      </c>
      <c r="BG8" s="25">
        <v>180.68591863842499</v>
      </c>
      <c r="BH8" s="25">
        <v>20746.732974972001</v>
      </c>
      <c r="BI8" s="25">
        <v>9022.9339268669501</v>
      </c>
      <c r="BJ8" s="25">
        <v>217.64154604628499</v>
      </c>
      <c r="BK8" s="25">
        <v>2115.22544993579</v>
      </c>
      <c r="BL8" s="25">
        <v>7.9944405444314004</v>
      </c>
      <c r="BM8" s="25">
        <v>2477.8881245170501</v>
      </c>
      <c r="BN8" s="25">
        <v>71891.928459949602</v>
      </c>
      <c r="BO8" s="25">
        <v>0</v>
      </c>
      <c r="BP8" s="25">
        <v>886.81435799290296</v>
      </c>
      <c r="BQ8" s="25">
        <v>16346.3434553593</v>
      </c>
      <c r="BR8" s="91">
        <v>0</v>
      </c>
      <c r="BS8" s="25">
        <v>9575.5066307180896</v>
      </c>
      <c r="BT8" s="25">
        <v>249090.411017598</v>
      </c>
      <c r="BU8" s="25">
        <v>11539.9990583993</v>
      </c>
      <c r="BW8" s="29">
        <f t="shared" si="0"/>
        <v>5.1167528904578563E-3</v>
      </c>
      <c r="BX8" s="22">
        <f t="shared" si="3"/>
        <v>4.4512380829979761E-4</v>
      </c>
      <c r="BY8" s="22">
        <f t="shared" si="4"/>
        <v>2.6562775881349612E-3</v>
      </c>
      <c r="BZ8" s="22">
        <f t="shared" si="5"/>
        <v>-3.8028106178127264E-4</v>
      </c>
      <c r="CA8" s="22">
        <f t="shared" si="1"/>
        <v>2.8629923575438539E-3</v>
      </c>
      <c r="CB8" s="22">
        <f t="shared" si="2"/>
        <v>3.4208197746484407E-3</v>
      </c>
      <c r="CC8" s="22">
        <f t="shared" si="6"/>
        <v>2.3956544154461112E-3</v>
      </c>
      <c r="CD8" s="22">
        <f t="shared" si="7"/>
        <v>1.986045849406007E-3</v>
      </c>
    </row>
    <row r="9" spans="1:82" x14ac:dyDescent="0.25">
      <c r="A9" s="6" t="s">
        <v>124</v>
      </c>
      <c r="B9" s="91">
        <v>95408.226349000004</v>
      </c>
      <c r="C9" s="91">
        <v>143.84425906999999</v>
      </c>
      <c r="D9" s="91">
        <v>17525.562173999999</v>
      </c>
      <c r="E9" s="91">
        <v>8909.4735397999993</v>
      </c>
      <c r="F9" s="91">
        <v>5702.9559842999997</v>
      </c>
      <c r="G9" s="91">
        <v>220.42091735</v>
      </c>
      <c r="H9" s="91">
        <v>27152.854057</v>
      </c>
      <c r="J9" s="27" t="s">
        <v>124</v>
      </c>
      <c r="K9" s="91">
        <v>77.195896915138704</v>
      </c>
      <c r="L9" s="25">
        <v>1624.8000910175899</v>
      </c>
      <c r="M9" s="25">
        <v>566.788384693794</v>
      </c>
      <c r="N9" s="25">
        <v>565.95168709211396</v>
      </c>
      <c r="O9" s="25">
        <v>598.02329846723705</v>
      </c>
      <c r="P9" s="91">
        <v>5.9737467315574904</v>
      </c>
      <c r="Q9" s="25">
        <v>555.99631123565803</v>
      </c>
      <c r="R9" s="25">
        <v>44918.142756234301</v>
      </c>
      <c r="S9" s="25">
        <v>95340.8806627093</v>
      </c>
      <c r="T9" s="25">
        <v>947.14566322426003</v>
      </c>
      <c r="U9" s="25">
        <v>588.02312404900795</v>
      </c>
      <c r="V9" s="25">
        <v>442.15469513980003</v>
      </c>
      <c r="W9" s="25">
        <v>1225.1653639011599</v>
      </c>
      <c r="X9" s="91">
        <v>53.669346705192403</v>
      </c>
      <c r="Y9" s="25">
        <v>527.15028235431498</v>
      </c>
      <c r="Z9" s="25">
        <v>527.15028235431498</v>
      </c>
      <c r="AA9" s="25">
        <v>117.506803132767</v>
      </c>
      <c r="AB9" s="25">
        <v>1864.2163948533</v>
      </c>
      <c r="AC9" s="25">
        <v>19.764948887823302</v>
      </c>
      <c r="AD9" s="91">
        <v>4229.7806314568397</v>
      </c>
      <c r="AE9" s="25">
        <v>134.55642577864401</v>
      </c>
      <c r="AF9" s="25">
        <v>189.455007149588</v>
      </c>
      <c r="AG9" s="25">
        <v>97.7999922158766</v>
      </c>
      <c r="AH9" s="25">
        <v>144.10237856666399</v>
      </c>
      <c r="AI9" s="25">
        <v>0</v>
      </c>
      <c r="AJ9" s="91">
        <v>30140.500749020299</v>
      </c>
      <c r="AK9" s="25">
        <v>15769.807153998299</v>
      </c>
      <c r="AL9" s="25">
        <v>1634.73289307032</v>
      </c>
      <c r="AM9" s="25">
        <v>17522.046850201401</v>
      </c>
      <c r="AN9" s="25">
        <v>0.25720980985686398</v>
      </c>
      <c r="AO9" s="25">
        <v>760.45498882256504</v>
      </c>
      <c r="AP9" s="25">
        <v>8.7526094457029195</v>
      </c>
      <c r="AQ9" s="25">
        <v>9850.3021176176899</v>
      </c>
      <c r="AR9" s="25">
        <v>23.6080997811912</v>
      </c>
      <c r="AS9" s="25">
        <v>31.857084387418201</v>
      </c>
      <c r="AT9" s="25">
        <v>746.57731906942695</v>
      </c>
      <c r="AU9" s="25">
        <v>43.827027453055301</v>
      </c>
      <c r="AV9" s="25">
        <v>12.479405766188799</v>
      </c>
      <c r="AW9" s="25">
        <v>46.056692405628297</v>
      </c>
      <c r="AX9" s="25">
        <v>8925.4046504957605</v>
      </c>
      <c r="AY9" s="25">
        <v>5716.2478313243701</v>
      </c>
      <c r="AZ9" s="25">
        <v>3209.15681917139</v>
      </c>
      <c r="BA9" s="25">
        <v>1.1412595005428801</v>
      </c>
      <c r="BB9" s="25">
        <v>2.8601405446518502</v>
      </c>
      <c r="BC9" s="25">
        <v>720.285406614968</v>
      </c>
      <c r="BD9" s="25">
        <v>7.3468239664456396</v>
      </c>
      <c r="BE9" s="25">
        <v>1407.9883206843101</v>
      </c>
      <c r="BF9" s="25">
        <v>14.2308092616169</v>
      </c>
      <c r="BG9" s="25">
        <v>21.053494821893999</v>
      </c>
      <c r="BH9" s="25">
        <v>2408.6634184868499</v>
      </c>
      <c r="BI9" s="25">
        <v>894.37842936468201</v>
      </c>
      <c r="BJ9" s="25">
        <v>38.026979833220302</v>
      </c>
      <c r="BK9" s="25">
        <v>180.33421915044801</v>
      </c>
      <c r="BL9" s="25">
        <v>1.15872015079614</v>
      </c>
      <c r="BM9" s="25">
        <v>220.72910993898699</v>
      </c>
      <c r="BN9" s="25">
        <v>7982.1517468427</v>
      </c>
      <c r="BO9" s="25">
        <v>0</v>
      </c>
      <c r="BP9" s="25">
        <v>82.823997803976098</v>
      </c>
      <c r="BQ9" s="25">
        <v>2343.4602880387101</v>
      </c>
      <c r="BR9" s="91">
        <v>0</v>
      </c>
      <c r="BS9" s="25">
        <v>951.29600467600198</v>
      </c>
      <c r="BT9" s="25">
        <v>27176.357012075801</v>
      </c>
      <c r="BU9" s="25">
        <v>1137.66814699923</v>
      </c>
      <c r="BW9" s="29">
        <f t="shared" si="0"/>
        <v>6.706225827230702E-3</v>
      </c>
      <c r="BX9" s="22">
        <f t="shared" si="3"/>
        <v>-7.0586875857387788E-4</v>
      </c>
      <c r="BY9" s="22">
        <f t="shared" si="4"/>
        <v>1.7944372499314244E-3</v>
      </c>
      <c r="BZ9" s="22">
        <f t="shared" si="5"/>
        <v>-2.0058265542049022E-4</v>
      </c>
      <c r="CA9" s="22">
        <f t="shared" si="1"/>
        <v>1.7881090980959114E-3</v>
      </c>
      <c r="CB9" s="22">
        <f t="shared" si="2"/>
        <v>2.3306943032634702E-3</v>
      </c>
      <c r="CC9" s="22">
        <f t="shared" si="6"/>
        <v>1.398200282859851E-3</v>
      </c>
      <c r="CD9" s="22">
        <f t="shared" si="7"/>
        <v>8.6557954557789103E-4</v>
      </c>
    </row>
    <row r="10" spans="1:82" x14ac:dyDescent="0.25">
      <c r="A10" s="6" t="s">
        <v>125</v>
      </c>
      <c r="B10" s="91">
        <v>115255.09379</v>
      </c>
      <c r="C10" s="91">
        <v>171.87069008</v>
      </c>
      <c r="D10" s="91">
        <v>36520.189083999998</v>
      </c>
      <c r="E10" s="91">
        <v>14677.576268999999</v>
      </c>
      <c r="F10" s="91">
        <v>7235.2350422999998</v>
      </c>
      <c r="G10" s="91">
        <v>6248.7755835999997</v>
      </c>
      <c r="H10" s="91">
        <v>35517.543943999997</v>
      </c>
      <c r="J10" s="27" t="s">
        <v>125</v>
      </c>
      <c r="K10" s="91">
        <v>99.951626205768306</v>
      </c>
      <c r="L10" s="25">
        <v>1282.4426624468999</v>
      </c>
      <c r="M10" s="25">
        <v>545.46778288629002</v>
      </c>
      <c r="N10" s="25">
        <v>544.72379054170699</v>
      </c>
      <c r="O10" s="25">
        <v>462.14582870087099</v>
      </c>
      <c r="P10" s="91">
        <v>6.8684808733279201</v>
      </c>
      <c r="Q10" s="25">
        <v>1229.83920548536</v>
      </c>
      <c r="R10" s="25">
        <v>39203.220033872698</v>
      </c>
      <c r="S10" s="25">
        <v>115110.83114249</v>
      </c>
      <c r="T10" s="25">
        <v>1388.3698468387299</v>
      </c>
      <c r="U10" s="25">
        <v>1562.0460002549601</v>
      </c>
      <c r="V10" s="25">
        <v>601.18287404718899</v>
      </c>
      <c r="W10" s="25">
        <v>1254.50688511419</v>
      </c>
      <c r="X10" s="91">
        <v>71.432548288937895</v>
      </c>
      <c r="Y10" s="25">
        <v>670.75895891885295</v>
      </c>
      <c r="Z10" s="25">
        <v>670.75895891885295</v>
      </c>
      <c r="AA10" s="25">
        <v>250.96557681178501</v>
      </c>
      <c r="AB10" s="25">
        <v>3598.7101139480901</v>
      </c>
      <c r="AC10" s="25">
        <v>19.261949986474601</v>
      </c>
      <c r="AD10" s="91">
        <v>3815.2417595280399</v>
      </c>
      <c r="AE10" s="25">
        <v>134.652907025579</v>
      </c>
      <c r="AF10" s="25">
        <v>192.080650876503</v>
      </c>
      <c r="AG10" s="25">
        <v>76.339780156699007</v>
      </c>
      <c r="AH10" s="25">
        <v>171.73734365096399</v>
      </c>
      <c r="AI10" s="25">
        <v>0</v>
      </c>
      <c r="AJ10" s="91">
        <v>39006.708461890303</v>
      </c>
      <c r="AK10" s="25">
        <v>32814.541953625798</v>
      </c>
      <c r="AL10" s="25">
        <v>3395.1817981999202</v>
      </c>
      <c r="AM10" s="25">
        <v>36460.689328637498</v>
      </c>
      <c r="AN10" s="25">
        <v>0.210666610942641</v>
      </c>
      <c r="AO10" s="25">
        <v>1349.26670459718</v>
      </c>
      <c r="AP10" s="25">
        <v>23.5024569409767</v>
      </c>
      <c r="AQ10" s="25">
        <v>12879.351881873001</v>
      </c>
      <c r="AR10" s="25">
        <v>43.9444321720487</v>
      </c>
      <c r="AS10" s="25">
        <v>36.087277016264601</v>
      </c>
      <c r="AT10" s="25">
        <v>1528.8701812750401</v>
      </c>
      <c r="AU10" s="25">
        <v>57.944953454918199</v>
      </c>
      <c r="AV10" s="25">
        <v>13.175436873404999</v>
      </c>
      <c r="AW10" s="25">
        <v>37.600808875808099</v>
      </c>
      <c r="AX10" s="25">
        <v>14691.9482091304</v>
      </c>
      <c r="AY10" s="25">
        <v>7240.4403755573503</v>
      </c>
      <c r="AZ10" s="25">
        <v>7451.5078335730796</v>
      </c>
      <c r="BA10" s="25">
        <v>1.0770668606734</v>
      </c>
      <c r="BB10" s="25">
        <v>5.5998065444203702</v>
      </c>
      <c r="BC10" s="25">
        <v>1278.9585029514301</v>
      </c>
      <c r="BD10" s="25">
        <v>8.5633847561412395</v>
      </c>
      <c r="BE10" s="25">
        <v>1340.2066689815099</v>
      </c>
      <c r="BF10" s="25">
        <v>18.657835722592399</v>
      </c>
      <c r="BG10" s="25">
        <v>35.819611104680902</v>
      </c>
      <c r="BH10" s="25">
        <v>2523.030398761</v>
      </c>
      <c r="BI10" s="25">
        <v>1182.08341654326</v>
      </c>
      <c r="BJ10" s="25">
        <v>89.885876750607807</v>
      </c>
      <c r="BK10" s="25">
        <v>98.114404559158302</v>
      </c>
      <c r="BL10" s="25">
        <v>99.401271956656899</v>
      </c>
      <c r="BM10" s="25">
        <v>6216.3277426324203</v>
      </c>
      <c r="BN10" s="25">
        <v>9813.5090479898008</v>
      </c>
      <c r="BO10" s="25">
        <v>0</v>
      </c>
      <c r="BP10" s="25">
        <v>79.105688186643306</v>
      </c>
      <c r="BQ10" s="25">
        <v>3649.94710550439</v>
      </c>
      <c r="BR10" s="91">
        <v>0</v>
      </c>
      <c r="BS10" s="25">
        <v>1130.94648485589</v>
      </c>
      <c r="BT10" s="25">
        <v>35517.5833639224</v>
      </c>
      <c r="BU10" s="25">
        <v>1553.2511936820999</v>
      </c>
      <c r="BW10" s="29">
        <f t="shared" si="0"/>
        <v>6.8831824475317277E-3</v>
      </c>
      <c r="BX10" s="22">
        <f t="shared" si="3"/>
        <v>-1.251681316340343E-3</v>
      </c>
      <c r="BY10" s="22">
        <f t="shared" si="4"/>
        <v>-7.7585322415323716E-4</v>
      </c>
      <c r="BZ10" s="22">
        <f t="shared" si="5"/>
        <v>-1.6292291155898622E-3</v>
      </c>
      <c r="CA10" s="22">
        <f t="shared" si="1"/>
        <v>9.7917666152790451E-4</v>
      </c>
      <c r="CB10" s="22">
        <f t="shared" si="2"/>
        <v>7.1944217802436255E-4</v>
      </c>
      <c r="CC10" s="22">
        <f t="shared" si="6"/>
        <v>-5.192671833621168E-3</v>
      </c>
      <c r="CD10" s="22">
        <f t="shared" si="7"/>
        <v>1.1098718555832042E-6</v>
      </c>
    </row>
    <row r="11" spans="1:82" x14ac:dyDescent="0.25">
      <c r="A11" s="6" t="s">
        <v>126</v>
      </c>
      <c r="B11" s="91">
        <v>236677.00476000001</v>
      </c>
      <c r="C11" s="91">
        <v>519.23190161000002</v>
      </c>
      <c r="D11" s="91">
        <v>75732.067234000002</v>
      </c>
      <c r="E11" s="91">
        <v>27659.489979999998</v>
      </c>
      <c r="F11" s="91">
        <v>15858.044578999999</v>
      </c>
      <c r="G11" s="91">
        <v>793.76896753000005</v>
      </c>
      <c r="H11" s="91">
        <v>97868.783834000002</v>
      </c>
      <c r="J11" s="27" t="s">
        <v>126</v>
      </c>
      <c r="K11" s="91">
        <v>330.64408053351798</v>
      </c>
      <c r="L11" s="25">
        <v>6569.71980731647</v>
      </c>
      <c r="M11" s="25">
        <v>1147.0673436777699</v>
      </c>
      <c r="N11" s="25">
        <v>1144.3808336085499</v>
      </c>
      <c r="O11" s="25">
        <v>1059.4381556077301</v>
      </c>
      <c r="P11" s="91">
        <v>20.404182540033201</v>
      </c>
      <c r="Q11" s="25">
        <v>1659.23965611827</v>
      </c>
      <c r="R11" s="25">
        <v>82766.776616027593</v>
      </c>
      <c r="S11" s="25">
        <v>236269.48222027399</v>
      </c>
      <c r="T11" s="25">
        <v>2779.0791429034798</v>
      </c>
      <c r="U11" s="25">
        <v>1489.83404974255</v>
      </c>
      <c r="V11" s="25">
        <v>1183.58835224061</v>
      </c>
      <c r="W11" s="25">
        <v>6510.7663788969103</v>
      </c>
      <c r="X11" s="91">
        <v>230.44601852157999</v>
      </c>
      <c r="Y11" s="25">
        <v>1374.3299312111601</v>
      </c>
      <c r="Z11" s="25">
        <v>1374.3299312111601</v>
      </c>
      <c r="AA11" s="25">
        <v>459.91590866250903</v>
      </c>
      <c r="AB11" s="25">
        <v>4001.1364013492298</v>
      </c>
      <c r="AC11" s="25">
        <v>50.288942578856599</v>
      </c>
      <c r="AD11" s="91">
        <v>18386.661906934802</v>
      </c>
      <c r="AE11" s="25">
        <v>426.13810142583901</v>
      </c>
      <c r="AF11" s="25">
        <v>902.04847072030702</v>
      </c>
      <c r="AG11" s="25">
        <v>288.605970303741</v>
      </c>
      <c r="AH11" s="25">
        <v>519.67742500151496</v>
      </c>
      <c r="AI11" s="25">
        <v>0</v>
      </c>
      <c r="AJ11" s="91">
        <v>109274.620881077</v>
      </c>
      <c r="AK11" s="25">
        <v>68073.172497340594</v>
      </c>
      <c r="AL11" s="25">
        <v>7103.7007333674901</v>
      </c>
      <c r="AM11" s="25">
        <v>75636.789139370594</v>
      </c>
      <c r="AN11" s="25">
        <v>0.93660704166184405</v>
      </c>
      <c r="AO11" s="25">
        <v>2219.3358534312101</v>
      </c>
      <c r="AP11" s="25">
        <v>38.856835595826603</v>
      </c>
      <c r="AQ11" s="25">
        <v>38352.977896344099</v>
      </c>
      <c r="AR11" s="25">
        <v>97.373287036271606</v>
      </c>
      <c r="AS11" s="25">
        <v>95.703342096705697</v>
      </c>
      <c r="AT11" s="25">
        <v>2418.0576872412998</v>
      </c>
      <c r="AU11" s="25">
        <v>85.149575334689104</v>
      </c>
      <c r="AV11" s="25">
        <v>42.056193058747603</v>
      </c>
      <c r="AW11" s="25">
        <v>87.343254352750606</v>
      </c>
      <c r="AX11" s="25">
        <v>27670.9568646968</v>
      </c>
      <c r="AY11" s="25">
        <v>15868.799438152</v>
      </c>
      <c r="AZ11" s="25">
        <v>11802.1574265447</v>
      </c>
      <c r="BA11" s="25">
        <v>3.4393581243076001</v>
      </c>
      <c r="BB11" s="25">
        <v>5.5801137584946803</v>
      </c>
      <c r="BC11" s="25">
        <v>2242.8167522611102</v>
      </c>
      <c r="BD11" s="25">
        <v>26.7589121292791</v>
      </c>
      <c r="BE11" s="25">
        <v>3532.9194344042198</v>
      </c>
      <c r="BF11" s="25">
        <v>54.309817732876901</v>
      </c>
      <c r="BG11" s="25">
        <v>80.054826523806994</v>
      </c>
      <c r="BH11" s="25">
        <v>6524.0491311033502</v>
      </c>
      <c r="BI11" s="25">
        <v>3748.2253041838098</v>
      </c>
      <c r="BJ11" s="25">
        <v>150.566569993992</v>
      </c>
      <c r="BK11" s="25">
        <v>378.78409684904398</v>
      </c>
      <c r="BL11" s="25">
        <v>4.9802505552891603</v>
      </c>
      <c r="BM11" s="25">
        <v>794.48750673787595</v>
      </c>
      <c r="BN11" s="25">
        <v>32948.703247119003</v>
      </c>
      <c r="BO11" s="25">
        <v>0</v>
      </c>
      <c r="BP11" s="25">
        <v>377.03171159642102</v>
      </c>
      <c r="BQ11" s="25">
        <v>6552.3559482687597</v>
      </c>
      <c r="BR11" s="91">
        <v>0</v>
      </c>
      <c r="BS11" s="25">
        <v>4152.4514453082902</v>
      </c>
      <c r="BT11" s="25">
        <v>97816.485766409198</v>
      </c>
      <c r="BU11" s="25">
        <v>4015.5273781103101</v>
      </c>
      <c r="BW11" s="29">
        <f t="shared" si="0"/>
        <v>6.0805847775353642E-3</v>
      </c>
      <c r="BX11" s="22">
        <f t="shared" si="3"/>
        <v>-1.7218510101531248E-3</v>
      </c>
      <c r="BY11" s="22">
        <f t="shared" si="4"/>
        <v>8.58043179037131E-4</v>
      </c>
      <c r="BZ11" s="22">
        <f t="shared" si="5"/>
        <v>-1.2580944652549066E-3</v>
      </c>
      <c r="CA11" s="22">
        <f t="shared" si="1"/>
        <v>4.1457325153475489E-4</v>
      </c>
      <c r="CB11" s="22">
        <f t="shared" si="2"/>
        <v>6.7819579510092329E-4</v>
      </c>
      <c r="CC11" s="22">
        <f t="shared" si="6"/>
        <v>9.052246148042258E-4</v>
      </c>
      <c r="CD11" s="22">
        <f t="shared" si="7"/>
        <v>-5.3436923952696839E-4</v>
      </c>
    </row>
    <row r="12" spans="1:82" x14ac:dyDescent="0.25">
      <c r="A12" s="6" t="s">
        <v>73</v>
      </c>
      <c r="B12" s="91">
        <v>244049.35028000001</v>
      </c>
      <c r="C12" s="91">
        <v>606.60824589000003</v>
      </c>
      <c r="D12" s="91">
        <v>29360.804554999999</v>
      </c>
      <c r="E12" s="91">
        <v>21288.582753999999</v>
      </c>
      <c r="F12" s="91">
        <v>16583.843670999999</v>
      </c>
      <c r="G12" s="91">
        <v>1245.2539882999999</v>
      </c>
      <c r="H12" s="91">
        <v>111936.47555</v>
      </c>
      <c r="J12" s="27" t="s">
        <v>73</v>
      </c>
      <c r="K12" s="91">
        <v>77.307180300820704</v>
      </c>
      <c r="L12" s="25">
        <v>5503.2835309295397</v>
      </c>
      <c r="M12" s="25">
        <v>2123.7987685900198</v>
      </c>
      <c r="N12" s="25">
        <v>2119.8998499324298</v>
      </c>
      <c r="O12" s="25">
        <v>2411.8949030440199</v>
      </c>
      <c r="P12" s="91">
        <v>24.910979171790501</v>
      </c>
      <c r="Q12" s="25">
        <v>1727.4905996171799</v>
      </c>
      <c r="R12" s="25">
        <v>89808.999233762603</v>
      </c>
      <c r="S12" s="25">
        <v>240867.221151584</v>
      </c>
      <c r="T12" s="25">
        <v>2918.2355919730799</v>
      </c>
      <c r="U12" s="25">
        <v>1644.73297764314</v>
      </c>
      <c r="V12" s="25">
        <v>1450.54100328411</v>
      </c>
      <c r="W12" s="25">
        <v>5088.0986287997603</v>
      </c>
      <c r="X12" s="91">
        <v>38.271064598180097</v>
      </c>
      <c r="Y12" s="25">
        <v>1731.52094632076</v>
      </c>
      <c r="Z12" s="25">
        <v>1731.52094632076</v>
      </c>
      <c r="AA12" s="25">
        <v>163.54688139684799</v>
      </c>
      <c r="AB12" s="25">
        <v>3472.2665998974799</v>
      </c>
      <c r="AC12" s="25">
        <v>78.979832289535196</v>
      </c>
      <c r="AD12" s="91">
        <v>16193.1436513922</v>
      </c>
      <c r="AE12" s="25">
        <v>474.75771860689798</v>
      </c>
      <c r="AF12" s="25">
        <v>584.49138175124097</v>
      </c>
      <c r="AG12" s="25">
        <v>378.680168149868</v>
      </c>
      <c r="AH12" s="25">
        <v>607.46376395112202</v>
      </c>
      <c r="AI12" s="25">
        <v>0</v>
      </c>
      <c r="AJ12" s="91">
        <v>121384.055124919</v>
      </c>
      <c r="AK12" s="25">
        <v>26222.618909704201</v>
      </c>
      <c r="AL12" s="25">
        <v>2750.0995633746102</v>
      </c>
      <c r="AM12" s="25">
        <v>29136.265354475599</v>
      </c>
      <c r="AN12" s="25">
        <v>0.97062213835105204</v>
      </c>
      <c r="AO12" s="25">
        <v>2176.6731151198501</v>
      </c>
      <c r="AP12" s="25">
        <v>39.746995189514799</v>
      </c>
      <c r="AQ12" s="25">
        <v>54436.577045397498</v>
      </c>
      <c r="AR12" s="25">
        <v>70.849258519486</v>
      </c>
      <c r="AS12" s="25">
        <v>71.756966550372894</v>
      </c>
      <c r="AT12" s="25">
        <v>1476.3104744897601</v>
      </c>
      <c r="AU12" s="25">
        <v>50.103703048440998</v>
      </c>
      <c r="AV12" s="25">
        <v>22.4562920462749</v>
      </c>
      <c r="AW12" s="25">
        <v>137.760230477796</v>
      </c>
      <c r="AX12" s="25">
        <v>21332.3882337182</v>
      </c>
      <c r="AY12" s="25">
        <v>16623.4623375669</v>
      </c>
      <c r="AZ12" s="25">
        <v>4708.9258961512796</v>
      </c>
      <c r="BA12" s="25">
        <v>5.2078492259021001</v>
      </c>
      <c r="BB12" s="25">
        <v>2.0178407368948998</v>
      </c>
      <c r="BC12" s="25">
        <v>1530.55747372366</v>
      </c>
      <c r="BD12" s="25">
        <v>24.6051366623125</v>
      </c>
      <c r="BE12" s="25">
        <v>4785.9219260679902</v>
      </c>
      <c r="BF12" s="25">
        <v>30.363012462728101</v>
      </c>
      <c r="BG12" s="25">
        <v>45.201258839156303</v>
      </c>
      <c r="BH12" s="25">
        <v>7958.9540661496803</v>
      </c>
      <c r="BI12" s="25">
        <v>2955.42313717656</v>
      </c>
      <c r="BJ12" s="25">
        <v>130.49981768878399</v>
      </c>
      <c r="BK12" s="25">
        <v>237.65404156814699</v>
      </c>
      <c r="BL12" s="25">
        <v>3.4959941200526901</v>
      </c>
      <c r="BM12" s="25">
        <v>1246.95044896024</v>
      </c>
      <c r="BN12" s="25">
        <v>49623.3860488555</v>
      </c>
      <c r="BO12" s="25">
        <v>7.3061201849677397</v>
      </c>
      <c r="BP12" s="25">
        <v>274.31186026198901</v>
      </c>
      <c r="BQ12" s="25">
        <v>6345.0824127524102</v>
      </c>
      <c r="BR12" s="91">
        <v>0</v>
      </c>
      <c r="BS12" s="25">
        <v>3892.27042273186</v>
      </c>
      <c r="BT12" s="25">
        <v>111603.142878795</v>
      </c>
      <c r="BU12" s="25">
        <v>4104.1962442737604</v>
      </c>
      <c r="BW12" s="29">
        <f t="shared" si="0"/>
        <v>5.6131724298607022E-3</v>
      </c>
      <c r="BX12" s="22">
        <f t="shared" si="3"/>
        <v>-1.3038875640378167E-2</v>
      </c>
      <c r="BY12" s="22">
        <f t="shared" si="4"/>
        <v>1.410330418220395E-3</v>
      </c>
      <c r="BZ12" s="22">
        <f t="shared" si="5"/>
        <v>-7.6475833659047825E-3</v>
      </c>
      <c r="CA12" s="22">
        <f t="shared" si="1"/>
        <v>2.0576982612884576E-3</v>
      </c>
      <c r="CB12" s="22">
        <f t="shared" si="2"/>
        <v>2.3889918014713229E-3</v>
      </c>
      <c r="CC12" s="22">
        <f t="shared" si="6"/>
        <v>1.362341077546793E-3</v>
      </c>
      <c r="CD12" s="22">
        <f t="shared" si="7"/>
        <v>-2.9778735623680608E-3</v>
      </c>
    </row>
    <row r="13" spans="1:82" x14ac:dyDescent="0.25">
      <c r="A13" s="6" t="s">
        <v>86</v>
      </c>
      <c r="B13" s="91">
        <v>2381.3579814999998</v>
      </c>
      <c r="C13" s="91">
        <v>3.4160528830999999</v>
      </c>
      <c r="D13" s="91">
        <v>148.7540372</v>
      </c>
      <c r="E13" s="91">
        <v>198.39932755000001</v>
      </c>
      <c r="F13" s="91">
        <v>197.47419876999999</v>
      </c>
      <c r="G13" s="91">
        <v>12.801296472000001</v>
      </c>
      <c r="H13" s="91">
        <v>985.60864523999999</v>
      </c>
      <c r="J13" s="27" t="s">
        <v>86</v>
      </c>
      <c r="K13" s="91">
        <v>4.9869204808280598E-5</v>
      </c>
      <c r="L13" s="25">
        <v>1.11055324650429E-2</v>
      </c>
      <c r="M13" s="25">
        <v>1.85510692784603E-2</v>
      </c>
      <c r="N13" s="25">
        <v>1.8550112653053102E-2</v>
      </c>
      <c r="O13" s="25">
        <v>2.1885135220489599E-2</v>
      </c>
      <c r="P13" s="91">
        <v>1.43044310906816E-5</v>
      </c>
      <c r="Q13" s="25">
        <v>6.4421085828800101E-3</v>
      </c>
      <c r="R13" s="25">
        <v>4.8779717003918699E-2</v>
      </c>
      <c r="S13" s="25">
        <v>0.94790570390824402</v>
      </c>
      <c r="T13" s="25">
        <v>1.66147752866284E-2</v>
      </c>
      <c r="U13" s="25">
        <v>5.6869102270209497E-3</v>
      </c>
      <c r="V13" s="25">
        <v>9.5737554053472798E-3</v>
      </c>
      <c r="W13" s="25">
        <v>1.03302731822505E-2</v>
      </c>
      <c r="X13" s="91">
        <v>6.4149672751423104E-6</v>
      </c>
      <c r="Y13" s="25">
        <v>1.34959602508859E-2</v>
      </c>
      <c r="Z13" s="25">
        <v>1.34959602508859E-2</v>
      </c>
      <c r="AA13" s="25">
        <v>9.6546768520202697E-4</v>
      </c>
      <c r="AB13" s="25">
        <v>4.6406112323285802E-3</v>
      </c>
      <c r="AC13" s="25">
        <v>4.5223355236803902E-4</v>
      </c>
      <c r="AD13" s="91">
        <v>6.88355133532631E-2</v>
      </c>
      <c r="AE13" s="25">
        <v>2.5821545832437698E-3</v>
      </c>
      <c r="AF13" s="25">
        <v>1.3339423126925501E-3</v>
      </c>
      <c r="AG13" s="25">
        <v>3.0636745710907898E-3</v>
      </c>
      <c r="AH13" s="25">
        <v>1.17765530735186E-3</v>
      </c>
      <c r="AI13" s="25">
        <v>0</v>
      </c>
      <c r="AJ13" s="91">
        <v>0.30346039672172698</v>
      </c>
      <c r="AK13" s="25">
        <v>0.11796429570594701</v>
      </c>
      <c r="AL13" s="25">
        <v>1.2141863236274799E-2</v>
      </c>
      <c r="AM13" s="25">
        <v>0.131071626627424</v>
      </c>
      <c r="AN13" s="25">
        <v>3.5000220296852299E-6</v>
      </c>
      <c r="AO13" s="25">
        <v>8.4344318193091804E-3</v>
      </c>
      <c r="AP13" s="25">
        <v>1.1053862222148601E-5</v>
      </c>
      <c r="AQ13" s="25">
        <v>6.4458619203359893E-2</v>
      </c>
      <c r="AR13" s="25">
        <v>1.5518268048964599E-5</v>
      </c>
      <c r="AS13" s="25">
        <v>2.9197278394153299E-4</v>
      </c>
      <c r="AT13" s="25">
        <v>1.16966616511516E-2</v>
      </c>
      <c r="AU13" s="25">
        <v>1.1509862927627799E-5</v>
      </c>
      <c r="AV13" s="25">
        <v>3.9468829400838798E-6</v>
      </c>
      <c r="AW13" s="25">
        <v>9.3813742511174498E-4</v>
      </c>
      <c r="AX13" s="25">
        <v>0.106411839672142</v>
      </c>
      <c r="AY13" s="25">
        <v>0.10619626826167899</v>
      </c>
      <c r="AZ13" s="25">
        <v>2.15571410462033E-4</v>
      </c>
      <c r="BA13" s="25">
        <v>1.09558083522104E-5</v>
      </c>
      <c r="BB13" s="25">
        <v>1.06178695635399E-8</v>
      </c>
      <c r="BC13" s="25">
        <v>2.8751506032396899E-3</v>
      </c>
      <c r="BD13" s="25">
        <v>9.2225709199336497E-5</v>
      </c>
      <c r="BE13" s="25">
        <v>3.6322680930570998E-2</v>
      </c>
      <c r="BF13" s="25">
        <v>1.4719154307004601E-4</v>
      </c>
      <c r="BG13" s="25">
        <v>1.9701407099985101E-4</v>
      </c>
      <c r="BH13" s="25">
        <v>5.3099401996285198E-2</v>
      </c>
      <c r="BI13" s="25">
        <v>5.4346691040967404E-3</v>
      </c>
      <c r="BJ13" s="25">
        <v>3.4908965646477898E-5</v>
      </c>
      <c r="BK13" s="25">
        <v>4.4784217111173697E-4</v>
      </c>
      <c r="BL13" s="25">
        <v>8.5108990999630699E-8</v>
      </c>
      <c r="BM13" s="25">
        <v>2.0203346395718598E-3</v>
      </c>
      <c r="BN13" s="25">
        <v>4.7250389036392698E-2</v>
      </c>
      <c r="BO13" s="25">
        <v>0</v>
      </c>
      <c r="BP13" s="25">
        <v>6.0199288989787097E-4</v>
      </c>
      <c r="BQ13" s="25">
        <v>9.6630411157591894E-3</v>
      </c>
      <c r="BR13" s="91">
        <v>0</v>
      </c>
      <c r="BS13" s="25">
        <v>6.5376425007027204E-3</v>
      </c>
      <c r="BT13" s="25">
        <v>0.280456753583888</v>
      </c>
      <c r="BU13" s="25">
        <v>9.5360613397487796E-3</v>
      </c>
      <c r="BW13" s="29">
        <f t="shared" si="0"/>
        <v>7.3659548602872304E-3</v>
      </c>
      <c r="BX13" s="22">
        <f t="shared" si="3"/>
        <v>-0.99960194741350428</v>
      </c>
      <c r="BY13" s="22">
        <f t="shared" si="4"/>
        <v>-0.99965525846711045</v>
      </c>
      <c r="BZ13" s="22">
        <f t="shared" si="5"/>
        <v>-0.99911887012215206</v>
      </c>
      <c r="CA13" s="22">
        <f t="shared" si="1"/>
        <v>-0.99946364818376043</v>
      </c>
      <c r="CB13" s="22">
        <f t="shared" si="2"/>
        <v>-0.99946222712170441</v>
      </c>
      <c r="CC13" s="22">
        <f t="shared" si="6"/>
        <v>-0.99984217734164738</v>
      </c>
      <c r="CD13" s="22">
        <f t="shared" si="7"/>
        <v>-0.99971544815993818</v>
      </c>
    </row>
    <row r="14" spans="1:82" x14ac:dyDescent="0.25">
      <c r="A14" s="6" t="s">
        <v>180</v>
      </c>
      <c r="B14" s="91">
        <v>7614.8417333999996</v>
      </c>
      <c r="C14" s="91">
        <v>14.848090679</v>
      </c>
      <c r="D14" s="91">
        <v>5610.5661659999996</v>
      </c>
      <c r="E14" s="91">
        <v>687.83924483999999</v>
      </c>
      <c r="F14" s="91">
        <v>2565.7531009999998</v>
      </c>
      <c r="G14" s="91">
        <v>79.631762674000001</v>
      </c>
      <c r="H14" s="91">
        <v>1836.9071128</v>
      </c>
      <c r="J14" s="27" t="s">
        <v>180</v>
      </c>
      <c r="K14" s="91">
        <v>9.2605792785374397E-2</v>
      </c>
      <c r="L14" s="25">
        <v>13.225397238865201</v>
      </c>
      <c r="M14" s="25">
        <v>31.683875378296499</v>
      </c>
      <c r="N14" s="25">
        <v>31.679883773805699</v>
      </c>
      <c r="O14" s="25">
        <v>22.992298343226501</v>
      </c>
      <c r="P14" s="91">
        <v>0.30991350713867599</v>
      </c>
      <c r="Q14" s="25">
        <v>16.5389635729933</v>
      </c>
      <c r="R14" s="25">
        <v>147.43923626559001</v>
      </c>
      <c r="S14" s="25">
        <v>2739.34702183126</v>
      </c>
      <c r="T14" s="25">
        <v>82.100765721324805</v>
      </c>
      <c r="U14" s="25">
        <v>13.5229237449031</v>
      </c>
      <c r="V14" s="25">
        <v>30.021897864051901</v>
      </c>
      <c r="W14" s="25">
        <v>16.433236123591101</v>
      </c>
      <c r="X14" s="91">
        <v>2.90911727872483E-2</v>
      </c>
      <c r="Y14" s="25">
        <v>38.910129360604401</v>
      </c>
      <c r="Z14" s="25">
        <v>38.910129360604401</v>
      </c>
      <c r="AA14" s="25">
        <v>13.163813334656</v>
      </c>
      <c r="AB14" s="25">
        <v>13.5693287923631</v>
      </c>
      <c r="AC14" s="25">
        <v>0.84451564498751697</v>
      </c>
      <c r="AD14" s="91">
        <v>54.352957941902602</v>
      </c>
      <c r="AE14" s="25">
        <v>5.9129912529417901</v>
      </c>
      <c r="AF14" s="25">
        <v>1.9531154592062201</v>
      </c>
      <c r="AG14" s="25">
        <v>2.13548638299575</v>
      </c>
      <c r="AH14" s="25">
        <v>5.0253267525366798</v>
      </c>
      <c r="AI14" s="25">
        <v>0</v>
      </c>
      <c r="AJ14" s="91">
        <v>645.12327243065204</v>
      </c>
      <c r="AK14" s="25">
        <v>2117.23640227737</v>
      </c>
      <c r="AL14" s="25">
        <v>222.089015140241</v>
      </c>
      <c r="AM14" s="25">
        <v>2352.48923075227</v>
      </c>
      <c r="AN14" s="25">
        <v>3.3482270052525099E-3</v>
      </c>
      <c r="AO14" s="25">
        <v>34.7941594437739</v>
      </c>
      <c r="AP14" s="25">
        <v>0.43166605488406401</v>
      </c>
      <c r="AQ14" s="25">
        <v>199.93280087303</v>
      </c>
      <c r="AR14" s="25">
        <v>1.0098044390063701</v>
      </c>
      <c r="AS14" s="25">
        <v>3.2425724631690298</v>
      </c>
      <c r="AT14" s="25">
        <v>145.367684761101</v>
      </c>
      <c r="AU14" s="25">
        <v>0.51629652165765505</v>
      </c>
      <c r="AV14" s="25">
        <v>0.78267370602468</v>
      </c>
      <c r="AW14" s="25">
        <v>6.1036657352138803</v>
      </c>
      <c r="AX14" s="25">
        <v>818.51975864448798</v>
      </c>
      <c r="AY14" s="25">
        <v>816.00831952236797</v>
      </c>
      <c r="AZ14" s="25">
        <v>2.5114391221195098</v>
      </c>
      <c r="BA14" s="25">
        <v>0.15379116718199601</v>
      </c>
      <c r="BB14" s="25">
        <v>1.0167780441696E-2</v>
      </c>
      <c r="BC14" s="25">
        <v>42.229757767158802</v>
      </c>
      <c r="BD14" s="25">
        <v>0.90737589356084702</v>
      </c>
      <c r="BE14" s="25">
        <v>228.36062589218199</v>
      </c>
      <c r="BF14" s="25">
        <v>1.3900739099522099</v>
      </c>
      <c r="BG14" s="25">
        <v>1.7421194133500899</v>
      </c>
      <c r="BH14" s="25">
        <v>371.75860304127599</v>
      </c>
      <c r="BI14" s="25">
        <v>13.954170292674499</v>
      </c>
      <c r="BJ14" s="25">
        <v>1.42508672431753</v>
      </c>
      <c r="BK14" s="25">
        <v>10.5440848338541</v>
      </c>
      <c r="BL14" s="25">
        <v>3.2269418034910201E-2</v>
      </c>
      <c r="BM14" s="25">
        <v>18.241941125569699</v>
      </c>
      <c r="BN14" s="25">
        <v>130.60283052266001</v>
      </c>
      <c r="BO14" s="25">
        <v>0</v>
      </c>
      <c r="BP14" s="25">
        <v>0.99509680007936496</v>
      </c>
      <c r="BQ14" s="25">
        <v>19.566090861709601</v>
      </c>
      <c r="BR14" s="91">
        <v>0</v>
      </c>
      <c r="BS14" s="25">
        <v>10.2048430000496</v>
      </c>
      <c r="BT14" s="25">
        <v>610.05845345767398</v>
      </c>
      <c r="BU14" s="25">
        <v>15.890366342146301</v>
      </c>
      <c r="BW14" s="29">
        <f t="shared" si="0"/>
        <v>5.5956954712377263E-3</v>
      </c>
      <c r="BX14" s="22">
        <f t="shared" si="3"/>
        <v>-0.64026211998392357</v>
      </c>
      <c r="BY14" s="22">
        <f t="shared" si="4"/>
        <v>-0.6615506423567229</v>
      </c>
      <c r="BZ14" s="22">
        <f t="shared" si="5"/>
        <v>-0.58070377192798439</v>
      </c>
      <c r="CA14" s="22">
        <f t="shared" si="1"/>
        <v>0.18998699882977149</v>
      </c>
      <c r="CB14" s="22">
        <f t="shared" si="2"/>
        <v>-0.68196147976813148</v>
      </c>
      <c r="CC14" s="22">
        <f t="shared" si="6"/>
        <v>-0.77092129430502054</v>
      </c>
      <c r="CD14" s="22">
        <f t="shared" si="7"/>
        <v>-0.66788824039787131</v>
      </c>
    </row>
    <row r="15" spans="1:82" x14ac:dyDescent="0.25">
      <c r="A15" s="12" t="s">
        <v>88</v>
      </c>
      <c r="B15" s="91">
        <v>1885.3116368000001</v>
      </c>
      <c r="C15" s="91">
        <v>1.9426766648</v>
      </c>
      <c r="D15" s="91">
        <v>468.62252260000002</v>
      </c>
      <c r="E15" s="91">
        <v>67.596946853999995</v>
      </c>
      <c r="F15" s="91">
        <v>62.108555772999999</v>
      </c>
      <c r="G15" s="91">
        <v>1.2032406972</v>
      </c>
      <c r="H15" s="91">
        <v>662.04509766000001</v>
      </c>
      <c r="J15" s="27" t="s">
        <v>88</v>
      </c>
      <c r="K15" s="91">
        <v>2.8148867359579301E-2</v>
      </c>
      <c r="L15" s="25">
        <v>0.69358240970695195</v>
      </c>
      <c r="M15" s="25">
        <v>0.31142861463635202</v>
      </c>
      <c r="N15" s="25">
        <v>0.31005965939886498</v>
      </c>
      <c r="O15" s="25">
        <v>0.12836075966864499</v>
      </c>
      <c r="P15" s="91">
        <v>9.3946399349636601E-3</v>
      </c>
      <c r="Q15" s="25">
        <v>1.1181985491647199</v>
      </c>
      <c r="R15" s="25">
        <v>65.856340549501994</v>
      </c>
      <c r="S15" s="25">
        <v>142.041391777862</v>
      </c>
      <c r="T15" s="25">
        <v>2.0379671972023301</v>
      </c>
      <c r="U15" s="25">
        <v>0.95321303739479801</v>
      </c>
      <c r="V15" s="25">
        <v>0.84636573620595401</v>
      </c>
      <c r="W15" s="25">
        <v>2.52799319844353</v>
      </c>
      <c r="X15" s="91">
        <v>9.93740927429357E-3</v>
      </c>
      <c r="Y15" s="25">
        <v>0.43039050648324201</v>
      </c>
      <c r="Z15" s="25">
        <v>0.43039050648324201</v>
      </c>
      <c r="AA15" s="25">
        <v>9.4849243098155303E-2</v>
      </c>
      <c r="AB15" s="25">
        <v>0.74435289668590099</v>
      </c>
      <c r="AC15" s="25">
        <v>1.2461742667702801E-2</v>
      </c>
      <c r="AD15" s="91">
        <v>6.0832581561608698</v>
      </c>
      <c r="AE15" s="25">
        <v>6.3603176432590905E-2</v>
      </c>
      <c r="AF15" s="25">
        <v>0.42157691029282901</v>
      </c>
      <c r="AG15" s="25">
        <v>4.6909610398154701E-2</v>
      </c>
      <c r="AH15" s="25">
        <v>0.17138906838186199</v>
      </c>
      <c r="AI15" s="25">
        <v>0</v>
      </c>
      <c r="AJ15" s="91">
        <v>46.6968434222347</v>
      </c>
      <c r="AK15" s="25">
        <v>11.099379619372</v>
      </c>
      <c r="AL15" s="25">
        <v>1.13841989671345</v>
      </c>
      <c r="AM15" s="25">
        <v>12.3326487591836</v>
      </c>
      <c r="AN15" s="25">
        <v>3.0399838568759301E-4</v>
      </c>
      <c r="AO15" s="25">
        <v>1.32308089871415</v>
      </c>
      <c r="AP15" s="25">
        <v>3.3494635603542799E-3</v>
      </c>
      <c r="AQ15" s="25">
        <v>18.2413454124571</v>
      </c>
      <c r="AR15" s="25">
        <v>1.57312565794187E-2</v>
      </c>
      <c r="AS15" s="25">
        <v>0.10173759486764</v>
      </c>
      <c r="AT15" s="25">
        <v>0.868798536130999</v>
      </c>
      <c r="AU15" s="25">
        <v>3.1613888016225901E-3</v>
      </c>
      <c r="AV15" s="25">
        <v>1.68118498431962E-3</v>
      </c>
      <c r="AW15" s="25">
        <v>7.9671081422201695E-2</v>
      </c>
      <c r="AX15" s="25">
        <v>3.06154891912895</v>
      </c>
      <c r="AY15" s="25">
        <v>2.7831219389650399</v>
      </c>
      <c r="AZ15" s="25">
        <v>0.27842698016391298</v>
      </c>
      <c r="BA15" s="25">
        <v>1.5402375480194201E-3</v>
      </c>
      <c r="BB15" s="25">
        <v>2.6827350540407999E-4</v>
      </c>
      <c r="BC15" s="25">
        <v>0.31999316567183</v>
      </c>
      <c r="BD15" s="25">
        <v>7.64046473431547E-3</v>
      </c>
      <c r="BE15" s="25">
        <v>0.42231892061707299</v>
      </c>
      <c r="BF15" s="25">
        <v>2.03266445102156E-2</v>
      </c>
      <c r="BG15" s="25">
        <v>5.50027502659325E-3</v>
      </c>
      <c r="BH15" s="25">
        <v>0.88991705109762598</v>
      </c>
      <c r="BI15" s="25">
        <v>0.98682121892227004</v>
      </c>
      <c r="BJ15" s="25">
        <v>1.2940171960515201E-2</v>
      </c>
      <c r="BK15" s="25">
        <v>2.8218554098667799E-2</v>
      </c>
      <c r="BL15" s="25">
        <v>3.2767384822279799E-4</v>
      </c>
      <c r="BM15" s="25">
        <v>0.13254387054459599</v>
      </c>
      <c r="BN15" s="25">
        <v>14.052320987092999</v>
      </c>
      <c r="BO15" s="25">
        <v>0</v>
      </c>
      <c r="BP15" s="25">
        <v>0.23829995686238101</v>
      </c>
      <c r="BQ15" s="25">
        <v>3.2370582919823399</v>
      </c>
      <c r="BR15" s="91">
        <v>0</v>
      </c>
      <c r="BS15" s="25">
        <v>1.98636179037351</v>
      </c>
      <c r="BT15" s="25">
        <v>43.312897148872501</v>
      </c>
      <c r="BU15" s="25">
        <v>3.3143390947711802</v>
      </c>
      <c r="BW15" s="29">
        <f t="shared" si="0"/>
        <v>7.6909060616459296E-3</v>
      </c>
      <c r="BX15" s="22">
        <f t="shared" si="3"/>
        <v>-0.92465893223947138</v>
      </c>
      <c r="BY15" s="22">
        <f t="shared" si="4"/>
        <v>-0.9117768430087636</v>
      </c>
      <c r="BZ15" s="22">
        <f t="shared" si="5"/>
        <v>-0.9736831924108984</v>
      </c>
      <c r="CA15" s="22">
        <f t="shared" si="1"/>
        <v>-0.95470876923270698</v>
      </c>
      <c r="CB15" s="22">
        <f t="shared" si="2"/>
        <v>-0.95518939533649683</v>
      </c>
      <c r="CC15" s="22">
        <f t="shared" si="6"/>
        <v>-0.88984425904722797</v>
      </c>
      <c r="CD15" s="22">
        <f t="shared" si="7"/>
        <v>-0.93457711974310809</v>
      </c>
    </row>
    <row r="16" spans="1:82" x14ac:dyDescent="0.25">
      <c r="A16" s="27" t="s">
        <v>181</v>
      </c>
      <c r="B16" s="91">
        <v>3360.1059796999998</v>
      </c>
      <c r="C16" s="91">
        <v>44167.067641000001</v>
      </c>
      <c r="D16" s="91">
        <v>2238.9516302000002</v>
      </c>
      <c r="E16" s="91">
        <v>5969.7895349999999</v>
      </c>
      <c r="F16" s="91">
        <v>2239.6770102</v>
      </c>
      <c r="G16" s="91">
        <v>159.45418488000001</v>
      </c>
      <c r="H16" s="91">
        <v>19069.092418</v>
      </c>
      <c r="J16" s="27" t="s">
        <v>181</v>
      </c>
      <c r="K16" s="91">
        <v>1.99202919465247</v>
      </c>
      <c r="L16" s="25">
        <v>1078.50939730305</v>
      </c>
      <c r="M16" s="25">
        <v>81.079419068244505</v>
      </c>
      <c r="N16" s="25">
        <v>81.056776910288804</v>
      </c>
      <c r="O16" s="25">
        <v>81.616087957472701</v>
      </c>
      <c r="P16" s="91">
        <v>0.13556459905520801</v>
      </c>
      <c r="Q16" s="25">
        <v>287.44862675572699</v>
      </c>
      <c r="R16" s="25">
        <v>150.119265904374</v>
      </c>
      <c r="S16" s="25">
        <v>3373.03473095344</v>
      </c>
      <c r="T16" s="25">
        <v>69.5007746480794</v>
      </c>
      <c r="U16" s="25">
        <v>114.221497561365</v>
      </c>
      <c r="V16" s="25">
        <v>25.0847068671704</v>
      </c>
      <c r="W16" s="25">
        <v>1377.4234508216</v>
      </c>
      <c r="X16" s="91">
        <v>0.16451598861679201</v>
      </c>
      <c r="Y16" s="25">
        <v>67.742054534704707</v>
      </c>
      <c r="Z16" s="25">
        <v>67.742054534704707</v>
      </c>
      <c r="AA16" s="25">
        <v>14.4267136879467</v>
      </c>
      <c r="AB16" s="25">
        <v>32.666784490594502</v>
      </c>
      <c r="AC16" s="25">
        <v>1.17981140613425</v>
      </c>
      <c r="AD16" s="91">
        <v>2299.0968431183901</v>
      </c>
      <c r="AE16" s="25">
        <v>118.575189438096</v>
      </c>
      <c r="AF16" s="25">
        <v>250.71206626013401</v>
      </c>
      <c r="AG16" s="25">
        <v>10.1214351566075</v>
      </c>
      <c r="AH16" s="25">
        <v>44288.032012875003</v>
      </c>
      <c r="AI16" s="25">
        <v>0</v>
      </c>
      <c r="AJ16" s="91">
        <v>21978.972919415501</v>
      </c>
      <c r="AK16" s="25">
        <v>2019.83448712224</v>
      </c>
      <c r="AL16" s="25">
        <v>209.99953810964701</v>
      </c>
      <c r="AM16" s="25">
        <v>2244.2607389198402</v>
      </c>
      <c r="AN16" s="25">
        <v>0.13652520304372301</v>
      </c>
      <c r="AO16" s="25">
        <v>167.98651745840101</v>
      </c>
      <c r="AP16" s="25">
        <v>36.2182720172842</v>
      </c>
      <c r="AQ16" s="25">
        <v>5333.2615162386901</v>
      </c>
      <c r="AR16" s="25">
        <v>34.240852494254199</v>
      </c>
      <c r="AS16" s="25">
        <v>2.0607610685802702</v>
      </c>
      <c r="AT16" s="25">
        <v>166.803734739882</v>
      </c>
      <c r="AU16" s="25">
        <v>27.250549535100301</v>
      </c>
      <c r="AV16" s="25">
        <v>18.148900944129299</v>
      </c>
      <c r="AW16" s="25">
        <v>12.115989384745101</v>
      </c>
      <c r="AX16" s="25">
        <v>5980.1188401604904</v>
      </c>
      <c r="AY16" s="25">
        <v>2245.4735169904702</v>
      </c>
      <c r="AZ16" s="25">
        <v>3734.6453231700202</v>
      </c>
      <c r="BA16" s="25">
        <v>0.83067404774108899</v>
      </c>
      <c r="BB16" s="25">
        <v>0.67419504952132103</v>
      </c>
      <c r="BC16" s="25">
        <v>1308.4707223995099</v>
      </c>
      <c r="BD16" s="25">
        <v>1.0384334275809199</v>
      </c>
      <c r="BE16" s="25">
        <v>138.49373225968199</v>
      </c>
      <c r="BF16" s="25">
        <v>2.2233441249579702</v>
      </c>
      <c r="BG16" s="25">
        <v>5.3311939902004504</v>
      </c>
      <c r="BH16" s="25">
        <v>306.66977804968099</v>
      </c>
      <c r="BI16" s="25">
        <v>5516.9193031648501</v>
      </c>
      <c r="BJ16" s="25">
        <v>104.614266108897</v>
      </c>
      <c r="BK16" s="25">
        <v>77.787510695172401</v>
      </c>
      <c r="BL16" s="25">
        <v>2.50060665354916</v>
      </c>
      <c r="BM16" s="25">
        <v>159.86671927776499</v>
      </c>
      <c r="BN16" s="25">
        <v>3265.3466602953499</v>
      </c>
      <c r="BO16" s="25">
        <v>0</v>
      </c>
      <c r="BP16" s="25">
        <v>440.02607186963797</v>
      </c>
      <c r="BQ16" s="25">
        <v>1065.7296145851101</v>
      </c>
      <c r="BR16" s="91">
        <v>0</v>
      </c>
      <c r="BS16" s="25">
        <v>1554.89398519155</v>
      </c>
      <c r="BT16" s="25">
        <v>19121.995111250701</v>
      </c>
      <c r="BU16" s="25">
        <v>744.75600684226401</v>
      </c>
      <c r="BW16" s="29">
        <f t="shared" si="0"/>
        <v>6.4282698697880614E-3</v>
      </c>
      <c r="BX16" s="22">
        <f t="shared" si="3"/>
        <v>3.8477212717541978E-3</v>
      </c>
      <c r="BY16" s="22">
        <f t="shared" si="4"/>
        <v>2.7387911024165613E-3</v>
      </c>
      <c r="BZ16" s="22">
        <f t="shared" si="5"/>
        <v>2.3712476179602502E-3</v>
      </c>
      <c r="CA16" s="22">
        <f t="shared" si="1"/>
        <v>1.7302628677160808E-3</v>
      </c>
      <c r="CB16" s="22">
        <f t="shared" si="2"/>
        <v>2.5880994286549184E-3</v>
      </c>
      <c r="CC16" s="22">
        <f t="shared" si="6"/>
        <v>2.5871656995106896E-3</v>
      </c>
      <c r="CD16" s="22">
        <f t="shared" si="7"/>
        <v>2.7742638239439043E-3</v>
      </c>
    </row>
    <row r="17" spans="1:82" x14ac:dyDescent="0.25">
      <c r="A17" s="27" t="s">
        <v>329</v>
      </c>
      <c r="B17" s="91">
        <v>6637.6119608999998</v>
      </c>
      <c r="C17" s="91">
        <v>4251.8619521000001</v>
      </c>
      <c r="D17" s="91">
        <v>4083.0689481999998</v>
      </c>
      <c r="E17" s="91">
        <v>6537.2852395999998</v>
      </c>
      <c r="F17" s="91">
        <v>2067.6034414999999</v>
      </c>
      <c r="G17" s="91">
        <v>140.18422415000001</v>
      </c>
      <c r="H17" s="91">
        <v>59361.765072000002</v>
      </c>
      <c r="J17" s="27" t="s">
        <v>329</v>
      </c>
      <c r="K17" s="91">
        <v>5.5501473405265598</v>
      </c>
      <c r="L17" s="25">
        <v>3596.9344716498799</v>
      </c>
      <c r="M17" s="25">
        <v>169.45942972303399</v>
      </c>
      <c r="N17" s="25">
        <v>169.45040918248199</v>
      </c>
      <c r="O17" s="25">
        <v>157.248812174639</v>
      </c>
      <c r="P17" s="91">
        <v>5.3111333645992499E-2</v>
      </c>
      <c r="Q17" s="25">
        <v>995.96806692533505</v>
      </c>
      <c r="R17" s="25">
        <v>276.763356870385</v>
      </c>
      <c r="S17" s="25">
        <v>6660.0167242624202</v>
      </c>
      <c r="T17" s="25">
        <v>142.57211136245601</v>
      </c>
      <c r="U17" s="25">
        <v>322.06406050956502</v>
      </c>
      <c r="V17" s="25">
        <v>46.620956015291199</v>
      </c>
      <c r="W17" s="25">
        <v>4475.58877035156</v>
      </c>
      <c r="X17" s="91">
        <v>6.9732169367879598E-2</v>
      </c>
      <c r="Y17" s="25">
        <v>158.42169354464599</v>
      </c>
      <c r="Z17" s="25">
        <v>158.42169354464599</v>
      </c>
      <c r="AA17" s="25">
        <v>22.989586800927999</v>
      </c>
      <c r="AB17" s="25">
        <v>92.303381040581698</v>
      </c>
      <c r="AC17" s="25">
        <v>1.6841092597820699</v>
      </c>
      <c r="AD17" s="91">
        <v>7484.5431186165897</v>
      </c>
      <c r="AE17" s="25">
        <v>270.57591231049798</v>
      </c>
      <c r="AF17" s="25">
        <v>940.09601855740596</v>
      </c>
      <c r="AG17" s="25">
        <v>23.898802696733298</v>
      </c>
      <c r="AH17" s="25">
        <v>4263.4839344786296</v>
      </c>
      <c r="AI17" s="25">
        <v>0</v>
      </c>
      <c r="AJ17" s="91">
        <v>69843.871151970103</v>
      </c>
      <c r="AK17" s="25">
        <v>3683.26642922888</v>
      </c>
      <c r="AL17" s="25">
        <v>386.26256410765097</v>
      </c>
      <c r="AM17" s="25">
        <v>4092.51858013745</v>
      </c>
      <c r="AN17" s="25">
        <v>0.48696676695205499</v>
      </c>
      <c r="AO17" s="25">
        <v>532.06870449246696</v>
      </c>
      <c r="AP17" s="25">
        <v>85.787387798519504</v>
      </c>
      <c r="AQ17" s="25">
        <v>16732.042367939201</v>
      </c>
      <c r="AR17" s="25">
        <v>39.607287488219001</v>
      </c>
      <c r="AS17" s="25">
        <v>5.2509654260156404</v>
      </c>
      <c r="AT17" s="25">
        <v>147.07288546437599</v>
      </c>
      <c r="AU17" s="25">
        <v>59.015577528287899</v>
      </c>
      <c r="AV17" s="25">
        <v>5.4864372856693997</v>
      </c>
      <c r="AW17" s="25">
        <v>24.673109861825299</v>
      </c>
      <c r="AX17" s="25">
        <v>6554.7890584930301</v>
      </c>
      <c r="AY17" s="25">
        <v>2073.4555322552701</v>
      </c>
      <c r="AZ17" s="25">
        <v>4481.3335262377504</v>
      </c>
      <c r="BA17" s="25">
        <v>2.90679957230333</v>
      </c>
      <c r="BB17" s="25">
        <v>1.32785334854522</v>
      </c>
      <c r="BC17" s="25">
        <v>796.35742522197904</v>
      </c>
      <c r="BD17" s="25">
        <v>3.0008589097041898</v>
      </c>
      <c r="BE17" s="25">
        <v>194.46740995497001</v>
      </c>
      <c r="BF17" s="25">
        <v>4.9841041794121299</v>
      </c>
      <c r="BG17" s="25">
        <v>7.3669647536059299</v>
      </c>
      <c r="BH17" s="25">
        <v>421.13294884725798</v>
      </c>
      <c r="BI17" s="25">
        <v>15922.326420801</v>
      </c>
      <c r="BJ17" s="25">
        <v>242.363345954794</v>
      </c>
      <c r="BK17" s="25">
        <v>27.4462005985548</v>
      </c>
      <c r="BL17" s="25">
        <v>5.2079700612333699</v>
      </c>
      <c r="BM17" s="25">
        <v>140.48540707352899</v>
      </c>
      <c r="BN17" s="25">
        <v>11006.9084976553</v>
      </c>
      <c r="BO17" s="25">
        <v>0</v>
      </c>
      <c r="BP17" s="25">
        <v>1766.5647108911101</v>
      </c>
      <c r="BQ17" s="25">
        <v>3437.4747964430599</v>
      </c>
      <c r="BR17" s="91">
        <v>0</v>
      </c>
      <c r="BS17" s="25">
        <v>5423.78104613502</v>
      </c>
      <c r="BT17" s="25">
        <v>59524.071745344103</v>
      </c>
      <c r="BU17" s="25">
        <v>2477.2171774974199</v>
      </c>
      <c r="BW17" s="29">
        <f t="shared" si="0"/>
        <v>5.6174666897067273E-3</v>
      </c>
      <c r="BX17" s="22">
        <f t="shared" si="3"/>
        <v>3.3754253027142266E-3</v>
      </c>
      <c r="BY17" s="22">
        <f t="shared" si="4"/>
        <v>2.7333865750014462E-3</v>
      </c>
      <c r="BZ17" s="22">
        <f t="shared" si="5"/>
        <v>2.3143454243201235E-3</v>
      </c>
      <c r="CA17" s="22">
        <f t="shared" si="1"/>
        <v>2.6775363551524134E-3</v>
      </c>
      <c r="CB17" s="22">
        <f t="shared" si="2"/>
        <v>2.8303738704481079E-3</v>
      </c>
      <c r="CC17" s="22">
        <f t="shared" si="6"/>
        <v>2.1484794409298998E-3</v>
      </c>
      <c r="CD17" s="22">
        <f t="shared" si="7"/>
        <v>2.734195540635271E-3</v>
      </c>
    </row>
    <row r="18" spans="1:82" x14ac:dyDescent="0.25">
      <c r="A18" s="27" t="s">
        <v>182</v>
      </c>
      <c r="B18" s="91">
        <v>5144.4407904</v>
      </c>
      <c r="C18" s="91">
        <v>757.53800047000004</v>
      </c>
      <c r="D18" s="91">
        <v>1545.5174538000001</v>
      </c>
      <c r="E18" s="91">
        <v>1687.5867588999999</v>
      </c>
      <c r="F18" s="91">
        <v>666.14775265000003</v>
      </c>
      <c r="G18" s="91">
        <v>85.862101594999999</v>
      </c>
      <c r="H18" s="91">
        <v>12225.040422</v>
      </c>
      <c r="J18" s="27" t="s">
        <v>182</v>
      </c>
      <c r="K18" s="91">
        <v>1.16781278227219</v>
      </c>
      <c r="L18" s="25">
        <v>345.64293228353603</v>
      </c>
      <c r="M18" s="25">
        <v>150.26215143553301</v>
      </c>
      <c r="N18" s="25">
        <v>150.26092870315901</v>
      </c>
      <c r="O18" s="25">
        <v>153.24203722118401</v>
      </c>
      <c r="P18" s="91">
        <v>7.7060818076701001E-3</v>
      </c>
      <c r="Q18" s="25">
        <v>294.44875814728101</v>
      </c>
      <c r="R18" s="25">
        <v>231.15991926209099</v>
      </c>
      <c r="S18" s="25">
        <v>5164.7168152030699</v>
      </c>
      <c r="T18" s="25">
        <v>94.045568517501906</v>
      </c>
      <c r="U18" s="25">
        <v>97.106225711304702</v>
      </c>
      <c r="V18" s="25">
        <v>44.2995950398848</v>
      </c>
      <c r="W18" s="25">
        <v>760.50922918297601</v>
      </c>
      <c r="X18" s="91">
        <v>1.05131230030533E-2</v>
      </c>
      <c r="Y18" s="25">
        <v>106.82815395942301</v>
      </c>
      <c r="Z18" s="25">
        <v>106.82815395942301</v>
      </c>
      <c r="AA18" s="25">
        <v>10.113794171861301</v>
      </c>
      <c r="AB18" s="25">
        <v>26.486017974724</v>
      </c>
      <c r="AC18" s="25">
        <v>2.0336861678142801</v>
      </c>
      <c r="AD18" s="91">
        <v>1391.0902297930199</v>
      </c>
      <c r="AE18" s="25">
        <v>71.458455907008997</v>
      </c>
      <c r="AF18" s="25">
        <v>69.1381443057588</v>
      </c>
      <c r="AG18" s="25">
        <v>18.885199272378799</v>
      </c>
      <c r="AH18" s="25">
        <v>759.611611744019</v>
      </c>
      <c r="AI18" s="25">
        <v>0</v>
      </c>
      <c r="AJ18" s="91">
        <v>13356.0537900207</v>
      </c>
      <c r="AK18" s="25">
        <v>1393.8936464337401</v>
      </c>
      <c r="AL18" s="25">
        <v>144.76326441244001</v>
      </c>
      <c r="AM18" s="25">
        <v>1548.77070501804</v>
      </c>
      <c r="AN18" s="25">
        <v>5.49567852186819E-2</v>
      </c>
      <c r="AO18" s="25">
        <v>168.52830701455599</v>
      </c>
      <c r="AP18" s="25">
        <v>15.8031597524209</v>
      </c>
      <c r="AQ18" s="25">
        <v>3248.3375568875099</v>
      </c>
      <c r="AR18" s="25">
        <v>10.6480657969432</v>
      </c>
      <c r="AS18" s="25">
        <v>2.0219855487028502</v>
      </c>
      <c r="AT18" s="25">
        <v>64.351135655902496</v>
      </c>
      <c r="AU18" s="25">
        <v>11.633587349879001</v>
      </c>
      <c r="AV18" s="25">
        <v>1.16659131489167</v>
      </c>
      <c r="AW18" s="25">
        <v>6.8105427999801504</v>
      </c>
      <c r="AX18" s="25">
        <v>1692.65362372922</v>
      </c>
      <c r="AY18" s="25">
        <v>668.56468883722698</v>
      </c>
      <c r="AZ18" s="25">
        <v>1024.088934892</v>
      </c>
      <c r="BA18" s="25">
        <v>0.97539365289329105</v>
      </c>
      <c r="BB18" s="25">
        <v>0.26754229931050399</v>
      </c>
      <c r="BC18" s="25">
        <v>178.594922645325</v>
      </c>
      <c r="BD18" s="25">
        <v>0.80221960901028999</v>
      </c>
      <c r="BE18" s="25">
        <v>116.438660692141</v>
      </c>
      <c r="BF18" s="25">
        <v>1.3916797455866201</v>
      </c>
      <c r="BG18" s="25">
        <v>1.4888195351554501</v>
      </c>
      <c r="BH18" s="25">
        <v>201.73784729685701</v>
      </c>
      <c r="BI18" s="25">
        <v>3894.5581172669199</v>
      </c>
      <c r="BJ18" s="25">
        <v>46.162141128876598</v>
      </c>
      <c r="BK18" s="25">
        <v>7.2570352353709602</v>
      </c>
      <c r="BL18" s="25">
        <v>1.01335877797803</v>
      </c>
      <c r="BM18" s="25">
        <v>86.039958844116597</v>
      </c>
      <c r="BN18" s="25">
        <v>1585.88800657755</v>
      </c>
      <c r="BO18" s="25">
        <v>0</v>
      </c>
      <c r="BP18" s="25">
        <v>35.539784970803098</v>
      </c>
      <c r="BQ18" s="25">
        <v>535.56966395939003</v>
      </c>
      <c r="BR18" s="91">
        <v>0</v>
      </c>
      <c r="BS18" s="25">
        <v>972.88569989583198</v>
      </c>
      <c r="BT18" s="25">
        <v>12259.762124373699</v>
      </c>
      <c r="BU18" s="25">
        <v>355.25456615381597</v>
      </c>
      <c r="BW18" s="29">
        <f t="shared" si="0"/>
        <v>6.5302075633871803E-3</v>
      </c>
      <c r="BX18" s="22">
        <f t="shared" si="3"/>
        <v>3.9413467137005224E-3</v>
      </c>
      <c r="BY18" s="22">
        <f t="shared" si="4"/>
        <v>2.7373033072036327E-3</v>
      </c>
      <c r="BZ18" s="22">
        <f t="shared" si="5"/>
        <v>2.1049592225833519E-3</v>
      </c>
      <c r="CA18" s="22">
        <f t="shared" si="1"/>
        <v>3.0024322023732694E-3</v>
      </c>
      <c r="CB18" s="22">
        <f t="shared" si="2"/>
        <v>3.6282283886902664E-3</v>
      </c>
      <c r="CC18" s="22">
        <f t="shared" si="6"/>
        <v>2.0714290217997179E-3</v>
      </c>
      <c r="CD18" s="22">
        <f t="shared" si="7"/>
        <v>2.8402116618947708E-3</v>
      </c>
    </row>
    <row r="19" spans="1:82" x14ac:dyDescent="0.25">
      <c r="A19" s="27" t="s">
        <v>183</v>
      </c>
      <c r="B19" s="91">
        <v>23395.276426</v>
      </c>
      <c r="C19" s="91">
        <v>3890.2353785</v>
      </c>
      <c r="D19" s="91">
        <v>3190.5138763</v>
      </c>
      <c r="E19" s="91">
        <v>5404.5084512000003</v>
      </c>
      <c r="F19" s="91">
        <v>2743.8694525999999</v>
      </c>
      <c r="G19" s="91">
        <v>93.324170839999994</v>
      </c>
      <c r="H19" s="91">
        <v>13270.21313</v>
      </c>
      <c r="J19" s="27" t="s">
        <v>183</v>
      </c>
      <c r="K19" s="91">
        <v>1.0779930392680599</v>
      </c>
      <c r="L19" s="25">
        <v>596.87682377056399</v>
      </c>
      <c r="M19" s="25">
        <v>670.76093608379699</v>
      </c>
      <c r="N19" s="25">
        <v>670.76093414141098</v>
      </c>
      <c r="O19" s="25">
        <v>810.983725466691</v>
      </c>
      <c r="P19" s="91">
        <v>5.88027013103125E-5</v>
      </c>
      <c r="Q19" s="25">
        <v>315.065052461802</v>
      </c>
      <c r="R19" s="25">
        <v>1570.8922114100201</v>
      </c>
      <c r="S19" s="25">
        <v>23525.736872633399</v>
      </c>
      <c r="T19" s="25">
        <v>460.715116471204</v>
      </c>
      <c r="U19" s="25">
        <v>211.30006135713199</v>
      </c>
      <c r="V19" s="25">
        <v>270.43173852682702</v>
      </c>
      <c r="W19" s="25">
        <v>724.63733269315196</v>
      </c>
      <c r="X19" s="91">
        <v>1.2474009151964499E-3</v>
      </c>
      <c r="Y19" s="25">
        <v>456.78123046209998</v>
      </c>
      <c r="Z19" s="25">
        <v>456.78123046209998</v>
      </c>
      <c r="AA19" s="25">
        <v>19.585699840495501</v>
      </c>
      <c r="AB19" s="25">
        <v>115.833384111168</v>
      </c>
      <c r="AC19" s="25">
        <v>15.3749060562635</v>
      </c>
      <c r="AD19" s="91">
        <v>2244.2383115858902</v>
      </c>
      <c r="AE19" s="25">
        <v>135.456708209857</v>
      </c>
      <c r="AF19" s="25">
        <v>68.832838299427394</v>
      </c>
      <c r="AG19" s="25">
        <v>92.791920643780401</v>
      </c>
      <c r="AH19" s="25">
        <v>3900.8891292294302</v>
      </c>
      <c r="AI19" s="25">
        <v>0</v>
      </c>
      <c r="AJ19" s="91">
        <v>14362.7270219414</v>
      </c>
      <c r="AK19" s="25">
        <v>2879.8495460132099</v>
      </c>
      <c r="AL19" s="25">
        <v>300.39727310306</v>
      </c>
      <c r="AM19" s="25">
        <v>3199.8325189567699</v>
      </c>
      <c r="AN19" s="25">
        <v>0.13495739976816101</v>
      </c>
      <c r="AO19" s="25">
        <v>284.31699759806401</v>
      </c>
      <c r="AP19" s="25">
        <v>56.107009926310504</v>
      </c>
      <c r="AQ19" s="25">
        <v>2779.6870384265599</v>
      </c>
      <c r="AR19" s="25">
        <v>21.274801644648001</v>
      </c>
      <c r="AS19" s="25">
        <v>7.1464359639985204</v>
      </c>
      <c r="AT19" s="25">
        <v>234.02553536489199</v>
      </c>
      <c r="AU19" s="25">
        <v>37.274734701301199</v>
      </c>
      <c r="AV19" s="25">
        <v>0.67840143741353698</v>
      </c>
      <c r="AW19" s="25">
        <v>31.474039903657999</v>
      </c>
      <c r="AX19" s="25">
        <v>5423.6984284936298</v>
      </c>
      <c r="AY19" s="25">
        <v>2756.6107281899499</v>
      </c>
      <c r="AZ19" s="25">
        <v>2667.0877003036799</v>
      </c>
      <c r="BA19" s="25">
        <v>1.03849045894718</v>
      </c>
      <c r="BB19" s="25">
        <v>0.84562219944112804</v>
      </c>
      <c r="BC19" s="25">
        <v>393.96511428209197</v>
      </c>
      <c r="BD19" s="25">
        <v>2.9292120284175698</v>
      </c>
      <c r="BE19" s="25">
        <v>715.76940965734605</v>
      </c>
      <c r="BF19" s="25">
        <v>4.0878480232807997</v>
      </c>
      <c r="BG19" s="25">
        <v>5.5615529136835304</v>
      </c>
      <c r="BH19" s="25">
        <v>1074.77121226651</v>
      </c>
      <c r="BI19" s="25">
        <v>2718.3113927853701</v>
      </c>
      <c r="BJ19" s="25">
        <v>155.28280494055701</v>
      </c>
      <c r="BK19" s="25">
        <v>11.0387727971692</v>
      </c>
      <c r="BL19" s="25">
        <v>3.3397296802746901</v>
      </c>
      <c r="BM19" s="25">
        <v>93.697293072526406</v>
      </c>
      <c r="BN19" s="25">
        <v>1425.4874712743999</v>
      </c>
      <c r="BO19" s="25">
        <v>0</v>
      </c>
      <c r="BP19" s="25">
        <v>49.136815311816903</v>
      </c>
      <c r="BQ19" s="25">
        <v>404.02124169585898</v>
      </c>
      <c r="BR19" s="91">
        <v>0</v>
      </c>
      <c r="BS19" s="25">
        <v>419.302009509416</v>
      </c>
      <c r="BT19" s="25">
        <v>13321.805564796499</v>
      </c>
      <c r="BU19" s="25">
        <v>239.55493336078499</v>
      </c>
      <c r="BW19" s="29">
        <f t="shared" si="0"/>
        <v>6.1208515522184134E-3</v>
      </c>
      <c r="BX19" s="22">
        <f t="shared" si="3"/>
        <v>5.5763584177365485E-3</v>
      </c>
      <c r="BY19" s="22">
        <f t="shared" si="4"/>
        <v>2.7385876927421391E-3</v>
      </c>
      <c r="BZ19" s="22">
        <f t="shared" si="5"/>
        <v>2.9207340942759567E-3</v>
      </c>
      <c r="CA19" s="22">
        <f t="shared" si="1"/>
        <v>3.5507349959585264E-3</v>
      </c>
      <c r="CB19" s="22">
        <f t="shared" si="2"/>
        <v>4.6435429272616282E-3</v>
      </c>
      <c r="CC19" s="22">
        <f t="shared" si="6"/>
        <v>3.9981307004175121E-3</v>
      </c>
      <c r="CD19" s="22">
        <f t="shared" si="7"/>
        <v>3.887837692664038E-3</v>
      </c>
    </row>
    <row r="20" spans="1:82" x14ac:dyDescent="0.25">
      <c r="A20" s="27" t="s">
        <v>184</v>
      </c>
      <c r="B20" s="91">
        <v>6771.6835424999999</v>
      </c>
      <c r="C20" s="91">
        <v>13204.403071999999</v>
      </c>
      <c r="D20" s="91">
        <v>8737.3785148999996</v>
      </c>
      <c r="E20" s="91">
        <v>6718.1753080999997</v>
      </c>
      <c r="F20" s="91">
        <v>3259.6663002</v>
      </c>
      <c r="G20" s="91">
        <v>243.36770826</v>
      </c>
      <c r="H20" s="91">
        <v>46561.320882</v>
      </c>
      <c r="J20" s="27" t="s">
        <v>184</v>
      </c>
      <c r="K20" s="91">
        <v>4.7190751495225198</v>
      </c>
      <c r="L20" s="25">
        <v>3052.12470879174</v>
      </c>
      <c r="M20" s="25">
        <v>182.56469112966201</v>
      </c>
      <c r="N20" s="25">
        <v>182.537945961632</v>
      </c>
      <c r="O20" s="25">
        <v>184.30404122988099</v>
      </c>
      <c r="P20" s="91">
        <v>0.161184323381595</v>
      </c>
      <c r="Q20" s="25">
        <v>704.11455381984797</v>
      </c>
      <c r="R20" s="25">
        <v>344.32395100527901</v>
      </c>
      <c r="S20" s="25">
        <v>6799.9446286259099</v>
      </c>
      <c r="T20" s="25">
        <v>132.94766392201399</v>
      </c>
      <c r="U20" s="25">
        <v>235.58626722979201</v>
      </c>
      <c r="V20" s="25">
        <v>55.366329914485299</v>
      </c>
      <c r="W20" s="25">
        <v>3786.8368534565898</v>
      </c>
      <c r="X20" s="91">
        <v>0.19826160572176299</v>
      </c>
      <c r="Y20" s="25">
        <v>159.786732208122</v>
      </c>
      <c r="Z20" s="25">
        <v>159.786732208122</v>
      </c>
      <c r="AA20" s="25">
        <v>61.327733435407303</v>
      </c>
      <c r="AB20" s="25">
        <v>81.920165795927005</v>
      </c>
      <c r="AC20" s="25">
        <v>2.6037509050329302</v>
      </c>
      <c r="AD20" s="91">
        <v>6233.8433184244204</v>
      </c>
      <c r="AE20" s="25">
        <v>234.823426766148</v>
      </c>
      <c r="AF20" s="25">
        <v>802.67387578113596</v>
      </c>
      <c r="AG20" s="25">
        <v>30.565816435808401</v>
      </c>
      <c r="AH20" s="25">
        <v>13240.5581940838</v>
      </c>
      <c r="AI20" s="25">
        <v>0</v>
      </c>
      <c r="AJ20" s="91">
        <v>55431.079667212303</v>
      </c>
      <c r="AK20" s="25">
        <v>7884.3035222275503</v>
      </c>
      <c r="AL20" s="25">
        <v>814.704319400342</v>
      </c>
      <c r="AM20" s="25">
        <v>8760.3355750633</v>
      </c>
      <c r="AN20" s="25">
        <v>0.421786083957362</v>
      </c>
      <c r="AO20" s="25">
        <v>401.23959388124803</v>
      </c>
      <c r="AP20" s="25">
        <v>76.329187210987797</v>
      </c>
      <c r="AQ20" s="25">
        <v>13348.401043628301</v>
      </c>
      <c r="AR20" s="25">
        <v>27.778252129389202</v>
      </c>
      <c r="AS20" s="25">
        <v>7.7666251062352201</v>
      </c>
      <c r="AT20" s="25">
        <v>296.96247887696501</v>
      </c>
      <c r="AU20" s="25">
        <v>51.308544078660901</v>
      </c>
      <c r="AV20" s="25">
        <v>20.881333013001701</v>
      </c>
      <c r="AW20" s="25">
        <v>22.430925250086698</v>
      </c>
      <c r="AX20" s="25">
        <v>6737.82732187899</v>
      </c>
      <c r="AY20" s="25">
        <v>3269.2760937392</v>
      </c>
      <c r="AZ20" s="25">
        <v>3468.5512281397901</v>
      </c>
      <c r="BA20" s="25">
        <v>1.9082582067604701</v>
      </c>
      <c r="BB20" s="25">
        <v>1.1405817189437599</v>
      </c>
      <c r="BC20" s="25">
        <v>1630.18313684639</v>
      </c>
      <c r="BD20" s="25">
        <v>2.71225155508523</v>
      </c>
      <c r="BE20" s="25">
        <v>257.51800358251</v>
      </c>
      <c r="BF20" s="25">
        <v>5.7804589251365499</v>
      </c>
      <c r="BG20" s="25">
        <v>7.90851183055275</v>
      </c>
      <c r="BH20" s="25">
        <v>547.47434540915003</v>
      </c>
      <c r="BI20" s="25">
        <v>10993.223646455799</v>
      </c>
      <c r="BJ20" s="25">
        <v>212.809766839178</v>
      </c>
      <c r="BK20" s="25">
        <v>93.847616200664604</v>
      </c>
      <c r="BL20" s="25">
        <v>4.5358169594955804</v>
      </c>
      <c r="BM20" s="25">
        <v>244.01902614880001</v>
      </c>
      <c r="BN20" s="25">
        <v>9027.0232264690294</v>
      </c>
      <c r="BO20" s="25">
        <v>0</v>
      </c>
      <c r="BP20" s="25">
        <v>1539.9756170598</v>
      </c>
      <c r="BQ20" s="25">
        <v>2837.6468325411802</v>
      </c>
      <c r="BR20" s="91">
        <v>0</v>
      </c>
      <c r="BS20" s="25">
        <v>4415.1770241664699</v>
      </c>
      <c r="BT20" s="25">
        <v>46690.535166917398</v>
      </c>
      <c r="BU20" s="25">
        <v>2046.6859468083701</v>
      </c>
      <c r="BW20" s="29">
        <f t="shared" si="0"/>
        <v>7.0006146351264823E-3</v>
      </c>
      <c r="BX20" s="22">
        <f t="shared" si="3"/>
        <v>4.1734209740516637E-3</v>
      </c>
      <c r="BY20" s="22">
        <f t="shared" si="4"/>
        <v>2.7381110593683762E-3</v>
      </c>
      <c r="BZ20" s="22">
        <f t="shared" si="5"/>
        <v>2.6274540039843012E-3</v>
      </c>
      <c r="CA20" s="22">
        <f t="shared" si="1"/>
        <v>2.9252010966870968E-3</v>
      </c>
      <c r="CB20" s="22">
        <f t="shared" si="2"/>
        <v>2.9480912014246087E-3</v>
      </c>
      <c r="CC20" s="22">
        <f t="shared" si="6"/>
        <v>2.6762707898131581E-3</v>
      </c>
      <c r="CD20" s="22">
        <f t="shared" si="7"/>
        <v>2.7751421667109631E-3</v>
      </c>
    </row>
    <row r="21" spans="1:82" x14ac:dyDescent="0.25">
      <c r="A21" s="27" t="s">
        <v>185</v>
      </c>
      <c r="B21" s="91">
        <v>8164.6264256000004</v>
      </c>
      <c r="C21" s="91">
        <v>2897.1294256000001</v>
      </c>
      <c r="D21" s="91">
        <v>2510.2780827000001</v>
      </c>
      <c r="E21" s="91">
        <v>2894.0348531</v>
      </c>
      <c r="F21" s="91">
        <v>1610.2243252999999</v>
      </c>
      <c r="G21" s="91">
        <v>106.06755011</v>
      </c>
      <c r="H21" s="91">
        <v>12598.35786</v>
      </c>
      <c r="J21" s="27" t="s">
        <v>185</v>
      </c>
      <c r="K21" s="91">
        <v>1.1986098860025201</v>
      </c>
      <c r="L21" s="25">
        <v>405.465637123894</v>
      </c>
      <c r="M21" s="25">
        <v>221.77831858486601</v>
      </c>
      <c r="N21" s="25">
        <v>221.76804520494699</v>
      </c>
      <c r="O21" s="25">
        <v>256.30873180277399</v>
      </c>
      <c r="P21" s="91">
        <v>6.2667213000263899E-2</v>
      </c>
      <c r="Q21" s="25">
        <v>230.10640699117101</v>
      </c>
      <c r="R21" s="25">
        <v>482.67744412471501</v>
      </c>
      <c r="S21" s="25">
        <v>8206.7947190484902</v>
      </c>
      <c r="T21" s="25">
        <v>161.98981453575601</v>
      </c>
      <c r="U21" s="25">
        <v>121.803986868797</v>
      </c>
      <c r="V21" s="25">
        <v>84.750006065477194</v>
      </c>
      <c r="W21" s="25">
        <v>711.96924201598495</v>
      </c>
      <c r="X21" s="91">
        <v>7.6374172356602807E-2</v>
      </c>
      <c r="Y21" s="25">
        <v>162.823709326146</v>
      </c>
      <c r="Z21" s="25">
        <v>162.823709326146</v>
      </c>
      <c r="AA21" s="25">
        <v>14.963035845830699</v>
      </c>
      <c r="AB21" s="25">
        <v>43.911337471475001</v>
      </c>
      <c r="AC21" s="25">
        <v>4.61945078246994</v>
      </c>
      <c r="AD21" s="91">
        <v>1441.09532593583</v>
      </c>
      <c r="AE21" s="25">
        <v>75.139033792908805</v>
      </c>
      <c r="AF21" s="25">
        <v>72.566468980485595</v>
      </c>
      <c r="AG21" s="25">
        <v>30.421053783971399</v>
      </c>
      <c r="AH21" s="25">
        <v>2905.0629349030201</v>
      </c>
      <c r="AI21" s="25">
        <v>0</v>
      </c>
      <c r="AJ21" s="91">
        <v>13949.963192843799</v>
      </c>
      <c r="AK21" s="25">
        <v>2264.98907058648</v>
      </c>
      <c r="AL21" s="25">
        <v>236.70263888842899</v>
      </c>
      <c r="AM21" s="25">
        <v>2516.6547453207399</v>
      </c>
      <c r="AN21" s="25">
        <v>6.9766875679668397E-2</v>
      </c>
      <c r="AO21" s="25">
        <v>171.59019678841599</v>
      </c>
      <c r="AP21" s="25">
        <v>18.1278990172897</v>
      </c>
      <c r="AQ21" s="25">
        <v>3144.1612934043201</v>
      </c>
      <c r="AR21" s="25">
        <v>11.471011789216</v>
      </c>
      <c r="AS21" s="25">
        <v>4.1827944024647596</v>
      </c>
      <c r="AT21" s="25">
        <v>156.69015294565</v>
      </c>
      <c r="AU21" s="25">
        <v>13.0011394368293</v>
      </c>
      <c r="AV21" s="25">
        <v>8.3367602532008291</v>
      </c>
      <c r="AW21" s="25">
        <v>10.553321571674999</v>
      </c>
      <c r="AX21" s="25">
        <v>2902.4008915847298</v>
      </c>
      <c r="AY21" s="25">
        <v>1616.1168016802501</v>
      </c>
      <c r="AZ21" s="25">
        <v>1286.28408990448</v>
      </c>
      <c r="BA21" s="25">
        <v>0.599134224000617</v>
      </c>
      <c r="BB21" s="25">
        <v>0.300999782844734</v>
      </c>
      <c r="BC21" s="25">
        <v>611.68237548019397</v>
      </c>
      <c r="BD21" s="25">
        <v>1.15203188765246</v>
      </c>
      <c r="BE21" s="25">
        <v>255.49457916521899</v>
      </c>
      <c r="BF21" s="25">
        <v>2.6803613265210502</v>
      </c>
      <c r="BG21" s="25">
        <v>3.41991856126368</v>
      </c>
      <c r="BH21" s="25">
        <v>426.44732066777999</v>
      </c>
      <c r="BI21" s="25">
        <v>3971.2188420469802</v>
      </c>
      <c r="BJ21" s="25">
        <v>51.746086299927804</v>
      </c>
      <c r="BK21" s="25">
        <v>39.068853387126097</v>
      </c>
      <c r="BL21" s="25">
        <v>1.1620614813957399</v>
      </c>
      <c r="BM21" s="25">
        <v>106.375685629722</v>
      </c>
      <c r="BN21" s="25">
        <v>1440.9438948096999</v>
      </c>
      <c r="BO21" s="25">
        <v>0</v>
      </c>
      <c r="BP21" s="25">
        <v>56.813817197035398</v>
      </c>
      <c r="BQ21" s="25">
        <v>537.56410580609202</v>
      </c>
      <c r="BR21" s="91">
        <v>0</v>
      </c>
      <c r="BS21" s="25">
        <v>1026.3918564447099</v>
      </c>
      <c r="BT21" s="25">
        <v>12637.213294201199</v>
      </c>
      <c r="BU21" s="25">
        <v>363.46492794673497</v>
      </c>
      <c r="BW21" s="29">
        <f t="shared" si="0"/>
        <v>5.9456053213702564E-3</v>
      </c>
      <c r="BX21" s="22">
        <f t="shared" si="3"/>
        <v>5.1647547910179973E-3</v>
      </c>
      <c r="BY21" s="22">
        <f t="shared" si="4"/>
        <v>2.7384034806718733E-3</v>
      </c>
      <c r="BZ21" s="22">
        <f t="shared" si="5"/>
        <v>2.5402216052020856E-3</v>
      </c>
      <c r="CA21" s="22">
        <f t="shared" si="1"/>
        <v>2.8907870531581299E-3</v>
      </c>
      <c r="CB21" s="22">
        <f t="shared" si="2"/>
        <v>3.6594133423939854E-3</v>
      </c>
      <c r="CC21" s="22">
        <f t="shared" si="6"/>
        <v>2.9050875541335778E-3</v>
      </c>
      <c r="CD21" s="22">
        <f t="shared" si="7"/>
        <v>3.0841665741664671E-3</v>
      </c>
    </row>
    <row r="22" spans="1:82" x14ac:dyDescent="0.25">
      <c r="A22" s="27" t="s">
        <v>186</v>
      </c>
      <c r="B22" s="91">
        <v>233395.45843</v>
      </c>
      <c r="C22" s="91">
        <v>27911.282278999999</v>
      </c>
      <c r="D22" s="91">
        <v>9278.4647528000005</v>
      </c>
      <c r="E22" s="91">
        <v>28105.568179999998</v>
      </c>
      <c r="F22" s="91">
        <v>22214.284614</v>
      </c>
      <c r="G22" s="91">
        <v>718.72717863000003</v>
      </c>
      <c r="H22" s="91">
        <v>81614.741294000007</v>
      </c>
      <c r="J22" s="27" t="s">
        <v>186</v>
      </c>
      <c r="K22" s="91">
        <v>3.43421674250482</v>
      </c>
      <c r="L22" s="25">
        <v>3573.9072764709099</v>
      </c>
      <c r="M22" s="25">
        <v>5659.1156904968102</v>
      </c>
      <c r="N22" s="25">
        <v>5659.0921660097401</v>
      </c>
      <c r="O22" s="25">
        <v>6943.5041587434598</v>
      </c>
      <c r="P22" s="91">
        <v>0.14107769395054801</v>
      </c>
      <c r="Q22" s="25">
        <v>1711.1232733065401</v>
      </c>
      <c r="R22" s="25">
        <v>13699.608952492699</v>
      </c>
      <c r="S22" s="25">
        <v>206925.39451619799</v>
      </c>
      <c r="T22" s="25">
        <v>3797.1731186495799</v>
      </c>
      <c r="U22" s="25">
        <v>1566.6127471269101</v>
      </c>
      <c r="V22" s="25">
        <v>2331.5572578240399</v>
      </c>
      <c r="W22" s="25">
        <v>2154.8664228407101</v>
      </c>
      <c r="X22" s="91">
        <v>0.17276064086981299</v>
      </c>
      <c r="Y22" s="25">
        <v>3880.3428604813098</v>
      </c>
      <c r="Z22" s="25">
        <v>3880.3428604813098</v>
      </c>
      <c r="AA22" s="25">
        <v>14.213978063945</v>
      </c>
      <c r="AB22" s="25">
        <v>933.91681560796906</v>
      </c>
      <c r="AC22" s="25">
        <v>135.35850512965499</v>
      </c>
      <c r="AD22" s="91">
        <v>13577.2342961985</v>
      </c>
      <c r="AE22" s="25">
        <v>928.24707688989304</v>
      </c>
      <c r="AF22" s="25">
        <v>186.836359773781</v>
      </c>
      <c r="AG22" s="25">
        <v>779.08097382935796</v>
      </c>
      <c r="AH22" s="25">
        <v>26988.571271033699</v>
      </c>
      <c r="AI22" s="25">
        <v>0</v>
      </c>
      <c r="AJ22" s="91">
        <v>76479.316183413495</v>
      </c>
      <c r="AK22" s="25">
        <v>7098.4426478859295</v>
      </c>
      <c r="AL22" s="25">
        <v>774.50235309640198</v>
      </c>
      <c r="AM22" s="25">
        <v>7887.1589790462704</v>
      </c>
      <c r="AN22" s="25">
        <v>0.93787507913044699</v>
      </c>
      <c r="AO22" s="25">
        <v>1959.7745031602001</v>
      </c>
      <c r="AP22" s="25">
        <v>81.113346455684294</v>
      </c>
      <c r="AQ22" s="25">
        <v>11546.4982932024</v>
      </c>
      <c r="AR22" s="25">
        <v>33.3478469817071</v>
      </c>
      <c r="AS22" s="25">
        <v>54.877426922843703</v>
      </c>
      <c r="AT22" s="25">
        <v>1079.1602556489499</v>
      </c>
      <c r="AU22" s="25">
        <v>54.761066871586202</v>
      </c>
      <c r="AV22" s="25">
        <v>20.417042429383201</v>
      </c>
      <c r="AW22" s="25">
        <v>184.342472977066</v>
      </c>
      <c r="AX22" s="25">
        <v>24645.7552636851</v>
      </c>
      <c r="AY22" s="25">
        <v>19721.465231680599</v>
      </c>
      <c r="AZ22" s="25">
        <v>4924.2900320044901</v>
      </c>
      <c r="BA22" s="25">
        <v>3.66089513340718</v>
      </c>
      <c r="BB22" s="25">
        <v>1.21052917714688</v>
      </c>
      <c r="BC22" s="25">
        <v>1986.4905587691601</v>
      </c>
      <c r="BD22" s="25">
        <v>18.684749001890399</v>
      </c>
      <c r="BE22" s="25">
        <v>6405.1226945660401</v>
      </c>
      <c r="BF22" s="25">
        <v>30.110293938810699</v>
      </c>
      <c r="BG22" s="25">
        <v>42.767322179709701</v>
      </c>
      <c r="BH22" s="25">
        <v>9339.3174626884193</v>
      </c>
      <c r="BI22" s="25">
        <v>8776.7156418893301</v>
      </c>
      <c r="BJ22" s="25">
        <v>226.29868219447999</v>
      </c>
      <c r="BK22" s="25">
        <v>155.047433008041</v>
      </c>
      <c r="BL22" s="25">
        <v>4.7351527363216901</v>
      </c>
      <c r="BM22" s="25">
        <v>646.84784243591298</v>
      </c>
      <c r="BN22" s="25">
        <v>4309.6825544325502</v>
      </c>
      <c r="BO22" s="25">
        <v>0</v>
      </c>
      <c r="BP22" s="25">
        <v>100.04888589763701</v>
      </c>
      <c r="BQ22" s="25">
        <v>1892.88536501676</v>
      </c>
      <c r="BR22" s="91">
        <v>0</v>
      </c>
      <c r="BS22" s="25">
        <v>1456.86219931851</v>
      </c>
      <c r="BT22" s="25">
        <v>70372.932727966196</v>
      </c>
      <c r="BU22" s="25">
        <v>1036.5024138828201</v>
      </c>
      <c r="BW22" s="29">
        <f t="shared" si="0"/>
        <v>1.8021670542849612E-3</v>
      </c>
      <c r="BX22" s="22">
        <f t="shared" si="3"/>
        <v>-0.11341293481827072</v>
      </c>
      <c r="BY22" s="22">
        <f t="shared" si="4"/>
        <v>-3.3058710765880246E-2</v>
      </c>
      <c r="BZ22" s="22">
        <f t="shared" si="5"/>
        <v>-0.1499499982832688</v>
      </c>
      <c r="CA22" s="22">
        <f t="shared" si="1"/>
        <v>-0.12310062170445327</v>
      </c>
      <c r="CB22" s="22">
        <f t="shared" si="2"/>
        <v>-0.11221695524457106</v>
      </c>
      <c r="CC22" s="22">
        <f t="shared" si="6"/>
        <v>-0.10000920840519717</v>
      </c>
      <c r="CD22" s="22">
        <f t="shared" si="7"/>
        <v>-0.137742378249262</v>
      </c>
    </row>
    <row r="23" spans="1:82" x14ac:dyDescent="0.25">
      <c r="A23" s="27" t="s">
        <v>187</v>
      </c>
      <c r="B23" s="91">
        <v>39565.794109000002</v>
      </c>
      <c r="C23" s="91">
        <v>6467.7966275999997</v>
      </c>
      <c r="D23" s="91">
        <v>15945.097319</v>
      </c>
      <c r="E23" s="91">
        <v>29098.140748999998</v>
      </c>
      <c r="F23" s="91">
        <v>9753.3236089999991</v>
      </c>
      <c r="G23" s="91">
        <v>451.70239407999998</v>
      </c>
      <c r="H23" s="91">
        <v>64017.540015999999</v>
      </c>
      <c r="J23" s="27" t="s">
        <v>187</v>
      </c>
      <c r="K23" s="91">
        <v>5.45805154341482</v>
      </c>
      <c r="L23" s="25">
        <v>4262.3665410546</v>
      </c>
      <c r="M23" s="25">
        <v>1119.1923408078101</v>
      </c>
      <c r="N23" s="25">
        <v>1119.16384506384</v>
      </c>
      <c r="O23" s="25">
        <v>1283.79929498979</v>
      </c>
      <c r="P23" s="91">
        <v>0.170515031424259</v>
      </c>
      <c r="Q23" s="25">
        <v>1144.2752455669299</v>
      </c>
      <c r="R23" s="25">
        <v>2385.4964910251101</v>
      </c>
      <c r="S23" s="25">
        <v>39761.134885431296</v>
      </c>
      <c r="T23" s="25">
        <v>722.37662417282002</v>
      </c>
      <c r="U23" s="25">
        <v>463.19327404007902</v>
      </c>
      <c r="V23" s="25">
        <v>411.62715419239998</v>
      </c>
      <c r="W23" s="25">
        <v>4418.4308472197499</v>
      </c>
      <c r="X23" s="91">
        <v>0.210156423495896</v>
      </c>
      <c r="Y23" s="25">
        <v>807.12511720689599</v>
      </c>
      <c r="Z23" s="25">
        <v>807.12511720689599</v>
      </c>
      <c r="AA23" s="25">
        <v>109.571556566764</v>
      </c>
      <c r="AB23" s="25">
        <v>241.002107499674</v>
      </c>
      <c r="AC23" s="25">
        <v>22.588489698752898</v>
      </c>
      <c r="AD23" s="91">
        <v>9249.2927409722597</v>
      </c>
      <c r="AE23" s="25">
        <v>375.67341634454499</v>
      </c>
      <c r="AF23" s="25">
        <v>1019.65210955378</v>
      </c>
      <c r="AG23" s="25">
        <v>149.230160219288</v>
      </c>
      <c r="AH23" s="25">
        <v>6485.5083558480301</v>
      </c>
      <c r="AI23" s="25">
        <v>0</v>
      </c>
      <c r="AJ23" s="91">
        <v>76259.863557267803</v>
      </c>
      <c r="AK23" s="25">
        <v>14387.5336536208</v>
      </c>
      <c r="AL23" s="25">
        <v>1489.04244986193</v>
      </c>
      <c r="AM23" s="25">
        <v>15986.147660049501</v>
      </c>
      <c r="AN23" s="25">
        <v>0.66138889180129701</v>
      </c>
      <c r="AO23" s="25">
        <v>807.83902593462096</v>
      </c>
      <c r="AP23" s="25">
        <v>359.86153943241999</v>
      </c>
      <c r="AQ23" s="25">
        <v>17657.436042482099</v>
      </c>
      <c r="AR23" s="25">
        <v>166.92531202455899</v>
      </c>
      <c r="AS23" s="25">
        <v>17.220732151655898</v>
      </c>
      <c r="AT23" s="25">
        <v>784.32161200857502</v>
      </c>
      <c r="AU23" s="25">
        <v>243.54113053015601</v>
      </c>
      <c r="AV23" s="25">
        <v>25.097215280565699</v>
      </c>
      <c r="AW23" s="25">
        <v>115.06338821409</v>
      </c>
      <c r="AX23" s="25">
        <v>29169.562515164998</v>
      </c>
      <c r="AY23" s="25">
        <v>9784.6925378175292</v>
      </c>
      <c r="AZ23" s="25">
        <v>19384.869977347498</v>
      </c>
      <c r="BA23" s="25">
        <v>6.1592823955422498</v>
      </c>
      <c r="BB23" s="25">
        <v>5.6244288566279197</v>
      </c>
      <c r="BC23" s="25">
        <v>3645.5871522346501</v>
      </c>
      <c r="BD23" s="25">
        <v>9.4498282092406605</v>
      </c>
      <c r="BE23" s="25">
        <v>1202.7337989494899</v>
      </c>
      <c r="BF23" s="25">
        <v>11.2761637141266</v>
      </c>
      <c r="BG23" s="25">
        <v>16.9274109448458</v>
      </c>
      <c r="BH23" s="25">
        <v>2029.6408453623001</v>
      </c>
      <c r="BI23" s="25">
        <v>11814.912287745099</v>
      </c>
      <c r="BJ23" s="25">
        <v>1003.17042865567</v>
      </c>
      <c r="BK23" s="25">
        <v>120.06517582191</v>
      </c>
      <c r="BL23" s="25">
        <v>22.027093031079598</v>
      </c>
      <c r="BM23" s="25">
        <v>452.99236822478298</v>
      </c>
      <c r="BN23" s="25">
        <v>11434.0543605494</v>
      </c>
      <c r="BO23" s="25">
        <v>0</v>
      </c>
      <c r="BP23" s="25">
        <v>2022.48065877566</v>
      </c>
      <c r="BQ23" s="25">
        <v>3869.2450000635799</v>
      </c>
      <c r="BR23" s="91">
        <v>0</v>
      </c>
      <c r="BS23" s="25">
        <v>6003.8782764300204</v>
      </c>
      <c r="BT23" s="25">
        <v>64212.152716921002</v>
      </c>
      <c r="BU23" s="25">
        <v>2816.5564537738601</v>
      </c>
      <c r="BW23" s="29">
        <f t="shared" si="0"/>
        <v>6.8541564169703612E-3</v>
      </c>
      <c r="BX23" s="22">
        <f t="shared" si="3"/>
        <v>4.9371124940181645E-3</v>
      </c>
      <c r="BY23" s="22">
        <f t="shared" si="4"/>
        <v>2.7384485424988723E-3</v>
      </c>
      <c r="BZ23" s="22">
        <f t="shared" si="5"/>
        <v>2.5744804329657584E-3</v>
      </c>
      <c r="CA23" s="22">
        <f t="shared" si="1"/>
        <v>2.454513048826136E-3</v>
      </c>
      <c r="CB23" s="22">
        <f t="shared" si="2"/>
        <v>3.2162296746294813E-3</v>
      </c>
      <c r="CC23" s="22">
        <f t="shared" si="6"/>
        <v>2.8558054189868607E-3</v>
      </c>
      <c r="CD23" s="22">
        <f t="shared" si="7"/>
        <v>3.0399903037880444E-3</v>
      </c>
    </row>
    <row r="24" spans="1:82" x14ac:dyDescent="0.25">
      <c r="A24" s="27" t="s">
        <v>188</v>
      </c>
      <c r="B24" s="91">
        <v>52333.348403000004</v>
      </c>
      <c r="C24" s="91">
        <v>548.81319715999996</v>
      </c>
      <c r="D24" s="91">
        <v>6705.8769019000001</v>
      </c>
      <c r="E24" s="91">
        <v>9054.9505933</v>
      </c>
      <c r="F24" s="91">
        <v>2088.9378231000001</v>
      </c>
      <c r="G24" s="91">
        <v>624.13701074999994</v>
      </c>
      <c r="H24" s="91">
        <v>81382.544223999997</v>
      </c>
      <c r="J24" s="27" t="s">
        <v>188</v>
      </c>
      <c r="K24" s="91">
        <v>16.593217523283499</v>
      </c>
      <c r="L24" s="25">
        <v>6400.00716708235</v>
      </c>
      <c r="M24" s="25">
        <v>466.69437797682701</v>
      </c>
      <c r="N24" s="25">
        <v>466.68419394669297</v>
      </c>
      <c r="O24" s="25">
        <v>386.02373086294301</v>
      </c>
      <c r="P24" s="91">
        <v>6.1601639078304599E-2</v>
      </c>
      <c r="Q24" s="25">
        <v>393.33534428619703</v>
      </c>
      <c r="R24" s="25">
        <v>285.58269899804299</v>
      </c>
      <c r="S24" s="25">
        <v>52435.244812028403</v>
      </c>
      <c r="T24" s="25">
        <v>424.927697325385</v>
      </c>
      <c r="U24" s="25">
        <v>113.836554765955</v>
      </c>
      <c r="V24" s="25">
        <v>95.113716247057795</v>
      </c>
      <c r="W24" s="25">
        <v>11906.216522111699</v>
      </c>
      <c r="X24" s="91">
        <v>9.2520965499319097E-2</v>
      </c>
      <c r="Y24" s="25">
        <v>276.13081712356802</v>
      </c>
      <c r="Z24" s="25">
        <v>276.13081712356802</v>
      </c>
      <c r="AA24" s="25">
        <v>50.600098917861303</v>
      </c>
      <c r="AB24" s="25">
        <v>165.96012107188699</v>
      </c>
      <c r="AC24" s="25">
        <v>1.0351136613649901</v>
      </c>
      <c r="AD24" s="91">
        <v>14799.296977108201</v>
      </c>
      <c r="AE24" s="25">
        <v>1988.4466211092499</v>
      </c>
      <c r="AF24" s="25">
        <v>1451.50963226155</v>
      </c>
      <c r="AG24" s="25">
        <v>20.8921149550204</v>
      </c>
      <c r="AH24" s="25">
        <v>551.05084184592897</v>
      </c>
      <c r="AI24" s="25">
        <v>0</v>
      </c>
      <c r="AJ24" s="91">
        <v>95213.292993270399</v>
      </c>
      <c r="AK24" s="25">
        <v>6046.2896561781699</v>
      </c>
      <c r="AL24" s="25">
        <v>621.20963660113296</v>
      </c>
      <c r="AM24" s="25">
        <v>6718.0993916971702</v>
      </c>
      <c r="AN24" s="25">
        <v>0.80932035029999405</v>
      </c>
      <c r="AO24" s="25">
        <v>492.064285157933</v>
      </c>
      <c r="AP24" s="25">
        <v>58.143792721440398</v>
      </c>
      <c r="AQ24" s="25">
        <v>28556.304091889699</v>
      </c>
      <c r="AR24" s="25">
        <v>71.359424373198394</v>
      </c>
      <c r="AS24" s="25">
        <v>10.3373843703324</v>
      </c>
      <c r="AT24" s="25">
        <v>107.346649691077</v>
      </c>
      <c r="AU24" s="25">
        <v>47.8614368623819</v>
      </c>
      <c r="AV24" s="25">
        <v>2.7948989577649499</v>
      </c>
      <c r="AW24" s="25">
        <v>22.2008175179263</v>
      </c>
      <c r="AX24" s="25">
        <v>9072.8714640607996</v>
      </c>
      <c r="AY24" s="25">
        <v>2094.1360750276899</v>
      </c>
      <c r="AZ24" s="25">
        <v>6978.7353890330996</v>
      </c>
      <c r="BA24" s="25">
        <v>5.74570518692438</v>
      </c>
      <c r="BB24" s="25">
        <v>1.1541877643479499</v>
      </c>
      <c r="BC24" s="25">
        <v>677.83607445008397</v>
      </c>
      <c r="BD24" s="25">
        <v>4.27939882162954</v>
      </c>
      <c r="BE24" s="25">
        <v>262.18175355633002</v>
      </c>
      <c r="BF24" s="25">
        <v>4.7166871101263803</v>
      </c>
      <c r="BG24" s="25">
        <v>2.6543739259357202</v>
      </c>
      <c r="BH24" s="25">
        <v>613.59642796122</v>
      </c>
      <c r="BI24" s="25">
        <v>6490.1117698092403</v>
      </c>
      <c r="BJ24" s="25">
        <v>181.31925516845999</v>
      </c>
      <c r="BK24" s="25">
        <v>16.243147042775099</v>
      </c>
      <c r="BL24" s="25">
        <v>4.3646595457376298</v>
      </c>
      <c r="BM24" s="25">
        <v>625.75598049791301</v>
      </c>
      <c r="BN24" s="25">
        <v>20330.595907944898</v>
      </c>
      <c r="BO24" s="25">
        <v>0</v>
      </c>
      <c r="BP24" s="25">
        <v>1775.41792284951</v>
      </c>
      <c r="BQ24" s="25">
        <v>5237.5342110416204</v>
      </c>
      <c r="BR24" s="91">
        <v>0</v>
      </c>
      <c r="BS24" s="25">
        <v>6264.8202837149902</v>
      </c>
      <c r="BT24" s="25">
        <v>81602.524013955204</v>
      </c>
      <c r="BU24" s="25">
        <v>3114.1228374192101</v>
      </c>
      <c r="BW24" s="29">
        <f t="shared" si="0"/>
        <v>7.5319068634794898E-3</v>
      </c>
      <c r="BX24" s="22">
        <f t="shared" si="3"/>
        <v>1.9470645800022557E-3</v>
      </c>
      <c r="BY24" s="22">
        <f t="shared" si="4"/>
        <v>4.0772428533212808E-3</v>
      </c>
      <c r="BZ24" s="22">
        <f t="shared" si="5"/>
        <v>1.8226534688859282E-3</v>
      </c>
      <c r="CA24" s="22">
        <f t="shared" si="1"/>
        <v>1.9791240798221082E-3</v>
      </c>
      <c r="CB24" s="22">
        <f t="shared" si="2"/>
        <v>2.4884665643018548E-3</v>
      </c>
      <c r="CC24" s="22">
        <f t="shared" si="6"/>
        <v>2.5939332550838799E-3</v>
      </c>
      <c r="CD24" s="22">
        <f t="shared" si="7"/>
        <v>2.703034072635124E-3</v>
      </c>
    </row>
    <row r="25" spans="1:82" x14ac:dyDescent="0.25">
      <c r="A25" s="27" t="s">
        <v>189</v>
      </c>
      <c r="B25" s="91">
        <v>17550.472668999999</v>
      </c>
      <c r="C25" s="91">
        <v>33034.088647999997</v>
      </c>
      <c r="D25" s="91">
        <v>7193.4693731999996</v>
      </c>
      <c r="E25" s="91">
        <v>14375.126458000001</v>
      </c>
      <c r="F25" s="91">
        <v>6716.4423892000004</v>
      </c>
      <c r="G25" s="91">
        <v>412.56727719999998</v>
      </c>
      <c r="H25" s="91">
        <v>75049.058734999999</v>
      </c>
      <c r="J25" s="27" t="s">
        <v>189</v>
      </c>
      <c r="K25" s="91">
        <v>2.6809580497807999</v>
      </c>
      <c r="L25" s="25">
        <v>10059.5142506265</v>
      </c>
      <c r="M25" s="25">
        <v>472.896191174612</v>
      </c>
      <c r="N25" s="25">
        <v>472.841696935453</v>
      </c>
      <c r="O25" s="25">
        <v>537.20588657980397</v>
      </c>
      <c r="P25" s="91">
        <v>0.328555619442639</v>
      </c>
      <c r="Q25" s="25">
        <v>480.15519162913898</v>
      </c>
      <c r="R25" s="25">
        <v>979.10289250572805</v>
      </c>
      <c r="S25" s="25">
        <v>17637.628895980401</v>
      </c>
      <c r="T25" s="25">
        <v>300.13697026441201</v>
      </c>
      <c r="U25" s="25">
        <v>215.04820561930501</v>
      </c>
      <c r="V25" s="25">
        <v>170.21318650828499</v>
      </c>
      <c r="W25" s="25">
        <v>5539.0278564405198</v>
      </c>
      <c r="X25" s="91">
        <v>0.396379634295145</v>
      </c>
      <c r="Y25" s="25">
        <v>342.90298279050199</v>
      </c>
      <c r="Z25" s="25">
        <v>342.90298279050199</v>
      </c>
      <c r="AA25" s="25">
        <v>50.263764011970999</v>
      </c>
      <c r="AB25" s="25">
        <v>268.50053175866299</v>
      </c>
      <c r="AC25" s="25">
        <v>9.5285550451239907</v>
      </c>
      <c r="AD25" s="91">
        <v>11385.101000471999</v>
      </c>
      <c r="AE25" s="25">
        <v>249.01578637073499</v>
      </c>
      <c r="AF25" s="25">
        <v>2749.3913347874</v>
      </c>
      <c r="AG25" s="25">
        <v>76.645862248886999</v>
      </c>
      <c r="AH25" s="25">
        <v>33124.560683432799</v>
      </c>
      <c r="AI25" s="25">
        <v>0</v>
      </c>
      <c r="AJ25" s="91">
        <v>100510.055613684</v>
      </c>
      <c r="AK25" s="25">
        <v>6490.2583870544504</v>
      </c>
      <c r="AL25" s="25">
        <v>670.87689922783102</v>
      </c>
      <c r="AM25" s="25">
        <v>7211.3990502942597</v>
      </c>
      <c r="AN25" s="25">
        <v>1.38672890698965</v>
      </c>
      <c r="AO25" s="25">
        <v>417.39865122246198</v>
      </c>
      <c r="AP25" s="25">
        <v>159.70125487083601</v>
      </c>
      <c r="AQ25" s="25">
        <v>22235.979403339999</v>
      </c>
      <c r="AR25" s="25">
        <v>59.289540633938998</v>
      </c>
      <c r="AS25" s="25">
        <v>7.7468448563413199</v>
      </c>
      <c r="AT25" s="25">
        <v>540.30199374989604</v>
      </c>
      <c r="AU25" s="25">
        <v>105.86415031112701</v>
      </c>
      <c r="AV25" s="25">
        <v>43.162253493609299</v>
      </c>
      <c r="AW25" s="25">
        <v>49.741204362946903</v>
      </c>
      <c r="AX25" s="25">
        <v>14414.8075584854</v>
      </c>
      <c r="AY25" s="25">
        <v>6737.3895182841397</v>
      </c>
      <c r="AZ25" s="25">
        <v>7677.4180402012698</v>
      </c>
      <c r="BA25" s="25">
        <v>2.4631696313320801</v>
      </c>
      <c r="BB25" s="25">
        <v>2.4104660989764999</v>
      </c>
      <c r="BC25" s="25">
        <v>3394.8987164690702</v>
      </c>
      <c r="BD25" s="25">
        <v>4.3188265182955998</v>
      </c>
      <c r="BE25" s="25">
        <v>604.62193224094301</v>
      </c>
      <c r="BF25" s="25">
        <v>5.5384016666942202</v>
      </c>
      <c r="BG25" s="25">
        <v>13.678868398397199</v>
      </c>
      <c r="BH25" s="25">
        <v>1106.6181734706799</v>
      </c>
      <c r="BI25" s="25">
        <v>6422.9093024880303</v>
      </c>
      <c r="BJ25" s="25">
        <v>441.72477223498998</v>
      </c>
      <c r="BK25" s="25">
        <v>185.79754160287001</v>
      </c>
      <c r="BL25" s="25">
        <v>9.5114076731868398</v>
      </c>
      <c r="BM25" s="25">
        <v>413.713754029001</v>
      </c>
      <c r="BN25" s="25">
        <v>20823.688200454599</v>
      </c>
      <c r="BO25" s="25">
        <v>0</v>
      </c>
      <c r="BP25" s="25">
        <v>6887.1329006246297</v>
      </c>
      <c r="BQ25" s="25">
        <v>6688.0269099577899</v>
      </c>
      <c r="BR25" s="91">
        <v>0</v>
      </c>
      <c r="BS25" s="25">
        <v>7759.8106375469197</v>
      </c>
      <c r="BT25" s="25">
        <v>75262.555359160397</v>
      </c>
      <c r="BU25" s="25">
        <v>5228.8378406243701</v>
      </c>
      <c r="BW25" s="29">
        <f t="shared" si="0"/>
        <v>6.9700433523949834E-3</v>
      </c>
      <c r="BX25" s="22">
        <f t="shared" si="3"/>
        <v>4.9660330307997186E-3</v>
      </c>
      <c r="BY25" s="22">
        <f t="shared" si="4"/>
        <v>2.7387477341010115E-3</v>
      </c>
      <c r="BZ25" s="22">
        <f t="shared" si="5"/>
        <v>2.4924937000578534E-3</v>
      </c>
      <c r="CA25" s="22">
        <f t="shared" si="1"/>
        <v>2.760400098137274E-3</v>
      </c>
      <c r="CB25" s="22">
        <f t="shared" si="2"/>
        <v>3.118783407987265E-3</v>
      </c>
      <c r="CC25" s="22">
        <f t="shared" si="6"/>
        <v>2.7788845416483192E-3</v>
      </c>
      <c r="CD25" s="22">
        <f t="shared" si="7"/>
        <v>2.8447608505558948E-3</v>
      </c>
    </row>
    <row r="26" spans="1:82" x14ac:dyDescent="0.25">
      <c r="A26" s="27" t="s">
        <v>190</v>
      </c>
      <c r="B26" s="91">
        <v>45870.161618999999</v>
      </c>
      <c r="C26" s="91">
        <v>32296.189474999999</v>
      </c>
      <c r="D26" s="91">
        <v>8991.3031766000004</v>
      </c>
      <c r="E26" s="91">
        <v>31166.036332</v>
      </c>
      <c r="F26" s="91">
        <v>18173.642930000002</v>
      </c>
      <c r="G26" s="91">
        <v>1203.6518988</v>
      </c>
      <c r="H26" s="91">
        <v>73734.431245999993</v>
      </c>
      <c r="J26" s="27" t="s">
        <v>190</v>
      </c>
      <c r="K26" s="91">
        <v>8.8655214919334</v>
      </c>
      <c r="L26" s="25">
        <v>3715.3336244360698</v>
      </c>
      <c r="M26" s="25">
        <v>1173.3556230921799</v>
      </c>
      <c r="N26" s="25">
        <v>1173.1621750307399</v>
      </c>
      <c r="O26" s="25">
        <v>1400.89272520693</v>
      </c>
      <c r="P26" s="91">
        <v>1.1685257756604599</v>
      </c>
      <c r="Q26" s="25">
        <v>1189.25212529429</v>
      </c>
      <c r="R26" s="25">
        <v>2808.15784087457</v>
      </c>
      <c r="S26" s="25">
        <v>46113.338625748896</v>
      </c>
      <c r="T26" s="25">
        <v>860.63044314773697</v>
      </c>
      <c r="U26" s="25">
        <v>661.66488044503706</v>
      </c>
      <c r="V26" s="25">
        <v>468.943787181196</v>
      </c>
      <c r="W26" s="25">
        <v>4944.9490082827797</v>
      </c>
      <c r="X26" s="91">
        <v>1.4090943687228199</v>
      </c>
      <c r="Y26" s="25">
        <v>849.95298318471305</v>
      </c>
      <c r="Z26" s="25">
        <v>849.95298318471305</v>
      </c>
      <c r="AA26" s="25">
        <v>45.620389472929901</v>
      </c>
      <c r="AB26" s="25">
        <v>255.877947441315</v>
      </c>
      <c r="AC26" s="25">
        <v>27.236247652262499</v>
      </c>
      <c r="AD26" s="91">
        <v>9953.1353391279899</v>
      </c>
      <c r="AE26" s="25">
        <v>539.68659095888904</v>
      </c>
      <c r="AF26" s="25">
        <v>766.63114002682698</v>
      </c>
      <c r="AG26" s="25">
        <v>165.56533852893401</v>
      </c>
      <c r="AH26" s="25">
        <v>32384.642023402001</v>
      </c>
      <c r="AI26" s="25">
        <v>0</v>
      </c>
      <c r="AJ26" s="91">
        <v>83583.929404476497</v>
      </c>
      <c r="AK26" s="25">
        <v>8115.4579546178502</v>
      </c>
      <c r="AL26" s="25">
        <v>856.09742612146295</v>
      </c>
      <c r="AM26" s="25">
        <v>9017.1757702122395</v>
      </c>
      <c r="AN26" s="25">
        <v>0.56445220361571202</v>
      </c>
      <c r="AO26" s="25">
        <v>859.06905602440497</v>
      </c>
      <c r="AP26" s="25">
        <v>227.48606792440299</v>
      </c>
      <c r="AQ26" s="25">
        <v>18985.305816375901</v>
      </c>
      <c r="AR26" s="25">
        <v>103.689427680131</v>
      </c>
      <c r="AS26" s="25">
        <v>17.4564344042284</v>
      </c>
      <c r="AT26" s="25">
        <v>918.26285641848006</v>
      </c>
      <c r="AU26" s="25">
        <v>154.254052800696</v>
      </c>
      <c r="AV26" s="25">
        <v>153.05899302402401</v>
      </c>
      <c r="AW26" s="25">
        <v>88.152285256039207</v>
      </c>
      <c r="AX26" s="25">
        <v>31253.576675133601</v>
      </c>
      <c r="AY26" s="25">
        <v>18232.131121580602</v>
      </c>
      <c r="AZ26" s="25">
        <v>13021.445553553</v>
      </c>
      <c r="BA26" s="25">
        <v>4.70447601867314</v>
      </c>
      <c r="BB26" s="25">
        <v>3.5294208045767901</v>
      </c>
      <c r="BC26" s="25">
        <v>10263.5818388752</v>
      </c>
      <c r="BD26" s="25">
        <v>8.3303665404520508</v>
      </c>
      <c r="BE26" s="25">
        <v>1764.66917244001</v>
      </c>
      <c r="BF26" s="25">
        <v>11.2557270093751</v>
      </c>
      <c r="BG26" s="25">
        <v>32.019375794352797</v>
      </c>
      <c r="BH26" s="25">
        <v>3174.5582870087101</v>
      </c>
      <c r="BI26" s="25">
        <v>20912.9535660029</v>
      </c>
      <c r="BJ26" s="25">
        <v>634.76292940249198</v>
      </c>
      <c r="BK26" s="25">
        <v>658.50576311336602</v>
      </c>
      <c r="BL26" s="25">
        <v>13.853647065372501</v>
      </c>
      <c r="BM26" s="25">
        <v>1207.15264420465</v>
      </c>
      <c r="BN26" s="25">
        <v>11045.421316064199</v>
      </c>
      <c r="BO26" s="25">
        <v>0</v>
      </c>
      <c r="BP26" s="25">
        <v>1189.15398586012</v>
      </c>
      <c r="BQ26" s="25">
        <v>3479.1754468068498</v>
      </c>
      <c r="BR26" s="91">
        <v>0</v>
      </c>
      <c r="BS26" s="25">
        <v>5010.0909230119596</v>
      </c>
      <c r="BT26" s="25">
        <v>73961.560152559803</v>
      </c>
      <c r="BU26" s="25">
        <v>2338.4074375927698</v>
      </c>
      <c r="BW26" s="29">
        <f t="shared" si="0"/>
        <v>5.0592769438557944E-3</v>
      </c>
      <c r="BX26" s="22">
        <f t="shared" si="3"/>
        <v>5.3014203169532946E-3</v>
      </c>
      <c r="BY26" s="22">
        <f t="shared" si="4"/>
        <v>2.738792094047851E-3</v>
      </c>
      <c r="BZ26" s="22">
        <f t="shared" si="5"/>
        <v>2.8775132040450989E-3</v>
      </c>
      <c r="CA26" s="22">
        <f t="shared" si="1"/>
        <v>2.8088378708497784E-3</v>
      </c>
      <c r="CB26" s="22">
        <f t="shared" si="2"/>
        <v>3.2182976085686722E-3</v>
      </c>
      <c r="CC26" s="22">
        <f t="shared" si="6"/>
        <v>2.9084367400076861E-3</v>
      </c>
      <c r="CD26" s="22">
        <f t="shared" si="7"/>
        <v>3.0803642575344577E-3</v>
      </c>
    </row>
    <row r="27" spans="1:82" x14ac:dyDescent="0.25">
      <c r="A27" s="27" t="s">
        <v>191</v>
      </c>
      <c r="B27" s="91">
        <v>130732.77740000001</v>
      </c>
      <c r="C27" s="91">
        <v>9899.3647003000005</v>
      </c>
      <c r="D27" s="91">
        <v>4956.5895291999996</v>
      </c>
      <c r="E27" s="91">
        <v>18205.795969999999</v>
      </c>
      <c r="F27" s="91">
        <v>12669.360433</v>
      </c>
      <c r="G27" s="91">
        <v>368.72794305000002</v>
      </c>
      <c r="H27" s="91">
        <v>54820.424815999999</v>
      </c>
      <c r="J27" s="27" t="s">
        <v>191</v>
      </c>
      <c r="K27" s="91">
        <v>3.0870249824717</v>
      </c>
      <c r="L27" s="25">
        <v>3202.3820846779599</v>
      </c>
      <c r="M27" s="25">
        <v>3333.1193546546701</v>
      </c>
      <c r="N27" s="25">
        <v>3333.11331669732</v>
      </c>
      <c r="O27" s="25">
        <v>4081.41571978405</v>
      </c>
      <c r="P27" s="91">
        <v>4.0550728312357703E-2</v>
      </c>
      <c r="Q27" s="25">
        <v>1180.4873412408999</v>
      </c>
      <c r="R27" s="25">
        <v>8062.8095939530303</v>
      </c>
      <c r="S27" s="25">
        <v>121200.740708896</v>
      </c>
      <c r="T27" s="25">
        <v>2268.7442999065402</v>
      </c>
      <c r="U27" s="25">
        <v>961.65610606623704</v>
      </c>
      <c r="V27" s="25">
        <v>1373.05120115567</v>
      </c>
      <c r="W27" s="25">
        <v>2047.4910230449</v>
      </c>
      <c r="X27" s="91">
        <v>5.19841854318717E-2</v>
      </c>
      <c r="Y27" s="25">
        <v>2308.9112006750001</v>
      </c>
      <c r="Z27" s="25">
        <v>2308.9112006750001</v>
      </c>
      <c r="AA27" s="25">
        <v>6.7047167801054801</v>
      </c>
      <c r="AB27" s="25">
        <v>564.78767542484695</v>
      </c>
      <c r="AC27" s="25">
        <v>79.405734236561599</v>
      </c>
      <c r="AD27" s="91">
        <v>8891.5460679595599</v>
      </c>
      <c r="AE27" s="25">
        <v>595.51723280133604</v>
      </c>
      <c r="AF27" s="25">
        <v>162.75814145839399</v>
      </c>
      <c r="AG27" s="25">
        <v>458.97322339326399</v>
      </c>
      <c r="AH27" s="25">
        <v>9713.0284136091104</v>
      </c>
      <c r="AI27" s="25">
        <v>0</v>
      </c>
      <c r="AJ27" s="91">
        <v>58416.032374763701</v>
      </c>
      <c r="AK27" s="25">
        <v>4207.9469902610799</v>
      </c>
      <c r="AL27" s="25">
        <v>460.84494346136597</v>
      </c>
      <c r="AM27" s="25">
        <v>4675.4966505025504</v>
      </c>
      <c r="AN27" s="25">
        <v>0.58142070210588803</v>
      </c>
      <c r="AO27" s="25">
        <v>1274.8451280986701</v>
      </c>
      <c r="AP27" s="25">
        <v>109.303974911401</v>
      </c>
      <c r="AQ27" s="25">
        <v>10221.9753374063</v>
      </c>
      <c r="AR27" s="25">
        <v>41.509762121287302</v>
      </c>
      <c r="AS27" s="25">
        <v>35.597905707215098</v>
      </c>
      <c r="AT27" s="25">
        <v>609.91990806726301</v>
      </c>
      <c r="AU27" s="25">
        <v>73.120115323776204</v>
      </c>
      <c r="AV27" s="25">
        <v>6.1137726858358503</v>
      </c>
      <c r="AW27" s="25">
        <v>122.419501215297</v>
      </c>
      <c r="AX27" s="25">
        <v>17255.747199797999</v>
      </c>
      <c r="AY27" s="25">
        <v>11847.1707319331</v>
      </c>
      <c r="AZ27" s="25">
        <v>5408.5764678648802</v>
      </c>
      <c r="BA27" s="25">
        <v>3.31136317774213</v>
      </c>
      <c r="BB27" s="25">
        <v>1.6414537281811299</v>
      </c>
      <c r="BC27" s="25">
        <v>1193.12759558414</v>
      </c>
      <c r="BD27" s="25">
        <v>12.187082275390299</v>
      </c>
      <c r="BE27" s="25">
        <v>3744.9245917866801</v>
      </c>
      <c r="BF27" s="25">
        <v>19.2387868847037</v>
      </c>
      <c r="BG27" s="25">
        <v>24.0494436515154</v>
      </c>
      <c r="BH27" s="25">
        <v>5472.2489535210498</v>
      </c>
      <c r="BI27" s="25">
        <v>7864.9164606416398</v>
      </c>
      <c r="BJ27" s="25">
        <v>303.90099329243702</v>
      </c>
      <c r="BK27" s="25">
        <v>68.088525967691197</v>
      </c>
      <c r="BL27" s="25">
        <v>6.4670020315591596</v>
      </c>
      <c r="BM27" s="25">
        <v>345.28180664715501</v>
      </c>
      <c r="BN27" s="25">
        <v>3939.81650699897</v>
      </c>
      <c r="BO27" s="25">
        <v>0</v>
      </c>
      <c r="BP27" s="25">
        <v>58.248811951493302</v>
      </c>
      <c r="BQ27" s="25">
        <v>2097.5140818355499</v>
      </c>
      <c r="BR27" s="91">
        <v>0</v>
      </c>
      <c r="BS27" s="25">
        <v>2308.1563119757898</v>
      </c>
      <c r="BT27" s="25">
        <v>52463.650270011</v>
      </c>
      <c r="BU27" s="25">
        <v>1242.91114724198</v>
      </c>
      <c r="BW27" s="29">
        <f t="shared" si="0"/>
        <v>1.434011674328719E-3</v>
      </c>
      <c r="BX27" s="22">
        <f t="shared" si="3"/>
        <v>-7.2912370414491043E-2</v>
      </c>
      <c r="BY27" s="22">
        <f t="shared" si="4"/>
        <v>-1.8823055047688383E-2</v>
      </c>
      <c r="BZ27" s="22">
        <f t="shared" si="5"/>
        <v>-5.6710945508295481E-2</v>
      </c>
      <c r="CA27" s="22">
        <f t="shared" si="1"/>
        <v>-5.2183863411823135E-2</v>
      </c>
      <c r="CB27" s="22">
        <f t="shared" si="2"/>
        <v>-6.4895912103450373E-2</v>
      </c>
      <c r="CC27" s="22">
        <f t="shared" si="6"/>
        <v>-6.3586546245738923E-2</v>
      </c>
      <c r="CD27" s="22">
        <f t="shared" si="7"/>
        <v>-4.2990811433864455E-2</v>
      </c>
    </row>
    <row r="28" spans="1:82" x14ac:dyDescent="0.25">
      <c r="A28" s="27" t="s">
        <v>192</v>
      </c>
      <c r="B28" s="91">
        <v>54917.054037000002</v>
      </c>
      <c r="C28" s="91">
        <v>12305.552218000001</v>
      </c>
      <c r="D28" s="91">
        <v>10871.836764</v>
      </c>
      <c r="E28" s="91">
        <v>12284.833488</v>
      </c>
      <c r="F28" s="91">
        <v>6558.4391667999998</v>
      </c>
      <c r="G28" s="91">
        <v>293.64618995000001</v>
      </c>
      <c r="H28" s="91">
        <v>45385.983033999997</v>
      </c>
      <c r="J28" s="27" t="s">
        <v>192</v>
      </c>
      <c r="K28" s="91">
        <v>2.5202117371169002</v>
      </c>
      <c r="L28" s="25">
        <v>1745.75526507167</v>
      </c>
      <c r="M28" s="25">
        <v>1503.1637155052399</v>
      </c>
      <c r="N28" s="25">
        <v>1503.1620431589299</v>
      </c>
      <c r="O28" s="25">
        <v>1771.0285935418899</v>
      </c>
      <c r="P28" s="91">
        <v>1.0186009428872199E-2</v>
      </c>
      <c r="Q28" s="25">
        <v>805.90477319565503</v>
      </c>
      <c r="R28" s="25">
        <v>3380.9765055323601</v>
      </c>
      <c r="S28" s="25">
        <v>55213.688224121797</v>
      </c>
      <c r="T28" s="25">
        <v>989.20434747368404</v>
      </c>
      <c r="U28" s="25">
        <v>523.91884988035804</v>
      </c>
      <c r="V28" s="25">
        <v>581.40850945641296</v>
      </c>
      <c r="W28" s="25">
        <v>1894.66903475668</v>
      </c>
      <c r="X28" s="91">
        <v>1.4908692216532401E-2</v>
      </c>
      <c r="Y28" s="25">
        <v>1092.6462826192301</v>
      </c>
      <c r="Z28" s="25">
        <v>1092.6462826192301</v>
      </c>
      <c r="AA28" s="25">
        <v>65.323492964720501</v>
      </c>
      <c r="AB28" s="25">
        <v>258.60795372587199</v>
      </c>
      <c r="AC28" s="25">
        <v>32.673616074087597</v>
      </c>
      <c r="AD28" s="91">
        <v>5808.2362476185399</v>
      </c>
      <c r="AE28" s="25">
        <v>333.322396043651</v>
      </c>
      <c r="AF28" s="25">
        <v>249.938669330685</v>
      </c>
      <c r="AG28" s="25">
        <v>197.71125336692401</v>
      </c>
      <c r="AH28" s="25">
        <v>12339.255198553699</v>
      </c>
      <c r="AI28" s="25">
        <v>0</v>
      </c>
      <c r="AJ28" s="91">
        <v>52131.7908251349</v>
      </c>
      <c r="AK28" s="25">
        <v>9811.22088125355</v>
      </c>
      <c r="AL28" s="25">
        <v>1024.8123609826</v>
      </c>
      <c r="AM28" s="25">
        <v>10901.356735200799</v>
      </c>
      <c r="AN28" s="25">
        <v>0.33922543466382199</v>
      </c>
      <c r="AO28" s="25">
        <v>783.40490979711899</v>
      </c>
      <c r="AP28" s="25">
        <v>117.034691193086</v>
      </c>
      <c r="AQ28" s="25">
        <v>11102.5103304882</v>
      </c>
      <c r="AR28" s="25">
        <v>46.667237668171303</v>
      </c>
      <c r="AS28" s="25">
        <v>18.482396039396601</v>
      </c>
      <c r="AT28" s="25">
        <v>801.93995069362904</v>
      </c>
      <c r="AU28" s="25">
        <v>78.755421396958695</v>
      </c>
      <c r="AV28" s="25">
        <v>2.5794064008994799</v>
      </c>
      <c r="AW28" s="25">
        <v>68.397425916433804</v>
      </c>
      <c r="AX28" s="25">
        <v>12329.0776447482</v>
      </c>
      <c r="AY28" s="25">
        <v>6587.7905648251399</v>
      </c>
      <c r="AZ28" s="25">
        <v>5741.2870799230504</v>
      </c>
      <c r="BA28" s="25">
        <v>2.5238932154962801</v>
      </c>
      <c r="BB28" s="25">
        <v>1.7738695397300399</v>
      </c>
      <c r="BC28" s="25">
        <v>914.65199303339398</v>
      </c>
      <c r="BD28" s="25">
        <v>6.6113674024592504</v>
      </c>
      <c r="BE28" s="25">
        <v>1627.63814503105</v>
      </c>
      <c r="BF28" s="25">
        <v>11.160776159217701</v>
      </c>
      <c r="BG28" s="25">
        <v>12.989442186544</v>
      </c>
      <c r="BH28" s="25">
        <v>2509.9167260261102</v>
      </c>
      <c r="BI28" s="25">
        <v>9876.6031682777793</v>
      </c>
      <c r="BJ28" s="25">
        <v>324.95465503728502</v>
      </c>
      <c r="BK28" s="25">
        <v>34.7229194927164</v>
      </c>
      <c r="BL28" s="25">
        <v>6.9902483925549896</v>
      </c>
      <c r="BM28" s="25">
        <v>294.68248734447701</v>
      </c>
      <c r="BN28" s="25">
        <v>4321.1301301969197</v>
      </c>
      <c r="BO28" s="25">
        <v>0</v>
      </c>
      <c r="BP28" s="25">
        <v>334.16261348785503</v>
      </c>
      <c r="BQ28" s="25">
        <v>2355.21490172019</v>
      </c>
      <c r="BR28" s="91">
        <v>0</v>
      </c>
      <c r="BS28" s="25">
        <v>4725.2992028258404</v>
      </c>
      <c r="BT28" s="25">
        <v>45542.466134911803</v>
      </c>
      <c r="BU28" s="25">
        <v>1646.90176000472</v>
      </c>
      <c r="BW28" s="29">
        <f t="shared" si="0"/>
        <v>5.9922351457217275E-3</v>
      </c>
      <c r="BX28" s="22">
        <f t="shared" si="3"/>
        <v>5.4014948966843749E-3</v>
      </c>
      <c r="BY28" s="22">
        <f t="shared" si="4"/>
        <v>2.7388434063446089E-3</v>
      </c>
      <c r="BZ28" s="22">
        <f t="shared" si="5"/>
        <v>2.7152699071558441E-3</v>
      </c>
      <c r="CA28" s="22">
        <f t="shared" si="1"/>
        <v>3.6015267762007871E-3</v>
      </c>
      <c r="CB28" s="22">
        <f t="shared" si="2"/>
        <v>4.4753633110942168E-3</v>
      </c>
      <c r="CC28" s="22">
        <f t="shared" si="6"/>
        <v>3.5290680756098237E-3</v>
      </c>
      <c r="CD28" s="22">
        <f t="shared" si="7"/>
        <v>3.447828832848678E-3</v>
      </c>
    </row>
    <row r="29" spans="1:82" x14ac:dyDescent="0.25">
      <c r="A29" s="27" t="s">
        <v>193</v>
      </c>
      <c r="B29" s="91">
        <v>33427.943713000001</v>
      </c>
      <c r="C29" s="91">
        <v>61938.751855000002</v>
      </c>
      <c r="D29" s="91">
        <v>16932.685192000001</v>
      </c>
      <c r="E29" s="91">
        <v>29731.312744999999</v>
      </c>
      <c r="F29" s="91">
        <v>13630.714714</v>
      </c>
      <c r="G29" s="91">
        <v>1077.4087526999999</v>
      </c>
      <c r="H29" s="91">
        <v>108187.03979</v>
      </c>
      <c r="J29" s="27" t="s">
        <v>193</v>
      </c>
      <c r="K29" s="91">
        <v>12.673773182182201</v>
      </c>
      <c r="L29" s="25">
        <v>5067.2468265965199</v>
      </c>
      <c r="M29" s="25">
        <v>882.66311388770703</v>
      </c>
      <c r="N29" s="25">
        <v>882.55130263604406</v>
      </c>
      <c r="O29" s="25">
        <v>913.89439316093205</v>
      </c>
      <c r="P29" s="91">
        <v>0.67465975204648998</v>
      </c>
      <c r="Q29" s="25">
        <v>1533.4742527905</v>
      </c>
      <c r="R29" s="25">
        <v>1538.2357222552901</v>
      </c>
      <c r="S29" s="25">
        <v>33340.1169375596</v>
      </c>
      <c r="T29" s="25">
        <v>693.18548033236902</v>
      </c>
      <c r="U29" s="25">
        <v>694.74612789012997</v>
      </c>
      <c r="V29" s="25">
        <v>281.980855387134</v>
      </c>
      <c r="W29" s="25">
        <v>8041.1368004127899</v>
      </c>
      <c r="X29" s="91">
        <v>0.82169064528773805</v>
      </c>
      <c r="Y29" s="25">
        <v>677.54881018603305</v>
      </c>
      <c r="Z29" s="25">
        <v>677.54881018603305</v>
      </c>
      <c r="AA29" s="25">
        <v>114.421001341291</v>
      </c>
      <c r="AB29" s="25">
        <v>231.1739977252</v>
      </c>
      <c r="AC29" s="25">
        <v>13.3841285031053</v>
      </c>
      <c r="AD29" s="91">
        <v>13228.432206364299</v>
      </c>
      <c r="AE29" s="25">
        <v>688.93657727618495</v>
      </c>
      <c r="AF29" s="25">
        <v>1066.1934070407599</v>
      </c>
      <c r="AG29" s="25">
        <v>101.51469753795701</v>
      </c>
      <c r="AH29" s="25">
        <v>62107.567941852998</v>
      </c>
      <c r="AI29" s="25">
        <v>0</v>
      </c>
      <c r="AJ29" s="91">
        <v>122638.061690063</v>
      </c>
      <c r="AK29" s="25">
        <v>15221.836009832599</v>
      </c>
      <c r="AL29" s="25">
        <v>1576.8945632059599</v>
      </c>
      <c r="AM29" s="25">
        <v>16913.151574379801</v>
      </c>
      <c r="AN29" s="25">
        <v>0.66938952246939598</v>
      </c>
      <c r="AO29" s="25">
        <v>1087.61750156892</v>
      </c>
      <c r="AP29" s="25">
        <v>250.258920914697</v>
      </c>
      <c r="AQ29" s="25">
        <v>30176.918337675801</v>
      </c>
      <c r="AR29" s="25">
        <v>139.62870497197301</v>
      </c>
      <c r="AS29" s="25">
        <v>18.407437187563701</v>
      </c>
      <c r="AT29" s="25">
        <v>1215.9876078969501</v>
      </c>
      <c r="AU29" s="25">
        <v>174.62131537668699</v>
      </c>
      <c r="AV29" s="25">
        <v>87.478040494386406</v>
      </c>
      <c r="AW29" s="25">
        <v>81.754854070558807</v>
      </c>
      <c r="AX29" s="25">
        <v>28983.950406812601</v>
      </c>
      <c r="AY29" s="25">
        <v>12910.839604605701</v>
      </c>
      <c r="AZ29" s="25">
        <v>16073.1108022068</v>
      </c>
      <c r="BA29" s="25">
        <v>5.8845536606094599</v>
      </c>
      <c r="BB29" s="25">
        <v>4.0730175970722602</v>
      </c>
      <c r="BC29" s="25">
        <v>6582.9363611611698</v>
      </c>
      <c r="BD29" s="25">
        <v>8.0162478358879401</v>
      </c>
      <c r="BE29" s="25">
        <v>1059.5503805728699</v>
      </c>
      <c r="BF29" s="25">
        <v>15.4029844662334</v>
      </c>
      <c r="BG29" s="25">
        <v>30.5710120030644</v>
      </c>
      <c r="BH29" s="25">
        <v>2133.40183303295</v>
      </c>
      <c r="BI29" s="25">
        <v>30618.257790011899</v>
      </c>
      <c r="BJ29" s="25">
        <v>704.81245599298904</v>
      </c>
      <c r="BK29" s="25">
        <v>382.41488024824002</v>
      </c>
      <c r="BL29" s="25">
        <v>15.6389971218659</v>
      </c>
      <c r="BM29" s="25">
        <v>1015.83561430491</v>
      </c>
      <c r="BN29" s="25">
        <v>16698.595628991399</v>
      </c>
      <c r="BO29" s="25">
        <v>0</v>
      </c>
      <c r="BP29" s="25">
        <v>1408.2812046853201</v>
      </c>
      <c r="BQ29" s="25">
        <v>5559.2475802257404</v>
      </c>
      <c r="BR29" s="91">
        <v>0</v>
      </c>
      <c r="BS29" s="25">
        <v>9366.6293747842192</v>
      </c>
      <c r="BT29" s="25">
        <v>108274.47930168601</v>
      </c>
      <c r="BU29" s="25">
        <v>3761.0424868438399</v>
      </c>
      <c r="BW29" s="29">
        <f t="shared" si="0"/>
        <v>6.7652087689332244E-3</v>
      </c>
      <c r="BX29" s="22">
        <f t="shared" si="3"/>
        <v>-2.6273460370296433E-3</v>
      </c>
      <c r="BY29" s="22">
        <f t="shared" si="4"/>
        <v>2.725532591425123E-3</v>
      </c>
      <c r="BZ29" s="22">
        <f t="shared" si="5"/>
        <v>-1.1536042511100827E-3</v>
      </c>
      <c r="CA29" s="22">
        <f t="shared" si="1"/>
        <v>-2.5137212897304195E-2</v>
      </c>
      <c r="CB29" s="22">
        <f t="shared" si="2"/>
        <v>-5.2812719251978855E-2</v>
      </c>
      <c r="CC29" s="22">
        <f t="shared" si="6"/>
        <v>-5.7149283631478642E-2</v>
      </c>
      <c r="CD29" s="22">
        <f t="shared" si="7"/>
        <v>8.0822538314883057E-4</v>
      </c>
    </row>
    <row r="30" spans="1:82" x14ac:dyDescent="0.25">
      <c r="A30" s="27" t="s">
        <v>194</v>
      </c>
      <c r="B30" s="91">
        <v>106263.85425</v>
      </c>
      <c r="C30" s="91">
        <v>22011.556924</v>
      </c>
      <c r="D30" s="91">
        <v>16559.53974</v>
      </c>
      <c r="E30" s="91">
        <v>25817.712551000001</v>
      </c>
      <c r="F30" s="91">
        <v>14145.164106</v>
      </c>
      <c r="G30" s="91">
        <v>471.51287996000002</v>
      </c>
      <c r="H30" s="91">
        <v>193759.31649999999</v>
      </c>
      <c r="J30" s="27" t="s">
        <v>194</v>
      </c>
      <c r="K30" s="91">
        <v>23.724059282791401</v>
      </c>
      <c r="L30" s="25">
        <v>8712.8944041922205</v>
      </c>
      <c r="M30" s="25">
        <v>2555.3338454513901</v>
      </c>
      <c r="N30" s="25">
        <v>2555.31338326793</v>
      </c>
      <c r="O30" s="25">
        <v>3092.9296384238601</v>
      </c>
      <c r="P30" s="91">
        <v>0.12551475698139899</v>
      </c>
      <c r="Q30" s="25">
        <v>2476.2047703092899</v>
      </c>
      <c r="R30" s="25">
        <v>6484.7976092065901</v>
      </c>
      <c r="S30" s="25">
        <v>99437.752138406096</v>
      </c>
      <c r="T30" s="25">
        <v>1925.2006714143899</v>
      </c>
      <c r="U30" s="25">
        <v>1728.3459966386599</v>
      </c>
      <c r="V30" s="25">
        <v>1042.94757372195</v>
      </c>
      <c r="W30" s="25">
        <v>16110.812367911099</v>
      </c>
      <c r="X30" s="91">
        <v>0.17662888259552501</v>
      </c>
      <c r="Y30" s="25">
        <v>1834.83089972014</v>
      </c>
      <c r="Z30" s="25">
        <v>1834.83089972014</v>
      </c>
      <c r="AA30" s="25">
        <v>57.520435552924702</v>
      </c>
      <c r="AB30" s="25">
        <v>543.91983163921395</v>
      </c>
      <c r="AC30" s="25">
        <v>58.345794365670301</v>
      </c>
      <c r="AD30" s="91">
        <v>27849.1767053447</v>
      </c>
      <c r="AE30" s="25">
        <v>1172.1498011456899</v>
      </c>
      <c r="AF30" s="25">
        <v>1950.9854371589599</v>
      </c>
      <c r="AG30" s="25">
        <v>336.65964698652698</v>
      </c>
      <c r="AH30" s="25">
        <v>21713.757934368299</v>
      </c>
      <c r="AI30" s="25">
        <v>0</v>
      </c>
      <c r="AJ30" s="91">
        <v>211273.83176298099</v>
      </c>
      <c r="AK30" s="25">
        <v>14600.130822432</v>
      </c>
      <c r="AL30" s="25">
        <v>1564.7160217662299</v>
      </c>
      <c r="AM30" s="25">
        <v>16222.367279751101</v>
      </c>
      <c r="AN30" s="25">
        <v>1.3929561367922401</v>
      </c>
      <c r="AO30" s="25">
        <v>1809.7820875422301</v>
      </c>
      <c r="AP30" s="25">
        <v>207.99989443167499</v>
      </c>
      <c r="AQ30" s="25">
        <v>45905.638636561402</v>
      </c>
      <c r="AR30" s="25">
        <v>111.923339206446</v>
      </c>
      <c r="AS30" s="25">
        <v>48.3035805188578</v>
      </c>
      <c r="AT30" s="25">
        <v>909.12554347790103</v>
      </c>
      <c r="AU30" s="25">
        <v>148.81238978267899</v>
      </c>
      <c r="AV30" s="25">
        <v>19.333143745873201</v>
      </c>
      <c r="AW30" s="25">
        <v>128.20717273323501</v>
      </c>
      <c r="AX30" s="25">
        <v>24895.956506783601</v>
      </c>
      <c r="AY30" s="25">
        <v>13500.940057988701</v>
      </c>
      <c r="AZ30" s="25">
        <v>11395.0164487948</v>
      </c>
      <c r="BA30" s="25">
        <v>9.6694082376802903</v>
      </c>
      <c r="BB30" s="25">
        <v>3.23292467875901</v>
      </c>
      <c r="BC30" s="25">
        <v>2575.3832850300601</v>
      </c>
      <c r="BD30" s="25">
        <v>15.8886788861147</v>
      </c>
      <c r="BE30" s="25">
        <v>3240.0554585668801</v>
      </c>
      <c r="BF30" s="25">
        <v>35.231145255929</v>
      </c>
      <c r="BG30" s="25">
        <v>32.376601205928203</v>
      </c>
      <c r="BH30" s="25">
        <v>5255.52214730182</v>
      </c>
      <c r="BI30" s="25">
        <v>61905.435572762799</v>
      </c>
      <c r="BJ30" s="25">
        <v>594.58346054002197</v>
      </c>
      <c r="BK30" s="25">
        <v>152.522637331966</v>
      </c>
      <c r="BL30" s="25">
        <v>12.7692470568847</v>
      </c>
      <c r="BM30" s="25">
        <v>453.12359560795102</v>
      </c>
      <c r="BN30" s="25">
        <v>29500.425451950399</v>
      </c>
      <c r="BO30" s="25">
        <v>0</v>
      </c>
      <c r="BP30" s="25">
        <v>2187.0574202448202</v>
      </c>
      <c r="BQ30" s="25">
        <v>6835.8169637700603</v>
      </c>
      <c r="BR30" s="91">
        <v>0</v>
      </c>
      <c r="BS30" s="25">
        <v>10441.859521046899</v>
      </c>
      <c r="BT30" s="25">
        <v>191808.02056085499</v>
      </c>
      <c r="BU30" s="25">
        <v>4331.7059977393001</v>
      </c>
      <c r="BW30" s="29">
        <f t="shared" si="0"/>
        <v>3.5457485680725652E-3</v>
      </c>
      <c r="BX30" s="22">
        <f t="shared" si="3"/>
        <v>-6.4237290843362257E-2</v>
      </c>
      <c r="BY30" s="22">
        <f t="shared" si="4"/>
        <v>-1.3529210616946419E-2</v>
      </c>
      <c r="BZ30" s="22">
        <f t="shared" si="5"/>
        <v>-2.0361221721304879E-2</v>
      </c>
      <c r="CA30" s="22">
        <f t="shared" si="1"/>
        <v>-3.5702467536408329E-2</v>
      </c>
      <c r="CB30" s="22">
        <f t="shared" si="2"/>
        <v>-4.5543766278260213E-2</v>
      </c>
      <c r="CC30" s="22">
        <f t="shared" si="6"/>
        <v>-3.9000598146139778E-2</v>
      </c>
      <c r="CD30" s="22">
        <f t="shared" si="7"/>
        <v>-1.0070720594975874E-2</v>
      </c>
    </row>
    <row r="31" spans="1:82" x14ac:dyDescent="0.25">
      <c r="A31" s="27" t="s">
        <v>195</v>
      </c>
      <c r="B31" s="91">
        <v>108126.11586000001</v>
      </c>
      <c r="C31" s="91">
        <v>14884.463264</v>
      </c>
      <c r="D31" s="91">
        <v>16190.241683</v>
      </c>
      <c r="E31" s="91">
        <v>22361.622014</v>
      </c>
      <c r="F31" s="91">
        <v>13852.849968</v>
      </c>
      <c r="G31" s="91">
        <v>643.03390571</v>
      </c>
      <c r="H31" s="91">
        <v>67181.222477000003</v>
      </c>
      <c r="J31" s="27" t="s">
        <v>195</v>
      </c>
      <c r="K31" s="91">
        <v>5.37757099204903</v>
      </c>
      <c r="L31" s="25">
        <v>3696.7932215768301</v>
      </c>
      <c r="M31" s="25">
        <v>2969.0527252910301</v>
      </c>
      <c r="N31" s="25">
        <v>2969.01785202168</v>
      </c>
      <c r="O31" s="25">
        <v>3556.8846019995299</v>
      </c>
      <c r="P31" s="91">
        <v>0.212757483419861</v>
      </c>
      <c r="Q31" s="25">
        <v>1354.7443513420801</v>
      </c>
      <c r="R31" s="25">
        <v>6818.4073999294696</v>
      </c>
      <c r="S31" s="25">
        <v>108720.22235420501</v>
      </c>
      <c r="T31" s="25">
        <v>2022.0900152018901</v>
      </c>
      <c r="U31" s="25">
        <v>973.27761240242</v>
      </c>
      <c r="V31" s="25">
        <v>1178.33523048967</v>
      </c>
      <c r="W31" s="25">
        <v>3435.7551869621898</v>
      </c>
      <c r="X31" s="91">
        <v>0.26067266785193399</v>
      </c>
      <c r="Y31" s="25">
        <v>2034.82117171854</v>
      </c>
      <c r="Z31" s="25">
        <v>2034.82117171854</v>
      </c>
      <c r="AA31" s="25">
        <v>96.9437067153887</v>
      </c>
      <c r="AB31" s="25">
        <v>511.61249550840898</v>
      </c>
      <c r="AC31" s="25">
        <v>66.718056711321594</v>
      </c>
      <c r="AD31" s="91">
        <v>10184.1110734429</v>
      </c>
      <c r="AE31" s="25">
        <v>666.34614882624805</v>
      </c>
      <c r="AF31" s="25">
        <v>313.86400042378602</v>
      </c>
      <c r="AG31" s="25">
        <v>386.32992169729198</v>
      </c>
      <c r="AH31" s="25">
        <v>14925.234382072</v>
      </c>
      <c r="AI31" s="25">
        <v>0</v>
      </c>
      <c r="AJ31" s="91">
        <v>74328.940710439405</v>
      </c>
      <c r="AK31" s="25">
        <v>14613.715080386</v>
      </c>
      <c r="AL31" s="25">
        <v>1526.8017541956699</v>
      </c>
      <c r="AM31" s="25">
        <v>16237.460541297</v>
      </c>
      <c r="AN31" s="25">
        <v>0.59737951460253402</v>
      </c>
      <c r="AO31" s="25">
        <v>1288.6217844806699</v>
      </c>
      <c r="AP31" s="25">
        <v>187.196680313276</v>
      </c>
      <c r="AQ31" s="25">
        <v>14635.1251894707</v>
      </c>
      <c r="AR31" s="25">
        <v>67.9268789827874</v>
      </c>
      <c r="AS31" s="25">
        <v>33.313105071181702</v>
      </c>
      <c r="AT31" s="25">
        <v>1366.27074235133</v>
      </c>
      <c r="AU31" s="25">
        <v>124.900574017427</v>
      </c>
      <c r="AV31" s="25">
        <v>29.3242700923185</v>
      </c>
      <c r="AW31" s="25">
        <v>125.26027769418501</v>
      </c>
      <c r="AX31" s="25">
        <v>22446.868440238399</v>
      </c>
      <c r="AY31" s="25">
        <v>13914.485848264299</v>
      </c>
      <c r="AZ31" s="25">
        <v>8532.3825919740702</v>
      </c>
      <c r="BA31" s="25">
        <v>4.9040108690068704</v>
      </c>
      <c r="BB31" s="25">
        <v>2.78364963133208</v>
      </c>
      <c r="BC31" s="25">
        <v>2917.10108004431</v>
      </c>
      <c r="BD31" s="25">
        <v>12.4952830536219</v>
      </c>
      <c r="BE31" s="25">
        <v>3274.75756863263</v>
      </c>
      <c r="BF31" s="25">
        <v>19.217978025430298</v>
      </c>
      <c r="BG31" s="25">
        <v>27.7456980957577</v>
      </c>
      <c r="BH31" s="25">
        <v>5026.5475016672399</v>
      </c>
      <c r="BI31" s="25">
        <v>15737.1339863914</v>
      </c>
      <c r="BJ31" s="25">
        <v>520.50875179814398</v>
      </c>
      <c r="BK31" s="25">
        <v>163.168295720277</v>
      </c>
      <c r="BL31" s="25">
        <v>11.063502204070801</v>
      </c>
      <c r="BM31" s="25">
        <v>645.32505383135697</v>
      </c>
      <c r="BN31" s="25">
        <v>6906.0788584689499</v>
      </c>
      <c r="BO31" s="25">
        <v>0</v>
      </c>
      <c r="BP31" s="25">
        <v>211.01713588907501</v>
      </c>
      <c r="BQ31" s="25">
        <v>2687.2744416784899</v>
      </c>
      <c r="BR31" s="91">
        <v>0</v>
      </c>
      <c r="BS31" s="25">
        <v>2889.24590042606</v>
      </c>
      <c r="BT31" s="25">
        <v>67431.018049019694</v>
      </c>
      <c r="BU31" s="25">
        <v>1627.73510514488</v>
      </c>
      <c r="BW31" s="29">
        <f t="shared" si="0"/>
        <v>5.9703736596514083E-3</v>
      </c>
      <c r="BX31" s="22">
        <f t="shared" si="3"/>
        <v>5.4945698315311681E-3</v>
      </c>
      <c r="BY31" s="22">
        <f t="shared" si="4"/>
        <v>2.7391728777086664E-3</v>
      </c>
      <c r="BZ31" s="22">
        <f t="shared" si="5"/>
        <v>2.9165011382492104E-3</v>
      </c>
      <c r="CA31" s="22">
        <f t="shared" si="1"/>
        <v>3.8121754399134291E-3</v>
      </c>
      <c r="CB31" s="22">
        <f t="shared" si="2"/>
        <v>4.4493285068904582E-3</v>
      </c>
      <c r="CC31" s="22">
        <f t="shared" si="6"/>
        <v>3.5630284826539877E-3</v>
      </c>
      <c r="CD31" s="22">
        <f t="shared" si="7"/>
        <v>3.7182349890285318E-3</v>
      </c>
    </row>
    <row r="32" spans="1:82" x14ac:dyDescent="0.25">
      <c r="A32" s="27" t="s">
        <v>196</v>
      </c>
      <c r="B32" s="91">
        <v>16828.117579000002</v>
      </c>
      <c r="C32" s="91">
        <v>7200.6360814999998</v>
      </c>
      <c r="D32" s="91">
        <v>2258.7408575999998</v>
      </c>
      <c r="E32" s="91">
        <v>3786.7775243999999</v>
      </c>
      <c r="F32" s="91">
        <v>2024.6299294</v>
      </c>
      <c r="G32" s="91">
        <v>45.401330756999997</v>
      </c>
      <c r="H32" s="91">
        <v>28895.267807</v>
      </c>
      <c r="J32" s="27" t="s">
        <v>196</v>
      </c>
      <c r="K32" s="91">
        <v>2.6459759302894099</v>
      </c>
      <c r="L32" s="25">
        <v>1625.97868463031</v>
      </c>
      <c r="M32" s="25">
        <v>433.37051964986199</v>
      </c>
      <c r="N32" s="25">
        <v>433.36954724256299</v>
      </c>
      <c r="O32" s="25">
        <v>519.36964151258996</v>
      </c>
      <c r="P32" s="91">
        <v>6.5379622456887103E-3</v>
      </c>
      <c r="Q32" s="25">
        <v>448.93216070369999</v>
      </c>
      <c r="R32" s="25">
        <v>1050.78233263773</v>
      </c>
      <c r="S32" s="25">
        <v>16917.197632235901</v>
      </c>
      <c r="T32" s="25">
        <v>325.892882758349</v>
      </c>
      <c r="U32" s="25">
        <v>245.79128704766899</v>
      </c>
      <c r="V32" s="25">
        <v>175.14742806012001</v>
      </c>
      <c r="W32" s="25">
        <v>2082.3993158838198</v>
      </c>
      <c r="X32" s="91">
        <v>1.0742434368863501E-2</v>
      </c>
      <c r="Y32" s="25">
        <v>314.53585136515198</v>
      </c>
      <c r="Z32" s="25">
        <v>314.53585136515198</v>
      </c>
      <c r="AA32" s="25">
        <v>9.3776279261672109</v>
      </c>
      <c r="AB32" s="25">
        <v>100.922188396853</v>
      </c>
      <c r="AC32" s="25">
        <v>9.7422176863657892</v>
      </c>
      <c r="AD32" s="91">
        <v>3962.7908669451399</v>
      </c>
      <c r="AE32" s="25">
        <v>173.516729427889</v>
      </c>
      <c r="AF32" s="25">
        <v>373.25467435911298</v>
      </c>
      <c r="AG32" s="25">
        <v>58.414767383766602</v>
      </c>
      <c r="AH32" s="25">
        <v>7220.3601806687502</v>
      </c>
      <c r="AI32" s="25">
        <v>0</v>
      </c>
      <c r="AJ32" s="91">
        <v>33016.015954849303</v>
      </c>
      <c r="AK32" s="25">
        <v>2038.8605264416799</v>
      </c>
      <c r="AL32" s="25">
        <v>217.16244629926601</v>
      </c>
      <c r="AM32" s="25">
        <v>2265.4006006671102</v>
      </c>
      <c r="AN32" s="25">
        <v>0.25055621963726199</v>
      </c>
      <c r="AO32" s="25">
        <v>322.84408159449202</v>
      </c>
      <c r="AP32" s="25">
        <v>35.352128893224602</v>
      </c>
      <c r="AQ32" s="25">
        <v>7337.80784568527</v>
      </c>
      <c r="AR32" s="25">
        <v>16.730069214107299</v>
      </c>
      <c r="AS32" s="25">
        <v>7.3498551221636097</v>
      </c>
      <c r="AT32" s="25">
        <v>172.53246305880199</v>
      </c>
      <c r="AU32" s="25">
        <v>24.733073904440602</v>
      </c>
      <c r="AV32" s="25">
        <v>1.2593290278168101</v>
      </c>
      <c r="AW32" s="25">
        <v>20.997022283216701</v>
      </c>
      <c r="AX32" s="25">
        <v>3801.0438023940001</v>
      </c>
      <c r="AY32" s="25">
        <v>2033.65313411795</v>
      </c>
      <c r="AZ32" s="25">
        <v>1767.3906682760401</v>
      </c>
      <c r="BA32" s="25">
        <v>1.3900903773761699</v>
      </c>
      <c r="BB32" s="25">
        <v>0.54463516669697998</v>
      </c>
      <c r="BC32" s="25">
        <v>313.999057854792</v>
      </c>
      <c r="BD32" s="25">
        <v>2.3673290717990199</v>
      </c>
      <c r="BE32" s="25">
        <v>507.15386012775701</v>
      </c>
      <c r="BF32" s="25">
        <v>5.0509567210657096</v>
      </c>
      <c r="BG32" s="25">
        <v>4.6084476176303601</v>
      </c>
      <c r="BH32" s="25">
        <v>801.91040063493097</v>
      </c>
      <c r="BI32" s="25">
        <v>7766.99733076538</v>
      </c>
      <c r="BJ32" s="25">
        <v>100.098759128512</v>
      </c>
      <c r="BK32" s="25">
        <v>15.433067632290999</v>
      </c>
      <c r="BL32" s="25">
        <v>2.1425882813318098</v>
      </c>
      <c r="BM32" s="25">
        <v>45.623343221944801</v>
      </c>
      <c r="BN32" s="25">
        <v>4653.0599474144101</v>
      </c>
      <c r="BO32" s="25">
        <v>0</v>
      </c>
      <c r="BP32" s="25">
        <v>645.80885577649997</v>
      </c>
      <c r="BQ32" s="25">
        <v>1373.25437843187</v>
      </c>
      <c r="BR32" s="91">
        <v>0</v>
      </c>
      <c r="BS32" s="25">
        <v>2042.5444873645399</v>
      </c>
      <c r="BT32" s="25">
        <v>28983.872091690198</v>
      </c>
      <c r="BU32" s="25">
        <v>944.85006043083297</v>
      </c>
      <c r="BW32" s="29">
        <f t="shared" si="0"/>
        <v>4.1395009445153799E-3</v>
      </c>
      <c r="BX32" s="22">
        <f t="shared" si="3"/>
        <v>5.2935245322425703E-3</v>
      </c>
      <c r="BY32" s="22">
        <f t="shared" si="4"/>
        <v>2.7392162227759154E-3</v>
      </c>
      <c r="BZ32" s="22">
        <f t="shared" si="5"/>
        <v>2.9484316647933879E-3</v>
      </c>
      <c r="CA32" s="22">
        <f t="shared" si="1"/>
        <v>3.7673926979009827E-3</v>
      </c>
      <c r="CB32" s="22">
        <f t="shared" si="2"/>
        <v>4.4567180337119665E-3</v>
      </c>
      <c r="CC32" s="22">
        <f t="shared" si="6"/>
        <v>4.889999064852827E-3</v>
      </c>
      <c r="CD32" s="22">
        <f t="shared" si="7"/>
        <v>3.0663943065699323E-3</v>
      </c>
    </row>
    <row r="33" spans="1:82" x14ac:dyDescent="0.25">
      <c r="A33" s="27" t="s">
        <v>197</v>
      </c>
      <c r="B33" s="91">
        <v>14746.209128</v>
      </c>
      <c r="C33" s="91">
        <v>4961.7732075000004</v>
      </c>
      <c r="D33" s="91">
        <v>3999.6833010999999</v>
      </c>
      <c r="E33" s="91">
        <v>4778.8188841000001</v>
      </c>
      <c r="F33" s="91">
        <v>2183.6401347999999</v>
      </c>
      <c r="G33" s="91">
        <v>101.55059300000001</v>
      </c>
      <c r="H33" s="91">
        <v>17958.706956999999</v>
      </c>
      <c r="J33" s="27" t="s">
        <v>197</v>
      </c>
      <c r="K33" s="91">
        <v>1.42078061343871</v>
      </c>
      <c r="L33" s="25">
        <v>605.500194469642</v>
      </c>
      <c r="M33" s="25">
        <v>410.06710054858098</v>
      </c>
      <c r="N33" s="25">
        <v>410.06594463430798</v>
      </c>
      <c r="O33" s="25">
        <v>476.562396547231</v>
      </c>
      <c r="P33" s="91">
        <v>7.07464113941804E-3</v>
      </c>
      <c r="Q33" s="25">
        <v>333.63384361357799</v>
      </c>
      <c r="R33" s="25">
        <v>899.05950704467102</v>
      </c>
      <c r="S33" s="25">
        <v>14820.767357925801</v>
      </c>
      <c r="T33" s="25">
        <v>312.62782677666598</v>
      </c>
      <c r="U33" s="25">
        <v>181.156479126797</v>
      </c>
      <c r="V33" s="25">
        <v>158.706242352489</v>
      </c>
      <c r="W33" s="25">
        <v>930.92523955480601</v>
      </c>
      <c r="X33" s="91">
        <v>9.9857803299051098E-3</v>
      </c>
      <c r="Y33" s="25">
        <v>296.63101574125398</v>
      </c>
      <c r="Z33" s="25">
        <v>296.63101574125398</v>
      </c>
      <c r="AA33" s="25">
        <v>27.139943563881701</v>
      </c>
      <c r="AB33" s="25">
        <v>83.480836154995899</v>
      </c>
      <c r="AC33" s="25">
        <v>8.5414066715331494</v>
      </c>
      <c r="AD33" s="91">
        <v>2243.7791455004999</v>
      </c>
      <c r="AE33" s="25">
        <v>122.51220644089101</v>
      </c>
      <c r="AF33" s="25">
        <v>87.7725220166338</v>
      </c>
      <c r="AG33" s="25">
        <v>57.367547734028399</v>
      </c>
      <c r="AH33" s="25">
        <v>4975.3637115913498</v>
      </c>
      <c r="AI33" s="25">
        <v>0</v>
      </c>
      <c r="AJ33" s="91">
        <v>19894.6154714859</v>
      </c>
      <c r="AK33" s="25">
        <v>3608.6246438377998</v>
      </c>
      <c r="AL33" s="25">
        <v>373.81832781185699</v>
      </c>
      <c r="AM33" s="25">
        <v>4009.5829152135402</v>
      </c>
      <c r="AN33" s="25">
        <v>0.104171180418878</v>
      </c>
      <c r="AO33" s="25">
        <v>279.86457968220299</v>
      </c>
      <c r="AP33" s="25">
        <v>61.508100949640898</v>
      </c>
      <c r="AQ33" s="25">
        <v>4536.27712425139</v>
      </c>
      <c r="AR33" s="25">
        <v>21.545417891609699</v>
      </c>
      <c r="AS33" s="25">
        <v>5.4095975881435399</v>
      </c>
      <c r="AT33" s="25">
        <v>264.07344576905399</v>
      </c>
      <c r="AU33" s="25">
        <v>40.845975969620298</v>
      </c>
      <c r="AV33" s="25">
        <v>1.48761912035582</v>
      </c>
      <c r="AW33" s="25">
        <v>24.9084911677331</v>
      </c>
      <c r="AX33" s="25">
        <v>4798.1810261233304</v>
      </c>
      <c r="AY33" s="25">
        <v>2192.16697132745</v>
      </c>
      <c r="AZ33" s="25">
        <v>2606.0140547958799</v>
      </c>
      <c r="BA33" s="25">
        <v>1.24915830508661</v>
      </c>
      <c r="BB33" s="25">
        <v>0.917442147963204</v>
      </c>
      <c r="BC33" s="25">
        <v>448.27122141569703</v>
      </c>
      <c r="BD33" s="25">
        <v>2.3714042747620301</v>
      </c>
      <c r="BE33" s="25">
        <v>432.02180161708998</v>
      </c>
      <c r="BF33" s="25">
        <v>3.4819739634142901</v>
      </c>
      <c r="BG33" s="25">
        <v>4.5510613821877497</v>
      </c>
      <c r="BH33" s="25">
        <v>692.99259577704595</v>
      </c>
      <c r="BI33" s="25">
        <v>4961.4022858808303</v>
      </c>
      <c r="BJ33" s="25">
        <v>170.29734497373701</v>
      </c>
      <c r="BK33" s="25">
        <v>12.604958790103399</v>
      </c>
      <c r="BL33" s="25">
        <v>3.6293602242100498</v>
      </c>
      <c r="BM33" s="25">
        <v>101.855498016391</v>
      </c>
      <c r="BN33" s="25">
        <v>2051.9449564649799</v>
      </c>
      <c r="BO33" s="25">
        <v>0</v>
      </c>
      <c r="BP33" s="25">
        <v>55.587884210468502</v>
      </c>
      <c r="BQ33" s="25">
        <v>800.38235441805102</v>
      </c>
      <c r="BR33" s="91">
        <v>0</v>
      </c>
      <c r="BS33" s="25">
        <v>1470.6117048297699</v>
      </c>
      <c r="BT33" s="25">
        <v>18015.427413041401</v>
      </c>
      <c r="BU33" s="25">
        <v>548.17186667859903</v>
      </c>
      <c r="BW33" s="29">
        <f t="shared" si="0"/>
        <v>6.7687697543065512E-3</v>
      </c>
      <c r="BX33" s="22">
        <f t="shared" si="3"/>
        <v>5.0560947073664975E-3</v>
      </c>
      <c r="BY33" s="22">
        <f t="shared" si="4"/>
        <v>2.7390417745830494E-3</v>
      </c>
      <c r="BZ33" s="22">
        <f t="shared" si="5"/>
        <v>2.4750994937068464E-3</v>
      </c>
      <c r="CA33" s="22">
        <f t="shared" si="1"/>
        <v>4.0516584731326976E-3</v>
      </c>
      <c r="CB33" s="22">
        <f t="shared" si="2"/>
        <v>3.9048725985387977E-3</v>
      </c>
      <c r="CC33" s="22">
        <f t="shared" si="6"/>
        <v>3.0024937066688486E-3</v>
      </c>
      <c r="CD33" s="22">
        <f t="shared" si="7"/>
        <v>3.1583819579668721E-3</v>
      </c>
    </row>
    <row r="34" spans="1:82" x14ac:dyDescent="0.25">
      <c r="A34" s="27" t="s">
        <v>198</v>
      </c>
      <c r="B34" s="91">
        <v>11701.983555999999</v>
      </c>
      <c r="C34" s="91">
        <v>13180.12852</v>
      </c>
      <c r="D34" s="91">
        <v>8555.9615119999999</v>
      </c>
      <c r="E34" s="91">
        <v>8912.1032649999997</v>
      </c>
      <c r="F34" s="91">
        <v>2347.6186656999998</v>
      </c>
      <c r="G34" s="91">
        <v>199.49586686999999</v>
      </c>
      <c r="H34" s="91">
        <v>70929.514477000004</v>
      </c>
      <c r="J34" s="27" t="s">
        <v>198</v>
      </c>
      <c r="K34" s="91">
        <v>8.0440891156526693</v>
      </c>
      <c r="L34" s="25">
        <v>4527.2403086592103</v>
      </c>
      <c r="M34" s="25">
        <v>327.68036449256499</v>
      </c>
      <c r="N34" s="25">
        <v>327.67556400544902</v>
      </c>
      <c r="O34" s="25">
        <v>308.87576098010902</v>
      </c>
      <c r="P34" s="91">
        <v>2.9942673376000799E-2</v>
      </c>
      <c r="Q34" s="25">
        <v>1466.2843137657501</v>
      </c>
      <c r="R34" s="25">
        <v>555.11524109129198</v>
      </c>
      <c r="S34" s="25">
        <v>11746.325331305001</v>
      </c>
      <c r="T34" s="25">
        <v>265.26783037052002</v>
      </c>
      <c r="U34" s="25">
        <v>253.73816360644199</v>
      </c>
      <c r="V34" s="25">
        <v>91.787393011903205</v>
      </c>
      <c r="W34" s="25">
        <v>6224.5622525528197</v>
      </c>
      <c r="X34" s="91">
        <v>4.4800305294322398E-2</v>
      </c>
      <c r="Y34" s="25">
        <v>315.01515286977599</v>
      </c>
      <c r="Z34" s="25">
        <v>315.01515286977599</v>
      </c>
      <c r="AA34" s="25">
        <v>52.050898562740699</v>
      </c>
      <c r="AB34" s="25">
        <v>132.929758025501</v>
      </c>
      <c r="AC34" s="25">
        <v>3.5313985313330001</v>
      </c>
      <c r="AD34" s="91">
        <v>10003.882470426999</v>
      </c>
      <c r="AE34" s="25">
        <v>424.673929184521</v>
      </c>
      <c r="AF34" s="25">
        <v>1153.25387656935</v>
      </c>
      <c r="AG34" s="25">
        <v>36.013285617439699</v>
      </c>
      <c r="AH34" s="25">
        <v>13216.2258430617</v>
      </c>
      <c r="AI34" s="25">
        <v>0</v>
      </c>
      <c r="AJ34" s="91">
        <v>85557.437048562293</v>
      </c>
      <c r="AK34" s="25">
        <v>7719.7777514906002</v>
      </c>
      <c r="AL34" s="25">
        <v>805.70269255399899</v>
      </c>
      <c r="AM34" s="25">
        <v>8577.5313426073299</v>
      </c>
      <c r="AN34" s="25">
        <v>0.61614541818824198</v>
      </c>
      <c r="AO34" s="25">
        <v>828.74695855532195</v>
      </c>
      <c r="AP34" s="25">
        <v>74.6532017769253</v>
      </c>
      <c r="AQ34" s="25">
        <v>22751.605123673002</v>
      </c>
      <c r="AR34" s="25">
        <v>65.674512477609198</v>
      </c>
      <c r="AS34" s="25">
        <v>7.5670210721076598</v>
      </c>
      <c r="AT34" s="25">
        <v>194.02127118614101</v>
      </c>
      <c r="AU34" s="25">
        <v>56.453983837916098</v>
      </c>
      <c r="AV34" s="25">
        <v>2.7447912479813898</v>
      </c>
      <c r="AW34" s="25">
        <v>26.8403729625159</v>
      </c>
      <c r="AX34" s="25">
        <v>8928.7988885064206</v>
      </c>
      <c r="AY34" s="25">
        <v>2354.2386828151898</v>
      </c>
      <c r="AZ34" s="25">
        <v>6574.5602056912303</v>
      </c>
      <c r="BA34" s="25">
        <v>2.98453741651372</v>
      </c>
      <c r="BB34" s="25">
        <v>1.3333417345965799</v>
      </c>
      <c r="BC34" s="25">
        <v>694.34440928807305</v>
      </c>
      <c r="BD34" s="25">
        <v>3.2044724084944001</v>
      </c>
      <c r="BE34" s="25">
        <v>320.01019423821998</v>
      </c>
      <c r="BF34" s="25">
        <v>7.1370931693094599</v>
      </c>
      <c r="BG34" s="25">
        <v>7.2858264065212701</v>
      </c>
      <c r="BH34" s="25">
        <v>644.83370787656304</v>
      </c>
      <c r="BI34" s="25">
        <v>10300.0009955402</v>
      </c>
      <c r="BJ34" s="25">
        <v>217.54411188015601</v>
      </c>
      <c r="BK34" s="25">
        <v>22.561673306988101</v>
      </c>
      <c r="BL34" s="25">
        <v>5.0441605285581197</v>
      </c>
      <c r="BM34" s="25">
        <v>199.931503594085</v>
      </c>
      <c r="BN34" s="25">
        <v>14301.2406329727</v>
      </c>
      <c r="BO34" s="25">
        <v>0</v>
      </c>
      <c r="BP34" s="25">
        <v>2006.4083267926001</v>
      </c>
      <c r="BQ34" s="25">
        <v>4970.4347377614904</v>
      </c>
      <c r="BR34" s="91">
        <v>0</v>
      </c>
      <c r="BS34" s="25">
        <v>8762.98097804996</v>
      </c>
      <c r="BT34" s="25">
        <v>71125.760967939204</v>
      </c>
      <c r="BU34" s="25">
        <v>3459.0850194309901</v>
      </c>
      <c r="BW34" s="29">
        <f t="shared" si="0"/>
        <v>6.0682842747758099E-3</v>
      </c>
      <c r="BX34" s="22">
        <f t="shared" si="3"/>
        <v>3.7892529153543486E-3</v>
      </c>
      <c r="BY34" s="22">
        <f t="shared" si="4"/>
        <v>2.7387686703452632E-3</v>
      </c>
      <c r="BZ34" s="22">
        <f t="shared" si="5"/>
        <v>2.5210294105551612E-3</v>
      </c>
      <c r="CA34" s="22">
        <f t="shared" si="1"/>
        <v>1.8733651316618599E-3</v>
      </c>
      <c r="CB34" s="22">
        <f t="shared" si="2"/>
        <v>2.8198860453412041E-3</v>
      </c>
      <c r="CC34" s="22">
        <f t="shared" si="6"/>
        <v>2.1836879676755119E-3</v>
      </c>
      <c r="CD34" s="22">
        <f t="shared" si="7"/>
        <v>2.7667818169379425E-3</v>
      </c>
    </row>
    <row r="35" spans="1:82" x14ac:dyDescent="0.25">
      <c r="A35" s="27" t="s">
        <v>199</v>
      </c>
      <c r="B35" s="91">
        <v>189048.98741</v>
      </c>
      <c r="C35" s="91">
        <v>11137.076405</v>
      </c>
      <c r="D35" s="91">
        <v>10456.231083000001</v>
      </c>
      <c r="E35" s="91">
        <v>23752.633854</v>
      </c>
      <c r="F35" s="91">
        <v>18350.937346999999</v>
      </c>
      <c r="G35" s="91">
        <v>636.92875134999997</v>
      </c>
      <c r="H35" s="91">
        <v>64917.755356000001</v>
      </c>
      <c r="J35" s="27" t="s">
        <v>199</v>
      </c>
      <c r="K35" s="91">
        <v>3.0892647781947402</v>
      </c>
      <c r="L35" s="25">
        <v>3500.7956198445299</v>
      </c>
      <c r="M35" s="25">
        <v>5208.6377807977697</v>
      </c>
      <c r="N35" s="25">
        <v>5208.6194284734902</v>
      </c>
      <c r="O35" s="25">
        <v>6365.1500994226999</v>
      </c>
      <c r="P35" s="91">
        <v>0.112007003759566</v>
      </c>
      <c r="Q35" s="25">
        <v>1587.95047227178</v>
      </c>
      <c r="R35" s="25">
        <v>12471.924142370101</v>
      </c>
      <c r="S35" s="25">
        <v>190125.33704997299</v>
      </c>
      <c r="T35" s="25">
        <v>3455.6986660044199</v>
      </c>
      <c r="U35" s="25">
        <v>1419.887492483</v>
      </c>
      <c r="V35" s="25">
        <v>2127.9495869082898</v>
      </c>
      <c r="W35" s="25">
        <v>2184.8058566149298</v>
      </c>
      <c r="X35" s="91">
        <v>0.137573441842155</v>
      </c>
      <c r="Y35" s="25">
        <v>3562.7070228913199</v>
      </c>
      <c r="Z35" s="25">
        <v>3562.7070228913199</v>
      </c>
      <c r="AA35" s="25">
        <v>38.428291823167299</v>
      </c>
      <c r="AB35" s="25">
        <v>852.54688435332105</v>
      </c>
      <c r="AC35" s="25">
        <v>123.245765281348</v>
      </c>
      <c r="AD35" s="91">
        <v>12499.1489727605</v>
      </c>
      <c r="AE35" s="25">
        <v>855.55431938194499</v>
      </c>
      <c r="AF35" s="25">
        <v>173.95312889900401</v>
      </c>
      <c r="AG35" s="25">
        <v>725.60921098732399</v>
      </c>
      <c r="AH35" s="25">
        <v>11167.583162093701</v>
      </c>
      <c r="AI35" s="25">
        <v>0</v>
      </c>
      <c r="AJ35" s="91">
        <v>70899.161492529005</v>
      </c>
      <c r="AK35" s="25">
        <v>9448.2571507227203</v>
      </c>
      <c r="AL35" s="25">
        <v>1011.3783286333</v>
      </c>
      <c r="AM35" s="25">
        <v>10498.063771179201</v>
      </c>
      <c r="AN35" s="25">
        <v>0.86022269514987404</v>
      </c>
      <c r="AO35" s="25">
        <v>1801.1629296598301</v>
      </c>
      <c r="AP35" s="25">
        <v>114.88430793785101</v>
      </c>
      <c r="AQ35" s="25">
        <v>10813.760554569</v>
      </c>
      <c r="AR35" s="25">
        <v>37.3623362314191</v>
      </c>
      <c r="AS35" s="25">
        <v>54.260316385963101</v>
      </c>
      <c r="AT35" s="25">
        <v>1214.7947857757699</v>
      </c>
      <c r="AU35" s="25">
        <v>75.876417613717095</v>
      </c>
      <c r="AV35" s="25">
        <v>15.9408520619498</v>
      </c>
      <c r="AW35" s="25">
        <v>176.20959819110701</v>
      </c>
      <c r="AX35" s="25">
        <v>23864.878183274301</v>
      </c>
      <c r="AY35" s="25">
        <v>18447.214644657601</v>
      </c>
      <c r="AZ35" s="25">
        <v>5417.6635386167</v>
      </c>
      <c r="BA35" s="25">
        <v>3.4570096300093098</v>
      </c>
      <c r="BB35" s="25">
        <v>1.6763063101792799</v>
      </c>
      <c r="BC35" s="25">
        <v>1894.98986074505</v>
      </c>
      <c r="BD35" s="25">
        <v>17.627710610625101</v>
      </c>
      <c r="BE35" s="25">
        <v>5812.6967234246504</v>
      </c>
      <c r="BF35" s="25">
        <v>29.061836296896399</v>
      </c>
      <c r="BG35" s="25">
        <v>37.198140595688798</v>
      </c>
      <c r="BH35" s="25">
        <v>8504.0488528469796</v>
      </c>
      <c r="BI35" s="25">
        <v>7744.8075229367996</v>
      </c>
      <c r="BJ35" s="25">
        <v>317.15699048264599</v>
      </c>
      <c r="BK35" s="25">
        <v>133.30711625930701</v>
      </c>
      <c r="BL35" s="25">
        <v>6.6654832577699201</v>
      </c>
      <c r="BM35" s="25">
        <v>639.91754433047197</v>
      </c>
      <c r="BN35" s="25">
        <v>4090.6020323340799</v>
      </c>
      <c r="BO35" s="25">
        <v>0</v>
      </c>
      <c r="BP35" s="25">
        <v>99.296685643657497</v>
      </c>
      <c r="BQ35" s="25">
        <v>1891.25789481269</v>
      </c>
      <c r="BR35" s="91">
        <v>0</v>
      </c>
      <c r="BS35" s="25">
        <v>1372.6489661882099</v>
      </c>
      <c r="BT35" s="25">
        <v>65219.281973467398</v>
      </c>
      <c r="BU35" s="25">
        <v>1063.7695228180801</v>
      </c>
      <c r="BW35" s="29">
        <f t="shared" si="0"/>
        <v>3.6605123250123693E-3</v>
      </c>
      <c r="BX35" s="22">
        <f t="shared" si="3"/>
        <v>5.6934959277970569E-3</v>
      </c>
      <c r="BY35" s="22">
        <f t="shared" si="4"/>
        <v>2.739206950219428E-3</v>
      </c>
      <c r="BZ35" s="22">
        <f t="shared" si="5"/>
        <v>4.0007425091448676E-3</v>
      </c>
      <c r="CA35" s="22">
        <f t="shared" ref="CA35:CA51" si="8">IF(AX35&lt;&gt;0,(AX35-E35)/E35,"")</f>
        <v>4.7255529624306812E-3</v>
      </c>
      <c r="CB35" s="22">
        <f t="shared" ref="CB35:CB51" si="9">IF(AY35&lt;&gt;0,(AY35-F35)/F35,"")</f>
        <v>5.2464512213781251E-3</v>
      </c>
      <c r="CC35" s="22">
        <f t="shared" si="6"/>
        <v>4.692507559341785E-3</v>
      </c>
      <c r="CD35" s="22">
        <f t="shared" si="7"/>
        <v>4.644748047954921E-3</v>
      </c>
    </row>
    <row r="36" spans="1:82" x14ac:dyDescent="0.25">
      <c r="A36" s="27" t="s">
        <v>200</v>
      </c>
      <c r="B36" s="91">
        <v>137572.49054999999</v>
      </c>
      <c r="C36" s="91">
        <v>33682.922921999998</v>
      </c>
      <c r="D36" s="91">
        <v>11323.899207</v>
      </c>
      <c r="E36" s="91">
        <v>36471.103536000002</v>
      </c>
      <c r="F36" s="91">
        <v>27702.323306999999</v>
      </c>
      <c r="G36" s="91">
        <v>1640.7042257000001</v>
      </c>
      <c r="H36" s="91">
        <v>84720.754449</v>
      </c>
      <c r="J36" s="27" t="s">
        <v>200</v>
      </c>
      <c r="K36" s="91">
        <v>9.7448104209511897</v>
      </c>
      <c r="L36" s="25">
        <v>4524.5229310566001</v>
      </c>
      <c r="M36" s="25">
        <v>3692.3420219193399</v>
      </c>
      <c r="N36" s="25">
        <v>3692.1038751229999</v>
      </c>
      <c r="O36" s="25">
        <v>4508.4525266319397</v>
      </c>
      <c r="P36" s="91">
        <v>1.43781822214115</v>
      </c>
      <c r="Q36" s="25">
        <v>1538.3987587392601</v>
      </c>
      <c r="R36" s="25">
        <v>8960.3989876511205</v>
      </c>
      <c r="S36" s="25">
        <v>138343.240806494</v>
      </c>
      <c r="T36" s="25">
        <v>2558.05146429355</v>
      </c>
      <c r="U36" s="25">
        <v>1229.5757131851001</v>
      </c>
      <c r="V36" s="25">
        <v>1516.2134194381499</v>
      </c>
      <c r="W36" s="25">
        <v>4987.2910632065395</v>
      </c>
      <c r="X36" s="91">
        <v>1.73279087454025</v>
      </c>
      <c r="Y36" s="25">
        <v>2561.8643801888302</v>
      </c>
      <c r="Z36" s="25">
        <v>2561.8643801888302</v>
      </c>
      <c r="AA36" s="25">
        <v>40.645225970006102</v>
      </c>
      <c r="AB36" s="25">
        <v>655.53209876996505</v>
      </c>
      <c r="AC36" s="25">
        <v>88.493313463829907</v>
      </c>
      <c r="AD36" s="91">
        <v>13762.0194348152</v>
      </c>
      <c r="AE36" s="25">
        <v>859.54807485532604</v>
      </c>
      <c r="AF36" s="25">
        <v>584.99005474365799</v>
      </c>
      <c r="AG36" s="25">
        <v>502.09816666298298</v>
      </c>
      <c r="AH36" s="25">
        <v>33775.175490313399</v>
      </c>
      <c r="AI36" s="25">
        <v>0</v>
      </c>
      <c r="AJ36" s="91">
        <v>94048.835286738598</v>
      </c>
      <c r="AK36" s="25">
        <v>10228.5055486279</v>
      </c>
      <c r="AL36" s="25">
        <v>1095.8551346018701</v>
      </c>
      <c r="AM36" s="25">
        <v>11365.005909199701</v>
      </c>
      <c r="AN36" s="25">
        <v>0.85579272129625095</v>
      </c>
      <c r="AO36" s="25">
        <v>1547.0215551260701</v>
      </c>
      <c r="AP36" s="25">
        <v>162.936451305963</v>
      </c>
      <c r="AQ36" s="25">
        <v>18339.364173834201</v>
      </c>
      <c r="AR36" s="25">
        <v>60.729325369136298</v>
      </c>
      <c r="AS36" s="25">
        <v>40.6395118514966</v>
      </c>
      <c r="AT36" s="25">
        <v>1484.55071498095</v>
      </c>
      <c r="AU36" s="25">
        <v>109.411612259902</v>
      </c>
      <c r="AV36" s="25">
        <v>189.18396442004601</v>
      </c>
      <c r="AW36" s="25">
        <v>144.64475889151601</v>
      </c>
      <c r="AX36" s="25">
        <v>36604.469078111601</v>
      </c>
      <c r="AY36" s="25">
        <v>27811.001600915599</v>
      </c>
      <c r="AZ36" s="25">
        <v>8793.4674771959399</v>
      </c>
      <c r="BA36" s="25">
        <v>5.0661241184543302</v>
      </c>
      <c r="BB36" s="25">
        <v>2.4109662089871402</v>
      </c>
      <c r="BC36" s="25">
        <v>12107.513283222201</v>
      </c>
      <c r="BD36" s="25">
        <v>14.7239802818609</v>
      </c>
      <c r="BE36" s="25">
        <v>4672.47849071578</v>
      </c>
      <c r="BF36" s="25">
        <v>23.394575147296301</v>
      </c>
      <c r="BG36" s="25">
        <v>50.554732858237202</v>
      </c>
      <c r="BH36" s="25">
        <v>7435.1635604645098</v>
      </c>
      <c r="BI36" s="25">
        <v>17818.134759859098</v>
      </c>
      <c r="BJ36" s="25">
        <v>453.95551708857602</v>
      </c>
      <c r="BK36" s="25">
        <v>844.043744516277</v>
      </c>
      <c r="BL36" s="25">
        <v>9.6002872144049896</v>
      </c>
      <c r="BM36" s="25">
        <v>1646.0838462434899</v>
      </c>
      <c r="BN36" s="25">
        <v>9667.8948165264392</v>
      </c>
      <c r="BO36" s="25">
        <v>0</v>
      </c>
      <c r="BP36" s="25">
        <v>677.37998235903603</v>
      </c>
      <c r="BQ36" s="25">
        <v>3253.79503929259</v>
      </c>
      <c r="BR36" s="91">
        <v>0</v>
      </c>
      <c r="BS36" s="25">
        <v>3847.05525889621</v>
      </c>
      <c r="BT36" s="25">
        <v>85039.648714540002</v>
      </c>
      <c r="BU36" s="25">
        <v>2015.7434042273101</v>
      </c>
      <c r="BW36" s="29">
        <f t="shared" si="0"/>
        <v>3.5763488637612375E-3</v>
      </c>
      <c r="BX36" s="22">
        <f t="shared" si="3"/>
        <v>5.6025027490062248E-3</v>
      </c>
      <c r="BY36" s="22">
        <f t="shared" si="4"/>
        <v>2.7388528165156975E-3</v>
      </c>
      <c r="BZ36" s="22">
        <f t="shared" si="5"/>
        <v>3.6300837236603037E-3</v>
      </c>
      <c r="CA36" s="22">
        <f t="shared" si="8"/>
        <v>3.6567454554797155E-3</v>
      </c>
      <c r="CB36" s="22">
        <f t="shared" si="9"/>
        <v>3.9230750688747668E-3</v>
      </c>
      <c r="CC36" s="22">
        <f t="shared" si="6"/>
        <v>3.278848472030155E-3</v>
      </c>
      <c r="CD36" s="22">
        <f t="shared" si="7"/>
        <v>3.7640630989891574E-3</v>
      </c>
    </row>
    <row r="37" spans="1:82" x14ac:dyDescent="0.25">
      <c r="A37" s="27" t="s">
        <v>201</v>
      </c>
      <c r="B37" s="91">
        <v>22364.106469999999</v>
      </c>
      <c r="C37" s="91">
        <v>32652.240973</v>
      </c>
      <c r="D37" s="91">
        <v>4063.5036404000002</v>
      </c>
      <c r="E37" s="91">
        <v>8582.8269885999998</v>
      </c>
      <c r="F37" s="91">
        <v>5762.2973361000004</v>
      </c>
      <c r="G37" s="91">
        <v>389.61019623999999</v>
      </c>
      <c r="H37" s="91">
        <v>30556.503519000002</v>
      </c>
      <c r="J37" s="27" t="s">
        <v>201</v>
      </c>
      <c r="K37" s="91">
        <v>3.07309301246999</v>
      </c>
      <c r="L37" s="25">
        <v>1713.4570198183101</v>
      </c>
      <c r="M37" s="25">
        <v>578.48004093049099</v>
      </c>
      <c r="N37" s="25">
        <v>578.42427452521997</v>
      </c>
      <c r="O37" s="25">
        <v>689.91763527902197</v>
      </c>
      <c r="P37" s="91">
        <v>0.33703008122949701</v>
      </c>
      <c r="Q37" s="25">
        <v>645.20209757675696</v>
      </c>
      <c r="R37" s="25">
        <v>1359.8252408665401</v>
      </c>
      <c r="S37" s="25">
        <v>22483.9033348214</v>
      </c>
      <c r="T37" s="25">
        <v>412.45582801716199</v>
      </c>
      <c r="U37" s="25">
        <v>280.28939140084901</v>
      </c>
      <c r="V37" s="25">
        <v>229.66342944594601</v>
      </c>
      <c r="W37" s="25">
        <v>1948.58576384344</v>
      </c>
      <c r="X37" s="91">
        <v>0.40700506134222603</v>
      </c>
      <c r="Y37" s="25">
        <v>411.04509080987799</v>
      </c>
      <c r="Z37" s="25">
        <v>411.04509080987799</v>
      </c>
      <c r="AA37" s="25">
        <v>20.5074688618087</v>
      </c>
      <c r="AB37" s="25">
        <v>123.01539001406501</v>
      </c>
      <c r="AC37" s="25">
        <v>13.1482091343458</v>
      </c>
      <c r="AD37" s="91">
        <v>4180.1770668541803</v>
      </c>
      <c r="AE37" s="25">
        <v>227.073914774494</v>
      </c>
      <c r="AF37" s="25">
        <v>366.22557142197797</v>
      </c>
      <c r="AG37" s="25">
        <v>76.206561093768798</v>
      </c>
      <c r="AH37" s="25">
        <v>32741.671044935702</v>
      </c>
      <c r="AI37" s="25">
        <v>0</v>
      </c>
      <c r="AJ37" s="91">
        <v>34817.593066243302</v>
      </c>
      <c r="AK37" s="25">
        <v>3668.0930332181401</v>
      </c>
      <c r="AL37" s="25">
        <v>387.058638961182</v>
      </c>
      <c r="AM37" s="25">
        <v>4075.6591410411302</v>
      </c>
      <c r="AN37" s="25">
        <v>0.26749708803400601</v>
      </c>
      <c r="AO37" s="25">
        <v>420.201169070807</v>
      </c>
      <c r="AP37" s="25">
        <v>38.541999526006201</v>
      </c>
      <c r="AQ37" s="25">
        <v>7970.5905097504801</v>
      </c>
      <c r="AR37" s="25">
        <v>22.6956744324476</v>
      </c>
      <c r="AS37" s="25">
        <v>7.2670646450282996</v>
      </c>
      <c r="AT37" s="25">
        <v>349.62197787661802</v>
      </c>
      <c r="AU37" s="25">
        <v>27.150743133980399</v>
      </c>
      <c r="AV37" s="25">
        <v>44.8583796273087</v>
      </c>
      <c r="AW37" s="25">
        <v>25.963875416811302</v>
      </c>
      <c r="AX37" s="25">
        <v>8609.1718118663703</v>
      </c>
      <c r="AY37" s="25">
        <v>5782.6425262190096</v>
      </c>
      <c r="AZ37" s="25">
        <v>2826.5292856473502</v>
      </c>
      <c r="BA37" s="25">
        <v>0.99279688045988401</v>
      </c>
      <c r="BB37" s="25">
        <v>0.62714731482553099</v>
      </c>
      <c r="BC37" s="25">
        <v>2860.9854986579298</v>
      </c>
      <c r="BD37" s="25">
        <v>2.6874760021384798</v>
      </c>
      <c r="BE37" s="25">
        <v>770.58134570126197</v>
      </c>
      <c r="BF37" s="25">
        <v>5.0833342758092304</v>
      </c>
      <c r="BG37" s="25">
        <v>11.8247651140616</v>
      </c>
      <c r="BH37" s="25">
        <v>1305.89665613959</v>
      </c>
      <c r="BI37" s="25">
        <v>7504.9741921006098</v>
      </c>
      <c r="BJ37" s="25">
        <v>108.495413614643</v>
      </c>
      <c r="BK37" s="25">
        <v>196.96188974685401</v>
      </c>
      <c r="BL37" s="25">
        <v>2.4064881132293801</v>
      </c>
      <c r="BM37" s="25">
        <v>390.77897656597003</v>
      </c>
      <c r="BN37" s="25">
        <v>4803.7433960642202</v>
      </c>
      <c r="BO37" s="25">
        <v>0</v>
      </c>
      <c r="BP37" s="25">
        <v>651.90926804375704</v>
      </c>
      <c r="BQ37" s="25">
        <v>1534.3811070363799</v>
      </c>
      <c r="BR37" s="91">
        <v>0</v>
      </c>
      <c r="BS37" s="25">
        <v>2079.4145814223102</v>
      </c>
      <c r="BT37" s="25">
        <v>30652.634749913101</v>
      </c>
      <c r="BU37" s="25">
        <v>1030.6495907444</v>
      </c>
      <c r="BW37" s="29">
        <f t="shared" si="0"/>
        <v>5.0316938075861892E-3</v>
      </c>
      <c r="BX37" s="22">
        <f t="shared" si="3"/>
        <v>5.3566577758025211E-3</v>
      </c>
      <c r="BY37" s="22">
        <f t="shared" si="4"/>
        <v>2.7388647538663857E-3</v>
      </c>
      <c r="BZ37" s="22">
        <f t="shared" si="5"/>
        <v>2.9913842134354266E-3</v>
      </c>
      <c r="CA37" s="22">
        <f t="shared" si="8"/>
        <v>3.0694808716711314E-3</v>
      </c>
      <c r="CB37" s="22">
        <f t="shared" si="9"/>
        <v>3.5307428500000139E-3</v>
      </c>
      <c r="CC37" s="22">
        <f t="shared" si="6"/>
        <v>2.9998709922110563E-3</v>
      </c>
      <c r="CD37" s="22">
        <f t="shared" si="7"/>
        <v>3.1460154089071315E-3</v>
      </c>
    </row>
    <row r="38" spans="1:82" x14ac:dyDescent="0.25">
      <c r="A38" s="27" t="s">
        <v>202</v>
      </c>
      <c r="B38" s="91">
        <v>27077.507137000001</v>
      </c>
      <c r="C38" s="91">
        <v>1015.9918745</v>
      </c>
      <c r="D38" s="91">
        <v>3423.5542123999999</v>
      </c>
      <c r="E38" s="91">
        <v>4231.1741717000004</v>
      </c>
      <c r="F38" s="91">
        <v>2401.5520698</v>
      </c>
      <c r="G38" s="91">
        <v>200.13343861000001</v>
      </c>
      <c r="H38" s="91">
        <v>26648.457867000001</v>
      </c>
      <c r="J38" s="27" t="s">
        <v>202</v>
      </c>
      <c r="K38" s="91">
        <v>2.23987387401159</v>
      </c>
      <c r="L38" s="25">
        <v>765.01948623611395</v>
      </c>
      <c r="M38" s="25">
        <v>728.60934419326202</v>
      </c>
      <c r="N38" s="25">
        <v>728.60903515955204</v>
      </c>
      <c r="O38" s="25">
        <v>824.24623823889306</v>
      </c>
      <c r="P38" s="91">
        <v>2.18633073448173E-3</v>
      </c>
      <c r="Q38" s="25">
        <v>579.24501630497798</v>
      </c>
      <c r="R38" s="25">
        <v>1448.09821370646</v>
      </c>
      <c r="S38" s="25">
        <v>25774.372509245601</v>
      </c>
      <c r="T38" s="25">
        <v>516.595449979828</v>
      </c>
      <c r="U38" s="25">
        <v>285.27442513893999</v>
      </c>
      <c r="V38" s="25">
        <v>264.39018033315</v>
      </c>
      <c r="W38" s="25">
        <v>1413.9147139796</v>
      </c>
      <c r="X38" s="91">
        <v>5.1043302062148202E-3</v>
      </c>
      <c r="Y38" s="25">
        <v>495.84763793982501</v>
      </c>
      <c r="Z38" s="25">
        <v>495.84763793982501</v>
      </c>
      <c r="AA38" s="25">
        <v>18.440484888087799</v>
      </c>
      <c r="AB38" s="25">
        <v>132.634058415185</v>
      </c>
      <c r="AC38" s="25">
        <v>13.844330435346899</v>
      </c>
      <c r="AD38" s="91">
        <v>3275.8878379666899</v>
      </c>
      <c r="AE38" s="25">
        <v>174.51064597207801</v>
      </c>
      <c r="AF38" s="25">
        <v>125.76465273641</v>
      </c>
      <c r="AG38" s="25">
        <v>87.108707640999995</v>
      </c>
      <c r="AH38" s="25">
        <v>900.30813387125897</v>
      </c>
      <c r="AI38" s="25">
        <v>0</v>
      </c>
      <c r="AJ38" s="91">
        <v>27331.099829803101</v>
      </c>
      <c r="AK38" s="25">
        <v>2994.6673800602998</v>
      </c>
      <c r="AL38" s="25">
        <v>314.30041130089199</v>
      </c>
      <c r="AM38" s="25">
        <v>3327.4082762492799</v>
      </c>
      <c r="AN38" s="25">
        <v>0.16666122438588599</v>
      </c>
      <c r="AO38" s="25">
        <v>446.60086184681199</v>
      </c>
      <c r="AP38" s="25">
        <v>18.037620022376899</v>
      </c>
      <c r="AQ38" s="25">
        <v>6075.6780961821496</v>
      </c>
      <c r="AR38" s="25">
        <v>12.9655146524688</v>
      </c>
      <c r="AS38" s="25">
        <v>7.0296396876050604</v>
      </c>
      <c r="AT38" s="25">
        <v>145.888583993342</v>
      </c>
      <c r="AU38" s="25">
        <v>13.3206396159548</v>
      </c>
      <c r="AV38" s="25">
        <v>0.38142772708984302</v>
      </c>
      <c r="AW38" s="25">
        <v>21.8973283839569</v>
      </c>
      <c r="AX38" s="25">
        <v>3520.93490888727</v>
      </c>
      <c r="AY38" s="25">
        <v>2205.4037530590699</v>
      </c>
      <c r="AZ38" s="25">
        <v>1315.5311558281901</v>
      </c>
      <c r="BA38" s="25">
        <v>0.91551556518240496</v>
      </c>
      <c r="BB38" s="25">
        <v>0.29860716513169799</v>
      </c>
      <c r="BC38" s="25">
        <v>185.41837012296199</v>
      </c>
      <c r="BD38" s="25">
        <v>2.3813230068839299</v>
      </c>
      <c r="BE38" s="25">
        <v>686.37612725077997</v>
      </c>
      <c r="BF38" s="25">
        <v>4.3906073513120196</v>
      </c>
      <c r="BG38" s="25">
        <v>4.6126242453303297</v>
      </c>
      <c r="BH38" s="25">
        <v>1036.2688425183301</v>
      </c>
      <c r="BI38" s="25">
        <v>7351.3216670981001</v>
      </c>
      <c r="BJ38" s="25">
        <v>52.005217138731297</v>
      </c>
      <c r="BK38" s="25">
        <v>12.061852345442199</v>
      </c>
      <c r="BL38" s="25">
        <v>1.1539122661860499</v>
      </c>
      <c r="BM38" s="25">
        <v>196.50608897457499</v>
      </c>
      <c r="BN38" s="25">
        <v>2927.2438383961098</v>
      </c>
      <c r="BO38" s="25">
        <v>0</v>
      </c>
      <c r="BP38" s="25">
        <v>50.319771887720698</v>
      </c>
      <c r="BQ38" s="25">
        <v>868.33262549830602</v>
      </c>
      <c r="BR38" s="91">
        <v>0</v>
      </c>
      <c r="BS38" s="25">
        <v>1512.37682054266</v>
      </c>
      <c r="BT38" s="25">
        <v>25486.502388487399</v>
      </c>
      <c r="BU38" s="25">
        <v>536.12954727056695</v>
      </c>
      <c r="BW38" s="29">
        <f t="shared" si="0"/>
        <v>5.5419964600419511E-3</v>
      </c>
      <c r="BX38" s="22">
        <f t="shared" si="3"/>
        <v>-4.8126093039552169E-2</v>
      </c>
      <c r="BY38" s="22">
        <f t="shared" si="4"/>
        <v>-0.11386286006044335</v>
      </c>
      <c r="BZ38" s="22">
        <f t="shared" si="5"/>
        <v>-2.8083661068512542E-2</v>
      </c>
      <c r="CA38" s="22">
        <f t="shared" si="8"/>
        <v>-0.16785866853771483</v>
      </c>
      <c r="CB38" s="22">
        <f t="shared" si="9"/>
        <v>-8.167564601556411E-2</v>
      </c>
      <c r="CC38" s="22">
        <f t="shared" si="6"/>
        <v>-1.8124655532919889E-2</v>
      </c>
      <c r="CD38" s="22">
        <f t="shared" si="7"/>
        <v>-4.3603103951148497E-2</v>
      </c>
    </row>
    <row r="39" spans="1:82" x14ac:dyDescent="0.25">
      <c r="A39" s="27" t="s">
        <v>203</v>
      </c>
      <c r="B39" s="91">
        <v>61433.033116999999</v>
      </c>
      <c r="C39" s="91">
        <v>16021.441304</v>
      </c>
      <c r="D39" s="91">
        <v>9905.7104550999993</v>
      </c>
      <c r="E39" s="91">
        <v>18741.640819</v>
      </c>
      <c r="F39" s="91">
        <v>12099.020963999999</v>
      </c>
      <c r="G39" s="91">
        <v>701.89240456000005</v>
      </c>
      <c r="H39" s="91">
        <v>40005.843977999997</v>
      </c>
      <c r="J39" s="27" t="s">
        <v>203</v>
      </c>
      <c r="K39" s="91">
        <v>3.8736098474622001</v>
      </c>
      <c r="L39" s="25">
        <v>2118.0617664743299</v>
      </c>
      <c r="M39" s="25">
        <v>1648.5043394686099</v>
      </c>
      <c r="N39" s="25">
        <v>1648.4130355948901</v>
      </c>
      <c r="O39" s="25">
        <v>1981.99703996726</v>
      </c>
      <c r="P39" s="91">
        <v>0.55174774996230502</v>
      </c>
      <c r="Q39" s="25">
        <v>819.80845337735298</v>
      </c>
      <c r="R39" s="25">
        <v>3837.1378117950999</v>
      </c>
      <c r="S39" s="25">
        <v>61770.196915954199</v>
      </c>
      <c r="T39" s="25">
        <v>1083.3763513014501</v>
      </c>
      <c r="U39" s="25">
        <v>543.42783385120401</v>
      </c>
      <c r="V39" s="25">
        <v>654.53729385275403</v>
      </c>
      <c r="W39" s="25">
        <v>2133.6337228733501</v>
      </c>
      <c r="X39" s="91">
        <v>0.66507609513941501</v>
      </c>
      <c r="Y39" s="25">
        <v>1137.3596334490401</v>
      </c>
      <c r="Z39" s="25">
        <v>1137.3596334490401</v>
      </c>
      <c r="AA39" s="25">
        <v>56.237131799070802</v>
      </c>
      <c r="AB39" s="25">
        <v>284.42605569877401</v>
      </c>
      <c r="AC39" s="25">
        <v>37.859849923225497</v>
      </c>
      <c r="AD39" s="91">
        <v>6328.9312673227496</v>
      </c>
      <c r="AE39" s="25">
        <v>374.99427742305198</v>
      </c>
      <c r="AF39" s="25">
        <v>339.12543025470097</v>
      </c>
      <c r="AG39" s="25">
        <v>228.420998513098</v>
      </c>
      <c r="AH39" s="25">
        <v>16065.322932257401</v>
      </c>
      <c r="AI39" s="25">
        <v>0</v>
      </c>
      <c r="AJ39" s="91">
        <v>44879.143208276102</v>
      </c>
      <c r="AK39" s="25">
        <v>8941.5079609781897</v>
      </c>
      <c r="AL39" s="25">
        <v>937.26343372300005</v>
      </c>
      <c r="AM39" s="25">
        <v>9935.0085265002599</v>
      </c>
      <c r="AN39" s="25">
        <v>0.41244496805786002</v>
      </c>
      <c r="AO39" s="25">
        <v>725.89541534549198</v>
      </c>
      <c r="AP39" s="25">
        <v>119.202599613088</v>
      </c>
      <c r="AQ39" s="25">
        <v>8981.2220728484208</v>
      </c>
      <c r="AR39" s="25">
        <v>52.654943158231198</v>
      </c>
      <c r="AS39" s="25">
        <v>18.5564956166603</v>
      </c>
      <c r="AT39" s="25">
        <v>844.63003154813998</v>
      </c>
      <c r="AU39" s="25">
        <v>80.577605460848602</v>
      </c>
      <c r="AV39" s="25">
        <v>73.068063796469204</v>
      </c>
      <c r="AW39" s="25">
        <v>74.586781989340594</v>
      </c>
      <c r="AX39" s="25">
        <v>18803.262214267099</v>
      </c>
      <c r="AY39" s="25">
        <v>12145.3068664604</v>
      </c>
      <c r="AZ39" s="25">
        <v>6657.95534780667</v>
      </c>
      <c r="BA39" s="25">
        <v>2.4706229267459201</v>
      </c>
      <c r="BB39" s="25">
        <v>1.83993670353896</v>
      </c>
      <c r="BC39" s="25">
        <v>4995.3909996307202</v>
      </c>
      <c r="BD39" s="25">
        <v>7.17371187453496</v>
      </c>
      <c r="BE39" s="25">
        <v>1986.3045860546599</v>
      </c>
      <c r="BF39" s="25">
        <v>11.6819209400508</v>
      </c>
      <c r="BG39" s="25">
        <v>24.8235598505266</v>
      </c>
      <c r="BH39" s="25">
        <v>3186.6310843984402</v>
      </c>
      <c r="BI39" s="25">
        <v>8185.4185859859599</v>
      </c>
      <c r="BJ39" s="25">
        <v>331.73349592420499</v>
      </c>
      <c r="BK39" s="25">
        <v>326.78304035670698</v>
      </c>
      <c r="BL39" s="25">
        <v>7.1973866175035903</v>
      </c>
      <c r="BM39" s="25">
        <v>704.105981448987</v>
      </c>
      <c r="BN39" s="25">
        <v>4878.2031643896999</v>
      </c>
      <c r="BO39" s="25">
        <v>0</v>
      </c>
      <c r="BP39" s="25">
        <v>535.61160398444997</v>
      </c>
      <c r="BQ39" s="25">
        <v>1683.6254004101399</v>
      </c>
      <c r="BR39" s="91">
        <v>0</v>
      </c>
      <c r="BS39" s="25">
        <v>2125.2584724396202</v>
      </c>
      <c r="BT39" s="25">
        <v>40152.336036530498</v>
      </c>
      <c r="BU39" s="25">
        <v>1108.9310873521999</v>
      </c>
      <c r="BW39" s="29">
        <f t="shared" si="0"/>
        <v>5.6605016139710434E-3</v>
      </c>
      <c r="BX39" s="22">
        <f t="shared" si="3"/>
        <v>5.4883143782281886E-3</v>
      </c>
      <c r="BY39" s="22">
        <f t="shared" si="4"/>
        <v>2.7389313748223767E-3</v>
      </c>
      <c r="BZ39" s="22">
        <f t="shared" si="5"/>
        <v>2.9576951126384231E-3</v>
      </c>
      <c r="CA39" s="22">
        <f t="shared" si="8"/>
        <v>3.2879402535891007E-3</v>
      </c>
      <c r="CB39" s="22">
        <f t="shared" si="9"/>
        <v>3.8255907315246137E-3</v>
      </c>
      <c r="CC39" s="22">
        <f t="shared" si="6"/>
        <v>3.1537268028631669E-3</v>
      </c>
      <c r="CD39" s="22">
        <f t="shared" si="7"/>
        <v>3.6617664811935892E-3</v>
      </c>
    </row>
    <row r="40" spans="1:82" x14ac:dyDescent="0.25">
      <c r="A40" s="27" t="s">
        <v>204</v>
      </c>
      <c r="B40" s="91">
        <v>26501.777268999998</v>
      </c>
      <c r="C40" s="91">
        <v>20801.664704999999</v>
      </c>
      <c r="D40" s="91">
        <v>10234.443984</v>
      </c>
      <c r="E40" s="91">
        <v>19314.616910000001</v>
      </c>
      <c r="F40" s="91">
        <v>6568.3618116999996</v>
      </c>
      <c r="G40" s="91">
        <v>320.40394328000002</v>
      </c>
      <c r="H40" s="91">
        <v>40560.638641999998</v>
      </c>
      <c r="J40" s="27" t="s">
        <v>204</v>
      </c>
      <c r="K40" s="91">
        <v>3.6451611462517399</v>
      </c>
      <c r="L40" s="25">
        <v>1317.0816564146901</v>
      </c>
      <c r="M40" s="25">
        <v>749.61799152380104</v>
      </c>
      <c r="N40" s="25">
        <v>749.60592687494795</v>
      </c>
      <c r="O40" s="25">
        <v>844.16424949817394</v>
      </c>
      <c r="P40" s="91">
        <v>7.4244885737232605E-2</v>
      </c>
      <c r="Q40" s="25">
        <v>857.60107918557901</v>
      </c>
      <c r="R40" s="25">
        <v>1517.46089459429</v>
      </c>
      <c r="S40" s="25">
        <v>26629.079338833799</v>
      </c>
      <c r="T40" s="25">
        <v>538.89573500355402</v>
      </c>
      <c r="U40" s="25">
        <v>368.673931612724</v>
      </c>
      <c r="V40" s="25">
        <v>272.19216232462099</v>
      </c>
      <c r="W40" s="25">
        <v>2344.9903755427999</v>
      </c>
      <c r="X40" s="91">
        <v>9.2862068999404898E-2</v>
      </c>
      <c r="Y40" s="25">
        <v>541.60422387532799</v>
      </c>
      <c r="Z40" s="25">
        <v>541.60422387532799</v>
      </c>
      <c r="AA40" s="25">
        <v>71.209919253955903</v>
      </c>
      <c r="AB40" s="25">
        <v>147.68959095576901</v>
      </c>
      <c r="AC40" s="25">
        <v>14.296709024060499</v>
      </c>
      <c r="AD40" s="91">
        <v>5012.4814192615404</v>
      </c>
      <c r="AE40" s="25">
        <v>247.55450850964201</v>
      </c>
      <c r="AF40" s="25">
        <v>255.41687514964599</v>
      </c>
      <c r="AG40" s="25">
        <v>97.815158984202498</v>
      </c>
      <c r="AH40" s="25">
        <v>20858.619159598002</v>
      </c>
      <c r="AI40" s="25">
        <v>0</v>
      </c>
      <c r="AJ40" s="91">
        <v>45293.156129675801</v>
      </c>
      <c r="AK40" s="25">
        <v>9233.5168295772091</v>
      </c>
      <c r="AL40" s="25">
        <v>954.73727559428301</v>
      </c>
      <c r="AM40" s="25">
        <v>10259.464024425401</v>
      </c>
      <c r="AN40" s="25">
        <v>0.235920416900984</v>
      </c>
      <c r="AO40" s="25">
        <v>605.89908446898903</v>
      </c>
      <c r="AP40" s="25">
        <v>289.58623317184401</v>
      </c>
      <c r="AQ40" s="25">
        <v>10587.637656578299</v>
      </c>
      <c r="AR40" s="25">
        <v>95.156736729553501</v>
      </c>
      <c r="AS40" s="25">
        <v>12.736560018077901</v>
      </c>
      <c r="AT40" s="25">
        <v>566.42381068910902</v>
      </c>
      <c r="AU40" s="25">
        <v>189.962824991594</v>
      </c>
      <c r="AV40" s="25">
        <v>11.309238142165</v>
      </c>
      <c r="AW40" s="25">
        <v>85.960221167677901</v>
      </c>
      <c r="AX40" s="25">
        <v>19369.608551574798</v>
      </c>
      <c r="AY40" s="25">
        <v>6590.0798526875897</v>
      </c>
      <c r="AZ40" s="25">
        <v>12779.528698887199</v>
      </c>
      <c r="BA40" s="25">
        <v>3.93935591637868</v>
      </c>
      <c r="BB40" s="25">
        <v>4.3046113851088803</v>
      </c>
      <c r="BC40" s="25">
        <v>2272.3950010196299</v>
      </c>
      <c r="BD40" s="25">
        <v>7.2194066116613396</v>
      </c>
      <c r="BE40" s="25">
        <v>801.56292299806501</v>
      </c>
      <c r="BF40" s="25">
        <v>8.2625532609115009</v>
      </c>
      <c r="BG40" s="25">
        <v>12.644574590629199</v>
      </c>
      <c r="BH40" s="25">
        <v>1357.79282682143</v>
      </c>
      <c r="BI40" s="25">
        <v>11475.104444755099</v>
      </c>
      <c r="BJ40" s="25">
        <v>797.15333358686496</v>
      </c>
      <c r="BK40" s="25">
        <v>56.619029635631001</v>
      </c>
      <c r="BL40" s="25">
        <v>17.050611951255799</v>
      </c>
      <c r="BM40" s="25">
        <v>321.26973450398702</v>
      </c>
      <c r="BN40" s="25">
        <v>5144.2549006601703</v>
      </c>
      <c r="BO40" s="25">
        <v>0</v>
      </c>
      <c r="BP40" s="25">
        <v>233.66964389681701</v>
      </c>
      <c r="BQ40" s="25">
        <v>1842.1142331620999</v>
      </c>
      <c r="BR40" s="91">
        <v>0</v>
      </c>
      <c r="BS40" s="25">
        <v>3470.1884077150798</v>
      </c>
      <c r="BT40" s="25">
        <v>40683.763450343598</v>
      </c>
      <c r="BU40" s="25">
        <v>1279.0410730328599</v>
      </c>
      <c r="BW40" s="29">
        <f t="shared" si="0"/>
        <v>6.9409005270081973E-3</v>
      </c>
      <c r="BX40" s="22">
        <f t="shared" si="3"/>
        <v>4.8035295347044482E-3</v>
      </c>
      <c r="BY40" s="22">
        <f t="shared" si="4"/>
        <v>2.7379758017305514E-3</v>
      </c>
      <c r="BZ40" s="22">
        <f t="shared" si="5"/>
        <v>2.4446897618000604E-3</v>
      </c>
      <c r="CA40" s="22">
        <f t="shared" si="8"/>
        <v>2.8471515552724227E-3</v>
      </c>
      <c r="CB40" s="22">
        <f t="shared" si="9"/>
        <v>3.3064623433052089E-3</v>
      </c>
      <c r="CC40" s="22">
        <f t="shared" si="6"/>
        <v>2.7021865434108923E-3</v>
      </c>
      <c r="CD40" s="22">
        <f t="shared" si="7"/>
        <v>3.0355737105210718E-3</v>
      </c>
    </row>
    <row r="41" spans="1:82" x14ac:dyDescent="0.25">
      <c r="A41" s="27" t="s">
        <v>205</v>
      </c>
      <c r="B41" s="91">
        <v>18032.129416</v>
      </c>
      <c r="C41" s="91">
        <v>19970.536496000001</v>
      </c>
      <c r="D41" s="91">
        <v>11107.032029</v>
      </c>
      <c r="E41" s="91">
        <v>13455.614908</v>
      </c>
      <c r="F41" s="91">
        <v>4813.393266</v>
      </c>
      <c r="G41" s="91">
        <v>254.02211621000001</v>
      </c>
      <c r="H41" s="91">
        <v>45195.009523000001</v>
      </c>
      <c r="J41" s="27" t="s">
        <v>205</v>
      </c>
      <c r="K41" s="91">
        <v>4.3792973847560397</v>
      </c>
      <c r="L41" s="25">
        <v>2054.3018576417398</v>
      </c>
      <c r="M41" s="25">
        <v>511.91606556511499</v>
      </c>
      <c r="N41" s="25">
        <v>511.905279545665</v>
      </c>
      <c r="O41" s="25">
        <v>566.23991647707396</v>
      </c>
      <c r="P41" s="91">
        <v>6.7646730115435302E-2</v>
      </c>
      <c r="Q41" s="25">
        <v>915.01173875304096</v>
      </c>
      <c r="R41" s="25">
        <v>1016.3388161059599</v>
      </c>
      <c r="S41" s="25">
        <v>18115.8538883248</v>
      </c>
      <c r="T41" s="25">
        <v>339.56340088311299</v>
      </c>
      <c r="U41" s="25">
        <v>336.16574117724701</v>
      </c>
      <c r="V41" s="25">
        <v>177.95301248062</v>
      </c>
      <c r="W41" s="25">
        <v>3365.6189907873099</v>
      </c>
      <c r="X41" s="91">
        <v>8.5749716922223301E-2</v>
      </c>
      <c r="Y41" s="25">
        <v>377.428048190281</v>
      </c>
      <c r="Z41" s="25">
        <v>377.428048190281</v>
      </c>
      <c r="AA41" s="25">
        <v>75.988406586087805</v>
      </c>
      <c r="AB41" s="25">
        <v>109.36572135782799</v>
      </c>
      <c r="AC41" s="25">
        <v>9.2518153403045993</v>
      </c>
      <c r="AD41" s="91">
        <v>5670.4898721605496</v>
      </c>
      <c r="AE41" s="25">
        <v>251.491090813113</v>
      </c>
      <c r="AF41" s="25">
        <v>475.23593588283802</v>
      </c>
      <c r="AG41" s="25">
        <v>66.333657703857497</v>
      </c>
      <c r="AH41" s="25">
        <v>20025.180267134001</v>
      </c>
      <c r="AI41" s="25">
        <v>0</v>
      </c>
      <c r="AJ41" s="91">
        <v>51538.167695784097</v>
      </c>
      <c r="AK41" s="25">
        <v>10021.5948085605</v>
      </c>
      <c r="AL41" s="25">
        <v>1037.5227601283</v>
      </c>
      <c r="AM41" s="25">
        <v>11135.105975274901</v>
      </c>
      <c r="AN41" s="25">
        <v>0.312140563051924</v>
      </c>
      <c r="AO41" s="25">
        <v>542.52448691544703</v>
      </c>
      <c r="AP41" s="25">
        <v>214.870074523939</v>
      </c>
      <c r="AQ41" s="25">
        <v>12238.1874415559</v>
      </c>
      <c r="AR41" s="25">
        <v>65.337967418993799</v>
      </c>
      <c r="AS41" s="25">
        <v>11.5002163345954</v>
      </c>
      <c r="AT41" s="25">
        <v>446.40587482156297</v>
      </c>
      <c r="AU41" s="25">
        <v>140.45411528409301</v>
      </c>
      <c r="AV41" s="25">
        <v>9.3602496522759804</v>
      </c>
      <c r="AW41" s="25">
        <v>61.726802956397997</v>
      </c>
      <c r="AX41" s="25">
        <v>13495.679653716301</v>
      </c>
      <c r="AY41" s="25">
        <v>4828.8661251637704</v>
      </c>
      <c r="AZ41" s="25">
        <v>8666.8135285526096</v>
      </c>
      <c r="BA41" s="25">
        <v>3.10315283927754</v>
      </c>
      <c r="BB41" s="25">
        <v>3.1526937448260202</v>
      </c>
      <c r="BC41" s="25">
        <v>1715.88448714429</v>
      </c>
      <c r="BD41" s="25">
        <v>5.6051550630797404</v>
      </c>
      <c r="BE41" s="25">
        <v>534.52016410103704</v>
      </c>
      <c r="BF41" s="25">
        <v>7.7303346604055401</v>
      </c>
      <c r="BG41" s="25">
        <v>10.1552103650302</v>
      </c>
      <c r="BH41" s="25">
        <v>947.90705996020597</v>
      </c>
      <c r="BI41" s="25">
        <v>12465.518509329801</v>
      </c>
      <c r="BJ41" s="25">
        <v>591.26848983283401</v>
      </c>
      <c r="BK41" s="25">
        <v>47.313041348787699</v>
      </c>
      <c r="BL41" s="25">
        <v>12.5710351121326</v>
      </c>
      <c r="BM41" s="25">
        <v>254.69663188169901</v>
      </c>
      <c r="BN41" s="25">
        <v>6944.5849617071999</v>
      </c>
      <c r="BO41" s="25">
        <v>0</v>
      </c>
      <c r="BP41" s="25">
        <v>720.47956274318301</v>
      </c>
      <c r="BQ41" s="25">
        <v>2248.2050571868399</v>
      </c>
      <c r="BR41" s="91">
        <v>0</v>
      </c>
      <c r="BS41" s="25">
        <v>3781.6132567260702</v>
      </c>
      <c r="BT41" s="25">
        <v>45326.1059297717</v>
      </c>
      <c r="BU41" s="25">
        <v>1562.0969823708299</v>
      </c>
      <c r="BW41" s="29">
        <f t="shared" si="0"/>
        <v>6.8242194330990031E-3</v>
      </c>
      <c r="BX41" s="22">
        <f t="shared" si="3"/>
        <v>4.6430718410057159E-3</v>
      </c>
      <c r="BY41" s="22">
        <f t="shared" si="4"/>
        <v>2.7362194873906012E-3</v>
      </c>
      <c r="BZ41" s="22">
        <f t="shared" si="5"/>
        <v>2.5275830844460295E-3</v>
      </c>
      <c r="CA41" s="22">
        <f t="shared" si="8"/>
        <v>2.9775484799643712E-3</v>
      </c>
      <c r="CB41" s="22">
        <f t="shared" si="9"/>
        <v>3.214542903249744E-3</v>
      </c>
      <c r="CC41" s="22">
        <f t="shared" si="6"/>
        <v>2.6553423054761745E-3</v>
      </c>
      <c r="CD41" s="22">
        <f t="shared" si="7"/>
        <v>2.9006832425819899E-3</v>
      </c>
    </row>
    <row r="42" spans="1:82" x14ac:dyDescent="0.25">
      <c r="A42" s="27" t="s">
        <v>206</v>
      </c>
      <c r="B42" s="91">
        <v>68441.855511000002</v>
      </c>
      <c r="C42" s="91">
        <v>5798.0170449999996</v>
      </c>
      <c r="D42" s="91">
        <v>4192.5392166000001</v>
      </c>
      <c r="E42" s="91">
        <v>9282.2279122</v>
      </c>
      <c r="F42" s="91">
        <v>6401.4516242999998</v>
      </c>
      <c r="G42" s="91">
        <v>214.17788698000001</v>
      </c>
      <c r="H42" s="91">
        <v>34551.080906000003</v>
      </c>
      <c r="J42" s="27" t="s">
        <v>206</v>
      </c>
      <c r="K42" s="91">
        <v>2.1320804860194902</v>
      </c>
      <c r="L42" s="25">
        <v>1403.8896347750101</v>
      </c>
      <c r="M42" s="25">
        <v>1894.58851379876</v>
      </c>
      <c r="N42" s="25">
        <v>1894.58781696756</v>
      </c>
      <c r="O42" s="25">
        <v>2306.9881347095602</v>
      </c>
      <c r="P42" s="91">
        <v>4.32827881544733E-3</v>
      </c>
      <c r="Q42" s="25">
        <v>822.71803615916804</v>
      </c>
      <c r="R42" s="25">
        <v>4530.41645877875</v>
      </c>
      <c r="S42" s="25">
        <v>68830.083458611</v>
      </c>
      <c r="T42" s="25">
        <v>1307.5171637057799</v>
      </c>
      <c r="U42" s="25">
        <v>589.168525621355</v>
      </c>
      <c r="V42" s="25">
        <v>775.03919312141295</v>
      </c>
      <c r="W42" s="25">
        <v>1396.8205615977499</v>
      </c>
      <c r="X42" s="91">
        <v>7.5319461349118502E-3</v>
      </c>
      <c r="Y42" s="25">
        <v>1313.3595596295099</v>
      </c>
      <c r="Z42" s="25">
        <v>1313.3595596295099</v>
      </c>
      <c r="AA42" s="25">
        <v>16.2183971348732</v>
      </c>
      <c r="AB42" s="25">
        <v>326.41004104646697</v>
      </c>
      <c r="AC42" s="25">
        <v>44.453586711057099</v>
      </c>
      <c r="AD42" s="91">
        <v>5695.8347141771201</v>
      </c>
      <c r="AE42" s="25">
        <v>355.77747058692501</v>
      </c>
      <c r="AF42" s="25">
        <v>131.68763843209399</v>
      </c>
      <c r="AG42" s="25">
        <v>261.27570461540603</v>
      </c>
      <c r="AH42" s="25">
        <v>5813.8961300065603</v>
      </c>
      <c r="AI42" s="25">
        <v>0</v>
      </c>
      <c r="AJ42" s="91">
        <v>37979.654087644703</v>
      </c>
      <c r="AK42" s="25">
        <v>3787.7788896421298</v>
      </c>
      <c r="AL42" s="25">
        <v>404.64639538793</v>
      </c>
      <c r="AM42" s="25">
        <v>4208.6436821649304</v>
      </c>
      <c r="AN42" s="25">
        <v>0.34729978346761597</v>
      </c>
      <c r="AO42" s="25">
        <v>796.28898406278699</v>
      </c>
      <c r="AP42" s="25">
        <v>35.822876238032997</v>
      </c>
      <c r="AQ42" s="25">
        <v>7073.6318420939397</v>
      </c>
      <c r="AR42" s="25">
        <v>24.284104091227199</v>
      </c>
      <c r="AS42" s="25">
        <v>21.336861786735899</v>
      </c>
      <c r="AT42" s="25">
        <v>418.30798315668801</v>
      </c>
      <c r="AU42" s="25">
        <v>25.935514553260901</v>
      </c>
      <c r="AV42" s="25">
        <v>1.8515449098034</v>
      </c>
      <c r="AW42" s="25">
        <v>64.198807773497094</v>
      </c>
      <c r="AX42" s="25">
        <v>9321.9890674625403</v>
      </c>
      <c r="AY42" s="25">
        <v>6435.36333445328</v>
      </c>
      <c r="AZ42" s="25">
        <v>2886.6257330092499</v>
      </c>
      <c r="BA42" s="25">
        <v>1.7427538826149001</v>
      </c>
      <c r="BB42" s="25">
        <v>0.60009253129185303</v>
      </c>
      <c r="BC42" s="25">
        <v>443.98170902296602</v>
      </c>
      <c r="BD42" s="25">
        <v>6.7380159140638298</v>
      </c>
      <c r="BE42" s="25">
        <v>2115.2275145642802</v>
      </c>
      <c r="BF42" s="25">
        <v>12.5619835535199</v>
      </c>
      <c r="BG42" s="25">
        <v>15.7859571862409</v>
      </c>
      <c r="BH42" s="25">
        <v>3109.4905790990802</v>
      </c>
      <c r="BI42" s="25">
        <v>6649.0153636455598</v>
      </c>
      <c r="BJ42" s="25">
        <v>102.639372013426</v>
      </c>
      <c r="BK42" s="25">
        <v>32.5824918952584</v>
      </c>
      <c r="BL42" s="25">
        <v>2.27517228128771</v>
      </c>
      <c r="BM42" s="25">
        <v>215.21574809107301</v>
      </c>
      <c r="BN42" s="25">
        <v>2991.33235337008</v>
      </c>
      <c r="BO42" s="25">
        <v>0</v>
      </c>
      <c r="BP42" s="25">
        <v>76.698520499031702</v>
      </c>
      <c r="BQ42" s="25">
        <v>1164.18668265469</v>
      </c>
      <c r="BR42" s="91">
        <v>0</v>
      </c>
      <c r="BS42" s="25">
        <v>1687.7579476175099</v>
      </c>
      <c r="BT42" s="25">
        <v>34690.191924469596</v>
      </c>
      <c r="BU42" s="25">
        <v>712.19002518631703</v>
      </c>
      <c r="BW42" s="29">
        <f t="shared" si="0"/>
        <v>3.8535923588880398E-3</v>
      </c>
      <c r="BX42" s="22">
        <f t="shared" si="3"/>
        <v>5.6723761317166773E-3</v>
      </c>
      <c r="BY42" s="22">
        <f t="shared" si="4"/>
        <v>2.7387096111168249E-3</v>
      </c>
      <c r="BZ42" s="22">
        <f t="shared" si="5"/>
        <v>3.8412200179704934E-3</v>
      </c>
      <c r="CA42" s="22">
        <f t="shared" si="8"/>
        <v>4.2835788604458505E-3</v>
      </c>
      <c r="CB42" s="22">
        <f t="shared" si="9"/>
        <v>5.2975031514025436E-3</v>
      </c>
      <c r="CC42" s="22">
        <f t="shared" si="6"/>
        <v>4.8457902246925935E-3</v>
      </c>
      <c r="CD42" s="22">
        <f t="shared" si="7"/>
        <v>4.0262421557247458E-3</v>
      </c>
    </row>
    <row r="43" spans="1:82" x14ac:dyDescent="0.25">
      <c r="A43" s="27" t="s">
        <v>207</v>
      </c>
      <c r="B43" s="91">
        <v>28554.953805000001</v>
      </c>
      <c r="C43" s="91">
        <v>3882.7724345000001</v>
      </c>
      <c r="D43" s="91">
        <v>13329.408074000001</v>
      </c>
      <c r="E43" s="91">
        <v>25017.700582000001</v>
      </c>
      <c r="F43" s="91">
        <v>7818.4208594000002</v>
      </c>
      <c r="G43" s="91">
        <v>309.73208153000002</v>
      </c>
      <c r="H43" s="91">
        <v>57035.089589000003</v>
      </c>
      <c r="J43" s="27" t="s">
        <v>207</v>
      </c>
      <c r="K43" s="91">
        <v>5.2019381799026601</v>
      </c>
      <c r="L43" s="25">
        <v>3099.1305801045601</v>
      </c>
      <c r="M43" s="25">
        <v>791.65871029912603</v>
      </c>
      <c r="N43" s="25">
        <v>791.65641235864302</v>
      </c>
      <c r="O43" s="25">
        <v>883.06604942558499</v>
      </c>
      <c r="P43" s="91">
        <v>1.47085751650888E-2</v>
      </c>
      <c r="Q43" s="25">
        <v>1047.48135476834</v>
      </c>
      <c r="R43" s="25">
        <v>1570.5683020359099</v>
      </c>
      <c r="S43" s="25">
        <v>28695.2639590381</v>
      </c>
      <c r="T43" s="25">
        <v>568.61349227034498</v>
      </c>
      <c r="U43" s="25">
        <v>412.74212576550502</v>
      </c>
      <c r="V43" s="25">
        <v>282.754807748573</v>
      </c>
      <c r="W43" s="25">
        <v>4052.2350714183099</v>
      </c>
      <c r="X43" s="91">
        <v>2.3257415981018201E-2</v>
      </c>
      <c r="Y43" s="25">
        <v>566.45941837636599</v>
      </c>
      <c r="Z43" s="25">
        <v>566.45941837636599</v>
      </c>
      <c r="AA43" s="25">
        <v>94.348605087165197</v>
      </c>
      <c r="AB43" s="25">
        <v>185.341700959522</v>
      </c>
      <c r="AC43" s="25">
        <v>14.5575204242803</v>
      </c>
      <c r="AD43" s="91">
        <v>7706.8751121808</v>
      </c>
      <c r="AE43" s="25">
        <v>323.43401910847899</v>
      </c>
      <c r="AF43" s="25">
        <v>757.33646727553605</v>
      </c>
      <c r="AG43" s="25">
        <v>97.950074172696503</v>
      </c>
      <c r="AH43" s="25">
        <v>3893.4039938590199</v>
      </c>
      <c r="AI43" s="25">
        <v>0</v>
      </c>
      <c r="AJ43" s="91">
        <v>65899.938931419703</v>
      </c>
      <c r="AK43" s="25">
        <v>12024.3883106753</v>
      </c>
      <c r="AL43" s="25">
        <v>1241.6948298792399</v>
      </c>
      <c r="AM43" s="25">
        <v>13360.431745641699</v>
      </c>
      <c r="AN43" s="25">
        <v>0.48813234368535602</v>
      </c>
      <c r="AO43" s="25">
        <v>702.19794713184103</v>
      </c>
      <c r="AP43" s="25">
        <v>430.71422101445597</v>
      </c>
      <c r="AQ43" s="25">
        <v>15572.8067895778</v>
      </c>
      <c r="AR43" s="25">
        <v>128.41261897738599</v>
      </c>
      <c r="AS43" s="25">
        <v>14.8615170003913</v>
      </c>
      <c r="AT43" s="25">
        <v>760.66173955698105</v>
      </c>
      <c r="AU43" s="25">
        <v>280.19248657991398</v>
      </c>
      <c r="AV43" s="25">
        <v>3.3319507621929301</v>
      </c>
      <c r="AW43" s="25">
        <v>117.597303801319</v>
      </c>
      <c r="AX43" s="25">
        <v>25089.997187696699</v>
      </c>
      <c r="AY43" s="25">
        <v>7843.5535764157203</v>
      </c>
      <c r="AZ43" s="25">
        <v>17246.443611281</v>
      </c>
      <c r="BA43" s="25">
        <v>5.3288281467396299</v>
      </c>
      <c r="BB43" s="25">
        <v>6.3036183894134004</v>
      </c>
      <c r="BC43" s="25">
        <v>2579.6330410225</v>
      </c>
      <c r="BD43" s="25">
        <v>9.5902131023991792</v>
      </c>
      <c r="BE43" s="25">
        <v>823.21950387186598</v>
      </c>
      <c r="BF43" s="25">
        <v>8.5536342686442097</v>
      </c>
      <c r="BG43" s="25">
        <v>10.9121849942404</v>
      </c>
      <c r="BH43" s="25">
        <v>1431.56205911693</v>
      </c>
      <c r="BI43" s="25">
        <v>13584.573423460701</v>
      </c>
      <c r="BJ43" s="25">
        <v>1182.4684322492101</v>
      </c>
      <c r="BK43" s="25">
        <v>25.037495881214902</v>
      </c>
      <c r="BL43" s="25">
        <v>25.172727679910899</v>
      </c>
      <c r="BM43" s="25">
        <v>310.54070363156302</v>
      </c>
      <c r="BN43" s="25">
        <v>9681.5366652963094</v>
      </c>
      <c r="BO43" s="25">
        <v>0</v>
      </c>
      <c r="BP43" s="25">
        <v>1339.3576228325001</v>
      </c>
      <c r="BQ43" s="25">
        <v>3002.13266728593</v>
      </c>
      <c r="BR43" s="91">
        <v>0</v>
      </c>
      <c r="BS43" s="25">
        <v>4794.5386430751196</v>
      </c>
      <c r="BT43" s="25">
        <v>57204.558719114597</v>
      </c>
      <c r="BU43" s="25">
        <v>2141.9851075830002</v>
      </c>
      <c r="BW43" s="29">
        <f t="shared" si="0"/>
        <v>7.0617931279011708E-3</v>
      </c>
      <c r="BX43" s="22">
        <f t="shared" si="3"/>
        <v>4.9136887069146989E-3</v>
      </c>
      <c r="BY43" s="22">
        <f t="shared" si="4"/>
        <v>2.7381360969172645E-3</v>
      </c>
      <c r="BZ43" s="22">
        <f t="shared" si="5"/>
        <v>2.3274605646001964E-3</v>
      </c>
      <c r="CA43" s="22">
        <f t="shared" si="8"/>
        <v>2.8898181693290661E-3</v>
      </c>
      <c r="CB43" s="22">
        <f t="shared" si="9"/>
        <v>3.2145515658067105E-3</v>
      </c>
      <c r="CC43" s="22">
        <f t="shared" si="6"/>
        <v>2.6107147104962765E-3</v>
      </c>
      <c r="CD43" s="22">
        <f t="shared" si="7"/>
        <v>2.97131347273764E-3</v>
      </c>
    </row>
    <row r="44" spans="1:82" x14ac:dyDescent="0.25">
      <c r="A44" s="27" t="s">
        <v>208</v>
      </c>
      <c r="B44" s="91">
        <v>12042.055978</v>
      </c>
      <c r="C44" s="91">
        <v>6732.3922249999996</v>
      </c>
      <c r="D44" s="91">
        <v>3864.3094216999998</v>
      </c>
      <c r="E44" s="91">
        <v>4484.6126006000004</v>
      </c>
      <c r="F44" s="91">
        <v>1969.7931495</v>
      </c>
      <c r="G44" s="91">
        <v>92.787614108</v>
      </c>
      <c r="H44" s="91">
        <v>16609.669489</v>
      </c>
      <c r="J44" s="27" t="s">
        <v>208</v>
      </c>
      <c r="K44" s="91">
        <v>1.66366109077729</v>
      </c>
      <c r="L44" s="25">
        <v>836.84037136600398</v>
      </c>
      <c r="M44" s="25">
        <v>326.65290858815399</v>
      </c>
      <c r="N44" s="25">
        <v>326.65156644756399</v>
      </c>
      <c r="O44" s="25">
        <v>378.58257814368602</v>
      </c>
      <c r="P44" s="91">
        <v>7.83316404729947E-3</v>
      </c>
      <c r="Q44" s="25">
        <v>229.76634119074899</v>
      </c>
      <c r="R44" s="25">
        <v>713.33805161209898</v>
      </c>
      <c r="S44" s="25">
        <v>12103.9537151518</v>
      </c>
      <c r="T44" s="25">
        <v>226.560801139783</v>
      </c>
      <c r="U44" s="25">
        <v>152.30665557408599</v>
      </c>
      <c r="V44" s="25">
        <v>122.765802190201</v>
      </c>
      <c r="W44" s="25">
        <v>1279.75327324415</v>
      </c>
      <c r="X44" s="91">
        <v>1.1199871866110499E-2</v>
      </c>
      <c r="Y44" s="25">
        <v>227.49456490071299</v>
      </c>
      <c r="Z44" s="25">
        <v>227.49456490071299</v>
      </c>
      <c r="AA44" s="25">
        <v>25.647142610162199</v>
      </c>
      <c r="AB44" s="25">
        <v>63.560875094627796</v>
      </c>
      <c r="AC44" s="25">
        <v>6.65228532503507</v>
      </c>
      <c r="AD44" s="91">
        <v>2299.7143944595</v>
      </c>
      <c r="AE44" s="25">
        <v>131.11101782835399</v>
      </c>
      <c r="AF44" s="25">
        <v>154.94002361351201</v>
      </c>
      <c r="AG44" s="25">
        <v>42.859755081206799</v>
      </c>
      <c r="AH44" s="25">
        <v>6750.8318301338804</v>
      </c>
      <c r="AI44" s="25">
        <v>0</v>
      </c>
      <c r="AJ44" s="91">
        <v>18582.587757954501</v>
      </c>
      <c r="AK44" s="25">
        <v>3486.46181733604</v>
      </c>
      <c r="AL44" s="25">
        <v>361.73740356597602</v>
      </c>
      <c r="AM44" s="25">
        <v>3873.8463635121798</v>
      </c>
      <c r="AN44" s="25">
        <v>0.12580954756993301</v>
      </c>
      <c r="AO44" s="25">
        <v>192.77253339351901</v>
      </c>
      <c r="AP44" s="25">
        <v>58.588645055859601</v>
      </c>
      <c r="AQ44" s="25">
        <v>4150.43410526959</v>
      </c>
      <c r="AR44" s="25">
        <v>20.658996291825801</v>
      </c>
      <c r="AS44" s="25">
        <v>4.8532531865055102</v>
      </c>
      <c r="AT44" s="25">
        <v>262.96354884615602</v>
      </c>
      <c r="AU44" s="25">
        <v>38.971472643396801</v>
      </c>
      <c r="AV44" s="25">
        <v>1.5077148998274801</v>
      </c>
      <c r="AW44" s="25">
        <v>22.146756927197799</v>
      </c>
      <c r="AX44" s="25">
        <v>4499.2651653589901</v>
      </c>
      <c r="AY44" s="25">
        <v>1977.31562088901</v>
      </c>
      <c r="AZ44" s="25">
        <v>2521.9495444699801</v>
      </c>
      <c r="BA44" s="25">
        <v>1.2211154743519701</v>
      </c>
      <c r="BB44" s="25">
        <v>0.86920380605940295</v>
      </c>
      <c r="BC44" s="25">
        <v>432.58400186290498</v>
      </c>
      <c r="BD44" s="25">
        <v>2.1522322147081301</v>
      </c>
      <c r="BE44" s="25">
        <v>356.672172445532</v>
      </c>
      <c r="BF44" s="25">
        <v>3.2015065604038799</v>
      </c>
      <c r="BG44" s="25">
        <v>3.8082571438019799</v>
      </c>
      <c r="BH44" s="25">
        <v>588.664924905063</v>
      </c>
      <c r="BI44" s="25">
        <v>4615.7570173418599</v>
      </c>
      <c r="BJ44" s="25">
        <v>162.42930876282099</v>
      </c>
      <c r="BK44" s="25">
        <v>12.561426412473701</v>
      </c>
      <c r="BL44" s="25">
        <v>3.46108345012318</v>
      </c>
      <c r="BM44" s="25">
        <v>93.064841514795802</v>
      </c>
      <c r="BN44" s="25">
        <v>2409.8293519036201</v>
      </c>
      <c r="BO44" s="25">
        <v>0</v>
      </c>
      <c r="BP44" s="25">
        <v>201.37717972511999</v>
      </c>
      <c r="BQ44" s="25">
        <v>734.16976111603003</v>
      </c>
      <c r="BR44" s="91">
        <v>0</v>
      </c>
      <c r="BS44" s="25">
        <v>1006.77089019262</v>
      </c>
      <c r="BT44" s="25">
        <v>16661.5149419357</v>
      </c>
      <c r="BU44" s="25">
        <v>484.29457861805901</v>
      </c>
      <c r="BW44" s="29">
        <f t="shared" si="0"/>
        <v>6.6205884806720891E-3</v>
      </c>
      <c r="BX44" s="22">
        <f t="shared" si="3"/>
        <v>5.1401303286483895E-3</v>
      </c>
      <c r="BY44" s="22">
        <f t="shared" si="4"/>
        <v>2.7389380353401546E-3</v>
      </c>
      <c r="BZ44" s="22">
        <f t="shared" si="5"/>
        <v>2.4679550138054038E-3</v>
      </c>
      <c r="CA44" s="22">
        <f t="shared" si="8"/>
        <v>3.2672977721708457E-3</v>
      </c>
      <c r="CB44" s="22">
        <f t="shared" si="9"/>
        <v>3.8189143824159588E-3</v>
      </c>
      <c r="CC44" s="22">
        <f t="shared" si="6"/>
        <v>2.9877630701132573E-3</v>
      </c>
      <c r="CD44" s="22">
        <f t="shared" si="7"/>
        <v>3.1214018418630105E-3</v>
      </c>
    </row>
    <row r="45" spans="1:82" x14ac:dyDescent="0.25">
      <c r="A45" s="27" t="s">
        <v>209</v>
      </c>
      <c r="B45" s="91">
        <v>263956.33421</v>
      </c>
      <c r="C45" s="91">
        <v>55813.830572999999</v>
      </c>
      <c r="D45" s="91">
        <v>19286.646970000002</v>
      </c>
      <c r="E45" s="91">
        <v>35531.348421000002</v>
      </c>
      <c r="F45" s="91">
        <v>25382.480829</v>
      </c>
      <c r="G45" s="91">
        <v>855.81478203999995</v>
      </c>
      <c r="H45" s="91">
        <v>123073.10424</v>
      </c>
      <c r="J45" s="27" t="s">
        <v>209</v>
      </c>
      <c r="K45" s="91">
        <v>7.8624828173382904</v>
      </c>
      <c r="L45" s="25">
        <v>5715.8582049151701</v>
      </c>
      <c r="M45" s="25">
        <v>7220.1698523497798</v>
      </c>
      <c r="N45" s="25">
        <v>7220.1606043071897</v>
      </c>
      <c r="O45" s="25">
        <v>8802.4595997162596</v>
      </c>
      <c r="P45" s="91">
        <v>5.4929239246816301E-2</v>
      </c>
      <c r="Q45" s="25">
        <v>2623.12975860709</v>
      </c>
      <c r="R45" s="25">
        <v>17270.036199681301</v>
      </c>
      <c r="S45" s="25">
        <v>262705.50144105102</v>
      </c>
      <c r="T45" s="25">
        <v>4950.7360686873499</v>
      </c>
      <c r="U45" s="25">
        <v>2181.0965000009101</v>
      </c>
      <c r="V45" s="25">
        <v>2954.7758881916302</v>
      </c>
      <c r="W45" s="25">
        <v>5415.1951529439102</v>
      </c>
      <c r="X45" s="91">
        <v>7.4384879013632693E-2</v>
      </c>
      <c r="Y45" s="25">
        <v>4968.5807467845398</v>
      </c>
      <c r="Z45" s="25">
        <v>4968.5807467845398</v>
      </c>
      <c r="AA45" s="25">
        <v>82.730455713443106</v>
      </c>
      <c r="AB45" s="25">
        <v>1233.4290672787199</v>
      </c>
      <c r="AC45" s="25">
        <v>169.749940709904</v>
      </c>
      <c r="AD45" s="91">
        <v>21055.114129301001</v>
      </c>
      <c r="AE45" s="25">
        <v>1324.46102443682</v>
      </c>
      <c r="AF45" s="25">
        <v>547.94627627424097</v>
      </c>
      <c r="AG45" s="25">
        <v>966.72143070795903</v>
      </c>
      <c r="AH45" s="25">
        <v>55900.813133374097</v>
      </c>
      <c r="AI45" s="25">
        <v>0</v>
      </c>
      <c r="AJ45" s="91">
        <v>134041.429627804</v>
      </c>
      <c r="AK45" s="25">
        <v>17200.488019907702</v>
      </c>
      <c r="AL45" s="25">
        <v>1828.4356658167801</v>
      </c>
      <c r="AM45" s="25">
        <v>19111.654141437899</v>
      </c>
      <c r="AN45" s="25">
        <v>1.3509577340947401</v>
      </c>
      <c r="AO45" s="25">
        <v>2790.52054011976</v>
      </c>
      <c r="AP45" s="25">
        <v>180.99553465390099</v>
      </c>
      <c r="AQ45" s="25">
        <v>23675.184452599999</v>
      </c>
      <c r="AR45" s="25">
        <v>75.356506648588706</v>
      </c>
      <c r="AS45" s="25">
        <v>76.167818770151598</v>
      </c>
      <c r="AT45" s="25">
        <v>1761.12542884858</v>
      </c>
      <c r="AU45" s="25">
        <v>122.721143182482</v>
      </c>
      <c r="AV45" s="25">
        <v>11.357880000220399</v>
      </c>
      <c r="AW45" s="25">
        <v>251.34599940475201</v>
      </c>
      <c r="AX45" s="25">
        <v>35378.005240467101</v>
      </c>
      <c r="AY45" s="25">
        <v>25263.234414781102</v>
      </c>
      <c r="AZ45" s="25">
        <v>10114.770825686001</v>
      </c>
      <c r="BA45" s="25">
        <v>6.4632248449875096</v>
      </c>
      <c r="BB45" s="25">
        <v>2.7360409103986498</v>
      </c>
      <c r="BC45" s="25">
        <v>2084.2297166840199</v>
      </c>
      <c r="BD45" s="25">
        <v>25.841823380126399</v>
      </c>
      <c r="BE45" s="25">
        <v>8054.8115268660704</v>
      </c>
      <c r="BF45" s="25">
        <v>44.4225108494959</v>
      </c>
      <c r="BG45" s="25">
        <v>59.557918436702501</v>
      </c>
      <c r="BH45" s="25">
        <v>11849.412099957501</v>
      </c>
      <c r="BI45" s="25">
        <v>22631.331530801199</v>
      </c>
      <c r="BJ45" s="25">
        <v>505.766275164381</v>
      </c>
      <c r="BK45" s="25">
        <v>140.20252014087501</v>
      </c>
      <c r="BL45" s="25">
        <v>10.720446037798199</v>
      </c>
      <c r="BM45" s="25">
        <v>849.68262710163799</v>
      </c>
      <c r="BN45" s="25">
        <v>10721.607359637201</v>
      </c>
      <c r="BO45" s="25">
        <v>0</v>
      </c>
      <c r="BP45" s="25">
        <v>477.43891261245199</v>
      </c>
      <c r="BQ45" s="25">
        <v>3842.1415284160498</v>
      </c>
      <c r="BR45" s="91">
        <v>0</v>
      </c>
      <c r="BS45" s="25">
        <v>4580.1297870585104</v>
      </c>
      <c r="BT45" s="25">
        <v>122665.34829896801</v>
      </c>
      <c r="BU45" s="25">
        <v>2305.6117607209198</v>
      </c>
      <c r="BW45" s="29">
        <f t="shared" si="0"/>
        <v>4.3287961942586059E-3</v>
      </c>
      <c r="BX45" s="22">
        <f t="shared" si="3"/>
        <v>-4.7387867114180955E-3</v>
      </c>
      <c r="BY45" s="22">
        <f t="shared" si="4"/>
        <v>1.5584409720872175E-3</v>
      </c>
      <c r="BZ45" s="22">
        <f t="shared" si="5"/>
        <v>-9.0732634259495983E-3</v>
      </c>
      <c r="CA45" s="22">
        <f t="shared" si="8"/>
        <v>-4.3157152021360348E-3</v>
      </c>
      <c r="CB45" s="22">
        <f t="shared" si="9"/>
        <v>-4.6979810611205829E-3</v>
      </c>
      <c r="CC45" s="22">
        <f t="shared" si="6"/>
        <v>-7.1652828007303026E-3</v>
      </c>
      <c r="CD45" s="22">
        <f t="shared" si="7"/>
        <v>-3.3131198205324105E-3</v>
      </c>
    </row>
    <row r="46" spans="1:82" x14ac:dyDescent="0.25">
      <c r="A46" s="27" t="s">
        <v>210</v>
      </c>
      <c r="B46" s="91">
        <v>68468.843857</v>
      </c>
      <c r="C46" s="91">
        <v>23140.450752000001</v>
      </c>
      <c r="D46" s="91">
        <v>4412.5884742999997</v>
      </c>
      <c r="E46" s="91">
        <v>7793.0354759000002</v>
      </c>
      <c r="F46" s="91">
        <v>6075.7193371000003</v>
      </c>
      <c r="G46" s="91">
        <v>200.32473196999999</v>
      </c>
      <c r="H46" s="91">
        <v>34889.800432999997</v>
      </c>
      <c r="J46" s="27" t="s">
        <v>210</v>
      </c>
      <c r="K46" s="91">
        <v>2.8005990009580901</v>
      </c>
      <c r="L46" s="25">
        <v>1824.2292458918</v>
      </c>
      <c r="M46" s="25">
        <v>1894.1959684872099</v>
      </c>
      <c r="N46" s="25">
        <v>1894.1956365333399</v>
      </c>
      <c r="O46" s="25">
        <v>2314.49896086129</v>
      </c>
      <c r="P46" s="91">
        <v>2.1269085447654899E-3</v>
      </c>
      <c r="Q46" s="25">
        <v>822.14340216072401</v>
      </c>
      <c r="R46" s="25">
        <v>4552.9525559016001</v>
      </c>
      <c r="S46" s="25">
        <v>68858.610816095897</v>
      </c>
      <c r="T46" s="25">
        <v>1290.1531684379499</v>
      </c>
      <c r="U46" s="25">
        <v>580.65416121751298</v>
      </c>
      <c r="V46" s="25">
        <v>776.44604715360401</v>
      </c>
      <c r="W46" s="25">
        <v>2043.4025855802699</v>
      </c>
      <c r="X46" s="91">
        <v>5.7041651626818001E-3</v>
      </c>
      <c r="Y46" s="25">
        <v>1295.8192003946999</v>
      </c>
      <c r="Z46" s="25">
        <v>1295.8192003946999</v>
      </c>
      <c r="AA46" s="25">
        <v>16.3067701990222</v>
      </c>
      <c r="AB46" s="25">
        <v>324.98850623106199</v>
      </c>
      <c r="AC46" s="25">
        <v>44.6942806228531</v>
      </c>
      <c r="AD46" s="91">
        <v>6006.7831367021799</v>
      </c>
      <c r="AE46" s="25">
        <v>382.26223383202898</v>
      </c>
      <c r="AF46" s="25">
        <v>222.25825558759601</v>
      </c>
      <c r="AG46" s="25">
        <v>262.48792407657697</v>
      </c>
      <c r="AH46" s="25">
        <v>23203.8377074036</v>
      </c>
      <c r="AI46" s="25">
        <v>0</v>
      </c>
      <c r="AJ46" s="91">
        <v>38169.328800630501</v>
      </c>
      <c r="AK46" s="25">
        <v>3986.8046847180999</v>
      </c>
      <c r="AL46" s="25">
        <v>426.67121916411702</v>
      </c>
      <c r="AM46" s="25">
        <v>4429.7826740812397</v>
      </c>
      <c r="AN46" s="25">
        <v>0.39666558508876298</v>
      </c>
      <c r="AO46" s="25">
        <v>761.72740729911698</v>
      </c>
      <c r="AP46" s="25">
        <v>19.0910032496128</v>
      </c>
      <c r="AQ46" s="25">
        <v>7132.4669702759602</v>
      </c>
      <c r="AR46" s="25">
        <v>14.9964968615001</v>
      </c>
      <c r="AS46" s="25">
        <v>19.7732269305599</v>
      </c>
      <c r="AT46" s="25">
        <v>363.37323658349698</v>
      </c>
      <c r="AU46" s="25">
        <v>14.4033748740334</v>
      </c>
      <c r="AV46" s="25">
        <v>0.89574194590959899</v>
      </c>
      <c r="AW46" s="25">
        <v>59.770875592078703</v>
      </c>
      <c r="AX46" s="25">
        <v>7830.2741857517403</v>
      </c>
      <c r="AY46" s="25">
        <v>6109.0592849321802</v>
      </c>
      <c r="AZ46" s="25">
        <v>1721.2149008195599</v>
      </c>
      <c r="BA46" s="25">
        <v>1.5922570039187101</v>
      </c>
      <c r="BB46" s="25">
        <v>0.32236688977441202</v>
      </c>
      <c r="BC46" s="25">
        <v>298.50566102834603</v>
      </c>
      <c r="BD46" s="25">
        <v>6.3214040436074201</v>
      </c>
      <c r="BE46" s="25">
        <v>2112.2383189757302</v>
      </c>
      <c r="BF46" s="25">
        <v>11.253505372112601</v>
      </c>
      <c r="BG46" s="25">
        <v>13.8645745950384</v>
      </c>
      <c r="BH46" s="25">
        <v>3086.5788793906399</v>
      </c>
      <c r="BI46" s="25">
        <v>6129.0232925385699</v>
      </c>
      <c r="BJ46" s="25">
        <v>55.919453489640901</v>
      </c>
      <c r="BK46" s="25">
        <v>28.9400612598312</v>
      </c>
      <c r="BL46" s="25">
        <v>1.2188468463433499</v>
      </c>
      <c r="BM46" s="25">
        <v>201.33736087082499</v>
      </c>
      <c r="BN46" s="25">
        <v>3721.4781220702698</v>
      </c>
      <c r="BO46" s="25">
        <v>0</v>
      </c>
      <c r="BP46" s="25">
        <v>239.11733991335501</v>
      </c>
      <c r="BQ46" s="25">
        <v>1141.22816637805</v>
      </c>
      <c r="BR46" s="91">
        <v>0</v>
      </c>
      <c r="BS46" s="25">
        <v>1101.1768505247701</v>
      </c>
      <c r="BT46" s="25">
        <v>35030.127706366402</v>
      </c>
      <c r="BU46" s="25">
        <v>667.49118856094299</v>
      </c>
      <c r="BW46" s="29">
        <f t="shared" si="0"/>
        <v>3.6811670907544712E-3</v>
      </c>
      <c r="BX46" s="22">
        <f t="shared" si="3"/>
        <v>5.6926177972267495E-3</v>
      </c>
      <c r="BY46" s="22">
        <f t="shared" si="4"/>
        <v>2.7392273418926673E-3</v>
      </c>
      <c r="BZ46" s="22">
        <f t="shared" si="5"/>
        <v>3.896624369433793E-3</v>
      </c>
      <c r="CA46" s="22">
        <f t="shared" si="8"/>
        <v>4.7784601990971372E-3</v>
      </c>
      <c r="CB46" s="22">
        <f t="shared" si="9"/>
        <v>5.4874074957012974E-3</v>
      </c>
      <c r="CC46" s="22">
        <f t="shared" si="6"/>
        <v>5.054937005864334E-3</v>
      </c>
      <c r="CD46" s="22">
        <f t="shared" si="7"/>
        <v>4.0220142169021646E-3</v>
      </c>
    </row>
    <row r="47" spans="1:82" x14ac:dyDescent="0.25">
      <c r="A47" s="27" t="s">
        <v>211</v>
      </c>
      <c r="B47" s="91">
        <v>19437.579785999998</v>
      </c>
      <c r="C47" s="91">
        <v>6015.8308341000002</v>
      </c>
      <c r="D47" s="91">
        <v>8505.0942954999991</v>
      </c>
      <c r="E47" s="91">
        <v>15865.805079</v>
      </c>
      <c r="F47" s="91">
        <v>6297.0899283999997</v>
      </c>
      <c r="G47" s="91">
        <v>357.30045433999999</v>
      </c>
      <c r="H47" s="91">
        <v>20003.826484000001</v>
      </c>
      <c r="J47" s="27" t="s">
        <v>211</v>
      </c>
      <c r="K47" s="91">
        <v>1.91752596749761</v>
      </c>
      <c r="L47" s="25">
        <v>781.18942728269406</v>
      </c>
      <c r="M47" s="25">
        <v>519.75145300117595</v>
      </c>
      <c r="N47" s="25">
        <v>519.72291929326298</v>
      </c>
      <c r="O47" s="25">
        <v>575.20366167975601</v>
      </c>
      <c r="P47" s="91">
        <v>0.17395311139137101</v>
      </c>
      <c r="Q47" s="25">
        <v>379.08106541839999</v>
      </c>
      <c r="R47" s="25">
        <v>973.92434912526301</v>
      </c>
      <c r="S47" s="25">
        <v>19212.176312879899</v>
      </c>
      <c r="T47" s="25">
        <v>303.71941315200303</v>
      </c>
      <c r="U47" s="25">
        <v>201.480132617192</v>
      </c>
      <c r="V47" s="25">
        <v>175.10422478193999</v>
      </c>
      <c r="W47" s="25">
        <v>1086.63396087257</v>
      </c>
      <c r="X47" s="91">
        <v>0.21036792305961799</v>
      </c>
      <c r="Y47" s="25">
        <v>351.943084641388</v>
      </c>
      <c r="Z47" s="25">
        <v>351.943084641388</v>
      </c>
      <c r="AA47" s="25">
        <v>61.611125045718303</v>
      </c>
      <c r="AB47" s="25">
        <v>82.292255139971402</v>
      </c>
      <c r="AC47" s="25">
        <v>9.3841236781196997</v>
      </c>
      <c r="AD47" s="91">
        <v>2735.8970907062399</v>
      </c>
      <c r="AE47" s="25">
        <v>141.94000684837101</v>
      </c>
      <c r="AF47" s="25">
        <v>133.487976910529</v>
      </c>
      <c r="AG47" s="25">
        <v>70.355051465602401</v>
      </c>
      <c r="AH47" s="25">
        <v>6007.4419272695104</v>
      </c>
      <c r="AI47" s="25">
        <v>0</v>
      </c>
      <c r="AJ47" s="91">
        <v>22084.703551866402</v>
      </c>
      <c r="AK47" s="25">
        <v>7656.5336567976701</v>
      </c>
      <c r="AL47" s="25">
        <v>789.11518415494004</v>
      </c>
      <c r="AM47" s="25">
        <v>8507.2599659983298</v>
      </c>
      <c r="AN47" s="25">
        <v>0.13913508519666801</v>
      </c>
      <c r="AO47" s="25">
        <v>288.47094763411002</v>
      </c>
      <c r="AP47" s="25">
        <v>226.75407164029301</v>
      </c>
      <c r="AQ47" s="25">
        <v>4888.6624652973696</v>
      </c>
      <c r="AR47" s="25">
        <v>68.231288338100796</v>
      </c>
      <c r="AS47" s="25">
        <v>8.8632653538142705</v>
      </c>
      <c r="AT47" s="25">
        <v>730.38503164183703</v>
      </c>
      <c r="AU47" s="25">
        <v>147.64096173547799</v>
      </c>
      <c r="AV47" s="25">
        <v>23.811920150796102</v>
      </c>
      <c r="AW47" s="25">
        <v>64.174585894828496</v>
      </c>
      <c r="AX47" s="25">
        <v>15859.1331828735</v>
      </c>
      <c r="AY47" s="25">
        <v>6285.4942740511497</v>
      </c>
      <c r="AZ47" s="25">
        <v>9573.6389088223405</v>
      </c>
      <c r="BA47" s="25">
        <v>2.72693851199038</v>
      </c>
      <c r="BB47" s="25">
        <v>3.3259783241565901</v>
      </c>
      <c r="BC47" s="25">
        <v>2624.1382728991298</v>
      </c>
      <c r="BD47" s="25">
        <v>5.2508450353566198</v>
      </c>
      <c r="BE47" s="25">
        <v>574.58138803000395</v>
      </c>
      <c r="BF47" s="25">
        <v>5.5143137739270296</v>
      </c>
      <c r="BG47" s="25">
        <v>10.7491194927164</v>
      </c>
      <c r="BH47" s="25">
        <v>1047.37367956921</v>
      </c>
      <c r="BI47" s="25">
        <v>5649.7599462001599</v>
      </c>
      <c r="BJ47" s="25">
        <v>622.47201881644901</v>
      </c>
      <c r="BK47" s="25">
        <v>106.244566086299</v>
      </c>
      <c r="BL47" s="25">
        <v>13.2560287567585</v>
      </c>
      <c r="BM47" s="25">
        <v>357.303469022966</v>
      </c>
      <c r="BN47" s="25">
        <v>2534.7859814810099</v>
      </c>
      <c r="BO47" s="25">
        <v>0</v>
      </c>
      <c r="BP47" s="25">
        <v>155.44787461268999</v>
      </c>
      <c r="BQ47" s="25">
        <v>845.13840673291702</v>
      </c>
      <c r="BR47" s="91">
        <v>0</v>
      </c>
      <c r="BS47" s="25">
        <v>1272.1670381546</v>
      </c>
      <c r="BT47" s="25">
        <v>19970.3141576415</v>
      </c>
      <c r="BU47" s="25">
        <v>590.28778332400702</v>
      </c>
      <c r="BW47" s="29">
        <f t="shared" si="0"/>
        <v>7.2421820059531024E-3</v>
      </c>
      <c r="BX47" s="22">
        <f t="shared" si="3"/>
        <v>-1.1596272560766382E-2</v>
      </c>
      <c r="BY47" s="22">
        <f t="shared" si="4"/>
        <v>-1.3944718629616824E-3</v>
      </c>
      <c r="BZ47" s="22">
        <f t="shared" si="5"/>
        <v>2.5463215610395997E-4</v>
      </c>
      <c r="CA47" s="22">
        <f t="shared" si="8"/>
        <v>-4.2052049002735845E-4</v>
      </c>
      <c r="CB47" s="22">
        <f t="shared" si="9"/>
        <v>-1.8414306418832365E-3</v>
      </c>
      <c r="CC47" s="22">
        <f t="shared" si="6"/>
        <v>8.4373891199769889E-6</v>
      </c>
      <c r="CD47" s="22">
        <f t="shared" si="7"/>
        <v>-1.6752957932976347E-3</v>
      </c>
    </row>
    <row r="48" spans="1:82" x14ac:dyDescent="0.25">
      <c r="A48" s="3"/>
      <c r="BX48" s="22"/>
      <c r="BY48" s="22" t="str">
        <f>IF(AH48&lt;&gt;0,(AH48-C48)/C48,"")</f>
        <v/>
      </c>
      <c r="BZ48" s="22" t="str">
        <f>IF(AM48&lt;&gt;0,(AM48-D48)/D48,"")</f>
        <v/>
      </c>
      <c r="CA48" s="22" t="str">
        <f t="shared" si="8"/>
        <v/>
      </c>
      <c r="CB48" s="22" t="str">
        <f t="shared" si="9"/>
        <v/>
      </c>
      <c r="CC48" s="22" t="str">
        <f>IF(BM48&lt;&gt;0,(BM48-G48)/G48,"")</f>
        <v/>
      </c>
      <c r="CD48" s="22" t="str">
        <f>IF(BT48&lt;&gt;0,(BT48-H48)/H48,"")</f>
        <v/>
      </c>
    </row>
    <row r="49" spans="1:82" x14ac:dyDescent="0.25">
      <c r="A49" s="4" t="s">
        <v>55</v>
      </c>
      <c r="B49" s="1">
        <f>SUM(B3:B47)</f>
        <v>4228997.5106477998</v>
      </c>
      <c r="C49" s="1">
        <f t="shared" ref="C49:H49" si="10">SUM(C3:C47)</f>
        <v>556498.98916142085</v>
      </c>
      <c r="D49" s="1">
        <f t="shared" si="10"/>
        <v>577785.5791303399</v>
      </c>
      <c r="E49" s="1">
        <f>SUM(E3:E47)</f>
        <v>721837.83086984372</v>
      </c>
      <c r="F49" s="1">
        <f t="shared" si="10"/>
        <v>447481.11963079299</v>
      </c>
      <c r="G49" s="1">
        <f t="shared" si="10"/>
        <v>30873.103113423189</v>
      </c>
      <c r="H49" s="1">
        <f t="shared" si="10"/>
        <v>2527010.9352030004</v>
      </c>
      <c r="K49" s="1">
        <f>SUM(K3:K47)</f>
        <v>1484.757176611781</v>
      </c>
      <c r="L49" s="1">
        <f>SUM(L3:L47)</f>
        <v>143723.41351571606</v>
      </c>
      <c r="M49" s="1">
        <f>SUM(M3:M47)</f>
        <v>70876.625408957741</v>
      </c>
      <c r="N49" s="1">
        <f>SUM(N3:N47)</f>
        <v>70854.56541367303</v>
      </c>
      <c r="O49" s="1">
        <f t="shared" ref="O49:BU49" si="11">SUM(O3:O47)</f>
        <v>83445.346707658478</v>
      </c>
      <c r="P49" s="1">
        <f t="shared" si="11"/>
        <v>148.45084665561771</v>
      </c>
      <c r="Q49" s="1">
        <f t="shared" si="11"/>
        <v>45993.996638157594</v>
      </c>
      <c r="R49" s="1">
        <f t="shared" si="11"/>
        <v>826979.57945768209</v>
      </c>
      <c r="S49" s="1">
        <f t="shared" si="11"/>
        <v>4177888.0045407373</v>
      </c>
      <c r="T49" s="1">
        <f t="shared" si="11"/>
        <v>60937.049055054355</v>
      </c>
      <c r="U49" s="1">
        <f t="shared" si="11"/>
        <v>33437.408842055571</v>
      </c>
      <c r="V49" s="1">
        <f t="shared" si="11"/>
        <v>33276.645370869097</v>
      </c>
      <c r="W49" s="1">
        <f t="shared" si="11"/>
        <v>164671.44883043779</v>
      </c>
      <c r="X49" s="1">
        <f t="shared" si="11"/>
        <v>868.19798015942308</v>
      </c>
      <c r="Y49" s="1">
        <f t="shared" si="11"/>
        <v>52082.843302881643</v>
      </c>
      <c r="Z49" s="1">
        <f t="shared" si="11"/>
        <v>52082.843302881643</v>
      </c>
      <c r="AA49" s="1">
        <f t="shared" si="11"/>
        <v>3173.2845493904506</v>
      </c>
      <c r="AB49" s="1">
        <f t="shared" si="11"/>
        <v>35144.78759194423</v>
      </c>
      <c r="AC49" s="1">
        <f t="shared" si="11"/>
        <v>1765.1526744151759</v>
      </c>
      <c r="AD49" s="1">
        <f t="shared" si="11"/>
        <v>397495.32045613485</v>
      </c>
      <c r="AE49" s="1">
        <f t="shared" si="11"/>
        <v>19483.575692966766</v>
      </c>
      <c r="AF49" s="1">
        <f t="shared" si="11"/>
        <v>23087.551377157746</v>
      </c>
      <c r="AG49" s="1">
        <f t="shared" si="11"/>
        <v>10231.44597393205</v>
      </c>
      <c r="AH49" s="1">
        <f t="shared" si="11"/>
        <v>556226.34008867317</v>
      </c>
      <c r="AI49" s="1">
        <f t="shared" si="11"/>
        <v>0</v>
      </c>
      <c r="AJ49" s="1">
        <f t="shared" si="11"/>
        <v>2828233.9193209396</v>
      </c>
      <c r="AK49" s="1">
        <f t="shared" si="11"/>
        <v>514505.92039792298</v>
      </c>
      <c r="AL49" s="1">
        <f t="shared" si="11"/>
        <v>53994.2579342303</v>
      </c>
      <c r="AM49" s="1">
        <f t="shared" si="11"/>
        <v>571673.46288154356</v>
      </c>
      <c r="AN49" s="1">
        <f t="shared" si="11"/>
        <v>24.411712237489958</v>
      </c>
      <c r="AO49" s="1">
        <f t="shared" si="11"/>
        <v>44407.665242337251</v>
      </c>
      <c r="AP49" s="1">
        <f t="shared" si="11"/>
        <v>4343.9004006985215</v>
      </c>
      <c r="AQ49" s="1">
        <f t="shared" si="11"/>
        <v>709013.27380065201</v>
      </c>
      <c r="AR49" s="1">
        <f t="shared" si="11"/>
        <v>2270.7729820735972</v>
      </c>
      <c r="AS49" s="1">
        <f t="shared" si="11"/>
        <v>1410.0654137069382</v>
      </c>
      <c r="AT49" s="1">
        <f t="shared" si="11"/>
        <v>35594.498493727115</v>
      </c>
      <c r="AU49" s="1">
        <f t="shared" si="11"/>
        <v>3654.0056737897644</v>
      </c>
      <c r="AV49" s="1">
        <f t="shared" si="11"/>
        <v>1072.9079421134286</v>
      </c>
      <c r="AW49" s="1">
        <f t="shared" si="11"/>
        <v>3843.7889491811411</v>
      </c>
      <c r="AX49" s="1">
        <f t="shared" si="11"/>
        <v>716485.36575499841</v>
      </c>
      <c r="AY49" s="1">
        <f t="shared" si="11"/>
        <v>441753.39908115892</v>
      </c>
      <c r="AZ49" s="1">
        <f t="shared" si="11"/>
        <v>274731.96667383908</v>
      </c>
      <c r="BA49" s="1">
        <f t="shared" si="11"/>
        <v>135.04827643241981</v>
      </c>
      <c r="BB49" s="1">
        <f t="shared" si="11"/>
        <v>112.44759806809222</v>
      </c>
      <c r="BC49" s="1">
        <f t="shared" si="11"/>
        <v>90005.148523873679</v>
      </c>
      <c r="BD49" s="1">
        <f t="shared" si="11"/>
        <v>465.61511233779152</v>
      </c>
      <c r="BE49" s="1">
        <f t="shared" si="11"/>
        <v>106631.11225037999</v>
      </c>
      <c r="BF49" s="1">
        <f t="shared" si="11"/>
        <v>749.73740652362881</v>
      </c>
      <c r="BG49" s="1">
        <f t="shared" si="11"/>
        <v>1118.0277587820647</v>
      </c>
      <c r="BH49" s="1">
        <f t="shared" si="11"/>
        <v>169325.34392814004</v>
      </c>
      <c r="BI49" s="1">
        <f t="shared" si="11"/>
        <v>403782.26608426281</v>
      </c>
      <c r="BJ49" s="1">
        <f t="shared" si="11"/>
        <v>12270.107663982948</v>
      </c>
      <c r="BK49" s="1">
        <f t="shared" si="11"/>
        <v>8380.528474737559</v>
      </c>
      <c r="BL49" s="1">
        <f t="shared" si="11"/>
        <v>370.34223261022714</v>
      </c>
      <c r="BM49" s="1">
        <f t="shared" si="11"/>
        <v>30639.124431579112</v>
      </c>
      <c r="BN49" s="1">
        <f t="shared" si="11"/>
        <v>479958.68217099953</v>
      </c>
      <c r="BO49" s="1">
        <f t="shared" si="11"/>
        <v>12.424543240904491</v>
      </c>
      <c r="BP49" s="1">
        <f t="shared" si="11"/>
        <v>30582.975827084585</v>
      </c>
      <c r="BQ49" s="1">
        <f t="shared" si="11"/>
        <v>128602.32252605421</v>
      </c>
      <c r="BR49" s="1">
        <f t="shared" si="11"/>
        <v>0</v>
      </c>
      <c r="BS49" s="1">
        <f t="shared" si="11"/>
        <v>142137.48235213396</v>
      </c>
      <c r="BT49" s="1">
        <f t="shared" si="11"/>
        <v>2511595.3297352539</v>
      </c>
      <c r="BU49" s="1">
        <f t="shared" si="11"/>
        <v>84870.924581788582</v>
      </c>
      <c r="BX49" s="22">
        <f>+(R49-B49)/B49</f>
        <v>-0.8044502089737563</v>
      </c>
      <c r="BY49" s="22">
        <f>IF(AH49&lt;&gt;0,(AH49-C49)/C49,"")</f>
        <v>-4.8993633062753257E-4</v>
      </c>
      <c r="BZ49" s="22">
        <f>IF(AM49&lt;&gt;0,(AM49-D49)/D49,"")</f>
        <v>-1.057851990351864E-2</v>
      </c>
      <c r="CA49" s="22">
        <f t="shared" si="8"/>
        <v>-7.4150520878011831E-3</v>
      </c>
      <c r="CB49" s="22">
        <f t="shared" si="9"/>
        <v>-1.279991556819178E-2</v>
      </c>
      <c r="CC49" s="22">
        <f>IF(BM49&lt;&gt;0,(BM49-G49)/G49,"")</f>
        <v>-7.5787225205213157E-3</v>
      </c>
      <c r="CD49" s="22">
        <f>IF(BT49&lt;&gt;0,(BT49-H49)/H49,"")</f>
        <v>-6.1003319190259574E-3</v>
      </c>
    </row>
    <row r="50" spans="1:82" x14ac:dyDescent="0.25">
      <c r="A50" s="4" t="s">
        <v>74</v>
      </c>
      <c r="B50" s="1">
        <f>SUM(B3:B15)</f>
        <v>2367132.8202537</v>
      </c>
      <c r="C50" s="1">
        <f t="shared" ref="C50:H50" si="12">SUM(C3:C15)</f>
        <v>4025.1881515908999</v>
      </c>
      <c r="D50" s="1">
        <f t="shared" si="12"/>
        <v>312935.41945883998</v>
      </c>
      <c r="E50" s="1">
        <f>SUM(E3:E15)</f>
        <v>232423.31071214401</v>
      </c>
      <c r="F50" s="1">
        <f t="shared" si="12"/>
        <v>176892.04103604303</v>
      </c>
      <c r="G50" s="1">
        <f t="shared" si="12"/>
        <v>17259.447325213197</v>
      </c>
      <c r="H50" s="1">
        <f t="shared" si="12"/>
        <v>782241.81957100006</v>
      </c>
      <c r="K50" s="1">
        <f>SUM(K3:K15)</f>
        <v>1320.9026600260365</v>
      </c>
      <c r="L50" s="1">
        <f>SUM(L3:L15)</f>
        <v>47798.561893427068</v>
      </c>
      <c r="M50" s="1">
        <f>SUM(M3:M15)</f>
        <v>22329.89050898073</v>
      </c>
      <c r="N50" s="1">
        <f>SUM(N3:N15)</f>
        <v>22308.861531714108</v>
      </c>
      <c r="O50" s="1">
        <f t="shared" ref="O50:BU50" si="13">SUM(O3:O15)</f>
        <v>25488.290039421496</v>
      </c>
      <c r="P50" s="1">
        <f t="shared" si="13"/>
        <v>142.21249425462889</v>
      </c>
      <c r="Q50" s="1">
        <f t="shared" si="13"/>
        <v>15781.500611498655</v>
      </c>
      <c r="R50" s="1">
        <f t="shared" si="13"/>
        <v>714753.09049733402</v>
      </c>
      <c r="S50" s="1">
        <f t="shared" si="13"/>
        <v>2356240.6340834927</v>
      </c>
      <c r="T50" s="1">
        <f t="shared" si="13"/>
        <v>27415.882794926711</v>
      </c>
      <c r="U50" s="1">
        <f t="shared" si="13"/>
        <v>15171.597828515991</v>
      </c>
      <c r="V50" s="1">
        <f t="shared" si="13"/>
        <v>14059.487454880737</v>
      </c>
      <c r="W50" s="1">
        <f t="shared" si="13"/>
        <v>49450.360981436395</v>
      </c>
      <c r="X50" s="1">
        <f t="shared" si="13"/>
        <v>860.54640228297239</v>
      </c>
      <c r="Y50" s="1">
        <f t="shared" si="13"/>
        <v>18127.55197109266</v>
      </c>
      <c r="Z50" s="1">
        <f t="shared" si="13"/>
        <v>18127.55197109266</v>
      </c>
      <c r="AA50" s="1">
        <f t="shared" si="13"/>
        <v>1711.8069501947205</v>
      </c>
      <c r="AB50" s="1">
        <f t="shared" si="13"/>
        <v>25937.742015764095</v>
      </c>
      <c r="AC50" s="1">
        <f t="shared" si="13"/>
        <v>679.9359657968306</v>
      </c>
      <c r="AD50" s="1">
        <f t="shared" si="13"/>
        <v>139036.04372251092</v>
      </c>
      <c r="AE50" s="1">
        <f t="shared" si="13"/>
        <v>4669.7898493519042</v>
      </c>
      <c r="AF50" s="1">
        <f t="shared" si="13"/>
        <v>5083.1223730306383</v>
      </c>
      <c r="AG50" s="1">
        <f t="shared" si="13"/>
        <v>3715.1205507384025</v>
      </c>
      <c r="AH50" s="1">
        <f t="shared" si="13"/>
        <v>4019.4905777688377</v>
      </c>
      <c r="AI50" s="1">
        <f t="shared" si="13"/>
        <v>0</v>
      </c>
      <c r="AJ50" s="1">
        <f t="shared" si="13"/>
        <v>864443.26852077455</v>
      </c>
      <c r="AK50" s="1">
        <f t="shared" si="13"/>
        <v>277741.0906001965</v>
      </c>
      <c r="AL50" s="1">
        <f t="shared" si="13"/>
        <v>29148.529780111196</v>
      </c>
      <c r="AM50" s="1">
        <f t="shared" si="13"/>
        <v>308601.42733050248</v>
      </c>
      <c r="AN50" s="1">
        <f t="shared" si="13"/>
        <v>8.2370638061750849</v>
      </c>
      <c r="AO50" s="1">
        <f t="shared" si="13"/>
        <v>18848.778510210272</v>
      </c>
      <c r="AP50" s="1">
        <f t="shared" si="13"/>
        <v>215.88825223377569</v>
      </c>
      <c r="AQ50" s="1">
        <f t="shared" si="13"/>
        <v>281278.37428119208</v>
      </c>
      <c r="AR50" s="1">
        <f t="shared" si="13"/>
        <v>500.69272730252334</v>
      </c>
      <c r="AS50" s="1">
        <f t="shared" si="13"/>
        <v>801.72037761132367</v>
      </c>
      <c r="AT50" s="1">
        <f t="shared" si="13"/>
        <v>16216.195522342168</v>
      </c>
      <c r="AU50" s="1">
        <f t="shared" si="13"/>
        <v>859.37794224559866</v>
      </c>
      <c r="AV50" s="1">
        <f t="shared" si="13"/>
        <v>236.49981376825312</v>
      </c>
      <c r="AW50" s="1">
        <f t="shared" si="13"/>
        <v>1507.2220376474465</v>
      </c>
      <c r="AX50" s="1">
        <f t="shared" si="13"/>
        <v>232951.01176741553</v>
      </c>
      <c r="AY50" s="1">
        <f t="shared" si="13"/>
        <v>175488.26576451305</v>
      </c>
      <c r="AZ50" s="1">
        <f t="shared" si="13"/>
        <v>57462.74600290243</v>
      </c>
      <c r="BA50" s="1">
        <f t="shared" si="13"/>
        <v>33.119286903272148</v>
      </c>
      <c r="BB50" s="1">
        <f t="shared" si="13"/>
        <v>49.193867059786385</v>
      </c>
      <c r="BC50" s="1">
        <f t="shared" si="13"/>
        <v>14982.035579725729</v>
      </c>
      <c r="BD50" s="1">
        <f t="shared" si="13"/>
        <v>232.46177347925709</v>
      </c>
      <c r="BE50" s="1">
        <f t="shared" si="13"/>
        <v>51206.218317742445</v>
      </c>
      <c r="BF50" s="1">
        <f t="shared" si="13"/>
        <v>374.65802580351169</v>
      </c>
      <c r="BG50" s="1">
        <f t="shared" si="13"/>
        <v>568.23429393696847</v>
      </c>
      <c r="BH50" s="1">
        <f t="shared" si="13"/>
        <v>82659.214308085866</v>
      </c>
      <c r="BI50" s="1">
        <f t="shared" si="13"/>
        <v>25512.617947481744</v>
      </c>
      <c r="BJ50" s="1">
        <f t="shared" si="13"/>
        <v>749.68933424691556</v>
      </c>
      <c r="BK50" s="1">
        <f t="shared" si="13"/>
        <v>4174.2481908593054</v>
      </c>
      <c r="BL50" s="1">
        <f t="shared" si="13"/>
        <v>121.59611351886259</v>
      </c>
      <c r="BM50" s="1">
        <f t="shared" si="13"/>
        <v>17180.015295390083</v>
      </c>
      <c r="BN50" s="1">
        <f t="shared" si="13"/>
        <v>231374.25301717751</v>
      </c>
      <c r="BO50" s="1">
        <f t="shared" si="13"/>
        <v>12.424543240904491</v>
      </c>
      <c r="BP50" s="1">
        <f t="shared" si="13"/>
        <v>2356.0084339849245</v>
      </c>
      <c r="BQ50" s="1">
        <f t="shared" si="13"/>
        <v>47887.601328312805</v>
      </c>
      <c r="BR50" s="1">
        <f t="shared" si="13"/>
        <v>0</v>
      </c>
      <c r="BS50" s="1">
        <f t="shared" si="13"/>
        <v>27191.164008912179</v>
      </c>
      <c r="BT50" s="1">
        <f t="shared" si="13"/>
        <v>780201.19797710388</v>
      </c>
      <c r="BU50" s="1">
        <f t="shared" si="13"/>
        <v>31048.938944561512</v>
      </c>
      <c r="BX50" s="22">
        <f>+(R50-B50)/B50</f>
        <v>-0.69805112565642613</v>
      </c>
      <c r="BY50" s="22">
        <f>IF(AH50&lt;&gt;0,(AH50-C50)/C50,"")</f>
        <v>-1.415480123534171E-3</v>
      </c>
      <c r="BZ50" s="22">
        <f>IF(AM50&lt;&gt;0,(AM50-D50)/D50,"")</f>
        <v>-1.3849477747940084E-2</v>
      </c>
      <c r="CA50" s="22">
        <f t="shared" si="8"/>
        <v>2.270430851598526E-3</v>
      </c>
      <c r="CB50" s="22">
        <f t="shared" si="9"/>
        <v>-7.9357740648373365E-3</v>
      </c>
      <c r="CC50" s="22">
        <f>IF(BM50&lt;&gt;0,(BM50-G50)/G50,"")</f>
        <v>-4.6022348413831933E-3</v>
      </c>
      <c r="CD50" s="22">
        <f>IF(BT50&lt;&gt;0,(BT50-H50)/H50,"")</f>
        <v>-2.6086838402673337E-3</v>
      </c>
    </row>
    <row r="51" spans="1:82" x14ac:dyDescent="0.25">
      <c r="A51" s="4" t="s">
        <v>127</v>
      </c>
      <c r="B51" s="1">
        <f>SUM(B16:B47)</f>
        <v>1861864.6903941</v>
      </c>
      <c r="C51" s="1">
        <f t="shared" ref="C51:H51" si="14">SUM(C16:C47)</f>
        <v>552473.80100982997</v>
      </c>
      <c r="D51" s="1">
        <f t="shared" si="14"/>
        <v>264850.15967150003</v>
      </c>
      <c r="E51" s="1">
        <f>SUM(E16:E47)</f>
        <v>489414.52015770006</v>
      </c>
      <c r="F51" s="1">
        <f t="shared" si="14"/>
        <v>270589.07859474997</v>
      </c>
      <c r="G51" s="1">
        <f t="shared" si="14"/>
        <v>13613.655788210002</v>
      </c>
      <c r="H51" s="1">
        <f t="shared" si="14"/>
        <v>1744769.1156320006</v>
      </c>
      <c r="K51" s="1">
        <f>SUM(K16:K47)</f>
        <v>163.85451658574462</v>
      </c>
      <c r="L51" s="1">
        <f>SUM(L16:L47)</f>
        <v>95924.851622289032</v>
      </c>
      <c r="M51" s="1">
        <f>SUM(M16:M47)</f>
        <v>48546.734899977011</v>
      </c>
      <c r="N51" s="1">
        <f>SUM(N16:N47)</f>
        <v>48545.703881958936</v>
      </c>
      <c r="O51" s="1">
        <f t="shared" ref="O51:BU51" si="15">SUM(O16:O47)</f>
        <v>57957.056668236961</v>
      </c>
      <c r="P51" s="1">
        <f t="shared" si="15"/>
        <v>6.2383524009887941</v>
      </c>
      <c r="Q51" s="1">
        <f t="shared" si="15"/>
        <v>30212.49602665893</v>
      </c>
      <c r="R51" s="1">
        <f t="shared" si="15"/>
        <v>112226.48896034794</v>
      </c>
      <c r="S51" s="1">
        <f t="shared" si="15"/>
        <v>1821647.3704572432</v>
      </c>
      <c r="T51" s="1">
        <f t="shared" si="15"/>
        <v>33521.16626012764</v>
      </c>
      <c r="U51" s="1">
        <f t="shared" si="15"/>
        <v>18265.811013539576</v>
      </c>
      <c r="V51" s="1">
        <f t="shared" si="15"/>
        <v>19217.157915988359</v>
      </c>
      <c r="W51" s="1">
        <f t="shared" si="15"/>
        <v>115221.08784900133</v>
      </c>
      <c r="X51" s="1">
        <f t="shared" si="15"/>
        <v>7.6515778764508351</v>
      </c>
      <c r="Y51" s="1">
        <f t="shared" si="15"/>
        <v>33955.291331788976</v>
      </c>
      <c r="Z51" s="1">
        <f t="shared" si="15"/>
        <v>33955.291331788976</v>
      </c>
      <c r="AA51" s="1">
        <f t="shared" si="15"/>
        <v>1461.4775991957292</v>
      </c>
      <c r="AB51" s="1">
        <f t="shared" si="15"/>
        <v>9207.0455761801459</v>
      </c>
      <c r="AC51" s="1">
        <f t="shared" si="15"/>
        <v>1085.2167086183454</v>
      </c>
      <c r="AD51" s="1">
        <f t="shared" si="15"/>
        <v>258459.27673362399</v>
      </c>
      <c r="AE51" s="1">
        <f t="shared" si="15"/>
        <v>14813.785843614864</v>
      </c>
      <c r="AF51" s="1">
        <f t="shared" si="15"/>
        <v>18004.429004127109</v>
      </c>
      <c r="AG51" s="1">
        <f t="shared" si="15"/>
        <v>6516.3254231936471</v>
      </c>
      <c r="AH51" s="1">
        <f t="shared" si="15"/>
        <v>552206.8495109044</v>
      </c>
      <c r="AI51" s="1">
        <f t="shared" si="15"/>
        <v>0</v>
      </c>
      <c r="AJ51" s="1">
        <f t="shared" si="15"/>
        <v>1963790.6508001655</v>
      </c>
      <c r="AK51" s="1">
        <f t="shared" si="15"/>
        <v>236764.82979772653</v>
      </c>
      <c r="AL51" s="1">
        <f t="shared" si="15"/>
        <v>24845.728154119093</v>
      </c>
      <c r="AM51" s="1">
        <f t="shared" si="15"/>
        <v>263072.03555104096</v>
      </c>
      <c r="AN51" s="1">
        <f t="shared" si="15"/>
        <v>16.174648431314868</v>
      </c>
      <c r="AO51" s="1">
        <f t="shared" si="15"/>
        <v>25558.886732126979</v>
      </c>
      <c r="AP51" s="1">
        <f t="shared" si="15"/>
        <v>4128.0121484647452</v>
      </c>
      <c r="AQ51" s="1">
        <f t="shared" si="15"/>
        <v>427734.89951945993</v>
      </c>
      <c r="AR51" s="1">
        <f t="shared" si="15"/>
        <v>1770.0802547710741</v>
      </c>
      <c r="AS51" s="1">
        <f t="shared" si="15"/>
        <v>608.34503609561386</v>
      </c>
      <c r="AT51" s="1">
        <f t="shared" si="15"/>
        <v>19378.302971384946</v>
      </c>
      <c r="AU51" s="1">
        <f t="shared" si="15"/>
        <v>2794.6277315441662</v>
      </c>
      <c r="AV51" s="1">
        <f t="shared" si="15"/>
        <v>836.40812834517556</v>
      </c>
      <c r="AW51" s="1">
        <f t="shared" si="15"/>
        <v>2336.5669115336941</v>
      </c>
      <c r="AX51" s="1">
        <f t="shared" si="15"/>
        <v>483534.35398758284</v>
      </c>
      <c r="AY51" s="1">
        <f t="shared" si="15"/>
        <v>266265.13331664592</v>
      </c>
      <c r="AZ51" s="1">
        <f t="shared" si="15"/>
        <v>217269.22067093669</v>
      </c>
      <c r="BA51" s="1">
        <f t="shared" si="15"/>
        <v>101.92898952914769</v>
      </c>
      <c r="BB51" s="1">
        <f t="shared" si="15"/>
        <v>63.253731008305792</v>
      </c>
      <c r="BC51" s="1">
        <f t="shared" si="15"/>
        <v>75023.112944147957</v>
      </c>
      <c r="BD51" s="1">
        <f t="shared" si="15"/>
        <v>233.15333885853445</v>
      </c>
      <c r="BE51" s="1">
        <f t="shared" si="15"/>
        <v>55424.893932637569</v>
      </c>
      <c r="BF51" s="1">
        <f t="shared" si="15"/>
        <v>375.079380720117</v>
      </c>
      <c r="BG51" s="1">
        <f t="shared" si="15"/>
        <v>549.79346484509676</v>
      </c>
      <c r="BH51" s="1">
        <f t="shared" si="15"/>
        <v>86666.129620054184</v>
      </c>
      <c r="BI51" s="1">
        <f t="shared" si="15"/>
        <v>378269.64813678106</v>
      </c>
      <c r="BJ51" s="1">
        <f t="shared" si="15"/>
        <v>11520.418329736032</v>
      </c>
      <c r="BK51" s="1">
        <f t="shared" si="15"/>
        <v>4206.2802838782518</v>
      </c>
      <c r="BL51" s="1">
        <f t="shared" si="15"/>
        <v>248.74611909136453</v>
      </c>
      <c r="BM51" s="1">
        <f t="shared" si="15"/>
        <v>13459.10913618903</v>
      </c>
      <c r="BN51" s="1">
        <f t="shared" si="15"/>
        <v>248584.42915382207</v>
      </c>
      <c r="BO51" s="1">
        <f t="shared" si="15"/>
        <v>0</v>
      </c>
      <c r="BP51" s="1">
        <f t="shared" si="15"/>
        <v>28226.967393099658</v>
      </c>
      <c r="BQ51" s="1">
        <f t="shared" si="15"/>
        <v>80714.721197741441</v>
      </c>
      <c r="BR51" s="1">
        <f t="shared" si="15"/>
        <v>0</v>
      </c>
      <c r="BS51" s="1">
        <f t="shared" si="15"/>
        <v>114946.31834322179</v>
      </c>
      <c r="BT51" s="1">
        <f t="shared" si="15"/>
        <v>1731394.1317581502</v>
      </c>
      <c r="BU51" s="1">
        <f t="shared" si="15"/>
        <v>53821.985637227037</v>
      </c>
      <c r="BX51" s="22">
        <f>+(R51-B51)/B51</f>
        <v>-0.93972360637195773</v>
      </c>
      <c r="BY51" s="22">
        <f>IF(AH51&lt;&gt;0,(AH51-C51)/C51,"")</f>
        <v>-4.8319304632658897E-4</v>
      </c>
      <c r="BZ51" s="22">
        <f>IF(AM51&lt;&gt;0,(AM51-D51)/D51,"")</f>
        <v>-6.7136985028233573E-3</v>
      </c>
      <c r="CA51" s="22">
        <f t="shared" si="8"/>
        <v>-1.2014694962917108E-2</v>
      </c>
      <c r="CB51" s="22">
        <f t="shared" si="9"/>
        <v>-1.5979747965289608E-2</v>
      </c>
      <c r="CC51" s="22">
        <f>IF(BM51&lt;&gt;0,(BM51-G51)/G51,"")</f>
        <v>-1.1352325519704701E-2</v>
      </c>
      <c r="CD51" s="22">
        <f>IF(BT51&lt;&gt;0,(BT51-H51)/H51,"")</f>
        <v>-7.6657614775612684E-3</v>
      </c>
    </row>
    <row r="52" spans="1:82" x14ac:dyDescent="0.25">
      <c r="A52" s="6"/>
    </row>
    <row r="53" spans="1:82" x14ac:dyDescent="0.25">
      <c r="A53" s="6"/>
    </row>
    <row r="54" spans="1:82" x14ac:dyDescent="0.25">
      <c r="A54" s="6"/>
    </row>
    <row r="55" spans="1:82" x14ac:dyDescent="0.25">
      <c r="A55" s="1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L51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RowHeight="15" x14ac:dyDescent="0.25"/>
  <cols>
    <col min="1" max="1" width="18.85546875" customWidth="1"/>
    <col min="2" max="2" width="10.85546875" style="91" customWidth="1"/>
    <col min="3" max="8" width="9.140625" style="91"/>
    <col min="10" max="10" width="14.85546875" bestFit="1" customWidth="1"/>
    <col min="11" max="11" width="6" style="90" bestFit="1" customWidth="1"/>
    <col min="12" max="12" width="5.42578125" style="25" bestFit="1" customWidth="1"/>
    <col min="13" max="13" width="5.7109375" style="25" bestFit="1" customWidth="1"/>
    <col min="14" max="14" width="14.5703125" style="25" bestFit="1" customWidth="1"/>
    <col min="15" max="15" width="5.7109375" style="25" bestFit="1" customWidth="1"/>
    <col min="16" max="16" width="5.7109375" style="91" customWidth="1"/>
    <col min="17" max="18" width="6.7109375" style="25" bestFit="1" customWidth="1"/>
    <col min="19" max="19" width="9.28515625" style="25" bestFit="1" customWidth="1"/>
    <col min="20" max="20" width="6.7109375" style="25" bestFit="1" customWidth="1"/>
    <col min="21" max="21" width="5.7109375" style="25" customWidth="1"/>
    <col min="22" max="22" width="5.7109375" style="25" bestFit="1" customWidth="1"/>
    <col min="23" max="23" width="5.85546875" style="25" bestFit="1" customWidth="1"/>
    <col min="24" max="24" width="5.85546875" style="91" customWidth="1"/>
    <col min="25" max="25" width="6.42578125" style="25" bestFit="1" customWidth="1"/>
    <col min="26" max="26" width="15.42578125" style="25" bestFit="1" customWidth="1"/>
    <col min="27" max="27" width="6.5703125" style="25" bestFit="1" customWidth="1"/>
    <col min="28" max="28" width="6.7109375" style="25" bestFit="1" customWidth="1"/>
    <col min="29" max="29" width="5.140625" style="25" bestFit="1" customWidth="1"/>
    <col min="30" max="30" width="5.140625" style="91" customWidth="1"/>
    <col min="31" max="31" width="4.140625" style="25" bestFit="1" customWidth="1"/>
    <col min="32" max="32" width="6.5703125" style="25" bestFit="1" customWidth="1"/>
    <col min="33" max="33" width="6.140625" style="25" bestFit="1" customWidth="1"/>
    <col min="34" max="34" width="6.7109375" style="25" bestFit="1" customWidth="1"/>
    <col min="35" max="35" width="10" style="25" bestFit="1" customWidth="1"/>
    <col min="36" max="36" width="10" style="91" customWidth="1"/>
    <col min="37" max="37" width="7.7109375" style="25" bestFit="1" customWidth="1"/>
    <col min="38" max="38" width="6.7109375" style="25" bestFit="1" customWidth="1"/>
    <col min="39" max="39" width="7.7109375" style="25" bestFit="1" customWidth="1"/>
    <col min="40" max="40" width="6" style="25" bestFit="1" customWidth="1"/>
    <col min="41" max="41" width="6.7109375" style="25" bestFit="1" customWidth="1"/>
    <col min="42" max="42" width="4.28515625" style="25" bestFit="1" customWidth="1"/>
    <col min="43" max="43" width="7.7109375" style="25" bestFit="1" customWidth="1"/>
    <col min="44" max="44" width="4.5703125" style="25" bestFit="1" customWidth="1"/>
    <col min="45" max="45" width="4.140625" style="25" bestFit="1" customWidth="1"/>
    <col min="46" max="46" width="6.7109375" style="25" bestFit="1" customWidth="1"/>
    <col min="47" max="47" width="4.140625" style="25" bestFit="1" customWidth="1"/>
    <col min="48" max="48" width="5.85546875" style="25" bestFit="1" customWidth="1"/>
    <col min="49" max="49" width="3.28515625" style="25" bestFit="1" customWidth="1"/>
    <col min="50" max="50" width="6.7109375" style="25" bestFit="1" customWidth="1"/>
    <col min="51" max="51" width="6.85546875" style="25" bestFit="1" customWidth="1"/>
    <col min="52" max="52" width="5.7109375" style="25" bestFit="1" customWidth="1"/>
    <col min="53" max="53" width="5.140625" style="25" bestFit="1" customWidth="1"/>
    <col min="54" max="54" width="5.28515625" style="25" bestFit="1" customWidth="1"/>
    <col min="55" max="55" width="8.7109375" style="25" bestFit="1" customWidth="1"/>
    <col min="56" max="56" width="4.85546875" style="25" bestFit="1" customWidth="1"/>
    <col min="57" max="57" width="7.85546875" style="25" bestFit="1" customWidth="1"/>
    <col min="58" max="58" width="5.85546875" style="25" bestFit="1" customWidth="1"/>
    <col min="59" max="59" width="6" style="25" bestFit="1" customWidth="1"/>
    <col min="60" max="61" width="5.7109375" style="25" bestFit="1" customWidth="1"/>
    <col min="62" max="62" width="4.140625" style="25" bestFit="1" customWidth="1"/>
    <col min="63" max="63" width="5.5703125" style="25" bestFit="1" customWidth="1"/>
    <col min="64" max="64" width="3.85546875" style="25" bestFit="1" customWidth="1"/>
    <col min="65" max="65" width="5.7109375" style="25" bestFit="1" customWidth="1"/>
    <col min="66" max="66" width="8" style="25" bestFit="1" customWidth="1"/>
    <col min="67" max="68" width="5.28515625" style="25" bestFit="1" customWidth="1"/>
    <col min="69" max="69" width="6.7109375" style="25" bestFit="1" customWidth="1"/>
    <col min="70" max="70" width="6.7109375" style="91" customWidth="1"/>
    <col min="71" max="71" width="5.7109375" style="25" bestFit="1" customWidth="1"/>
    <col min="72" max="72" width="9.140625" style="25" bestFit="1" customWidth="1"/>
    <col min="73" max="73" width="6.7109375" style="25" bestFit="1" customWidth="1"/>
    <col min="74" max="74" width="6.7109375" style="25" customWidth="1"/>
    <col min="75" max="75" width="9" style="25" bestFit="1" customWidth="1"/>
    <col min="76" max="76" width="7.140625" style="25" customWidth="1"/>
    <col min="77" max="84" width="9.140625" style="27"/>
  </cols>
  <sheetData>
    <row r="1" spans="1:90" x14ac:dyDescent="0.25">
      <c r="B1" s="91" t="s">
        <v>503</v>
      </c>
      <c r="J1" s="27" t="s">
        <v>505</v>
      </c>
      <c r="BZ1" s="27" t="s">
        <v>309</v>
      </c>
    </row>
    <row r="2" spans="1:90" x14ac:dyDescent="0.25">
      <c r="A2" s="7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J2" s="27" t="s">
        <v>226</v>
      </c>
      <c r="K2" s="91" t="s">
        <v>466</v>
      </c>
      <c r="L2" s="27" t="s">
        <v>359</v>
      </c>
      <c r="M2" s="27" t="s">
        <v>131</v>
      </c>
      <c r="N2" s="27" t="s">
        <v>132</v>
      </c>
      <c r="O2" s="27" t="s">
        <v>133</v>
      </c>
      <c r="P2" s="90" t="s">
        <v>334</v>
      </c>
      <c r="Q2" s="27" t="s">
        <v>360</v>
      </c>
      <c r="R2" s="27" t="s">
        <v>134</v>
      </c>
      <c r="S2" s="27" t="s">
        <v>59</v>
      </c>
      <c r="T2" s="27" t="s">
        <v>136</v>
      </c>
      <c r="U2" s="27" t="s">
        <v>137</v>
      </c>
      <c r="V2" s="27" t="s">
        <v>361</v>
      </c>
      <c r="W2" s="27" t="s">
        <v>138</v>
      </c>
      <c r="X2" s="90" t="s">
        <v>467</v>
      </c>
      <c r="Y2" s="27" t="s">
        <v>139</v>
      </c>
      <c r="Z2" s="27" t="s">
        <v>140</v>
      </c>
      <c r="AA2" s="27" t="s">
        <v>141</v>
      </c>
      <c r="AB2" s="27" t="s">
        <v>142</v>
      </c>
      <c r="AC2" s="27" t="s">
        <v>143</v>
      </c>
      <c r="AD2" s="90" t="s">
        <v>468</v>
      </c>
      <c r="AE2" s="27" t="s">
        <v>362</v>
      </c>
      <c r="AF2" s="27" t="s">
        <v>144</v>
      </c>
      <c r="AG2" s="27" t="s">
        <v>367</v>
      </c>
      <c r="AH2" s="27" t="s">
        <v>57</v>
      </c>
      <c r="AI2" s="27" t="s">
        <v>128</v>
      </c>
      <c r="AJ2" s="90" t="s">
        <v>469</v>
      </c>
      <c r="AK2" s="27" t="s">
        <v>145</v>
      </c>
      <c r="AL2" s="27" t="s">
        <v>146</v>
      </c>
      <c r="AM2" s="27" t="s">
        <v>60</v>
      </c>
      <c r="AN2" s="27" t="s">
        <v>147</v>
      </c>
      <c r="AO2" s="27" t="s">
        <v>148</v>
      </c>
      <c r="AP2" s="27" t="s">
        <v>149</v>
      </c>
      <c r="AQ2" s="27" t="s">
        <v>150</v>
      </c>
      <c r="AR2" s="27" t="s">
        <v>151</v>
      </c>
      <c r="AS2" s="27" t="s">
        <v>152</v>
      </c>
      <c r="AT2" s="27" t="s">
        <v>153</v>
      </c>
      <c r="AU2" s="27" t="s">
        <v>154</v>
      </c>
      <c r="AV2" s="27" t="s">
        <v>155</v>
      </c>
      <c r="AW2" s="27" t="s">
        <v>156</v>
      </c>
      <c r="AX2" s="27" t="s">
        <v>54</v>
      </c>
      <c r="AY2" s="27" t="s">
        <v>53</v>
      </c>
      <c r="AZ2" s="27" t="s">
        <v>157</v>
      </c>
      <c r="BA2" s="27" t="s">
        <v>158</v>
      </c>
      <c r="BB2" s="27" t="s">
        <v>159</v>
      </c>
      <c r="BC2" s="27" t="s">
        <v>160</v>
      </c>
      <c r="BD2" s="27" t="s">
        <v>161</v>
      </c>
      <c r="BE2" s="27" t="s">
        <v>162</v>
      </c>
      <c r="BF2" s="27" t="s">
        <v>163</v>
      </c>
      <c r="BG2" s="27" t="s">
        <v>164</v>
      </c>
      <c r="BH2" s="27" t="s">
        <v>165</v>
      </c>
      <c r="BI2" s="27" t="s">
        <v>363</v>
      </c>
      <c r="BJ2" s="27" t="s">
        <v>166</v>
      </c>
      <c r="BK2" s="27" t="s">
        <v>167</v>
      </c>
      <c r="BL2" s="27" t="s">
        <v>168</v>
      </c>
      <c r="BM2" s="27" t="s">
        <v>61</v>
      </c>
      <c r="BN2" s="27" t="s">
        <v>368</v>
      </c>
      <c r="BO2" s="27" t="s">
        <v>169</v>
      </c>
      <c r="BP2" s="27" t="s">
        <v>170</v>
      </c>
      <c r="BQ2" s="27" t="s">
        <v>171</v>
      </c>
      <c r="BR2" s="90" t="s">
        <v>172</v>
      </c>
      <c r="BS2" s="27" t="s">
        <v>173</v>
      </c>
      <c r="BT2" s="27" t="s">
        <v>174</v>
      </c>
      <c r="BU2" s="27" t="s">
        <v>369</v>
      </c>
      <c r="BV2" s="27"/>
      <c r="BW2" s="27" t="s">
        <v>366</v>
      </c>
      <c r="BY2" s="25" t="s">
        <v>141</v>
      </c>
      <c r="BZ2" s="25" t="s">
        <v>59</v>
      </c>
      <c r="CA2" s="25" t="s">
        <v>57</v>
      </c>
      <c r="CB2" s="25" t="s">
        <v>60</v>
      </c>
      <c r="CC2" s="25" t="s">
        <v>54</v>
      </c>
      <c r="CD2" s="25" t="s">
        <v>53</v>
      </c>
      <c r="CE2" s="25" t="s">
        <v>61</v>
      </c>
      <c r="CF2" s="25" t="s">
        <v>62</v>
      </c>
      <c r="CG2" s="27" t="s">
        <v>63</v>
      </c>
      <c r="CH2" s="27" t="s">
        <v>64</v>
      </c>
      <c r="CI2" s="27" t="s">
        <v>65</v>
      </c>
      <c r="CJ2" s="61" t="s">
        <v>310</v>
      </c>
      <c r="CK2" s="61" t="s">
        <v>313</v>
      </c>
      <c r="CL2" s="61" t="s">
        <v>320</v>
      </c>
    </row>
    <row r="3" spans="1:90" x14ac:dyDescent="0.25">
      <c r="A3" s="17" t="s">
        <v>76</v>
      </c>
      <c r="B3" s="91">
        <v>25550.826385</v>
      </c>
      <c r="C3" s="91">
        <v>116.91069768</v>
      </c>
      <c r="D3" s="91">
        <v>5285.3278719</v>
      </c>
      <c r="E3" s="91">
        <v>530.51408672000002</v>
      </c>
      <c r="F3" s="91">
        <v>240.52828127000001</v>
      </c>
      <c r="G3" s="91">
        <v>19.450669444999999</v>
      </c>
      <c r="H3" s="91">
        <v>1599.1500716999999</v>
      </c>
      <c r="J3" s="27" t="s">
        <v>121</v>
      </c>
      <c r="K3" s="90">
        <v>0</v>
      </c>
      <c r="L3" s="25">
        <v>0.19203797005968901</v>
      </c>
      <c r="M3" s="25">
        <v>8.9050574132707307</v>
      </c>
      <c r="N3" s="25">
        <v>8.9050574132707307</v>
      </c>
      <c r="O3" s="25">
        <v>3.0485066462739101</v>
      </c>
      <c r="P3" s="91">
        <v>9.8026954434872596E-2</v>
      </c>
      <c r="Q3" s="25">
        <v>17.229583354579201</v>
      </c>
      <c r="R3" s="25">
        <v>35.7027403495428</v>
      </c>
      <c r="S3" s="25">
        <v>6563.5902718850002</v>
      </c>
      <c r="T3" s="25">
        <v>37.924937238380103</v>
      </c>
      <c r="U3" s="25">
        <v>7.9860620323748801</v>
      </c>
      <c r="V3" s="25">
        <v>15.7435329337456</v>
      </c>
      <c r="W3" s="25">
        <v>0</v>
      </c>
      <c r="X3" s="91">
        <v>0</v>
      </c>
      <c r="Y3" s="25">
        <v>13.368301303703101</v>
      </c>
      <c r="Z3" s="25">
        <v>13.368301303703101</v>
      </c>
      <c r="AA3" s="25">
        <v>11.373401566383899</v>
      </c>
      <c r="AB3" s="25">
        <v>11.510322464436699</v>
      </c>
      <c r="AC3" s="25">
        <v>0.17353743669471999</v>
      </c>
      <c r="AD3" s="91">
        <v>2.5820002781535099</v>
      </c>
      <c r="AE3" s="25">
        <v>1.3866945914008699</v>
      </c>
      <c r="AF3" s="25">
        <v>0</v>
      </c>
      <c r="AG3" s="25">
        <v>0.13321585578895101</v>
      </c>
      <c r="AH3" s="25">
        <v>30.9379443002254</v>
      </c>
      <c r="AI3" s="25">
        <v>0</v>
      </c>
      <c r="AJ3" s="91">
        <v>410.96127857052102</v>
      </c>
      <c r="AK3" s="25">
        <v>1279.5170226580001</v>
      </c>
      <c r="AL3" s="25">
        <v>130.79679403870099</v>
      </c>
      <c r="AM3" s="25">
        <v>1421.68721826309</v>
      </c>
      <c r="AN3" s="25">
        <v>0</v>
      </c>
      <c r="AO3" s="25">
        <v>19.733544877836302</v>
      </c>
      <c r="AP3" s="25">
        <v>2.5427998699273001E-2</v>
      </c>
      <c r="AQ3" s="25">
        <v>178.79689943616799</v>
      </c>
      <c r="AR3" s="25">
        <v>0.12854778242585499</v>
      </c>
      <c r="AS3" s="25">
        <v>4.6159699510022599E-2</v>
      </c>
      <c r="AT3" s="25">
        <v>37.1454350545919</v>
      </c>
      <c r="AU3" s="25">
        <v>0.87488108820141497</v>
      </c>
      <c r="AV3" s="25">
        <v>7.4197589245853804E-2</v>
      </c>
      <c r="AW3" s="25">
        <v>5.7834822004331999E-3</v>
      </c>
      <c r="AX3" s="25">
        <v>142.76349934390399</v>
      </c>
      <c r="AY3" s="25">
        <v>64.744226648698898</v>
      </c>
      <c r="AZ3" s="25">
        <v>78.019272695205302</v>
      </c>
      <c r="BA3" s="25">
        <v>0.78484366474313305</v>
      </c>
      <c r="BB3" s="25">
        <v>8.1542188197556206E-3</v>
      </c>
      <c r="BC3" s="25">
        <v>4.3495168019753399</v>
      </c>
      <c r="BD3" s="25">
        <v>1.40128639693116E-2</v>
      </c>
      <c r="BE3" s="25">
        <v>4.1818952032937</v>
      </c>
      <c r="BF3" s="25">
        <v>0.17990980891438901</v>
      </c>
      <c r="BG3" s="25">
        <v>8.2985135336232405E-2</v>
      </c>
      <c r="BH3" s="25">
        <v>15.610552753848401</v>
      </c>
      <c r="BI3" s="25">
        <v>3.2440296856760198</v>
      </c>
      <c r="BJ3" s="25">
        <v>0.674506082000914</v>
      </c>
      <c r="BK3" s="25">
        <v>0.53046494375458098</v>
      </c>
      <c r="BL3" s="25">
        <v>2.6952477168383501E-2</v>
      </c>
      <c r="BM3" s="25">
        <v>5.2181173189591901</v>
      </c>
      <c r="BN3" s="25">
        <v>117.9228088309</v>
      </c>
      <c r="BO3" s="25">
        <v>0</v>
      </c>
      <c r="BP3" s="25">
        <v>3.5118137823707297E-2</v>
      </c>
      <c r="BQ3" s="25">
        <v>41.275694187602198</v>
      </c>
      <c r="BR3" s="91">
        <v>0</v>
      </c>
      <c r="BS3" s="25">
        <v>3.7457597235404001</v>
      </c>
      <c r="BT3" s="25">
        <v>402.79781808561597</v>
      </c>
      <c r="BU3" s="25">
        <v>46.237248651046897</v>
      </c>
      <c r="BY3" s="29">
        <f t="shared" ref="BY3:BY15" si="0">IF(AM3&lt;&gt;0,AA3/AM3,"")</f>
        <v>7.9999323481848988E-3</v>
      </c>
      <c r="BZ3" s="22">
        <f t="shared" ref="BZ3:BZ15" si="1">IF(B3&lt;&gt;0,(S3-B3)/B3,"")</f>
        <v>-0.74311632144554607</v>
      </c>
      <c r="CA3" s="22">
        <f t="shared" ref="CA3:CA15" si="2">IF(C3&lt;&gt;0,(AH3-C3)/C3,"")</f>
        <v>-0.73537114298208506</v>
      </c>
      <c r="CB3" s="22">
        <f t="shared" ref="CB3:CB15" si="3">IF(D3&lt;&gt;0,(AM3-D3)/D3,"")</f>
        <v>-0.73101248347871861</v>
      </c>
      <c r="CC3" s="22">
        <f t="shared" ref="CC3:CC15" si="4">IF(E3&lt;&gt;0,(AX3-E3)/E3,"")</f>
        <v>-0.73089593110229123</v>
      </c>
      <c r="CD3" s="22">
        <f t="shared" ref="CD3:CD15" si="5">IF(F3&lt;&gt;0,(AY3-F3)/F3,"")</f>
        <v>-0.73082488966849757</v>
      </c>
      <c r="CE3" s="22">
        <f t="shared" ref="CE3:CE15" si="6">IF(G3&lt;&gt;0,(BM3-G3)/G3,"")</f>
        <v>-0.73172556689042068</v>
      </c>
      <c r="CF3" s="22">
        <f t="shared" ref="CF3:CF15" si="7">IF(H3&lt;&gt;0,(BT3-H3)/H3,"")</f>
        <v>-0.7481175624390175</v>
      </c>
      <c r="CG3" s="22"/>
      <c r="CH3" s="22"/>
      <c r="CI3" s="22"/>
      <c r="CJ3" s="22"/>
      <c r="CK3" s="22"/>
      <c r="CL3" s="22"/>
    </row>
    <row r="4" spans="1:90" x14ac:dyDescent="0.25">
      <c r="A4" s="17" t="s">
        <v>77</v>
      </c>
      <c r="B4" s="91">
        <v>7961.0941240000002</v>
      </c>
      <c r="C4" s="91">
        <v>32.985518460999998</v>
      </c>
      <c r="D4" s="91">
        <v>1181.4629930000001</v>
      </c>
      <c r="E4" s="91">
        <v>141.76819972999999</v>
      </c>
      <c r="F4" s="91">
        <v>54.524994780999997</v>
      </c>
      <c r="G4" s="91">
        <v>4.9321590227999996</v>
      </c>
      <c r="H4" s="91">
        <v>498.98835925999998</v>
      </c>
      <c r="J4" s="27" t="s">
        <v>77</v>
      </c>
      <c r="K4" s="90">
        <v>0</v>
      </c>
      <c r="L4" s="25">
        <v>0.27490641518576597</v>
      </c>
      <c r="M4" s="25">
        <v>8.9527459182129299</v>
      </c>
      <c r="N4" s="25">
        <v>8.9527459182129299</v>
      </c>
      <c r="O4" s="25">
        <v>2.9725675741992998</v>
      </c>
      <c r="P4" s="91">
        <v>8.0707199998456797E-2</v>
      </c>
      <c r="Q4" s="25">
        <v>22.298114724394701</v>
      </c>
      <c r="R4" s="25">
        <v>51.109535964108701</v>
      </c>
      <c r="S4" s="25">
        <v>7962.9238812370104</v>
      </c>
      <c r="T4" s="25">
        <v>40.355532391077901</v>
      </c>
      <c r="U4" s="25">
        <v>10.1524344025198</v>
      </c>
      <c r="V4" s="25">
        <v>17.979118427553299</v>
      </c>
      <c r="W4" s="25">
        <v>0</v>
      </c>
      <c r="X4" s="91">
        <v>0</v>
      </c>
      <c r="Y4" s="25">
        <v>13.079634536638</v>
      </c>
      <c r="Z4" s="25">
        <v>13.079634536638</v>
      </c>
      <c r="AA4" s="25">
        <v>9.4482519882934408</v>
      </c>
      <c r="AB4" s="25">
        <v>14.4838633125547</v>
      </c>
      <c r="AC4" s="25">
        <v>0.144051861490434</v>
      </c>
      <c r="AD4" s="91">
        <v>3.4702504510129701</v>
      </c>
      <c r="AE4" s="25">
        <v>1.16927510214564</v>
      </c>
      <c r="AF4" s="25">
        <v>0</v>
      </c>
      <c r="AG4" s="25">
        <v>0.177038995482729</v>
      </c>
      <c r="AH4" s="25">
        <v>32.985901001449498</v>
      </c>
      <c r="AI4" s="25">
        <v>0</v>
      </c>
      <c r="AJ4" s="91">
        <v>509.70295044560902</v>
      </c>
      <c r="AK4" s="25">
        <v>1062.9300879093</v>
      </c>
      <c r="AL4" s="25">
        <v>108.654922204401</v>
      </c>
      <c r="AM4" s="25">
        <v>1181.03326210199</v>
      </c>
      <c r="AN4" s="25">
        <v>0</v>
      </c>
      <c r="AO4" s="25">
        <v>22.7621111570407</v>
      </c>
      <c r="AP4" s="25">
        <v>2.7115036073127301E-2</v>
      </c>
      <c r="AQ4" s="25">
        <v>227.51507577836901</v>
      </c>
      <c r="AR4" s="25">
        <v>0.117934478634457</v>
      </c>
      <c r="AS4" s="25">
        <v>4.2218123095068803E-2</v>
      </c>
      <c r="AT4" s="25">
        <v>28.973228283095501</v>
      </c>
      <c r="AU4" s="25">
        <v>0.76276735175294896</v>
      </c>
      <c r="AV4" s="25">
        <v>6.4243577660565501E-2</v>
      </c>
      <c r="AW4" s="25">
        <v>5.4692287681123398E-3</v>
      </c>
      <c r="AX4" s="25">
        <v>141.72080144986899</v>
      </c>
      <c r="AY4" s="25">
        <v>54.514808074758697</v>
      </c>
      <c r="AZ4" s="25">
        <v>87.205993375110907</v>
      </c>
      <c r="BA4" s="25">
        <v>0.67379806764882599</v>
      </c>
      <c r="BB4" s="25">
        <v>7.1360505299360001E-3</v>
      </c>
      <c r="BC4" s="25">
        <v>4.0036035648737496</v>
      </c>
      <c r="BD4" s="25">
        <v>1.5898122213219901E-2</v>
      </c>
      <c r="BE4" s="25">
        <v>3.8861689732524201</v>
      </c>
      <c r="BF4" s="25">
        <v>0.21347593930675601</v>
      </c>
      <c r="BG4" s="25">
        <v>7.1189173101407099E-2</v>
      </c>
      <c r="BH4" s="25">
        <v>14.5610201888259</v>
      </c>
      <c r="BI4" s="25">
        <v>3.06763946391529</v>
      </c>
      <c r="BJ4" s="25">
        <v>0.59429631221856605</v>
      </c>
      <c r="BK4" s="25">
        <v>0.471954816272313</v>
      </c>
      <c r="BL4" s="25">
        <v>2.32907874358592E-2</v>
      </c>
      <c r="BM4" s="25">
        <v>4.9316434464855501</v>
      </c>
      <c r="BN4" s="25">
        <v>153.830555446419</v>
      </c>
      <c r="BO4" s="25">
        <v>0</v>
      </c>
      <c r="BP4" s="25">
        <v>2.8914312509576299E-2</v>
      </c>
      <c r="BQ4" s="25">
        <v>56.308461586997097</v>
      </c>
      <c r="BR4" s="91">
        <v>0</v>
      </c>
      <c r="BS4" s="25">
        <v>4.6904552079234003</v>
      </c>
      <c r="BT4" s="25">
        <v>499.26739088498999</v>
      </c>
      <c r="BU4" s="25">
        <v>62.849502119192898</v>
      </c>
      <c r="BY4" s="29">
        <f t="shared" si="0"/>
        <v>7.9999880540854076E-3</v>
      </c>
      <c r="BZ4" s="22">
        <f t="shared" si="1"/>
        <v>2.2983740783746057E-4</v>
      </c>
      <c r="CA4" s="22">
        <f t="shared" si="2"/>
        <v>1.1597224095557567E-5</v>
      </c>
      <c r="CB4" s="22">
        <f t="shared" si="3"/>
        <v>-3.6372776850076134E-4</v>
      </c>
      <c r="CC4" s="22">
        <f t="shared" si="4"/>
        <v>-3.3433647476145304E-4</v>
      </c>
      <c r="CD4" s="22">
        <f t="shared" si="5"/>
        <v>-1.8682635885091271E-4</v>
      </c>
      <c r="CE4" s="22">
        <f t="shared" si="6"/>
        <v>-1.0453359513879695E-4</v>
      </c>
      <c r="CF4" s="22">
        <f t="shared" si="7"/>
        <v>5.5919465817562484E-4</v>
      </c>
      <c r="CG4" s="22"/>
      <c r="CH4" s="22"/>
      <c r="CI4" s="22"/>
      <c r="CJ4" s="22"/>
      <c r="CK4" s="22"/>
      <c r="CL4" s="22"/>
    </row>
    <row r="5" spans="1:90" x14ac:dyDescent="0.25">
      <c r="A5" s="17" t="s">
        <v>78</v>
      </c>
      <c r="B5" s="91">
        <v>37794.027257000002</v>
      </c>
      <c r="C5" s="91">
        <v>166.53387271</v>
      </c>
      <c r="D5" s="91">
        <v>5773.4297917000004</v>
      </c>
      <c r="E5" s="91">
        <v>607.41819901999997</v>
      </c>
      <c r="F5" s="91">
        <v>253.31087515999999</v>
      </c>
      <c r="G5" s="91">
        <v>32.201333761000001</v>
      </c>
      <c r="H5" s="91">
        <v>2146.6919100999999</v>
      </c>
      <c r="J5" s="27" t="s">
        <v>71</v>
      </c>
      <c r="K5" s="90">
        <v>0</v>
      </c>
      <c r="L5" s="25">
        <v>1.1345164158457199</v>
      </c>
      <c r="M5" s="25">
        <v>36.8434223719307</v>
      </c>
      <c r="N5" s="25">
        <v>36.8434223719307</v>
      </c>
      <c r="O5" s="25">
        <v>12.2295282097918</v>
      </c>
      <c r="P5" s="91">
        <v>0.33145862774759199</v>
      </c>
      <c r="Q5" s="25">
        <v>93.290279257527203</v>
      </c>
      <c r="R5" s="25">
        <v>210.925040350534</v>
      </c>
      <c r="S5" s="25">
        <v>37800.084436581201</v>
      </c>
      <c r="T5" s="25">
        <v>166.16168064419</v>
      </c>
      <c r="U5" s="25">
        <v>42.0711940590948</v>
      </c>
      <c r="V5" s="25">
        <v>74.072155978108</v>
      </c>
      <c r="W5" s="25">
        <v>0</v>
      </c>
      <c r="X5" s="91">
        <v>0</v>
      </c>
      <c r="Y5" s="25">
        <v>53.813022277484698</v>
      </c>
      <c r="Z5" s="25">
        <v>53.813022277484698</v>
      </c>
      <c r="AA5" s="25">
        <v>46.161895093062597</v>
      </c>
      <c r="AB5" s="25">
        <v>62.292252787468897</v>
      </c>
      <c r="AC5" s="25">
        <v>0.59242917104228998</v>
      </c>
      <c r="AD5" s="91">
        <v>14.6559935358554</v>
      </c>
      <c r="AE5" s="25">
        <v>4.8030715600456304</v>
      </c>
      <c r="AF5" s="25">
        <v>0</v>
      </c>
      <c r="AG5" s="25">
        <v>0.86422239350683605</v>
      </c>
      <c r="AH5" s="25">
        <v>166.511889746853</v>
      </c>
      <c r="AI5" s="25">
        <v>0</v>
      </c>
      <c r="AJ5" s="91">
        <v>2190.9193157955601</v>
      </c>
      <c r="AK5" s="25">
        <v>5193.1808473464598</v>
      </c>
      <c r="AL5" s="25">
        <v>530.87586964070101</v>
      </c>
      <c r="AM5" s="25">
        <v>5770.2186120802198</v>
      </c>
      <c r="AN5" s="25">
        <v>0</v>
      </c>
      <c r="AO5" s="25">
        <v>94.777205702254705</v>
      </c>
      <c r="AP5" s="25">
        <v>0.12992930879588999</v>
      </c>
      <c r="AQ5" s="25">
        <v>992.73180650142899</v>
      </c>
      <c r="AR5" s="25">
        <v>0.59928746617283102</v>
      </c>
      <c r="AS5" s="25">
        <v>0.218104399874336</v>
      </c>
      <c r="AT5" s="25">
        <v>130.51742588336401</v>
      </c>
      <c r="AU5" s="25">
        <v>4.2569316071143097</v>
      </c>
      <c r="AV5" s="25">
        <v>0.36467593710213297</v>
      </c>
      <c r="AW5" s="25">
        <v>2.65562095934125E-2</v>
      </c>
      <c r="AX5" s="25">
        <v>607.04106587189995</v>
      </c>
      <c r="AY5" s="25">
        <v>253.14273333774199</v>
      </c>
      <c r="AZ5" s="25">
        <v>353.89833253415799</v>
      </c>
      <c r="BA5" s="25">
        <v>3.8196870539085199</v>
      </c>
      <c r="BB5" s="25">
        <v>3.9879870147764701E-2</v>
      </c>
      <c r="BC5" s="25">
        <v>21.2455925748331</v>
      </c>
      <c r="BD5" s="25">
        <v>7.2660789144441296E-2</v>
      </c>
      <c r="BE5" s="25">
        <v>18.058545831335302</v>
      </c>
      <c r="BF5" s="25">
        <v>0.93937443851033597</v>
      </c>
      <c r="BG5" s="25">
        <v>0.33407695233056101</v>
      </c>
      <c r="BH5" s="25">
        <v>66.659792875763898</v>
      </c>
      <c r="BI5" s="25">
        <v>13.160768935112401</v>
      </c>
      <c r="BJ5" s="25">
        <v>3.2992362087115601</v>
      </c>
      <c r="BK5" s="25">
        <v>2.42972513875339</v>
      </c>
      <c r="BL5" s="25">
        <v>0.13125079228602701</v>
      </c>
      <c r="BM5" s="25">
        <v>32.192540044202602</v>
      </c>
      <c r="BN5" s="25">
        <v>658.76557079224199</v>
      </c>
      <c r="BO5" s="25">
        <v>0</v>
      </c>
      <c r="BP5" s="25">
        <v>0.118747299088719</v>
      </c>
      <c r="BQ5" s="25">
        <v>239.86214338045701</v>
      </c>
      <c r="BR5" s="91">
        <v>0</v>
      </c>
      <c r="BS5" s="25">
        <v>24.359171679425899</v>
      </c>
      <c r="BT5" s="25">
        <v>2147.8935026483</v>
      </c>
      <c r="BU5" s="25">
        <v>276.10602707055398</v>
      </c>
      <c r="BY5" s="29">
        <f t="shared" si="0"/>
        <v>8.0000253363746963E-3</v>
      </c>
      <c r="BZ5" s="22">
        <f t="shared" si="1"/>
        <v>1.6026816988860137E-4</v>
      </c>
      <c r="CA5" s="22">
        <f t="shared" si="2"/>
        <v>-1.3200295404933735E-4</v>
      </c>
      <c r="CB5" s="22">
        <f t="shared" si="3"/>
        <v>-5.5619964832636921E-4</v>
      </c>
      <c r="CC5" s="22">
        <f t="shared" si="4"/>
        <v>-6.2087890798874674E-4</v>
      </c>
      <c r="CD5" s="22">
        <f t="shared" si="5"/>
        <v>-6.637765636860381E-4</v>
      </c>
      <c r="CE5" s="22">
        <f t="shared" si="6"/>
        <v>-2.7308548343576305E-4</v>
      </c>
      <c r="CF5" s="22">
        <f t="shared" si="7"/>
        <v>5.5974149930260229E-4</v>
      </c>
      <c r="CG5" s="22"/>
      <c r="CH5" s="22"/>
      <c r="CI5" s="22"/>
      <c r="CJ5" s="22"/>
      <c r="CK5" s="22"/>
      <c r="CL5" s="22"/>
    </row>
    <row r="6" spans="1:90" x14ac:dyDescent="0.25">
      <c r="A6" s="17" t="s">
        <v>79</v>
      </c>
      <c r="B6" s="91">
        <v>40421.439203000002</v>
      </c>
      <c r="C6" s="91">
        <v>172.72944741000001</v>
      </c>
      <c r="D6" s="91">
        <v>5668.8091574999999</v>
      </c>
      <c r="E6" s="91">
        <v>610.12810289000004</v>
      </c>
      <c r="F6" s="91">
        <v>248.20541919999999</v>
      </c>
      <c r="G6" s="91">
        <v>27.265550520000001</v>
      </c>
      <c r="H6" s="91">
        <v>2457.8731011999998</v>
      </c>
      <c r="J6" s="27" t="s">
        <v>122</v>
      </c>
      <c r="K6" s="90">
        <v>0</v>
      </c>
      <c r="L6" s="25">
        <v>1.4079862803198899</v>
      </c>
      <c r="M6" s="25">
        <v>41.456687698407698</v>
      </c>
      <c r="N6" s="25">
        <v>41.456687698407698</v>
      </c>
      <c r="O6" s="25">
        <v>12.909179859124601</v>
      </c>
      <c r="P6" s="91">
        <v>0.31458592104080202</v>
      </c>
      <c r="Q6" s="25">
        <v>108.354688603581</v>
      </c>
      <c r="R6" s="25">
        <v>261.80265134784997</v>
      </c>
      <c r="S6" s="25">
        <v>40425.809030352102</v>
      </c>
      <c r="T6" s="25">
        <v>183.662143860844</v>
      </c>
      <c r="U6" s="25">
        <v>49.9573108103639</v>
      </c>
      <c r="V6" s="25">
        <v>84.520659411365799</v>
      </c>
      <c r="W6" s="25">
        <v>44.073516937118598</v>
      </c>
      <c r="X6" s="91">
        <v>0</v>
      </c>
      <c r="Y6" s="25">
        <v>57.029663668601202</v>
      </c>
      <c r="Z6" s="25">
        <v>57.029663668601202</v>
      </c>
      <c r="AA6" s="25">
        <v>45.324302981200098</v>
      </c>
      <c r="AB6" s="25">
        <v>67.229556735395704</v>
      </c>
      <c r="AC6" s="25">
        <v>0.56140403007357897</v>
      </c>
      <c r="AD6" s="91">
        <v>16.593200067865901</v>
      </c>
      <c r="AE6" s="25">
        <v>4.6360300223217896</v>
      </c>
      <c r="AF6" s="25">
        <v>0</v>
      </c>
      <c r="AG6" s="25">
        <v>0.80892520476859697</v>
      </c>
      <c r="AH6" s="25">
        <v>172.69387930796901</v>
      </c>
      <c r="AI6" s="25">
        <v>0</v>
      </c>
      <c r="AJ6" s="91">
        <v>2510.22408659755</v>
      </c>
      <c r="AK6" s="25">
        <v>5099.0029506660703</v>
      </c>
      <c r="AL6" s="25">
        <v>521.24490660670097</v>
      </c>
      <c r="AM6" s="25">
        <v>5665.5721602539697</v>
      </c>
      <c r="AN6" s="25">
        <v>0</v>
      </c>
      <c r="AO6" s="25">
        <v>107.39980094468</v>
      </c>
      <c r="AP6" s="25">
        <v>0.140565232008906</v>
      </c>
      <c r="AQ6" s="25">
        <v>1117.9240709634701</v>
      </c>
      <c r="AR6" s="25">
        <v>0.60240075618534195</v>
      </c>
      <c r="AS6" s="25">
        <v>0.2146372349631</v>
      </c>
      <c r="AT6" s="25">
        <v>123.07266356917199</v>
      </c>
      <c r="AU6" s="25">
        <v>4.1141009827102497</v>
      </c>
      <c r="AV6" s="25">
        <v>0.34693884929755298</v>
      </c>
      <c r="AW6" s="25">
        <v>2.7150337582742198E-2</v>
      </c>
      <c r="AX6" s="25">
        <v>609.706122596824</v>
      </c>
      <c r="AY6" s="25">
        <v>248.044368599568</v>
      </c>
      <c r="AZ6" s="25">
        <v>361.661753997255</v>
      </c>
      <c r="BA6" s="25">
        <v>3.6586480155646299</v>
      </c>
      <c r="BB6" s="25">
        <v>3.85674465516955E-2</v>
      </c>
      <c r="BC6" s="25">
        <v>21.194042890920802</v>
      </c>
      <c r="BD6" s="25">
        <v>8.1343661987356694E-2</v>
      </c>
      <c r="BE6" s="25">
        <v>18.535206490407099</v>
      </c>
      <c r="BF6" s="25">
        <v>1.08430320166228</v>
      </c>
      <c r="BG6" s="25">
        <v>0.329995326201381</v>
      </c>
      <c r="BH6" s="25">
        <v>68.879797505469995</v>
      </c>
      <c r="BI6" s="25">
        <v>13.685214270341699</v>
      </c>
      <c r="BJ6" s="25">
        <v>3.2075736481533501</v>
      </c>
      <c r="BK6" s="25">
        <v>2.3903997530823302</v>
      </c>
      <c r="BL6" s="25">
        <v>0.126033697647117</v>
      </c>
      <c r="BM6" s="25">
        <v>27.257089832834499</v>
      </c>
      <c r="BN6" s="25">
        <v>776.409707756942</v>
      </c>
      <c r="BO6" s="25">
        <v>0</v>
      </c>
      <c r="BP6" s="25">
        <v>0.112701830397548</v>
      </c>
      <c r="BQ6" s="25">
        <v>286.39562936225701</v>
      </c>
      <c r="BR6" s="91">
        <v>0</v>
      </c>
      <c r="BS6" s="25">
        <v>24.950235652044501</v>
      </c>
      <c r="BT6" s="25">
        <v>2458.8761057557099</v>
      </c>
      <c r="BU6" s="25">
        <v>302.61037265442002</v>
      </c>
      <c r="BY6" s="29">
        <f t="shared" si="0"/>
        <v>7.9999515846195402E-3</v>
      </c>
      <c r="BZ6" s="22">
        <f t="shared" si="1"/>
        <v>1.0810667403886205E-4</v>
      </c>
      <c r="CA6" s="22">
        <f t="shared" si="2"/>
        <v>-2.0591799814287978E-4</v>
      </c>
      <c r="CB6" s="22">
        <f t="shared" si="3"/>
        <v>-5.7101891351333861E-4</v>
      </c>
      <c r="CC6" s="22">
        <f t="shared" si="4"/>
        <v>-6.9162572774018405E-4</v>
      </c>
      <c r="CD6" s="22">
        <f t="shared" si="5"/>
        <v>-6.488601294487433E-4</v>
      </c>
      <c r="CE6" s="22">
        <f t="shared" si="6"/>
        <v>-3.1030685257194777E-4</v>
      </c>
      <c r="CF6" s="22">
        <f t="shared" si="7"/>
        <v>4.0807825075279741E-4</v>
      </c>
      <c r="CG6" s="22"/>
      <c r="CH6" s="22"/>
      <c r="CI6" s="22"/>
      <c r="CJ6" s="22"/>
      <c r="CK6" s="22"/>
      <c r="CL6" s="22"/>
    </row>
    <row r="7" spans="1:90" x14ac:dyDescent="0.25">
      <c r="A7" s="56" t="s">
        <v>80</v>
      </c>
      <c r="B7" s="91">
        <v>270075.17564999999</v>
      </c>
      <c r="C7" s="91">
        <v>1320.547615</v>
      </c>
      <c r="D7" s="91">
        <v>46702.127254999999</v>
      </c>
      <c r="E7" s="91">
        <v>5338.8682073</v>
      </c>
      <c r="F7" s="91">
        <v>2153.5487382000001</v>
      </c>
      <c r="G7" s="91">
        <v>183.47037470000001</v>
      </c>
      <c r="H7" s="91">
        <v>16623.686667000002</v>
      </c>
      <c r="J7" s="27" t="s">
        <v>123</v>
      </c>
      <c r="K7" s="90">
        <v>0</v>
      </c>
      <c r="L7" s="25">
        <v>8.4157241494182493</v>
      </c>
      <c r="M7" s="25">
        <v>325.55899650913398</v>
      </c>
      <c r="N7" s="25">
        <v>325.55899650913398</v>
      </c>
      <c r="O7" s="25">
        <v>106.904028952198</v>
      </c>
      <c r="P7" s="91">
        <v>3.1555468213583802</v>
      </c>
      <c r="Q7" s="25">
        <v>710.74817862028203</v>
      </c>
      <c r="R7" s="25">
        <v>1564.75600958569</v>
      </c>
      <c r="S7" s="25">
        <v>269358.07323974703</v>
      </c>
      <c r="T7" s="25">
        <v>1395.2594491559</v>
      </c>
      <c r="U7" s="25">
        <v>325.82780133467702</v>
      </c>
      <c r="V7" s="25">
        <v>602.50136624745699</v>
      </c>
      <c r="W7" s="25">
        <v>200.50043642740999</v>
      </c>
      <c r="X7" s="91">
        <v>0</v>
      </c>
      <c r="Y7" s="25">
        <v>470.13420872038199</v>
      </c>
      <c r="Z7" s="25">
        <v>470.13420872038199</v>
      </c>
      <c r="AA7" s="25">
        <v>372.31311893384401</v>
      </c>
      <c r="AB7" s="25">
        <v>460.20327428694202</v>
      </c>
      <c r="AC7" s="25">
        <v>5.5983982855382397</v>
      </c>
      <c r="AD7" s="91">
        <v>105.56316375791</v>
      </c>
      <c r="AE7" s="25">
        <v>45.132783646114099</v>
      </c>
      <c r="AF7" s="25">
        <v>0</v>
      </c>
      <c r="AG7" s="25">
        <v>5.2761817911539497</v>
      </c>
      <c r="AH7" s="25">
        <v>1316.7389151055099</v>
      </c>
      <c r="AI7" s="25">
        <v>0</v>
      </c>
      <c r="AJ7" s="91">
        <v>16901.235800856401</v>
      </c>
      <c r="AK7" s="25">
        <v>41884.836658454296</v>
      </c>
      <c r="AL7" s="25">
        <v>4281.93301939516</v>
      </c>
      <c r="AM7" s="25">
        <v>46539.082796783303</v>
      </c>
      <c r="AN7" s="25">
        <v>0</v>
      </c>
      <c r="AO7" s="25">
        <v>759.66660333338905</v>
      </c>
      <c r="AP7" s="25">
        <v>0.96965381923201999</v>
      </c>
      <c r="AQ7" s="25">
        <v>7461.7186566047603</v>
      </c>
      <c r="AR7" s="25">
        <v>4.6495618864950199</v>
      </c>
      <c r="AS7" s="25">
        <v>1.6998009226343</v>
      </c>
      <c r="AT7" s="25">
        <v>1168.9803060015299</v>
      </c>
      <c r="AU7" s="25">
        <v>32.300734690278098</v>
      </c>
      <c r="AV7" s="25">
        <v>2.7728835904473699</v>
      </c>
      <c r="AW7" s="25">
        <v>0.208562784878497</v>
      </c>
      <c r="AX7" s="25">
        <v>5319.3607993738797</v>
      </c>
      <c r="AY7" s="25">
        <v>2145.06669949348</v>
      </c>
      <c r="AZ7" s="25">
        <v>3174.2940998803901</v>
      </c>
      <c r="BA7" s="25">
        <v>28.959586964070201</v>
      </c>
      <c r="BB7" s="25">
        <v>0.30206753859466201</v>
      </c>
      <c r="BC7" s="25">
        <v>161.247395073772</v>
      </c>
      <c r="BD7" s="25">
        <v>0.54041988128110496</v>
      </c>
      <c r="BE7" s="25">
        <v>146.03301256083299</v>
      </c>
      <c r="BF7" s="25">
        <v>6.9575073441469897</v>
      </c>
      <c r="BG7" s="25">
        <v>2.7911133892205</v>
      </c>
      <c r="BH7" s="25">
        <v>541.61530018684095</v>
      </c>
      <c r="BI7" s="25">
        <v>117.714794166129</v>
      </c>
      <c r="BJ7" s="25">
        <v>24.9716008311424</v>
      </c>
      <c r="BK7" s="25">
        <v>19.0712639649024</v>
      </c>
      <c r="BL7" s="25">
        <v>0.99592806318446503</v>
      </c>
      <c r="BM7" s="25">
        <v>182.955130871872</v>
      </c>
      <c r="BN7" s="25">
        <v>5044.5117869127398</v>
      </c>
      <c r="BO7" s="25">
        <v>0</v>
      </c>
      <c r="BP7" s="25">
        <v>1.1304734067146101</v>
      </c>
      <c r="BQ7" s="25">
        <v>1805.2218889088699</v>
      </c>
      <c r="BR7" s="91">
        <v>0</v>
      </c>
      <c r="BS7" s="25">
        <v>162.133554377552</v>
      </c>
      <c r="BT7" s="25">
        <v>16567.785349184502</v>
      </c>
      <c r="BU7" s="25">
        <v>1930.51396322305</v>
      </c>
      <c r="BY7" s="29">
        <f t="shared" si="0"/>
        <v>8.0000098102401291E-3</v>
      </c>
      <c r="BZ7" s="22">
        <f t="shared" si="1"/>
        <v>-2.6551955711112125E-3</v>
      </c>
      <c r="CA7" s="22">
        <f t="shared" si="2"/>
        <v>-2.8841821765662112E-3</v>
      </c>
      <c r="CB7" s="22">
        <f t="shared" si="3"/>
        <v>-3.4911569943367137E-3</v>
      </c>
      <c r="CC7" s="22">
        <f t="shared" si="4"/>
        <v>-3.6538470643360777E-3</v>
      </c>
      <c r="CD7" s="22">
        <f t="shared" si="5"/>
        <v>-3.938633268922292E-3</v>
      </c>
      <c r="CE7" s="22">
        <f t="shared" si="6"/>
        <v>-2.8083216648491804E-3</v>
      </c>
      <c r="CF7" s="22">
        <f t="shared" si="7"/>
        <v>-3.3627509309635179E-3</v>
      </c>
      <c r="CG7" s="22"/>
      <c r="CH7" s="22"/>
      <c r="CI7" s="22"/>
      <c r="CJ7" s="22"/>
      <c r="CK7" s="22"/>
      <c r="CL7" s="22"/>
    </row>
    <row r="8" spans="1:90" x14ac:dyDescent="0.25">
      <c r="A8" s="55" t="s">
        <v>81</v>
      </c>
      <c r="B8" s="91">
        <v>500723.41213999997</v>
      </c>
      <c r="C8" s="91">
        <v>2488.1290995999998</v>
      </c>
      <c r="D8" s="91">
        <v>75316.569650000005</v>
      </c>
      <c r="E8" s="91">
        <v>8564.0672895000007</v>
      </c>
      <c r="F8" s="91">
        <v>3480.3117953999999</v>
      </c>
      <c r="G8" s="91">
        <v>387.97679725</v>
      </c>
      <c r="H8" s="91">
        <v>29775.13552</v>
      </c>
      <c r="J8" s="27" t="s">
        <v>72</v>
      </c>
      <c r="K8" s="90">
        <v>0</v>
      </c>
      <c r="L8" s="25">
        <v>16.893467414662901</v>
      </c>
      <c r="M8" s="25">
        <v>550.53307556950301</v>
      </c>
      <c r="N8" s="25">
        <v>550.53307556950301</v>
      </c>
      <c r="O8" s="25">
        <v>168.79218630764299</v>
      </c>
      <c r="P8" s="91">
        <v>4.3736415980967402</v>
      </c>
      <c r="Q8" s="25">
        <v>1287.7060243174201</v>
      </c>
      <c r="R8" s="25">
        <v>3141.4713546185199</v>
      </c>
      <c r="S8" s="25">
        <v>500777.61215187598</v>
      </c>
      <c r="T8" s="25">
        <v>2344.1647992969401</v>
      </c>
      <c r="U8" s="25">
        <v>612.681977822715</v>
      </c>
      <c r="V8" s="25">
        <v>1059.8825481231499</v>
      </c>
      <c r="W8" s="25">
        <v>848.84199206084702</v>
      </c>
      <c r="X8" s="91">
        <v>0</v>
      </c>
      <c r="Y8" s="25">
        <v>745.74899197164802</v>
      </c>
      <c r="Z8" s="25">
        <v>745.74899197164802</v>
      </c>
      <c r="AA8" s="25">
        <v>602.121636711365</v>
      </c>
      <c r="AB8" s="25">
        <v>774.24405133903201</v>
      </c>
      <c r="AC8" s="25">
        <v>7.7459085659220497</v>
      </c>
      <c r="AD8" s="91">
        <v>193.809542148747</v>
      </c>
      <c r="AE8" s="25">
        <v>63.818996753914597</v>
      </c>
      <c r="AF8" s="25">
        <v>0</v>
      </c>
      <c r="AG8" s="25">
        <v>8.8878810577886505</v>
      </c>
      <c r="AH8" s="25">
        <v>2487.50898868477</v>
      </c>
      <c r="AI8" s="25">
        <v>0</v>
      </c>
      <c r="AJ8" s="91">
        <v>30414.434701301201</v>
      </c>
      <c r="AK8" s="25">
        <v>67738.205789557804</v>
      </c>
      <c r="AL8" s="25">
        <v>6924.3797794275697</v>
      </c>
      <c r="AM8" s="25">
        <v>75264.707205696701</v>
      </c>
      <c r="AN8" s="25">
        <v>0</v>
      </c>
      <c r="AO8" s="25">
        <v>1339.60690216989</v>
      </c>
      <c r="AP8" s="25">
        <v>1.96470820174495</v>
      </c>
      <c r="AQ8" s="25">
        <v>13242.6534906793</v>
      </c>
      <c r="AR8" s="25">
        <v>8.6804993468807403</v>
      </c>
      <c r="AS8" s="25">
        <v>3.12654510381013</v>
      </c>
      <c r="AT8" s="25">
        <v>1715.25063840341</v>
      </c>
      <c r="AU8" s="25">
        <v>61.455805596432903</v>
      </c>
      <c r="AV8" s="25">
        <v>5.23046919867501</v>
      </c>
      <c r="AW8" s="25">
        <v>0.38463825460077</v>
      </c>
      <c r="AX8" s="25">
        <v>8559.0647348060193</v>
      </c>
      <c r="AY8" s="25">
        <v>3478.3499236043299</v>
      </c>
      <c r="AZ8" s="25">
        <v>5080.7148112016803</v>
      </c>
      <c r="BA8" s="25">
        <v>55.005512216361502</v>
      </c>
      <c r="BB8" s="25">
        <v>0.57634530994229305</v>
      </c>
      <c r="BC8" s="25">
        <v>309.98793024576003</v>
      </c>
      <c r="BD8" s="25">
        <v>1.1138113615194201</v>
      </c>
      <c r="BE8" s="25">
        <v>258.30131439563002</v>
      </c>
      <c r="BF8" s="25">
        <v>14.5926367830156</v>
      </c>
      <c r="BG8" s="25">
        <v>4.6378790323913996</v>
      </c>
      <c r="BH8" s="25">
        <v>953.64541322883304</v>
      </c>
      <c r="BI8" s="25">
        <v>183.10160491419001</v>
      </c>
      <c r="BJ8" s="25">
        <v>47.776784558827501</v>
      </c>
      <c r="BK8" s="25">
        <v>34.728219822858598</v>
      </c>
      <c r="BL8" s="25">
        <v>1.8907725436377301</v>
      </c>
      <c r="BM8" s="25">
        <v>387.86297745222799</v>
      </c>
      <c r="BN8" s="25">
        <v>9311.0930135211802</v>
      </c>
      <c r="BO8" s="25">
        <v>0</v>
      </c>
      <c r="BP8" s="25">
        <v>1.5668672871879401</v>
      </c>
      <c r="BQ8" s="25">
        <v>3392.5505629894601</v>
      </c>
      <c r="BR8" s="91">
        <v>0</v>
      </c>
      <c r="BS8" s="25">
        <v>305.61931798475501</v>
      </c>
      <c r="BT8" s="25">
        <v>29785.736880570101</v>
      </c>
      <c r="BU8" s="25">
        <v>3464.2526622012001</v>
      </c>
      <c r="BY8" s="29">
        <f t="shared" si="0"/>
        <v>8.0000528676180266E-3</v>
      </c>
      <c r="BZ8" s="22">
        <f t="shared" si="1"/>
        <v>1.0824341455168509E-4</v>
      </c>
      <c r="CA8" s="22">
        <f t="shared" si="2"/>
        <v>-2.4922778939786807E-4</v>
      </c>
      <c r="CB8" s="22">
        <f t="shared" si="3"/>
        <v>-6.8859275647193622E-4</v>
      </c>
      <c r="CC8" s="22">
        <f t="shared" si="4"/>
        <v>-5.8413304390016109E-4</v>
      </c>
      <c r="CD8" s="22">
        <f t="shared" si="5"/>
        <v>-5.6370575712874225E-4</v>
      </c>
      <c r="CE8" s="22">
        <f t="shared" si="6"/>
        <v>-2.9336753790115905E-4</v>
      </c>
      <c r="CF8" s="22">
        <f t="shared" si="7"/>
        <v>3.560474330328405E-4</v>
      </c>
      <c r="CG8" s="22"/>
      <c r="CH8" s="22"/>
      <c r="CI8" s="22"/>
      <c r="CJ8" s="22"/>
      <c r="CK8" s="22"/>
      <c r="CL8" s="22"/>
    </row>
    <row r="9" spans="1:90" x14ac:dyDescent="0.25">
      <c r="A9" s="17" t="s">
        <v>82</v>
      </c>
      <c r="B9" s="91">
        <v>80324.189551999996</v>
      </c>
      <c r="C9" s="91">
        <v>327.69757687999999</v>
      </c>
      <c r="D9" s="91">
        <v>11309.570487999999</v>
      </c>
      <c r="E9" s="91">
        <v>1285.8873369</v>
      </c>
      <c r="F9" s="91">
        <v>520.34337290999997</v>
      </c>
      <c r="G9" s="91">
        <v>30.883933555999999</v>
      </c>
      <c r="H9" s="91">
        <v>5841.7872498999996</v>
      </c>
      <c r="J9" s="27" t="s">
        <v>124</v>
      </c>
      <c r="K9" s="90">
        <v>0</v>
      </c>
      <c r="L9" s="25">
        <v>3.4852857800503698</v>
      </c>
      <c r="M9" s="25">
        <v>104.347597109277</v>
      </c>
      <c r="N9" s="25">
        <v>104.347597109277</v>
      </c>
      <c r="O9" s="25">
        <v>31.0145985069197</v>
      </c>
      <c r="P9" s="91">
        <v>0.74020518385004097</v>
      </c>
      <c r="Q9" s="25">
        <v>253.804709214063</v>
      </c>
      <c r="R9" s="25">
        <v>648.12829921416198</v>
      </c>
      <c r="S9" s="25">
        <v>79800.616738592405</v>
      </c>
      <c r="T9" s="25">
        <v>445.53381659782701</v>
      </c>
      <c r="U9" s="25">
        <v>122.841950313331</v>
      </c>
      <c r="V9" s="25">
        <v>206.16814322690499</v>
      </c>
      <c r="W9" s="25">
        <v>188.38584143908901</v>
      </c>
      <c r="X9" s="91">
        <v>0</v>
      </c>
      <c r="Y9" s="25">
        <v>137.348059376202</v>
      </c>
      <c r="Z9" s="25">
        <v>137.348059376202</v>
      </c>
      <c r="AA9" s="25">
        <v>89.720006172941595</v>
      </c>
      <c r="AB9" s="25">
        <v>148.70520301592299</v>
      </c>
      <c r="AC9" s="25">
        <v>1.3098849881049599</v>
      </c>
      <c r="AD9" s="91">
        <v>38.702657090774302</v>
      </c>
      <c r="AE9" s="25">
        <v>10.9426501491977</v>
      </c>
      <c r="AF9" s="25">
        <v>0</v>
      </c>
      <c r="AG9" s="25">
        <v>1.70825971873708</v>
      </c>
      <c r="AH9" s="25">
        <v>325.15094407425102</v>
      </c>
      <c r="AI9" s="25">
        <v>0</v>
      </c>
      <c r="AJ9" s="91">
        <v>5933.5712230691597</v>
      </c>
      <c r="AK9" s="25">
        <v>10093.442470940299</v>
      </c>
      <c r="AL9" s="25">
        <v>1031.80169976355</v>
      </c>
      <c r="AM9" s="25">
        <v>11214.9641768768</v>
      </c>
      <c r="AN9" s="25">
        <v>0</v>
      </c>
      <c r="AO9" s="25">
        <v>260.53741118404702</v>
      </c>
      <c r="AP9" s="25">
        <v>0.30584720867298298</v>
      </c>
      <c r="AQ9" s="25">
        <v>2572.2516332908899</v>
      </c>
      <c r="AR9" s="25">
        <v>1.20731151859874</v>
      </c>
      <c r="AS9" s="25">
        <v>0.417292536803409</v>
      </c>
      <c r="AT9" s="25">
        <v>254.77616979998501</v>
      </c>
      <c r="AU9" s="25">
        <v>7.5499817567530396</v>
      </c>
      <c r="AV9" s="25">
        <v>0.61939824842782898</v>
      </c>
      <c r="AW9" s="25">
        <v>5.6484657484416001E-2</v>
      </c>
      <c r="AX9" s="25">
        <v>1276.5503918869899</v>
      </c>
      <c r="AY9" s="25">
        <v>516.48521444247797</v>
      </c>
      <c r="AZ9" s="25">
        <v>760.06517744451196</v>
      </c>
      <c r="BA9" s="25">
        <v>6.5971979254506996</v>
      </c>
      <c r="BB9" s="25">
        <v>7.0751853260360403E-2</v>
      </c>
      <c r="BC9" s="25">
        <v>41.174682892684402</v>
      </c>
      <c r="BD9" s="25">
        <v>0.18515652264973501</v>
      </c>
      <c r="BE9" s="25">
        <v>39.7446613425045</v>
      </c>
      <c r="BF9" s="25">
        <v>2.55960537266379</v>
      </c>
      <c r="BG9" s="25">
        <v>0.68714482713007796</v>
      </c>
      <c r="BH9" s="25">
        <v>149.69069473150401</v>
      </c>
      <c r="BI9" s="25">
        <v>32.919953291996599</v>
      </c>
      <c r="BJ9" s="25">
        <v>5.9381200085980304</v>
      </c>
      <c r="BK9" s="25">
        <v>4.6761283530922499</v>
      </c>
      <c r="BL9" s="25">
        <v>0.22858488621394699</v>
      </c>
      <c r="BM9" s="25">
        <v>30.6431345315453</v>
      </c>
      <c r="BN9" s="25">
        <v>1836.5877717698399</v>
      </c>
      <c r="BO9" s="25">
        <v>0</v>
      </c>
      <c r="BP9" s="25">
        <v>0.26515830633928</v>
      </c>
      <c r="BQ9" s="25">
        <v>673.10080146056202</v>
      </c>
      <c r="BR9" s="91">
        <v>0</v>
      </c>
      <c r="BS9" s="25">
        <v>59.3592891020024</v>
      </c>
      <c r="BT9" s="25">
        <v>5807.3923731102204</v>
      </c>
      <c r="BU9" s="25">
        <v>681.64155828248795</v>
      </c>
      <c r="BY9" s="29">
        <f t="shared" si="0"/>
        <v>8.0000261042231235E-3</v>
      </c>
      <c r="BZ9" s="22">
        <f t="shared" si="1"/>
        <v>-6.5182458276611928E-3</v>
      </c>
      <c r="CA9" s="22">
        <f t="shared" si="2"/>
        <v>-7.7712897055736401E-3</v>
      </c>
      <c r="CB9" s="22">
        <f t="shared" si="3"/>
        <v>-8.3651550890974664E-3</v>
      </c>
      <c r="CC9" s="22">
        <f t="shared" si="4"/>
        <v>-7.2610910342421524E-3</v>
      </c>
      <c r="CD9" s="22">
        <f t="shared" si="5"/>
        <v>-7.4146393869598121E-3</v>
      </c>
      <c r="CE9" s="22">
        <f t="shared" si="6"/>
        <v>-7.7969026846296035E-3</v>
      </c>
      <c r="CF9" s="22">
        <f t="shared" si="7"/>
        <v>-5.8877318393215864E-3</v>
      </c>
      <c r="CG9" s="22"/>
      <c r="CH9" s="22"/>
      <c r="CI9" s="22"/>
      <c r="CJ9" s="22"/>
      <c r="CK9" s="22"/>
      <c r="CL9" s="22"/>
    </row>
    <row r="10" spans="1:90" x14ac:dyDescent="0.25">
      <c r="A10" s="17" t="s">
        <v>83</v>
      </c>
      <c r="B10" s="91">
        <v>146519.36223</v>
      </c>
      <c r="C10" s="91">
        <v>489.30660245000001</v>
      </c>
      <c r="D10" s="91">
        <v>22015.107757000002</v>
      </c>
      <c r="E10" s="91">
        <v>2192.0339647000001</v>
      </c>
      <c r="F10" s="91">
        <v>972.61270281999998</v>
      </c>
      <c r="G10" s="91">
        <v>61.235852526000002</v>
      </c>
      <c r="H10" s="91">
        <v>9962.2948133000009</v>
      </c>
      <c r="J10" s="27" t="s">
        <v>125</v>
      </c>
      <c r="K10" s="90">
        <v>0</v>
      </c>
      <c r="L10" s="25">
        <v>5.7703221632412296</v>
      </c>
      <c r="M10" s="25">
        <v>182.964000559797</v>
      </c>
      <c r="N10" s="25">
        <v>182.964000559797</v>
      </c>
      <c r="O10" s="25">
        <v>55.920048512706899</v>
      </c>
      <c r="P10" s="91">
        <v>1.42066118995353</v>
      </c>
      <c r="Q10" s="25">
        <v>430.63039602123001</v>
      </c>
      <c r="R10" s="25">
        <v>1073.0520086185199</v>
      </c>
      <c r="S10" s="25">
        <v>145058.885250527</v>
      </c>
      <c r="T10" s="25">
        <v>783.22979656740301</v>
      </c>
      <c r="U10" s="25">
        <v>207.45775402701699</v>
      </c>
      <c r="V10" s="25">
        <v>356.260733474098</v>
      </c>
      <c r="W10" s="25">
        <v>264.87944421210602</v>
      </c>
      <c r="X10" s="91">
        <v>0</v>
      </c>
      <c r="Y10" s="25">
        <v>247.13626984132199</v>
      </c>
      <c r="Z10" s="25">
        <v>247.13626984132199</v>
      </c>
      <c r="AA10" s="25">
        <v>174.16369671015201</v>
      </c>
      <c r="AB10" s="25">
        <v>257.28952167639397</v>
      </c>
      <c r="AC10" s="25">
        <v>2.5127479300914302</v>
      </c>
      <c r="AD10" s="91">
        <v>65.750781715137407</v>
      </c>
      <c r="AE10" s="25">
        <v>20.781963695387301</v>
      </c>
      <c r="AF10" s="25">
        <v>0</v>
      </c>
      <c r="AG10" s="25">
        <v>2.9823527740637199</v>
      </c>
      <c r="AH10" s="25">
        <v>483.99613430557099</v>
      </c>
      <c r="AI10" s="25">
        <v>0</v>
      </c>
      <c r="AJ10" s="91">
        <v>10076.4965800801</v>
      </c>
      <c r="AK10" s="25">
        <v>19593.7791246548</v>
      </c>
      <c r="AL10" s="25">
        <v>2003.08268037941</v>
      </c>
      <c r="AM10" s="25">
        <v>21771.0255017444</v>
      </c>
      <c r="AN10" s="25">
        <v>0</v>
      </c>
      <c r="AO10" s="25">
        <v>449.30080677039302</v>
      </c>
      <c r="AP10" s="25">
        <v>0.55210496205294302</v>
      </c>
      <c r="AQ10" s="25">
        <v>4369.1915166454401</v>
      </c>
      <c r="AR10" s="25">
        <v>2.0446377530492601</v>
      </c>
      <c r="AS10" s="25">
        <v>0.68943842766359598</v>
      </c>
      <c r="AT10" s="25">
        <v>490.53099235547398</v>
      </c>
      <c r="AU10" s="25">
        <v>11.293305885789501</v>
      </c>
      <c r="AV10" s="25">
        <v>0.89624023765824901</v>
      </c>
      <c r="AW10" s="25">
        <v>0.100410445498988</v>
      </c>
      <c r="AX10" s="25">
        <v>2169.11015994532</v>
      </c>
      <c r="AY10" s="25">
        <v>961.98328857950798</v>
      </c>
      <c r="AZ10" s="25">
        <v>1207.1268713658101</v>
      </c>
      <c r="BA10" s="25">
        <v>9.6164731559714909</v>
      </c>
      <c r="BB10" s="25">
        <v>0.105658834747047</v>
      </c>
      <c r="BC10" s="25">
        <v>66.333530095845802</v>
      </c>
      <c r="BD10" s="25">
        <v>0.34830451341236901</v>
      </c>
      <c r="BE10" s="25">
        <v>73.9024415086228</v>
      </c>
      <c r="BF10" s="25">
        <v>4.959776230868</v>
      </c>
      <c r="BG10" s="25">
        <v>1.26848658211941</v>
      </c>
      <c r="BH10" s="25">
        <v>282.23997707193098</v>
      </c>
      <c r="BI10" s="25">
        <v>59.265828940293297</v>
      </c>
      <c r="BJ10" s="25">
        <v>8.9740875345160998</v>
      </c>
      <c r="BK10" s="25">
        <v>7.7910827449748403</v>
      </c>
      <c r="BL10" s="25">
        <v>0.33634023931171703</v>
      </c>
      <c r="BM10" s="25">
        <v>60.5649096931716</v>
      </c>
      <c r="BN10" s="25">
        <v>3083.3781986986501</v>
      </c>
      <c r="BO10" s="25">
        <v>0</v>
      </c>
      <c r="BP10" s="25">
        <v>0.50892867734916203</v>
      </c>
      <c r="BQ10" s="25">
        <v>1124.8417096175499</v>
      </c>
      <c r="BR10" s="91">
        <v>0</v>
      </c>
      <c r="BS10" s="25">
        <v>99.435379745035505</v>
      </c>
      <c r="BT10" s="25">
        <v>9863.6499853943697</v>
      </c>
      <c r="BU10" s="25">
        <v>1159.3188275180901</v>
      </c>
      <c r="BY10" s="29">
        <f t="shared" si="0"/>
        <v>7.9997929677771574E-3</v>
      </c>
      <c r="BZ10" s="22">
        <f t="shared" si="1"/>
        <v>-9.96780874039295E-3</v>
      </c>
      <c r="CA10" s="22">
        <f t="shared" si="2"/>
        <v>-1.0853048207073142E-2</v>
      </c>
      <c r="CB10" s="22">
        <f t="shared" si="3"/>
        <v>-1.1087034319783997E-2</v>
      </c>
      <c r="CC10" s="22">
        <f t="shared" si="4"/>
        <v>-1.0457778083660949E-2</v>
      </c>
      <c r="CD10" s="22">
        <f t="shared" si="5"/>
        <v>-1.092872240890233E-2</v>
      </c>
      <c r="CE10" s="22">
        <f t="shared" si="6"/>
        <v>-1.0956699468559334E-2</v>
      </c>
      <c r="CF10" s="22">
        <f t="shared" si="7"/>
        <v>-9.9018177793671648E-3</v>
      </c>
      <c r="CG10" s="22"/>
      <c r="CH10" s="22"/>
      <c r="CI10" s="22"/>
      <c r="CJ10" s="22"/>
      <c r="CK10" s="22"/>
      <c r="CL10" s="22"/>
    </row>
    <row r="11" spans="1:90" x14ac:dyDescent="0.25">
      <c r="A11" s="17" t="s">
        <v>84</v>
      </c>
      <c r="B11" s="91">
        <v>272288.76828999998</v>
      </c>
      <c r="C11" s="91">
        <v>1073.1917043000001</v>
      </c>
      <c r="D11" s="91">
        <v>52957.570870000003</v>
      </c>
      <c r="E11" s="91">
        <v>4803.8768462999997</v>
      </c>
      <c r="F11" s="91">
        <v>2280.1341173000001</v>
      </c>
      <c r="G11" s="91">
        <v>116.44239575</v>
      </c>
      <c r="H11" s="91">
        <v>19102.567921999998</v>
      </c>
      <c r="J11" s="27" t="s">
        <v>126</v>
      </c>
      <c r="K11" s="90">
        <v>0</v>
      </c>
      <c r="L11" s="25">
        <v>8.9924264008884602</v>
      </c>
      <c r="M11" s="25">
        <v>340.629731445228</v>
      </c>
      <c r="N11" s="25">
        <v>340.629731445228</v>
      </c>
      <c r="O11" s="25">
        <v>110.124270490583</v>
      </c>
      <c r="P11" s="91">
        <v>3.1975229647910801</v>
      </c>
      <c r="Q11" s="25">
        <v>732.94441999340802</v>
      </c>
      <c r="R11" s="25">
        <v>1672.0828524748499</v>
      </c>
      <c r="S11" s="25">
        <v>251721.52187701501</v>
      </c>
      <c r="T11" s="25">
        <v>1450.00355120322</v>
      </c>
      <c r="U11" s="25">
        <v>347.28566896674801</v>
      </c>
      <c r="V11" s="25">
        <v>630.36187611038497</v>
      </c>
      <c r="W11" s="25">
        <v>280.446819277082</v>
      </c>
      <c r="X11" s="91">
        <v>0</v>
      </c>
      <c r="Y11" s="25">
        <v>484.71238718739801</v>
      </c>
      <c r="Z11" s="25">
        <v>484.71238718739801</v>
      </c>
      <c r="AA11" s="25">
        <v>387.73327667454799</v>
      </c>
      <c r="AB11" s="25">
        <v>475.39305661358901</v>
      </c>
      <c r="AC11" s="25">
        <v>5.6556816351681301</v>
      </c>
      <c r="AD11" s="91">
        <v>113.821778302022</v>
      </c>
      <c r="AE11" s="25">
        <v>45.833516427189601</v>
      </c>
      <c r="AF11" s="25">
        <v>0</v>
      </c>
      <c r="AG11" s="25">
        <v>7.0192350354933</v>
      </c>
      <c r="AH11" s="25">
        <v>986.50029211241201</v>
      </c>
      <c r="AI11" s="25">
        <v>0</v>
      </c>
      <c r="AJ11" s="91">
        <v>18096.239029525401</v>
      </c>
      <c r="AK11" s="25">
        <v>43619.849749279303</v>
      </c>
      <c r="AL11" s="25">
        <v>4459.2211473955003</v>
      </c>
      <c r="AM11" s="25">
        <v>48466.804173349301</v>
      </c>
      <c r="AN11" s="25">
        <v>0</v>
      </c>
      <c r="AO11" s="25">
        <v>804.99540104278503</v>
      </c>
      <c r="AP11" s="25">
        <v>1.0223598273780901</v>
      </c>
      <c r="AQ11" s="25">
        <v>7979.3156743034797</v>
      </c>
      <c r="AR11" s="25">
        <v>4.2526981817380101</v>
      </c>
      <c r="AS11" s="25">
        <v>1.45550290183369</v>
      </c>
      <c r="AT11" s="25">
        <v>1134.9694274045501</v>
      </c>
      <c r="AU11" s="25">
        <v>25.410571713597498</v>
      </c>
      <c r="AV11" s="25">
        <v>2.06182212007473</v>
      </c>
      <c r="AW11" s="25">
        <v>0.202043927093151</v>
      </c>
      <c r="AX11" s="25">
        <v>4438.0161593611001</v>
      </c>
      <c r="AY11" s="25">
        <v>2094.7177747978599</v>
      </c>
      <c r="AZ11" s="25">
        <v>2343.2983845632298</v>
      </c>
      <c r="BA11" s="25">
        <v>22.138091017818802</v>
      </c>
      <c r="BB11" s="25">
        <v>0.23707153447202001</v>
      </c>
      <c r="BC11" s="25">
        <v>139.36468801843</v>
      </c>
      <c r="BD11" s="25">
        <v>0.61942191504489197</v>
      </c>
      <c r="BE11" s="25">
        <v>148.96601310647699</v>
      </c>
      <c r="BF11" s="25">
        <v>8.5922914289808503</v>
      </c>
      <c r="BG11" s="25">
        <v>2.7241547203712502</v>
      </c>
      <c r="BH11" s="25">
        <v>565.29238170825101</v>
      </c>
      <c r="BI11" s="25">
        <v>125.287333165341</v>
      </c>
      <c r="BJ11" s="25">
        <v>19.925078346753899</v>
      </c>
      <c r="BK11" s="25">
        <v>16.7167315376687</v>
      </c>
      <c r="BL11" s="25">
        <v>0.76742538732452703</v>
      </c>
      <c r="BM11" s="25">
        <v>107.103294697332</v>
      </c>
      <c r="BN11" s="25">
        <v>5317.7832930598697</v>
      </c>
      <c r="BO11" s="25">
        <v>0</v>
      </c>
      <c r="BP11" s="25">
        <v>1.1455263713160999</v>
      </c>
      <c r="BQ11" s="25">
        <v>1897.81059255675</v>
      </c>
      <c r="BR11" s="91">
        <v>0</v>
      </c>
      <c r="BS11" s="25">
        <v>231.97176398419299</v>
      </c>
      <c r="BT11" s="25">
        <v>17743.809538296999</v>
      </c>
      <c r="BU11" s="25">
        <v>2141.64208580389</v>
      </c>
      <c r="BY11" s="29">
        <f t="shared" si="0"/>
        <v>7.9999761339278261E-3</v>
      </c>
      <c r="BZ11" s="22">
        <f t="shared" si="1"/>
        <v>-7.5534685261346921E-2</v>
      </c>
      <c r="CA11" s="22">
        <f t="shared" si="2"/>
        <v>-8.0779055447631698E-2</v>
      </c>
      <c r="CB11" s="22">
        <f t="shared" si="3"/>
        <v>-8.4799333180795161E-2</v>
      </c>
      <c r="CC11" s="22">
        <f t="shared" si="4"/>
        <v>-7.6159464250356371E-2</v>
      </c>
      <c r="CD11" s="22">
        <f t="shared" si="5"/>
        <v>-8.1318173828169041E-2</v>
      </c>
      <c r="CE11" s="22">
        <f t="shared" si="6"/>
        <v>-8.0203614778923848E-2</v>
      </c>
      <c r="CF11" s="22">
        <f t="shared" si="7"/>
        <v>-7.1129619287370688E-2</v>
      </c>
      <c r="CG11" s="22"/>
      <c r="CH11" s="22"/>
      <c r="CI11" s="22"/>
      <c r="CJ11" s="22"/>
      <c r="CK11" s="22"/>
      <c r="CL11" s="22"/>
    </row>
    <row r="12" spans="1:90" x14ac:dyDescent="0.25">
      <c r="A12" s="17" t="s">
        <v>85</v>
      </c>
      <c r="B12" s="91">
        <v>273705.74413000001</v>
      </c>
      <c r="C12" s="91">
        <v>922.03432304</v>
      </c>
      <c r="D12" s="91">
        <v>41802.844926999998</v>
      </c>
      <c r="E12" s="91">
        <v>3613.1803189000002</v>
      </c>
      <c r="F12" s="91">
        <v>1655.7453622999999</v>
      </c>
      <c r="G12" s="91">
        <v>107.36536939</v>
      </c>
      <c r="H12" s="91">
        <v>18077.093504</v>
      </c>
      <c r="J12" s="27" t="s">
        <v>73</v>
      </c>
      <c r="K12" s="90">
        <v>0</v>
      </c>
      <c r="L12" s="25">
        <v>9.1934565598306897</v>
      </c>
      <c r="M12" s="25">
        <v>279.91979685160101</v>
      </c>
      <c r="N12" s="25">
        <v>279.91979685160101</v>
      </c>
      <c r="O12" s="25">
        <v>86.894123348600303</v>
      </c>
      <c r="P12" s="91">
        <v>2.1676625835374201</v>
      </c>
      <c r="Q12" s="25">
        <v>730.58575248664795</v>
      </c>
      <c r="R12" s="25">
        <v>1709.4478770711601</v>
      </c>
      <c r="S12" s="25">
        <v>251436.18493692001</v>
      </c>
      <c r="T12" s="25">
        <v>1225.38630637708</v>
      </c>
      <c r="U12" s="25">
        <v>328.96058752327201</v>
      </c>
      <c r="V12" s="25">
        <v>560.38386212304999</v>
      </c>
      <c r="W12" s="25">
        <v>383.75113548874702</v>
      </c>
      <c r="X12" s="91">
        <v>0</v>
      </c>
      <c r="Y12" s="25">
        <v>383.842066032616</v>
      </c>
      <c r="Z12" s="25">
        <v>383.842066032616</v>
      </c>
      <c r="AA12" s="25">
        <v>299.93238247986898</v>
      </c>
      <c r="AB12" s="25">
        <v>456.93624768046101</v>
      </c>
      <c r="AC12" s="25">
        <v>3.8729029991424002</v>
      </c>
      <c r="AD12" s="91">
        <v>108.179398664404</v>
      </c>
      <c r="AE12" s="25">
        <v>31.812045169618099</v>
      </c>
      <c r="AF12" s="25">
        <v>0</v>
      </c>
      <c r="AG12" s="25">
        <v>5.2174200422642496</v>
      </c>
      <c r="AH12" s="25">
        <v>846.91231270358196</v>
      </c>
      <c r="AI12" s="25">
        <v>0</v>
      </c>
      <c r="AJ12" s="91">
        <v>17178.5940067351</v>
      </c>
      <c r="AK12" s="25">
        <v>33742.108120394303</v>
      </c>
      <c r="AL12" s="25">
        <v>3449.2968404459898</v>
      </c>
      <c r="AM12" s="25">
        <v>37491.3373433202</v>
      </c>
      <c r="AN12" s="25">
        <v>0</v>
      </c>
      <c r="AO12" s="25">
        <v>712.89950333173397</v>
      </c>
      <c r="AP12" s="25">
        <v>0.80036546018728205</v>
      </c>
      <c r="AQ12" s="25">
        <v>7719.4526991484599</v>
      </c>
      <c r="AR12" s="25">
        <v>3.1677448370508698</v>
      </c>
      <c r="AS12" s="25">
        <v>1.1029545462061201</v>
      </c>
      <c r="AT12" s="25">
        <v>774.40599095002699</v>
      </c>
      <c r="AU12" s="25">
        <v>18.745451699487901</v>
      </c>
      <c r="AV12" s="25">
        <v>1.5358247766442299</v>
      </c>
      <c r="AW12" s="25">
        <v>0.15223587250671</v>
      </c>
      <c r="AX12" s="25">
        <v>3273.9319154307</v>
      </c>
      <c r="AY12" s="25">
        <v>1488.2992941902601</v>
      </c>
      <c r="AZ12" s="25">
        <v>1785.6326212404299</v>
      </c>
      <c r="BA12" s="25">
        <v>16.236171122758801</v>
      </c>
      <c r="BB12" s="25">
        <v>0.17537503375827401</v>
      </c>
      <c r="BC12" s="25">
        <v>104.715253228393</v>
      </c>
      <c r="BD12" s="25">
        <v>0.492027249127797</v>
      </c>
      <c r="BE12" s="25">
        <v>110.71400276679999</v>
      </c>
      <c r="BF12" s="25">
        <v>6.8542097808054603</v>
      </c>
      <c r="BG12" s="25">
        <v>1.95585178326361</v>
      </c>
      <c r="BH12" s="25">
        <v>419.53986441574699</v>
      </c>
      <c r="BI12" s="25">
        <v>100.758838684501</v>
      </c>
      <c r="BJ12" s="25">
        <v>14.763136515705099</v>
      </c>
      <c r="BK12" s="25">
        <v>12.3779046170295</v>
      </c>
      <c r="BL12" s="25">
        <v>0.56492953476964503</v>
      </c>
      <c r="BM12" s="25">
        <v>98.002692725298601</v>
      </c>
      <c r="BN12" s="25">
        <v>5350.3048856362102</v>
      </c>
      <c r="BO12" s="25">
        <v>0</v>
      </c>
      <c r="BP12" s="25">
        <v>0.77653180270925903</v>
      </c>
      <c r="BQ12" s="25">
        <v>1969.6062637887501</v>
      </c>
      <c r="BR12" s="91">
        <v>0</v>
      </c>
      <c r="BS12" s="25">
        <v>171.43269789513701</v>
      </c>
      <c r="BT12" s="25">
        <v>16841.193903117801</v>
      </c>
      <c r="BU12" s="25">
        <v>2022.04461560045</v>
      </c>
      <c r="BY12" s="29">
        <f t="shared" si="0"/>
        <v>8.0000449099292444E-3</v>
      </c>
      <c r="BZ12" s="22">
        <f t="shared" si="1"/>
        <v>-8.1363141514862736E-2</v>
      </c>
      <c r="CA12" s="22">
        <f t="shared" si="2"/>
        <v>-8.147420162053888E-2</v>
      </c>
      <c r="CB12" s="22">
        <f t="shared" si="3"/>
        <v>-0.10313909474843047</v>
      </c>
      <c r="CC12" s="22">
        <f t="shared" si="4"/>
        <v>-9.3891910595976374E-2</v>
      </c>
      <c r="CD12" s="22">
        <f t="shared" si="5"/>
        <v>-0.10113032590780752</v>
      </c>
      <c r="CE12" s="22">
        <f t="shared" si="6"/>
        <v>-8.720387884748837E-2</v>
      </c>
      <c r="CF12" s="22">
        <f t="shared" si="7"/>
        <v>-6.8368269523456662E-2</v>
      </c>
      <c r="CG12" s="22"/>
      <c r="CH12" s="22"/>
      <c r="CI12" s="22"/>
      <c r="CJ12" s="22"/>
      <c r="CK12" s="22"/>
      <c r="CL12" s="22"/>
    </row>
    <row r="13" spans="1:90" x14ac:dyDescent="0.25">
      <c r="A13" s="17" t="s">
        <v>86</v>
      </c>
      <c r="B13" s="91">
        <v>2455.1706866999998</v>
      </c>
      <c r="C13" s="91">
        <v>9.8758534609000002</v>
      </c>
      <c r="D13" s="91">
        <v>335.67814953999999</v>
      </c>
      <c r="E13" s="91">
        <v>31.802991094999999</v>
      </c>
      <c r="F13" s="91">
        <v>13.202682882</v>
      </c>
      <c r="G13" s="91">
        <v>0.75064845329999996</v>
      </c>
      <c r="H13" s="91">
        <v>141.33176692000001</v>
      </c>
      <c r="J13" s="27" t="s">
        <v>86</v>
      </c>
      <c r="K13" s="90">
        <v>0</v>
      </c>
      <c r="L13" s="25">
        <v>0</v>
      </c>
      <c r="M13" s="25">
        <v>0</v>
      </c>
      <c r="N13" s="25">
        <v>0</v>
      </c>
      <c r="O13" s="25">
        <v>0</v>
      </c>
      <c r="P13" s="91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91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91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91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91">
        <v>0</v>
      </c>
      <c r="BS13" s="25">
        <v>0</v>
      </c>
      <c r="BT13" s="25">
        <v>0</v>
      </c>
      <c r="BU13" s="25">
        <v>0</v>
      </c>
      <c r="BY13" s="29" t="str">
        <f t="shared" si="0"/>
        <v/>
      </c>
      <c r="BZ13" s="22">
        <f t="shared" si="1"/>
        <v>-1</v>
      </c>
      <c r="CA13" s="22">
        <f t="shared" si="2"/>
        <v>-1</v>
      </c>
      <c r="CB13" s="22">
        <f t="shared" si="3"/>
        <v>-1</v>
      </c>
      <c r="CC13" s="22">
        <f t="shared" si="4"/>
        <v>-1</v>
      </c>
      <c r="CD13" s="22">
        <f t="shared" si="5"/>
        <v>-1</v>
      </c>
      <c r="CE13" s="22">
        <f t="shared" si="6"/>
        <v>-1</v>
      </c>
      <c r="CF13" s="22">
        <f t="shared" si="7"/>
        <v>-1</v>
      </c>
      <c r="CG13" s="22"/>
      <c r="CH13" s="22"/>
      <c r="CI13" s="22"/>
      <c r="CJ13" s="22"/>
      <c r="CK13" s="22"/>
      <c r="CL13" s="22"/>
    </row>
    <row r="14" spans="1:90" x14ac:dyDescent="0.25">
      <c r="A14" s="17" t="s">
        <v>87</v>
      </c>
      <c r="B14" s="91">
        <v>2450.2642004999998</v>
      </c>
      <c r="C14" s="91">
        <v>9.4277800518999992</v>
      </c>
      <c r="D14" s="91">
        <v>1048.4914874000001</v>
      </c>
      <c r="E14" s="91">
        <v>57.895127698000003</v>
      </c>
      <c r="F14" s="91">
        <v>39.024557461999997</v>
      </c>
      <c r="G14" s="91">
        <v>1.2709045489999999</v>
      </c>
      <c r="H14" s="91">
        <v>213.12378903999999</v>
      </c>
      <c r="J14" s="27" t="s">
        <v>180</v>
      </c>
      <c r="K14" s="90">
        <v>0</v>
      </c>
      <c r="L14" s="25">
        <v>0</v>
      </c>
      <c r="M14" s="25">
        <v>0</v>
      </c>
      <c r="N14" s="25">
        <v>0</v>
      </c>
      <c r="O14" s="25">
        <v>0</v>
      </c>
      <c r="P14" s="91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91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91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91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91">
        <v>0</v>
      </c>
      <c r="BS14" s="25">
        <v>0</v>
      </c>
      <c r="BT14" s="25">
        <v>0</v>
      </c>
      <c r="BU14" s="25">
        <v>0</v>
      </c>
      <c r="BY14" s="29" t="str">
        <f t="shared" si="0"/>
        <v/>
      </c>
      <c r="BZ14" s="22">
        <f t="shared" si="1"/>
        <v>-1</v>
      </c>
      <c r="CA14" s="22">
        <f t="shared" si="2"/>
        <v>-1</v>
      </c>
      <c r="CB14" s="22">
        <f t="shared" si="3"/>
        <v>-1</v>
      </c>
      <c r="CC14" s="22">
        <f t="shared" si="4"/>
        <v>-1</v>
      </c>
      <c r="CD14" s="22">
        <f t="shared" si="5"/>
        <v>-1</v>
      </c>
      <c r="CE14" s="22">
        <f t="shared" si="6"/>
        <v>-1</v>
      </c>
      <c r="CF14" s="22">
        <f t="shared" si="7"/>
        <v>-1</v>
      </c>
      <c r="CG14" s="22"/>
      <c r="CH14" s="22"/>
      <c r="CI14" s="22"/>
      <c r="CJ14" s="22"/>
      <c r="CK14" s="22"/>
      <c r="CL14" s="22"/>
    </row>
    <row r="15" spans="1:90" x14ac:dyDescent="0.25">
      <c r="A15" s="14" t="s">
        <v>88</v>
      </c>
      <c r="B15" s="91">
        <v>1221.6171929</v>
      </c>
      <c r="C15" s="91">
        <v>3.1851591977</v>
      </c>
      <c r="D15" s="91">
        <v>265.10421012</v>
      </c>
      <c r="E15" s="91">
        <v>13.203912239999999</v>
      </c>
      <c r="F15" s="91">
        <v>8.1481073903999999</v>
      </c>
      <c r="G15" s="91">
        <v>0.87447211150000004</v>
      </c>
      <c r="H15" s="91">
        <v>86.172476981000003</v>
      </c>
      <c r="J15" s="27" t="s">
        <v>88</v>
      </c>
      <c r="K15" s="90">
        <v>0</v>
      </c>
      <c r="L15" s="25">
        <v>7.3904764848404596E-6</v>
      </c>
      <c r="M15" s="25">
        <v>1.8420040733477599E-4</v>
      </c>
      <c r="N15" s="25">
        <v>1.8420040733477599E-4</v>
      </c>
      <c r="O15" s="25">
        <v>5.9206439755948299E-5</v>
      </c>
      <c r="P15" s="91">
        <v>1.2827727424285E-6</v>
      </c>
      <c r="Q15" s="25">
        <v>5.1363025704657798E-4</v>
      </c>
      <c r="R15" s="25">
        <v>1.37405397046908E-3</v>
      </c>
      <c r="S15" s="25">
        <v>9.8327662825113196E-2</v>
      </c>
      <c r="T15" s="25">
        <v>8.7754896211908202E-4</v>
      </c>
      <c r="U15" s="25">
        <v>2.5474412650341403E-4</v>
      </c>
      <c r="V15" s="25">
        <v>4.1550280193124802E-4</v>
      </c>
      <c r="W15" s="25">
        <v>0</v>
      </c>
      <c r="X15" s="91">
        <v>0</v>
      </c>
      <c r="Y15" s="25">
        <v>2.61485704790092E-4</v>
      </c>
      <c r="Z15" s="25">
        <v>2.61485704790092E-4</v>
      </c>
      <c r="AA15" s="25">
        <v>4.246658178872E-5</v>
      </c>
      <c r="AB15" s="25">
        <v>3.0072098788008999E-4</v>
      </c>
      <c r="AC15" s="25">
        <v>2.2739853376213201E-6</v>
      </c>
      <c r="AD15" s="91">
        <v>8.8845591631618703E-5</v>
      </c>
      <c r="AE15" s="25">
        <v>1.9293326675374898E-5</v>
      </c>
      <c r="AF15" s="25">
        <v>0</v>
      </c>
      <c r="AG15" s="25">
        <v>4.6072899765703699E-6</v>
      </c>
      <c r="AH15" s="25">
        <v>5.6923675986706097E-4</v>
      </c>
      <c r="AI15" s="25">
        <v>0</v>
      </c>
      <c r="AJ15" s="91">
        <v>1.1236156902947001E-2</v>
      </c>
      <c r="AK15" s="25">
        <v>4.7774669995645797E-3</v>
      </c>
      <c r="AL15" s="25">
        <v>4.8836409332164905E-4</v>
      </c>
      <c r="AM15" s="25">
        <v>5.3082976746749496E-3</v>
      </c>
      <c r="AN15" s="25">
        <v>0</v>
      </c>
      <c r="AO15" s="25">
        <v>5.2739833440808596E-4</v>
      </c>
      <c r="AP15" s="25">
        <v>3.5181584792517502E-7</v>
      </c>
      <c r="AQ15" s="25">
        <v>4.8021088609269298E-3</v>
      </c>
      <c r="AR15" s="25">
        <v>6.8872853938281595E-7</v>
      </c>
      <c r="AS15" s="25">
        <v>1.91990520125442E-7</v>
      </c>
      <c r="AT15" s="25">
        <v>5.08442158986314E-5</v>
      </c>
      <c r="AU15" s="25">
        <v>9.7389033107910703E-7</v>
      </c>
      <c r="AV15" s="25">
        <v>0</v>
      </c>
      <c r="AW15" s="25">
        <v>4.3298307401467197E-8</v>
      </c>
      <c r="AX15" s="25">
        <v>2.8125834431565801E-4</v>
      </c>
      <c r="AY15" s="25">
        <v>2.4922017679745599E-4</v>
      </c>
      <c r="AZ15" s="25">
        <v>3.20381675182019E-5</v>
      </c>
      <c r="BA15" s="25">
        <v>1.27444082519E-7</v>
      </c>
      <c r="BB15" s="25">
        <v>9.6412264312130395E-9</v>
      </c>
      <c r="BC15" s="25">
        <v>1.9584325137650999E-5</v>
      </c>
      <c r="BD15" s="25">
        <v>2.6057282693166201E-7</v>
      </c>
      <c r="BE15" s="25">
        <v>3.3695315729426702E-5</v>
      </c>
      <c r="BF15" s="25">
        <v>4.0605775007302803E-6</v>
      </c>
      <c r="BG15" s="25">
        <v>3.8471337158352402E-7</v>
      </c>
      <c r="BH15" s="25">
        <v>1.34806406631503E-4</v>
      </c>
      <c r="BI15" s="25">
        <v>5.6929548067924401E-5</v>
      </c>
      <c r="BJ15" s="25">
        <v>1.16418624646571E-6</v>
      </c>
      <c r="BK15" s="25">
        <v>2.0198354249684402E-6</v>
      </c>
      <c r="BL15" s="25">
        <v>1.3219174699758E-8</v>
      </c>
      <c r="BM15" s="25">
        <v>8.6323684805194003E-6</v>
      </c>
      <c r="BN15" s="25">
        <v>3.3711975965740101E-3</v>
      </c>
      <c r="BO15" s="25">
        <v>0</v>
      </c>
      <c r="BP15" s="25">
        <v>4.59582305827367E-7</v>
      </c>
      <c r="BQ15" s="25">
        <v>1.2992160320111101E-3</v>
      </c>
      <c r="BR15" s="91">
        <v>0</v>
      </c>
      <c r="BS15" s="25">
        <v>1.1823296377254901E-4</v>
      </c>
      <c r="BT15" s="25">
        <v>1.09741530117892E-2</v>
      </c>
      <c r="BU15" s="25">
        <v>1.51471475625148E-3</v>
      </c>
      <c r="BY15" s="29">
        <f t="shared" si="0"/>
        <v>8.000037750580823E-3</v>
      </c>
      <c r="BZ15" s="22">
        <f t="shared" si="1"/>
        <v>-0.99991951024969472</v>
      </c>
      <c r="CA15" s="22">
        <f t="shared" si="2"/>
        <v>-0.99982128467541653</v>
      </c>
      <c r="CB15" s="22">
        <f t="shared" si="3"/>
        <v>-0.99997997656215165</v>
      </c>
      <c r="CC15" s="22">
        <f t="shared" si="4"/>
        <v>-0.99997869886294277</v>
      </c>
      <c r="CD15" s="22">
        <f t="shared" si="5"/>
        <v>-0.99996941373439785</v>
      </c>
      <c r="CE15" s="22">
        <f t="shared" si="6"/>
        <v>-0.99999012848052338</v>
      </c>
      <c r="CF15" s="22">
        <f t="shared" si="7"/>
        <v>-0.99987264897800021</v>
      </c>
      <c r="CG15" s="22"/>
      <c r="CH15" s="22"/>
      <c r="CI15" s="22"/>
      <c r="CJ15" s="22"/>
      <c r="CK15" s="22"/>
      <c r="CL15" s="22"/>
    </row>
    <row r="16" spans="1:90" x14ac:dyDescent="0.25">
      <c r="A16" s="17"/>
      <c r="J16" s="27"/>
      <c r="BY16" s="29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</row>
    <row r="17" spans="1:90" x14ac:dyDescent="0.25">
      <c r="A17" s="55"/>
      <c r="J17" s="27"/>
      <c r="BY17" s="29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</row>
    <row r="18" spans="1:90" x14ac:dyDescent="0.25">
      <c r="A18" s="17"/>
      <c r="J18" s="27"/>
      <c r="BY18" s="29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</row>
    <row r="19" spans="1:90" x14ac:dyDescent="0.25">
      <c r="A19" s="17"/>
      <c r="J19" s="27"/>
      <c r="BY19" s="29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</row>
    <row r="20" spans="1:90" x14ac:dyDescent="0.25">
      <c r="A20" s="17"/>
      <c r="J20" s="27"/>
      <c r="BY20" s="29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</row>
    <row r="21" spans="1:90" x14ac:dyDescent="0.25">
      <c r="A21" s="17"/>
      <c r="J21" s="27"/>
      <c r="BY21" s="29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</row>
    <row r="22" spans="1:90" x14ac:dyDescent="0.25">
      <c r="A22" s="17"/>
      <c r="J22" s="27"/>
      <c r="BY22" s="29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</row>
    <row r="23" spans="1:90" x14ac:dyDescent="0.25">
      <c r="A23" s="55"/>
      <c r="J23" s="27"/>
      <c r="BY23" s="29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</row>
    <row r="24" spans="1:90" x14ac:dyDescent="0.25">
      <c r="A24" s="17"/>
      <c r="J24" s="27"/>
      <c r="BY24" s="29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</row>
    <row r="25" spans="1:90" x14ac:dyDescent="0.25">
      <c r="A25" s="17"/>
      <c r="J25" s="27"/>
      <c r="BY25" s="29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</row>
    <row r="26" spans="1:90" x14ac:dyDescent="0.25">
      <c r="A26" s="17"/>
      <c r="J26" s="27"/>
      <c r="BY26" s="29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</row>
    <row r="27" spans="1:90" x14ac:dyDescent="0.25">
      <c r="A27" s="17"/>
      <c r="J27" s="27"/>
      <c r="BY27" s="29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</row>
    <row r="28" spans="1:90" x14ac:dyDescent="0.25">
      <c r="A28" s="17"/>
      <c r="J28" s="27"/>
      <c r="BY28" s="29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</row>
    <row r="29" spans="1:90" x14ac:dyDescent="0.25">
      <c r="A29" s="17"/>
      <c r="J29" s="27"/>
      <c r="BY29" s="29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</row>
    <row r="30" spans="1:90" x14ac:dyDescent="0.25">
      <c r="A30" s="17"/>
      <c r="J30" s="27"/>
      <c r="BY30" s="29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</row>
    <row r="31" spans="1:90" x14ac:dyDescent="0.25">
      <c r="A31" s="17"/>
      <c r="J31" s="27"/>
      <c r="BY31" s="29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</row>
    <row r="32" spans="1:90" x14ac:dyDescent="0.25">
      <c r="A32" s="17"/>
      <c r="J32" s="27"/>
      <c r="BY32" s="29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</row>
    <row r="33" spans="1:90" x14ac:dyDescent="0.25">
      <c r="A33" s="17"/>
      <c r="J33" s="27"/>
      <c r="BY33" s="29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</row>
    <row r="34" spans="1:90" x14ac:dyDescent="0.25">
      <c r="A34" s="56"/>
      <c r="J34" s="27"/>
      <c r="BY34" s="29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</row>
    <row r="35" spans="1:90" x14ac:dyDescent="0.25">
      <c r="A35" s="17"/>
      <c r="J35" s="27"/>
      <c r="BY35" s="29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</row>
    <row r="36" spans="1:90" x14ac:dyDescent="0.25">
      <c r="A36" s="17"/>
      <c r="J36" s="27"/>
      <c r="BY36" s="29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</row>
    <row r="37" spans="1:90" x14ac:dyDescent="0.25">
      <c r="A37" s="17"/>
      <c r="J37" s="27"/>
      <c r="BY37" s="29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</row>
    <row r="38" spans="1:90" x14ac:dyDescent="0.25">
      <c r="A38" s="17"/>
      <c r="J38" s="27"/>
      <c r="BY38" s="29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</row>
    <row r="39" spans="1:90" x14ac:dyDescent="0.25">
      <c r="A39" s="17"/>
      <c r="J39" s="27"/>
      <c r="BY39" s="29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</row>
    <row r="40" spans="1:90" x14ac:dyDescent="0.25">
      <c r="A40" s="17"/>
      <c r="J40" s="27"/>
      <c r="BY40" s="29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</row>
    <row r="41" spans="1:90" x14ac:dyDescent="0.25">
      <c r="A41" s="55"/>
      <c r="J41" s="27"/>
      <c r="BY41" s="29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</row>
    <row r="42" spans="1:90" x14ac:dyDescent="0.25">
      <c r="A42" s="17"/>
      <c r="J42" s="27"/>
      <c r="BY42" s="29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</row>
    <row r="43" spans="1:90" x14ac:dyDescent="0.25">
      <c r="A43" s="17"/>
      <c r="J43" s="27"/>
      <c r="BY43" s="29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</row>
    <row r="44" spans="1:90" x14ac:dyDescent="0.25">
      <c r="A44" s="17"/>
      <c r="J44" s="27"/>
      <c r="BY44" s="29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</row>
    <row r="45" spans="1:90" x14ac:dyDescent="0.25">
      <c r="A45" s="17"/>
      <c r="J45" s="27"/>
      <c r="BY45" s="29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</row>
    <row r="46" spans="1:90" x14ac:dyDescent="0.25">
      <c r="A46" s="17"/>
      <c r="J46" s="27"/>
      <c r="BY46" s="29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</row>
    <row r="47" spans="1:90" x14ac:dyDescent="0.25">
      <c r="A47" s="17"/>
      <c r="J47" s="27"/>
      <c r="BY47" s="29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</row>
    <row r="48" spans="1:90" x14ac:dyDescent="0.25">
      <c r="BZ48" s="22"/>
      <c r="CA48" s="22" t="str">
        <f>IF(C48&lt;&gt;0,(AH48-C48)/C48,"")</f>
        <v/>
      </c>
      <c r="CB48" s="22" t="str">
        <f>IF(D48&lt;&gt;0,(AM48-D48)/D48,"")</f>
        <v/>
      </c>
      <c r="CC48" s="22" t="str">
        <f t="shared" ref="CC48:CD51" si="8">IF(E48&lt;&gt;0,(AX48-E48)/E48,"")</f>
        <v/>
      </c>
      <c r="CD48" s="22" t="str">
        <f t="shared" si="8"/>
        <v/>
      </c>
      <c r="CE48" s="22" t="str">
        <f>IF(G48&lt;&gt;0,(BM48-G48)/G48,"")</f>
        <v/>
      </c>
      <c r="CF48" s="22" t="str">
        <f>IF(H48&lt;&gt;0,(BT48-H48)/H48,"")</f>
        <v/>
      </c>
      <c r="CG48" s="22"/>
      <c r="CH48" s="22"/>
      <c r="CI48" s="22"/>
      <c r="CJ48" s="22"/>
      <c r="CK48" s="22"/>
      <c r="CL48" s="22"/>
    </row>
    <row r="49" spans="1:90" x14ac:dyDescent="0.25">
      <c r="A49" s="4" t="s">
        <v>55</v>
      </c>
      <c r="B49" s="1">
        <f>SUM(B3:B47)</f>
        <v>1661491.0910411</v>
      </c>
      <c r="C49" s="1">
        <f t="shared" ref="C49:H49" si="9">SUM(C3:C47)</f>
        <v>7132.5552502415012</v>
      </c>
      <c r="D49" s="1">
        <f t="shared" si="9"/>
        <v>269662.09460815997</v>
      </c>
      <c r="E49" s="1">
        <f>SUM(E3:E47)</f>
        <v>27790.644582992998</v>
      </c>
      <c r="F49" s="1">
        <f t="shared" si="9"/>
        <v>11919.641007075399</v>
      </c>
      <c r="G49" s="1">
        <f t="shared" si="9"/>
        <v>974.12046103459988</v>
      </c>
      <c r="H49" s="1">
        <f t="shared" si="9"/>
        <v>106525.897151401</v>
      </c>
      <c r="K49" s="1">
        <f t="shared" ref="K49:BU49" si="10">SUM(K3:K47)</f>
        <v>0</v>
      </c>
      <c r="L49" s="1">
        <f t="shared" si="10"/>
        <v>55.760136939979446</v>
      </c>
      <c r="M49" s="1">
        <f t="shared" si="10"/>
        <v>1880.1112956467693</v>
      </c>
      <c r="N49" s="1">
        <f t="shared" si="10"/>
        <v>1880.1112956467693</v>
      </c>
      <c r="O49" s="1">
        <f t="shared" si="10"/>
        <v>590.80909761448027</v>
      </c>
      <c r="P49" s="1">
        <f t="shared" si="10"/>
        <v>15.880020327581658</v>
      </c>
      <c r="Q49" s="1">
        <f t="shared" si="10"/>
        <v>4387.5926602233894</v>
      </c>
      <c r="R49" s="1">
        <f t="shared" si="10"/>
        <v>10368.479743648908</v>
      </c>
      <c r="S49" s="1">
        <f t="shared" si="10"/>
        <v>1590905.4001423954</v>
      </c>
      <c r="T49" s="1">
        <f t="shared" si="10"/>
        <v>8071.6828908818243</v>
      </c>
      <c r="U49" s="1">
        <f t="shared" si="10"/>
        <v>2055.2229960362397</v>
      </c>
      <c r="V49" s="1">
        <f t="shared" si="10"/>
        <v>3607.8744115586196</v>
      </c>
      <c r="W49" s="1">
        <f t="shared" si="10"/>
        <v>2210.8791858423997</v>
      </c>
      <c r="X49" s="1">
        <f t="shared" si="10"/>
        <v>0</v>
      </c>
      <c r="Y49" s="1">
        <f t="shared" si="10"/>
        <v>2606.2128664017</v>
      </c>
      <c r="Z49" s="1">
        <f t="shared" si="10"/>
        <v>2606.2128664017</v>
      </c>
      <c r="AA49" s="1">
        <f t="shared" si="10"/>
        <v>2038.2920117782414</v>
      </c>
      <c r="AB49" s="1">
        <f t="shared" si="10"/>
        <v>2728.287650633185</v>
      </c>
      <c r="AC49" s="1">
        <f t="shared" si="10"/>
        <v>28.166949177253567</v>
      </c>
      <c r="AD49" s="1">
        <f t="shared" si="10"/>
        <v>663.12885485747427</v>
      </c>
      <c r="AE49" s="1">
        <f t="shared" si="10"/>
        <v>230.31704641066202</v>
      </c>
      <c r="AF49" s="1">
        <f t="shared" si="10"/>
        <v>0</v>
      </c>
      <c r="AG49" s="1">
        <f t="shared" si="10"/>
        <v>33.074737476338036</v>
      </c>
      <c r="AH49" s="1">
        <f t="shared" si="10"/>
        <v>6849.9377705793531</v>
      </c>
      <c r="AI49" s="1">
        <f t="shared" si="10"/>
        <v>0</v>
      </c>
      <c r="AJ49" s="1">
        <f t="shared" si="10"/>
        <v>104222.3902091335</v>
      </c>
      <c r="AK49" s="1">
        <f t="shared" si="10"/>
        <v>229306.85759932763</v>
      </c>
      <c r="AL49" s="1">
        <f t="shared" si="10"/>
        <v>23441.288147661777</v>
      </c>
      <c r="AM49" s="1">
        <f t="shared" si="10"/>
        <v>254786.4377587676</v>
      </c>
      <c r="AN49" s="1">
        <f t="shared" si="10"/>
        <v>0</v>
      </c>
      <c r="AO49" s="1">
        <f t="shared" si="10"/>
        <v>4571.6798179123844</v>
      </c>
      <c r="AP49" s="1">
        <f t="shared" si="10"/>
        <v>5.9380774066613125</v>
      </c>
      <c r="AQ49" s="1">
        <f t="shared" si="10"/>
        <v>45861.556325460624</v>
      </c>
      <c r="AR49" s="1">
        <f t="shared" si="10"/>
        <v>25.450624695959668</v>
      </c>
      <c r="AS49" s="1">
        <f t="shared" si="10"/>
        <v>9.0126540883842914</v>
      </c>
      <c r="AT49" s="1">
        <f t="shared" si="10"/>
        <v>5858.6223285494152</v>
      </c>
      <c r="AU49" s="1">
        <f t="shared" si="10"/>
        <v>166.76453334600819</v>
      </c>
      <c r="AV49" s="1">
        <f t="shared" si="10"/>
        <v>13.966694125233523</v>
      </c>
      <c r="AW49" s="1">
        <f t="shared" si="10"/>
        <v>1.1693352435055397</v>
      </c>
      <c r="AX49" s="1">
        <f t="shared" si="10"/>
        <v>26537.265931324855</v>
      </c>
      <c r="AY49" s="1">
        <f t="shared" si="10"/>
        <v>11305.348580988859</v>
      </c>
      <c r="AZ49" s="1">
        <f t="shared" si="10"/>
        <v>15231.917350335949</v>
      </c>
      <c r="BA49" s="1">
        <f t="shared" si="10"/>
        <v>147.49000933174071</v>
      </c>
      <c r="BB49" s="1">
        <f t="shared" si="10"/>
        <v>1.5610077004650349</v>
      </c>
      <c r="BC49" s="1">
        <f t="shared" si="10"/>
        <v>873.61625497181331</v>
      </c>
      <c r="BD49" s="1">
        <f t="shared" si="10"/>
        <v>3.4830571409224742</v>
      </c>
      <c r="BE49" s="1">
        <f t="shared" si="10"/>
        <v>822.32329587447168</v>
      </c>
      <c r="BF49" s="1">
        <f t="shared" si="10"/>
        <v>46.933094389451952</v>
      </c>
      <c r="BG49" s="1">
        <f t="shared" si="10"/>
        <v>14.8828773061792</v>
      </c>
      <c r="BH49" s="1">
        <f t="shared" si="10"/>
        <v>3077.7349294734217</v>
      </c>
      <c r="BI49" s="1">
        <f t="shared" si="10"/>
        <v>652.20606244704447</v>
      </c>
      <c r="BJ49" s="1">
        <f t="shared" si="10"/>
        <v>130.12442121081367</v>
      </c>
      <c r="BK49" s="1">
        <f t="shared" si="10"/>
        <v>101.18387771222432</v>
      </c>
      <c r="BL49" s="1">
        <f t="shared" si="10"/>
        <v>5.0915084221985927</v>
      </c>
      <c r="BM49" s="1">
        <f t="shared" si="10"/>
        <v>936.73153924629787</v>
      </c>
      <c r="BN49" s="1">
        <f t="shared" si="10"/>
        <v>31650.590963622592</v>
      </c>
      <c r="BO49" s="1">
        <f t="shared" si="10"/>
        <v>0</v>
      </c>
      <c r="BP49" s="1">
        <f t="shared" si="10"/>
        <v>5.6889678910182075</v>
      </c>
      <c r="BQ49" s="1">
        <f t="shared" si="10"/>
        <v>11486.975047055288</v>
      </c>
      <c r="BR49" s="1">
        <f t="shared" si="10"/>
        <v>0</v>
      </c>
      <c r="BS49" s="1">
        <f t="shared" si="10"/>
        <v>1087.6977435845729</v>
      </c>
      <c r="BT49" s="1">
        <f t="shared" si="10"/>
        <v>102118.41382120163</v>
      </c>
      <c r="BU49" s="1">
        <f t="shared" si="10"/>
        <v>12087.218377839141</v>
      </c>
      <c r="BV49" s="1"/>
      <c r="BW49" s="1"/>
      <c r="BX49" s="1"/>
      <c r="BZ49" s="22">
        <f>+(R49-B49)/B49</f>
        <v>-0.99375953334955769</v>
      </c>
      <c r="CA49" s="22">
        <f>IF(C49&lt;&gt;0,(AH49-C49)/C49,"")</f>
        <v>-3.9623594875424051E-2</v>
      </c>
      <c r="CB49" s="22">
        <f>IF(D49&lt;&gt;0,(AM49-D49)/D49,"")</f>
        <v>-5.5164063273363866E-2</v>
      </c>
      <c r="CC49" s="22">
        <f t="shared" si="8"/>
        <v>-4.5100740572069038E-2</v>
      </c>
      <c r="CD49" s="22">
        <f t="shared" si="8"/>
        <v>-5.1536151610765912E-2</v>
      </c>
      <c r="CE49" s="22">
        <f>IF(G49&lt;&gt;0,(BM49-G49)/G49,"")</f>
        <v>-3.838223637001912E-2</v>
      </c>
      <c r="CF49" s="22">
        <f>IF(H49&lt;&gt;0,(BT49-H49)/H49,"")</f>
        <v>-4.1374759077928237E-2</v>
      </c>
      <c r="CG49" s="22" t="e">
        <f>IF(#REF!&lt;&gt;0,(BU49-#REF!)/#REF!,"")</f>
        <v>#REF!</v>
      </c>
      <c r="CH49" s="22" t="e">
        <f>IF(#REF!&lt;&gt;0,(BX49-#REF!)/#REF!,"")</f>
        <v>#REF!</v>
      </c>
      <c r="CI49" s="22" t="e">
        <f>IF(#REF!&lt;&gt;0,(BY49-#REF!)/#REF!,"")</f>
        <v>#REF!</v>
      </c>
      <c r="CJ49" s="22" t="e">
        <f>IF(#REF!&lt;&gt;0,(BZ49-#REF!)/#REF!,"")</f>
        <v>#REF!</v>
      </c>
      <c r="CK49" s="22" t="e">
        <f>IF(#REF!&lt;&gt;0,(CA49-#REF!)/#REF!,"")</f>
        <v>#REF!</v>
      </c>
      <c r="CL49" s="22" t="e">
        <f>IF(#REF!&lt;&gt;0,(CB49-#REF!)/#REF!,"")</f>
        <v>#REF!</v>
      </c>
    </row>
    <row r="50" spans="1:90" x14ac:dyDescent="0.25">
      <c r="A50" s="4" t="s">
        <v>74</v>
      </c>
      <c r="B50" s="1">
        <f>SUM(B3:B15)</f>
        <v>1661491.0910411</v>
      </c>
      <c r="C50" s="1">
        <f t="shared" ref="C50:H50" si="11">SUM(C3:C15)</f>
        <v>7132.5552502415012</v>
      </c>
      <c r="D50" s="1">
        <f t="shared" si="11"/>
        <v>269662.09460815997</v>
      </c>
      <c r="E50" s="1">
        <f>SUM(E3:E15)</f>
        <v>27790.644582992998</v>
      </c>
      <c r="F50" s="1">
        <f t="shared" si="11"/>
        <v>11919.641007075399</v>
      </c>
      <c r="G50" s="1">
        <f t="shared" si="11"/>
        <v>974.12046103459988</v>
      </c>
      <c r="H50" s="1">
        <f t="shared" si="11"/>
        <v>106525.897151401</v>
      </c>
      <c r="K50" s="1">
        <f t="shared" ref="K50:BU50" si="12">SUM(K3:K15)</f>
        <v>0</v>
      </c>
      <c r="L50" s="1">
        <f t="shared" si="12"/>
        <v>55.760136939979446</v>
      </c>
      <c r="M50" s="1">
        <f t="shared" si="12"/>
        <v>1880.1112956467693</v>
      </c>
      <c r="N50" s="1">
        <f t="shared" si="12"/>
        <v>1880.1112956467693</v>
      </c>
      <c r="O50" s="1">
        <f t="shared" si="12"/>
        <v>590.80909761448027</v>
      </c>
      <c r="P50" s="1">
        <f t="shared" si="12"/>
        <v>15.880020327581658</v>
      </c>
      <c r="Q50" s="1">
        <f t="shared" si="12"/>
        <v>4387.5926602233894</v>
      </c>
      <c r="R50" s="1">
        <f t="shared" si="12"/>
        <v>10368.479743648908</v>
      </c>
      <c r="S50" s="1">
        <f t="shared" si="12"/>
        <v>1590905.4001423954</v>
      </c>
      <c r="T50" s="1">
        <f t="shared" si="12"/>
        <v>8071.6828908818243</v>
      </c>
      <c r="U50" s="1">
        <f t="shared" si="12"/>
        <v>2055.2229960362397</v>
      </c>
      <c r="V50" s="1">
        <f t="shared" si="12"/>
        <v>3607.8744115586196</v>
      </c>
      <c r="W50" s="1">
        <f t="shared" si="12"/>
        <v>2210.8791858423997</v>
      </c>
      <c r="X50" s="1">
        <f t="shared" si="12"/>
        <v>0</v>
      </c>
      <c r="Y50" s="1">
        <f t="shared" si="12"/>
        <v>2606.2128664017</v>
      </c>
      <c r="Z50" s="1">
        <f t="shared" si="12"/>
        <v>2606.2128664017</v>
      </c>
      <c r="AA50" s="1">
        <f t="shared" si="12"/>
        <v>2038.2920117782414</v>
      </c>
      <c r="AB50" s="1">
        <f t="shared" si="12"/>
        <v>2728.287650633185</v>
      </c>
      <c r="AC50" s="1">
        <f t="shared" si="12"/>
        <v>28.166949177253567</v>
      </c>
      <c r="AD50" s="1">
        <f t="shared" si="12"/>
        <v>663.12885485747427</v>
      </c>
      <c r="AE50" s="1">
        <f t="shared" si="12"/>
        <v>230.31704641066202</v>
      </c>
      <c r="AF50" s="1">
        <f t="shared" si="12"/>
        <v>0</v>
      </c>
      <c r="AG50" s="1">
        <f t="shared" si="12"/>
        <v>33.074737476338036</v>
      </c>
      <c r="AH50" s="1">
        <f t="shared" si="12"/>
        <v>6849.9377705793531</v>
      </c>
      <c r="AI50" s="1">
        <f t="shared" si="12"/>
        <v>0</v>
      </c>
      <c r="AJ50" s="1">
        <f t="shared" si="12"/>
        <v>104222.3902091335</v>
      </c>
      <c r="AK50" s="1">
        <f t="shared" si="12"/>
        <v>229306.85759932763</v>
      </c>
      <c r="AL50" s="1">
        <f t="shared" si="12"/>
        <v>23441.288147661777</v>
      </c>
      <c r="AM50" s="1">
        <f t="shared" si="12"/>
        <v>254786.4377587676</v>
      </c>
      <c r="AN50" s="1">
        <f t="shared" si="12"/>
        <v>0</v>
      </c>
      <c r="AO50" s="1">
        <f t="shared" si="12"/>
        <v>4571.6798179123844</v>
      </c>
      <c r="AP50" s="1">
        <f t="shared" si="12"/>
        <v>5.9380774066613125</v>
      </c>
      <c r="AQ50" s="1">
        <f t="shared" si="12"/>
        <v>45861.556325460624</v>
      </c>
      <c r="AR50" s="1">
        <f t="shared" si="12"/>
        <v>25.450624695959668</v>
      </c>
      <c r="AS50" s="1">
        <f t="shared" si="12"/>
        <v>9.0126540883842914</v>
      </c>
      <c r="AT50" s="1">
        <f t="shared" si="12"/>
        <v>5858.6223285494152</v>
      </c>
      <c r="AU50" s="1">
        <f t="shared" si="12"/>
        <v>166.76453334600819</v>
      </c>
      <c r="AV50" s="1">
        <f t="shared" si="12"/>
        <v>13.966694125233523</v>
      </c>
      <c r="AW50" s="1">
        <f t="shared" si="12"/>
        <v>1.1693352435055397</v>
      </c>
      <c r="AX50" s="1">
        <f t="shared" si="12"/>
        <v>26537.265931324855</v>
      </c>
      <c r="AY50" s="1">
        <f t="shared" si="12"/>
        <v>11305.348580988859</v>
      </c>
      <c r="AZ50" s="1">
        <f t="shared" si="12"/>
        <v>15231.917350335949</v>
      </c>
      <c r="BA50" s="1">
        <f t="shared" si="12"/>
        <v>147.49000933174071</v>
      </c>
      <c r="BB50" s="1">
        <f t="shared" si="12"/>
        <v>1.5610077004650349</v>
      </c>
      <c r="BC50" s="1">
        <f t="shared" si="12"/>
        <v>873.61625497181331</v>
      </c>
      <c r="BD50" s="1">
        <f t="shared" si="12"/>
        <v>3.4830571409224742</v>
      </c>
      <c r="BE50" s="1">
        <f t="shared" si="12"/>
        <v>822.32329587447168</v>
      </c>
      <c r="BF50" s="1">
        <f t="shared" si="12"/>
        <v>46.933094389451952</v>
      </c>
      <c r="BG50" s="1">
        <f t="shared" si="12"/>
        <v>14.8828773061792</v>
      </c>
      <c r="BH50" s="1">
        <f t="shared" si="12"/>
        <v>3077.7349294734217</v>
      </c>
      <c r="BI50" s="1">
        <f t="shared" si="12"/>
        <v>652.20606244704447</v>
      </c>
      <c r="BJ50" s="1">
        <f t="shared" si="12"/>
        <v>130.12442121081367</v>
      </c>
      <c r="BK50" s="1">
        <f t="shared" si="12"/>
        <v>101.18387771222432</v>
      </c>
      <c r="BL50" s="1">
        <f t="shared" si="12"/>
        <v>5.0915084221985927</v>
      </c>
      <c r="BM50" s="1">
        <f t="shared" si="12"/>
        <v>936.73153924629787</v>
      </c>
      <c r="BN50" s="1">
        <f t="shared" si="12"/>
        <v>31650.590963622592</v>
      </c>
      <c r="BO50" s="1">
        <f t="shared" si="12"/>
        <v>0</v>
      </c>
      <c r="BP50" s="1">
        <f t="shared" si="12"/>
        <v>5.6889678910182075</v>
      </c>
      <c r="BQ50" s="1">
        <f t="shared" si="12"/>
        <v>11486.975047055288</v>
      </c>
      <c r="BR50" s="1">
        <f t="shared" si="12"/>
        <v>0</v>
      </c>
      <c r="BS50" s="1">
        <f t="shared" si="12"/>
        <v>1087.6977435845729</v>
      </c>
      <c r="BT50" s="1">
        <f t="shared" si="12"/>
        <v>102118.41382120163</v>
      </c>
      <c r="BU50" s="1">
        <f t="shared" si="12"/>
        <v>12087.218377839141</v>
      </c>
      <c r="BV50" s="1"/>
      <c r="BW50" s="1"/>
      <c r="BX50" s="1"/>
      <c r="BZ50" s="22">
        <f>+(R50-B50)/B50</f>
        <v>-0.99375953334955769</v>
      </c>
      <c r="CA50" s="22">
        <f>IF(C50&lt;&gt;0,(AH50-C50)/C50,"")</f>
        <v>-3.9623594875424051E-2</v>
      </c>
      <c r="CB50" s="22">
        <f>IF(D50&lt;&gt;0,(AM50-D50)/D50,"")</f>
        <v>-5.5164063273363866E-2</v>
      </c>
      <c r="CC50" s="22">
        <f t="shared" si="8"/>
        <v>-4.5100740572069038E-2</v>
      </c>
      <c r="CD50" s="22">
        <f t="shared" si="8"/>
        <v>-5.1536151610765912E-2</v>
      </c>
      <c r="CE50" s="22">
        <f>IF(G50&lt;&gt;0,(BM50-G50)/G50,"")</f>
        <v>-3.838223637001912E-2</v>
      </c>
      <c r="CF50" s="22">
        <f>IF(H50&lt;&gt;0,(BT50-H50)/H50,"")</f>
        <v>-4.1374759077928237E-2</v>
      </c>
      <c r="CG50" s="22" t="e">
        <f>IF(#REF!&lt;&gt;0,(BU50-#REF!)/#REF!,"")</f>
        <v>#REF!</v>
      </c>
      <c r="CH50" s="22" t="e">
        <f>IF(#REF!&lt;&gt;0,(BX50-#REF!)/#REF!,"")</f>
        <v>#REF!</v>
      </c>
      <c r="CI50" s="22" t="e">
        <f>IF(#REF!&lt;&gt;0,(BY50-#REF!)/#REF!,"")</f>
        <v>#REF!</v>
      </c>
      <c r="CJ50" s="22" t="e">
        <f>IF(#REF!&lt;&gt;0,(BZ50-#REF!)/#REF!,"")</f>
        <v>#REF!</v>
      </c>
      <c r="CK50" s="22" t="e">
        <f>IF(#REF!&lt;&gt;0,(CA50-#REF!)/#REF!,"")</f>
        <v>#REF!</v>
      </c>
      <c r="CL50" s="22" t="e">
        <f>IF(#REF!&lt;&gt;0,(CB50-#REF!)/#REF!,"")</f>
        <v>#REF!</v>
      </c>
    </row>
    <row r="51" spans="1:90" x14ac:dyDescent="0.25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U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>
        <f t="shared" si="14"/>
        <v>0</v>
      </c>
      <c r="BQ51" s="1">
        <f t="shared" si="14"/>
        <v>0</v>
      </c>
      <c r="BR51" s="1">
        <f t="shared" si="14"/>
        <v>0</v>
      </c>
      <c r="BS51" s="1">
        <f t="shared" si="14"/>
        <v>0</v>
      </c>
      <c r="BT51" s="1">
        <f t="shared" si="14"/>
        <v>0</v>
      </c>
      <c r="BU51" s="1">
        <f t="shared" si="14"/>
        <v>0</v>
      </c>
      <c r="BV51" s="1"/>
      <c r="BW51" s="1"/>
      <c r="BX51" s="1"/>
      <c r="BZ51" s="22" t="e">
        <f>+(R51-B51)/B51</f>
        <v>#DIV/0!</v>
      </c>
      <c r="CA51" s="22" t="str">
        <f>IF(C51&lt;&gt;0,(AH51-C51)/C51,"")</f>
        <v/>
      </c>
      <c r="CB51" s="22" t="str">
        <f>IF(D51&lt;&gt;0,(AM51-D51)/D51,"")</f>
        <v/>
      </c>
      <c r="CC51" s="22" t="str">
        <f t="shared" si="8"/>
        <v/>
      </c>
      <c r="CD51" s="22" t="str">
        <f t="shared" si="8"/>
        <v/>
      </c>
      <c r="CE51" s="22" t="str">
        <f>IF(G51&lt;&gt;0,(BM51-G51)/G51,"")</f>
        <v/>
      </c>
      <c r="CF51" s="22" t="str">
        <f>IF(H51&lt;&gt;0,(BT51-H51)/H51,"")</f>
        <v/>
      </c>
      <c r="CG51" s="22" t="e">
        <f>IF(#REF!&lt;&gt;0,(BU51-#REF!)/#REF!,"")</f>
        <v>#REF!</v>
      </c>
      <c r="CH51" s="22" t="e">
        <f>IF(#REF!&lt;&gt;0,(BX51-#REF!)/#REF!,"")</f>
        <v>#REF!</v>
      </c>
      <c r="CI51" s="22" t="e">
        <f>IF(#REF!&lt;&gt;0,(BY51-#REF!)/#REF!,"")</f>
        <v>#REF!</v>
      </c>
      <c r="CJ51" s="22" t="e">
        <f>IF(#REF!&lt;&gt;0,(BZ51-#REF!)/#REF!,"")</f>
        <v>#REF!</v>
      </c>
      <c r="CK51" s="22" t="e">
        <f>IF(#REF!&lt;&gt;0,(CA51-#REF!)/#REF!,"")</f>
        <v>#REF!</v>
      </c>
      <c r="CL51" s="22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L51"/>
  <sheetViews>
    <sheetView zoomScale="85" zoomScaleNormal="85" workbookViewId="0">
      <pane xSplit="1" ySplit="2" topLeftCell="B18" activePane="bottomRight" state="frozen"/>
      <selection pane="topRight" activeCell="B1" sqref="B1"/>
      <selection pane="bottomLeft" activeCell="A3" sqref="A3"/>
      <selection pane="bottomRight" activeCell="AG49" sqref="AG49"/>
    </sheetView>
  </sheetViews>
  <sheetFormatPr defaultColWidth="9.140625" defaultRowHeight="15" x14ac:dyDescent="0.25"/>
  <cols>
    <col min="1" max="1" width="18.85546875" style="90" customWidth="1"/>
    <col min="2" max="2" width="10.85546875" style="91" customWidth="1"/>
    <col min="3" max="8" width="9.140625" style="91"/>
    <col min="9" max="9" width="9.140625" style="27"/>
    <col min="10" max="10" width="14.85546875" style="27" bestFit="1" customWidth="1"/>
    <col min="11" max="11" width="5.42578125" style="91" bestFit="1" customWidth="1"/>
    <col min="12" max="12" width="5.42578125" style="25" bestFit="1" customWidth="1"/>
    <col min="13" max="13" width="5.7109375" style="25" bestFit="1" customWidth="1"/>
    <col min="14" max="14" width="14.5703125" style="25" bestFit="1" customWidth="1"/>
    <col min="15" max="15" width="5.7109375" style="25" bestFit="1" customWidth="1"/>
    <col min="16" max="16" width="5.7109375" style="91" customWidth="1"/>
    <col min="17" max="18" width="6.7109375" style="25" bestFit="1" customWidth="1"/>
    <col min="19" max="19" width="9.28515625" style="25" bestFit="1" customWidth="1"/>
    <col min="20" max="20" width="6.7109375" style="25" bestFit="1" customWidth="1"/>
    <col min="21" max="21" width="5.7109375" style="25" customWidth="1"/>
    <col min="22" max="22" width="5.7109375" style="25" bestFit="1" customWidth="1"/>
    <col min="23" max="23" width="5.85546875" style="25" bestFit="1" customWidth="1"/>
    <col min="24" max="24" width="5.85546875" style="91" customWidth="1"/>
    <col min="25" max="25" width="6.42578125" style="25" bestFit="1" customWidth="1"/>
    <col min="26" max="26" width="15.42578125" style="25" bestFit="1" customWidth="1"/>
    <col min="27" max="27" width="6.5703125" style="25" bestFit="1" customWidth="1"/>
    <col min="28" max="28" width="6.7109375" style="25" bestFit="1" customWidth="1"/>
    <col min="29" max="29" width="5.140625" style="25" bestFit="1" customWidth="1"/>
    <col min="30" max="30" width="5.140625" style="91" customWidth="1"/>
    <col min="31" max="31" width="4.140625" style="25" bestFit="1" customWidth="1"/>
    <col min="32" max="32" width="6.5703125" style="25" bestFit="1" customWidth="1"/>
    <col min="33" max="33" width="6.140625" style="25" bestFit="1" customWidth="1"/>
    <col min="34" max="34" width="6.7109375" style="25" bestFit="1" customWidth="1"/>
    <col min="35" max="35" width="10" style="25" bestFit="1" customWidth="1"/>
    <col min="36" max="36" width="10" style="91" customWidth="1"/>
    <col min="37" max="37" width="7.7109375" style="25" bestFit="1" customWidth="1"/>
    <col min="38" max="38" width="6.7109375" style="25" bestFit="1" customWidth="1"/>
    <col min="39" max="39" width="7.7109375" style="25" bestFit="1" customWidth="1"/>
    <col min="40" max="40" width="6" style="25" bestFit="1" customWidth="1"/>
    <col min="41" max="41" width="6.7109375" style="25" bestFit="1" customWidth="1"/>
    <col min="42" max="42" width="4.28515625" style="25" bestFit="1" customWidth="1"/>
    <col min="43" max="43" width="7.7109375" style="25" bestFit="1" customWidth="1"/>
    <col min="44" max="44" width="4.5703125" style="25" bestFit="1" customWidth="1"/>
    <col min="45" max="45" width="4.140625" style="25" bestFit="1" customWidth="1"/>
    <col min="46" max="46" width="6.7109375" style="25" bestFit="1" customWidth="1"/>
    <col min="47" max="47" width="4.140625" style="25" bestFit="1" customWidth="1"/>
    <col min="48" max="48" width="5.85546875" style="25" bestFit="1" customWidth="1"/>
    <col min="49" max="49" width="3.28515625" style="25" bestFit="1" customWidth="1"/>
    <col min="50" max="50" width="6.7109375" style="25" bestFit="1" customWidth="1"/>
    <col min="51" max="51" width="6.85546875" style="25" bestFit="1" customWidth="1"/>
    <col min="52" max="52" width="5.7109375" style="25" bestFit="1" customWidth="1"/>
    <col min="53" max="53" width="5.140625" style="25" bestFit="1" customWidth="1"/>
    <col min="54" max="54" width="5.28515625" style="25" bestFit="1" customWidth="1"/>
    <col min="55" max="55" width="8.7109375" style="25" bestFit="1" customWidth="1"/>
    <col min="56" max="56" width="4.85546875" style="25" bestFit="1" customWidth="1"/>
    <col min="57" max="57" width="7.85546875" style="25" bestFit="1" customWidth="1"/>
    <col min="58" max="58" width="5.85546875" style="25" bestFit="1" customWidth="1"/>
    <col min="59" max="59" width="6" style="25" bestFit="1" customWidth="1"/>
    <col min="60" max="61" width="5.7109375" style="25" bestFit="1" customWidth="1"/>
    <col min="62" max="62" width="4.140625" style="25" bestFit="1" customWidth="1"/>
    <col min="63" max="63" width="5.5703125" style="25" bestFit="1" customWidth="1"/>
    <col min="64" max="64" width="3.85546875" style="25" bestFit="1" customWidth="1"/>
    <col min="65" max="65" width="5.7109375" style="25" bestFit="1" customWidth="1"/>
    <col min="66" max="66" width="8" style="25" bestFit="1" customWidth="1"/>
    <col min="67" max="68" width="5.28515625" style="25" bestFit="1" customWidth="1"/>
    <col min="69" max="69" width="6.7109375" style="25" bestFit="1" customWidth="1"/>
    <col min="70" max="70" width="6.7109375" style="91" customWidth="1"/>
    <col min="71" max="71" width="5.7109375" style="25" bestFit="1" customWidth="1"/>
    <col min="72" max="72" width="9.140625" style="25" bestFit="1" customWidth="1"/>
    <col min="73" max="73" width="6.7109375" style="25" bestFit="1" customWidth="1"/>
    <col min="74" max="74" width="6.7109375" style="25" customWidth="1"/>
    <col min="75" max="75" width="9" style="25" bestFit="1" customWidth="1"/>
    <col min="76" max="76" width="7.140625" style="25" customWidth="1"/>
    <col min="77" max="16384" width="9.140625" style="27"/>
  </cols>
  <sheetData>
    <row r="1" spans="1:90" x14ac:dyDescent="0.25">
      <c r="B1" s="91" t="s">
        <v>503</v>
      </c>
      <c r="J1" s="27" t="s">
        <v>504</v>
      </c>
      <c r="BZ1" s="27" t="s">
        <v>309</v>
      </c>
    </row>
    <row r="2" spans="1:90" x14ac:dyDescent="0.25">
      <c r="A2" s="7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J2" s="27" t="s">
        <v>226</v>
      </c>
      <c r="K2" s="91" t="s">
        <v>466</v>
      </c>
      <c r="L2" s="25" t="s">
        <v>359</v>
      </c>
      <c r="M2" s="25" t="s">
        <v>131</v>
      </c>
      <c r="N2" s="25" t="s">
        <v>132</v>
      </c>
      <c r="O2" s="25" t="s">
        <v>133</v>
      </c>
      <c r="P2" s="91" t="s">
        <v>334</v>
      </c>
      <c r="Q2" s="25" t="s">
        <v>360</v>
      </c>
      <c r="R2" s="25" t="s">
        <v>134</v>
      </c>
      <c r="S2" s="25" t="s">
        <v>59</v>
      </c>
      <c r="T2" s="25" t="s">
        <v>136</v>
      </c>
      <c r="U2" s="25" t="s">
        <v>137</v>
      </c>
      <c r="V2" s="25" t="s">
        <v>361</v>
      </c>
      <c r="W2" s="25" t="s">
        <v>138</v>
      </c>
      <c r="X2" s="91" t="s">
        <v>467</v>
      </c>
      <c r="Y2" s="25" t="s">
        <v>139</v>
      </c>
      <c r="Z2" s="25" t="s">
        <v>140</v>
      </c>
      <c r="AA2" s="25" t="s">
        <v>141</v>
      </c>
      <c r="AB2" s="25" t="s">
        <v>142</v>
      </c>
      <c r="AC2" s="25" t="s">
        <v>143</v>
      </c>
      <c r="AD2" s="91" t="s">
        <v>468</v>
      </c>
      <c r="AE2" s="25" t="s">
        <v>362</v>
      </c>
      <c r="AF2" s="25" t="s">
        <v>144</v>
      </c>
      <c r="AG2" s="25" t="s">
        <v>367</v>
      </c>
      <c r="AH2" s="25" t="s">
        <v>57</v>
      </c>
      <c r="AI2" s="25" t="s">
        <v>128</v>
      </c>
      <c r="AJ2" s="91" t="s">
        <v>469</v>
      </c>
      <c r="AK2" s="25" t="s">
        <v>145</v>
      </c>
      <c r="AL2" s="25" t="s">
        <v>146</v>
      </c>
      <c r="AM2" s="25" t="s">
        <v>60</v>
      </c>
      <c r="AN2" s="25" t="s">
        <v>147</v>
      </c>
      <c r="AO2" s="25" t="s">
        <v>148</v>
      </c>
      <c r="AP2" s="25" t="s">
        <v>149</v>
      </c>
      <c r="AQ2" s="25" t="s">
        <v>150</v>
      </c>
      <c r="AR2" s="25" t="s">
        <v>151</v>
      </c>
      <c r="AS2" s="25" t="s">
        <v>152</v>
      </c>
      <c r="AT2" s="25" t="s">
        <v>153</v>
      </c>
      <c r="AU2" s="25" t="s">
        <v>154</v>
      </c>
      <c r="AV2" s="25" t="s">
        <v>155</v>
      </c>
      <c r="AW2" s="25" t="s">
        <v>156</v>
      </c>
      <c r="AX2" s="25" t="s">
        <v>54</v>
      </c>
      <c r="AY2" s="25" t="s">
        <v>53</v>
      </c>
      <c r="AZ2" s="25" t="s">
        <v>157</v>
      </c>
      <c r="BA2" s="25" t="s">
        <v>158</v>
      </c>
      <c r="BB2" s="25" t="s">
        <v>159</v>
      </c>
      <c r="BC2" s="25" t="s">
        <v>160</v>
      </c>
      <c r="BD2" s="25" t="s">
        <v>161</v>
      </c>
      <c r="BE2" s="25" t="s">
        <v>162</v>
      </c>
      <c r="BF2" s="25" t="s">
        <v>163</v>
      </c>
      <c r="BG2" s="25" t="s">
        <v>164</v>
      </c>
      <c r="BH2" s="25" t="s">
        <v>165</v>
      </c>
      <c r="BI2" s="25" t="s">
        <v>363</v>
      </c>
      <c r="BJ2" s="25" t="s">
        <v>166</v>
      </c>
      <c r="BK2" s="25" t="s">
        <v>167</v>
      </c>
      <c r="BL2" s="25" t="s">
        <v>168</v>
      </c>
      <c r="BM2" s="25" t="s">
        <v>61</v>
      </c>
      <c r="BN2" s="25" t="s">
        <v>368</v>
      </c>
      <c r="BO2" s="25" t="s">
        <v>169</v>
      </c>
      <c r="BP2" s="25" t="s">
        <v>170</v>
      </c>
      <c r="BQ2" s="25" t="s">
        <v>171</v>
      </c>
      <c r="BR2" s="91" t="s">
        <v>172</v>
      </c>
      <c r="BS2" s="25" t="s">
        <v>173</v>
      </c>
      <c r="BT2" s="36" t="s">
        <v>174</v>
      </c>
      <c r="BU2" s="36" t="s">
        <v>369</v>
      </c>
      <c r="BV2" s="27"/>
      <c r="BW2" s="27" t="s">
        <v>366</v>
      </c>
      <c r="BY2" s="25" t="s">
        <v>141</v>
      </c>
      <c r="BZ2" s="25" t="s">
        <v>59</v>
      </c>
      <c r="CA2" s="25" t="s">
        <v>57</v>
      </c>
      <c r="CB2" s="25" t="s">
        <v>60</v>
      </c>
      <c r="CC2" s="25" t="s">
        <v>54</v>
      </c>
      <c r="CD2" s="25" t="s">
        <v>53</v>
      </c>
      <c r="CE2" s="25" t="s">
        <v>61</v>
      </c>
      <c r="CF2" s="25" t="s">
        <v>62</v>
      </c>
      <c r="CG2" s="27" t="s">
        <v>63</v>
      </c>
      <c r="CH2" s="27" t="s">
        <v>64</v>
      </c>
      <c r="CI2" s="27" t="s">
        <v>65</v>
      </c>
      <c r="CJ2" s="61" t="s">
        <v>310</v>
      </c>
      <c r="CK2" s="61" t="s">
        <v>313</v>
      </c>
      <c r="CL2" s="61" t="s">
        <v>320</v>
      </c>
    </row>
    <row r="3" spans="1:90" x14ac:dyDescent="0.25">
      <c r="A3" s="19" t="s">
        <v>76</v>
      </c>
      <c r="B3" s="91">
        <v>25550.826385</v>
      </c>
      <c r="C3" s="91">
        <v>116.91069768</v>
      </c>
      <c r="D3" s="91">
        <v>5285.3278719</v>
      </c>
      <c r="E3" s="91">
        <v>530.51408672000002</v>
      </c>
      <c r="F3" s="91">
        <v>240.52828127000001</v>
      </c>
      <c r="G3" s="91">
        <v>19.450669444999999</v>
      </c>
      <c r="H3" s="91">
        <v>1599.1500716999999</v>
      </c>
      <c r="J3" s="27" t="s">
        <v>121</v>
      </c>
      <c r="K3" s="91">
        <v>0</v>
      </c>
      <c r="L3" s="25">
        <v>0.77321309551084105</v>
      </c>
      <c r="M3" s="25">
        <v>34.319410910015002</v>
      </c>
      <c r="N3" s="25">
        <v>34.319410910015002</v>
      </c>
      <c r="O3" s="25">
        <v>11.711264422361401</v>
      </c>
      <c r="P3" s="91">
        <v>0.37052195540292099</v>
      </c>
      <c r="Q3" s="25">
        <v>68.632270051554997</v>
      </c>
      <c r="R3" s="25">
        <v>143.752905141729</v>
      </c>
      <c r="S3" s="25">
        <v>25552.568669014501</v>
      </c>
      <c r="T3" s="25">
        <v>147.05887049025199</v>
      </c>
      <c r="U3" s="25">
        <v>31.6501278771144</v>
      </c>
      <c r="V3" s="25">
        <v>61.544274413598103</v>
      </c>
      <c r="W3" s="25">
        <v>0</v>
      </c>
      <c r="X3" s="91">
        <v>0</v>
      </c>
      <c r="Y3" s="25">
        <v>51.374233296846803</v>
      </c>
      <c r="Z3" s="25">
        <v>51.374233296846803</v>
      </c>
      <c r="AA3" s="25">
        <v>42.257970976151498</v>
      </c>
      <c r="AB3" s="25">
        <v>45.853161149049001</v>
      </c>
      <c r="AC3" s="25">
        <v>0.65665351896746504</v>
      </c>
      <c r="AD3" s="91">
        <v>10.330671890360801</v>
      </c>
      <c r="AE3" s="25">
        <v>5.2530172716700498</v>
      </c>
      <c r="AF3" s="25">
        <v>0</v>
      </c>
      <c r="AG3" s="25">
        <v>0.53934415121695101</v>
      </c>
      <c r="AH3" s="25">
        <v>116.891194960234</v>
      </c>
      <c r="AI3" s="25">
        <v>0</v>
      </c>
      <c r="AJ3" s="91">
        <v>1631.9926088945399</v>
      </c>
      <c r="AK3" s="25">
        <v>4753.9700017085797</v>
      </c>
      <c r="AL3" s="25">
        <v>485.97956337461602</v>
      </c>
      <c r="AM3" s="25">
        <v>5282.2075360593399</v>
      </c>
      <c r="AN3" s="25">
        <v>0</v>
      </c>
      <c r="AO3" s="25">
        <v>77.314268699328096</v>
      </c>
      <c r="AP3" s="25">
        <v>9.7174787942922405E-2</v>
      </c>
      <c r="AQ3" s="25">
        <v>714.18919288678603</v>
      </c>
      <c r="AR3" s="25">
        <v>0.48232292200598498</v>
      </c>
      <c r="AS3" s="25">
        <v>0.17221829064634001</v>
      </c>
      <c r="AT3" s="25">
        <v>136.70396170571601</v>
      </c>
      <c r="AU3" s="25">
        <v>3.2703079305764402</v>
      </c>
      <c r="AV3" s="25">
        <v>0.27618834085660499</v>
      </c>
      <c r="AW3" s="25">
        <v>2.1716333493168399E-2</v>
      </c>
      <c r="AX3" s="25">
        <v>530.19996514051695</v>
      </c>
      <c r="AY3" s="25">
        <v>240.36961399934901</v>
      </c>
      <c r="AZ3" s="25">
        <v>289.830351141167</v>
      </c>
      <c r="BA3" s="25">
        <v>2.9297170918831301</v>
      </c>
      <c r="BB3" s="25">
        <v>3.0484293721787601E-2</v>
      </c>
      <c r="BC3" s="25">
        <v>16.346520941153099</v>
      </c>
      <c r="BD3" s="25">
        <v>5.4053153436179002E-2</v>
      </c>
      <c r="BE3" s="25">
        <v>15.7015205277864</v>
      </c>
      <c r="BF3" s="25">
        <v>0.70013635587008105</v>
      </c>
      <c r="BG3" s="25">
        <v>0.30931167292228101</v>
      </c>
      <c r="BH3" s="25">
        <v>58.6638760561517</v>
      </c>
      <c r="BI3" s="25">
        <v>12.465511964329099</v>
      </c>
      <c r="BJ3" s="25">
        <v>2.5256520996268601</v>
      </c>
      <c r="BK3" s="25">
        <v>1.98383042047652</v>
      </c>
      <c r="BL3" s="25">
        <v>0.10062107508391301</v>
      </c>
      <c r="BM3" s="25">
        <v>19.4456449786978</v>
      </c>
      <c r="BN3" s="25">
        <v>471.69043328791702</v>
      </c>
      <c r="BO3" s="25">
        <v>0</v>
      </c>
      <c r="BP3" s="25">
        <v>0.13274269073474501</v>
      </c>
      <c r="BQ3" s="25">
        <v>165.998116569167</v>
      </c>
      <c r="BR3" s="91">
        <v>0</v>
      </c>
      <c r="BS3" s="25">
        <v>15.128040841283701</v>
      </c>
      <c r="BT3" s="36">
        <v>1599.6184424345599</v>
      </c>
      <c r="BU3" s="36">
        <v>186.22656498784701</v>
      </c>
      <c r="BY3" s="29">
        <f t="shared" ref="BY3:BY15" si="0">IF(AM3&lt;&gt;0,AA3/AM3,"")</f>
        <v>8.0000588177716724E-3</v>
      </c>
      <c r="BZ3" s="22">
        <f t="shared" ref="BZ3:BZ15" si="1">IF(B3&lt;&gt;0,(S3-B3)/B3,"")</f>
        <v>6.8188949674197021E-5</v>
      </c>
      <c r="CA3" s="22">
        <f t="shared" ref="CA3:CA15" si="2">IF(C3&lt;&gt;0,(AH3-C3)/C3,"")</f>
        <v>-1.668172387387243E-4</v>
      </c>
      <c r="CB3" s="22">
        <f t="shared" ref="CB3:CB15" si="3">IF(D3&lt;&gt;0,(AM3-D3)/D3,"")</f>
        <v>-5.9037696738734242E-4</v>
      </c>
      <c r="CC3" s="22">
        <f t="shared" ref="CC3:CC15" si="4">IF(E3&lt;&gt;0,(AX3-E3)/E3,"")</f>
        <v>-5.9210789561722158E-4</v>
      </c>
      <c r="CD3" s="22">
        <f t="shared" ref="CD3:CD15" si="5">IF(F3&lt;&gt;0,(AY3-F3)/F3,"")</f>
        <v>-6.5966159909855156E-4</v>
      </c>
      <c r="CE3" s="22">
        <f t="shared" ref="CE3:CE15" si="6">IF(G3&lt;&gt;0,(BM3-G3)/G3,"")</f>
        <v>-2.5831842530699156E-4</v>
      </c>
      <c r="CF3" s="22">
        <f t="shared" ref="CF3:CF15" si="7">IF(H3&lt;&gt;0,(BT3-H3)/H3,"")</f>
        <v>2.9288729234907347E-4</v>
      </c>
      <c r="CG3" s="22"/>
      <c r="CH3" s="22"/>
      <c r="CI3" s="22"/>
      <c r="CJ3" s="22"/>
      <c r="CK3" s="22"/>
      <c r="CL3" s="22"/>
    </row>
    <row r="4" spans="1:90" x14ac:dyDescent="0.25">
      <c r="A4" s="19" t="s">
        <v>77</v>
      </c>
      <c r="B4" s="91">
        <v>7961.0941240000002</v>
      </c>
      <c r="C4" s="91">
        <v>32.985518460999998</v>
      </c>
      <c r="D4" s="91">
        <v>1181.4629930000001</v>
      </c>
      <c r="E4" s="91">
        <v>141.76819972999999</v>
      </c>
      <c r="F4" s="91">
        <v>54.524994780999997</v>
      </c>
      <c r="G4" s="91">
        <v>4.9321590227999996</v>
      </c>
      <c r="H4" s="91">
        <v>498.98835925999998</v>
      </c>
      <c r="J4" s="27" t="s">
        <v>77</v>
      </c>
      <c r="K4" s="91">
        <v>0</v>
      </c>
      <c r="L4" s="25">
        <v>0.27490647280477498</v>
      </c>
      <c r="M4" s="25">
        <v>8.9527799099786591</v>
      </c>
      <c r="N4" s="25">
        <v>8.9527799099786591</v>
      </c>
      <c r="O4" s="25">
        <v>2.9725786408505401</v>
      </c>
      <c r="P4" s="91">
        <v>8.0707139929562299E-2</v>
      </c>
      <c r="Q4" s="25">
        <v>22.298350647973599</v>
      </c>
      <c r="R4" s="25">
        <v>51.109566025672798</v>
      </c>
      <c r="S4" s="25">
        <v>7962.9608972811502</v>
      </c>
      <c r="T4" s="25">
        <v>40.355693191355599</v>
      </c>
      <c r="U4" s="25">
        <v>10.1524791487954</v>
      </c>
      <c r="V4" s="25">
        <v>17.979158608773201</v>
      </c>
      <c r="W4" s="25">
        <v>0</v>
      </c>
      <c r="X4" s="91">
        <v>0</v>
      </c>
      <c r="Y4" s="25">
        <v>13.0796980847787</v>
      </c>
      <c r="Z4" s="25">
        <v>13.0796980847787</v>
      </c>
      <c r="AA4" s="25">
        <v>9.4483280477521099</v>
      </c>
      <c r="AB4" s="25">
        <v>14.484014228189301</v>
      </c>
      <c r="AC4" s="25">
        <v>0.14405445196150701</v>
      </c>
      <c r="AD4" s="91">
        <v>3.4703123684095298</v>
      </c>
      <c r="AE4" s="25">
        <v>1.16927866022916</v>
      </c>
      <c r="AF4" s="25">
        <v>0</v>
      </c>
      <c r="AG4" s="25">
        <v>0.177039645387985</v>
      </c>
      <c r="AH4" s="25">
        <v>32.986380727194501</v>
      </c>
      <c r="AI4" s="25">
        <v>0</v>
      </c>
      <c r="AJ4" s="91">
        <v>509.707846800818</v>
      </c>
      <c r="AK4" s="25">
        <v>1062.93772934957</v>
      </c>
      <c r="AL4" s="25">
        <v>108.655824776644</v>
      </c>
      <c r="AM4" s="25">
        <v>1181.04188217397</v>
      </c>
      <c r="AN4" s="25">
        <v>0</v>
      </c>
      <c r="AO4" s="25">
        <v>22.7625226221773</v>
      </c>
      <c r="AP4" s="25">
        <v>2.7116628912515098E-2</v>
      </c>
      <c r="AQ4" s="25">
        <v>227.51727085434601</v>
      </c>
      <c r="AR4" s="25">
        <v>0.117943352237966</v>
      </c>
      <c r="AS4" s="25">
        <v>4.2220042218511E-2</v>
      </c>
      <c r="AT4" s="25">
        <v>28.975072008465698</v>
      </c>
      <c r="AU4" s="25">
        <v>0.76281177488604901</v>
      </c>
      <c r="AV4" s="25">
        <v>6.42450437341886E-2</v>
      </c>
      <c r="AW4" s="25">
        <v>5.46956894128541E-3</v>
      </c>
      <c r="AX4" s="25">
        <v>141.72827497687899</v>
      </c>
      <c r="AY4" s="25">
        <v>54.518004965800799</v>
      </c>
      <c r="AZ4" s="25">
        <v>87.210270011078094</v>
      </c>
      <c r="BA4" s="25">
        <v>0.67382573565479897</v>
      </c>
      <c r="BB4" s="25">
        <v>7.1364021671433998E-3</v>
      </c>
      <c r="BC4" s="25">
        <v>4.0038687808991504</v>
      </c>
      <c r="BD4" s="25">
        <v>1.5898806748347899E-2</v>
      </c>
      <c r="BE4" s="25">
        <v>3.8863490908689999</v>
      </c>
      <c r="BF4" s="25">
        <v>0.21348453733251699</v>
      </c>
      <c r="BG4" s="25">
        <v>7.11928559224414E-2</v>
      </c>
      <c r="BH4" s="25">
        <v>14.5617714137689</v>
      </c>
      <c r="BI4" s="25">
        <v>3.06766634386591</v>
      </c>
      <c r="BJ4" s="25">
        <v>0.59433368056129499</v>
      </c>
      <c r="BK4" s="25">
        <v>0.47197345635123999</v>
      </c>
      <c r="BL4" s="25">
        <v>2.3291786129620701E-2</v>
      </c>
      <c r="BM4" s="25">
        <v>4.9317203437005599</v>
      </c>
      <c r="BN4" s="25">
        <v>153.83231180303801</v>
      </c>
      <c r="BO4" s="25">
        <v>0</v>
      </c>
      <c r="BP4" s="25">
        <v>2.8914312509576299E-2</v>
      </c>
      <c r="BQ4" s="25">
        <v>56.3094670778286</v>
      </c>
      <c r="BR4" s="91">
        <v>0</v>
      </c>
      <c r="BS4" s="25">
        <v>4.6905328308999801</v>
      </c>
      <c r="BT4" s="36">
        <v>499.27181886825701</v>
      </c>
      <c r="BU4" s="36">
        <v>62.850766009138098</v>
      </c>
      <c r="BY4" s="29">
        <f t="shared" si="0"/>
        <v>7.9999940648678471E-3</v>
      </c>
      <c r="BZ4" s="22">
        <f t="shared" si="1"/>
        <v>2.3448702553614191E-4</v>
      </c>
      <c r="CA4" s="22">
        <f t="shared" si="2"/>
        <v>2.6140750084679444E-5</v>
      </c>
      <c r="CB4" s="22">
        <f t="shared" si="3"/>
        <v>-3.5643166863893837E-4</v>
      </c>
      <c r="CC4" s="22">
        <f t="shared" si="4"/>
        <v>-2.816199485994518E-4</v>
      </c>
      <c r="CD4" s="22">
        <f t="shared" si="5"/>
        <v>-1.2819469726264943E-4</v>
      </c>
      <c r="CE4" s="22">
        <f t="shared" si="6"/>
        <v>-8.8942610611669276E-5</v>
      </c>
      <c r="CF4" s="22">
        <f t="shared" si="7"/>
        <v>5.680685791496291E-4</v>
      </c>
      <c r="CG4" s="22"/>
      <c r="CH4" s="22"/>
      <c r="CI4" s="22"/>
      <c r="CJ4" s="22"/>
      <c r="CK4" s="22"/>
      <c r="CL4" s="22"/>
    </row>
    <row r="5" spans="1:90" x14ac:dyDescent="0.25">
      <c r="A5" s="19" t="s">
        <v>78</v>
      </c>
      <c r="B5" s="91">
        <v>37794.027257000002</v>
      </c>
      <c r="C5" s="91">
        <v>166.53387271</v>
      </c>
      <c r="D5" s="91">
        <v>5773.4297917000004</v>
      </c>
      <c r="E5" s="91">
        <v>607.41819901999997</v>
      </c>
      <c r="F5" s="91">
        <v>253.31087515999999</v>
      </c>
      <c r="G5" s="91">
        <v>32.201333761000001</v>
      </c>
      <c r="H5" s="91">
        <v>2146.6919100999999</v>
      </c>
      <c r="J5" s="27" t="s">
        <v>71</v>
      </c>
      <c r="K5" s="91">
        <v>0</v>
      </c>
      <c r="L5" s="25">
        <v>1.1345269153094399</v>
      </c>
      <c r="M5" s="25">
        <v>36.844956857355399</v>
      </c>
      <c r="N5" s="25">
        <v>36.844956857355399</v>
      </c>
      <c r="O5" s="25">
        <v>12.2300165859223</v>
      </c>
      <c r="P5" s="91">
        <v>0.331461481020078</v>
      </c>
      <c r="Q5" s="25">
        <v>93.303961103038503</v>
      </c>
      <c r="R5" s="25">
        <v>210.926891789216</v>
      </c>
      <c r="S5" s="25">
        <v>37803.0370594751</v>
      </c>
      <c r="T5" s="25">
        <v>166.168591963821</v>
      </c>
      <c r="U5" s="25">
        <v>42.074276580300499</v>
      </c>
      <c r="V5" s="25">
        <v>74.075482409100601</v>
      </c>
      <c r="W5" s="25">
        <v>0</v>
      </c>
      <c r="X5" s="91">
        <v>0</v>
      </c>
      <c r="Y5" s="25">
        <v>53.815319277986298</v>
      </c>
      <c r="Z5" s="25">
        <v>53.815319277986298</v>
      </c>
      <c r="AA5" s="25">
        <v>46.169034540915</v>
      </c>
      <c r="AB5" s="25">
        <v>62.299959380942099</v>
      </c>
      <c r="AC5" s="25">
        <v>0.592558461828953</v>
      </c>
      <c r="AD5" s="91">
        <v>14.659746063274801</v>
      </c>
      <c r="AE5" s="25">
        <v>4.8034534186522002</v>
      </c>
      <c r="AF5" s="25">
        <v>0</v>
      </c>
      <c r="AG5" s="25">
        <v>0.86426562633476001</v>
      </c>
      <c r="AH5" s="25">
        <v>166.52604540418901</v>
      </c>
      <c r="AI5" s="25">
        <v>0</v>
      </c>
      <c r="AJ5" s="91">
        <v>2191.1681739667201</v>
      </c>
      <c r="AK5" s="25">
        <v>5194.0243213897902</v>
      </c>
      <c r="AL5" s="25">
        <v>530.94629562878504</v>
      </c>
      <c r="AM5" s="25">
        <v>5771.1396515594897</v>
      </c>
      <c r="AN5" s="25">
        <v>0</v>
      </c>
      <c r="AO5" s="25">
        <v>94.799571118349505</v>
      </c>
      <c r="AP5" s="25">
        <v>0.12997242017890401</v>
      </c>
      <c r="AQ5" s="25">
        <v>992.87217842887696</v>
      </c>
      <c r="AR5" s="25">
        <v>0.59945953691915099</v>
      </c>
      <c r="AS5" s="25">
        <v>0.21816740797081</v>
      </c>
      <c r="AT5" s="25">
        <v>130.57587581364299</v>
      </c>
      <c r="AU5" s="25">
        <v>4.2582360819457996</v>
      </c>
      <c r="AV5" s="25">
        <v>0.364715223465997</v>
      </c>
      <c r="AW5" s="25">
        <v>2.6564306067670899E-2</v>
      </c>
      <c r="AX5" s="25">
        <v>607.24614546977705</v>
      </c>
      <c r="AY5" s="25">
        <v>253.24511833639201</v>
      </c>
      <c r="AZ5" s="25">
        <v>354.00102713338498</v>
      </c>
      <c r="BA5" s="25">
        <v>3.82108379217029</v>
      </c>
      <c r="BB5" s="25">
        <v>3.9891735423314902E-2</v>
      </c>
      <c r="BC5" s="25">
        <v>21.252398022453999</v>
      </c>
      <c r="BD5" s="25">
        <v>7.2685123761966994E-2</v>
      </c>
      <c r="BE5" s="25">
        <v>18.065213049157499</v>
      </c>
      <c r="BF5" s="25">
        <v>0.93968914829940897</v>
      </c>
      <c r="BG5" s="25">
        <v>0.33419142732739199</v>
      </c>
      <c r="BH5" s="25">
        <v>66.684847412600405</v>
      </c>
      <c r="BI5" s="25">
        <v>13.162584911523</v>
      </c>
      <c r="BJ5" s="25">
        <v>3.3003208827306301</v>
      </c>
      <c r="BK5" s="25">
        <v>2.4305182515142998</v>
      </c>
      <c r="BL5" s="25">
        <v>0.13128870076114499</v>
      </c>
      <c r="BM5" s="25">
        <v>32.197110137403001</v>
      </c>
      <c r="BN5" s="25">
        <v>658.85727697342804</v>
      </c>
      <c r="BO5" s="25">
        <v>0</v>
      </c>
      <c r="BP5" s="25">
        <v>0.118748770776633</v>
      </c>
      <c r="BQ5" s="25">
        <v>239.907359998456</v>
      </c>
      <c r="BR5" s="91">
        <v>0</v>
      </c>
      <c r="BS5" s="25">
        <v>24.363914952297499</v>
      </c>
      <c r="BT5" s="36">
        <v>2148.1363584053902</v>
      </c>
      <c r="BU5" s="36">
        <v>276.15770612609299</v>
      </c>
      <c r="BY5" s="29">
        <f t="shared" si="0"/>
        <v>7.999985675002529E-3</v>
      </c>
      <c r="BZ5" s="22">
        <f t="shared" si="1"/>
        <v>2.3839223096898065E-4</v>
      </c>
      <c r="CA5" s="22">
        <f t="shared" si="2"/>
        <v>-4.7001283784601707E-5</v>
      </c>
      <c r="CB5" s="22">
        <f t="shared" si="3"/>
        <v>-3.9666891659494706E-4</v>
      </c>
      <c r="CC5" s="22">
        <f t="shared" si="4"/>
        <v>-2.8325386117919346E-4</v>
      </c>
      <c r="CD5" s="22">
        <f t="shared" si="5"/>
        <v>-2.5958942175873678E-4</v>
      </c>
      <c r="CE5" s="22">
        <f t="shared" si="6"/>
        <v>-1.3116300176717577E-4</v>
      </c>
      <c r="CF5" s="22">
        <f t="shared" si="7"/>
        <v>6.7287173282496652E-4</v>
      </c>
      <c r="CG5" s="22"/>
      <c r="CH5" s="22"/>
      <c r="CI5" s="22"/>
      <c r="CJ5" s="22"/>
      <c r="CK5" s="22"/>
      <c r="CL5" s="22"/>
    </row>
    <row r="6" spans="1:90" x14ac:dyDescent="0.25">
      <c r="A6" s="19" t="s">
        <v>79</v>
      </c>
      <c r="B6" s="91">
        <v>40421.439203000002</v>
      </c>
      <c r="C6" s="91">
        <v>172.72944741000001</v>
      </c>
      <c r="D6" s="91">
        <v>5668.8091574999999</v>
      </c>
      <c r="E6" s="91">
        <v>610.12810289000004</v>
      </c>
      <c r="F6" s="91">
        <v>248.20541919999999</v>
      </c>
      <c r="G6" s="91">
        <v>27.265550520000001</v>
      </c>
      <c r="H6" s="91">
        <v>2457.8731011999998</v>
      </c>
      <c r="J6" s="27" t="s">
        <v>122</v>
      </c>
      <c r="K6" s="91">
        <v>0</v>
      </c>
      <c r="L6" s="25">
        <v>1.4080192511968299</v>
      </c>
      <c r="M6" s="25">
        <v>41.460863829626803</v>
      </c>
      <c r="N6" s="25">
        <v>41.460863829626803</v>
      </c>
      <c r="O6" s="25">
        <v>12.9102085765307</v>
      </c>
      <c r="P6" s="91">
        <v>0.31459330951481701</v>
      </c>
      <c r="Q6" s="25">
        <v>108.382620577677</v>
      </c>
      <c r="R6" s="25">
        <v>261.80862298913701</v>
      </c>
      <c r="S6" s="25">
        <v>40430.3425497555</v>
      </c>
      <c r="T6" s="25">
        <v>183.68044416938099</v>
      </c>
      <c r="U6" s="25">
        <v>49.966511970436102</v>
      </c>
      <c r="V6" s="25">
        <v>84.530980244713106</v>
      </c>
      <c r="W6" s="25">
        <v>44.076294696318897</v>
      </c>
      <c r="X6" s="91">
        <v>0</v>
      </c>
      <c r="Y6" s="25">
        <v>57.035220821111302</v>
      </c>
      <c r="Z6" s="25">
        <v>57.035220821111302</v>
      </c>
      <c r="AA6" s="25">
        <v>45.333612658939401</v>
      </c>
      <c r="AB6" s="25">
        <v>67.244815295667493</v>
      </c>
      <c r="AC6" s="25">
        <v>0.56158213434558502</v>
      </c>
      <c r="AD6" s="91">
        <v>16.5994764927506</v>
      </c>
      <c r="AE6" s="25">
        <v>4.6365354607935503</v>
      </c>
      <c r="AF6" s="25">
        <v>0</v>
      </c>
      <c r="AG6" s="25">
        <v>0.80901491995072605</v>
      </c>
      <c r="AH6" s="25">
        <v>172.722383637295</v>
      </c>
      <c r="AI6" s="25">
        <v>0</v>
      </c>
      <c r="AJ6" s="91">
        <v>2510.7936170681801</v>
      </c>
      <c r="AK6" s="25">
        <v>5100.0264929424502</v>
      </c>
      <c r="AL6" s="25">
        <v>521.33834818697403</v>
      </c>
      <c r="AM6" s="25">
        <v>5666.69845378836</v>
      </c>
      <c r="AN6" s="25">
        <v>0</v>
      </c>
      <c r="AO6" s="25">
        <v>107.44348025485399</v>
      </c>
      <c r="AP6" s="25">
        <v>0.14061782326647801</v>
      </c>
      <c r="AQ6" s="25">
        <v>1118.17154351097</v>
      </c>
      <c r="AR6" s="25">
        <v>0.60258310047013497</v>
      </c>
      <c r="AS6" s="25">
        <v>0.21470992135010999</v>
      </c>
      <c r="AT6" s="25">
        <v>123.135942172765</v>
      </c>
      <c r="AU6" s="25">
        <v>4.1154138351052998</v>
      </c>
      <c r="AV6" s="25">
        <v>0.34700254082684101</v>
      </c>
      <c r="AW6" s="25">
        <v>2.71601415367317E-2</v>
      </c>
      <c r="AX6" s="25">
        <v>609.958536795692</v>
      </c>
      <c r="AY6" s="25">
        <v>248.16101754658601</v>
      </c>
      <c r="AZ6" s="25">
        <v>361.79751924910499</v>
      </c>
      <c r="BA6" s="25">
        <v>3.6602175961904102</v>
      </c>
      <c r="BB6" s="25">
        <v>3.8580532085517198E-2</v>
      </c>
      <c r="BC6" s="25">
        <v>21.201236792936399</v>
      </c>
      <c r="BD6" s="25">
        <v>8.1377580096672897E-2</v>
      </c>
      <c r="BE6" s="25">
        <v>18.543679293638998</v>
      </c>
      <c r="BF6" s="25">
        <v>1.0847563617123199</v>
      </c>
      <c r="BG6" s="25">
        <v>0.33014532868158097</v>
      </c>
      <c r="BH6" s="25">
        <v>68.911349834928899</v>
      </c>
      <c r="BI6" s="25">
        <v>13.6875902052172</v>
      </c>
      <c r="BJ6" s="25">
        <v>3.2086768409971498</v>
      </c>
      <c r="BK6" s="25">
        <v>2.3914885056521</v>
      </c>
      <c r="BL6" s="25">
        <v>0.12607934434542001</v>
      </c>
      <c r="BM6" s="25">
        <v>27.2618518163329</v>
      </c>
      <c r="BN6" s="25">
        <v>776.59517089409496</v>
      </c>
      <c r="BO6" s="25">
        <v>0</v>
      </c>
      <c r="BP6" s="25">
        <v>0.112705809961805</v>
      </c>
      <c r="BQ6" s="25">
        <v>286.45731977953699</v>
      </c>
      <c r="BR6" s="91">
        <v>0</v>
      </c>
      <c r="BS6" s="25">
        <v>24.955405215033299</v>
      </c>
      <c r="BT6" s="36">
        <v>2459.4294366639601</v>
      </c>
      <c r="BU6" s="36">
        <v>302.67239688321501</v>
      </c>
      <c r="BY6" s="29">
        <f t="shared" si="0"/>
        <v>8.0000044167927286E-3</v>
      </c>
      <c r="BZ6" s="22">
        <f t="shared" si="1"/>
        <v>2.2026298249265246E-4</v>
      </c>
      <c r="CA6" s="22">
        <f t="shared" si="2"/>
        <v>-4.0895011307729371E-5</v>
      </c>
      <c r="CB6" s="22">
        <f t="shared" si="3"/>
        <v>-3.7233635019223553E-4</v>
      </c>
      <c r="CC6" s="22">
        <f t="shared" si="4"/>
        <v>-2.7791883951067473E-4</v>
      </c>
      <c r="CD6" s="22">
        <f t="shared" si="5"/>
        <v>-1.7889074927170177E-4</v>
      </c>
      <c r="CE6" s="22">
        <f t="shared" si="6"/>
        <v>-1.3565483170377792E-4</v>
      </c>
      <c r="CF6" s="22">
        <f t="shared" si="7"/>
        <v>6.3320415655326141E-4</v>
      </c>
      <c r="CG6" s="22"/>
      <c r="CH6" s="22"/>
      <c r="CI6" s="22"/>
      <c r="CJ6" s="22"/>
      <c r="CK6" s="22"/>
      <c r="CL6" s="22"/>
    </row>
    <row r="7" spans="1:90" x14ac:dyDescent="0.25">
      <c r="A7" s="56" t="s">
        <v>80</v>
      </c>
      <c r="B7" s="91">
        <v>270075.17564999999</v>
      </c>
      <c r="C7" s="91">
        <v>1320.547615</v>
      </c>
      <c r="D7" s="91">
        <v>46702.127254999999</v>
      </c>
      <c r="E7" s="91">
        <v>5338.8682073</v>
      </c>
      <c r="F7" s="91">
        <v>2153.5487382000001</v>
      </c>
      <c r="G7" s="91">
        <v>183.47037470000001</v>
      </c>
      <c r="H7" s="91">
        <v>16623.686667000002</v>
      </c>
      <c r="J7" s="27" t="s">
        <v>123</v>
      </c>
      <c r="K7" s="91">
        <v>0</v>
      </c>
      <c r="L7" s="25">
        <v>8.4358946435732403</v>
      </c>
      <c r="M7" s="25">
        <v>326.47349640661997</v>
      </c>
      <c r="N7" s="25">
        <v>326.47349640661997</v>
      </c>
      <c r="O7" s="25">
        <v>107.198565469005</v>
      </c>
      <c r="P7" s="91">
        <v>3.16292793693458</v>
      </c>
      <c r="Q7" s="25">
        <v>713.17554810648198</v>
      </c>
      <c r="R7" s="25">
        <v>1568.5194804512801</v>
      </c>
      <c r="S7" s="25">
        <v>270060.251701692</v>
      </c>
      <c r="T7" s="25">
        <v>1399.1067504175001</v>
      </c>
      <c r="U7" s="25">
        <v>326.786001394202</v>
      </c>
      <c r="V7" s="25">
        <v>604.17358520709604</v>
      </c>
      <c r="W7" s="25">
        <v>201.068394237691</v>
      </c>
      <c r="X7" s="91">
        <v>0</v>
      </c>
      <c r="Y7" s="25">
        <v>471.45249834972998</v>
      </c>
      <c r="Z7" s="25">
        <v>471.45249834972998</v>
      </c>
      <c r="AA7" s="25">
        <v>373.36156307699002</v>
      </c>
      <c r="AB7" s="25">
        <v>461.74386314368098</v>
      </c>
      <c r="AC7" s="25">
        <v>5.6148169164547497</v>
      </c>
      <c r="AD7" s="91">
        <v>105.92711588084001</v>
      </c>
      <c r="AE7" s="25">
        <v>45.2700526022806</v>
      </c>
      <c r="AF7" s="25">
        <v>0</v>
      </c>
      <c r="AG7" s="25">
        <v>5.2920202648191896</v>
      </c>
      <c r="AH7" s="25">
        <v>1320.23372840159</v>
      </c>
      <c r="AI7" s="25">
        <v>0</v>
      </c>
      <c r="AJ7" s="91">
        <v>16958.998072057999</v>
      </c>
      <c r="AK7" s="25">
        <v>42003.060195219303</v>
      </c>
      <c r="AL7" s="25">
        <v>4293.7039457221999</v>
      </c>
      <c r="AM7" s="25">
        <v>46670.125704018501</v>
      </c>
      <c r="AN7" s="25">
        <v>0</v>
      </c>
      <c r="AO7" s="25">
        <v>762.28351855464905</v>
      </c>
      <c r="AP7" s="25">
        <v>0.97231468774285201</v>
      </c>
      <c r="AQ7" s="25">
        <v>7486.5511821028804</v>
      </c>
      <c r="AR7" s="25">
        <v>4.6614419330125596</v>
      </c>
      <c r="AS7" s="25">
        <v>1.70475426732144</v>
      </c>
      <c r="AT7" s="25">
        <v>1173.00136565309</v>
      </c>
      <c r="AU7" s="25">
        <v>32.381450200344901</v>
      </c>
      <c r="AV7" s="25">
        <v>2.7786062379779199</v>
      </c>
      <c r="AW7" s="25">
        <v>0.20915666595016399</v>
      </c>
      <c r="AX7" s="25">
        <v>5335.1910326228899</v>
      </c>
      <c r="AY7" s="25">
        <v>2152.10553076825</v>
      </c>
      <c r="AZ7" s="25">
        <v>3183.0855018546299</v>
      </c>
      <c r="BA7" s="25">
        <v>29.03017896019</v>
      </c>
      <c r="BB7" s="25">
        <v>0.30278226602071201</v>
      </c>
      <c r="BC7" s="25">
        <v>161.65117655163999</v>
      </c>
      <c r="BD7" s="25">
        <v>0.54210002369968602</v>
      </c>
      <c r="BE7" s="25">
        <v>146.51140528117199</v>
      </c>
      <c r="BF7" s="25">
        <v>6.9784348286181901</v>
      </c>
      <c r="BG7" s="25">
        <v>2.79986143950791</v>
      </c>
      <c r="BH7" s="25">
        <v>543.41727001658899</v>
      </c>
      <c r="BI7" s="25">
        <v>118.136537188776</v>
      </c>
      <c r="BJ7" s="25">
        <v>25.0362396865027</v>
      </c>
      <c r="BK7" s="25">
        <v>19.1286849980985</v>
      </c>
      <c r="BL7" s="25">
        <v>0.99830707077387904</v>
      </c>
      <c r="BM7" s="25">
        <v>183.41878580443901</v>
      </c>
      <c r="BN7" s="25">
        <v>5061.0783415379901</v>
      </c>
      <c r="BO7" s="25">
        <v>0</v>
      </c>
      <c r="BP7" s="25">
        <v>1.1331505572018901</v>
      </c>
      <c r="BQ7" s="25">
        <v>1811.06987436741</v>
      </c>
      <c r="BR7" s="91">
        <v>0</v>
      </c>
      <c r="BS7" s="25">
        <v>162.65721997387499</v>
      </c>
      <c r="BT7" s="36">
        <v>16624.3839327149</v>
      </c>
      <c r="BU7" s="36">
        <v>1936.7877490737801</v>
      </c>
      <c r="BY7" s="29">
        <f t="shared" si="0"/>
        <v>8.0000119443612728E-3</v>
      </c>
      <c r="BZ7" s="22">
        <f t="shared" si="1"/>
        <v>-5.5258497090927664E-5</v>
      </c>
      <c r="CA7" s="22">
        <f t="shared" si="2"/>
        <v>-2.3769426777534895E-4</v>
      </c>
      <c r="CB7" s="22">
        <f t="shared" si="3"/>
        <v>-6.8522683788611166E-4</v>
      </c>
      <c r="CC7" s="22">
        <f t="shared" si="4"/>
        <v>-6.8875546919891614E-4</v>
      </c>
      <c r="CD7" s="22">
        <f t="shared" si="5"/>
        <v>-6.7015313196784219E-4</v>
      </c>
      <c r="CE7" s="22">
        <f t="shared" si="6"/>
        <v>-2.8118379136332937E-4</v>
      </c>
      <c r="CF7" s="22">
        <f t="shared" si="7"/>
        <v>4.1944108359684727E-5</v>
      </c>
      <c r="CG7" s="22"/>
      <c r="CH7" s="22"/>
      <c r="CI7" s="22"/>
      <c r="CJ7" s="22"/>
      <c r="CK7" s="22"/>
      <c r="CL7" s="22"/>
    </row>
    <row r="8" spans="1:90" x14ac:dyDescent="0.25">
      <c r="A8" s="55" t="s">
        <v>81</v>
      </c>
      <c r="B8" s="91">
        <v>500723.41213999997</v>
      </c>
      <c r="C8" s="91">
        <v>2488.1290995999998</v>
      </c>
      <c r="D8" s="91">
        <v>75316.569650000005</v>
      </c>
      <c r="E8" s="91">
        <v>8564.0672895000007</v>
      </c>
      <c r="F8" s="91">
        <v>3480.3117953999999</v>
      </c>
      <c r="G8" s="91">
        <v>387.97679725</v>
      </c>
      <c r="H8" s="91">
        <v>29775.13552</v>
      </c>
      <c r="J8" s="27" t="s">
        <v>72</v>
      </c>
      <c r="K8" s="91">
        <v>0</v>
      </c>
      <c r="L8" s="25">
        <v>16.895876657461201</v>
      </c>
      <c r="M8" s="25">
        <v>550.67288855794504</v>
      </c>
      <c r="N8" s="25">
        <v>550.67288855794504</v>
      </c>
      <c r="O8" s="25">
        <v>168.83289859289999</v>
      </c>
      <c r="P8" s="91">
        <v>4.3740461020318797</v>
      </c>
      <c r="Q8" s="25">
        <v>1288.2508183571799</v>
      </c>
      <c r="R8" s="25">
        <v>3141.9245662950698</v>
      </c>
      <c r="S8" s="25">
        <v>500872.45839602698</v>
      </c>
      <c r="T8" s="25">
        <v>2344.7666963828701</v>
      </c>
      <c r="U8" s="25">
        <v>612.86525856743594</v>
      </c>
      <c r="V8" s="25">
        <v>1060.15396939367</v>
      </c>
      <c r="W8" s="25">
        <v>849.06771673442495</v>
      </c>
      <c r="X8" s="91">
        <v>0</v>
      </c>
      <c r="Y8" s="25">
        <v>745.93676017835298</v>
      </c>
      <c r="Z8" s="25">
        <v>745.93676017835298</v>
      </c>
      <c r="AA8" s="25">
        <v>602.27188456599197</v>
      </c>
      <c r="AB8" s="25">
        <v>774.56706646273904</v>
      </c>
      <c r="AC8" s="25">
        <v>7.7481266849352499</v>
      </c>
      <c r="AD8" s="91">
        <v>193.89513809050601</v>
      </c>
      <c r="AE8" s="25">
        <v>63.834760652347697</v>
      </c>
      <c r="AF8" s="25">
        <v>0</v>
      </c>
      <c r="AG8" s="25">
        <v>8.8908844677755798</v>
      </c>
      <c r="AH8" s="25">
        <v>2487.9187213192399</v>
      </c>
      <c r="AI8" s="25">
        <v>0</v>
      </c>
      <c r="AJ8" s="91">
        <v>30427.563726803201</v>
      </c>
      <c r="AK8" s="25">
        <v>67755.555504775693</v>
      </c>
      <c r="AL8" s="25">
        <v>6926.12306221994</v>
      </c>
      <c r="AM8" s="25">
        <v>75283.950451561599</v>
      </c>
      <c r="AN8" s="25">
        <v>0</v>
      </c>
      <c r="AO8" s="25">
        <v>1340.20092676796</v>
      </c>
      <c r="AP8" s="25">
        <v>1.9654955824886799</v>
      </c>
      <c r="AQ8" s="25">
        <v>13248.1856229567</v>
      </c>
      <c r="AR8" s="25">
        <v>8.6834691931634609</v>
      </c>
      <c r="AS8" s="25">
        <v>3.1275348908987701</v>
      </c>
      <c r="AT8" s="25">
        <v>1716.07082822136</v>
      </c>
      <c r="AU8" s="25">
        <v>61.475228205933703</v>
      </c>
      <c r="AV8" s="25">
        <v>5.2311295931921196</v>
      </c>
      <c r="AW8" s="25">
        <v>0.38477602804279099</v>
      </c>
      <c r="AX8" s="25">
        <v>8562.0536435467893</v>
      </c>
      <c r="AY8" s="25">
        <v>3479.8966523046502</v>
      </c>
      <c r="AZ8" s="25">
        <v>5082.1569912421301</v>
      </c>
      <c r="BA8" s="25">
        <v>55.022098800134501</v>
      </c>
      <c r="BB8" s="25">
        <v>0.57650926767968902</v>
      </c>
      <c r="BC8" s="25">
        <v>310.09472764651002</v>
      </c>
      <c r="BD8" s="25">
        <v>1.1142943831743199</v>
      </c>
      <c r="BE8" s="25">
        <v>258.41241786405197</v>
      </c>
      <c r="BF8" s="25">
        <v>14.598732011662401</v>
      </c>
      <c r="BG8" s="25">
        <v>4.6397944851380801</v>
      </c>
      <c r="BH8" s="25">
        <v>954.07419908838801</v>
      </c>
      <c r="BI8" s="25">
        <v>183.18190354135001</v>
      </c>
      <c r="BJ8" s="25">
        <v>47.793333994719902</v>
      </c>
      <c r="BK8" s="25">
        <v>34.740780656646599</v>
      </c>
      <c r="BL8" s="25">
        <v>1.8913023914636999</v>
      </c>
      <c r="BM8" s="25">
        <v>387.91684783147798</v>
      </c>
      <c r="BN8" s="25">
        <v>9314.9095764557005</v>
      </c>
      <c r="BO8" s="25">
        <v>0</v>
      </c>
      <c r="BP8" s="25">
        <v>1.56703654631525</v>
      </c>
      <c r="BQ8" s="25">
        <v>3393.8710263630901</v>
      </c>
      <c r="BR8" s="91">
        <v>0</v>
      </c>
      <c r="BS8" s="25">
        <v>305.74281168670001</v>
      </c>
      <c r="BT8" s="36">
        <v>29798.568633189399</v>
      </c>
      <c r="BU8" s="36">
        <v>3465.6399686590898</v>
      </c>
      <c r="BY8" s="29">
        <f t="shared" si="0"/>
        <v>8.0000037319175928E-3</v>
      </c>
      <c r="BZ8" s="22">
        <f t="shared" si="1"/>
        <v>2.9766184766558742E-4</v>
      </c>
      <c r="CA8" s="22">
        <f t="shared" si="2"/>
        <v>-8.4552799448264247E-5</v>
      </c>
      <c r="CB8" s="22">
        <f t="shared" si="3"/>
        <v>-4.3309458449832455E-4</v>
      </c>
      <c r="CC8" s="22">
        <f t="shared" si="4"/>
        <v>-2.3512729234159764E-4</v>
      </c>
      <c r="CD8" s="22">
        <f t="shared" si="5"/>
        <v>-1.1928330556431173E-4</v>
      </c>
      <c r="CE8" s="22">
        <f t="shared" si="6"/>
        <v>-1.5451805094260371E-4</v>
      </c>
      <c r="CF8" s="22">
        <f t="shared" si="7"/>
        <v>7.8700273836401302E-4</v>
      </c>
      <c r="CG8" s="22"/>
      <c r="CH8" s="22"/>
      <c r="CI8" s="22"/>
      <c r="CJ8" s="22"/>
      <c r="CK8" s="22"/>
      <c r="CL8" s="22"/>
    </row>
    <row r="9" spans="1:90" x14ac:dyDescent="0.25">
      <c r="A9" s="19" t="s">
        <v>82</v>
      </c>
      <c r="B9" s="91">
        <v>80324.189551999996</v>
      </c>
      <c r="C9" s="91">
        <v>327.69757687999999</v>
      </c>
      <c r="D9" s="91">
        <v>11309.570487999999</v>
      </c>
      <c r="E9" s="91">
        <v>1285.8873369</v>
      </c>
      <c r="F9" s="91">
        <v>520.34337290999997</v>
      </c>
      <c r="G9" s="91">
        <v>30.883933555999999</v>
      </c>
      <c r="H9" s="91">
        <v>5841.7872498999996</v>
      </c>
      <c r="J9" s="27" t="s">
        <v>124</v>
      </c>
      <c r="K9" s="91">
        <v>0</v>
      </c>
      <c r="L9" s="25">
        <v>3.50459333352513</v>
      </c>
      <c r="M9" s="25">
        <v>105.045112998164</v>
      </c>
      <c r="N9" s="25">
        <v>105.045112998164</v>
      </c>
      <c r="O9" s="25">
        <v>31.226823196481401</v>
      </c>
      <c r="P9" s="91">
        <v>0.74517534424466803</v>
      </c>
      <c r="Q9" s="25">
        <v>255.51002339333201</v>
      </c>
      <c r="R9" s="25">
        <v>651.71986037313195</v>
      </c>
      <c r="S9" s="25">
        <v>80350.704337042596</v>
      </c>
      <c r="T9" s="25">
        <v>448.46798565121702</v>
      </c>
      <c r="U9" s="25">
        <v>123.600784170704</v>
      </c>
      <c r="V9" s="25">
        <v>207.48604131913501</v>
      </c>
      <c r="W9" s="25">
        <v>189.52305707126899</v>
      </c>
      <c r="X9" s="91">
        <v>0</v>
      </c>
      <c r="Y9" s="25">
        <v>138.28528853761901</v>
      </c>
      <c r="Z9" s="25">
        <v>138.28528853761901</v>
      </c>
      <c r="AA9" s="25">
        <v>90.432926690807406</v>
      </c>
      <c r="AB9" s="25">
        <v>149.71496468305801</v>
      </c>
      <c r="AC9" s="25">
        <v>1.31938045367923</v>
      </c>
      <c r="AD9" s="91">
        <v>38.9529824613182</v>
      </c>
      <c r="AE9" s="25">
        <v>11.0208453883165</v>
      </c>
      <c r="AF9" s="25">
        <v>0</v>
      </c>
      <c r="AG9" s="25">
        <v>1.7188203965855799</v>
      </c>
      <c r="AH9" s="25">
        <v>327.627743734739</v>
      </c>
      <c r="AI9" s="25">
        <v>0</v>
      </c>
      <c r="AJ9" s="91">
        <v>5974.1078545169903</v>
      </c>
      <c r="AK9" s="25">
        <v>10173.680296521599</v>
      </c>
      <c r="AL9" s="25">
        <v>1039.9999561280199</v>
      </c>
      <c r="AM9" s="25">
        <v>11304.1131793404</v>
      </c>
      <c r="AN9" s="25">
        <v>0</v>
      </c>
      <c r="AO9" s="25">
        <v>262.345218312692</v>
      </c>
      <c r="AP9" s="25">
        <v>0.30787012571856798</v>
      </c>
      <c r="AQ9" s="25">
        <v>2589.6862007969698</v>
      </c>
      <c r="AR9" s="25">
        <v>1.2152748336888199</v>
      </c>
      <c r="AS9" s="25">
        <v>0.42032766194326299</v>
      </c>
      <c r="AT9" s="25">
        <v>256.845829241003</v>
      </c>
      <c r="AU9" s="25">
        <v>7.5956284550560103</v>
      </c>
      <c r="AV9" s="25">
        <v>0.62309198234097896</v>
      </c>
      <c r="AW9" s="25">
        <v>5.6877762529142402E-2</v>
      </c>
      <c r="AX9" s="25">
        <v>1285.5891362985501</v>
      </c>
      <c r="AY9" s="25">
        <v>520.41946980274099</v>
      </c>
      <c r="AZ9" s="25">
        <v>765.169666495809</v>
      </c>
      <c r="BA9" s="25">
        <v>6.6360024691766197</v>
      </c>
      <c r="BB9" s="25">
        <v>7.1173145499539806E-2</v>
      </c>
      <c r="BC9" s="25">
        <v>41.432370795372499</v>
      </c>
      <c r="BD9" s="25">
        <v>0.18643147759277301</v>
      </c>
      <c r="BE9" s="25">
        <v>40.038916207829601</v>
      </c>
      <c r="BF9" s="25">
        <v>2.5769962025386102</v>
      </c>
      <c r="BG9" s="25">
        <v>0.69233903779273298</v>
      </c>
      <c r="BH9" s="25">
        <v>150.80643165396199</v>
      </c>
      <c r="BI9" s="25">
        <v>33.168104329767303</v>
      </c>
      <c r="BJ9" s="25">
        <v>5.9751034243291103</v>
      </c>
      <c r="BK9" s="25">
        <v>4.7089039170621199</v>
      </c>
      <c r="BL9" s="25">
        <v>0.22990140930460701</v>
      </c>
      <c r="BM9" s="25">
        <v>30.876717229672</v>
      </c>
      <c r="BN9" s="25">
        <v>1848.7761354362999</v>
      </c>
      <c r="BO9" s="25">
        <v>0</v>
      </c>
      <c r="BP9" s="25">
        <v>0.26696152949861301</v>
      </c>
      <c r="BQ9" s="25">
        <v>677.37991652771996</v>
      </c>
      <c r="BR9" s="91">
        <v>0</v>
      </c>
      <c r="BS9" s="25">
        <v>59.743675536963202</v>
      </c>
      <c r="BT9" s="36">
        <v>5847.0578448717697</v>
      </c>
      <c r="BU9" s="36">
        <v>685.99281539156698</v>
      </c>
      <c r="BY9" s="29">
        <f t="shared" si="0"/>
        <v>8.0000018803849417E-3</v>
      </c>
      <c r="BZ9" s="22">
        <f t="shared" si="1"/>
        <v>3.3009713749349533E-4</v>
      </c>
      <c r="CA9" s="22">
        <f t="shared" si="2"/>
        <v>-2.1310241572692091E-4</v>
      </c>
      <c r="CB9" s="22">
        <f t="shared" si="3"/>
        <v>-4.8253898460509078E-4</v>
      </c>
      <c r="CC9" s="22">
        <f t="shared" si="4"/>
        <v>-2.3190258811384891E-4</v>
      </c>
      <c r="CD9" s="22">
        <f t="shared" si="5"/>
        <v>1.4624360893740509E-4</v>
      </c>
      <c r="CE9" s="22">
        <f t="shared" si="6"/>
        <v>-2.3365956007236001E-4</v>
      </c>
      <c r="CF9" s="22">
        <f t="shared" si="7"/>
        <v>9.0222302632817961E-4</v>
      </c>
      <c r="CG9" s="22"/>
      <c r="CH9" s="22"/>
      <c r="CI9" s="22"/>
      <c r="CJ9" s="22"/>
      <c r="CK9" s="22"/>
      <c r="CL9" s="22"/>
    </row>
    <row r="10" spans="1:90" x14ac:dyDescent="0.25">
      <c r="A10" s="19" t="s">
        <v>83</v>
      </c>
      <c r="B10" s="91">
        <v>146519.36223</v>
      </c>
      <c r="C10" s="91">
        <v>489.30660245000001</v>
      </c>
      <c r="D10" s="91">
        <v>22015.107757000002</v>
      </c>
      <c r="E10" s="91">
        <v>2192.0339647000001</v>
      </c>
      <c r="F10" s="91">
        <v>972.61270281999998</v>
      </c>
      <c r="G10" s="91">
        <v>61.235852526000002</v>
      </c>
      <c r="H10" s="91">
        <v>9962.2948133000009</v>
      </c>
      <c r="J10" s="27" t="s">
        <v>125</v>
      </c>
      <c r="K10" s="91">
        <v>0</v>
      </c>
      <c r="L10" s="25">
        <v>5.8226210163968704</v>
      </c>
      <c r="M10" s="25">
        <v>184.78205500620001</v>
      </c>
      <c r="N10" s="25">
        <v>184.78205500620001</v>
      </c>
      <c r="O10" s="25">
        <v>56.475050695282597</v>
      </c>
      <c r="P10" s="91">
        <v>1.43437131441988</v>
      </c>
      <c r="Q10" s="25">
        <v>435.31758620080802</v>
      </c>
      <c r="R10" s="25">
        <v>1082.76751355699</v>
      </c>
      <c r="S10" s="25">
        <v>146550.146018728</v>
      </c>
      <c r="T10" s="25">
        <v>790.90095935779095</v>
      </c>
      <c r="U10" s="25">
        <v>209.51358354073199</v>
      </c>
      <c r="V10" s="25">
        <v>359.73276685725699</v>
      </c>
      <c r="W10" s="25">
        <v>267.377467318485</v>
      </c>
      <c r="X10" s="91">
        <v>0</v>
      </c>
      <c r="Y10" s="25">
        <v>249.60451272320401</v>
      </c>
      <c r="Z10" s="25">
        <v>249.60451272320401</v>
      </c>
      <c r="AA10" s="25">
        <v>176.02075431141299</v>
      </c>
      <c r="AB10" s="25">
        <v>260.05373326168302</v>
      </c>
      <c r="AC10" s="25">
        <v>2.5394619189977798</v>
      </c>
      <c r="AD10" s="91">
        <v>66.465068298600599</v>
      </c>
      <c r="AE10" s="25">
        <v>20.997176601024002</v>
      </c>
      <c r="AF10" s="25">
        <v>0</v>
      </c>
      <c r="AG10" s="25">
        <v>3.0130687093172801</v>
      </c>
      <c r="AH10" s="25">
        <v>489.16427222672303</v>
      </c>
      <c r="AI10" s="25">
        <v>0</v>
      </c>
      <c r="AJ10" s="91">
        <v>10184.006660163001</v>
      </c>
      <c r="AK10" s="25">
        <v>19802.3950332071</v>
      </c>
      <c r="AL10" s="25">
        <v>2024.2691947067001</v>
      </c>
      <c r="AM10" s="25">
        <v>22002.684982225201</v>
      </c>
      <c r="AN10" s="25">
        <v>0</v>
      </c>
      <c r="AO10" s="25">
        <v>454.19953390984199</v>
      </c>
      <c r="AP10" s="25">
        <v>0.55758902539173505</v>
      </c>
      <c r="AQ10" s="25">
        <v>4414.6868728947202</v>
      </c>
      <c r="AR10" s="25">
        <v>2.0647983597612298</v>
      </c>
      <c r="AS10" s="25">
        <v>0.69652672828585005</v>
      </c>
      <c r="AT10" s="25">
        <v>496.16956320926698</v>
      </c>
      <c r="AU10" s="25">
        <v>11.392923053180899</v>
      </c>
      <c r="AV10" s="25">
        <v>0.90352497009981403</v>
      </c>
      <c r="AW10" s="25">
        <v>0.101421044219205</v>
      </c>
      <c r="AX10" s="25">
        <v>2191.31644924684</v>
      </c>
      <c r="AY10" s="25">
        <v>972.53411289869098</v>
      </c>
      <c r="AZ10" s="25">
        <v>1218.78233634815</v>
      </c>
      <c r="BA10" s="25">
        <v>9.6977330974387801</v>
      </c>
      <c r="BB10" s="25">
        <v>0.10655997398545999</v>
      </c>
      <c r="BC10" s="25">
        <v>66.945219883485706</v>
      </c>
      <c r="BD10" s="25">
        <v>0.35193074180018302</v>
      </c>
      <c r="BE10" s="25">
        <v>74.692495797439193</v>
      </c>
      <c r="BF10" s="25">
        <v>5.0082919139976898</v>
      </c>
      <c r="BG10" s="25">
        <v>1.28223537646676</v>
      </c>
      <c r="BH10" s="25">
        <v>285.30305307076202</v>
      </c>
      <c r="BI10" s="25">
        <v>59.9237218075694</v>
      </c>
      <c r="BJ10" s="25">
        <v>9.0541846481147701</v>
      </c>
      <c r="BK10" s="25">
        <v>7.8668876800211596</v>
      </c>
      <c r="BL10" s="25">
        <v>0.33917432497230399</v>
      </c>
      <c r="BM10" s="25">
        <v>61.2147828722917</v>
      </c>
      <c r="BN10" s="25">
        <v>3116.1306354184298</v>
      </c>
      <c r="BO10" s="25">
        <v>0</v>
      </c>
      <c r="BP10" s="25">
        <v>0.51386746676367001</v>
      </c>
      <c r="BQ10" s="25">
        <v>1136.5066017270999</v>
      </c>
      <c r="BR10" s="91">
        <v>0</v>
      </c>
      <c r="BS10" s="25">
        <v>100.457537551877</v>
      </c>
      <c r="BT10" s="36">
        <v>9968.8016920473692</v>
      </c>
      <c r="BU10" s="36">
        <v>1171.4477122698199</v>
      </c>
      <c r="BY10" s="29">
        <f t="shared" si="0"/>
        <v>7.9999670246431644E-3</v>
      </c>
      <c r="BZ10" s="22">
        <f t="shared" si="1"/>
        <v>2.1010048269034059E-4</v>
      </c>
      <c r="CA10" s="22">
        <f t="shared" si="2"/>
        <v>-2.9088146892832845E-4</v>
      </c>
      <c r="CB10" s="22">
        <f t="shared" si="3"/>
        <v>-5.642840776398625E-4</v>
      </c>
      <c r="CC10" s="22">
        <f t="shared" si="4"/>
        <v>-3.2732862022888517E-4</v>
      </c>
      <c r="CD10" s="22">
        <f t="shared" si="5"/>
        <v>-8.0802894185053479E-5</v>
      </c>
      <c r="CE10" s="22">
        <f t="shared" si="6"/>
        <v>-3.4407382014248048E-4</v>
      </c>
      <c r="CF10" s="22">
        <f t="shared" si="7"/>
        <v>6.5315059123540646E-4</v>
      </c>
      <c r="CG10" s="22"/>
      <c r="CH10" s="22"/>
      <c r="CI10" s="22"/>
      <c r="CJ10" s="22"/>
      <c r="CK10" s="22"/>
      <c r="CL10" s="22"/>
    </row>
    <row r="11" spans="1:90" x14ac:dyDescent="0.25">
      <c r="A11" s="19" t="s">
        <v>84</v>
      </c>
      <c r="B11" s="91">
        <v>272288.76828999998</v>
      </c>
      <c r="C11" s="91">
        <v>1073.1917043000001</v>
      </c>
      <c r="D11" s="91">
        <v>52957.570870000003</v>
      </c>
      <c r="E11" s="91">
        <v>4803.8768462999997</v>
      </c>
      <c r="F11" s="91">
        <v>2280.1341173000001</v>
      </c>
      <c r="G11" s="91">
        <v>116.44239575</v>
      </c>
      <c r="H11" s="91">
        <v>19102.567921999998</v>
      </c>
      <c r="J11" s="27" t="s">
        <v>126</v>
      </c>
      <c r="K11" s="91">
        <v>0</v>
      </c>
      <c r="L11" s="25">
        <v>9.65847204634116</v>
      </c>
      <c r="M11" s="25">
        <v>367.73157992976002</v>
      </c>
      <c r="N11" s="25">
        <v>367.73157992976002</v>
      </c>
      <c r="O11" s="25">
        <v>118.94874601101201</v>
      </c>
      <c r="P11" s="91">
        <v>3.4602082948152701</v>
      </c>
      <c r="Q11" s="25">
        <v>789.10702677094503</v>
      </c>
      <c r="R11" s="25">
        <v>1795.9210447954899</v>
      </c>
      <c r="S11" s="25">
        <v>272252.75159531902</v>
      </c>
      <c r="T11" s="25">
        <v>1564.29221257527</v>
      </c>
      <c r="U11" s="25">
        <v>373.79030992212199</v>
      </c>
      <c r="V11" s="25">
        <v>679.378584669058</v>
      </c>
      <c r="W11" s="25">
        <v>300.933341820686</v>
      </c>
      <c r="X11" s="91">
        <v>0</v>
      </c>
      <c r="Y11" s="25">
        <v>523.565683989484</v>
      </c>
      <c r="Z11" s="25">
        <v>523.565683989484</v>
      </c>
      <c r="AA11" s="25">
        <v>423.360566587851</v>
      </c>
      <c r="AB11" s="25">
        <v>511.75228218500001</v>
      </c>
      <c r="AC11" s="25">
        <v>6.1234039519667904</v>
      </c>
      <c r="AD11" s="91">
        <v>122.492393424108</v>
      </c>
      <c r="AE11" s="25">
        <v>49.622224121871398</v>
      </c>
      <c r="AF11" s="25">
        <v>0</v>
      </c>
      <c r="AG11" s="25">
        <v>7.5407743964351104</v>
      </c>
      <c r="AH11" s="25">
        <v>1072.76422141018</v>
      </c>
      <c r="AI11" s="25">
        <v>0</v>
      </c>
      <c r="AJ11" s="91">
        <v>19485.985632478401</v>
      </c>
      <c r="AK11" s="25">
        <v>47627.586199286598</v>
      </c>
      <c r="AL11" s="25">
        <v>4868.6259290001499</v>
      </c>
      <c r="AM11" s="25">
        <v>52919.572694874601</v>
      </c>
      <c r="AN11" s="25">
        <v>0</v>
      </c>
      <c r="AO11" s="25">
        <v>868.12760029651997</v>
      </c>
      <c r="AP11" s="25">
        <v>1.1046941913722099</v>
      </c>
      <c r="AQ11" s="25">
        <v>8584.9193689082094</v>
      </c>
      <c r="AR11" s="25">
        <v>4.5822093619272701</v>
      </c>
      <c r="AS11" s="25">
        <v>1.5763258872225601</v>
      </c>
      <c r="AT11" s="25">
        <v>1238.4870138946201</v>
      </c>
      <c r="AU11" s="25">
        <v>27.135337334722202</v>
      </c>
      <c r="AV11" s="25">
        <v>2.20561704613722</v>
      </c>
      <c r="AW11" s="25">
        <v>0.21887789149952799</v>
      </c>
      <c r="AX11" s="25">
        <v>4800.1071090240603</v>
      </c>
      <c r="AY11" s="25">
        <v>2278.3225138202201</v>
      </c>
      <c r="AZ11" s="25">
        <v>2521.7845952038401</v>
      </c>
      <c r="BA11" s="25">
        <v>23.5920669984623</v>
      </c>
      <c r="BB11" s="25">
        <v>0.25315399835755698</v>
      </c>
      <c r="BC11" s="25">
        <v>149.56509388933799</v>
      </c>
      <c r="BD11" s="25">
        <v>0.67164453777344302</v>
      </c>
      <c r="BE11" s="25">
        <v>161.87625985879399</v>
      </c>
      <c r="BF11" s="25">
        <v>9.3206996367885093</v>
      </c>
      <c r="BG11" s="25">
        <v>2.96008465748442</v>
      </c>
      <c r="BH11" s="25">
        <v>614.62497902853204</v>
      </c>
      <c r="BI11" s="25">
        <v>135.424749275175</v>
      </c>
      <c r="BJ11" s="25">
        <v>21.289036855768</v>
      </c>
      <c r="BK11" s="25">
        <v>18.040617073695</v>
      </c>
      <c r="BL11" s="25">
        <v>0.81880167771733503</v>
      </c>
      <c r="BM11" s="25">
        <v>116.390841559329</v>
      </c>
      <c r="BN11" s="25">
        <v>5720.7494410720301</v>
      </c>
      <c r="BO11" s="25">
        <v>0</v>
      </c>
      <c r="BP11" s="25">
        <v>1.2396516858678199</v>
      </c>
      <c r="BQ11" s="25">
        <v>2040.12659685687</v>
      </c>
      <c r="BR11" s="91">
        <v>0</v>
      </c>
      <c r="BS11" s="25">
        <v>249.23567069561301</v>
      </c>
      <c r="BT11" s="36">
        <v>19106.265740725401</v>
      </c>
      <c r="BU11" s="36">
        <v>2302.23867129362</v>
      </c>
      <c r="BY11" s="29">
        <f t="shared" si="0"/>
        <v>8.0000753034964421E-3</v>
      </c>
      <c r="BZ11" s="22">
        <f t="shared" si="1"/>
        <v>-1.3227389035232927E-4</v>
      </c>
      <c r="CA11" s="22">
        <f t="shared" si="2"/>
        <v>-3.983285447579397E-4</v>
      </c>
      <c r="CB11" s="22">
        <f t="shared" si="3"/>
        <v>-7.1752111173451481E-4</v>
      </c>
      <c r="CC11" s="22">
        <f t="shared" si="4"/>
        <v>-7.8472812616811778E-4</v>
      </c>
      <c r="CD11" s="22">
        <f t="shared" si="5"/>
        <v>-7.9451619360229857E-4</v>
      </c>
      <c r="CE11" s="22">
        <f t="shared" si="6"/>
        <v>-4.4274415979626922E-4</v>
      </c>
      <c r="CF11" s="22">
        <f t="shared" si="7"/>
        <v>1.9357704893402931E-4</v>
      </c>
      <c r="CG11" s="22"/>
      <c r="CH11" s="22"/>
      <c r="CI11" s="22"/>
      <c r="CJ11" s="22"/>
      <c r="CK11" s="22"/>
      <c r="CL11" s="22"/>
    </row>
    <row r="12" spans="1:90" x14ac:dyDescent="0.25">
      <c r="A12" s="19" t="s">
        <v>85</v>
      </c>
      <c r="B12" s="91">
        <v>273705.74413000001</v>
      </c>
      <c r="C12" s="91">
        <v>922.03432304</v>
      </c>
      <c r="D12" s="91">
        <v>41802.844926999998</v>
      </c>
      <c r="E12" s="91">
        <v>3613.1803189000002</v>
      </c>
      <c r="F12" s="91">
        <v>1655.7453622999999</v>
      </c>
      <c r="G12" s="91">
        <v>107.36536939</v>
      </c>
      <c r="H12" s="91">
        <v>18077.093504</v>
      </c>
      <c r="J12" s="27" t="s">
        <v>73</v>
      </c>
      <c r="K12" s="91">
        <v>0</v>
      </c>
      <c r="L12" s="25">
        <v>9.82905119963403</v>
      </c>
      <c r="M12" s="25">
        <v>304.346702179202</v>
      </c>
      <c r="N12" s="25">
        <v>304.346702179202</v>
      </c>
      <c r="O12" s="25">
        <v>94.755227632731902</v>
      </c>
      <c r="P12" s="91">
        <v>2.3953093670230401</v>
      </c>
      <c r="Q12" s="25">
        <v>782.87812766480999</v>
      </c>
      <c r="R12" s="25">
        <v>1827.6540123752</v>
      </c>
      <c r="S12" s="25">
        <v>273111.12390526698</v>
      </c>
      <c r="T12" s="25">
        <v>1328.75859250649</v>
      </c>
      <c r="U12" s="25">
        <v>353.45478494651002</v>
      </c>
      <c r="V12" s="25">
        <v>605.25728131880498</v>
      </c>
      <c r="W12" s="25">
        <v>407.14208203640902</v>
      </c>
      <c r="X12" s="91">
        <v>0</v>
      </c>
      <c r="Y12" s="25">
        <v>418.45568243346099</v>
      </c>
      <c r="Z12" s="25">
        <v>418.45568243346099</v>
      </c>
      <c r="AA12" s="25">
        <v>333.15207614764302</v>
      </c>
      <c r="AB12" s="25">
        <v>489.566385030616</v>
      </c>
      <c r="AC12" s="25">
        <v>4.2770999071457299</v>
      </c>
      <c r="AD12" s="91">
        <v>115.933500265696</v>
      </c>
      <c r="AE12" s="25">
        <v>35.0889181020409</v>
      </c>
      <c r="AF12" s="25">
        <v>0</v>
      </c>
      <c r="AG12" s="25">
        <v>5.5734446407562803</v>
      </c>
      <c r="AH12" s="25">
        <v>919.71717455645796</v>
      </c>
      <c r="AI12" s="25">
        <v>0</v>
      </c>
      <c r="AJ12" s="91">
        <v>18420.2024757904</v>
      </c>
      <c r="AK12" s="25">
        <v>37479.399532399701</v>
      </c>
      <c r="AL12" s="25">
        <v>3831.21230884549</v>
      </c>
      <c r="AM12" s="25">
        <v>41643.763917392796</v>
      </c>
      <c r="AN12" s="25">
        <v>0</v>
      </c>
      <c r="AO12" s="25">
        <v>769.54096501816002</v>
      </c>
      <c r="AP12" s="25">
        <v>0.870960355385066</v>
      </c>
      <c r="AQ12" s="25">
        <v>8257.7955803237401</v>
      </c>
      <c r="AR12" s="25">
        <v>3.4576858082970898</v>
      </c>
      <c r="AS12" s="25">
        <v>1.20642925092456</v>
      </c>
      <c r="AT12" s="25">
        <v>866.18745911804103</v>
      </c>
      <c r="AU12" s="25">
        <v>20.2980242177725</v>
      </c>
      <c r="AV12" s="25">
        <v>1.663571708086</v>
      </c>
      <c r="AW12" s="25">
        <v>0.16681332914455099</v>
      </c>
      <c r="AX12" s="25">
        <v>3602.2147206468298</v>
      </c>
      <c r="AY12" s="25">
        <v>1649.65376560459</v>
      </c>
      <c r="AZ12" s="25">
        <v>1952.56095504224</v>
      </c>
      <c r="BA12" s="25">
        <v>17.557743679624298</v>
      </c>
      <c r="BB12" s="25">
        <v>0.18983229440522001</v>
      </c>
      <c r="BC12" s="25">
        <v>113.707286716601</v>
      </c>
      <c r="BD12" s="25">
        <v>0.53607159509912505</v>
      </c>
      <c r="BE12" s="25">
        <v>121.880817914758</v>
      </c>
      <c r="BF12" s="25">
        <v>7.4687178469661504</v>
      </c>
      <c r="BG12" s="25">
        <v>2.1621540259153198</v>
      </c>
      <c r="BH12" s="25">
        <v>462.17284159239802</v>
      </c>
      <c r="BI12" s="25">
        <v>109.653035204947</v>
      </c>
      <c r="BJ12" s="25">
        <v>15.9825877852918</v>
      </c>
      <c r="BK12" s="25">
        <v>13.5334020073083</v>
      </c>
      <c r="BL12" s="25">
        <v>0.61136635857074295</v>
      </c>
      <c r="BM12" s="25">
        <v>107.05621808120701</v>
      </c>
      <c r="BN12" s="25">
        <v>5721.0066914788904</v>
      </c>
      <c r="BO12" s="25">
        <v>0</v>
      </c>
      <c r="BP12" s="25">
        <v>0.858137618351273</v>
      </c>
      <c r="BQ12" s="25">
        <v>2102.3764022026298</v>
      </c>
      <c r="BR12" s="91">
        <v>0</v>
      </c>
      <c r="BS12" s="25">
        <v>182.956455477107</v>
      </c>
      <c r="BT12" s="36">
        <v>18057.6023137507</v>
      </c>
      <c r="BU12" s="36">
        <v>2160.1525615376099</v>
      </c>
      <c r="BY12" s="29">
        <f t="shared" si="0"/>
        <v>8.0000471813379912E-3</v>
      </c>
      <c r="BZ12" s="22">
        <f t="shared" si="1"/>
        <v>-2.172479889390263E-3</v>
      </c>
      <c r="CA12" s="22">
        <f t="shared" si="2"/>
        <v>-2.5130826756017827E-3</v>
      </c>
      <c r="CB12" s="22">
        <f t="shared" si="3"/>
        <v>-3.8055067755556793E-3</v>
      </c>
      <c r="CC12" s="22">
        <f t="shared" si="4"/>
        <v>-3.0348881830809739E-3</v>
      </c>
      <c r="CD12" s="22">
        <f t="shared" si="5"/>
        <v>-3.6790661378921278E-3</v>
      </c>
      <c r="CE12" s="22">
        <f t="shared" si="6"/>
        <v>-2.8794322652587593E-3</v>
      </c>
      <c r="CF12" s="22">
        <f t="shared" si="7"/>
        <v>-1.0782258909590478E-3</v>
      </c>
      <c r="CG12" s="22"/>
      <c r="CH12" s="22"/>
      <c r="CI12" s="22"/>
      <c r="CJ12" s="22"/>
      <c r="CK12" s="22"/>
      <c r="CL12" s="22"/>
    </row>
    <row r="13" spans="1:90" x14ac:dyDescent="0.25">
      <c r="A13" s="19" t="s">
        <v>86</v>
      </c>
      <c r="B13" s="91">
        <v>2455.1706866999998</v>
      </c>
      <c r="C13" s="91">
        <v>9.8758534609000002</v>
      </c>
      <c r="D13" s="91">
        <v>335.67814953999999</v>
      </c>
      <c r="E13" s="91">
        <v>31.802991094999999</v>
      </c>
      <c r="F13" s="91">
        <v>13.202682882</v>
      </c>
      <c r="G13" s="91">
        <v>0.75064845329999996</v>
      </c>
      <c r="H13" s="91">
        <v>141.33176692000001</v>
      </c>
      <c r="J13" s="27" t="s">
        <v>86</v>
      </c>
      <c r="K13" s="91">
        <v>0</v>
      </c>
      <c r="L13" s="25">
        <v>1.27938462321356E-5</v>
      </c>
      <c r="M13" s="25">
        <v>2.5074506736487E-4</v>
      </c>
      <c r="N13" s="25">
        <v>2.5074506736487E-4</v>
      </c>
      <c r="O13" s="25">
        <v>7.7513904661122098E-5</v>
      </c>
      <c r="P13" s="91">
        <v>1.1507217900648699E-6</v>
      </c>
      <c r="Q13" s="25">
        <v>9.1912554439061399E-4</v>
      </c>
      <c r="R13" s="25">
        <v>2.3786672334749699E-3</v>
      </c>
      <c r="S13" s="25">
        <v>0.21799831125955499</v>
      </c>
      <c r="T13" s="25">
        <v>1.2690184753054699E-3</v>
      </c>
      <c r="U13" s="25">
        <v>4.19280888407546E-4</v>
      </c>
      <c r="V13" s="25">
        <v>6.3745123242778398E-4</v>
      </c>
      <c r="W13" s="25">
        <v>0</v>
      </c>
      <c r="X13" s="91">
        <v>0</v>
      </c>
      <c r="Y13" s="25">
        <v>3.4391260794655999E-4</v>
      </c>
      <c r="Z13" s="25">
        <v>3.4391260794655999E-4</v>
      </c>
      <c r="AA13" s="25">
        <v>5.8042646207774503E-5</v>
      </c>
      <c r="AB13" s="25">
        <v>5.7797162574337003E-4</v>
      </c>
      <c r="AC13" s="25">
        <v>2.1247268995849699E-6</v>
      </c>
      <c r="AD13" s="91">
        <v>1.53955107642762E-4</v>
      </c>
      <c r="AE13" s="25">
        <v>1.87520532195748E-5</v>
      </c>
      <c r="AF13" s="25">
        <v>0</v>
      </c>
      <c r="AG13" s="25">
        <v>8.8080246558309397E-6</v>
      </c>
      <c r="AH13" s="25">
        <v>1.43625203238589E-3</v>
      </c>
      <c r="AI13" s="25">
        <v>0</v>
      </c>
      <c r="AJ13" s="91">
        <v>2.03750921807569E-2</v>
      </c>
      <c r="AK13" s="25">
        <v>6.5297957968881801E-3</v>
      </c>
      <c r="AL13" s="25">
        <v>6.6750186566135795E-4</v>
      </c>
      <c r="AM13" s="25">
        <v>7.2553403087573104E-3</v>
      </c>
      <c r="AN13" s="25">
        <v>0</v>
      </c>
      <c r="AO13" s="25">
        <v>8.2632592745691296E-4</v>
      </c>
      <c r="AP13" s="25">
        <v>3.8586495588000197E-7</v>
      </c>
      <c r="AQ13" s="25">
        <v>9.3437687759387392E-3</v>
      </c>
      <c r="AR13" s="25">
        <v>7.5506528436867897E-7</v>
      </c>
      <c r="AS13" s="25">
        <v>2.10822103540071E-7</v>
      </c>
      <c r="AT13" s="25">
        <v>5.7072559621246003E-5</v>
      </c>
      <c r="AU13" s="25">
        <v>1.0689819606805599E-6</v>
      </c>
      <c r="AV13" s="25">
        <v>0</v>
      </c>
      <c r="AW13" s="25">
        <v>4.7486113637240401E-8</v>
      </c>
      <c r="AX13" s="25">
        <v>3.5571377334832398E-4</v>
      </c>
      <c r="AY13" s="25">
        <v>2.7564094366088501E-4</v>
      </c>
      <c r="AZ13" s="25">
        <v>8.0072829687439698E-5</v>
      </c>
      <c r="BA13" s="25">
        <v>1.39917866807762E-7</v>
      </c>
      <c r="BB13" s="25">
        <v>1.0567355059883E-8</v>
      </c>
      <c r="BC13" s="25">
        <v>2.1498211500410501E-5</v>
      </c>
      <c r="BD13" s="25">
        <v>2.8641324536891599E-7</v>
      </c>
      <c r="BE13" s="25">
        <v>3.7141861913501599E-5</v>
      </c>
      <c r="BF13" s="25">
        <v>4.4669709045012801E-6</v>
      </c>
      <c r="BG13" s="25">
        <v>4.2756681382518298E-7</v>
      </c>
      <c r="BH13" s="25">
        <v>1.4859575500035801E-4</v>
      </c>
      <c r="BI13" s="25">
        <v>8.4131523409227497E-5</v>
      </c>
      <c r="BJ13" s="25">
        <v>1.28312681536842E-6</v>
      </c>
      <c r="BK13" s="25">
        <v>2.23529489574894E-6</v>
      </c>
      <c r="BL13" s="25">
        <v>1.44773105816343E-8</v>
      </c>
      <c r="BM13" s="25">
        <v>7.2557813455910202E-6</v>
      </c>
      <c r="BN13" s="25">
        <v>6.4281941614775301E-3</v>
      </c>
      <c r="BO13" s="25">
        <v>0</v>
      </c>
      <c r="BP13" s="25">
        <v>4.1225357338359898E-7</v>
      </c>
      <c r="BQ13" s="25">
        <v>2.4728858694092102E-3</v>
      </c>
      <c r="BR13" s="91">
        <v>0</v>
      </c>
      <c r="BS13" s="25">
        <v>2.3277158286347301E-4</v>
      </c>
      <c r="BT13" s="36">
        <v>1.99444490374069E-2</v>
      </c>
      <c r="BU13" s="36">
        <v>2.8566908650385502E-3</v>
      </c>
      <c r="BY13" s="29">
        <f t="shared" si="0"/>
        <v>7.9999894888067632E-3</v>
      </c>
      <c r="BZ13" s="22">
        <f t="shared" si="1"/>
        <v>-0.99991120849053772</v>
      </c>
      <c r="CA13" s="22">
        <f t="shared" si="2"/>
        <v>-0.99985456932526673</v>
      </c>
      <c r="CB13" s="22">
        <f t="shared" si="3"/>
        <v>-0.99997838602149502</v>
      </c>
      <c r="CC13" s="22">
        <f t="shared" si="4"/>
        <v>-0.99998881508433324</v>
      </c>
      <c r="CD13" s="22">
        <f t="shared" si="5"/>
        <v>-0.9999791223536818</v>
      </c>
      <c r="CE13" s="22">
        <f t="shared" si="6"/>
        <v>-0.99999033398215409</v>
      </c>
      <c r="CF13" s="22">
        <f t="shared" si="7"/>
        <v>-0.99985888205127516</v>
      </c>
      <c r="CG13" s="22"/>
      <c r="CH13" s="22"/>
      <c r="CI13" s="22"/>
      <c r="CJ13" s="22"/>
      <c r="CK13" s="22"/>
      <c r="CL13" s="22"/>
    </row>
    <row r="14" spans="1:90" x14ac:dyDescent="0.25">
      <c r="A14" s="19" t="s">
        <v>87</v>
      </c>
      <c r="B14" s="91">
        <v>2450.2642004999998</v>
      </c>
      <c r="C14" s="91">
        <v>9.4277800518999992</v>
      </c>
      <c r="D14" s="91">
        <v>1048.4914874000001</v>
      </c>
      <c r="E14" s="91">
        <v>57.895127698000003</v>
      </c>
      <c r="F14" s="91">
        <v>39.024557461999997</v>
      </c>
      <c r="G14" s="91">
        <v>1.2709045489999999</v>
      </c>
      <c r="H14" s="91">
        <v>213.12378903999999</v>
      </c>
      <c r="J14" s="27" t="s">
        <v>180</v>
      </c>
      <c r="K14" s="91">
        <v>0</v>
      </c>
      <c r="L14" s="25">
        <v>1.37644000134482E-2</v>
      </c>
      <c r="M14" s="25">
        <v>1.41245532561517</v>
      </c>
      <c r="N14" s="25">
        <v>1.41245532561517</v>
      </c>
      <c r="O14" s="25">
        <v>0.50232328676069304</v>
      </c>
      <c r="P14" s="91">
        <v>1.9182505870136701E-2</v>
      </c>
      <c r="Q14" s="25">
        <v>1.57923119413989</v>
      </c>
      <c r="R14" s="25">
        <v>2.5590023123398198</v>
      </c>
      <c r="S14" s="25">
        <v>520.65944829334705</v>
      </c>
      <c r="T14" s="25">
        <v>5.5606461567816803</v>
      </c>
      <c r="U14" s="25">
        <v>0.83016227112882002</v>
      </c>
      <c r="V14" s="25">
        <v>2.0583260420972498</v>
      </c>
      <c r="W14" s="25">
        <v>0</v>
      </c>
      <c r="X14" s="91">
        <v>0</v>
      </c>
      <c r="Y14" s="25">
        <v>2.1938049406901499</v>
      </c>
      <c r="Z14" s="25">
        <v>2.1938049406901499</v>
      </c>
      <c r="AA14" s="25">
        <v>2.1293499054768299</v>
      </c>
      <c r="AB14" s="25">
        <v>1.04292209975914</v>
      </c>
      <c r="AC14" s="25">
        <v>3.3615409308795897E-2</v>
      </c>
      <c r="AD14" s="91">
        <v>0.22027827404064201</v>
      </c>
      <c r="AE14" s="25">
        <v>0.26580443748518701</v>
      </c>
      <c r="AF14" s="25">
        <v>0</v>
      </c>
      <c r="AG14" s="25">
        <v>8.9618120192132694E-3</v>
      </c>
      <c r="AH14" s="25">
        <v>1.89452148128551</v>
      </c>
      <c r="AI14" s="25">
        <v>0</v>
      </c>
      <c r="AJ14" s="91">
        <v>40.497326124219398</v>
      </c>
      <c r="AK14" s="25">
        <v>239.550928200973</v>
      </c>
      <c r="AL14" s="25">
        <v>24.487330037423401</v>
      </c>
      <c r="AM14" s="25">
        <v>266.167608143873</v>
      </c>
      <c r="AN14" s="25">
        <v>0</v>
      </c>
      <c r="AO14" s="25">
        <v>2.5035227445339099</v>
      </c>
      <c r="AP14" s="25">
        <v>2.0381955169011799E-3</v>
      </c>
      <c r="AQ14" s="25">
        <v>15.3574895881214</v>
      </c>
      <c r="AR14" s="25">
        <v>1.03643722063305E-2</v>
      </c>
      <c r="AS14" s="25">
        <v>3.8705990509102198E-3</v>
      </c>
      <c r="AT14" s="25">
        <v>5.98221277909136</v>
      </c>
      <c r="AU14" s="25">
        <v>3.8779105695089702E-2</v>
      </c>
      <c r="AV14" s="25">
        <v>3.2409040052469901E-3</v>
      </c>
      <c r="AW14" s="25">
        <v>5.8311799688046096E-4</v>
      </c>
      <c r="AX14" s="25">
        <v>12.6347766079686</v>
      </c>
      <c r="AY14" s="25">
        <v>8.9728976086465195</v>
      </c>
      <c r="AZ14" s="25">
        <v>3.6618789993220799</v>
      </c>
      <c r="BA14" s="25">
        <v>3.1133395062749002E-2</v>
      </c>
      <c r="BB14" s="25">
        <v>3.51658702469727E-4</v>
      </c>
      <c r="BC14" s="25">
        <v>0.25299724973406701</v>
      </c>
      <c r="BD14" s="25">
        <v>1.33391943208937E-3</v>
      </c>
      <c r="BE14" s="25">
        <v>0.51931474836995695</v>
      </c>
      <c r="BF14" s="25">
        <v>1.88996411977711E-2</v>
      </c>
      <c r="BG14" s="25">
        <v>1.09293429675314E-2</v>
      </c>
      <c r="BH14" s="25">
        <v>2.0209609947254399</v>
      </c>
      <c r="BI14" s="25">
        <v>0.53588132029519797</v>
      </c>
      <c r="BJ14" s="25">
        <v>2.98957544492028E-2</v>
      </c>
      <c r="BK14" s="25">
        <v>4.4859363856324698E-2</v>
      </c>
      <c r="BL14" s="25">
        <v>1.1324665861979599E-3</v>
      </c>
      <c r="BM14" s="25">
        <v>0.31736561429035998</v>
      </c>
      <c r="BN14" s="25">
        <v>9.7590696679574496</v>
      </c>
      <c r="BO14" s="25">
        <v>0</v>
      </c>
      <c r="BP14" s="25">
        <v>6.87220589564421E-3</v>
      </c>
      <c r="BQ14" s="25">
        <v>2.9718019901409298</v>
      </c>
      <c r="BR14" s="91">
        <v>0</v>
      </c>
      <c r="BS14" s="25">
        <v>0.27946794312075202</v>
      </c>
      <c r="BT14" s="36">
        <v>39.654616643793602</v>
      </c>
      <c r="BU14" s="36">
        <v>3.3008790179345899</v>
      </c>
      <c r="BY14" s="29">
        <f t="shared" si="0"/>
        <v>8.0000339647859822E-3</v>
      </c>
      <c r="BZ14" s="22">
        <f t="shared" si="1"/>
        <v>-0.78750885386681913</v>
      </c>
      <c r="CA14" s="22">
        <f t="shared" si="2"/>
        <v>-0.79904903690411155</v>
      </c>
      <c r="CB14" s="22">
        <f t="shared" si="3"/>
        <v>-0.7461423279611904</v>
      </c>
      <c r="CC14" s="22">
        <f t="shared" si="4"/>
        <v>-0.78176442283924585</v>
      </c>
      <c r="CD14" s="22">
        <f t="shared" si="5"/>
        <v>-0.77007048401807399</v>
      </c>
      <c r="CE14" s="22">
        <f t="shared" si="6"/>
        <v>-0.75028367430105092</v>
      </c>
      <c r="CF14" s="22">
        <f t="shared" si="7"/>
        <v>-0.81393622540958543</v>
      </c>
      <c r="CG14" s="22"/>
      <c r="CH14" s="22"/>
      <c r="CI14" s="22"/>
      <c r="CJ14" s="22"/>
      <c r="CK14" s="22"/>
      <c r="CL14" s="22"/>
    </row>
    <row r="15" spans="1:90" x14ac:dyDescent="0.25">
      <c r="A15" s="14" t="s">
        <v>88</v>
      </c>
      <c r="B15" s="91">
        <v>1221.6171929</v>
      </c>
      <c r="C15" s="91">
        <v>3.1851591977</v>
      </c>
      <c r="D15" s="91">
        <v>265.10421012</v>
      </c>
      <c r="E15" s="91">
        <v>13.203912239999999</v>
      </c>
      <c r="F15" s="91">
        <v>8.1481073903999999</v>
      </c>
      <c r="G15" s="91">
        <v>0.87447211150000004</v>
      </c>
      <c r="H15" s="91">
        <v>86.172476981000003</v>
      </c>
      <c r="J15" s="27" t="s">
        <v>88</v>
      </c>
      <c r="K15" s="91">
        <v>0</v>
      </c>
      <c r="L15" s="25">
        <v>5.7523552760462299E-3</v>
      </c>
      <c r="M15" s="25">
        <v>0.23810646269111599</v>
      </c>
      <c r="N15" s="25">
        <v>0.23810646269111599</v>
      </c>
      <c r="O15" s="25">
        <v>8.0814345739843599E-2</v>
      </c>
      <c r="P15" s="91">
        <v>2.48605481512591E-3</v>
      </c>
      <c r="Q15" s="25">
        <v>0.45794341513607401</v>
      </c>
      <c r="R15" s="25">
        <v>1.0694372240171499</v>
      </c>
      <c r="S15" s="25">
        <v>145.958564570622</v>
      </c>
      <c r="T15" s="25">
        <v>1.0308356613832801</v>
      </c>
      <c r="U15" s="25">
        <v>0.229563203017245</v>
      </c>
      <c r="V15" s="25">
        <v>0.437186080649481</v>
      </c>
      <c r="W15" s="25">
        <v>0</v>
      </c>
      <c r="X15" s="91">
        <v>0</v>
      </c>
      <c r="Y15" s="25">
        <v>0.35472535718072901</v>
      </c>
      <c r="Z15" s="25">
        <v>0.35472535718072901</v>
      </c>
      <c r="AA15" s="25">
        <v>0.27118371732336799</v>
      </c>
      <c r="AB15" s="25">
        <v>0.27958366368822202</v>
      </c>
      <c r="AC15" s="25">
        <v>4.37576366694775E-3</v>
      </c>
      <c r="AD15" s="91">
        <v>7.3836661993948394E-2</v>
      </c>
      <c r="AE15" s="25">
        <v>3.5381010708951201E-2</v>
      </c>
      <c r="AF15" s="25">
        <v>0</v>
      </c>
      <c r="AG15" s="25">
        <v>3.5150973493278601E-3</v>
      </c>
      <c r="AH15" s="25">
        <v>0.330665436487596</v>
      </c>
      <c r="AI15" s="25">
        <v>0</v>
      </c>
      <c r="AJ15" s="91">
        <v>10.5147414253983</v>
      </c>
      <c r="AK15" s="25">
        <v>30.508128838108998</v>
      </c>
      <c r="AL15" s="25">
        <v>3.1186136543262899</v>
      </c>
      <c r="AM15" s="25">
        <v>33.897926209758701</v>
      </c>
      <c r="AN15" s="25">
        <v>0</v>
      </c>
      <c r="AO15" s="25">
        <v>0.54472845351278898</v>
      </c>
      <c r="AP15" s="25">
        <v>6.5603046787590105E-4</v>
      </c>
      <c r="AQ15" s="25">
        <v>4.3355004470973402</v>
      </c>
      <c r="AR15" s="25">
        <v>2.4022876260079199E-3</v>
      </c>
      <c r="AS15" s="25">
        <v>7.4563313987775195E-4</v>
      </c>
      <c r="AT15" s="25">
        <v>0.57021598681635899</v>
      </c>
      <c r="AU15" s="25">
        <v>1.3095866884924199E-2</v>
      </c>
      <c r="AV15" s="25">
        <v>9.7404134768542302E-4</v>
      </c>
      <c r="AW15" s="25">
        <v>1.1585035025931801E-4</v>
      </c>
      <c r="AX15" s="25">
        <v>2.0526019269498401</v>
      </c>
      <c r="AY15" s="25">
        <v>1.1217494547418601</v>
      </c>
      <c r="AZ15" s="25">
        <v>0.93085247220798395</v>
      </c>
      <c r="BA15" s="25">
        <v>1.1135716529704499E-2</v>
      </c>
      <c r="BB15" s="25">
        <v>1.22050959837299E-4</v>
      </c>
      <c r="BC15" s="25">
        <v>7.7477350264830103E-2</v>
      </c>
      <c r="BD15" s="25">
        <v>4.1401819915452701E-4</v>
      </c>
      <c r="BE15" s="25">
        <v>8.6063473271714097E-2</v>
      </c>
      <c r="BF15" s="25">
        <v>5.9809206501430304E-3</v>
      </c>
      <c r="BG15" s="25">
        <v>1.47870930405595E-3</v>
      </c>
      <c r="BH15" s="25">
        <v>0.33115774621493899</v>
      </c>
      <c r="BI15" s="25">
        <v>8.2149450291175305E-2</v>
      </c>
      <c r="BJ15" s="25">
        <v>1.04489878029288E-2</v>
      </c>
      <c r="BK15" s="25">
        <v>8.8777294598124997E-3</v>
      </c>
      <c r="BL15" s="25">
        <v>3.8705545175460299E-4</v>
      </c>
      <c r="BM15" s="25">
        <v>0.120037032358339</v>
      </c>
      <c r="BN15" s="25">
        <v>2.9568536790085802</v>
      </c>
      <c r="BO15" s="25">
        <v>0</v>
      </c>
      <c r="BP15" s="25">
        <v>8.90649006431986E-4</v>
      </c>
      <c r="BQ15" s="25">
        <v>1.06818805998115</v>
      </c>
      <c r="BR15" s="91">
        <v>0</v>
      </c>
      <c r="BS15" s="25">
        <v>9.33398223647878E-2</v>
      </c>
      <c r="BT15" s="36">
        <v>10.2794022167474</v>
      </c>
      <c r="BU15" s="36">
        <v>1.2187494137138499</v>
      </c>
      <c r="BY15" s="29">
        <f t="shared" si="0"/>
        <v>8.0000090756377398E-3</v>
      </c>
      <c r="BZ15" s="22">
        <f t="shared" si="1"/>
        <v>-0.88052021089836607</v>
      </c>
      <c r="CA15" s="22">
        <f t="shared" si="2"/>
        <v>-0.8961855857231974</v>
      </c>
      <c r="CB15" s="22">
        <f t="shared" si="3"/>
        <v>-0.87213358024599186</v>
      </c>
      <c r="CC15" s="22">
        <f t="shared" si="4"/>
        <v>-0.84454592777951998</v>
      </c>
      <c r="CD15" s="22">
        <f t="shared" si="5"/>
        <v>-0.86233006009917212</v>
      </c>
      <c r="CE15" s="22">
        <f t="shared" si="6"/>
        <v>-0.86273200622437585</v>
      </c>
      <c r="CF15" s="22">
        <f t="shared" si="7"/>
        <v>-0.88071130624440697</v>
      </c>
      <c r="CG15" s="22"/>
      <c r="CH15" s="22"/>
      <c r="CI15" s="22"/>
      <c r="CJ15" s="22"/>
      <c r="CK15" s="22"/>
      <c r="CL15" s="22"/>
    </row>
    <row r="16" spans="1:90" x14ac:dyDescent="0.25">
      <c r="A16" s="19"/>
      <c r="BY16" s="29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</row>
    <row r="17" spans="1:90" x14ac:dyDescent="0.25">
      <c r="A17" s="55"/>
      <c r="BY17" s="29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</row>
    <row r="18" spans="1:90" x14ac:dyDescent="0.25">
      <c r="A18" s="19"/>
      <c r="BY18" s="29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</row>
    <row r="19" spans="1:90" x14ac:dyDescent="0.25">
      <c r="A19" s="19"/>
      <c r="BY19" s="29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</row>
    <row r="20" spans="1:90" x14ac:dyDescent="0.25">
      <c r="A20" s="19"/>
      <c r="BY20" s="29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</row>
    <row r="21" spans="1:90" x14ac:dyDescent="0.25">
      <c r="A21" s="19"/>
      <c r="BY21" s="29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</row>
    <row r="22" spans="1:90" x14ac:dyDescent="0.25">
      <c r="A22" s="19"/>
      <c r="BY22" s="29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</row>
    <row r="23" spans="1:90" x14ac:dyDescent="0.25">
      <c r="A23" s="55"/>
      <c r="BY23" s="29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</row>
    <row r="24" spans="1:90" x14ac:dyDescent="0.25">
      <c r="A24" s="19"/>
      <c r="BY24" s="29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</row>
    <row r="25" spans="1:90" x14ac:dyDescent="0.25">
      <c r="A25" s="19"/>
      <c r="BY25" s="29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</row>
    <row r="26" spans="1:90" x14ac:dyDescent="0.25">
      <c r="A26" s="19"/>
      <c r="BY26" s="29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</row>
    <row r="27" spans="1:90" x14ac:dyDescent="0.25">
      <c r="A27" s="19"/>
      <c r="BY27" s="29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</row>
    <row r="28" spans="1:90" x14ac:dyDescent="0.25">
      <c r="A28" s="19"/>
      <c r="BY28" s="29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</row>
    <row r="29" spans="1:90" x14ac:dyDescent="0.25">
      <c r="A29" s="19"/>
      <c r="BY29" s="29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</row>
    <row r="30" spans="1:90" x14ac:dyDescent="0.25">
      <c r="A30" s="19"/>
      <c r="BY30" s="29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</row>
    <row r="31" spans="1:90" x14ac:dyDescent="0.25">
      <c r="A31" s="19"/>
      <c r="BY31" s="29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</row>
    <row r="32" spans="1:90" x14ac:dyDescent="0.25">
      <c r="A32" s="19"/>
      <c r="BY32" s="29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</row>
    <row r="33" spans="1:90" x14ac:dyDescent="0.25">
      <c r="A33" s="19"/>
      <c r="BY33" s="29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</row>
    <row r="34" spans="1:90" x14ac:dyDescent="0.25">
      <c r="A34" s="56"/>
      <c r="BY34" s="29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</row>
    <row r="35" spans="1:90" x14ac:dyDescent="0.25">
      <c r="A35" s="19"/>
      <c r="BY35" s="29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</row>
    <row r="36" spans="1:90" x14ac:dyDescent="0.25">
      <c r="A36" s="19"/>
      <c r="BY36" s="29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</row>
    <row r="37" spans="1:90" x14ac:dyDescent="0.25">
      <c r="A37" s="19"/>
      <c r="BY37" s="29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</row>
    <row r="38" spans="1:90" x14ac:dyDescent="0.25">
      <c r="A38" s="19"/>
      <c r="BY38" s="29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</row>
    <row r="39" spans="1:90" x14ac:dyDescent="0.25">
      <c r="A39" s="19"/>
      <c r="BY39" s="29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</row>
    <row r="40" spans="1:90" x14ac:dyDescent="0.25">
      <c r="A40" s="19"/>
      <c r="BY40" s="29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</row>
    <row r="41" spans="1:90" x14ac:dyDescent="0.25">
      <c r="A41" s="55"/>
      <c r="BY41" s="29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</row>
    <row r="42" spans="1:90" x14ac:dyDescent="0.25">
      <c r="A42" s="19"/>
      <c r="BY42" s="29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</row>
    <row r="43" spans="1:90" x14ac:dyDescent="0.25">
      <c r="A43" s="19"/>
      <c r="BY43" s="29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</row>
    <row r="44" spans="1:90" x14ac:dyDescent="0.25">
      <c r="A44" s="19"/>
      <c r="BY44" s="29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</row>
    <row r="45" spans="1:90" x14ac:dyDescent="0.25">
      <c r="A45" s="19"/>
      <c r="BY45" s="29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</row>
    <row r="46" spans="1:90" x14ac:dyDescent="0.25">
      <c r="A46" s="19"/>
      <c r="BY46" s="29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</row>
    <row r="47" spans="1:90" x14ac:dyDescent="0.25">
      <c r="A47" s="19"/>
      <c r="BY47" s="29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</row>
    <row r="48" spans="1:90" x14ac:dyDescent="0.25">
      <c r="BZ48" s="22"/>
      <c r="CA48" s="22" t="str">
        <f>IF(C48&lt;&gt;0,(AH48-C48)/C48,"")</f>
        <v/>
      </c>
      <c r="CB48" s="22" t="str">
        <f>IF(D48&lt;&gt;0,(AM48-D48)/D48,"")</f>
        <v/>
      </c>
      <c r="CC48" s="22" t="str">
        <f t="shared" ref="CC48:CD51" si="8">IF(E48&lt;&gt;0,(AX48-E48)/E48,"")</f>
        <v/>
      </c>
      <c r="CD48" s="22" t="str">
        <f t="shared" si="8"/>
        <v/>
      </c>
      <c r="CE48" s="22" t="str">
        <f>IF(G48&lt;&gt;0,(BM48-G48)/G48,"")</f>
        <v/>
      </c>
      <c r="CF48" s="22" t="str">
        <f>IF(H48&lt;&gt;0,(BT48-H48)/H48,"")</f>
        <v/>
      </c>
      <c r="CG48" s="22"/>
      <c r="CH48" s="22"/>
      <c r="CI48" s="22"/>
      <c r="CJ48" s="22"/>
      <c r="CK48" s="22"/>
      <c r="CL48" s="22"/>
    </row>
    <row r="49" spans="1:90" x14ac:dyDescent="0.25">
      <c r="A49" s="4" t="s">
        <v>55</v>
      </c>
      <c r="B49" s="1">
        <f>SUM(B3:B47)</f>
        <v>1661491.0910411</v>
      </c>
      <c r="C49" s="1">
        <f t="shared" ref="C49:H49" si="9">SUM(C3:C47)</f>
        <v>7132.5552502415012</v>
      </c>
      <c r="D49" s="1">
        <f t="shared" si="9"/>
        <v>269662.09460815997</v>
      </c>
      <c r="E49" s="1">
        <f>SUM(E3:E47)</f>
        <v>27790.644582992998</v>
      </c>
      <c r="F49" s="1">
        <f t="shared" si="9"/>
        <v>11919.641007075399</v>
      </c>
      <c r="G49" s="1">
        <f t="shared" si="9"/>
        <v>974.12046103459988</v>
      </c>
      <c r="H49" s="1">
        <f t="shared" si="9"/>
        <v>106525.897151401</v>
      </c>
      <c r="K49" s="1">
        <f>SUM(K3:K47)</f>
        <v>0</v>
      </c>
      <c r="L49" s="1">
        <f t="shared" ref="L49:AA49" si="10">SUM(L3:L47)</f>
        <v>57.756704180889244</v>
      </c>
      <c r="M49" s="1">
        <f t="shared" si="10"/>
        <v>1962.2806591182405</v>
      </c>
      <c r="N49" s="1">
        <f t="shared" si="10"/>
        <v>1962.2806591182405</v>
      </c>
      <c r="O49" s="1">
        <f t="shared" si="10"/>
        <v>617.84459496948307</v>
      </c>
      <c r="P49" s="1"/>
      <c r="Q49" s="1">
        <f t="shared" si="10"/>
        <v>4558.894426608621</v>
      </c>
      <c r="R49" s="1">
        <f t="shared" si="10"/>
        <v>10739.735281996509</v>
      </c>
      <c r="S49" s="1">
        <f t="shared" si="10"/>
        <v>1655613.1811407767</v>
      </c>
      <c r="T49" s="1">
        <f t="shared" si="10"/>
        <v>8420.1495475425909</v>
      </c>
      <c r="U49" s="1">
        <f t="shared" si="10"/>
        <v>2134.9142628733871</v>
      </c>
      <c r="V49" s="1">
        <f t="shared" si="10"/>
        <v>3756.8082740151849</v>
      </c>
      <c r="W49" s="1">
        <f t="shared" si="10"/>
        <v>2259.1883539152841</v>
      </c>
      <c r="X49" s="1"/>
      <c r="Y49" s="1">
        <f t="shared" si="10"/>
        <v>2725.153771903053</v>
      </c>
      <c r="Z49" s="1">
        <f t="shared" si="10"/>
        <v>2725.153771903053</v>
      </c>
      <c r="AA49" s="1">
        <f t="shared" si="10"/>
        <v>2144.2093092699006</v>
      </c>
      <c r="AB49" s="1">
        <f t="shared" ref="AB49:BU49" si="11">SUM(AB3:AB47)</f>
        <v>2838.6033285556978</v>
      </c>
      <c r="AC49" s="1">
        <f t="shared" si="11"/>
        <v>29.615131697985682</v>
      </c>
      <c r="AD49" s="1">
        <f t="shared" si="11"/>
        <v>689.02067412700683</v>
      </c>
      <c r="AE49" s="1">
        <f t="shared" si="11"/>
        <v>241.99746647947345</v>
      </c>
      <c r="AF49" s="1">
        <f t="shared" si="11"/>
        <v>0</v>
      </c>
      <c r="AG49" s="1">
        <f t="shared" si="11"/>
        <v>34.431162935972644</v>
      </c>
      <c r="AH49" s="1">
        <f t="shared" si="11"/>
        <v>7108.7784895476489</v>
      </c>
      <c r="AI49" s="1">
        <f t="shared" si="11"/>
        <v>0</v>
      </c>
      <c r="AJ49" s="1">
        <f t="shared" si="11"/>
        <v>108345.55911118205</v>
      </c>
      <c r="AK49" s="1">
        <f t="shared" si="11"/>
        <v>241222.70089363528</v>
      </c>
      <c r="AL49" s="1">
        <f t="shared" si="11"/>
        <v>24658.461039783135</v>
      </c>
      <c r="AM49" s="1">
        <f t="shared" si="11"/>
        <v>268025.37124268821</v>
      </c>
      <c r="AN49" s="1">
        <f t="shared" si="11"/>
        <v>0</v>
      </c>
      <c r="AO49" s="1">
        <f t="shared" si="11"/>
        <v>4762.0666830785076</v>
      </c>
      <c r="AP49" s="1">
        <f t="shared" si="11"/>
        <v>6.1765002402496636</v>
      </c>
      <c r="AQ49" s="1">
        <f t="shared" si="11"/>
        <v>47654.277347468196</v>
      </c>
      <c r="AR49" s="1">
        <f t="shared" si="11"/>
        <v>26.479955816381285</v>
      </c>
      <c r="AS49" s="1">
        <f t="shared" si="11"/>
        <v>9.3838307917951056</v>
      </c>
      <c r="AT49" s="1">
        <f t="shared" si="11"/>
        <v>6172.7053968764376</v>
      </c>
      <c r="AU49" s="1">
        <f t="shared" si="11"/>
        <v>172.73723713108578</v>
      </c>
      <c r="AV49" s="1">
        <f t="shared" si="11"/>
        <v>14.461907632070618</v>
      </c>
      <c r="AW49" s="1">
        <f t="shared" si="11"/>
        <v>1.2195320872574915</v>
      </c>
      <c r="AX49" s="1">
        <f t="shared" si="11"/>
        <v>27680.292748017509</v>
      </c>
      <c r="AY49" s="1">
        <f t="shared" si="11"/>
        <v>11859.320722751601</v>
      </c>
      <c r="AZ49" s="1">
        <f t="shared" si="11"/>
        <v>15820.972025265894</v>
      </c>
      <c r="BA49" s="1">
        <f t="shared" si="11"/>
        <v>152.66293747243546</v>
      </c>
      <c r="BB49" s="1">
        <f t="shared" si="11"/>
        <v>1.6165776295756027</v>
      </c>
      <c r="BC49" s="1">
        <f t="shared" si="11"/>
        <v>906.53039611860027</v>
      </c>
      <c r="BD49" s="1">
        <f t="shared" si="11"/>
        <v>3.6282356472271862</v>
      </c>
      <c r="BE49" s="1">
        <f t="shared" si="11"/>
        <v>860.21449024900028</v>
      </c>
      <c r="BF49" s="1">
        <f t="shared" si="11"/>
        <v>48.9148238726047</v>
      </c>
      <c r="BG49" s="1">
        <f t="shared" si="11"/>
        <v>15.59371878699732</v>
      </c>
      <c r="BH49" s="1">
        <f t="shared" si="11"/>
        <v>3221.5728865047763</v>
      </c>
      <c r="BI49" s="1">
        <f t="shared" si="11"/>
        <v>682.48951967462949</v>
      </c>
      <c r="BJ49" s="1">
        <f t="shared" si="11"/>
        <v>134.79981592402117</v>
      </c>
      <c r="BK49" s="1">
        <f t="shared" si="11"/>
        <v>105.35082629543687</v>
      </c>
      <c r="BL49" s="1">
        <f t="shared" si="11"/>
        <v>5.2716536756379302</v>
      </c>
      <c r="BM49" s="1">
        <f t="shared" si="11"/>
        <v>971.14793055698101</v>
      </c>
      <c r="BN49" s="1">
        <f t="shared" si="11"/>
        <v>32856.348365898943</v>
      </c>
      <c r="BO49" s="1">
        <f t="shared" si="11"/>
        <v>0</v>
      </c>
      <c r="BP49" s="1">
        <f t="shared" si="11"/>
        <v>5.979680255136925</v>
      </c>
      <c r="BQ49" s="1">
        <f t="shared" si="11"/>
        <v>11914.0451444058</v>
      </c>
      <c r="BR49" s="1">
        <f t="shared" si="11"/>
        <v>0</v>
      </c>
      <c r="BS49" s="1">
        <f t="shared" si="11"/>
        <v>1130.3043052987184</v>
      </c>
      <c r="BT49" s="1">
        <f t="shared" si="11"/>
        <v>106159.09017698129</v>
      </c>
      <c r="BU49" s="1">
        <f t="shared" si="11"/>
        <v>12554.689397354294</v>
      </c>
      <c r="BV49" s="1"/>
      <c r="BW49" s="1"/>
      <c r="BX49" s="1"/>
      <c r="BZ49" s="22">
        <f>+(R49-B49)/B49</f>
        <v>-0.99353608614580846</v>
      </c>
      <c r="CA49" s="22">
        <f>IF(C49&lt;&gt;0,(AH49-C49)/C49,"")</f>
        <v>-3.33355436581403E-3</v>
      </c>
      <c r="CB49" s="22">
        <f>IF(D49&lt;&gt;0,(AM49-D49)/D49,"")</f>
        <v>-6.0695344217734535E-3</v>
      </c>
      <c r="CC49" s="22">
        <f t="shared" si="8"/>
        <v>-3.9708267523604138E-3</v>
      </c>
      <c r="CD49" s="22">
        <f t="shared" si="8"/>
        <v>-5.0605789459592055E-3</v>
      </c>
      <c r="CE49" s="22">
        <f>IF(G49&lt;&gt;0,(BM49-G49)/G49,"")</f>
        <v>-3.0515019410040844E-3</v>
      </c>
      <c r="CF49" s="22">
        <f>IF(H49&lt;&gt;0,(BT49-H49)/H49,"")</f>
        <v>-3.4433596358112309E-3</v>
      </c>
      <c r="CG49" s="22" t="e">
        <f>IF(#REF!&lt;&gt;0,(BU49-#REF!)/#REF!,"")</f>
        <v>#REF!</v>
      </c>
      <c r="CH49" s="22" t="e">
        <f>IF(#REF!&lt;&gt;0,(BX49-#REF!)/#REF!,"")</f>
        <v>#REF!</v>
      </c>
      <c r="CI49" s="22" t="e">
        <f>IF(#REF!&lt;&gt;0,(BY49-#REF!)/#REF!,"")</f>
        <v>#REF!</v>
      </c>
      <c r="CJ49" s="22" t="e">
        <f>IF(#REF!&lt;&gt;0,(BZ49-#REF!)/#REF!,"")</f>
        <v>#REF!</v>
      </c>
      <c r="CK49" s="22" t="e">
        <f>IF(#REF!&lt;&gt;0,(CA49-#REF!)/#REF!,"")</f>
        <v>#REF!</v>
      </c>
      <c r="CL49" s="22" t="e">
        <f>IF(#REF!&lt;&gt;0,(CB49-#REF!)/#REF!,"")</f>
        <v>#REF!</v>
      </c>
    </row>
    <row r="50" spans="1:90" x14ac:dyDescent="0.25">
      <c r="A50" s="4" t="s">
        <v>74</v>
      </c>
      <c r="B50" s="1">
        <f>SUM(B3:B15)</f>
        <v>1661491.0910411</v>
      </c>
      <c r="C50" s="1">
        <f t="shared" ref="C50:H50" si="12">SUM(C3:C15)</f>
        <v>7132.5552502415012</v>
      </c>
      <c r="D50" s="1">
        <f t="shared" si="12"/>
        <v>269662.09460815997</v>
      </c>
      <c r="E50" s="1">
        <f>SUM(E3:E15)</f>
        <v>27790.644582992998</v>
      </c>
      <c r="F50" s="1">
        <f t="shared" si="12"/>
        <v>11919.641007075399</v>
      </c>
      <c r="G50" s="1">
        <f t="shared" si="12"/>
        <v>974.12046103459988</v>
      </c>
      <c r="H50" s="1">
        <f t="shared" si="12"/>
        <v>106525.897151401</v>
      </c>
      <c r="K50" s="1">
        <f>SUM(K3:K15)</f>
        <v>0</v>
      </c>
      <c r="L50" s="1">
        <f t="shared" ref="L50:AA50" si="13">SUM(L3:L15)</f>
        <v>57.756704180889244</v>
      </c>
      <c r="M50" s="1">
        <f t="shared" si="13"/>
        <v>1962.2806591182405</v>
      </c>
      <c r="N50" s="1">
        <f t="shared" si="13"/>
        <v>1962.2806591182405</v>
      </c>
      <c r="O50" s="1">
        <f t="shared" si="13"/>
        <v>617.84459496948307</v>
      </c>
      <c r="P50" s="1"/>
      <c r="Q50" s="1">
        <f t="shared" si="13"/>
        <v>4558.894426608621</v>
      </c>
      <c r="R50" s="1">
        <f t="shared" si="13"/>
        <v>10739.735281996509</v>
      </c>
      <c r="S50" s="1">
        <f t="shared" si="13"/>
        <v>1655613.1811407767</v>
      </c>
      <c r="T50" s="1">
        <f t="shared" si="13"/>
        <v>8420.1495475425909</v>
      </c>
      <c r="U50" s="1">
        <f t="shared" si="13"/>
        <v>2134.9142628733871</v>
      </c>
      <c r="V50" s="1">
        <f t="shared" si="13"/>
        <v>3756.8082740151849</v>
      </c>
      <c r="W50" s="1">
        <f t="shared" si="13"/>
        <v>2259.1883539152841</v>
      </c>
      <c r="X50" s="1"/>
      <c r="Y50" s="1">
        <f t="shared" si="13"/>
        <v>2725.153771903053</v>
      </c>
      <c r="Z50" s="1">
        <f t="shared" si="13"/>
        <v>2725.153771903053</v>
      </c>
      <c r="AA50" s="1">
        <f t="shared" si="13"/>
        <v>2144.2093092699006</v>
      </c>
      <c r="AB50" s="1">
        <f t="shared" ref="AB50:BU50" si="14">SUM(AB3:AB15)</f>
        <v>2838.6033285556978</v>
      </c>
      <c r="AC50" s="1">
        <f t="shared" si="14"/>
        <v>29.615131697985682</v>
      </c>
      <c r="AD50" s="1">
        <f t="shared" si="14"/>
        <v>689.02067412700683</v>
      </c>
      <c r="AE50" s="1">
        <f t="shared" si="14"/>
        <v>241.99746647947345</v>
      </c>
      <c r="AF50" s="1">
        <f t="shared" si="14"/>
        <v>0</v>
      </c>
      <c r="AG50" s="1">
        <f t="shared" si="14"/>
        <v>34.431162935972644</v>
      </c>
      <c r="AH50" s="1">
        <f t="shared" si="14"/>
        <v>7108.7784895476489</v>
      </c>
      <c r="AI50" s="1">
        <f t="shared" si="14"/>
        <v>0</v>
      </c>
      <c r="AJ50" s="1">
        <f t="shared" si="14"/>
        <v>108345.55911118205</v>
      </c>
      <c r="AK50" s="1">
        <f t="shared" si="14"/>
        <v>241222.70089363528</v>
      </c>
      <c r="AL50" s="1">
        <f t="shared" si="14"/>
        <v>24658.461039783135</v>
      </c>
      <c r="AM50" s="1">
        <f t="shared" si="14"/>
        <v>268025.37124268821</v>
      </c>
      <c r="AN50" s="1">
        <f t="shared" si="14"/>
        <v>0</v>
      </c>
      <c r="AO50" s="1">
        <f t="shared" si="14"/>
        <v>4762.0666830785076</v>
      </c>
      <c r="AP50" s="1">
        <f t="shared" si="14"/>
        <v>6.1765002402496636</v>
      </c>
      <c r="AQ50" s="1">
        <f t="shared" si="14"/>
        <v>47654.277347468196</v>
      </c>
      <c r="AR50" s="1">
        <f t="shared" si="14"/>
        <v>26.479955816381285</v>
      </c>
      <c r="AS50" s="1">
        <f t="shared" si="14"/>
        <v>9.3838307917951056</v>
      </c>
      <c r="AT50" s="1">
        <f t="shared" si="14"/>
        <v>6172.7053968764376</v>
      </c>
      <c r="AU50" s="1">
        <f t="shared" si="14"/>
        <v>172.73723713108578</v>
      </c>
      <c r="AV50" s="1">
        <f t="shared" si="14"/>
        <v>14.461907632070618</v>
      </c>
      <c r="AW50" s="1">
        <f t="shared" si="14"/>
        <v>1.2195320872574915</v>
      </c>
      <c r="AX50" s="1">
        <f t="shared" si="14"/>
        <v>27680.292748017509</v>
      </c>
      <c r="AY50" s="1">
        <f t="shared" si="14"/>
        <v>11859.320722751601</v>
      </c>
      <c r="AZ50" s="1">
        <f t="shared" si="14"/>
        <v>15820.972025265894</v>
      </c>
      <c r="BA50" s="1">
        <f t="shared" si="14"/>
        <v>152.66293747243546</v>
      </c>
      <c r="BB50" s="1">
        <f t="shared" si="14"/>
        <v>1.6165776295756027</v>
      </c>
      <c r="BC50" s="1">
        <f t="shared" si="14"/>
        <v>906.53039611860027</v>
      </c>
      <c r="BD50" s="1">
        <f t="shared" si="14"/>
        <v>3.6282356472271862</v>
      </c>
      <c r="BE50" s="1">
        <f t="shared" si="14"/>
        <v>860.21449024900028</v>
      </c>
      <c r="BF50" s="1">
        <f t="shared" si="14"/>
        <v>48.9148238726047</v>
      </c>
      <c r="BG50" s="1">
        <f t="shared" si="14"/>
        <v>15.59371878699732</v>
      </c>
      <c r="BH50" s="1">
        <f t="shared" si="14"/>
        <v>3221.5728865047763</v>
      </c>
      <c r="BI50" s="1">
        <f t="shared" si="14"/>
        <v>682.48951967462949</v>
      </c>
      <c r="BJ50" s="1">
        <f t="shared" si="14"/>
        <v>134.79981592402117</v>
      </c>
      <c r="BK50" s="1">
        <f t="shared" si="14"/>
        <v>105.35082629543687</v>
      </c>
      <c r="BL50" s="1">
        <f t="shared" si="14"/>
        <v>5.2716536756379302</v>
      </c>
      <c r="BM50" s="1">
        <f t="shared" si="14"/>
        <v>971.14793055698101</v>
      </c>
      <c r="BN50" s="1">
        <f t="shared" si="14"/>
        <v>32856.348365898943</v>
      </c>
      <c r="BO50" s="1">
        <f t="shared" si="14"/>
        <v>0</v>
      </c>
      <c r="BP50" s="1">
        <f t="shared" si="14"/>
        <v>5.979680255136925</v>
      </c>
      <c r="BQ50" s="1">
        <f t="shared" si="14"/>
        <v>11914.0451444058</v>
      </c>
      <c r="BR50" s="1">
        <f t="shared" si="14"/>
        <v>0</v>
      </c>
      <c r="BS50" s="1">
        <f t="shared" si="14"/>
        <v>1130.3043052987184</v>
      </c>
      <c r="BT50" s="1">
        <f t="shared" si="14"/>
        <v>106159.09017698129</v>
      </c>
      <c r="BU50" s="1">
        <f t="shared" si="14"/>
        <v>12554.689397354294</v>
      </c>
      <c r="BV50" s="1"/>
      <c r="BW50" s="1"/>
      <c r="BX50" s="1"/>
      <c r="BZ50" s="22">
        <f>+(R50-B50)/B50</f>
        <v>-0.99353608614580846</v>
      </c>
      <c r="CA50" s="22">
        <f>IF(C50&lt;&gt;0,(AH50-C50)/C50,"")</f>
        <v>-3.33355436581403E-3</v>
      </c>
      <c r="CB50" s="22">
        <f>IF(D50&lt;&gt;0,(AM50-D50)/D50,"")</f>
        <v>-6.0695344217734535E-3</v>
      </c>
      <c r="CC50" s="22">
        <f t="shared" si="8"/>
        <v>-3.9708267523604138E-3</v>
      </c>
      <c r="CD50" s="22">
        <f t="shared" si="8"/>
        <v>-5.0605789459592055E-3</v>
      </c>
      <c r="CE50" s="22">
        <f>IF(G50&lt;&gt;0,(BM50-G50)/G50,"")</f>
        <v>-3.0515019410040844E-3</v>
      </c>
      <c r="CF50" s="22">
        <f>IF(H50&lt;&gt;0,(BT50-H50)/H50,"")</f>
        <v>-3.4433596358112309E-3</v>
      </c>
      <c r="CG50" s="22" t="e">
        <f>IF(#REF!&lt;&gt;0,(BU50-#REF!)/#REF!,"")</f>
        <v>#REF!</v>
      </c>
      <c r="CH50" s="22" t="e">
        <f>IF(#REF!&lt;&gt;0,(BX50-#REF!)/#REF!,"")</f>
        <v>#REF!</v>
      </c>
      <c r="CI50" s="22" t="e">
        <f>IF(#REF!&lt;&gt;0,(BY50-#REF!)/#REF!,"")</f>
        <v>#REF!</v>
      </c>
      <c r="CJ50" s="22" t="e">
        <f>IF(#REF!&lt;&gt;0,(BZ50-#REF!)/#REF!,"")</f>
        <v>#REF!</v>
      </c>
      <c r="CK50" s="22" t="e">
        <f>IF(#REF!&lt;&gt;0,(CA50-#REF!)/#REF!,"")</f>
        <v>#REF!</v>
      </c>
      <c r="CL50" s="22" t="e">
        <f>IF(#REF!&lt;&gt;0,(CB50-#REF!)/#REF!,"")</f>
        <v>#REF!</v>
      </c>
    </row>
    <row r="51" spans="1:90" x14ac:dyDescent="0.25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>SUM(K16:K47)</f>
        <v>0</v>
      </c>
      <c r="L51" s="1">
        <f t="shared" ref="L51:AA51" si="16">SUM(L16:L47)</f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/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/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ref="AB51:BU51" si="17">SUM(AB16:AB47)</f>
        <v>0</v>
      </c>
      <c r="AC51" s="1">
        <f t="shared" si="17"/>
        <v>0</v>
      </c>
      <c r="AD51" s="1">
        <f t="shared" si="17"/>
        <v>0</v>
      </c>
      <c r="AE51" s="1">
        <f t="shared" si="17"/>
        <v>0</v>
      </c>
      <c r="AF51" s="1">
        <f t="shared" si="17"/>
        <v>0</v>
      </c>
      <c r="AG51" s="1">
        <f t="shared" si="17"/>
        <v>0</v>
      </c>
      <c r="AH51" s="1">
        <f t="shared" si="17"/>
        <v>0</v>
      </c>
      <c r="AI51" s="1">
        <f t="shared" si="17"/>
        <v>0</v>
      </c>
      <c r="AJ51" s="1">
        <f t="shared" si="17"/>
        <v>0</v>
      </c>
      <c r="AK51" s="1">
        <f t="shared" si="17"/>
        <v>0</v>
      </c>
      <c r="AL51" s="1">
        <f t="shared" si="17"/>
        <v>0</v>
      </c>
      <c r="AM51" s="1">
        <f t="shared" si="17"/>
        <v>0</v>
      </c>
      <c r="AN51" s="1">
        <f t="shared" si="17"/>
        <v>0</v>
      </c>
      <c r="AO51" s="1">
        <f t="shared" si="17"/>
        <v>0</v>
      </c>
      <c r="AP51" s="1">
        <f t="shared" si="17"/>
        <v>0</v>
      </c>
      <c r="AQ51" s="1">
        <f t="shared" si="17"/>
        <v>0</v>
      </c>
      <c r="AR51" s="1">
        <f t="shared" si="17"/>
        <v>0</v>
      </c>
      <c r="AS51" s="1">
        <f t="shared" si="17"/>
        <v>0</v>
      </c>
      <c r="AT51" s="1">
        <f t="shared" si="17"/>
        <v>0</v>
      </c>
      <c r="AU51" s="1">
        <f t="shared" si="17"/>
        <v>0</v>
      </c>
      <c r="AV51" s="1">
        <f t="shared" si="17"/>
        <v>0</v>
      </c>
      <c r="AW51" s="1">
        <f t="shared" si="17"/>
        <v>0</v>
      </c>
      <c r="AX51" s="1">
        <f t="shared" si="17"/>
        <v>0</v>
      </c>
      <c r="AY51" s="1">
        <f t="shared" si="17"/>
        <v>0</v>
      </c>
      <c r="AZ51" s="1">
        <f t="shared" si="17"/>
        <v>0</v>
      </c>
      <c r="BA51" s="1">
        <f t="shared" si="17"/>
        <v>0</v>
      </c>
      <c r="BB51" s="1">
        <f t="shared" si="17"/>
        <v>0</v>
      </c>
      <c r="BC51" s="1">
        <f t="shared" si="17"/>
        <v>0</v>
      </c>
      <c r="BD51" s="1">
        <f t="shared" si="17"/>
        <v>0</v>
      </c>
      <c r="BE51" s="1">
        <f t="shared" si="17"/>
        <v>0</v>
      </c>
      <c r="BF51" s="1">
        <f t="shared" si="17"/>
        <v>0</v>
      </c>
      <c r="BG51" s="1">
        <f t="shared" si="17"/>
        <v>0</v>
      </c>
      <c r="BH51" s="1">
        <f t="shared" si="17"/>
        <v>0</v>
      </c>
      <c r="BI51" s="1">
        <f t="shared" si="17"/>
        <v>0</v>
      </c>
      <c r="BJ51" s="1">
        <f t="shared" si="17"/>
        <v>0</v>
      </c>
      <c r="BK51" s="1">
        <f t="shared" si="17"/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>
        <f t="shared" si="17"/>
        <v>0</v>
      </c>
      <c r="BQ51" s="1">
        <f t="shared" si="17"/>
        <v>0</v>
      </c>
      <c r="BR51" s="1">
        <f t="shared" si="17"/>
        <v>0</v>
      </c>
      <c r="BS51" s="1">
        <f t="shared" si="17"/>
        <v>0</v>
      </c>
      <c r="BT51" s="1">
        <f t="shared" si="17"/>
        <v>0</v>
      </c>
      <c r="BU51" s="1">
        <f t="shared" si="17"/>
        <v>0</v>
      </c>
      <c r="BV51" s="1"/>
      <c r="BW51" s="1"/>
      <c r="BX51" s="1"/>
      <c r="BZ51" s="22" t="e">
        <f>+(R51-B51)/B51</f>
        <v>#DIV/0!</v>
      </c>
      <c r="CA51" s="22" t="str">
        <f>IF(C51&lt;&gt;0,(AH51-C51)/C51,"")</f>
        <v/>
      </c>
      <c r="CB51" s="22" t="str">
        <f>IF(D51&lt;&gt;0,(AM51-D51)/D51,"")</f>
        <v/>
      </c>
      <c r="CC51" s="22" t="str">
        <f t="shared" si="8"/>
        <v/>
      </c>
      <c r="CD51" s="22" t="str">
        <f t="shared" si="8"/>
        <v/>
      </c>
      <c r="CE51" s="22" t="str">
        <f>IF(G51&lt;&gt;0,(BM51-G51)/G51,"")</f>
        <v/>
      </c>
      <c r="CF51" s="22" t="str">
        <f>IF(H51&lt;&gt;0,(BT51-H51)/H51,"")</f>
        <v/>
      </c>
      <c r="CG51" s="22" t="e">
        <f>IF(#REF!&lt;&gt;0,(BU51-#REF!)/#REF!,"")</f>
        <v>#REF!</v>
      </c>
      <c r="CH51" s="22" t="e">
        <f>IF(#REF!&lt;&gt;0,(BX51-#REF!)/#REF!,"")</f>
        <v>#REF!</v>
      </c>
      <c r="CI51" s="22" t="e">
        <f>IF(#REF!&lt;&gt;0,(BY51-#REF!)/#REF!,"")</f>
        <v>#REF!</v>
      </c>
      <c r="CJ51" s="22" t="e">
        <f>IF(#REF!&lt;&gt;0,(BZ51-#REF!)/#REF!,"")</f>
        <v>#REF!</v>
      </c>
      <c r="CK51" s="22" t="e">
        <f>IF(#REF!&lt;&gt;0,(CA51-#REF!)/#REF!,"")</f>
        <v>#REF!</v>
      </c>
      <c r="CL51" s="22" t="e">
        <f>IF(#REF!&lt;&gt;0,(CB51-#REF!)/#REF!,"")</f>
        <v>#REF!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T3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8.85546875" style="27" customWidth="1"/>
    <col min="2" max="2" width="10.85546875" style="91" customWidth="1"/>
    <col min="3" max="14" width="9.140625" style="91"/>
    <col min="15" max="15" width="9.140625" style="27"/>
    <col min="16" max="16" width="14.85546875" style="27" bestFit="1" customWidth="1"/>
    <col min="17" max="17" width="5.42578125" style="25" bestFit="1" customWidth="1"/>
    <col min="18" max="18" width="9.85546875" style="25" bestFit="1" customWidth="1"/>
    <col min="19" max="19" width="5.5703125" style="25" bestFit="1" customWidth="1"/>
    <col min="20" max="20" width="14.5703125" style="25" bestFit="1" customWidth="1"/>
    <col min="21" max="21" width="5.5703125" style="25" bestFit="1" customWidth="1"/>
    <col min="22" max="22" width="5.7109375" style="25" bestFit="1" customWidth="1"/>
    <col min="23" max="23" width="13.42578125" style="25" bestFit="1" customWidth="1"/>
    <col min="24" max="24" width="5.7109375" style="25" bestFit="1" customWidth="1"/>
    <col min="25" max="25" width="9.28515625" style="25" bestFit="1" customWidth="1"/>
    <col min="26" max="26" width="5.7109375" style="25" bestFit="1" customWidth="1"/>
    <col min="27" max="27" width="5.7109375" style="25" customWidth="1"/>
    <col min="28" max="28" width="5.7109375" style="25" bestFit="1" customWidth="1"/>
    <col min="29" max="29" width="5.85546875" style="25" bestFit="1" customWidth="1"/>
    <col min="30" max="30" width="6.42578125" style="25" bestFit="1" customWidth="1"/>
    <col min="31" max="31" width="15.42578125" style="25" bestFit="1" customWidth="1"/>
    <col min="32" max="32" width="6.5703125" style="25" bestFit="1" customWidth="1"/>
    <col min="33" max="33" width="5.7109375" style="25" bestFit="1" customWidth="1"/>
    <col min="34" max="34" width="5.140625" style="25" bestFit="1" customWidth="1"/>
    <col min="35" max="35" width="4.140625" style="25" bestFit="1" customWidth="1"/>
    <col min="36" max="36" width="6.5703125" style="25" bestFit="1" customWidth="1"/>
    <col min="37" max="37" width="6.140625" style="25" bestFit="1" customWidth="1"/>
    <col min="38" max="38" width="5.7109375" style="25" bestFit="1" customWidth="1"/>
    <col min="39" max="39" width="10" style="25" bestFit="1" customWidth="1"/>
    <col min="40" max="40" width="10" style="91" customWidth="1"/>
    <col min="41" max="41" width="7.7109375" style="25" bestFit="1" customWidth="1"/>
    <col min="42" max="42" width="6.7109375" style="25" bestFit="1" customWidth="1"/>
    <col min="43" max="43" width="7.7109375" style="25" bestFit="1" customWidth="1"/>
    <col min="44" max="44" width="5.7109375" style="25" bestFit="1" customWidth="1"/>
    <col min="45" max="45" width="4.28515625" style="25" bestFit="1" customWidth="1"/>
    <col min="46" max="46" width="6.7109375" style="25" bestFit="1" customWidth="1"/>
    <col min="47" max="47" width="4.5703125" style="25" bestFit="1" customWidth="1"/>
    <col min="48" max="48" width="4.140625" style="25" bestFit="1" customWidth="1"/>
    <col min="49" max="49" width="5.7109375" style="25" bestFit="1" customWidth="1"/>
    <col min="50" max="50" width="4.140625" style="25" bestFit="1" customWidth="1"/>
    <col min="51" max="51" width="5.85546875" style="25" bestFit="1" customWidth="1"/>
    <col min="52" max="52" width="3.28515625" style="25" bestFit="1" customWidth="1"/>
    <col min="53" max="53" width="6.7109375" style="25" bestFit="1" customWidth="1"/>
    <col min="54" max="54" width="6.85546875" style="25" bestFit="1" customWidth="1"/>
    <col min="55" max="55" width="5.7109375" style="25" bestFit="1" customWidth="1"/>
    <col min="56" max="56" width="5.140625" style="25" bestFit="1" customWidth="1"/>
    <col min="57" max="57" width="5.28515625" style="25" bestFit="1" customWidth="1"/>
    <col min="58" max="58" width="8.7109375" style="25" bestFit="1" customWidth="1"/>
    <col min="59" max="59" width="4.85546875" style="25" bestFit="1" customWidth="1"/>
    <col min="60" max="60" width="7.85546875" style="25" bestFit="1" customWidth="1"/>
    <col min="61" max="61" width="5.85546875" style="25" bestFit="1" customWidth="1"/>
    <col min="62" max="62" width="6" style="25" bestFit="1" customWidth="1"/>
    <col min="63" max="64" width="5.7109375" style="25" bestFit="1" customWidth="1"/>
    <col min="65" max="65" width="3.85546875" style="25" bestFit="1" customWidth="1"/>
    <col min="66" max="66" width="5.7109375" style="25" bestFit="1" customWidth="1"/>
    <col min="67" max="67" width="3.85546875" style="25" bestFit="1" customWidth="1"/>
    <col min="68" max="68" width="5.7109375" style="25" bestFit="1" customWidth="1"/>
    <col min="69" max="70" width="5.28515625" style="25" bestFit="1" customWidth="1"/>
    <col min="71" max="71" width="6.7109375" style="25" bestFit="1" customWidth="1"/>
    <col min="72" max="72" width="5.7109375" style="25" bestFit="1" customWidth="1"/>
    <col min="73" max="73" width="9.140625" style="25" bestFit="1" customWidth="1"/>
    <col min="74" max="74" width="6.7109375" style="25" bestFit="1" customWidth="1"/>
    <col min="75" max="75" width="7.5703125" style="25" customWidth="1"/>
    <col min="76" max="76" width="8" style="25" bestFit="1" customWidth="1"/>
    <col min="77" max="77" width="6.7109375" style="25" customWidth="1"/>
    <col min="78" max="78" width="9" style="25" bestFit="1" customWidth="1"/>
    <col min="79" max="79" width="7.140625" style="25" customWidth="1"/>
    <col min="80" max="16384" width="9.140625" style="27"/>
  </cols>
  <sheetData>
    <row r="1" spans="1:98" x14ac:dyDescent="0.25">
      <c r="B1" s="91" t="s">
        <v>499</v>
      </c>
      <c r="P1" s="27" t="s">
        <v>505</v>
      </c>
      <c r="BW1" s="25" t="s">
        <v>371</v>
      </c>
      <c r="CC1" s="27" t="s">
        <v>309</v>
      </c>
    </row>
    <row r="2" spans="1:98" x14ac:dyDescent="0.25">
      <c r="A2" s="7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0" t="s">
        <v>63</v>
      </c>
      <c r="J2" s="90" t="s">
        <v>64</v>
      </c>
      <c r="K2" s="90" t="s">
        <v>65</v>
      </c>
      <c r="L2" s="61" t="s">
        <v>310</v>
      </c>
      <c r="M2" s="61" t="s">
        <v>313</v>
      </c>
      <c r="N2" s="61" t="s">
        <v>320</v>
      </c>
      <c r="P2" s="27" t="s">
        <v>226</v>
      </c>
      <c r="Q2" s="25" t="s">
        <v>359</v>
      </c>
      <c r="R2" s="25" t="s">
        <v>178</v>
      </c>
      <c r="S2" s="25" t="s">
        <v>131</v>
      </c>
      <c r="T2" s="25" t="s">
        <v>132</v>
      </c>
      <c r="U2" s="25" t="s">
        <v>133</v>
      </c>
      <c r="V2" s="25" t="s">
        <v>360</v>
      </c>
      <c r="W2" s="25" t="s">
        <v>179</v>
      </c>
      <c r="X2" s="25" t="s">
        <v>134</v>
      </c>
      <c r="Y2" s="25" t="s">
        <v>59</v>
      </c>
      <c r="Z2" s="25" t="s">
        <v>136</v>
      </c>
      <c r="AA2" s="25" t="s">
        <v>137</v>
      </c>
      <c r="AB2" s="25" t="s">
        <v>361</v>
      </c>
      <c r="AC2" s="25" t="s">
        <v>138</v>
      </c>
      <c r="AD2" s="25" t="s">
        <v>139</v>
      </c>
      <c r="AE2" s="25" t="s">
        <v>140</v>
      </c>
      <c r="AF2" s="25" t="s">
        <v>141</v>
      </c>
      <c r="AG2" s="25" t="s">
        <v>142</v>
      </c>
      <c r="AH2" s="25" t="s">
        <v>143</v>
      </c>
      <c r="AI2" s="25" t="s">
        <v>362</v>
      </c>
      <c r="AJ2" s="25" t="s">
        <v>144</v>
      </c>
      <c r="AK2" s="25" t="s">
        <v>367</v>
      </c>
      <c r="AL2" s="25" t="s">
        <v>57</v>
      </c>
      <c r="AM2" s="25" t="s">
        <v>128</v>
      </c>
      <c r="AN2" s="91" t="s">
        <v>469</v>
      </c>
      <c r="AO2" s="25" t="s">
        <v>145</v>
      </c>
      <c r="AP2" s="25" t="s">
        <v>146</v>
      </c>
      <c r="AQ2" s="25" t="s">
        <v>60</v>
      </c>
      <c r="AR2" s="25" t="s">
        <v>148</v>
      </c>
      <c r="AS2" s="25" t="s">
        <v>149</v>
      </c>
      <c r="AT2" s="25" t="s">
        <v>150</v>
      </c>
      <c r="AU2" s="25" t="s">
        <v>151</v>
      </c>
      <c r="AV2" s="25" t="s">
        <v>152</v>
      </c>
      <c r="AW2" s="25" t="s">
        <v>153</v>
      </c>
      <c r="AX2" s="25" t="s">
        <v>154</v>
      </c>
      <c r="AY2" s="25" t="s">
        <v>155</v>
      </c>
      <c r="AZ2" s="25" t="s">
        <v>156</v>
      </c>
      <c r="BA2" s="25" t="s">
        <v>54</v>
      </c>
      <c r="BB2" s="25" t="s">
        <v>53</v>
      </c>
      <c r="BC2" s="25" t="s">
        <v>157</v>
      </c>
      <c r="BD2" s="25" t="s">
        <v>158</v>
      </c>
      <c r="BE2" s="25" t="s">
        <v>159</v>
      </c>
      <c r="BF2" s="25" t="s">
        <v>160</v>
      </c>
      <c r="BG2" s="25" t="s">
        <v>161</v>
      </c>
      <c r="BH2" s="25" t="s">
        <v>162</v>
      </c>
      <c r="BI2" s="25" t="s">
        <v>163</v>
      </c>
      <c r="BJ2" s="25" t="s">
        <v>164</v>
      </c>
      <c r="BK2" s="25" t="s">
        <v>165</v>
      </c>
      <c r="BL2" s="25" t="s">
        <v>363</v>
      </c>
      <c r="BM2" s="25" t="s">
        <v>166</v>
      </c>
      <c r="BN2" s="25" t="s">
        <v>167</v>
      </c>
      <c r="BO2" s="25" t="s">
        <v>168</v>
      </c>
      <c r="BP2" s="25" t="s">
        <v>61</v>
      </c>
      <c r="BQ2" s="25" t="s">
        <v>169</v>
      </c>
      <c r="BR2" s="25" t="s">
        <v>170</v>
      </c>
      <c r="BS2" s="25" t="s">
        <v>171</v>
      </c>
      <c r="BT2" s="25" t="s">
        <v>173</v>
      </c>
      <c r="BU2" s="25" t="s">
        <v>174</v>
      </c>
      <c r="BV2" s="25" t="s">
        <v>175</v>
      </c>
      <c r="BW2" s="27" t="s">
        <v>368</v>
      </c>
      <c r="BX2" s="27" t="s">
        <v>369</v>
      </c>
      <c r="BY2" s="27"/>
      <c r="BZ2" s="27" t="s">
        <v>366</v>
      </c>
      <c r="CB2" s="25" t="s">
        <v>141</v>
      </c>
      <c r="CC2" s="25" t="s">
        <v>59</v>
      </c>
      <c r="CD2" s="25" t="s">
        <v>57</v>
      </c>
      <c r="CE2" s="25" t="s">
        <v>60</v>
      </c>
      <c r="CF2" s="25" t="s">
        <v>54</v>
      </c>
      <c r="CG2" s="25" t="s">
        <v>53</v>
      </c>
      <c r="CH2" s="25" t="s">
        <v>61</v>
      </c>
      <c r="CI2" s="25" t="s">
        <v>62</v>
      </c>
      <c r="CJ2" s="27" t="s">
        <v>63</v>
      </c>
      <c r="CK2" s="27" t="s">
        <v>64</v>
      </c>
      <c r="CL2" s="27" t="s">
        <v>65</v>
      </c>
      <c r="CM2" s="61" t="s">
        <v>310</v>
      </c>
      <c r="CN2" s="61" t="s">
        <v>313</v>
      </c>
      <c r="CO2" s="61" t="s">
        <v>320</v>
      </c>
      <c r="CP2" s="61"/>
      <c r="CQ2" s="61"/>
      <c r="CR2" s="61"/>
      <c r="CS2" s="61"/>
      <c r="CT2" s="61"/>
    </row>
    <row r="3" spans="1:98" x14ac:dyDescent="0.25">
      <c r="A3" s="19" t="s">
        <v>89</v>
      </c>
      <c r="B3" s="91">
        <v>72499.450557999997</v>
      </c>
      <c r="C3" s="91">
        <v>162.39288694000001</v>
      </c>
      <c r="D3" s="91">
        <v>19700.031620999998</v>
      </c>
      <c r="E3" s="91">
        <v>1789.35708</v>
      </c>
      <c r="F3" s="91">
        <v>1452.8548301999999</v>
      </c>
      <c r="G3" s="91">
        <v>604.77095466000003</v>
      </c>
      <c r="H3" s="91">
        <v>7313.9279675999996</v>
      </c>
      <c r="I3" s="91">
        <v>30.715938945000001</v>
      </c>
      <c r="J3" s="91">
        <v>168.10610081999999</v>
      </c>
      <c r="K3" s="91">
        <v>75.356371331999995</v>
      </c>
      <c r="L3" s="91">
        <v>5.2941484156999996</v>
      </c>
      <c r="M3" s="91">
        <v>24.383752253000001</v>
      </c>
      <c r="N3" s="91">
        <v>10.204023992</v>
      </c>
      <c r="P3" s="27" t="s">
        <v>181</v>
      </c>
      <c r="Q3" s="25">
        <v>0</v>
      </c>
      <c r="R3" s="25">
        <v>0</v>
      </c>
      <c r="S3" s="25">
        <v>0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0</v>
      </c>
      <c r="AC3" s="25">
        <v>0</v>
      </c>
      <c r="AD3" s="25">
        <v>0</v>
      </c>
      <c r="AE3" s="25">
        <v>0</v>
      </c>
      <c r="AF3" s="25">
        <v>0</v>
      </c>
      <c r="AG3" s="25">
        <v>0</v>
      </c>
      <c r="AH3" s="25">
        <v>0</v>
      </c>
      <c r="AI3" s="25">
        <v>0</v>
      </c>
      <c r="AJ3" s="25">
        <v>0</v>
      </c>
      <c r="AK3" s="25">
        <v>0</v>
      </c>
      <c r="AL3" s="25">
        <v>0</v>
      </c>
      <c r="AM3" s="25">
        <v>0</v>
      </c>
      <c r="AN3" s="91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  <c r="BC3" s="25">
        <v>0</v>
      </c>
      <c r="BD3" s="25">
        <v>0</v>
      </c>
      <c r="BE3" s="25">
        <v>0</v>
      </c>
      <c r="BF3" s="25">
        <v>0</v>
      </c>
      <c r="BG3" s="25">
        <v>0</v>
      </c>
      <c r="BH3" s="25">
        <v>0</v>
      </c>
      <c r="BI3" s="25">
        <v>0</v>
      </c>
      <c r="BJ3" s="25">
        <v>0</v>
      </c>
      <c r="BK3" s="25">
        <v>0</v>
      </c>
      <c r="BL3" s="25">
        <v>0</v>
      </c>
      <c r="BM3" s="25">
        <v>0</v>
      </c>
      <c r="BN3" s="25">
        <v>0</v>
      </c>
      <c r="BO3" s="25">
        <v>0</v>
      </c>
      <c r="BP3" s="25">
        <v>0</v>
      </c>
      <c r="BQ3" s="25">
        <v>0</v>
      </c>
      <c r="BR3" s="25">
        <v>0</v>
      </c>
      <c r="BS3" s="25">
        <v>0</v>
      </c>
      <c r="BT3" s="25">
        <v>0</v>
      </c>
      <c r="BU3" s="25">
        <v>0</v>
      </c>
      <c r="BV3" s="25">
        <v>0</v>
      </c>
      <c r="BW3" s="25">
        <f>AT3*0.108*92.1006/14.43</f>
        <v>0</v>
      </c>
      <c r="BX3" s="25">
        <f>BV3-AK3*0.966*106.165/128.1705</f>
        <v>0</v>
      </c>
      <c r="BZ3" s="25" t="str">
        <f t="shared" ref="BZ3:BZ34" si="0">IF(BU3&lt;&gt;0,S3+Q3+U3+V3+X3+Z3+AA3+AB3+AC3+AD3+AG3+AH3+AI3+AJ3+AR3+AT3+BL3+BR3+BS3+BT3+BV3,"")</f>
        <v/>
      </c>
      <c r="CB3" s="29" t="str">
        <f t="shared" ref="CB3:CB34" si="1">IF(AQ3&lt;&gt;0,AF3/AQ3,"")</f>
        <v/>
      </c>
      <c r="CC3" s="22">
        <f t="shared" ref="CC3:CC34" si="2">IF(B3&lt;&gt;0,(Y3-B3)/B3,"")</f>
        <v>-1</v>
      </c>
      <c r="CD3" s="22">
        <f t="shared" ref="CD3:CD36" si="3">IF(C3&lt;&gt;0,(AL3-C3)/C3,"")</f>
        <v>-1</v>
      </c>
      <c r="CE3" s="22">
        <f t="shared" ref="CE3:CE36" si="4">IF(D3&lt;&gt;0,(AQ3-D3)/D3,"")</f>
        <v>-1</v>
      </c>
      <c r="CF3" s="22">
        <f t="shared" ref="CF3:CF36" si="5">IF(E3&lt;&gt;0,(BA3-E3)/E3,"")</f>
        <v>-1</v>
      </c>
      <c r="CG3" s="22">
        <f t="shared" ref="CG3:CG36" si="6">IF(F3&lt;&gt;0,(BB3-F3)/F3,"")</f>
        <v>-1</v>
      </c>
      <c r="CH3" s="22">
        <f t="shared" ref="CH3:CH36" si="7">IF(G3&lt;&gt;0,(BP3-G3)/G3,"")</f>
        <v>-1</v>
      </c>
      <c r="CI3" s="22">
        <f t="shared" ref="CI3:CI36" si="8">IF(H3&lt;&gt;0,(BU3-H3)/H3,"")</f>
        <v>-1</v>
      </c>
      <c r="CJ3" s="22">
        <f t="shared" ref="CJ3:CJ34" si="9">IF(I3&lt;&gt;0,(T3-I3)/I3,"")</f>
        <v>-1</v>
      </c>
      <c r="CK3" s="22">
        <f t="shared" ref="CK3:CK34" si="10">IF(J3&lt;&gt;0,(V3-J3)/J3,"")</f>
        <v>-1</v>
      </c>
      <c r="CL3" s="22">
        <f t="shared" ref="CL3:CL34" si="11">IF(K3&lt;&gt;0,(AE3-K3)/K3,"")</f>
        <v>-1</v>
      </c>
      <c r="CM3" s="22">
        <f t="shared" ref="CM3:CM34" si="12">IF(L3&lt;&gt;0,(R3-L3)/L3,"")</f>
        <v>-1</v>
      </c>
      <c r="CN3" s="22">
        <f t="shared" ref="CN3:CN34" si="13">IF(M3&lt;&gt;0,(W3-M3)/M3,"")</f>
        <v>-1</v>
      </c>
      <c r="CO3" s="22">
        <f t="shared" ref="CO3:CO34" si="14">IF(N3&lt;&gt;0,(AK3-N3)/N3,"")</f>
        <v>-1</v>
      </c>
      <c r="CP3" s="22"/>
      <c r="CQ3" s="22"/>
      <c r="CR3" s="22"/>
      <c r="CS3" s="22"/>
      <c r="CT3" s="22"/>
    </row>
    <row r="4" spans="1:98" x14ac:dyDescent="0.25">
      <c r="A4" s="55" t="s">
        <v>90</v>
      </c>
      <c r="B4" s="91">
        <v>316731.46110000001</v>
      </c>
      <c r="C4" s="91">
        <v>564.82976607000001</v>
      </c>
      <c r="D4" s="91">
        <v>77577.156868999999</v>
      </c>
      <c r="E4" s="91">
        <v>2434.0475184000002</v>
      </c>
      <c r="F4" s="91">
        <v>1565.8653498000001</v>
      </c>
      <c r="G4" s="91">
        <v>1323.8297631</v>
      </c>
      <c r="H4" s="91">
        <v>26024.864476999999</v>
      </c>
      <c r="I4" s="91">
        <v>119.1434369</v>
      </c>
      <c r="J4" s="91">
        <v>697.65739432999999</v>
      </c>
      <c r="K4" s="91">
        <v>286.09156841999999</v>
      </c>
      <c r="L4" s="91">
        <v>20.862919857000001</v>
      </c>
      <c r="M4" s="91">
        <v>104.57058335000001</v>
      </c>
      <c r="N4" s="91">
        <v>40.661230707000001</v>
      </c>
      <c r="P4" s="27" t="s">
        <v>329</v>
      </c>
      <c r="Q4" s="25">
        <v>57.462979689679599</v>
      </c>
      <c r="R4" s="25">
        <v>20.865333563853302</v>
      </c>
      <c r="S4" s="25">
        <v>119.149014799841</v>
      </c>
      <c r="T4" s="25">
        <v>119.150314256485</v>
      </c>
      <c r="U4" s="25">
        <v>64.3316984870781</v>
      </c>
      <c r="V4" s="25">
        <v>697.81382080570802</v>
      </c>
      <c r="W4" s="25">
        <v>104.614870174766</v>
      </c>
      <c r="X4" s="25">
        <v>1368.6676879586801</v>
      </c>
      <c r="Y4" s="25">
        <v>316779.99626448803</v>
      </c>
      <c r="Z4" s="25">
        <v>1572.62040220837</v>
      </c>
      <c r="AA4" s="25">
        <v>440.44932718563399</v>
      </c>
      <c r="AB4" s="25">
        <v>383.14527881611798</v>
      </c>
      <c r="AC4" s="25">
        <v>25.032459386024598</v>
      </c>
      <c r="AD4" s="25">
        <v>286.08454231846798</v>
      </c>
      <c r="AE4" s="25">
        <v>286.08460189484998</v>
      </c>
      <c r="AF4" s="25">
        <v>620.660997922143</v>
      </c>
      <c r="AG4" s="25">
        <v>983.35729451875898</v>
      </c>
      <c r="AH4" s="25">
        <v>19.572790596929998</v>
      </c>
      <c r="AI4" s="25">
        <v>6.6014074102195197</v>
      </c>
      <c r="AJ4" s="25">
        <v>147.86438059720899</v>
      </c>
      <c r="AK4" s="25">
        <v>40.668191156928799</v>
      </c>
      <c r="AL4" s="25">
        <v>564.97748298307397</v>
      </c>
      <c r="AM4" s="25">
        <v>0</v>
      </c>
      <c r="AN4" s="91">
        <v>26892.1996593859</v>
      </c>
      <c r="AO4" s="25">
        <v>64206.974242078497</v>
      </c>
      <c r="AP4" s="25">
        <v>12754.705600731901</v>
      </c>
      <c r="AQ4" s="25">
        <v>77582.340840732504</v>
      </c>
      <c r="AR4" s="25">
        <v>779.15357087032896</v>
      </c>
      <c r="AS4" s="25">
        <v>1.40500367620716</v>
      </c>
      <c r="AT4" s="25">
        <v>13569.6824901569</v>
      </c>
      <c r="AU4" s="25">
        <v>7.2821784531269804</v>
      </c>
      <c r="AV4" s="25">
        <v>1.3232076257874601</v>
      </c>
      <c r="AW4" s="25">
        <v>851.84456599260295</v>
      </c>
      <c r="AX4" s="25">
        <v>15.8828747168438</v>
      </c>
      <c r="AY4" s="25">
        <v>0.86414789265695502</v>
      </c>
      <c r="AZ4" s="25">
        <v>0.42508437088355699</v>
      </c>
      <c r="BA4" s="25">
        <v>2433.52674127812</v>
      </c>
      <c r="BB4" s="25">
        <v>1565.40985420437</v>
      </c>
      <c r="BC4" s="25">
        <v>868.11688707374901</v>
      </c>
      <c r="BD4" s="25">
        <v>9.4703070156583191</v>
      </c>
      <c r="BE4" s="25">
        <v>0.11551323864481799</v>
      </c>
      <c r="BF4" s="25">
        <v>57.280636915292902</v>
      </c>
      <c r="BG4" s="25">
        <v>2.20457384105777</v>
      </c>
      <c r="BH4" s="25">
        <v>65.9309685455557</v>
      </c>
      <c r="BI4" s="25">
        <v>8.9663717543830597</v>
      </c>
      <c r="BJ4" s="25">
        <v>1.96927906656304</v>
      </c>
      <c r="BK4" s="25">
        <v>306.85390620435697</v>
      </c>
      <c r="BL4" s="25">
        <v>64.903708040675198</v>
      </c>
      <c r="BM4" s="25">
        <v>9.0407834454934601</v>
      </c>
      <c r="BN4" s="25">
        <v>224.09618137425099</v>
      </c>
      <c r="BO4" s="25">
        <v>0.45427007501226302</v>
      </c>
      <c r="BP4" s="25">
        <v>1324.14266990746</v>
      </c>
      <c r="BQ4" s="25">
        <v>0</v>
      </c>
      <c r="BR4" s="25">
        <v>0.427410982775288</v>
      </c>
      <c r="BS4" s="25">
        <v>3034.1216720212501</v>
      </c>
      <c r="BT4" s="25">
        <v>327.40963455943398</v>
      </c>
      <c r="BU4" s="25">
        <v>26026.7453243825</v>
      </c>
      <c r="BV4" s="25">
        <v>4381.5903741441898</v>
      </c>
      <c r="BW4" s="25">
        <f t="shared" ref="BW4:BW34" si="15">AT4*0.108*92.1006/14.43</f>
        <v>9353.8320934523927</v>
      </c>
      <c r="BX4" s="25">
        <f t="shared" ref="BX4:BX34" si="16">BV4-AK4*0.966*106.165/128.1705</f>
        <v>4349.0497957373536</v>
      </c>
      <c r="BZ4" s="25">
        <f t="shared" si="0"/>
        <v>28329.44194555427</v>
      </c>
      <c r="CB4" s="29">
        <f t="shared" si="1"/>
        <v>8.0000292746552678E-3</v>
      </c>
      <c r="CC4" s="22">
        <f t="shared" si="2"/>
        <v>1.5323758593305663E-4</v>
      </c>
      <c r="CD4" s="22">
        <f t="shared" si="3"/>
        <v>2.6152466096423328E-4</v>
      </c>
      <c r="CE4" s="22">
        <f t="shared" si="4"/>
        <v>6.6823430269034818E-5</v>
      </c>
      <c r="CF4" s="22">
        <f t="shared" si="5"/>
        <v>-2.139551992898352E-4</v>
      </c>
      <c r="CG4" s="22">
        <f t="shared" si="6"/>
        <v>-2.9089065396857572E-4</v>
      </c>
      <c r="CH4" s="22">
        <f t="shared" si="7"/>
        <v>2.3636483797375595E-4</v>
      </c>
      <c r="CI4" s="22">
        <f t="shared" si="8"/>
        <v>7.2271169141469493E-5</v>
      </c>
      <c r="CJ4" s="22">
        <f t="shared" si="9"/>
        <v>5.7723334695964299E-5</v>
      </c>
      <c r="CK4" s="22">
        <f t="shared" si="10"/>
        <v>2.2421675306438362E-4</v>
      </c>
      <c r="CL4" s="22">
        <f t="shared" si="11"/>
        <v>-2.4350683204260752E-5</v>
      </c>
      <c r="CM4" s="22">
        <f t="shared" si="12"/>
        <v>1.1569362629221131E-4</v>
      </c>
      <c r="CN4" s="22">
        <f t="shared" si="13"/>
        <v>4.2351131022919954E-4</v>
      </c>
      <c r="CO4" s="22">
        <f t="shared" si="14"/>
        <v>1.7118148683087841E-4</v>
      </c>
      <c r="CP4" s="22"/>
      <c r="CQ4" s="22"/>
      <c r="CR4" s="22"/>
      <c r="CS4" s="22"/>
      <c r="CT4" s="22"/>
    </row>
    <row r="5" spans="1:98" x14ac:dyDescent="0.25">
      <c r="A5" s="19" t="s">
        <v>91</v>
      </c>
      <c r="B5" s="91">
        <v>91451.894218000001</v>
      </c>
      <c r="C5" s="91">
        <v>150.73965391999999</v>
      </c>
      <c r="D5" s="91">
        <v>20750.185911</v>
      </c>
      <c r="E5" s="91">
        <v>1657.0036402999999</v>
      </c>
      <c r="F5" s="91">
        <v>1345.1030227000001</v>
      </c>
      <c r="G5" s="91">
        <v>571.50075529000003</v>
      </c>
      <c r="H5" s="91">
        <v>7339.7351957000001</v>
      </c>
      <c r="I5" s="91">
        <v>31.609588229</v>
      </c>
      <c r="J5" s="91">
        <v>186.65881300999999</v>
      </c>
      <c r="K5" s="91">
        <v>76.021592584999993</v>
      </c>
      <c r="L5" s="91">
        <v>5.5194878294</v>
      </c>
      <c r="M5" s="91">
        <v>27.409190536000001</v>
      </c>
      <c r="N5" s="91">
        <v>10.787664441</v>
      </c>
      <c r="P5" s="27" t="s">
        <v>182</v>
      </c>
      <c r="Q5" s="25">
        <v>8.7819836007583802</v>
      </c>
      <c r="R5" s="25">
        <v>3.0015423282942502</v>
      </c>
      <c r="S5" s="25">
        <v>16.835959817225099</v>
      </c>
      <c r="T5" s="25">
        <v>16.8361043793488</v>
      </c>
      <c r="U5" s="25">
        <v>9.4114329471386799</v>
      </c>
      <c r="V5" s="25">
        <v>107.783368659814</v>
      </c>
      <c r="W5" s="25">
        <v>16.495583226715599</v>
      </c>
      <c r="X5" s="25">
        <v>192.056514167231</v>
      </c>
      <c r="Y5" s="25">
        <v>51418.780993071901</v>
      </c>
      <c r="Z5" s="25">
        <v>241.837947101043</v>
      </c>
      <c r="AA5" s="25">
        <v>67.270295139668306</v>
      </c>
      <c r="AB5" s="25">
        <v>57.014859025645201</v>
      </c>
      <c r="AC5" s="25">
        <v>3.8548301096672399</v>
      </c>
      <c r="AD5" s="25">
        <v>39.418440015542501</v>
      </c>
      <c r="AE5" s="25">
        <v>39.418443987301302</v>
      </c>
      <c r="AF5" s="25">
        <v>93.190797025965097</v>
      </c>
      <c r="AG5" s="25">
        <v>161.39375971328801</v>
      </c>
      <c r="AH5" s="25">
        <v>3.13924160802316</v>
      </c>
      <c r="AI5" s="25">
        <v>0.88364116021318695</v>
      </c>
      <c r="AJ5" s="25">
        <v>23.675064895841501</v>
      </c>
      <c r="AK5" s="25">
        <v>5.9038388267542397</v>
      </c>
      <c r="AL5" s="25">
        <v>81.017843813555103</v>
      </c>
      <c r="AM5" s="25">
        <v>0</v>
      </c>
      <c r="AN5" s="91">
        <v>4206.0612693111098</v>
      </c>
      <c r="AO5" s="25">
        <v>9714.9382743321403</v>
      </c>
      <c r="AP5" s="25">
        <v>1840.69645618038</v>
      </c>
      <c r="AQ5" s="25">
        <v>11648.8255275384</v>
      </c>
      <c r="AR5" s="25">
        <v>119.91884534686901</v>
      </c>
      <c r="AS5" s="25">
        <v>0.18470151071721799</v>
      </c>
      <c r="AT5" s="25">
        <v>2149.55267149258</v>
      </c>
      <c r="AU5" s="25">
        <v>0.94003105210072802</v>
      </c>
      <c r="AV5" s="25">
        <v>0.16560603405038599</v>
      </c>
      <c r="AW5" s="25">
        <v>116.074035064512</v>
      </c>
      <c r="AX5" s="25">
        <v>1.8291765626636201</v>
      </c>
      <c r="AY5" s="25">
        <v>9.3892254611793499E-2</v>
      </c>
      <c r="AZ5" s="25">
        <v>5.5573446761134702E-2</v>
      </c>
      <c r="BA5" s="25">
        <v>752.98775551348399</v>
      </c>
      <c r="BB5" s="25">
        <v>619.75635794848904</v>
      </c>
      <c r="BC5" s="25">
        <v>133.23139756499401</v>
      </c>
      <c r="BD5" s="25">
        <v>0.97186123337577202</v>
      </c>
      <c r="BE5" s="25">
        <v>1.28815043238148E-2</v>
      </c>
      <c r="BF5" s="25">
        <v>6.4588937096623003</v>
      </c>
      <c r="BG5" s="25">
        <v>0.26337483423998398</v>
      </c>
      <c r="BH5" s="25">
        <v>8.5631877731664403</v>
      </c>
      <c r="BI5" s="25">
        <v>1.23378797048011</v>
      </c>
      <c r="BJ5" s="25">
        <v>0.25256446700507601</v>
      </c>
      <c r="BK5" s="25">
        <v>40.075647965960599</v>
      </c>
      <c r="BL5" s="25">
        <v>9.5473437397311507</v>
      </c>
      <c r="BM5" s="25">
        <v>0.96652112413675195</v>
      </c>
      <c r="BN5" s="25">
        <v>441.56373132271801</v>
      </c>
      <c r="BO5" s="25">
        <v>5.0890118002391897E-2</v>
      </c>
      <c r="BP5" s="25">
        <v>297.59021500575898</v>
      </c>
      <c r="BQ5" s="25">
        <v>0</v>
      </c>
      <c r="BR5" s="25">
        <v>5.57572302874937E-2</v>
      </c>
      <c r="BS5" s="25">
        <v>477.63486767217199</v>
      </c>
      <c r="BT5" s="25">
        <v>51.447303169695303</v>
      </c>
      <c r="BU5" s="25">
        <v>4080.2708928167799</v>
      </c>
      <c r="BV5" s="25">
        <v>672.65921766017902</v>
      </c>
      <c r="BW5" s="25">
        <f t="shared" si="15"/>
        <v>1481.7262511306658</v>
      </c>
      <c r="BX5" s="25">
        <f t="shared" si="16"/>
        <v>667.93527187409779</v>
      </c>
      <c r="BZ5" s="25">
        <f t="shared" si="0"/>
        <v>4414.1733442726136</v>
      </c>
      <c r="CB5" s="29">
        <f t="shared" si="1"/>
        <v>8.0000165515104887E-3</v>
      </c>
      <c r="CC5" s="22">
        <f t="shared" si="2"/>
        <v>-0.43775050880300509</v>
      </c>
      <c r="CD5" s="22">
        <f t="shared" si="3"/>
        <v>-0.46253131338252507</v>
      </c>
      <c r="CE5" s="22">
        <f t="shared" si="4"/>
        <v>-0.43861584770846923</v>
      </c>
      <c r="CF5" s="22">
        <f t="shared" si="5"/>
        <v>-0.54557266067493015</v>
      </c>
      <c r="CG5" s="22">
        <f t="shared" si="6"/>
        <v>-0.53924989574072646</v>
      </c>
      <c r="CH5" s="22">
        <f t="shared" si="7"/>
        <v>-0.4792829016389471</v>
      </c>
      <c r="CI5" s="22">
        <f t="shared" si="8"/>
        <v>-0.44408472730634541</v>
      </c>
      <c r="CJ5" s="22">
        <f t="shared" si="9"/>
        <v>-0.46737349890870672</v>
      </c>
      <c r="CK5" s="22">
        <f t="shared" si="10"/>
        <v>-0.42256480194139207</v>
      </c>
      <c r="CL5" s="22">
        <f t="shared" si="11"/>
        <v>-0.48148358055999141</v>
      </c>
      <c r="CM5" s="22">
        <f t="shared" si="12"/>
        <v>-0.45619187485000123</v>
      </c>
      <c r="CN5" s="22">
        <f t="shared" si="13"/>
        <v>-0.39817328041666034</v>
      </c>
      <c r="CO5" s="22">
        <f t="shared" si="14"/>
        <v>-0.45272316736921392</v>
      </c>
      <c r="CP5" s="22"/>
      <c r="CQ5" s="22"/>
      <c r="CR5" s="22"/>
      <c r="CS5" s="22"/>
      <c r="CT5" s="22"/>
    </row>
    <row r="6" spans="1:98" x14ac:dyDescent="0.25">
      <c r="A6" s="19" t="s">
        <v>92</v>
      </c>
      <c r="B6" s="91">
        <v>58506.391839999997</v>
      </c>
      <c r="C6" s="91">
        <v>82.949336681000005</v>
      </c>
      <c r="D6" s="91">
        <v>9834.0384854000004</v>
      </c>
      <c r="E6" s="91">
        <v>910.18925109999998</v>
      </c>
      <c r="F6" s="91">
        <v>738.74576630000001</v>
      </c>
      <c r="G6" s="91">
        <v>329.2993836</v>
      </c>
      <c r="H6" s="91">
        <v>4121.7777902999997</v>
      </c>
      <c r="I6" s="91">
        <v>17.440948548000001</v>
      </c>
      <c r="J6" s="91">
        <v>103.43076128</v>
      </c>
      <c r="K6" s="91">
        <v>41.979088097999998</v>
      </c>
      <c r="L6" s="91">
        <v>3.0378490361999999</v>
      </c>
      <c r="M6" s="91">
        <v>14.984303998</v>
      </c>
      <c r="N6" s="91">
        <v>5.9579854044999996</v>
      </c>
      <c r="P6" s="27" t="s">
        <v>183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25">
        <v>0</v>
      </c>
      <c r="AE6" s="25">
        <v>0</v>
      </c>
      <c r="AF6" s="25">
        <v>0</v>
      </c>
      <c r="AG6" s="25">
        <v>0</v>
      </c>
      <c r="AH6" s="25">
        <v>0</v>
      </c>
      <c r="AI6" s="25">
        <v>0</v>
      </c>
      <c r="AJ6" s="25">
        <v>0</v>
      </c>
      <c r="AK6" s="25">
        <v>0</v>
      </c>
      <c r="AL6" s="25">
        <v>0</v>
      </c>
      <c r="AM6" s="25">
        <v>0</v>
      </c>
      <c r="AN6" s="91">
        <v>0</v>
      </c>
      <c r="AO6" s="25">
        <v>0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0</v>
      </c>
      <c r="BI6" s="25">
        <v>0</v>
      </c>
      <c r="BJ6" s="25">
        <v>0</v>
      </c>
      <c r="BK6" s="25">
        <v>0</v>
      </c>
      <c r="BL6" s="25">
        <v>0</v>
      </c>
      <c r="BM6" s="25">
        <v>0</v>
      </c>
      <c r="BN6" s="25">
        <v>0</v>
      </c>
      <c r="BO6" s="25">
        <v>0</v>
      </c>
      <c r="BP6" s="25">
        <v>0</v>
      </c>
      <c r="BQ6" s="25">
        <v>0</v>
      </c>
      <c r="BR6" s="25">
        <v>0</v>
      </c>
      <c r="BS6" s="25">
        <v>0</v>
      </c>
      <c r="BT6" s="25">
        <v>0</v>
      </c>
      <c r="BU6" s="25">
        <v>0</v>
      </c>
      <c r="BV6" s="25">
        <v>0</v>
      </c>
      <c r="BW6" s="25">
        <f t="shared" si="15"/>
        <v>0</v>
      </c>
      <c r="BX6" s="25">
        <f t="shared" si="16"/>
        <v>0</v>
      </c>
      <c r="BZ6" s="25" t="str">
        <f t="shared" si="0"/>
        <v/>
      </c>
      <c r="CB6" s="29" t="str">
        <f t="shared" si="1"/>
        <v/>
      </c>
      <c r="CC6" s="22">
        <f t="shared" si="2"/>
        <v>-1</v>
      </c>
      <c r="CD6" s="22">
        <f t="shared" si="3"/>
        <v>-1</v>
      </c>
      <c r="CE6" s="22">
        <f t="shared" si="4"/>
        <v>-1</v>
      </c>
      <c r="CF6" s="22">
        <f t="shared" si="5"/>
        <v>-1</v>
      </c>
      <c r="CG6" s="22">
        <f t="shared" si="6"/>
        <v>-1</v>
      </c>
      <c r="CH6" s="22">
        <f t="shared" si="7"/>
        <v>-1</v>
      </c>
      <c r="CI6" s="22">
        <f t="shared" si="8"/>
        <v>-1</v>
      </c>
      <c r="CJ6" s="22">
        <f t="shared" si="9"/>
        <v>-1</v>
      </c>
      <c r="CK6" s="22">
        <f t="shared" si="10"/>
        <v>-1</v>
      </c>
      <c r="CL6" s="22">
        <f t="shared" si="11"/>
        <v>-1</v>
      </c>
      <c r="CM6" s="22">
        <f t="shared" si="12"/>
        <v>-1</v>
      </c>
      <c r="CN6" s="22">
        <f t="shared" si="13"/>
        <v>-1</v>
      </c>
      <c r="CO6" s="22">
        <f t="shared" si="14"/>
        <v>-1</v>
      </c>
      <c r="CP6" s="22"/>
      <c r="CQ6" s="22"/>
      <c r="CR6" s="22"/>
      <c r="CS6" s="22"/>
      <c r="CT6" s="22"/>
    </row>
    <row r="7" spans="1:98" x14ac:dyDescent="0.25">
      <c r="A7" s="19" t="s">
        <v>93</v>
      </c>
      <c r="B7" s="91">
        <v>165631.79994999999</v>
      </c>
      <c r="C7" s="91">
        <v>332.57343722000002</v>
      </c>
      <c r="D7" s="91">
        <v>40294.437680000003</v>
      </c>
      <c r="E7" s="91">
        <v>1415.7120198</v>
      </c>
      <c r="F7" s="91">
        <v>906.53936342999998</v>
      </c>
      <c r="G7" s="91">
        <v>803.31957323999995</v>
      </c>
      <c r="H7" s="91">
        <v>16134.502242</v>
      </c>
      <c r="I7" s="91">
        <v>62.843502694999998</v>
      </c>
      <c r="J7" s="91">
        <v>347.32289130999999</v>
      </c>
      <c r="K7" s="91">
        <v>154.30533227999999</v>
      </c>
      <c r="L7" s="91">
        <v>10.808082723</v>
      </c>
      <c r="M7" s="91">
        <v>49.494659734999999</v>
      </c>
      <c r="N7" s="91">
        <v>20.898822911</v>
      </c>
      <c r="P7" s="27" t="s">
        <v>184</v>
      </c>
      <c r="Q7" s="25">
        <v>27.2523780525344</v>
      </c>
      <c r="R7" s="25">
        <v>10.8076008297888</v>
      </c>
      <c r="S7" s="25">
        <v>62.8369436756848</v>
      </c>
      <c r="T7" s="25">
        <v>62.837508206074197</v>
      </c>
      <c r="U7" s="25">
        <v>32.984743639858401</v>
      </c>
      <c r="V7" s="25">
        <v>347.37049003912199</v>
      </c>
      <c r="W7" s="25">
        <v>49.509035162252097</v>
      </c>
      <c r="X7" s="25">
        <v>724.66610569021805</v>
      </c>
      <c r="Y7" s="25">
        <v>165606.64457238599</v>
      </c>
      <c r="Z7" s="25">
        <v>751.15081941775998</v>
      </c>
      <c r="AA7" s="25">
        <v>213.51448744866099</v>
      </c>
      <c r="AB7" s="25">
        <v>195.17340986095601</v>
      </c>
      <c r="AC7" s="25">
        <v>11.821146173937301</v>
      </c>
      <c r="AD7" s="25">
        <v>154.27776804444201</v>
      </c>
      <c r="AE7" s="25">
        <v>154.27773008104799</v>
      </c>
      <c r="AF7" s="25">
        <v>322.399458293512</v>
      </c>
      <c r="AG7" s="25">
        <v>639.34274658523805</v>
      </c>
      <c r="AH7" s="25">
        <v>9.0908496632085996</v>
      </c>
      <c r="AI7" s="25">
        <v>3.7444970582714601</v>
      </c>
      <c r="AJ7" s="25">
        <v>65.964260131022598</v>
      </c>
      <c r="AK7" s="25">
        <v>20.8991231800957</v>
      </c>
      <c r="AL7" s="25">
        <v>332.65444610085001</v>
      </c>
      <c r="AM7" s="25">
        <v>0</v>
      </c>
      <c r="AN7" s="91">
        <v>16598.0396225687</v>
      </c>
      <c r="AO7" s="25">
        <v>33500.005513980002</v>
      </c>
      <c r="AP7" s="25">
        <v>6477.5115915055903</v>
      </c>
      <c r="AQ7" s="25">
        <v>40299.916563779101</v>
      </c>
      <c r="AR7" s="25">
        <v>402.60846010890799</v>
      </c>
      <c r="AS7" s="25">
        <v>0.80198426936071399</v>
      </c>
      <c r="AT7" s="25">
        <v>8915.9603946427596</v>
      </c>
      <c r="AU7" s="25">
        <v>4.1461607213523104</v>
      </c>
      <c r="AV7" s="25">
        <v>0.76933274249463901</v>
      </c>
      <c r="AW7" s="25">
        <v>497.19441095256201</v>
      </c>
      <c r="AX7" s="25">
        <v>9.1860148514360294</v>
      </c>
      <c r="AY7" s="25">
        <v>0.50878747730617202</v>
      </c>
      <c r="AZ7" s="25">
        <v>0.24364365857019199</v>
      </c>
      <c r="BA7" s="25">
        <v>1415.3788217189399</v>
      </c>
      <c r="BB7" s="25">
        <v>906.24973581033601</v>
      </c>
      <c r="BC7" s="25">
        <v>509.12908590860701</v>
      </c>
      <c r="BD7" s="25">
        <v>5.5636111719219299</v>
      </c>
      <c r="BE7" s="25">
        <v>6.8015954628879396E-2</v>
      </c>
      <c r="BF7" s="25">
        <v>33.213629925538903</v>
      </c>
      <c r="BG7" s="25">
        <v>1.2946676795802401</v>
      </c>
      <c r="BH7" s="25">
        <v>37.312894789927</v>
      </c>
      <c r="BI7" s="25">
        <v>5.0299334545875398</v>
      </c>
      <c r="BJ7" s="25">
        <v>1.11730805205112</v>
      </c>
      <c r="BK7" s="25">
        <v>173.14538612300601</v>
      </c>
      <c r="BL7" s="25">
        <v>40.071319235311798</v>
      </c>
      <c r="BM7" s="25">
        <v>5.29794204599943</v>
      </c>
      <c r="BN7" s="25">
        <v>131.09119500432601</v>
      </c>
      <c r="BO7" s="25">
        <v>0.264816935685665</v>
      </c>
      <c r="BP7" s="25">
        <v>803.40321492969997</v>
      </c>
      <c r="BQ7" s="25">
        <v>0</v>
      </c>
      <c r="BR7" s="25">
        <v>0.248457058482704</v>
      </c>
      <c r="BS7" s="25">
        <v>1883.5540938377601</v>
      </c>
      <c r="BT7" s="25">
        <v>197.17913118735399</v>
      </c>
      <c r="BU7" s="25">
        <v>16133.9852233006</v>
      </c>
      <c r="BV7" s="25">
        <v>2659.6524301664699</v>
      </c>
      <c r="BW7" s="25">
        <f t="shared" si="15"/>
        <v>6145.9357316469977</v>
      </c>
      <c r="BX7" s="25">
        <f t="shared" si="16"/>
        <v>2642.9300351661168</v>
      </c>
      <c r="BZ7" s="25">
        <f t="shared" si="0"/>
        <v>17338.464931717961</v>
      </c>
      <c r="CB7" s="29">
        <f t="shared" si="1"/>
        <v>8.000003121179643E-3</v>
      </c>
      <c r="CC7" s="22">
        <f t="shared" si="2"/>
        <v>-1.5187528977880755E-4</v>
      </c>
      <c r="CD7" s="22">
        <f t="shared" si="3"/>
        <v>2.4358193344348384E-4</v>
      </c>
      <c r="CE7" s="22">
        <f t="shared" si="4"/>
        <v>1.3597121822642584E-4</v>
      </c>
      <c r="CF7" s="22">
        <f t="shared" si="5"/>
        <v>-2.3535724525895421E-4</v>
      </c>
      <c r="CG7" s="22">
        <f t="shared" si="6"/>
        <v>-3.1948708610747355E-4</v>
      </c>
      <c r="CH7" s="22">
        <f t="shared" si="7"/>
        <v>1.0412006937994461E-4</v>
      </c>
      <c r="CI7" s="22">
        <f t="shared" si="8"/>
        <v>-3.2044291893567592E-5</v>
      </c>
      <c r="CJ7" s="22">
        <f t="shared" si="9"/>
        <v>-9.5387568622547594E-5</v>
      </c>
      <c r="CK7" s="22">
        <f t="shared" si="10"/>
        <v>1.3704460694333268E-4</v>
      </c>
      <c r="CL7" s="22">
        <f t="shared" si="11"/>
        <v>-1.7888039605727692E-4</v>
      </c>
      <c r="CM7" s="22">
        <f t="shared" si="12"/>
        <v>-4.4586373323583083E-5</v>
      </c>
      <c r="CN7" s="22">
        <f t="shared" si="13"/>
        <v>2.9044400606177738E-4</v>
      </c>
      <c r="CO7" s="22">
        <f t="shared" si="14"/>
        <v>1.43677515704315E-5</v>
      </c>
      <c r="CP7" s="22"/>
      <c r="CQ7" s="22"/>
      <c r="CR7" s="22"/>
      <c r="CS7" s="22"/>
      <c r="CT7" s="22"/>
    </row>
    <row r="8" spans="1:98" x14ac:dyDescent="0.25">
      <c r="A8" s="19" t="s">
        <v>94</v>
      </c>
      <c r="B8" s="91">
        <v>65737.213856000002</v>
      </c>
      <c r="C8" s="91">
        <v>98.420514162000003</v>
      </c>
      <c r="D8" s="91">
        <v>12026.235430000001</v>
      </c>
      <c r="E8" s="91">
        <v>1079.9545295999999</v>
      </c>
      <c r="F8" s="91">
        <v>876.53387830999998</v>
      </c>
      <c r="G8" s="91">
        <v>383.91502667999998</v>
      </c>
      <c r="H8" s="91">
        <v>5004.4095438000004</v>
      </c>
      <c r="I8" s="91">
        <v>20.628483919000001</v>
      </c>
      <c r="J8" s="91">
        <v>122.57002369999999</v>
      </c>
      <c r="K8" s="91">
        <v>49.649944077999997</v>
      </c>
      <c r="L8" s="91">
        <v>3.5950104868000001</v>
      </c>
      <c r="M8" s="91">
        <v>17.754774682000001</v>
      </c>
      <c r="N8" s="91">
        <v>7.0429909829000001</v>
      </c>
      <c r="P8" s="27" t="s">
        <v>185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91">
        <v>0</v>
      </c>
      <c r="AO8" s="25">
        <v>0</v>
      </c>
      <c r="AP8" s="25">
        <v>0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0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  <c r="BC8" s="25">
        <v>0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s="25">
        <v>0</v>
      </c>
      <c r="BK8" s="25">
        <v>0</v>
      </c>
      <c r="BL8" s="25">
        <v>0</v>
      </c>
      <c r="BM8" s="25">
        <v>0</v>
      </c>
      <c r="BN8" s="25">
        <v>0</v>
      </c>
      <c r="BO8" s="25">
        <v>0</v>
      </c>
      <c r="BP8" s="25">
        <v>0</v>
      </c>
      <c r="BQ8" s="25">
        <v>0</v>
      </c>
      <c r="BR8" s="25">
        <v>0</v>
      </c>
      <c r="BS8" s="25">
        <v>0</v>
      </c>
      <c r="BT8" s="25">
        <v>0</v>
      </c>
      <c r="BU8" s="25">
        <v>0</v>
      </c>
      <c r="BV8" s="25">
        <v>0</v>
      </c>
      <c r="BW8" s="25">
        <f t="shared" si="15"/>
        <v>0</v>
      </c>
      <c r="BX8" s="25">
        <f t="shared" si="16"/>
        <v>0</v>
      </c>
      <c r="BZ8" s="25" t="str">
        <f t="shared" si="0"/>
        <v/>
      </c>
      <c r="CB8" s="29" t="str">
        <f t="shared" si="1"/>
        <v/>
      </c>
      <c r="CC8" s="22">
        <f t="shared" si="2"/>
        <v>-1</v>
      </c>
      <c r="CD8" s="22">
        <f t="shared" si="3"/>
        <v>-1</v>
      </c>
      <c r="CE8" s="22">
        <f t="shared" si="4"/>
        <v>-1</v>
      </c>
      <c r="CF8" s="22">
        <f t="shared" si="5"/>
        <v>-1</v>
      </c>
      <c r="CG8" s="22">
        <f t="shared" si="6"/>
        <v>-1</v>
      </c>
      <c r="CH8" s="22">
        <f t="shared" si="7"/>
        <v>-1</v>
      </c>
      <c r="CI8" s="22">
        <f t="shared" si="8"/>
        <v>-1</v>
      </c>
      <c r="CJ8" s="22">
        <f t="shared" si="9"/>
        <v>-1</v>
      </c>
      <c r="CK8" s="22">
        <f t="shared" si="10"/>
        <v>-1</v>
      </c>
      <c r="CL8" s="22">
        <f t="shared" si="11"/>
        <v>-1</v>
      </c>
      <c r="CM8" s="22">
        <f t="shared" si="12"/>
        <v>-1</v>
      </c>
      <c r="CN8" s="22">
        <f t="shared" si="13"/>
        <v>-1</v>
      </c>
      <c r="CO8" s="22">
        <f t="shared" si="14"/>
        <v>-1</v>
      </c>
      <c r="CP8" s="22"/>
      <c r="CQ8" s="22"/>
      <c r="CR8" s="22"/>
      <c r="CS8" s="22"/>
      <c r="CT8" s="22"/>
    </row>
    <row r="9" spans="1:98" x14ac:dyDescent="0.25">
      <c r="A9" s="19" t="s">
        <v>95</v>
      </c>
      <c r="B9" s="91">
        <v>125700.45956</v>
      </c>
      <c r="C9" s="91">
        <v>196.37220202</v>
      </c>
      <c r="D9" s="91">
        <v>24325.291795000001</v>
      </c>
      <c r="E9" s="91">
        <v>2154.7765426999999</v>
      </c>
      <c r="F9" s="91">
        <v>1748.9011932000001</v>
      </c>
      <c r="G9" s="91">
        <v>756.10527588000002</v>
      </c>
      <c r="H9" s="91">
        <v>9519.1441231999997</v>
      </c>
      <c r="I9" s="91">
        <v>41.075381145999998</v>
      </c>
      <c r="J9" s="91">
        <v>242.26366507</v>
      </c>
      <c r="K9" s="91">
        <v>98.860461462999993</v>
      </c>
      <c r="L9" s="91">
        <v>7.1616094129999999</v>
      </c>
      <c r="M9" s="91">
        <v>35.405584306000002</v>
      </c>
      <c r="N9" s="91">
        <v>14.018577688000001</v>
      </c>
      <c r="P9" s="27" t="s">
        <v>186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91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f t="shared" si="15"/>
        <v>0</v>
      </c>
      <c r="BX9" s="25">
        <f t="shared" si="16"/>
        <v>0</v>
      </c>
      <c r="BZ9" s="25" t="str">
        <f t="shared" si="0"/>
        <v/>
      </c>
      <c r="CB9" s="29" t="str">
        <f t="shared" si="1"/>
        <v/>
      </c>
      <c r="CC9" s="22">
        <f t="shared" si="2"/>
        <v>-1</v>
      </c>
      <c r="CD9" s="22">
        <f t="shared" si="3"/>
        <v>-1</v>
      </c>
      <c r="CE9" s="22">
        <f t="shared" si="4"/>
        <v>-1</v>
      </c>
      <c r="CF9" s="22">
        <f t="shared" si="5"/>
        <v>-1</v>
      </c>
      <c r="CG9" s="22">
        <f t="shared" si="6"/>
        <v>-1</v>
      </c>
      <c r="CH9" s="22">
        <f t="shared" si="7"/>
        <v>-1</v>
      </c>
      <c r="CI9" s="22">
        <f t="shared" si="8"/>
        <v>-1</v>
      </c>
      <c r="CJ9" s="22">
        <f t="shared" si="9"/>
        <v>-1</v>
      </c>
      <c r="CK9" s="22">
        <f t="shared" si="10"/>
        <v>-1</v>
      </c>
      <c r="CL9" s="22">
        <f t="shared" si="11"/>
        <v>-1</v>
      </c>
      <c r="CM9" s="22">
        <f t="shared" si="12"/>
        <v>-1</v>
      </c>
      <c r="CN9" s="22">
        <f t="shared" si="13"/>
        <v>-1</v>
      </c>
      <c r="CO9" s="22">
        <f t="shared" si="14"/>
        <v>-1</v>
      </c>
      <c r="CP9" s="22"/>
      <c r="CQ9" s="22"/>
      <c r="CR9" s="22"/>
      <c r="CS9" s="22"/>
      <c r="CT9" s="22"/>
    </row>
    <row r="10" spans="1:98" x14ac:dyDescent="0.25">
      <c r="A10" s="55" t="s">
        <v>96</v>
      </c>
      <c r="B10" s="91">
        <v>271633.91963000002</v>
      </c>
      <c r="C10" s="91">
        <v>587.45378552</v>
      </c>
      <c r="D10" s="91">
        <v>80295.058718999993</v>
      </c>
      <c r="E10" s="91">
        <v>2520.9137277</v>
      </c>
      <c r="F10" s="91">
        <v>1619.1823107</v>
      </c>
      <c r="G10" s="91">
        <v>1387.8761539</v>
      </c>
      <c r="H10" s="91">
        <v>27192.767231999998</v>
      </c>
      <c r="I10" s="91">
        <v>111.55023705000001</v>
      </c>
      <c r="J10" s="91">
        <v>612.72746419999999</v>
      </c>
      <c r="K10" s="91">
        <v>273.45356311</v>
      </c>
      <c r="L10" s="91">
        <v>19.232110294000002</v>
      </c>
      <c r="M10" s="91">
        <v>88.917442708999999</v>
      </c>
      <c r="N10" s="91">
        <v>37.124392948999997</v>
      </c>
      <c r="P10" s="27" t="s">
        <v>187</v>
      </c>
      <c r="Q10" s="25">
        <v>48.534581368165597</v>
      </c>
      <c r="R10" s="25">
        <v>19.233252530207999</v>
      </c>
      <c r="S10" s="25">
        <v>111.549645615182</v>
      </c>
      <c r="T10" s="25">
        <v>111.550583122649</v>
      </c>
      <c r="U10" s="25">
        <v>58.617971639924598</v>
      </c>
      <c r="V10" s="25">
        <v>612.87879036402501</v>
      </c>
      <c r="W10" s="25">
        <v>88.954446414804394</v>
      </c>
      <c r="X10" s="25">
        <v>1280.8850043924599</v>
      </c>
      <c r="Y10" s="25">
        <v>271662.21048848802</v>
      </c>
      <c r="Z10" s="25">
        <v>1336.5369311867901</v>
      </c>
      <c r="AA10" s="25">
        <v>379.52921461203903</v>
      </c>
      <c r="AB10" s="25">
        <v>346.17756333788299</v>
      </c>
      <c r="AC10" s="25">
        <v>21.031941072371499</v>
      </c>
      <c r="AD10" s="25">
        <v>273.43006466865501</v>
      </c>
      <c r="AE10" s="25">
        <v>273.42998301591399</v>
      </c>
      <c r="AF10" s="25">
        <v>642.38556755391596</v>
      </c>
      <c r="AG10" s="25">
        <v>1052.2015659121701</v>
      </c>
      <c r="AH10" s="25">
        <v>16.018011456572999</v>
      </c>
      <c r="AI10" s="25">
        <v>6.65233907833308</v>
      </c>
      <c r="AJ10" s="25">
        <v>117.460784031156</v>
      </c>
      <c r="AK10" s="25">
        <v>37.128760323431102</v>
      </c>
      <c r="AL10" s="25">
        <v>587.61828268765396</v>
      </c>
      <c r="AM10" s="25">
        <v>0</v>
      </c>
      <c r="AN10" s="91">
        <v>28002.130004905201</v>
      </c>
      <c r="AO10" s="25">
        <v>66476.9450900753</v>
      </c>
      <c r="AP10" s="25">
        <v>13178.7595283872</v>
      </c>
      <c r="AQ10" s="25">
        <v>80298.090186016503</v>
      </c>
      <c r="AR10" s="25">
        <v>703.78478038343906</v>
      </c>
      <c r="AS10" s="25">
        <v>1.44565682798988</v>
      </c>
      <c r="AT10" s="25">
        <v>14834.945130353301</v>
      </c>
      <c r="AU10" s="25">
        <v>7.4871162122389601</v>
      </c>
      <c r="AV10" s="25">
        <v>1.3702283035984899</v>
      </c>
      <c r="AW10" s="25">
        <v>883.44617668942999</v>
      </c>
      <c r="AX10" s="25">
        <v>16.4171743160435</v>
      </c>
      <c r="AY10" s="25">
        <v>0.89876296653934895</v>
      </c>
      <c r="AZ10" s="25">
        <v>0.43800374091282301</v>
      </c>
      <c r="BA10" s="25">
        <v>2520.5743116359799</v>
      </c>
      <c r="BB10" s="25">
        <v>1618.86929459976</v>
      </c>
      <c r="BC10" s="25">
        <v>901.70501703621699</v>
      </c>
      <c r="BD10" s="25">
        <v>9.8424857344422598</v>
      </c>
      <c r="BE10" s="25">
        <v>0.120148480398154</v>
      </c>
      <c r="BF10" s="25">
        <v>59.263307669328697</v>
      </c>
      <c r="BG10" s="25">
        <v>2.2909773071644599</v>
      </c>
      <c r="BH10" s="25">
        <v>67.656307386034797</v>
      </c>
      <c r="BI10" s="25">
        <v>9.1714414110682991</v>
      </c>
      <c r="BJ10" s="25">
        <v>2.0225499921184702</v>
      </c>
      <c r="BK10" s="25">
        <v>314.57703428738301</v>
      </c>
      <c r="BL10" s="25">
        <v>68.850168396967703</v>
      </c>
      <c r="BM10" s="25">
        <v>9.38764394241527</v>
      </c>
      <c r="BN10" s="25">
        <v>232.56344360852501</v>
      </c>
      <c r="BO10" s="25">
        <v>0.47083572413565</v>
      </c>
      <c r="BP10" s="25">
        <v>1388.1733620551399</v>
      </c>
      <c r="BQ10" s="25">
        <v>0</v>
      </c>
      <c r="BR10" s="25">
        <v>0.44209930005412801</v>
      </c>
      <c r="BS10" s="25">
        <v>3171.0597951008299</v>
      </c>
      <c r="BT10" s="25">
        <v>332.65824285769202</v>
      </c>
      <c r="BU10" s="25">
        <v>27194.512903983101</v>
      </c>
      <c r="BV10" s="25">
        <v>4537.3165752943896</v>
      </c>
      <c r="BW10" s="25">
        <f t="shared" si="15"/>
        <v>10226.000937424995</v>
      </c>
      <c r="BX10" s="25">
        <f t="shared" si="16"/>
        <v>4507.6080659635682</v>
      </c>
      <c r="BZ10" s="25">
        <f t="shared" si="0"/>
        <v>29310.561200422399</v>
      </c>
      <c r="CB10" s="29">
        <f t="shared" si="1"/>
        <v>8.0000105365617292E-3</v>
      </c>
      <c r="CC10" s="22">
        <f t="shared" si="2"/>
        <v>1.0415068385620545E-4</v>
      </c>
      <c r="CD10" s="22">
        <f t="shared" si="3"/>
        <v>2.8001720596345064E-4</v>
      </c>
      <c r="CE10" s="22">
        <f t="shared" si="4"/>
        <v>3.7754091781895951E-5</v>
      </c>
      <c r="CF10" s="22">
        <f t="shared" si="5"/>
        <v>-1.3464009509350197E-4</v>
      </c>
      <c r="CG10" s="22">
        <f t="shared" si="6"/>
        <v>-1.9331739123601088E-4</v>
      </c>
      <c r="CH10" s="22">
        <f t="shared" si="7"/>
        <v>2.1414602038142972E-4</v>
      </c>
      <c r="CI10" s="22">
        <f t="shared" si="8"/>
        <v>6.4196187471800704E-5</v>
      </c>
      <c r="CJ10" s="22">
        <f t="shared" si="9"/>
        <v>3.1023927707088399E-6</v>
      </c>
      <c r="CK10" s="22">
        <f t="shared" si="10"/>
        <v>2.4697140713710167E-4</v>
      </c>
      <c r="CL10" s="22">
        <f t="shared" si="11"/>
        <v>-8.6230707026951748E-5</v>
      </c>
      <c r="CM10" s="22">
        <f t="shared" si="12"/>
        <v>5.939214108777594E-5</v>
      </c>
      <c r="CN10" s="22">
        <f t="shared" si="13"/>
        <v>4.1615800766444451E-4</v>
      </c>
      <c r="CO10" s="22">
        <f t="shared" si="14"/>
        <v>1.1764163893817049E-4</v>
      </c>
      <c r="CP10" s="22"/>
      <c r="CQ10" s="22"/>
      <c r="CR10" s="22"/>
      <c r="CS10" s="22"/>
      <c r="CT10" s="22"/>
    </row>
    <row r="11" spans="1:98" x14ac:dyDescent="0.25">
      <c r="A11" s="19" t="s">
        <v>97</v>
      </c>
      <c r="B11" s="91">
        <v>602050.16292999999</v>
      </c>
      <c r="C11" s="91">
        <v>1618.2297246999999</v>
      </c>
      <c r="D11" s="91">
        <v>138120.00743999999</v>
      </c>
      <c r="E11" s="91">
        <v>6875.0864095999996</v>
      </c>
      <c r="F11" s="91">
        <v>4398.9543037000003</v>
      </c>
      <c r="G11" s="91">
        <v>493.68934017999999</v>
      </c>
      <c r="H11" s="91">
        <v>60473.680951000002</v>
      </c>
      <c r="I11" s="91">
        <v>273.19698442999999</v>
      </c>
      <c r="J11" s="91">
        <v>1335.3554944</v>
      </c>
      <c r="K11" s="91">
        <v>708.92742285999998</v>
      </c>
      <c r="L11" s="91">
        <v>46.315360984999998</v>
      </c>
      <c r="M11" s="91">
        <v>194.23675994000001</v>
      </c>
      <c r="N11" s="91">
        <v>87.408752269999994</v>
      </c>
      <c r="P11" s="27" t="s">
        <v>188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91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s="25">
        <v>0</v>
      </c>
      <c r="BK11" s="25">
        <v>0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0</v>
      </c>
      <c r="BV11" s="25">
        <v>0</v>
      </c>
      <c r="BW11" s="25">
        <f t="shared" si="15"/>
        <v>0</v>
      </c>
      <c r="BX11" s="25">
        <f t="shared" si="16"/>
        <v>0</v>
      </c>
      <c r="BZ11" s="25" t="str">
        <f t="shared" si="0"/>
        <v/>
      </c>
      <c r="CB11" s="29" t="str">
        <f t="shared" si="1"/>
        <v/>
      </c>
      <c r="CC11" s="22">
        <f t="shared" si="2"/>
        <v>-1</v>
      </c>
      <c r="CD11" s="22">
        <f t="shared" si="3"/>
        <v>-1</v>
      </c>
      <c r="CE11" s="22">
        <f t="shared" si="4"/>
        <v>-1</v>
      </c>
      <c r="CF11" s="22">
        <f t="shared" si="5"/>
        <v>-1</v>
      </c>
      <c r="CG11" s="22">
        <f t="shared" si="6"/>
        <v>-1</v>
      </c>
      <c r="CH11" s="22">
        <f t="shared" si="7"/>
        <v>-1</v>
      </c>
      <c r="CI11" s="22">
        <f t="shared" si="8"/>
        <v>-1</v>
      </c>
      <c r="CJ11" s="22">
        <f t="shared" si="9"/>
        <v>-1</v>
      </c>
      <c r="CK11" s="22">
        <f t="shared" si="10"/>
        <v>-1</v>
      </c>
      <c r="CL11" s="22">
        <f t="shared" si="11"/>
        <v>-1</v>
      </c>
      <c r="CM11" s="22">
        <f t="shared" si="12"/>
        <v>-1</v>
      </c>
      <c r="CN11" s="22">
        <f t="shared" si="13"/>
        <v>-1</v>
      </c>
      <c r="CO11" s="22">
        <f t="shared" si="14"/>
        <v>-1</v>
      </c>
      <c r="CP11" s="22"/>
      <c r="CQ11" s="22"/>
      <c r="CR11" s="22"/>
      <c r="CS11" s="22"/>
      <c r="CT11" s="22"/>
    </row>
    <row r="12" spans="1:98" x14ac:dyDescent="0.25">
      <c r="A12" s="19" t="s">
        <v>98</v>
      </c>
      <c r="B12" s="91">
        <v>107195.44203000001</v>
      </c>
      <c r="C12" s="91">
        <v>184.47673545999999</v>
      </c>
      <c r="D12" s="91">
        <v>25167.892642999999</v>
      </c>
      <c r="E12" s="91">
        <v>2034.830007</v>
      </c>
      <c r="F12" s="91">
        <v>1652.3185375999999</v>
      </c>
      <c r="G12" s="91">
        <v>690.85842250999997</v>
      </c>
      <c r="H12" s="91">
        <v>9370.2391977000007</v>
      </c>
      <c r="I12" s="91">
        <v>38.762067031000001</v>
      </c>
      <c r="J12" s="91">
        <v>229.57874150000001</v>
      </c>
      <c r="K12" s="91">
        <v>93.150736643000002</v>
      </c>
      <c r="L12" s="91">
        <v>6.7762776053999998</v>
      </c>
      <c r="M12" s="91">
        <v>33.812509333000001</v>
      </c>
      <c r="N12" s="91">
        <v>13.241231041000001</v>
      </c>
      <c r="P12" s="27" t="s">
        <v>189</v>
      </c>
      <c r="Q12" s="25">
        <v>10.930467422275299</v>
      </c>
      <c r="R12" s="25">
        <v>4.0821384777925003</v>
      </c>
      <c r="S12" s="25">
        <v>23.760043606389001</v>
      </c>
      <c r="T12" s="25">
        <v>23.760232595750601</v>
      </c>
      <c r="U12" s="25">
        <v>12.5782659894508</v>
      </c>
      <c r="V12" s="25">
        <v>132.91170486653201</v>
      </c>
      <c r="W12" s="25">
        <v>18.511505857120198</v>
      </c>
      <c r="X12" s="25">
        <v>280.06216833288403</v>
      </c>
      <c r="Y12" s="25">
        <v>68122.641434327001</v>
      </c>
      <c r="Z12" s="25">
        <v>298.73063515496898</v>
      </c>
      <c r="AA12" s="25">
        <v>84.040041619355506</v>
      </c>
      <c r="AB12" s="25">
        <v>74.478916150207496</v>
      </c>
      <c r="AC12" s="25">
        <v>4.7618241046425602</v>
      </c>
      <c r="AD12" s="25">
        <v>58.132309636449598</v>
      </c>
      <c r="AE12" s="25">
        <v>58.132321783411903</v>
      </c>
      <c r="AF12" s="25">
        <v>128.76222157112301</v>
      </c>
      <c r="AG12" s="25">
        <v>206.72172059928201</v>
      </c>
      <c r="AH12" s="25">
        <v>3.66340105390135</v>
      </c>
      <c r="AI12" s="25">
        <v>1.3699002306806201</v>
      </c>
      <c r="AJ12" s="25">
        <v>27.3351762103769</v>
      </c>
      <c r="AK12" s="25">
        <v>7.9805840459028596</v>
      </c>
      <c r="AL12" s="25">
        <v>122.050176884538</v>
      </c>
      <c r="AM12" s="25">
        <v>0</v>
      </c>
      <c r="AN12" s="91">
        <v>5645.6903390157404</v>
      </c>
      <c r="AO12" s="25">
        <v>13251.212771816099</v>
      </c>
      <c r="AP12" s="25">
        <v>2715.29941601767</v>
      </c>
      <c r="AQ12" s="25">
        <v>16095.274409404899</v>
      </c>
      <c r="AR12" s="25">
        <v>151.81572865484901</v>
      </c>
      <c r="AS12" s="25">
        <v>0.29731127035830601</v>
      </c>
      <c r="AT12" s="25">
        <v>2920.1709688288502</v>
      </c>
      <c r="AU12" s="25">
        <v>1.5238321094374301</v>
      </c>
      <c r="AV12" s="25">
        <v>0.27970555851342299</v>
      </c>
      <c r="AW12" s="25">
        <v>181.229306899915</v>
      </c>
      <c r="AX12" s="25">
        <v>3.3338398406058301</v>
      </c>
      <c r="AY12" s="25">
        <v>0.18234179632599701</v>
      </c>
      <c r="AZ12" s="25">
        <v>8.9949549650842994E-2</v>
      </c>
      <c r="BA12" s="25">
        <v>1321.5733134913801</v>
      </c>
      <c r="BB12" s="25">
        <v>1073.9698856018099</v>
      </c>
      <c r="BC12" s="25">
        <v>247.60342788957001</v>
      </c>
      <c r="BD12" s="25">
        <v>1.9898002257532901</v>
      </c>
      <c r="BE12" s="25">
        <v>2.44332600076059E-2</v>
      </c>
      <c r="BF12" s="25">
        <v>11.981882052723501</v>
      </c>
      <c r="BG12" s="25">
        <v>0.46718868235255201</v>
      </c>
      <c r="BH12" s="25">
        <v>13.596815147957599</v>
      </c>
      <c r="BI12" s="25">
        <v>1.8780558274221899</v>
      </c>
      <c r="BJ12" s="25">
        <v>0.40543232097091497</v>
      </c>
      <c r="BK12" s="25">
        <v>63.144894646626597</v>
      </c>
      <c r="BL12" s="25">
        <v>13.831523149089101</v>
      </c>
      <c r="BM12" s="25">
        <v>1.90300762049636</v>
      </c>
      <c r="BN12" s="25">
        <v>791.54635526381003</v>
      </c>
      <c r="BO12" s="25">
        <v>9.5733528883303803E-2</v>
      </c>
      <c r="BP12" s="25">
        <v>453.93602351008798</v>
      </c>
      <c r="BQ12" s="25">
        <v>0</v>
      </c>
      <c r="BR12" s="25">
        <v>9.02415649873929E-2</v>
      </c>
      <c r="BS12" s="25">
        <v>637.09630804913195</v>
      </c>
      <c r="BT12" s="25">
        <v>67.671482145339596</v>
      </c>
      <c r="BU12" s="25">
        <v>5460.6817835391803</v>
      </c>
      <c r="BV12" s="25">
        <v>919.18249202655397</v>
      </c>
      <c r="BW12" s="25">
        <f t="shared" si="15"/>
        <v>2012.9276382415514</v>
      </c>
      <c r="BX12" s="25">
        <f t="shared" si="16"/>
        <v>912.7968423703901</v>
      </c>
      <c r="BZ12" s="25">
        <f t="shared" si="0"/>
        <v>5929.3353193961975</v>
      </c>
      <c r="CB12" s="29">
        <f t="shared" si="1"/>
        <v>8.0000016337642438E-3</v>
      </c>
      <c r="CC12" s="22">
        <f t="shared" si="2"/>
        <v>-0.36450057815646664</v>
      </c>
      <c r="CD12" s="22">
        <f t="shared" si="3"/>
        <v>-0.33839800135122139</v>
      </c>
      <c r="CE12" s="22">
        <f t="shared" si="4"/>
        <v>-0.36048382605122431</v>
      </c>
      <c r="CF12" s="22">
        <f t="shared" si="5"/>
        <v>-0.35052397057982837</v>
      </c>
      <c r="CG12" s="22">
        <f t="shared" si="6"/>
        <v>-0.35002249193321044</v>
      </c>
      <c r="CH12" s="22">
        <f t="shared" si="7"/>
        <v>-0.3429391482832832</v>
      </c>
      <c r="CI12" s="22">
        <f t="shared" si="8"/>
        <v>-0.41723133547331986</v>
      </c>
      <c r="CJ12" s="22">
        <f t="shared" si="9"/>
        <v>-0.38702359250479773</v>
      </c>
      <c r="CK12" s="22">
        <f t="shared" si="10"/>
        <v>-0.42106266460855218</v>
      </c>
      <c r="CL12" s="22">
        <f t="shared" si="11"/>
        <v>-0.37593277435685879</v>
      </c>
      <c r="CM12" s="22">
        <f t="shared" si="12"/>
        <v>-0.39758393685945603</v>
      </c>
      <c r="CN12" s="22">
        <f t="shared" si="13"/>
        <v>-0.45252493168102376</v>
      </c>
      <c r="CO12" s="22">
        <f t="shared" si="14"/>
        <v>-0.39729289359940417</v>
      </c>
      <c r="CP12" s="22"/>
      <c r="CQ12" s="22"/>
      <c r="CR12" s="22"/>
      <c r="CS12" s="22"/>
      <c r="CT12" s="22"/>
    </row>
    <row r="13" spans="1:98" x14ac:dyDescent="0.25">
      <c r="A13" s="19" t="s">
        <v>99</v>
      </c>
      <c r="B13" s="91">
        <v>224860.12088999999</v>
      </c>
      <c r="C13" s="91">
        <v>503.24473399999999</v>
      </c>
      <c r="D13" s="91">
        <v>60847.835041999999</v>
      </c>
      <c r="E13" s="91">
        <v>5539.1433998000002</v>
      </c>
      <c r="F13" s="91">
        <v>4497.0287435999999</v>
      </c>
      <c r="G13" s="91">
        <v>1874.5360257</v>
      </c>
      <c r="H13" s="91">
        <v>23430.927856999999</v>
      </c>
      <c r="I13" s="91">
        <v>94.980338481000004</v>
      </c>
      <c r="J13" s="91">
        <v>522.08866565000005</v>
      </c>
      <c r="K13" s="91">
        <v>233.12151947000001</v>
      </c>
      <c r="L13" s="91">
        <v>16.362464637999999</v>
      </c>
      <c r="M13" s="91">
        <v>75.186097864999994</v>
      </c>
      <c r="N13" s="91">
        <v>31.540453578000001</v>
      </c>
      <c r="P13" s="27" t="s">
        <v>190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91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25">
        <v>0</v>
      </c>
      <c r="BV13" s="25">
        <v>0</v>
      </c>
      <c r="BW13" s="25">
        <f t="shared" si="15"/>
        <v>0</v>
      </c>
      <c r="BX13" s="25">
        <f t="shared" si="16"/>
        <v>0</v>
      </c>
      <c r="BZ13" s="25" t="str">
        <f t="shared" si="0"/>
        <v/>
      </c>
      <c r="CB13" s="29" t="str">
        <f t="shared" si="1"/>
        <v/>
      </c>
      <c r="CC13" s="22">
        <f t="shared" si="2"/>
        <v>-1</v>
      </c>
      <c r="CD13" s="22">
        <f t="shared" si="3"/>
        <v>-1</v>
      </c>
      <c r="CE13" s="22">
        <f t="shared" si="4"/>
        <v>-1</v>
      </c>
      <c r="CF13" s="22">
        <f t="shared" si="5"/>
        <v>-1</v>
      </c>
      <c r="CG13" s="22">
        <f t="shared" si="6"/>
        <v>-1</v>
      </c>
      <c r="CH13" s="22">
        <f t="shared" si="7"/>
        <v>-1</v>
      </c>
      <c r="CI13" s="22">
        <f t="shared" si="8"/>
        <v>-1</v>
      </c>
      <c r="CJ13" s="22">
        <f t="shared" si="9"/>
        <v>-1</v>
      </c>
      <c r="CK13" s="22">
        <f t="shared" si="10"/>
        <v>-1</v>
      </c>
      <c r="CL13" s="22">
        <f t="shared" si="11"/>
        <v>-1</v>
      </c>
      <c r="CM13" s="22">
        <f t="shared" si="12"/>
        <v>-1</v>
      </c>
      <c r="CN13" s="22">
        <f t="shared" si="13"/>
        <v>-1</v>
      </c>
      <c r="CO13" s="22">
        <f t="shared" si="14"/>
        <v>-1</v>
      </c>
      <c r="CP13" s="22"/>
      <c r="CQ13" s="22"/>
      <c r="CR13" s="22"/>
      <c r="CS13" s="22"/>
      <c r="CT13" s="22"/>
    </row>
    <row r="14" spans="1:98" x14ac:dyDescent="0.25">
      <c r="A14" s="19" t="s">
        <v>100</v>
      </c>
      <c r="B14" s="91">
        <v>172474.05669</v>
      </c>
      <c r="C14" s="91">
        <v>258.55077872999999</v>
      </c>
      <c r="D14" s="91">
        <v>30232.334273</v>
      </c>
      <c r="E14" s="91">
        <v>2837.0730843000001</v>
      </c>
      <c r="F14" s="91">
        <v>2302.6786725000002</v>
      </c>
      <c r="G14" s="91">
        <v>1008.3858056</v>
      </c>
      <c r="H14" s="91">
        <v>13669.223757</v>
      </c>
      <c r="I14" s="91">
        <v>54.186962582</v>
      </c>
      <c r="J14" s="91">
        <v>323.84239473000002</v>
      </c>
      <c r="K14" s="91">
        <v>130.42094204</v>
      </c>
      <c r="L14" s="91">
        <v>9.4434794072999999</v>
      </c>
      <c r="M14" s="91">
        <v>46.639465108000003</v>
      </c>
      <c r="N14" s="91">
        <v>18.500266083</v>
      </c>
      <c r="P14" s="27" t="s">
        <v>191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91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f t="shared" si="15"/>
        <v>0</v>
      </c>
      <c r="BX14" s="25">
        <f t="shared" si="16"/>
        <v>0</v>
      </c>
      <c r="BZ14" s="25" t="str">
        <f t="shared" si="0"/>
        <v/>
      </c>
      <c r="CB14" s="29" t="str">
        <f t="shared" si="1"/>
        <v/>
      </c>
      <c r="CC14" s="22">
        <f t="shared" si="2"/>
        <v>-1</v>
      </c>
      <c r="CD14" s="22">
        <f t="shared" si="3"/>
        <v>-1</v>
      </c>
      <c r="CE14" s="22">
        <f t="shared" si="4"/>
        <v>-1</v>
      </c>
      <c r="CF14" s="22">
        <f t="shared" si="5"/>
        <v>-1</v>
      </c>
      <c r="CG14" s="22">
        <f t="shared" si="6"/>
        <v>-1</v>
      </c>
      <c r="CH14" s="22">
        <f t="shared" si="7"/>
        <v>-1</v>
      </c>
      <c r="CI14" s="22">
        <f t="shared" si="8"/>
        <v>-1</v>
      </c>
      <c r="CJ14" s="22">
        <f t="shared" si="9"/>
        <v>-1</v>
      </c>
      <c r="CK14" s="22">
        <f t="shared" si="10"/>
        <v>-1</v>
      </c>
      <c r="CL14" s="22">
        <f t="shared" si="11"/>
        <v>-1</v>
      </c>
      <c r="CM14" s="22">
        <f t="shared" si="12"/>
        <v>-1</v>
      </c>
      <c r="CN14" s="22">
        <f t="shared" si="13"/>
        <v>-1</v>
      </c>
      <c r="CO14" s="22">
        <f t="shared" si="14"/>
        <v>-1</v>
      </c>
      <c r="CP14" s="22"/>
      <c r="CQ14" s="22"/>
      <c r="CR14" s="22"/>
      <c r="CS14" s="22"/>
      <c r="CT14" s="22"/>
    </row>
    <row r="15" spans="1:98" x14ac:dyDescent="0.25">
      <c r="A15" s="19" t="s">
        <v>101</v>
      </c>
      <c r="B15" s="91">
        <v>127735.63768</v>
      </c>
      <c r="C15" s="91">
        <v>295.27777006999997</v>
      </c>
      <c r="D15" s="91">
        <v>35729.756908000003</v>
      </c>
      <c r="E15" s="91">
        <v>3158.6452202999999</v>
      </c>
      <c r="F15" s="91">
        <v>2554.2542622000001</v>
      </c>
      <c r="G15" s="91">
        <v>1051.1574023000001</v>
      </c>
      <c r="H15" s="91">
        <v>13109.771133</v>
      </c>
      <c r="I15" s="91">
        <v>55.767578569000001</v>
      </c>
      <c r="J15" s="91">
        <v>303.73517934</v>
      </c>
      <c r="K15" s="91">
        <v>136.99290886</v>
      </c>
      <c r="L15" s="91">
        <v>9.6168549633999998</v>
      </c>
      <c r="M15" s="91">
        <v>44.323022000999998</v>
      </c>
      <c r="N15" s="91">
        <v>18.506283415999999</v>
      </c>
      <c r="P15" s="27" t="s">
        <v>192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  <c r="AN15" s="91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f t="shared" si="15"/>
        <v>0</v>
      </c>
      <c r="BX15" s="25">
        <f t="shared" si="16"/>
        <v>0</v>
      </c>
      <c r="BZ15" s="25" t="str">
        <f t="shared" si="0"/>
        <v/>
      </c>
      <c r="CB15" s="29" t="str">
        <f t="shared" si="1"/>
        <v/>
      </c>
      <c r="CC15" s="22">
        <f t="shared" si="2"/>
        <v>-1</v>
      </c>
      <c r="CD15" s="22">
        <f t="shared" si="3"/>
        <v>-1</v>
      </c>
      <c r="CE15" s="22">
        <f t="shared" si="4"/>
        <v>-1</v>
      </c>
      <c r="CF15" s="22">
        <f t="shared" si="5"/>
        <v>-1</v>
      </c>
      <c r="CG15" s="22">
        <f t="shared" si="6"/>
        <v>-1</v>
      </c>
      <c r="CH15" s="22">
        <f t="shared" si="7"/>
        <v>-1</v>
      </c>
      <c r="CI15" s="22">
        <f t="shared" si="8"/>
        <v>-1</v>
      </c>
      <c r="CJ15" s="22">
        <f t="shared" si="9"/>
        <v>-1</v>
      </c>
      <c r="CK15" s="22">
        <f t="shared" si="10"/>
        <v>-1</v>
      </c>
      <c r="CL15" s="22">
        <f t="shared" si="11"/>
        <v>-1</v>
      </c>
      <c r="CM15" s="22">
        <f t="shared" si="12"/>
        <v>-1</v>
      </c>
      <c r="CN15" s="22">
        <f t="shared" si="13"/>
        <v>-1</v>
      </c>
      <c r="CO15" s="22">
        <f t="shared" si="14"/>
        <v>-1</v>
      </c>
      <c r="CP15" s="22"/>
      <c r="CQ15" s="22"/>
      <c r="CR15" s="22"/>
      <c r="CS15" s="22"/>
      <c r="CT15" s="22"/>
    </row>
    <row r="16" spans="1:98" x14ac:dyDescent="0.25">
      <c r="A16" s="19" t="s">
        <v>102</v>
      </c>
      <c r="B16" s="91">
        <v>433740.48142000003</v>
      </c>
      <c r="C16" s="91">
        <v>1073.7959092999999</v>
      </c>
      <c r="D16" s="91">
        <v>125190.52638</v>
      </c>
      <c r="E16" s="91">
        <v>8450.1394486000008</v>
      </c>
      <c r="F16" s="91">
        <v>6497.2192281999996</v>
      </c>
      <c r="G16" s="91">
        <v>2702.0942626000001</v>
      </c>
      <c r="H16" s="91">
        <v>47240.500377999997</v>
      </c>
      <c r="I16" s="91">
        <v>191.12732796</v>
      </c>
      <c r="J16" s="91">
        <v>1003.4926732</v>
      </c>
      <c r="K16" s="91">
        <v>483.54453625999997</v>
      </c>
      <c r="L16" s="91">
        <v>32.509060994000002</v>
      </c>
      <c r="M16" s="91">
        <v>140.78483868999999</v>
      </c>
      <c r="N16" s="91">
        <v>62.334363951</v>
      </c>
      <c r="P16" s="27" t="s">
        <v>193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91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0</v>
      </c>
      <c r="BW16" s="25">
        <f t="shared" si="15"/>
        <v>0</v>
      </c>
      <c r="BX16" s="25">
        <f t="shared" si="16"/>
        <v>0</v>
      </c>
      <c r="BZ16" s="25" t="str">
        <f t="shared" si="0"/>
        <v/>
      </c>
      <c r="CB16" s="29" t="str">
        <f t="shared" si="1"/>
        <v/>
      </c>
      <c r="CC16" s="22">
        <f t="shared" si="2"/>
        <v>-1</v>
      </c>
      <c r="CD16" s="22">
        <f t="shared" si="3"/>
        <v>-1</v>
      </c>
      <c r="CE16" s="22">
        <f t="shared" si="4"/>
        <v>-1</v>
      </c>
      <c r="CF16" s="22">
        <f t="shared" si="5"/>
        <v>-1</v>
      </c>
      <c r="CG16" s="22">
        <f t="shared" si="6"/>
        <v>-1</v>
      </c>
      <c r="CH16" s="22">
        <f t="shared" si="7"/>
        <v>-1</v>
      </c>
      <c r="CI16" s="22">
        <f t="shared" si="8"/>
        <v>-1</v>
      </c>
      <c r="CJ16" s="22">
        <f t="shared" si="9"/>
        <v>-1</v>
      </c>
      <c r="CK16" s="22">
        <f t="shared" si="10"/>
        <v>-1</v>
      </c>
      <c r="CL16" s="22">
        <f t="shared" si="11"/>
        <v>-1</v>
      </c>
      <c r="CM16" s="22">
        <f t="shared" si="12"/>
        <v>-1</v>
      </c>
      <c r="CN16" s="22">
        <f t="shared" si="13"/>
        <v>-1</v>
      </c>
      <c r="CO16" s="22">
        <f t="shared" si="14"/>
        <v>-1</v>
      </c>
      <c r="CP16" s="22"/>
      <c r="CQ16" s="22"/>
      <c r="CR16" s="22"/>
      <c r="CS16" s="22"/>
      <c r="CT16" s="22"/>
    </row>
    <row r="17" spans="1:98" x14ac:dyDescent="0.25">
      <c r="A17" s="19" t="s">
        <v>103</v>
      </c>
      <c r="B17" s="91">
        <v>448550.97842</v>
      </c>
      <c r="C17" s="91">
        <v>918.16637083000001</v>
      </c>
      <c r="D17" s="91">
        <v>103469.77413999999</v>
      </c>
      <c r="E17" s="91">
        <v>6552.1502541999998</v>
      </c>
      <c r="F17" s="91">
        <v>4932.2896356000001</v>
      </c>
      <c r="G17" s="91">
        <v>1760.6362528</v>
      </c>
      <c r="H17" s="91">
        <v>38793.466958999998</v>
      </c>
      <c r="I17" s="91">
        <v>179.55702805000001</v>
      </c>
      <c r="J17" s="91">
        <v>985.88988787000005</v>
      </c>
      <c r="K17" s="91">
        <v>447.96879439000003</v>
      </c>
      <c r="L17" s="91">
        <v>31.036887515</v>
      </c>
      <c r="M17" s="91">
        <v>146.92001497999999</v>
      </c>
      <c r="N17" s="91">
        <v>59.819606430999997</v>
      </c>
      <c r="P17" s="27" t="s">
        <v>194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91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0</v>
      </c>
      <c r="BW17" s="25">
        <f t="shared" si="15"/>
        <v>0</v>
      </c>
      <c r="BX17" s="25">
        <f t="shared" si="16"/>
        <v>0</v>
      </c>
      <c r="BZ17" s="25" t="str">
        <f t="shared" si="0"/>
        <v/>
      </c>
      <c r="CB17" s="29" t="str">
        <f t="shared" si="1"/>
        <v/>
      </c>
      <c r="CC17" s="22">
        <f t="shared" si="2"/>
        <v>-1</v>
      </c>
      <c r="CD17" s="22">
        <f t="shared" si="3"/>
        <v>-1</v>
      </c>
      <c r="CE17" s="22">
        <f t="shared" si="4"/>
        <v>-1</v>
      </c>
      <c r="CF17" s="22">
        <f t="shared" si="5"/>
        <v>-1</v>
      </c>
      <c r="CG17" s="22">
        <f t="shared" si="6"/>
        <v>-1</v>
      </c>
      <c r="CH17" s="22">
        <f t="shared" si="7"/>
        <v>-1</v>
      </c>
      <c r="CI17" s="22">
        <f t="shared" si="8"/>
        <v>-1</v>
      </c>
      <c r="CJ17" s="22">
        <f t="shared" si="9"/>
        <v>-1</v>
      </c>
      <c r="CK17" s="22">
        <f t="shared" si="10"/>
        <v>-1</v>
      </c>
      <c r="CL17" s="22">
        <f t="shared" si="11"/>
        <v>-1</v>
      </c>
      <c r="CM17" s="22">
        <f t="shared" si="12"/>
        <v>-1</v>
      </c>
      <c r="CN17" s="22">
        <f t="shared" si="13"/>
        <v>-1</v>
      </c>
      <c r="CO17" s="22">
        <f t="shared" si="14"/>
        <v>-1</v>
      </c>
      <c r="CP17" s="22"/>
      <c r="CQ17" s="22"/>
      <c r="CR17" s="22"/>
      <c r="CS17" s="22"/>
      <c r="CT17" s="22"/>
    </row>
    <row r="18" spans="1:98" x14ac:dyDescent="0.25">
      <c r="A18" s="19" t="s">
        <v>104</v>
      </c>
      <c r="B18" s="91">
        <v>330110.64577</v>
      </c>
      <c r="C18" s="91">
        <v>572.70837253000002</v>
      </c>
      <c r="D18" s="91">
        <v>71574.442628999997</v>
      </c>
      <c r="E18" s="91">
        <v>6296.4325036999999</v>
      </c>
      <c r="F18" s="91">
        <v>5111.3127058999999</v>
      </c>
      <c r="G18" s="91">
        <v>2141.0476499000001</v>
      </c>
      <c r="H18" s="91">
        <v>29394.598629</v>
      </c>
      <c r="I18" s="91">
        <v>119.99767192</v>
      </c>
      <c r="J18" s="91">
        <v>713.03605073999995</v>
      </c>
      <c r="K18" s="91">
        <v>288.52316991999999</v>
      </c>
      <c r="L18" s="91">
        <v>20.969604124</v>
      </c>
      <c r="M18" s="91">
        <v>104.3265684</v>
      </c>
      <c r="N18" s="91">
        <v>40.936235052999997</v>
      </c>
      <c r="P18" s="27" t="s">
        <v>195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91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f t="shared" si="15"/>
        <v>0</v>
      </c>
      <c r="BX18" s="25">
        <f t="shared" si="16"/>
        <v>0</v>
      </c>
      <c r="BZ18" s="25" t="str">
        <f t="shared" si="0"/>
        <v/>
      </c>
      <c r="CB18" s="29" t="str">
        <f t="shared" si="1"/>
        <v/>
      </c>
      <c r="CC18" s="22">
        <f t="shared" si="2"/>
        <v>-1</v>
      </c>
      <c r="CD18" s="22">
        <f t="shared" si="3"/>
        <v>-1</v>
      </c>
      <c r="CE18" s="22">
        <f t="shared" si="4"/>
        <v>-1</v>
      </c>
      <c r="CF18" s="22">
        <f t="shared" si="5"/>
        <v>-1</v>
      </c>
      <c r="CG18" s="22">
        <f t="shared" si="6"/>
        <v>-1</v>
      </c>
      <c r="CH18" s="22">
        <f t="shared" si="7"/>
        <v>-1</v>
      </c>
      <c r="CI18" s="22">
        <f t="shared" si="8"/>
        <v>-1</v>
      </c>
      <c r="CJ18" s="22">
        <f t="shared" si="9"/>
        <v>-1</v>
      </c>
      <c r="CK18" s="22">
        <f t="shared" si="10"/>
        <v>-1</v>
      </c>
      <c r="CL18" s="22">
        <f t="shared" si="11"/>
        <v>-1</v>
      </c>
      <c r="CM18" s="22">
        <f t="shared" si="12"/>
        <v>-1</v>
      </c>
      <c r="CN18" s="22">
        <f t="shared" si="13"/>
        <v>-1</v>
      </c>
      <c r="CO18" s="22">
        <f t="shared" si="14"/>
        <v>-1</v>
      </c>
      <c r="CP18" s="22"/>
      <c r="CQ18" s="22"/>
      <c r="CR18" s="22"/>
      <c r="CS18" s="22"/>
      <c r="CT18" s="22"/>
    </row>
    <row r="19" spans="1:98" x14ac:dyDescent="0.25">
      <c r="A19" s="19" t="s">
        <v>105</v>
      </c>
      <c r="B19" s="91">
        <v>81391.611378999994</v>
      </c>
      <c r="C19" s="91">
        <v>173.91118793000001</v>
      </c>
      <c r="D19" s="91">
        <v>20996.741655999998</v>
      </c>
      <c r="E19" s="91">
        <v>1909.007302</v>
      </c>
      <c r="F19" s="91">
        <v>1549.4754293000001</v>
      </c>
      <c r="G19" s="91">
        <v>657.48299760999998</v>
      </c>
      <c r="H19" s="91">
        <v>8273.8932872999994</v>
      </c>
      <c r="I19" s="91">
        <v>32.638575566</v>
      </c>
      <c r="J19" s="91">
        <v>179.81122585</v>
      </c>
      <c r="K19" s="91">
        <v>80.211767018000003</v>
      </c>
      <c r="L19" s="91">
        <v>5.6115578568000002</v>
      </c>
      <c r="M19" s="91">
        <v>25.603795259000002</v>
      </c>
      <c r="N19" s="91">
        <v>10.832517119</v>
      </c>
      <c r="P19" s="27" t="s">
        <v>196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91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f t="shared" si="15"/>
        <v>0</v>
      </c>
      <c r="BX19" s="25">
        <f t="shared" si="16"/>
        <v>0</v>
      </c>
      <c r="BZ19" s="25" t="str">
        <f t="shared" si="0"/>
        <v/>
      </c>
      <c r="CB19" s="29" t="str">
        <f t="shared" si="1"/>
        <v/>
      </c>
      <c r="CC19" s="22">
        <f t="shared" si="2"/>
        <v>-1</v>
      </c>
      <c r="CD19" s="22">
        <f t="shared" si="3"/>
        <v>-1</v>
      </c>
      <c r="CE19" s="22">
        <f t="shared" si="4"/>
        <v>-1</v>
      </c>
      <c r="CF19" s="22">
        <f t="shared" si="5"/>
        <v>-1</v>
      </c>
      <c r="CG19" s="22">
        <f t="shared" si="6"/>
        <v>-1</v>
      </c>
      <c r="CH19" s="22">
        <f t="shared" si="7"/>
        <v>-1</v>
      </c>
      <c r="CI19" s="22">
        <f t="shared" si="8"/>
        <v>-1</v>
      </c>
      <c r="CJ19" s="22">
        <f t="shared" si="9"/>
        <v>-1</v>
      </c>
      <c r="CK19" s="22">
        <f t="shared" si="10"/>
        <v>-1</v>
      </c>
      <c r="CL19" s="22">
        <f t="shared" si="11"/>
        <v>-1</v>
      </c>
      <c r="CM19" s="22">
        <f t="shared" si="12"/>
        <v>-1</v>
      </c>
      <c r="CN19" s="22">
        <f t="shared" si="13"/>
        <v>-1</v>
      </c>
      <c r="CO19" s="22">
        <f t="shared" si="14"/>
        <v>-1</v>
      </c>
      <c r="CP19" s="22"/>
      <c r="CQ19" s="22"/>
      <c r="CR19" s="22"/>
      <c r="CS19" s="22"/>
      <c r="CT19" s="22"/>
    </row>
    <row r="20" spans="1:98" x14ac:dyDescent="0.25">
      <c r="A20" s="19" t="s">
        <v>106</v>
      </c>
      <c r="B20" s="91">
        <v>78690.026893000002</v>
      </c>
      <c r="C20" s="91">
        <v>118.51075775</v>
      </c>
      <c r="D20" s="91">
        <v>14352.404166</v>
      </c>
      <c r="E20" s="91">
        <v>1300.4142400000001</v>
      </c>
      <c r="F20" s="91">
        <v>1055.4669526</v>
      </c>
      <c r="G20" s="91">
        <v>461.57471784000001</v>
      </c>
      <c r="H20" s="91">
        <v>6409.2152722999999</v>
      </c>
      <c r="I20" s="91">
        <v>24.841653333</v>
      </c>
      <c r="J20" s="91">
        <v>149.04937487000001</v>
      </c>
      <c r="K20" s="91">
        <v>59.789395591000002</v>
      </c>
      <c r="L20" s="91">
        <v>4.3297678552000001</v>
      </c>
      <c r="M20" s="91">
        <v>21.389373393</v>
      </c>
      <c r="N20" s="91">
        <v>8.4811644745999999</v>
      </c>
      <c r="P20" s="27" t="s">
        <v>197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91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f t="shared" si="15"/>
        <v>0</v>
      </c>
      <c r="BX20" s="25">
        <f t="shared" si="16"/>
        <v>0</v>
      </c>
      <c r="BZ20" s="25" t="str">
        <f t="shared" si="0"/>
        <v/>
      </c>
      <c r="CB20" s="29" t="str">
        <f t="shared" si="1"/>
        <v/>
      </c>
      <c r="CC20" s="22">
        <f t="shared" si="2"/>
        <v>-1</v>
      </c>
      <c r="CD20" s="22">
        <f t="shared" si="3"/>
        <v>-1</v>
      </c>
      <c r="CE20" s="22">
        <f t="shared" si="4"/>
        <v>-1</v>
      </c>
      <c r="CF20" s="22">
        <f t="shared" si="5"/>
        <v>-1</v>
      </c>
      <c r="CG20" s="22">
        <f t="shared" si="6"/>
        <v>-1</v>
      </c>
      <c r="CH20" s="22">
        <f t="shared" si="7"/>
        <v>-1</v>
      </c>
      <c r="CI20" s="22">
        <f t="shared" si="8"/>
        <v>-1</v>
      </c>
      <c r="CJ20" s="22">
        <f t="shared" si="9"/>
        <v>-1</v>
      </c>
      <c r="CK20" s="22">
        <f t="shared" si="10"/>
        <v>-1</v>
      </c>
      <c r="CL20" s="22">
        <f t="shared" si="11"/>
        <v>-1</v>
      </c>
      <c r="CM20" s="22">
        <f t="shared" si="12"/>
        <v>-1</v>
      </c>
      <c r="CN20" s="22">
        <f t="shared" si="13"/>
        <v>-1</v>
      </c>
      <c r="CO20" s="22">
        <f t="shared" si="14"/>
        <v>-1</v>
      </c>
      <c r="CP20" s="22"/>
      <c r="CQ20" s="22"/>
      <c r="CR20" s="22"/>
      <c r="CS20" s="22"/>
      <c r="CT20" s="22"/>
    </row>
    <row r="21" spans="1:98" x14ac:dyDescent="0.25">
      <c r="A21" s="56" t="s">
        <v>107</v>
      </c>
      <c r="B21" s="91">
        <v>353708.66943000001</v>
      </c>
      <c r="C21" s="91">
        <v>716.09548021000001</v>
      </c>
      <c r="D21" s="91">
        <v>86734.020000999997</v>
      </c>
      <c r="E21" s="91">
        <v>3030.5123881999998</v>
      </c>
      <c r="F21" s="91">
        <v>1936.2140907999999</v>
      </c>
      <c r="G21" s="91">
        <v>819.72262900999999</v>
      </c>
      <c r="H21" s="91">
        <v>35793.299966999999</v>
      </c>
      <c r="I21" s="91">
        <v>134.18545216999999</v>
      </c>
      <c r="J21" s="91">
        <v>720.97370361000003</v>
      </c>
      <c r="K21" s="91">
        <v>339.20181723000002</v>
      </c>
      <c r="L21" s="91">
        <v>22.938275554000001</v>
      </c>
      <c r="M21" s="91">
        <v>102.97148755000001</v>
      </c>
      <c r="N21" s="91">
        <v>44.697613644</v>
      </c>
      <c r="P21" s="27" t="s">
        <v>198</v>
      </c>
      <c r="Q21" s="25">
        <v>56.847333012788297</v>
      </c>
      <c r="R21" s="25">
        <v>22.281404222396802</v>
      </c>
      <c r="S21" s="25">
        <v>130.150339001698</v>
      </c>
      <c r="T21" s="25">
        <v>130.151428588329</v>
      </c>
      <c r="U21" s="25">
        <v>67.395561923838301</v>
      </c>
      <c r="V21" s="25">
        <v>701.08324927429601</v>
      </c>
      <c r="W21" s="25">
        <v>100.95621953786799</v>
      </c>
      <c r="X21" s="25">
        <v>1513.28976059652</v>
      </c>
      <c r="Y21" s="25">
        <v>337477.96622655197</v>
      </c>
      <c r="Z21" s="25">
        <v>1545.1511607678499</v>
      </c>
      <c r="AA21" s="25">
        <v>435.52812644908698</v>
      </c>
      <c r="AB21" s="25">
        <v>391.14434896242102</v>
      </c>
      <c r="AC21" s="25">
        <v>23.835315872787302</v>
      </c>
      <c r="AD21" s="25">
        <v>328.899571819041</v>
      </c>
      <c r="AE21" s="25">
        <v>328.89962318712298</v>
      </c>
      <c r="AF21" s="25">
        <v>664.72548688615404</v>
      </c>
      <c r="AG21" s="25">
        <v>1278.79630987634</v>
      </c>
      <c r="AH21" s="25">
        <v>19.108256283051698</v>
      </c>
      <c r="AI21" s="25">
        <v>7.6954713358523996</v>
      </c>
      <c r="AJ21" s="25">
        <v>139.04215858075699</v>
      </c>
      <c r="AK21" s="25">
        <v>43.3906020911502</v>
      </c>
      <c r="AL21" s="25">
        <v>686.59543463571299</v>
      </c>
      <c r="AM21" s="25">
        <v>0</v>
      </c>
      <c r="AN21" s="91">
        <v>35881.797046430402</v>
      </c>
      <c r="AO21" s="25">
        <v>68140.061989415102</v>
      </c>
      <c r="AP21" s="25">
        <v>14285.8827439016</v>
      </c>
      <c r="AQ21" s="25">
        <v>83090.670220202795</v>
      </c>
      <c r="AR21" s="25">
        <v>816.42912813160103</v>
      </c>
      <c r="AS21" s="25">
        <v>1.65263116419528</v>
      </c>
      <c r="AT21" s="25">
        <v>19198.3117277528</v>
      </c>
      <c r="AU21" s="25">
        <v>8.5628742787306997</v>
      </c>
      <c r="AV21" s="25">
        <v>1.6007441116078001</v>
      </c>
      <c r="AW21" s="25">
        <v>1029.4214796261299</v>
      </c>
      <c r="AX21" s="25">
        <v>19.196020582761001</v>
      </c>
      <c r="AY21" s="25">
        <v>1.0718474100652</v>
      </c>
      <c r="AZ21" s="25">
        <v>0.50302174787985698</v>
      </c>
      <c r="BA21" s="25">
        <v>2936.4034083177899</v>
      </c>
      <c r="BB21" s="25">
        <v>1867.96667217655</v>
      </c>
      <c r="BC21" s="25">
        <v>1068.4367361412401</v>
      </c>
      <c r="BD21" s="25">
        <v>11.754947325356699</v>
      </c>
      <c r="BE21" s="25">
        <v>0.14304542711795201</v>
      </c>
      <c r="BF21" s="25">
        <v>69.585666471717104</v>
      </c>
      <c r="BG21" s="25">
        <v>2.7093126920528401</v>
      </c>
      <c r="BH21" s="25">
        <v>77.056305803669204</v>
      </c>
      <c r="BI21" s="25">
        <v>10.2873730728426</v>
      </c>
      <c r="BJ21" s="25">
        <v>2.3121445254718198</v>
      </c>
      <c r="BK21" s="25">
        <v>357.19777034762501</v>
      </c>
      <c r="BL21" s="25">
        <v>79.199427641133198</v>
      </c>
      <c r="BM21" s="25">
        <v>11.158359471064699</v>
      </c>
      <c r="BN21" s="25">
        <v>263.19781820037002</v>
      </c>
      <c r="BO21" s="25">
        <v>0.55530991789686102</v>
      </c>
      <c r="BP21" s="25">
        <v>754.835203676741</v>
      </c>
      <c r="BQ21" s="25">
        <v>0</v>
      </c>
      <c r="BR21" s="25">
        <v>0.515785952057774</v>
      </c>
      <c r="BS21" s="25">
        <v>4084.26629627076</v>
      </c>
      <c r="BT21" s="25">
        <v>1140.67634800464</v>
      </c>
      <c r="BU21" s="25">
        <v>34944.647107624703</v>
      </c>
      <c r="BV21" s="25">
        <v>5447.0087961375402</v>
      </c>
      <c r="BW21" s="25">
        <f t="shared" si="15"/>
        <v>13233.749906043762</v>
      </c>
      <c r="BX21" s="25">
        <f t="shared" si="16"/>
        <v>5412.2898856254278</v>
      </c>
      <c r="BZ21" s="25">
        <f t="shared" si="0"/>
        <v>37404.374473646858</v>
      </c>
      <c r="CB21" s="29">
        <f t="shared" si="1"/>
        <v>8.0000015058794369E-3</v>
      </c>
      <c r="CC21" s="22">
        <f t="shared" si="2"/>
        <v>-4.5887207767917437E-2</v>
      </c>
      <c r="CD21" s="22">
        <f t="shared" si="3"/>
        <v>-4.119568743212277E-2</v>
      </c>
      <c r="CE21" s="22">
        <f t="shared" si="4"/>
        <v>-4.2006006187136208E-2</v>
      </c>
      <c r="CF21" s="22">
        <f t="shared" si="5"/>
        <v>-3.1053817911665699E-2</v>
      </c>
      <c r="CG21" s="22">
        <f t="shared" si="6"/>
        <v>-3.5247867964462345E-2</v>
      </c>
      <c r="CH21" s="22">
        <f t="shared" si="7"/>
        <v>-7.9157782202042171E-2</v>
      </c>
      <c r="CI21" s="22">
        <f t="shared" si="8"/>
        <v>-2.3709824468761465E-2</v>
      </c>
      <c r="CJ21" s="22">
        <f t="shared" si="9"/>
        <v>-3.0063047196504399E-2</v>
      </c>
      <c r="CK21" s="22">
        <f t="shared" si="10"/>
        <v>-2.7588321510354927E-2</v>
      </c>
      <c r="CL21" s="22">
        <f t="shared" si="11"/>
        <v>-3.0371871610261753E-2</v>
      </c>
      <c r="CM21" s="22">
        <f t="shared" si="12"/>
        <v>-2.8636474004195705E-2</v>
      </c>
      <c r="CN21" s="22">
        <f t="shared" si="13"/>
        <v>-1.9571126532997352E-2</v>
      </c>
      <c r="CO21" s="22">
        <f t="shared" si="14"/>
        <v>-2.9241193126319124E-2</v>
      </c>
      <c r="CP21" s="22"/>
      <c r="CQ21" s="22"/>
      <c r="CR21" s="22"/>
      <c r="CS21" s="22"/>
      <c r="CT21" s="22"/>
    </row>
    <row r="22" spans="1:98" x14ac:dyDescent="0.25">
      <c r="A22" s="19" t="s">
        <v>108</v>
      </c>
      <c r="B22" s="91">
        <v>95690.257492999997</v>
      </c>
      <c r="C22" s="91">
        <v>215.09617721000001</v>
      </c>
      <c r="D22" s="91">
        <v>27781.139287000002</v>
      </c>
      <c r="E22" s="91">
        <v>2273.6894882000001</v>
      </c>
      <c r="F22" s="91">
        <v>1850.0091700999999</v>
      </c>
      <c r="G22" s="91">
        <v>807.28480275000004</v>
      </c>
      <c r="H22" s="91">
        <v>8625.2521097000008</v>
      </c>
      <c r="I22" s="91">
        <v>36.498231938000004</v>
      </c>
      <c r="J22" s="91">
        <v>185.52340330000001</v>
      </c>
      <c r="K22" s="91">
        <v>91.670561755999998</v>
      </c>
      <c r="L22" s="91">
        <v>6.1428069058999997</v>
      </c>
      <c r="M22" s="91">
        <v>24.464651335999999</v>
      </c>
      <c r="N22" s="91">
        <v>11.847296589999999</v>
      </c>
      <c r="P22" s="27" t="s">
        <v>199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91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f t="shared" si="15"/>
        <v>0</v>
      </c>
      <c r="BX22" s="25">
        <f t="shared" si="16"/>
        <v>0</v>
      </c>
      <c r="BZ22" s="25" t="str">
        <f t="shared" si="0"/>
        <v/>
      </c>
      <c r="CB22" s="29" t="str">
        <f t="shared" si="1"/>
        <v/>
      </c>
      <c r="CC22" s="22">
        <f t="shared" si="2"/>
        <v>-1</v>
      </c>
      <c r="CD22" s="22">
        <f t="shared" si="3"/>
        <v>-1</v>
      </c>
      <c r="CE22" s="22">
        <f t="shared" si="4"/>
        <v>-1</v>
      </c>
      <c r="CF22" s="22">
        <f t="shared" si="5"/>
        <v>-1</v>
      </c>
      <c r="CG22" s="22">
        <f t="shared" si="6"/>
        <v>-1</v>
      </c>
      <c r="CH22" s="22">
        <f t="shared" si="7"/>
        <v>-1</v>
      </c>
      <c r="CI22" s="22">
        <f t="shared" si="8"/>
        <v>-1</v>
      </c>
      <c r="CJ22" s="22">
        <f t="shared" si="9"/>
        <v>-1</v>
      </c>
      <c r="CK22" s="22">
        <f t="shared" si="10"/>
        <v>-1</v>
      </c>
      <c r="CL22" s="22">
        <f t="shared" si="11"/>
        <v>-1</v>
      </c>
      <c r="CM22" s="22">
        <f t="shared" si="12"/>
        <v>-1</v>
      </c>
      <c r="CN22" s="22">
        <f t="shared" si="13"/>
        <v>-1</v>
      </c>
      <c r="CO22" s="22">
        <f t="shared" si="14"/>
        <v>-1</v>
      </c>
      <c r="CP22" s="22"/>
      <c r="CQ22" s="22"/>
      <c r="CR22" s="22"/>
      <c r="CS22" s="22"/>
      <c r="CT22" s="22"/>
    </row>
    <row r="23" spans="1:98" x14ac:dyDescent="0.25">
      <c r="A23" s="19" t="s">
        <v>109</v>
      </c>
      <c r="B23" s="91">
        <v>212742.98079</v>
      </c>
      <c r="C23" s="91">
        <v>380.02285738</v>
      </c>
      <c r="D23" s="91">
        <v>51424.892822000002</v>
      </c>
      <c r="E23" s="91">
        <v>4280.5947114000001</v>
      </c>
      <c r="F23" s="91">
        <v>3471.4607483999998</v>
      </c>
      <c r="G23" s="91">
        <v>1411.3683156</v>
      </c>
      <c r="H23" s="91">
        <v>19949.818216</v>
      </c>
      <c r="I23" s="91">
        <v>84.205726509000002</v>
      </c>
      <c r="J23" s="91">
        <v>511.23899605000003</v>
      </c>
      <c r="K23" s="91">
        <v>200.17775846999999</v>
      </c>
      <c r="L23" s="91">
        <v>14.887408201</v>
      </c>
      <c r="M23" s="91">
        <v>78.270284098000005</v>
      </c>
      <c r="N23" s="91">
        <v>28.989969002999999</v>
      </c>
      <c r="P23" s="27" t="s">
        <v>200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91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25">
        <v>0</v>
      </c>
      <c r="BT23" s="25">
        <v>0</v>
      </c>
      <c r="BU23" s="25">
        <v>0</v>
      </c>
      <c r="BV23" s="25">
        <v>0</v>
      </c>
      <c r="BW23" s="25">
        <f t="shared" si="15"/>
        <v>0</v>
      </c>
      <c r="BX23" s="25">
        <f t="shared" si="16"/>
        <v>0</v>
      </c>
      <c r="BZ23" s="25" t="str">
        <f t="shared" si="0"/>
        <v/>
      </c>
      <c r="CB23" s="29" t="str">
        <f t="shared" si="1"/>
        <v/>
      </c>
      <c r="CC23" s="22">
        <f t="shared" si="2"/>
        <v>-1</v>
      </c>
      <c r="CD23" s="22">
        <f t="shared" si="3"/>
        <v>-1</v>
      </c>
      <c r="CE23" s="22">
        <f t="shared" si="4"/>
        <v>-1</v>
      </c>
      <c r="CF23" s="22">
        <f t="shared" si="5"/>
        <v>-1</v>
      </c>
      <c r="CG23" s="22">
        <f t="shared" si="6"/>
        <v>-1</v>
      </c>
      <c r="CH23" s="22">
        <f t="shared" si="7"/>
        <v>-1</v>
      </c>
      <c r="CI23" s="22">
        <f t="shared" si="8"/>
        <v>-1</v>
      </c>
      <c r="CJ23" s="22">
        <f t="shared" si="9"/>
        <v>-1</v>
      </c>
      <c r="CK23" s="22">
        <f t="shared" si="10"/>
        <v>-1</v>
      </c>
      <c r="CL23" s="22">
        <f t="shared" si="11"/>
        <v>-1</v>
      </c>
      <c r="CM23" s="22">
        <f t="shared" si="12"/>
        <v>-1</v>
      </c>
      <c r="CN23" s="22">
        <f t="shared" si="13"/>
        <v>-1</v>
      </c>
      <c r="CO23" s="22">
        <f t="shared" si="14"/>
        <v>-1</v>
      </c>
      <c r="CP23" s="22"/>
      <c r="CQ23" s="22"/>
      <c r="CR23" s="22"/>
      <c r="CS23" s="22"/>
      <c r="CT23" s="22"/>
    </row>
    <row r="24" spans="1:98" x14ac:dyDescent="0.25">
      <c r="A24" s="19" t="s">
        <v>110</v>
      </c>
      <c r="B24" s="91">
        <v>69649.526561000006</v>
      </c>
      <c r="C24" s="91">
        <v>158.83175714000001</v>
      </c>
      <c r="D24" s="91">
        <v>21327.426983000001</v>
      </c>
      <c r="E24" s="91">
        <v>1748.8567015000001</v>
      </c>
      <c r="F24" s="91">
        <v>1419.8783159</v>
      </c>
      <c r="G24" s="91">
        <v>588.08431457999995</v>
      </c>
      <c r="H24" s="91">
        <v>7164.4184077999998</v>
      </c>
      <c r="I24" s="91">
        <v>30.001296706000002</v>
      </c>
      <c r="J24" s="91">
        <v>163.99664045</v>
      </c>
      <c r="K24" s="91">
        <v>73.616859785000003</v>
      </c>
      <c r="L24" s="91">
        <v>5.1708175186999998</v>
      </c>
      <c r="M24" s="91">
        <v>23.792006540999999</v>
      </c>
      <c r="N24" s="91">
        <v>9.9621805562999999</v>
      </c>
      <c r="P24" s="27" t="s">
        <v>201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91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f t="shared" si="15"/>
        <v>0</v>
      </c>
      <c r="BX24" s="25">
        <f t="shared" si="16"/>
        <v>0</v>
      </c>
      <c r="BZ24" s="25" t="str">
        <f t="shared" si="0"/>
        <v/>
      </c>
      <c r="CB24" s="29" t="str">
        <f t="shared" si="1"/>
        <v/>
      </c>
      <c r="CC24" s="22">
        <f t="shared" si="2"/>
        <v>-1</v>
      </c>
      <c r="CD24" s="22">
        <f t="shared" si="3"/>
        <v>-1</v>
      </c>
      <c r="CE24" s="22">
        <f t="shared" si="4"/>
        <v>-1</v>
      </c>
      <c r="CF24" s="22">
        <f t="shared" si="5"/>
        <v>-1</v>
      </c>
      <c r="CG24" s="22">
        <f t="shared" si="6"/>
        <v>-1</v>
      </c>
      <c r="CH24" s="22">
        <f t="shared" si="7"/>
        <v>-1</v>
      </c>
      <c r="CI24" s="22">
        <f t="shared" si="8"/>
        <v>-1</v>
      </c>
      <c r="CJ24" s="22">
        <f t="shared" si="9"/>
        <v>-1</v>
      </c>
      <c r="CK24" s="22">
        <f t="shared" si="10"/>
        <v>-1</v>
      </c>
      <c r="CL24" s="22">
        <f t="shared" si="11"/>
        <v>-1</v>
      </c>
      <c r="CM24" s="22">
        <f t="shared" si="12"/>
        <v>-1</v>
      </c>
      <c r="CN24" s="22">
        <f t="shared" si="13"/>
        <v>-1</v>
      </c>
      <c r="CO24" s="22">
        <f t="shared" si="14"/>
        <v>-1</v>
      </c>
      <c r="CP24" s="22"/>
      <c r="CQ24" s="22"/>
      <c r="CR24" s="22"/>
      <c r="CS24" s="22"/>
      <c r="CT24" s="22"/>
    </row>
    <row r="25" spans="1:98" x14ac:dyDescent="0.25">
      <c r="A25" s="19" t="s">
        <v>111</v>
      </c>
      <c r="B25" s="91">
        <v>65536.772975</v>
      </c>
      <c r="C25" s="91">
        <v>121.96094170000001</v>
      </c>
      <c r="D25" s="91">
        <v>14465.776714</v>
      </c>
      <c r="E25" s="91">
        <v>1338.2755426000001</v>
      </c>
      <c r="F25" s="91">
        <v>1086.1964622</v>
      </c>
      <c r="G25" s="91">
        <v>483.19331600999999</v>
      </c>
      <c r="H25" s="91">
        <v>5738.7401642000004</v>
      </c>
      <c r="I25" s="91">
        <v>22.972364502000001</v>
      </c>
      <c r="J25" s="91">
        <v>126.62092376</v>
      </c>
      <c r="K25" s="91">
        <v>56.474694268999997</v>
      </c>
      <c r="L25" s="91">
        <v>3.942695949</v>
      </c>
      <c r="M25" s="91">
        <v>17.918393868999999</v>
      </c>
      <c r="N25" s="91">
        <v>7.6327037485</v>
      </c>
      <c r="P25" s="27" t="s">
        <v>202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91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f t="shared" si="15"/>
        <v>0</v>
      </c>
      <c r="BX25" s="25">
        <f t="shared" si="16"/>
        <v>0</v>
      </c>
      <c r="BZ25" s="25" t="str">
        <f t="shared" si="0"/>
        <v/>
      </c>
      <c r="CB25" s="29" t="str">
        <f t="shared" si="1"/>
        <v/>
      </c>
      <c r="CC25" s="22">
        <f t="shared" si="2"/>
        <v>-1</v>
      </c>
      <c r="CD25" s="22">
        <f t="shared" si="3"/>
        <v>-1</v>
      </c>
      <c r="CE25" s="22">
        <f t="shared" si="4"/>
        <v>-1</v>
      </c>
      <c r="CF25" s="22">
        <f t="shared" si="5"/>
        <v>-1</v>
      </c>
      <c r="CG25" s="22">
        <f t="shared" si="6"/>
        <v>-1</v>
      </c>
      <c r="CH25" s="22">
        <f t="shared" si="7"/>
        <v>-1</v>
      </c>
      <c r="CI25" s="22">
        <f t="shared" si="8"/>
        <v>-1</v>
      </c>
      <c r="CJ25" s="22">
        <f t="shared" si="9"/>
        <v>-1</v>
      </c>
      <c r="CK25" s="22">
        <f t="shared" si="10"/>
        <v>-1</v>
      </c>
      <c r="CL25" s="22">
        <f t="shared" si="11"/>
        <v>-1</v>
      </c>
      <c r="CM25" s="22">
        <f t="shared" si="12"/>
        <v>-1</v>
      </c>
      <c r="CN25" s="22">
        <f t="shared" si="13"/>
        <v>-1</v>
      </c>
      <c r="CO25" s="22">
        <f t="shared" si="14"/>
        <v>-1</v>
      </c>
      <c r="CP25" s="22"/>
      <c r="CQ25" s="22"/>
      <c r="CR25" s="22"/>
      <c r="CS25" s="22"/>
      <c r="CT25" s="22"/>
    </row>
    <row r="26" spans="1:98" x14ac:dyDescent="0.25">
      <c r="A26" s="19" t="s">
        <v>112</v>
      </c>
      <c r="B26" s="91">
        <v>140707.87414</v>
      </c>
      <c r="C26" s="91">
        <v>286.11628479000001</v>
      </c>
      <c r="D26" s="91">
        <v>34137.623772999999</v>
      </c>
      <c r="E26" s="91">
        <v>3143.227406</v>
      </c>
      <c r="F26" s="91">
        <v>2551.4369016999999</v>
      </c>
      <c r="G26" s="91">
        <v>1098.3438277</v>
      </c>
      <c r="H26" s="91">
        <v>14186.622608</v>
      </c>
      <c r="I26" s="91">
        <v>53.719205903999999</v>
      </c>
      <c r="J26" s="91">
        <v>297.20166402000001</v>
      </c>
      <c r="K26" s="91">
        <v>132.05346596000001</v>
      </c>
      <c r="L26" s="91">
        <v>9.2276912901999992</v>
      </c>
      <c r="M26" s="91">
        <v>42.012688007000001</v>
      </c>
      <c r="N26" s="91">
        <v>17.844717211999999</v>
      </c>
      <c r="P26" s="27" t="s">
        <v>203</v>
      </c>
      <c r="Q26" s="25">
        <v>5.98679421639466E-6</v>
      </c>
      <c r="R26" s="25">
        <v>3.11730388878894E-6</v>
      </c>
      <c r="S26" s="25">
        <v>1.51553113052134E-5</v>
      </c>
      <c r="T26" s="25">
        <v>1.5155393856644399E-5</v>
      </c>
      <c r="U26" s="25">
        <v>1.13157615535971E-5</v>
      </c>
      <c r="V26" s="25">
        <v>1.42294206937945E-4</v>
      </c>
      <c r="W26" s="25">
        <v>2.8775066067097598E-5</v>
      </c>
      <c r="X26" s="25">
        <v>3.3810842339765298E-4</v>
      </c>
      <c r="Y26" s="25">
        <v>5.69131755926299E-2</v>
      </c>
      <c r="Z26" s="25">
        <v>2.43733330279932E-4</v>
      </c>
      <c r="AA26" s="25">
        <v>7.9893845261991696E-5</v>
      </c>
      <c r="AB26" s="25">
        <v>9.1197506714727497E-5</v>
      </c>
      <c r="AC26" s="25">
        <v>4.4654535801628002E-6</v>
      </c>
      <c r="AD26" s="25">
        <v>2.8922215133627701E-5</v>
      </c>
      <c r="AE26" s="25">
        <v>2.8922215133627701E-5</v>
      </c>
      <c r="AF26" s="25">
        <v>3.6257543940872001E-5</v>
      </c>
      <c r="AG26" s="25">
        <v>2.12086380142969E-4</v>
      </c>
      <c r="AH26" s="25">
        <v>1.9216625002176998E-6</v>
      </c>
      <c r="AI26" s="25">
        <v>7.8228024316980398E-7</v>
      </c>
      <c r="AJ26" s="25">
        <v>1.37119987724664E-5</v>
      </c>
      <c r="AK26" s="25">
        <v>6.1539811293176097E-6</v>
      </c>
      <c r="AL26" s="25">
        <v>0</v>
      </c>
      <c r="AM26" s="25">
        <v>0</v>
      </c>
      <c r="AN26" s="91">
        <v>5.3548425073165797E-3</v>
      </c>
      <c r="AO26" s="25">
        <v>4.2494825201034002E-3</v>
      </c>
      <c r="AP26" s="25">
        <v>2.4640369274183202E-4</v>
      </c>
      <c r="AQ26" s="25">
        <v>4.5321437567860997E-3</v>
      </c>
      <c r="AR26" s="25">
        <v>1.5116384855349199E-4</v>
      </c>
      <c r="AS26" s="25">
        <v>9.7035995965541593E-9</v>
      </c>
      <c r="AT26" s="25">
        <v>2.7804566113857599E-3</v>
      </c>
      <c r="AU26" s="25">
        <v>1.5511367582135899E-7</v>
      </c>
      <c r="AV26" s="25">
        <v>3.7964648886390303E-8</v>
      </c>
      <c r="AW26" s="25">
        <v>1.4119292095879E-5</v>
      </c>
      <c r="AX26" s="25">
        <v>1.2483594856616899E-7</v>
      </c>
      <c r="AY26" s="25">
        <v>0</v>
      </c>
      <c r="AZ26" s="25">
        <v>2.4069544800674599E-8</v>
      </c>
      <c r="BA26" s="25">
        <v>1.2892391133781901E-4</v>
      </c>
      <c r="BB26" s="25">
        <v>1.1772191835954001E-4</v>
      </c>
      <c r="BC26" s="25">
        <v>1.12019929782789E-5</v>
      </c>
      <c r="BD26" s="25">
        <v>2.14015663839239E-8</v>
      </c>
      <c r="BE26" s="25">
        <v>0</v>
      </c>
      <c r="BF26" s="25">
        <v>6.0141084784250295E-7</v>
      </c>
      <c r="BG26" s="25">
        <v>7.0588435655351403E-8</v>
      </c>
      <c r="BH26" s="25">
        <v>2.6582207598229601E-6</v>
      </c>
      <c r="BI26" s="25">
        <v>2.40553801043888E-7</v>
      </c>
      <c r="BJ26" s="25">
        <v>1.6270055170665299E-7</v>
      </c>
      <c r="BK26" s="25">
        <v>1.32910927760048E-5</v>
      </c>
      <c r="BL26" s="25">
        <v>1.14780451405171E-5</v>
      </c>
      <c r="BM26" s="25">
        <v>2.8759315905796501E-8</v>
      </c>
      <c r="BN26" s="25">
        <v>8.6174705269597706E-5</v>
      </c>
      <c r="BO26" s="25">
        <v>1.5055220269294501E-9</v>
      </c>
      <c r="BP26" s="25">
        <v>2.5820328157983199E-5</v>
      </c>
      <c r="BQ26" s="25">
        <v>0</v>
      </c>
      <c r="BR26" s="25">
        <v>3.06338236576222E-8</v>
      </c>
      <c r="BS26" s="25">
        <v>6.0839304838594102E-4</v>
      </c>
      <c r="BT26" s="25">
        <v>5.9938203806279803E-5</v>
      </c>
      <c r="BU26" s="25">
        <v>5.2239665558844097E-3</v>
      </c>
      <c r="BV26" s="25">
        <v>8.9192128303488204E-4</v>
      </c>
      <c r="BW26" s="25">
        <f t="shared" si="15"/>
        <v>1.9166199581233745E-3</v>
      </c>
      <c r="BX26" s="25">
        <f t="shared" si="16"/>
        <v>8.8699718634516168E-4</v>
      </c>
      <c r="BZ26" s="25">
        <f t="shared" si="0"/>
        <v>5.692956844170597E-3</v>
      </c>
      <c r="CB26" s="29">
        <f t="shared" si="1"/>
        <v>8.0000869095519338E-3</v>
      </c>
      <c r="CC26" s="22">
        <f t="shared" si="2"/>
        <v>-0.99999959552245432</v>
      </c>
      <c r="CD26" s="22">
        <f t="shared" si="3"/>
        <v>-1</v>
      </c>
      <c r="CE26" s="22">
        <f t="shared" si="4"/>
        <v>-0.99999986723903844</v>
      </c>
      <c r="CF26" s="22">
        <f t="shared" si="5"/>
        <v>-0.99999995898358773</v>
      </c>
      <c r="CG26" s="22">
        <f t="shared" si="6"/>
        <v>-0.99999995386054097</v>
      </c>
      <c r="CH26" s="22">
        <f t="shared" si="7"/>
        <v>-0.9999999764915799</v>
      </c>
      <c r="CI26" s="22">
        <f t="shared" si="8"/>
        <v>-0.99999963176813111</v>
      </c>
      <c r="CJ26" s="22">
        <f t="shared" si="9"/>
        <v>-0.99999971787755237</v>
      </c>
      <c r="CK26" s="22">
        <f t="shared" si="10"/>
        <v>-0.99999952122001945</v>
      </c>
      <c r="CL26" s="22">
        <f t="shared" si="11"/>
        <v>-0.99999978098102216</v>
      </c>
      <c r="CM26" s="22">
        <f t="shared" si="12"/>
        <v>-0.99999966217943459</v>
      </c>
      <c r="CN26" s="22">
        <f t="shared" si="13"/>
        <v>-0.99999931508628859</v>
      </c>
      <c r="CO26" s="22">
        <f t="shared" si="14"/>
        <v>-0.99999965513708866</v>
      </c>
      <c r="CP26" s="22"/>
      <c r="CQ26" s="22"/>
      <c r="CR26" s="22"/>
      <c r="CS26" s="22"/>
      <c r="CT26" s="22"/>
    </row>
    <row r="27" spans="1:98" x14ac:dyDescent="0.25">
      <c r="A27" s="19" t="s">
        <v>113</v>
      </c>
      <c r="B27" s="91">
        <v>223768.54581000001</v>
      </c>
      <c r="C27" s="91">
        <v>354.33631831999998</v>
      </c>
      <c r="D27" s="91">
        <v>48875.208183000002</v>
      </c>
      <c r="E27" s="91">
        <v>3890.6377157000002</v>
      </c>
      <c r="F27" s="91">
        <v>3157.9770914999999</v>
      </c>
      <c r="G27" s="91">
        <v>1358.5294822999999</v>
      </c>
      <c r="H27" s="91">
        <v>18869.306443000001</v>
      </c>
      <c r="I27" s="91">
        <v>74.228963004999997</v>
      </c>
      <c r="J27" s="91">
        <v>444.31820117000001</v>
      </c>
      <c r="K27" s="91">
        <v>178.60572561000001</v>
      </c>
      <c r="L27" s="91">
        <v>12.948986829000001</v>
      </c>
      <c r="M27" s="91">
        <v>64.117891353000005</v>
      </c>
      <c r="N27" s="91">
        <v>25.334587269</v>
      </c>
      <c r="P27" s="27" t="s">
        <v>204</v>
      </c>
      <c r="Q27" s="25">
        <v>27.364845202939801</v>
      </c>
      <c r="R27" s="25">
        <v>9.8690340139211603</v>
      </c>
      <c r="S27" s="25">
        <v>56.453837483408499</v>
      </c>
      <c r="T27" s="25">
        <v>56.454281556692102</v>
      </c>
      <c r="U27" s="25">
        <v>30.521940304072402</v>
      </c>
      <c r="V27" s="25">
        <v>339.97371705552001</v>
      </c>
      <c r="W27" s="25">
        <v>49.407998044236997</v>
      </c>
      <c r="X27" s="25">
        <v>651.339286365416</v>
      </c>
      <c r="Y27" s="25">
        <v>168788.796338563</v>
      </c>
      <c r="Z27" s="25">
        <v>749.780130854052</v>
      </c>
      <c r="AA27" s="25">
        <v>210.136361159991</v>
      </c>
      <c r="AB27" s="25">
        <v>182.68371794568799</v>
      </c>
      <c r="AC27" s="25">
        <v>11.9435023635428</v>
      </c>
      <c r="AD27" s="25">
        <v>135.550190344887</v>
      </c>
      <c r="AE27" s="25">
        <v>135.55018274889801</v>
      </c>
      <c r="AF27" s="25">
        <v>295.10196249981999</v>
      </c>
      <c r="AG27" s="25">
        <v>577.89795655465502</v>
      </c>
      <c r="AH27" s="25">
        <v>9.5739496650383096</v>
      </c>
      <c r="AI27" s="25">
        <v>3.0886847874852399</v>
      </c>
      <c r="AJ27" s="25">
        <v>70.923402765072794</v>
      </c>
      <c r="AK27" s="25">
        <v>19.303507981920401</v>
      </c>
      <c r="AL27" s="25">
        <v>266.55515776826098</v>
      </c>
      <c r="AM27" s="25">
        <v>0</v>
      </c>
      <c r="AN27" s="91">
        <v>14875.2941029668</v>
      </c>
      <c r="AO27" s="25">
        <v>30586.3774740763</v>
      </c>
      <c r="AP27" s="25">
        <v>6006.2082425767603</v>
      </c>
      <c r="AQ27" s="25">
        <v>36887.687679152899</v>
      </c>
      <c r="AR27" s="25">
        <v>385.95432213646598</v>
      </c>
      <c r="AS27" s="25">
        <v>0.62931448150046498</v>
      </c>
      <c r="AT27" s="25">
        <v>7838.3997109561997</v>
      </c>
      <c r="AU27" s="25">
        <v>3.2540390229115301</v>
      </c>
      <c r="AV27" s="25">
        <v>0.61410950170031497</v>
      </c>
      <c r="AW27" s="25">
        <v>396.80450589460702</v>
      </c>
      <c r="AX27" s="25">
        <v>7.3142878553988497</v>
      </c>
      <c r="AY27" s="25">
        <v>0.411187785402095</v>
      </c>
      <c r="AZ27" s="25">
        <v>0.19192215413614599</v>
      </c>
      <c r="BA27" s="25">
        <v>2942.2102267238301</v>
      </c>
      <c r="BB27" s="25">
        <v>2387.1896991026701</v>
      </c>
      <c r="BC27" s="25">
        <v>555.02052762115704</v>
      </c>
      <c r="BD27" s="25">
        <v>4.4932668497605199</v>
      </c>
      <c r="BE27" s="25">
        <v>5.4919650666622501E-2</v>
      </c>
      <c r="BF27" s="25">
        <v>26.5278301625357</v>
      </c>
      <c r="BG27" s="25">
        <v>1.04222685593346</v>
      </c>
      <c r="BH27" s="25">
        <v>29.2098872457106</v>
      </c>
      <c r="BI27" s="25">
        <v>3.8910825263865698</v>
      </c>
      <c r="BJ27" s="25">
        <v>0.87716940414579103</v>
      </c>
      <c r="BK27" s="25">
        <v>135.225754067803</v>
      </c>
      <c r="BL27" s="25">
        <v>34.367614032877498</v>
      </c>
      <c r="BM27" s="25">
        <v>4.2669067226640598</v>
      </c>
      <c r="BN27" s="25">
        <v>1772.1690927760001</v>
      </c>
      <c r="BO27" s="25">
        <v>0.212196145405843</v>
      </c>
      <c r="BP27" s="25">
        <v>1022.98785289439</v>
      </c>
      <c r="BQ27" s="25">
        <v>0</v>
      </c>
      <c r="BR27" s="25">
        <v>0.19825491533617101</v>
      </c>
      <c r="BS27" s="25">
        <v>1689.4383101538499</v>
      </c>
      <c r="BT27" s="25">
        <v>179.36819182501</v>
      </c>
      <c r="BU27" s="25">
        <v>14433.079264317599</v>
      </c>
      <c r="BV27" s="25">
        <v>2363.8429290858699</v>
      </c>
      <c r="BW27" s="25">
        <f t="shared" si="15"/>
        <v>5403.1533037588633</v>
      </c>
      <c r="BX27" s="25">
        <f t="shared" si="16"/>
        <v>2348.3972626536256</v>
      </c>
      <c r="BZ27" s="25">
        <f t="shared" si="0"/>
        <v>15548.800855957377</v>
      </c>
      <c r="CB27" s="29">
        <f t="shared" si="1"/>
        <v>8.0000124992002965E-3</v>
      </c>
      <c r="CC27" s="22">
        <f t="shared" si="2"/>
        <v>-0.2456991856135127</v>
      </c>
      <c r="CD27" s="22">
        <f t="shared" si="3"/>
        <v>-0.24773401995012012</v>
      </c>
      <c r="CE27" s="22">
        <f t="shared" si="4"/>
        <v>-0.24526791699716294</v>
      </c>
      <c r="CF27" s="22">
        <f t="shared" si="5"/>
        <v>-0.24377173056976079</v>
      </c>
      <c r="CG27" s="22">
        <f t="shared" si="6"/>
        <v>-0.24407630899919394</v>
      </c>
      <c r="CH27" s="22">
        <f t="shared" si="7"/>
        <v>-0.24698884623213005</v>
      </c>
      <c r="CI27" s="22">
        <f t="shared" si="8"/>
        <v>-0.23510282119182613</v>
      </c>
      <c r="CJ27" s="22">
        <f t="shared" si="9"/>
        <v>-0.23945749379673548</v>
      </c>
      <c r="CK27" s="22">
        <f t="shared" si="10"/>
        <v>-0.23484179545135692</v>
      </c>
      <c r="CL27" s="22">
        <f t="shared" si="11"/>
        <v>-0.24106474030467112</v>
      </c>
      <c r="CM27" s="22">
        <f t="shared" si="12"/>
        <v>-0.23785280313832036</v>
      </c>
      <c r="CN27" s="22">
        <f t="shared" si="13"/>
        <v>-0.22941948024737635</v>
      </c>
      <c r="CO27" s="22">
        <f t="shared" si="14"/>
        <v>-0.23805713600313397</v>
      </c>
      <c r="CP27" s="22"/>
      <c r="CQ27" s="22"/>
      <c r="CR27" s="22"/>
      <c r="CS27" s="22"/>
      <c r="CT27" s="22"/>
    </row>
    <row r="28" spans="1:98" x14ac:dyDescent="0.25">
      <c r="A28" s="55" t="s">
        <v>114</v>
      </c>
      <c r="B28" s="91">
        <v>214001.79818000001</v>
      </c>
      <c r="C28" s="91">
        <v>349.29518890000003</v>
      </c>
      <c r="D28" s="91">
        <v>48129.661854999998</v>
      </c>
      <c r="E28" s="91">
        <v>1488.1536094000001</v>
      </c>
      <c r="F28" s="91">
        <v>953.23386653</v>
      </c>
      <c r="G28" s="91">
        <v>832.88309186000004</v>
      </c>
      <c r="H28" s="91">
        <v>18302.535564000002</v>
      </c>
      <c r="I28" s="91">
        <v>73.622499497000007</v>
      </c>
      <c r="J28" s="91">
        <v>440.48634191000002</v>
      </c>
      <c r="K28" s="91">
        <v>176.91735238999999</v>
      </c>
      <c r="L28" s="91">
        <v>12.866608770999999</v>
      </c>
      <c r="M28" s="91">
        <v>64.131228410000006</v>
      </c>
      <c r="N28" s="91">
        <v>25.144813087999999</v>
      </c>
      <c r="P28" s="27" t="s">
        <v>205</v>
      </c>
      <c r="Q28" s="25">
        <v>35.615606310995197</v>
      </c>
      <c r="R28" s="25">
        <v>12.8673036479662</v>
      </c>
      <c r="S28" s="25">
        <v>73.622413968614893</v>
      </c>
      <c r="T28" s="25">
        <v>73.623155265898205</v>
      </c>
      <c r="U28" s="25">
        <v>39.765304451958499</v>
      </c>
      <c r="V28" s="25">
        <v>440.55915875908101</v>
      </c>
      <c r="W28" s="25">
        <v>64.152842999913602</v>
      </c>
      <c r="X28" s="25">
        <v>849.86214618116696</v>
      </c>
      <c r="Y28" s="25">
        <v>213993.72071584</v>
      </c>
      <c r="Z28" s="25">
        <v>975.18450485256994</v>
      </c>
      <c r="AA28" s="25">
        <v>273.17470461667</v>
      </c>
      <c r="AB28" s="25">
        <v>237.48882518638399</v>
      </c>
      <c r="AC28" s="25">
        <v>15.535814347757601</v>
      </c>
      <c r="AD28" s="25">
        <v>176.90251336382099</v>
      </c>
      <c r="AE28" s="25">
        <v>176.90250434792799</v>
      </c>
      <c r="AF28" s="25">
        <v>385.050581713322</v>
      </c>
      <c r="AG28" s="25">
        <v>721.65985477169397</v>
      </c>
      <c r="AH28" s="25">
        <v>12.3738625441585</v>
      </c>
      <c r="AI28" s="25">
        <v>4.0525716706402699</v>
      </c>
      <c r="AJ28" s="25">
        <v>92.104085871247804</v>
      </c>
      <c r="AK28" s="25">
        <v>25.147510514911001</v>
      </c>
      <c r="AL28" s="25">
        <v>349.39679569106602</v>
      </c>
      <c r="AM28" s="25">
        <v>0</v>
      </c>
      <c r="AN28" s="91">
        <v>18867.218342124201</v>
      </c>
      <c r="AO28" s="25">
        <v>39870.967795587399</v>
      </c>
      <c r="AP28" s="25">
        <v>7875.2834463025702</v>
      </c>
      <c r="AQ28" s="25">
        <v>48131.3018236032</v>
      </c>
      <c r="AR28" s="25">
        <v>497.62975538202801</v>
      </c>
      <c r="AS28" s="25">
        <v>0.84420571438019798</v>
      </c>
      <c r="AT28" s="25">
        <v>9872.3442970508695</v>
      </c>
      <c r="AU28" s="25">
        <v>4.3650639736106696</v>
      </c>
      <c r="AV28" s="25">
        <v>0.80872906981486703</v>
      </c>
      <c r="AW28" s="25">
        <v>522.47632109216897</v>
      </c>
      <c r="AX28" s="25">
        <v>9.6597431700259495</v>
      </c>
      <c r="AY28" s="25">
        <v>0.53437795058339699</v>
      </c>
      <c r="AZ28" s="25">
        <v>0.25639204564669799</v>
      </c>
      <c r="BA28" s="25">
        <v>1487.7600918854801</v>
      </c>
      <c r="BB28" s="25">
        <v>952.90235669365097</v>
      </c>
      <c r="BC28" s="25">
        <v>534.85773519182897</v>
      </c>
      <c r="BD28" s="25">
        <v>5.8438118421270202</v>
      </c>
      <c r="BE28" s="25">
        <v>7.1433121414044495E-2</v>
      </c>
      <c r="BF28" s="25">
        <v>34.920334931684302</v>
      </c>
      <c r="BG28" s="25">
        <v>1.35990638061696</v>
      </c>
      <c r="BH28" s="25">
        <v>39.300379385682</v>
      </c>
      <c r="BI28" s="25">
        <v>5.3013384884009298</v>
      </c>
      <c r="BJ28" s="25">
        <v>1.1765884773227</v>
      </c>
      <c r="BK28" s="25">
        <v>182.405306669532</v>
      </c>
      <c r="BL28" s="25">
        <v>44.183778913974102</v>
      </c>
      <c r="BM28" s="25">
        <v>5.5658381859267898</v>
      </c>
      <c r="BN28" s="25">
        <v>137.73426870042999</v>
      </c>
      <c r="BO28" s="25">
        <v>0.278317494281761</v>
      </c>
      <c r="BP28" s="25">
        <v>833.03475636126996</v>
      </c>
      <c r="BQ28" s="25">
        <v>0</v>
      </c>
      <c r="BR28" s="25">
        <v>0.26125114364688501</v>
      </c>
      <c r="BS28" s="25">
        <v>2141.0121021595601</v>
      </c>
      <c r="BT28" s="25">
        <v>227.32574698869999</v>
      </c>
      <c r="BU28" s="25">
        <v>18302.504979248999</v>
      </c>
      <c r="BV28" s="25">
        <v>3021.3528243917299</v>
      </c>
      <c r="BW28" s="25">
        <f t="shared" si="15"/>
        <v>6805.1887721286239</v>
      </c>
      <c r="BX28" s="25">
        <f t="shared" si="16"/>
        <v>3001.2310900738812</v>
      </c>
      <c r="BZ28" s="25">
        <f t="shared" si="0"/>
        <v>19752.011122927266</v>
      </c>
      <c r="CB28" s="29">
        <f t="shared" si="1"/>
        <v>8.0000034722621256E-3</v>
      </c>
      <c r="CC28" s="22">
        <f t="shared" si="2"/>
        <v>-3.7744842467260812E-5</v>
      </c>
      <c r="CD28" s="22">
        <f t="shared" si="3"/>
        <v>2.9089089771310592E-4</v>
      </c>
      <c r="CE28" s="22">
        <f t="shared" si="4"/>
        <v>3.4073968941285656E-5</v>
      </c>
      <c r="CF28" s="22">
        <f t="shared" si="5"/>
        <v>-2.6443339722077429E-4</v>
      </c>
      <c r="CG28" s="22">
        <f t="shared" si="6"/>
        <v>-3.4777387584413382E-4</v>
      </c>
      <c r="CH28" s="22">
        <f t="shared" si="7"/>
        <v>1.8209578601388325E-4</v>
      </c>
      <c r="CI28" s="22">
        <f t="shared" si="8"/>
        <v>-1.6710663337141834E-6</v>
      </c>
      <c r="CJ28" s="22">
        <f t="shared" si="9"/>
        <v>8.9071805858104295E-6</v>
      </c>
      <c r="CK28" s="22">
        <f t="shared" si="10"/>
        <v>1.6531011782397424E-4</v>
      </c>
      <c r="CL28" s="22">
        <f t="shared" si="11"/>
        <v>-8.3926431587513824E-5</v>
      </c>
      <c r="CM28" s="22">
        <f t="shared" si="12"/>
        <v>5.4006224838861807E-5</v>
      </c>
      <c r="CN28" s="22">
        <f t="shared" si="13"/>
        <v>3.3703689215824049E-4</v>
      </c>
      <c r="CO28" s="22">
        <f t="shared" si="14"/>
        <v>1.0727567954320418E-4</v>
      </c>
      <c r="CP28" s="22"/>
      <c r="CQ28" s="22"/>
      <c r="CR28" s="22"/>
      <c r="CS28" s="22"/>
      <c r="CT28" s="22"/>
    </row>
    <row r="29" spans="1:98" x14ac:dyDescent="0.25">
      <c r="A29" s="19" t="s">
        <v>115</v>
      </c>
      <c r="B29" s="91">
        <v>103029.40949000001</v>
      </c>
      <c r="C29" s="91">
        <v>152.73426486</v>
      </c>
      <c r="D29" s="91">
        <v>18147.756798999999</v>
      </c>
      <c r="E29" s="91">
        <v>1675.9466226</v>
      </c>
      <c r="F29" s="91">
        <v>1360.2637405</v>
      </c>
      <c r="G29" s="91">
        <v>597.94359270999996</v>
      </c>
      <c r="H29" s="91">
        <v>7753.7732121999998</v>
      </c>
      <c r="I29" s="91">
        <v>32.037995942000002</v>
      </c>
      <c r="J29" s="91">
        <v>190.47605490999999</v>
      </c>
      <c r="K29" s="91">
        <v>77.111923345999998</v>
      </c>
      <c r="L29" s="91">
        <v>5.5829887537999996</v>
      </c>
      <c r="M29" s="91">
        <v>27.568118692999999</v>
      </c>
      <c r="N29" s="91">
        <v>10.939699915</v>
      </c>
      <c r="P29" s="27" t="s">
        <v>206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91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f t="shared" si="15"/>
        <v>0</v>
      </c>
      <c r="BX29" s="25">
        <f t="shared" si="16"/>
        <v>0</v>
      </c>
      <c r="BZ29" s="25" t="str">
        <f t="shared" si="0"/>
        <v/>
      </c>
      <c r="CB29" s="29" t="str">
        <f t="shared" si="1"/>
        <v/>
      </c>
      <c r="CC29" s="22">
        <f t="shared" si="2"/>
        <v>-1</v>
      </c>
      <c r="CD29" s="22">
        <f t="shared" si="3"/>
        <v>-1</v>
      </c>
      <c r="CE29" s="22">
        <f t="shared" si="4"/>
        <v>-1</v>
      </c>
      <c r="CF29" s="22">
        <f t="shared" si="5"/>
        <v>-1</v>
      </c>
      <c r="CG29" s="22">
        <f t="shared" si="6"/>
        <v>-1</v>
      </c>
      <c r="CH29" s="22">
        <f t="shared" si="7"/>
        <v>-1</v>
      </c>
      <c r="CI29" s="22">
        <f t="shared" si="8"/>
        <v>-1</v>
      </c>
      <c r="CJ29" s="22">
        <f t="shared" si="9"/>
        <v>-1</v>
      </c>
      <c r="CK29" s="22">
        <f t="shared" si="10"/>
        <v>-1</v>
      </c>
      <c r="CL29" s="22">
        <f t="shared" si="11"/>
        <v>-1</v>
      </c>
      <c r="CM29" s="22">
        <f t="shared" si="12"/>
        <v>-1</v>
      </c>
      <c r="CN29" s="22">
        <f t="shared" si="13"/>
        <v>-1</v>
      </c>
      <c r="CO29" s="22">
        <f t="shared" si="14"/>
        <v>-1</v>
      </c>
      <c r="CP29" s="22"/>
      <c r="CQ29" s="22"/>
      <c r="CR29" s="22"/>
      <c r="CS29" s="22"/>
      <c r="CT29" s="22"/>
    </row>
    <row r="30" spans="1:98" x14ac:dyDescent="0.25">
      <c r="A30" s="19" t="s">
        <v>116</v>
      </c>
      <c r="B30" s="91">
        <v>325932.31268999999</v>
      </c>
      <c r="C30" s="91">
        <v>497.90485954000002</v>
      </c>
      <c r="D30" s="91">
        <v>61169.511487999996</v>
      </c>
      <c r="E30" s="91">
        <v>2107.0447841</v>
      </c>
      <c r="F30" s="91">
        <v>1346.1852256</v>
      </c>
      <c r="G30" s="91">
        <v>1207.9269225</v>
      </c>
      <c r="H30" s="91">
        <v>25871.828872999999</v>
      </c>
      <c r="I30" s="91">
        <v>104.30861075</v>
      </c>
      <c r="J30" s="91">
        <v>619.74511386999995</v>
      </c>
      <c r="K30" s="91">
        <v>251.06850421999999</v>
      </c>
      <c r="L30" s="91">
        <v>18.181737817999998</v>
      </c>
      <c r="M30" s="91">
        <v>89.856508945000002</v>
      </c>
      <c r="N30" s="91">
        <v>35.630018792000001</v>
      </c>
      <c r="P30" s="27" t="s">
        <v>207</v>
      </c>
      <c r="Q30" s="25">
        <v>27.686455876849799</v>
      </c>
      <c r="R30" s="25">
        <v>10.0736941057773</v>
      </c>
      <c r="S30" s="25">
        <v>57.800079991178599</v>
      </c>
      <c r="T30" s="25">
        <v>57.800567034910003</v>
      </c>
      <c r="U30" s="25">
        <v>31.102817231435701</v>
      </c>
      <c r="V30" s="25">
        <v>341.41581526708802</v>
      </c>
      <c r="W30" s="25">
        <v>49.7467185702655</v>
      </c>
      <c r="X30" s="25">
        <v>667.29163257811297</v>
      </c>
      <c r="Y30" s="25">
        <v>175395.185478595</v>
      </c>
      <c r="Z30" s="25">
        <v>758.04948103704101</v>
      </c>
      <c r="AA30" s="25">
        <v>212.76886578761599</v>
      </c>
      <c r="AB30" s="25">
        <v>185.85247278852501</v>
      </c>
      <c r="AC30" s="25">
        <v>12.030231734747201</v>
      </c>
      <c r="AD30" s="25">
        <v>139.29900730602799</v>
      </c>
      <c r="AE30" s="25">
        <v>139.29894708092601</v>
      </c>
      <c r="AF30" s="25">
        <v>265.60437327446903</v>
      </c>
      <c r="AG30" s="25">
        <v>571.19924087612901</v>
      </c>
      <c r="AH30" s="25">
        <v>9.6056589651853699</v>
      </c>
      <c r="AI30" s="25">
        <v>3.1877407754815099</v>
      </c>
      <c r="AJ30" s="25">
        <v>71.178214505603293</v>
      </c>
      <c r="AK30" s="25">
        <v>19.703015350594999</v>
      </c>
      <c r="AL30" s="25">
        <v>270.66296935861999</v>
      </c>
      <c r="AM30" s="25">
        <v>0</v>
      </c>
      <c r="AN30" s="91">
        <v>14773.7880072972</v>
      </c>
      <c r="AO30" s="25">
        <v>27600.637021798098</v>
      </c>
      <c r="AP30" s="25">
        <v>5334.2800958569596</v>
      </c>
      <c r="AQ30" s="25">
        <v>33200.521490929597</v>
      </c>
      <c r="AR30" s="25">
        <v>389.59150470130101</v>
      </c>
      <c r="AS30" s="25">
        <v>0.64459447246151502</v>
      </c>
      <c r="AT30" s="25">
        <v>7740.8213409917498</v>
      </c>
      <c r="AU30" s="25">
        <v>3.3486479828259901</v>
      </c>
      <c r="AV30" s="25">
        <v>0.63906100530762699</v>
      </c>
      <c r="AW30" s="25">
        <v>406.09104661122001</v>
      </c>
      <c r="AX30" s="25">
        <v>7.6924731057061102</v>
      </c>
      <c r="AY30" s="25">
        <v>0.43798495830508599</v>
      </c>
      <c r="AZ30" s="25">
        <v>0.19707555509625899</v>
      </c>
      <c r="BA30" s="25">
        <v>1176.5593785410499</v>
      </c>
      <c r="BB30" s="25">
        <v>741.93292206305205</v>
      </c>
      <c r="BC30" s="25">
        <v>434.62645647800599</v>
      </c>
      <c r="BD30" s="25">
        <v>4.8174768653582198</v>
      </c>
      <c r="BE30" s="25">
        <v>5.8251511422697598E-2</v>
      </c>
      <c r="BF30" s="25">
        <v>28.027585986981698</v>
      </c>
      <c r="BG30" s="25">
        <v>1.0949253798288101</v>
      </c>
      <c r="BH30" s="25">
        <v>30.0667958420829</v>
      </c>
      <c r="BI30" s="25">
        <v>3.9339309133197702</v>
      </c>
      <c r="BJ30" s="25">
        <v>0.90593987775370999</v>
      </c>
      <c r="BK30" s="25">
        <v>138.962684962824</v>
      </c>
      <c r="BL30" s="25">
        <v>34.311218204942897</v>
      </c>
      <c r="BM30" s="25">
        <v>4.5480522554936398</v>
      </c>
      <c r="BN30" s="25">
        <v>110.24197592883399</v>
      </c>
      <c r="BO30" s="25">
        <v>0.22441884822830999</v>
      </c>
      <c r="BP30" s="25">
        <v>661.45526686971198</v>
      </c>
      <c r="BQ30" s="25">
        <v>0</v>
      </c>
      <c r="BR30" s="25">
        <v>0.205174625891034</v>
      </c>
      <c r="BS30" s="25">
        <v>1674.26319372131</v>
      </c>
      <c r="BT30" s="25">
        <v>178.70999753941001</v>
      </c>
      <c r="BU30" s="25">
        <v>14317.717053192</v>
      </c>
      <c r="BV30" s="25">
        <v>2347.4661757982299</v>
      </c>
      <c r="BW30" s="25">
        <f t="shared" si="15"/>
        <v>5335.8907359528503</v>
      </c>
      <c r="BX30" s="25">
        <f t="shared" si="16"/>
        <v>2331.7008442792276</v>
      </c>
      <c r="BZ30" s="25">
        <f t="shared" si="0"/>
        <v>15453.836320303857</v>
      </c>
      <c r="CB30" s="29">
        <f t="shared" si="1"/>
        <v>8.0000060645743862E-3</v>
      </c>
      <c r="CC30" s="22">
        <f t="shared" si="2"/>
        <v>-0.46186622605468247</v>
      </c>
      <c r="CD30" s="22">
        <f t="shared" si="3"/>
        <v>-0.45639620868798564</v>
      </c>
      <c r="CE30" s="22">
        <f t="shared" si="4"/>
        <v>-0.45723742623900554</v>
      </c>
      <c r="CF30" s="22">
        <f t="shared" si="5"/>
        <v>-0.44160684793246874</v>
      </c>
      <c r="CG30" s="22">
        <f t="shared" si="6"/>
        <v>-0.44886267658124857</v>
      </c>
      <c r="CH30" s="22">
        <f t="shared" si="7"/>
        <v>-0.45240456641141552</v>
      </c>
      <c r="CI30" s="22">
        <f t="shared" si="8"/>
        <v>-0.44659045468045522</v>
      </c>
      <c r="CJ30" s="22">
        <f t="shared" si="9"/>
        <v>-0.44586964950149138</v>
      </c>
      <c r="CK30" s="22">
        <f t="shared" si="10"/>
        <v>-0.44910285272744455</v>
      </c>
      <c r="CL30" s="22">
        <f t="shared" si="11"/>
        <v>-0.4451755407804372</v>
      </c>
      <c r="CM30" s="22">
        <f t="shared" si="12"/>
        <v>-0.44594437525084651</v>
      </c>
      <c r="CN30" s="22">
        <f t="shared" si="13"/>
        <v>-0.44637601488930739</v>
      </c>
      <c r="CO30" s="22">
        <f t="shared" si="14"/>
        <v>-0.44701080665669163</v>
      </c>
      <c r="CP30" s="22"/>
      <c r="CQ30" s="22"/>
      <c r="CR30" s="22"/>
      <c r="CS30" s="22"/>
      <c r="CT30" s="22"/>
    </row>
    <row r="31" spans="1:98" x14ac:dyDescent="0.25">
      <c r="A31" s="19" t="s">
        <v>117</v>
      </c>
      <c r="B31" s="91">
        <v>32216.574302000001</v>
      </c>
      <c r="C31" s="91">
        <v>75.771023849000002</v>
      </c>
      <c r="D31" s="91">
        <v>9354.5285399000004</v>
      </c>
      <c r="E31" s="91">
        <v>840.10291778999999</v>
      </c>
      <c r="F31" s="91">
        <v>682.49303218</v>
      </c>
      <c r="G31" s="91">
        <v>277.78917925000002</v>
      </c>
      <c r="H31" s="91">
        <v>3320.9131671999999</v>
      </c>
      <c r="I31" s="91">
        <v>14.539445469</v>
      </c>
      <c r="J31" s="91">
        <v>79.490810534000005</v>
      </c>
      <c r="K31" s="91">
        <v>35.558792199000003</v>
      </c>
      <c r="L31" s="91">
        <v>2.5158154919000002</v>
      </c>
      <c r="M31" s="91">
        <v>11.767843579999999</v>
      </c>
      <c r="N31" s="91">
        <v>4.8389999040999996</v>
      </c>
      <c r="P31" s="27" t="s">
        <v>208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91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f t="shared" si="15"/>
        <v>0</v>
      </c>
      <c r="BX31" s="25">
        <f t="shared" si="16"/>
        <v>0</v>
      </c>
      <c r="BZ31" s="25" t="str">
        <f t="shared" si="0"/>
        <v/>
      </c>
      <c r="CB31" s="29" t="str">
        <f t="shared" si="1"/>
        <v/>
      </c>
      <c r="CC31" s="22">
        <f t="shared" si="2"/>
        <v>-1</v>
      </c>
      <c r="CD31" s="22">
        <f t="shared" si="3"/>
        <v>-1</v>
      </c>
      <c r="CE31" s="22">
        <f t="shared" si="4"/>
        <v>-1</v>
      </c>
      <c r="CF31" s="22">
        <f t="shared" si="5"/>
        <v>-1</v>
      </c>
      <c r="CG31" s="22">
        <f t="shared" si="6"/>
        <v>-1</v>
      </c>
      <c r="CH31" s="22">
        <f t="shared" si="7"/>
        <v>-1</v>
      </c>
      <c r="CI31" s="22">
        <f t="shared" si="8"/>
        <v>-1</v>
      </c>
      <c r="CJ31" s="22">
        <f t="shared" si="9"/>
        <v>-1</v>
      </c>
      <c r="CK31" s="22">
        <f t="shared" si="10"/>
        <v>-1</v>
      </c>
      <c r="CL31" s="22">
        <f t="shared" si="11"/>
        <v>-1</v>
      </c>
      <c r="CM31" s="22">
        <f t="shared" si="12"/>
        <v>-1</v>
      </c>
      <c r="CN31" s="22">
        <f t="shared" si="13"/>
        <v>-1</v>
      </c>
      <c r="CO31" s="22">
        <f t="shared" si="14"/>
        <v>-1</v>
      </c>
      <c r="CP31" s="22"/>
      <c r="CQ31" s="22"/>
      <c r="CR31" s="22"/>
      <c r="CS31" s="22"/>
      <c r="CT31" s="22"/>
    </row>
    <row r="32" spans="1:98" x14ac:dyDescent="0.25">
      <c r="A32" s="19" t="s">
        <v>118</v>
      </c>
      <c r="B32" s="91">
        <v>259301.77205999999</v>
      </c>
      <c r="C32" s="91">
        <v>542.69429117000004</v>
      </c>
      <c r="D32" s="91">
        <v>71616.734203</v>
      </c>
      <c r="E32" s="91">
        <v>5958.2806134000002</v>
      </c>
      <c r="F32" s="91">
        <v>4836.2149958</v>
      </c>
      <c r="G32" s="91">
        <v>2065.3745979</v>
      </c>
      <c r="H32" s="91">
        <v>24650.704035999999</v>
      </c>
      <c r="I32" s="91">
        <v>101.93781409</v>
      </c>
      <c r="J32" s="91">
        <v>557.97421359999998</v>
      </c>
      <c r="K32" s="91">
        <v>250.52153885000001</v>
      </c>
      <c r="L32" s="91">
        <v>17.523031911</v>
      </c>
      <c r="M32" s="91">
        <v>79.934103293999996</v>
      </c>
      <c r="N32" s="91">
        <v>33.840148736000003</v>
      </c>
      <c r="P32" s="27" t="s">
        <v>209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25">
        <v>0</v>
      </c>
      <c r="AN32" s="91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25">
        <v>0</v>
      </c>
      <c r="BV32" s="25">
        <v>0</v>
      </c>
      <c r="BW32" s="25">
        <f t="shared" si="15"/>
        <v>0</v>
      </c>
      <c r="BX32" s="25">
        <f t="shared" si="16"/>
        <v>0</v>
      </c>
      <c r="BZ32" s="25" t="str">
        <f t="shared" si="0"/>
        <v/>
      </c>
      <c r="CB32" s="29" t="str">
        <f t="shared" si="1"/>
        <v/>
      </c>
      <c r="CC32" s="22">
        <f t="shared" si="2"/>
        <v>-1</v>
      </c>
      <c r="CD32" s="22">
        <f t="shared" si="3"/>
        <v>-1</v>
      </c>
      <c r="CE32" s="22">
        <f t="shared" si="4"/>
        <v>-1</v>
      </c>
      <c r="CF32" s="22">
        <f t="shared" si="5"/>
        <v>-1</v>
      </c>
      <c r="CG32" s="22">
        <f t="shared" si="6"/>
        <v>-1</v>
      </c>
      <c r="CH32" s="22">
        <f t="shared" si="7"/>
        <v>-1</v>
      </c>
      <c r="CI32" s="22">
        <f t="shared" si="8"/>
        <v>-1</v>
      </c>
      <c r="CJ32" s="22">
        <f t="shared" si="9"/>
        <v>-1</v>
      </c>
      <c r="CK32" s="22">
        <f t="shared" si="10"/>
        <v>-1</v>
      </c>
      <c r="CL32" s="22">
        <f t="shared" si="11"/>
        <v>-1</v>
      </c>
      <c r="CM32" s="22">
        <f t="shared" si="12"/>
        <v>-1</v>
      </c>
      <c r="CN32" s="22">
        <f t="shared" si="13"/>
        <v>-1</v>
      </c>
      <c r="CO32" s="22">
        <f t="shared" si="14"/>
        <v>-1</v>
      </c>
      <c r="CP32" s="22"/>
      <c r="CQ32" s="22"/>
      <c r="CR32" s="22"/>
      <c r="CS32" s="22"/>
      <c r="CT32" s="22"/>
    </row>
    <row r="33" spans="1:98" x14ac:dyDescent="0.25">
      <c r="A33" s="19" t="s">
        <v>119</v>
      </c>
      <c r="B33" s="91">
        <v>95381.778697000002</v>
      </c>
      <c r="C33" s="91">
        <v>180.71414813000001</v>
      </c>
      <c r="D33" s="91">
        <v>21782.562604999999</v>
      </c>
      <c r="E33" s="91">
        <v>1982.9667219999999</v>
      </c>
      <c r="F33" s="91">
        <v>1609.453211</v>
      </c>
      <c r="G33" s="91">
        <v>711.58591406000005</v>
      </c>
      <c r="H33" s="91">
        <v>8745.0820686000006</v>
      </c>
      <c r="I33" s="91">
        <v>34.008698635000002</v>
      </c>
      <c r="J33" s="91">
        <v>188.34108588000001</v>
      </c>
      <c r="K33" s="91">
        <v>83.608280252</v>
      </c>
      <c r="L33" s="91">
        <v>5.8377270395999998</v>
      </c>
      <c r="M33" s="91">
        <v>26.537795132999999</v>
      </c>
      <c r="N33" s="91">
        <v>11.297626023999999</v>
      </c>
      <c r="P33" s="27" t="s">
        <v>210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91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f t="shared" si="15"/>
        <v>0</v>
      </c>
      <c r="BX33" s="25">
        <f t="shared" si="16"/>
        <v>0</v>
      </c>
      <c r="BZ33" s="25" t="str">
        <f t="shared" si="0"/>
        <v/>
      </c>
      <c r="CB33" s="29" t="str">
        <f t="shared" si="1"/>
        <v/>
      </c>
      <c r="CC33" s="22">
        <f t="shared" si="2"/>
        <v>-1</v>
      </c>
      <c r="CD33" s="22">
        <f t="shared" si="3"/>
        <v>-1</v>
      </c>
      <c r="CE33" s="22">
        <f t="shared" si="4"/>
        <v>-1</v>
      </c>
      <c r="CF33" s="22">
        <f t="shared" si="5"/>
        <v>-1</v>
      </c>
      <c r="CG33" s="22">
        <f t="shared" si="6"/>
        <v>-1</v>
      </c>
      <c r="CH33" s="22">
        <f t="shared" si="7"/>
        <v>-1</v>
      </c>
      <c r="CI33" s="22">
        <f t="shared" si="8"/>
        <v>-1</v>
      </c>
      <c r="CJ33" s="22">
        <f t="shared" si="9"/>
        <v>-1</v>
      </c>
      <c r="CK33" s="22">
        <f t="shared" si="10"/>
        <v>-1</v>
      </c>
      <c r="CL33" s="22">
        <f t="shared" si="11"/>
        <v>-1</v>
      </c>
      <c r="CM33" s="22">
        <f t="shared" si="12"/>
        <v>-1</v>
      </c>
      <c r="CN33" s="22">
        <f t="shared" si="13"/>
        <v>-1</v>
      </c>
      <c r="CO33" s="22">
        <f t="shared" si="14"/>
        <v>-1</v>
      </c>
      <c r="CP33" s="22"/>
      <c r="CQ33" s="22"/>
      <c r="CR33" s="22"/>
      <c r="CS33" s="22"/>
      <c r="CT33" s="22"/>
    </row>
    <row r="34" spans="1:98" x14ac:dyDescent="0.25">
      <c r="A34" s="19" t="s">
        <v>120</v>
      </c>
      <c r="B34" s="91">
        <v>122582.27082000001</v>
      </c>
      <c r="C34" s="91">
        <v>218.49683374</v>
      </c>
      <c r="D34" s="91">
        <v>29527.006944000001</v>
      </c>
      <c r="E34" s="91">
        <v>2409.9992456999998</v>
      </c>
      <c r="F34" s="91">
        <v>1956.9566600000001</v>
      </c>
      <c r="G34" s="91">
        <v>811.07988870999998</v>
      </c>
      <c r="H34" s="91">
        <v>11130.079452</v>
      </c>
      <c r="I34" s="91">
        <v>46.048475889999999</v>
      </c>
      <c r="J34" s="91">
        <v>273.71778076999999</v>
      </c>
      <c r="K34" s="91">
        <v>110.58116569000001</v>
      </c>
      <c r="L34" s="91">
        <v>8.0603359255000004</v>
      </c>
      <c r="M34" s="91">
        <v>40.346209010999999</v>
      </c>
      <c r="N34" s="91">
        <v>15.719593453</v>
      </c>
      <c r="P34" s="27" t="s">
        <v>211</v>
      </c>
      <c r="Q34" s="25">
        <v>0.46852651358245501</v>
      </c>
      <c r="R34" s="25">
        <v>0.15646684047322201</v>
      </c>
      <c r="S34" s="25">
        <v>0.87803404593501799</v>
      </c>
      <c r="T34" s="25">
        <v>0.87804278667477798</v>
      </c>
      <c r="U34" s="25">
        <v>0.49632331414209802</v>
      </c>
      <c r="V34" s="25">
        <v>5.7370645800510101</v>
      </c>
      <c r="W34" s="25">
        <v>0.85419807598432396</v>
      </c>
      <c r="X34" s="25">
        <v>10.2046501574518</v>
      </c>
      <c r="Y34" s="25">
        <v>2780.4630164740302</v>
      </c>
      <c r="Z34" s="25">
        <v>12.9365599391292</v>
      </c>
      <c r="AA34" s="25">
        <v>3.5835198472874801</v>
      </c>
      <c r="AB34" s="25">
        <v>3.0144153789120098</v>
      </c>
      <c r="AC34" s="25">
        <v>0.207167551090329</v>
      </c>
      <c r="AD34" s="25">
        <v>2.0481197723624098</v>
      </c>
      <c r="AE34" s="25">
        <v>2.0481199246131601</v>
      </c>
      <c r="AF34" s="25">
        <v>5.3212049394555603</v>
      </c>
      <c r="AG34" s="25">
        <v>8.5265174172379297</v>
      </c>
      <c r="AH34" s="25">
        <v>0.16852597142655501</v>
      </c>
      <c r="AI34" s="25">
        <v>4.6644577118448702E-2</v>
      </c>
      <c r="AJ34" s="25">
        <v>1.2777158142043701</v>
      </c>
      <c r="AK34" s="25">
        <v>0.309806586185287</v>
      </c>
      <c r="AL34" s="25">
        <v>4.7161481159851597</v>
      </c>
      <c r="AM34" s="25">
        <v>0</v>
      </c>
      <c r="AN34" s="91">
        <v>228.73844342664299</v>
      </c>
      <c r="AO34" s="25">
        <v>553.81794985587305</v>
      </c>
      <c r="AP34" s="25">
        <v>106.009932573841</v>
      </c>
      <c r="AQ34" s="25">
        <v>665.14908736916902</v>
      </c>
      <c r="AR34" s="25">
        <v>6.36080944360301</v>
      </c>
      <c r="AS34" s="25">
        <v>1.0851447940607399E-2</v>
      </c>
      <c r="AT34" s="25">
        <v>116.88680209428</v>
      </c>
      <c r="AU34" s="25">
        <v>5.3761028345927199E-2</v>
      </c>
      <c r="AV34" s="25">
        <v>8.5210982324443098E-3</v>
      </c>
      <c r="AW34" s="25">
        <v>6.5359933861340203</v>
      </c>
      <c r="AX34" s="25">
        <v>8.7489560563721896E-2</v>
      </c>
      <c r="AY34" s="25">
        <v>3.7377453330908199E-3</v>
      </c>
      <c r="AZ34" s="25">
        <v>3.1936995430920899E-3</v>
      </c>
      <c r="BA34" s="25">
        <v>35.885210460082497</v>
      </c>
      <c r="BB34" s="25">
        <v>30.101386929049699</v>
      </c>
      <c r="BC34" s="25">
        <v>5.7838235310328097</v>
      </c>
      <c r="BD34" s="25">
        <v>3.53238806858579E-2</v>
      </c>
      <c r="BE34" s="25">
        <v>5.4006716380892495E-4</v>
      </c>
      <c r="BF34" s="25">
        <v>0.29330480916240897</v>
      </c>
      <c r="BG34" s="25">
        <v>1.2292456444936799E-2</v>
      </c>
      <c r="BH34" s="25">
        <v>0.48924955880002402</v>
      </c>
      <c r="BI34" s="25">
        <v>7.8445572292310903E-2</v>
      </c>
      <c r="BJ34" s="25">
        <v>1.40673812948847E-2</v>
      </c>
      <c r="BK34" s="25">
        <v>2.31906039561941</v>
      </c>
      <c r="BL34" s="25">
        <v>0.52673228434420805</v>
      </c>
      <c r="BM34" s="25">
        <v>3.8643612934517201E-2</v>
      </c>
      <c r="BN34" s="25">
        <v>20.114645094440402</v>
      </c>
      <c r="BO34" s="25">
        <v>2.2661341181787601E-3</v>
      </c>
      <c r="BP34" s="25">
        <v>16.446538614284801</v>
      </c>
      <c r="BQ34" s="25">
        <v>0</v>
      </c>
      <c r="BR34" s="25">
        <v>2.9776516641908698E-3</v>
      </c>
      <c r="BS34" s="25">
        <v>25.941008411700999</v>
      </c>
      <c r="BT34" s="25">
        <v>2.7448269525355902</v>
      </c>
      <c r="BU34" s="25">
        <v>221.21212354701601</v>
      </c>
      <c r="BV34" s="25">
        <v>37.048471840119099</v>
      </c>
      <c r="BW34" s="25">
        <f t="shared" si="15"/>
        <v>80.572225733621607</v>
      </c>
      <c r="BX34" s="25">
        <f t="shared" si="16"/>
        <v>36.800580669601693</v>
      </c>
      <c r="BZ34" s="25">
        <f t="shared" si="0"/>
        <v>239.10541355817824</v>
      </c>
      <c r="CB34" s="29">
        <f t="shared" si="1"/>
        <v>8.0000184026445213E-3</v>
      </c>
      <c r="CC34" s="22">
        <f t="shared" si="2"/>
        <v>-0.97731757620515225</v>
      </c>
      <c r="CD34" s="22">
        <f t="shared" si="3"/>
        <v>-0.97841548531729694</v>
      </c>
      <c r="CE34" s="22">
        <f t="shared" si="4"/>
        <v>-0.97747319636458008</v>
      </c>
      <c r="CF34" s="22">
        <f t="shared" si="5"/>
        <v>-0.98510986651796262</v>
      </c>
      <c r="CG34" s="22">
        <f t="shared" si="6"/>
        <v>-0.98461826593081025</v>
      </c>
      <c r="CH34" s="22">
        <f t="shared" si="7"/>
        <v>-0.97972266500104865</v>
      </c>
      <c r="CI34" s="22">
        <f t="shared" si="8"/>
        <v>-0.9801248387757675</v>
      </c>
      <c r="CJ34" s="22">
        <f t="shared" si="9"/>
        <v>-0.98093220742479659</v>
      </c>
      <c r="CK34" s="22">
        <f t="shared" si="10"/>
        <v>-0.97904021958707987</v>
      </c>
      <c r="CL34" s="22">
        <f t="shared" si="11"/>
        <v>-0.98147858261546272</v>
      </c>
      <c r="CM34" s="22">
        <f t="shared" si="12"/>
        <v>-0.98058804968931668</v>
      </c>
      <c r="CN34" s="22">
        <f t="shared" si="13"/>
        <v>-0.97882829398540439</v>
      </c>
      <c r="CO34" s="22">
        <f t="shared" si="14"/>
        <v>-0.98029169220491752</v>
      </c>
      <c r="CP34" s="22"/>
      <c r="CQ34" s="22"/>
      <c r="CR34" s="22"/>
      <c r="CS34" s="22"/>
      <c r="CT34" s="22"/>
    </row>
    <row r="35" spans="1:98" x14ac:dyDescent="0.25">
      <c r="CC35" s="22"/>
      <c r="CD35" s="22" t="str">
        <f t="shared" si="3"/>
        <v/>
      </c>
      <c r="CE35" s="22" t="str">
        <f t="shared" si="4"/>
        <v/>
      </c>
      <c r="CF35" s="22" t="str">
        <f t="shared" si="5"/>
        <v/>
      </c>
      <c r="CG35" s="22" t="str">
        <f t="shared" si="6"/>
        <v/>
      </c>
      <c r="CH35" s="22" t="str">
        <f t="shared" si="7"/>
        <v/>
      </c>
      <c r="CI35" s="22" t="str">
        <f t="shared" si="8"/>
        <v/>
      </c>
      <c r="CJ35" s="22"/>
      <c r="CK35" s="22"/>
      <c r="CL35" s="22"/>
      <c r="CM35" s="22"/>
      <c r="CN35" s="22"/>
      <c r="CO35" s="22"/>
    </row>
    <row r="36" spans="1:98" x14ac:dyDescent="0.25">
      <c r="A36" s="4" t="s">
        <v>55</v>
      </c>
      <c r="B36" s="1">
        <f t="shared" ref="B36:N36" si="17">SUM(B3:B34)</f>
        <v>6088942.2982520014</v>
      </c>
      <c r="C36" s="1">
        <f t="shared" si="17"/>
        <v>12142.674350772</v>
      </c>
      <c r="D36" s="1">
        <f t="shared" si="17"/>
        <v>1454958.0019843003</v>
      </c>
      <c r="E36" s="1">
        <f t="shared" si="17"/>
        <v>95083.164647689991</v>
      </c>
      <c r="F36" s="1">
        <f t="shared" si="17"/>
        <v>73022.697698049989</v>
      </c>
      <c r="G36" s="1">
        <f t="shared" si="17"/>
        <v>32073.189638330001</v>
      </c>
      <c r="H36" s="1">
        <f t="shared" si="17"/>
        <v>562919.02028159995</v>
      </c>
      <c r="I36" s="1">
        <f t="shared" si="17"/>
        <v>2342.3784863610003</v>
      </c>
      <c r="J36" s="1">
        <f t="shared" si="17"/>
        <v>13026.721735703995</v>
      </c>
      <c r="K36" s="1">
        <f t="shared" si="17"/>
        <v>5775.5375544449998</v>
      </c>
      <c r="L36" s="1">
        <f t="shared" si="17"/>
        <v>404.3094619577999</v>
      </c>
      <c r="M36" s="1">
        <f t="shared" si="17"/>
        <v>1889.8319463580001</v>
      </c>
      <c r="N36" s="1">
        <f t="shared" si="17"/>
        <v>782.01653042690009</v>
      </c>
      <c r="Q36" s="1">
        <f>SUM(Q3:Q34)</f>
        <v>300.94516303736299</v>
      </c>
      <c r="R36" s="1">
        <f t="shared" ref="R36:BV36" si="18">SUM(R3:R34)</f>
        <v>113.23777367777544</v>
      </c>
      <c r="S36" s="1">
        <f t="shared" si="18"/>
        <v>653.03632716046809</v>
      </c>
      <c r="T36" s="1">
        <f t="shared" si="18"/>
        <v>653.04223294820554</v>
      </c>
      <c r="U36" s="1">
        <f t="shared" si="18"/>
        <v>347.2060712446592</v>
      </c>
      <c r="V36" s="1">
        <f t="shared" si="18"/>
        <v>3727.5273219654441</v>
      </c>
      <c r="W36" s="1">
        <f t="shared" si="18"/>
        <v>543.20344683899282</v>
      </c>
      <c r="X36" s="1">
        <f t="shared" si="18"/>
        <v>7538.325294528564</v>
      </c>
      <c r="Y36" s="1">
        <f t="shared" si="18"/>
        <v>1772026.4624419606</v>
      </c>
      <c r="Z36" s="1">
        <f t="shared" si="18"/>
        <v>8241.9788162529057</v>
      </c>
      <c r="AA36" s="1">
        <f t="shared" si="18"/>
        <v>2319.9950237598546</v>
      </c>
      <c r="AB36" s="1">
        <f t="shared" si="18"/>
        <v>2056.173898650246</v>
      </c>
      <c r="AC36" s="1">
        <f t="shared" si="18"/>
        <v>130.05423718202201</v>
      </c>
      <c r="AD36" s="1">
        <f t="shared" si="18"/>
        <v>1594.0425562119115</v>
      </c>
      <c r="AE36" s="1">
        <f t="shared" si="18"/>
        <v>1594.0424869742285</v>
      </c>
      <c r="AF36" s="1">
        <f t="shared" si="18"/>
        <v>3423.2026879374239</v>
      </c>
      <c r="AG36" s="1">
        <f t="shared" si="18"/>
        <v>6201.0971789111736</v>
      </c>
      <c r="AH36" s="1">
        <f t="shared" si="18"/>
        <v>102.31454972915905</v>
      </c>
      <c r="AI36" s="1">
        <f t="shared" si="18"/>
        <v>37.322898866575976</v>
      </c>
      <c r="AJ36" s="1">
        <f t="shared" si="18"/>
        <v>756.82525711449</v>
      </c>
      <c r="AK36" s="1">
        <f t="shared" si="18"/>
        <v>220.43494621185573</v>
      </c>
      <c r="AL36" s="1">
        <f t="shared" si="18"/>
        <v>3266.244738039316</v>
      </c>
      <c r="AM36" s="1">
        <f t="shared" si="18"/>
        <v>0</v>
      </c>
      <c r="AN36" s="1">
        <f>SUM(AN3:AN34)</f>
        <v>165970.9621922744</v>
      </c>
      <c r="AO36" s="1">
        <f t="shared" si="18"/>
        <v>353901.94237249735</v>
      </c>
      <c r="AP36" s="1">
        <f t="shared" si="18"/>
        <v>70574.63730043816</v>
      </c>
      <c r="AQ36" s="1">
        <f t="shared" si="18"/>
        <v>427899.78236087284</v>
      </c>
      <c r="AR36" s="1">
        <f t="shared" si="18"/>
        <v>4253.2470563232418</v>
      </c>
      <c r="AS36" s="1">
        <f t="shared" si="18"/>
        <v>7.9162548448149428</v>
      </c>
      <c r="AT36" s="1">
        <f t="shared" si="18"/>
        <v>87157.078314776911</v>
      </c>
      <c r="AU36" s="1">
        <f t="shared" si="18"/>
        <v>40.963704989794891</v>
      </c>
      <c r="AV36" s="1">
        <f t="shared" si="18"/>
        <v>7.579245089072101</v>
      </c>
      <c r="AW36" s="1">
        <f t="shared" si="18"/>
        <v>4891.1178563285739</v>
      </c>
      <c r="AX36" s="1">
        <f t="shared" si="18"/>
        <v>90.599094686884357</v>
      </c>
      <c r="AY36" s="1">
        <f t="shared" si="18"/>
        <v>5.0070682371291353</v>
      </c>
      <c r="AZ36" s="1">
        <f t="shared" si="18"/>
        <v>2.4038599931501463</v>
      </c>
      <c r="BA36" s="1">
        <f t="shared" si="18"/>
        <v>17022.859388490047</v>
      </c>
      <c r="BB36" s="1">
        <f t="shared" si="18"/>
        <v>11764.348282851653</v>
      </c>
      <c r="BC36" s="1">
        <f t="shared" si="18"/>
        <v>5258.5111056383948</v>
      </c>
      <c r="BD36" s="1">
        <f t="shared" si="18"/>
        <v>54.782892165841453</v>
      </c>
      <c r="BE36" s="1">
        <f t="shared" si="18"/>
        <v>0.66918221578839754</v>
      </c>
      <c r="BF36" s="1">
        <f t="shared" si="18"/>
        <v>327.55307323603836</v>
      </c>
      <c r="BG36" s="1">
        <f t="shared" si="18"/>
        <v>12.739446179860451</v>
      </c>
      <c r="BH36" s="1">
        <f t="shared" si="18"/>
        <v>369.18279413680699</v>
      </c>
      <c r="BI36" s="1">
        <f t="shared" si="18"/>
        <v>49.77176123173718</v>
      </c>
      <c r="BJ36" s="1">
        <f t="shared" si="18"/>
        <v>11.053043727398077</v>
      </c>
      <c r="BK36" s="1">
        <f t="shared" si="18"/>
        <v>1713.9074589618292</v>
      </c>
      <c r="BL36" s="1">
        <f t="shared" si="18"/>
        <v>389.79284511709204</v>
      </c>
      <c r="BM36" s="1">
        <f t="shared" si="18"/>
        <v>52.173698455384297</v>
      </c>
      <c r="BN36" s="1">
        <f t="shared" si="18"/>
        <v>4124.3187934484104</v>
      </c>
      <c r="BO36" s="1">
        <f t="shared" si="18"/>
        <v>2.6090549231557492</v>
      </c>
      <c r="BP36" s="1">
        <f t="shared" si="18"/>
        <v>7556.0051296448737</v>
      </c>
      <c r="BQ36" s="1">
        <f t="shared" si="18"/>
        <v>0</v>
      </c>
      <c r="BR36" s="1">
        <f t="shared" si="18"/>
        <v>2.4474104558168857</v>
      </c>
      <c r="BS36" s="1">
        <f t="shared" si="18"/>
        <v>18818.388255791371</v>
      </c>
      <c r="BT36" s="1">
        <f t="shared" si="18"/>
        <v>2705.1909651680139</v>
      </c>
      <c r="BU36" s="1">
        <f t="shared" si="18"/>
        <v>161115.36187991902</v>
      </c>
      <c r="BV36" s="1">
        <f t="shared" si="18"/>
        <v>26387.121178466554</v>
      </c>
      <c r="BW36" s="1">
        <f>SUM(BW3:BW34)</f>
        <v>60078.979512134276</v>
      </c>
      <c r="BX36" s="1">
        <f>SUM(BX3:BX34)</f>
        <v>26210.740561410479</v>
      </c>
      <c r="BY36" s="1"/>
      <c r="BZ36" s="1"/>
      <c r="CA36" s="1"/>
      <c r="CC36" s="22">
        <f>IF(B36&lt;&gt;0,(Y36-B36)/B36,"")</f>
        <v>-0.70897630891482266</v>
      </c>
      <c r="CD36" s="22">
        <f t="shared" si="3"/>
        <v>-0.73101109000492503</v>
      </c>
      <c r="CE36" s="22">
        <f t="shared" si="4"/>
        <v>-0.70590231348444787</v>
      </c>
      <c r="CF36" s="22">
        <f t="shared" si="5"/>
        <v>-0.82096873351276689</v>
      </c>
      <c r="CG36" s="22">
        <f t="shared" si="6"/>
        <v>-0.83889463613769211</v>
      </c>
      <c r="CH36" s="22">
        <f t="shared" si="7"/>
        <v>-0.76441366715161851</v>
      </c>
      <c r="CI36" s="22">
        <f t="shared" si="8"/>
        <v>-0.71378589801545322</v>
      </c>
      <c r="CJ36" s="22">
        <f>IF(I36&lt;&gt;0,(T36-I36)/I36,"")</f>
        <v>-0.72120550254765248</v>
      </c>
      <c r="CK36" s="22">
        <f>IF(J36&lt;&gt;0,(V36-J36)/J36,"")</f>
        <v>-0.71385530468890457</v>
      </c>
      <c r="CL36" s="22">
        <f>IF(K36&lt;&gt;0,(AE36-K36)/K36,"")</f>
        <v>-0.72400101774986936</v>
      </c>
      <c r="CM36" s="22">
        <f>IF(L36&lt;&gt;0,(R36-L36)/L36,"")</f>
        <v>-0.71992301854762242</v>
      </c>
      <c r="CN36" s="22">
        <f>IF(M36&lt;&gt;0,(W36-M36)/M36,"")</f>
        <v>-0.71256521095125391</v>
      </c>
      <c r="CO36" s="22">
        <f>IF(N36&lt;&gt;0,(AK36-N36)/N36,"")</f>
        <v>-0.71811983809150293</v>
      </c>
      <c r="CP36" s="22"/>
      <c r="CQ36" s="22"/>
      <c r="CR36" s="22"/>
      <c r="CS36" s="22"/>
      <c r="CT36" s="22"/>
    </row>
    <row r="37" spans="1:98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</row>
    <row r="38" spans="1:98" x14ac:dyDescent="0.25">
      <c r="A38" s="4" t="s">
        <v>127</v>
      </c>
      <c r="B38" s="1">
        <f>SUM(B3:B34)</f>
        <v>6088942.2982520014</v>
      </c>
      <c r="C38" s="1">
        <f t="shared" ref="C38:N38" si="19">SUM(C3:C34)</f>
        <v>12142.674350772</v>
      </c>
      <c r="D38" s="1">
        <f t="shared" si="19"/>
        <v>1454958.0019843003</v>
      </c>
      <c r="E38" s="1">
        <f>SUM(E3:E34)</f>
        <v>95083.164647689991</v>
      </c>
      <c r="F38" s="1">
        <f t="shared" si="19"/>
        <v>73022.697698049989</v>
      </c>
      <c r="G38" s="1">
        <f t="shared" si="19"/>
        <v>32073.189638330001</v>
      </c>
      <c r="H38" s="1">
        <f t="shared" si="19"/>
        <v>562919.02028159995</v>
      </c>
      <c r="I38" s="1">
        <f t="shared" si="19"/>
        <v>2342.3784863610003</v>
      </c>
      <c r="J38" s="1">
        <f t="shared" si="19"/>
        <v>13026.721735703995</v>
      </c>
      <c r="K38" s="1">
        <f t="shared" si="19"/>
        <v>5775.5375544449998</v>
      </c>
      <c r="L38" s="1">
        <f t="shared" si="19"/>
        <v>404.3094619577999</v>
      </c>
      <c r="M38" s="1">
        <f t="shared" si="19"/>
        <v>1889.8319463580001</v>
      </c>
      <c r="N38" s="1">
        <f t="shared" si="19"/>
        <v>782.01653042690009</v>
      </c>
      <c r="Q38" s="1">
        <f t="shared" ref="Q38:BV38" si="20">SUM(Q3:Q34)</f>
        <v>300.94516303736299</v>
      </c>
      <c r="R38" s="1">
        <f t="shared" si="20"/>
        <v>113.23777367777544</v>
      </c>
      <c r="S38" s="1">
        <f t="shared" si="20"/>
        <v>653.03632716046809</v>
      </c>
      <c r="T38" s="1">
        <f t="shared" si="20"/>
        <v>653.04223294820554</v>
      </c>
      <c r="U38" s="1">
        <f t="shared" si="20"/>
        <v>347.2060712446592</v>
      </c>
      <c r="V38" s="1">
        <f t="shared" si="20"/>
        <v>3727.5273219654441</v>
      </c>
      <c r="W38" s="1">
        <f t="shared" si="20"/>
        <v>543.20344683899282</v>
      </c>
      <c r="X38" s="1">
        <f t="shared" si="20"/>
        <v>7538.325294528564</v>
      </c>
      <c r="Y38" s="1">
        <f t="shared" si="20"/>
        <v>1772026.4624419606</v>
      </c>
      <c r="Z38" s="1">
        <f t="shared" si="20"/>
        <v>8241.9788162529057</v>
      </c>
      <c r="AA38" s="1">
        <f t="shared" si="20"/>
        <v>2319.9950237598546</v>
      </c>
      <c r="AB38" s="1">
        <f t="shared" si="20"/>
        <v>2056.173898650246</v>
      </c>
      <c r="AC38" s="1">
        <f t="shared" si="20"/>
        <v>130.05423718202201</v>
      </c>
      <c r="AD38" s="1">
        <f t="shared" si="20"/>
        <v>1594.0425562119115</v>
      </c>
      <c r="AE38" s="1">
        <f t="shared" si="20"/>
        <v>1594.0424869742285</v>
      </c>
      <c r="AF38" s="1">
        <f t="shared" si="20"/>
        <v>3423.2026879374239</v>
      </c>
      <c r="AG38" s="1">
        <f t="shared" si="20"/>
        <v>6201.0971789111736</v>
      </c>
      <c r="AH38" s="1">
        <f t="shared" si="20"/>
        <v>102.31454972915905</v>
      </c>
      <c r="AI38" s="1">
        <f t="shared" si="20"/>
        <v>37.322898866575976</v>
      </c>
      <c r="AJ38" s="1">
        <f t="shared" si="20"/>
        <v>756.82525711449</v>
      </c>
      <c r="AK38" s="1">
        <f t="shared" si="20"/>
        <v>220.43494621185573</v>
      </c>
      <c r="AL38" s="1">
        <f t="shared" si="20"/>
        <v>3266.244738039316</v>
      </c>
      <c r="AM38" s="1">
        <f t="shared" si="20"/>
        <v>0</v>
      </c>
      <c r="AN38" s="1">
        <f>SUM(AN3:AN34)</f>
        <v>165970.9621922744</v>
      </c>
      <c r="AO38" s="1">
        <f t="shared" si="20"/>
        <v>353901.94237249735</v>
      </c>
      <c r="AP38" s="1">
        <f t="shared" si="20"/>
        <v>70574.63730043816</v>
      </c>
      <c r="AQ38" s="1">
        <f t="shared" si="20"/>
        <v>427899.78236087284</v>
      </c>
      <c r="AR38" s="1">
        <f t="shared" si="20"/>
        <v>4253.2470563232418</v>
      </c>
      <c r="AS38" s="1">
        <f t="shared" si="20"/>
        <v>7.9162548448149428</v>
      </c>
      <c r="AT38" s="1">
        <f t="shared" si="20"/>
        <v>87157.078314776911</v>
      </c>
      <c r="AU38" s="1">
        <f t="shared" si="20"/>
        <v>40.963704989794891</v>
      </c>
      <c r="AV38" s="1">
        <f t="shared" si="20"/>
        <v>7.579245089072101</v>
      </c>
      <c r="AW38" s="1">
        <f t="shared" si="20"/>
        <v>4891.1178563285739</v>
      </c>
      <c r="AX38" s="1">
        <f t="shared" si="20"/>
        <v>90.599094686884357</v>
      </c>
      <c r="AY38" s="1">
        <f t="shared" si="20"/>
        <v>5.0070682371291353</v>
      </c>
      <c r="AZ38" s="1">
        <f t="shared" si="20"/>
        <v>2.4038599931501463</v>
      </c>
      <c r="BA38" s="1">
        <f t="shared" si="20"/>
        <v>17022.859388490047</v>
      </c>
      <c r="BB38" s="1">
        <f t="shared" si="20"/>
        <v>11764.348282851653</v>
      </c>
      <c r="BC38" s="1">
        <f t="shared" si="20"/>
        <v>5258.5111056383948</v>
      </c>
      <c r="BD38" s="1">
        <f t="shared" si="20"/>
        <v>54.782892165841453</v>
      </c>
      <c r="BE38" s="1">
        <f t="shared" si="20"/>
        <v>0.66918221578839754</v>
      </c>
      <c r="BF38" s="1">
        <f t="shared" si="20"/>
        <v>327.55307323603836</v>
      </c>
      <c r="BG38" s="1">
        <f t="shared" si="20"/>
        <v>12.739446179860451</v>
      </c>
      <c r="BH38" s="1">
        <f t="shared" si="20"/>
        <v>369.18279413680699</v>
      </c>
      <c r="BI38" s="1">
        <f t="shared" si="20"/>
        <v>49.77176123173718</v>
      </c>
      <c r="BJ38" s="1">
        <f t="shared" si="20"/>
        <v>11.053043727398077</v>
      </c>
      <c r="BK38" s="1">
        <f t="shared" si="20"/>
        <v>1713.9074589618292</v>
      </c>
      <c r="BL38" s="1">
        <f t="shared" si="20"/>
        <v>389.79284511709204</v>
      </c>
      <c r="BM38" s="1">
        <f t="shared" si="20"/>
        <v>52.173698455384297</v>
      </c>
      <c r="BN38" s="1">
        <f t="shared" si="20"/>
        <v>4124.3187934484104</v>
      </c>
      <c r="BO38" s="1">
        <f t="shared" si="20"/>
        <v>2.6090549231557492</v>
      </c>
      <c r="BP38" s="1">
        <f t="shared" si="20"/>
        <v>7556.0051296448737</v>
      </c>
      <c r="BQ38" s="1">
        <f t="shared" si="20"/>
        <v>0</v>
      </c>
      <c r="BR38" s="1">
        <f t="shared" si="20"/>
        <v>2.4474104558168857</v>
      </c>
      <c r="BS38" s="1">
        <f t="shared" si="20"/>
        <v>18818.388255791371</v>
      </c>
      <c r="BT38" s="1">
        <f t="shared" si="20"/>
        <v>2705.1909651680139</v>
      </c>
      <c r="BU38" s="1">
        <f t="shared" si="20"/>
        <v>161115.36187991902</v>
      </c>
      <c r="BV38" s="1">
        <f t="shared" si="20"/>
        <v>26387.121178466554</v>
      </c>
      <c r="BW38" s="1">
        <f>SUM(BW3:BW34)</f>
        <v>60078.979512134276</v>
      </c>
      <c r="BX38" s="1">
        <f>SUM(BX3:BX34)</f>
        <v>26210.740561410479</v>
      </c>
      <c r="BY38" s="1"/>
      <c r="BZ38" s="1"/>
      <c r="CA38" s="1"/>
      <c r="CC38" s="22">
        <f>IF(B38&lt;&gt;0,(Y38-B38)/B38,"")</f>
        <v>-0.70897630891482266</v>
      </c>
      <c r="CD38" s="22">
        <f>IF(C38&lt;&gt;0,(AL38-C38)/C38,"")</f>
        <v>-0.73101109000492503</v>
      </c>
      <c r="CE38" s="22">
        <f>IF(D38&lt;&gt;0,(AQ38-D38)/D38,"")</f>
        <v>-0.70590231348444787</v>
      </c>
      <c r="CF38" s="22">
        <f>IF(E38&lt;&gt;0,(BA38-E38)/E38,"")</f>
        <v>-0.82096873351276689</v>
      </c>
      <c r="CG38" s="22">
        <f>IF(F38&lt;&gt;0,(BB38-F38)/F38,"")</f>
        <v>-0.83889463613769211</v>
      </c>
      <c r="CH38" s="22">
        <f>IF(G38&lt;&gt;0,(BP38-G38)/G38,"")</f>
        <v>-0.76441366715161851</v>
      </c>
      <c r="CI38" s="22">
        <f>IF(H38&lt;&gt;0,(BU38-H38)/H38,"")</f>
        <v>-0.71378589801545322</v>
      </c>
      <c r="CJ38" s="22">
        <f>IF(I38&lt;&gt;0,(T38-I38)/I38,"")</f>
        <v>-0.72120550254765248</v>
      </c>
      <c r="CK38" s="22">
        <f>IF(J38&lt;&gt;0,(V38-J38)/J38,"")</f>
        <v>-0.71385530468890457</v>
      </c>
      <c r="CL38" s="22">
        <f>IF(K38&lt;&gt;0,(AE38-K38)/K38,"")</f>
        <v>-0.72400101774986936</v>
      </c>
      <c r="CM38" s="22">
        <f>IF(L38&lt;&gt;0,(R38-L38)/L38,"")</f>
        <v>-0.71992301854762242</v>
      </c>
      <c r="CN38" s="22">
        <f>IF(M38&lt;&gt;0,(W38-M38)/M38,"")</f>
        <v>-0.71256521095125391</v>
      </c>
      <c r="CO38" s="22">
        <f>IF(N38&lt;&gt;0,(AK38-N38)/N38,"")</f>
        <v>-0.71811983809150293</v>
      </c>
      <c r="CP38" s="22"/>
      <c r="CQ38" s="22"/>
      <c r="CR38" s="22"/>
      <c r="CS38" s="22"/>
      <c r="CT38" s="22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T38"/>
  <sheetViews>
    <sheetView zoomScale="85" zoomScaleNormal="85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AK36" sqref="AK36"/>
    </sheetView>
  </sheetViews>
  <sheetFormatPr defaultColWidth="9.140625" defaultRowHeight="15" x14ac:dyDescent="0.25"/>
  <cols>
    <col min="1" max="1" width="18.85546875" style="27" customWidth="1"/>
    <col min="2" max="2" width="10.85546875" style="25" customWidth="1"/>
    <col min="3" max="14" width="9.140625" style="25"/>
    <col min="15" max="15" width="9.140625" style="27"/>
    <col min="16" max="16" width="14.85546875" style="27" bestFit="1" customWidth="1"/>
    <col min="17" max="17" width="5.42578125" style="25" bestFit="1" customWidth="1"/>
    <col min="18" max="18" width="9.85546875" style="25" bestFit="1" customWidth="1"/>
    <col min="19" max="19" width="5.5703125" style="25" bestFit="1" customWidth="1"/>
    <col min="20" max="20" width="14.5703125" style="25" bestFit="1" customWidth="1"/>
    <col min="21" max="21" width="5.5703125" style="25" bestFit="1" customWidth="1"/>
    <col min="22" max="22" width="5.7109375" style="25" bestFit="1" customWidth="1"/>
    <col min="23" max="23" width="13.42578125" style="25" bestFit="1" customWidth="1"/>
    <col min="24" max="24" width="5.7109375" style="25" bestFit="1" customWidth="1"/>
    <col min="25" max="25" width="9.28515625" style="25" bestFit="1" customWidth="1"/>
    <col min="26" max="26" width="5.7109375" style="25" bestFit="1" customWidth="1"/>
    <col min="27" max="27" width="5.7109375" style="25" customWidth="1"/>
    <col min="28" max="28" width="5.7109375" style="25" bestFit="1" customWidth="1"/>
    <col min="29" max="29" width="5.85546875" style="25" bestFit="1" customWidth="1"/>
    <col min="30" max="30" width="6.42578125" style="25" bestFit="1" customWidth="1"/>
    <col min="31" max="31" width="15.42578125" style="25" bestFit="1" customWidth="1"/>
    <col min="32" max="32" width="6.5703125" style="25" bestFit="1" customWidth="1"/>
    <col min="33" max="33" width="5.7109375" style="25" bestFit="1" customWidth="1"/>
    <col min="34" max="34" width="5.140625" style="25" bestFit="1" customWidth="1"/>
    <col min="35" max="35" width="4.140625" style="25" bestFit="1" customWidth="1"/>
    <col min="36" max="36" width="6.5703125" style="25" bestFit="1" customWidth="1"/>
    <col min="37" max="37" width="6.140625" style="25" bestFit="1" customWidth="1"/>
    <col min="38" max="38" width="5.7109375" style="25" bestFit="1" customWidth="1"/>
    <col min="39" max="39" width="10" style="25" bestFit="1" customWidth="1"/>
    <col min="40" max="40" width="7.7109375" style="91" bestFit="1" customWidth="1"/>
    <col min="41" max="41" width="9.28515625" style="25" bestFit="1" customWidth="1"/>
    <col min="42" max="42" width="7.7109375" style="25" bestFit="1" customWidth="1"/>
    <col min="43" max="43" width="9.28515625" style="25" bestFit="1" customWidth="1"/>
    <col min="44" max="44" width="5.7109375" style="25" bestFit="1" customWidth="1"/>
    <col min="45" max="45" width="4.28515625" style="25" bestFit="1" customWidth="1"/>
    <col min="46" max="46" width="6.7109375" style="25" bestFit="1" customWidth="1"/>
    <col min="47" max="47" width="4.5703125" style="25" bestFit="1" customWidth="1"/>
    <col min="48" max="48" width="4.140625" style="25" bestFit="1" customWidth="1"/>
    <col min="49" max="49" width="5.7109375" style="25" bestFit="1" customWidth="1"/>
    <col min="50" max="50" width="4.140625" style="25" bestFit="1" customWidth="1"/>
    <col min="51" max="51" width="5.85546875" style="25" bestFit="1" customWidth="1"/>
    <col min="52" max="52" width="3.28515625" style="25" bestFit="1" customWidth="1"/>
    <col min="53" max="53" width="6.7109375" style="25" bestFit="1" customWidth="1"/>
    <col min="54" max="54" width="6.85546875" style="25" bestFit="1" customWidth="1"/>
    <col min="55" max="55" width="5.7109375" style="25" bestFit="1" customWidth="1"/>
    <col min="56" max="56" width="5.140625" style="25" bestFit="1" customWidth="1"/>
    <col min="57" max="57" width="5.28515625" style="25" bestFit="1" customWidth="1"/>
    <col min="58" max="58" width="8.7109375" style="25" bestFit="1" customWidth="1"/>
    <col min="59" max="59" width="4.85546875" style="25" bestFit="1" customWidth="1"/>
    <col min="60" max="60" width="7.85546875" style="25" bestFit="1" customWidth="1"/>
    <col min="61" max="61" width="5.85546875" style="25" bestFit="1" customWidth="1"/>
    <col min="62" max="62" width="6" style="25" bestFit="1" customWidth="1"/>
    <col min="63" max="64" width="5.7109375" style="25" bestFit="1" customWidth="1"/>
    <col min="65" max="65" width="3.85546875" style="25" bestFit="1" customWidth="1"/>
    <col min="66" max="66" width="5.7109375" style="25" bestFit="1" customWidth="1"/>
    <col min="67" max="67" width="3.85546875" style="25" bestFit="1" customWidth="1"/>
    <col min="68" max="68" width="6.7109375" style="25" bestFit="1" customWidth="1"/>
    <col min="69" max="70" width="5.28515625" style="25" bestFit="1" customWidth="1"/>
    <col min="71" max="71" width="6.7109375" style="25" bestFit="1" customWidth="1"/>
    <col min="72" max="72" width="5.7109375" style="25" bestFit="1" customWidth="1"/>
    <col min="73" max="73" width="9.140625" style="25" bestFit="1" customWidth="1"/>
    <col min="74" max="74" width="6.7109375" style="25" bestFit="1" customWidth="1"/>
    <col min="75" max="75" width="7.5703125" style="25" customWidth="1"/>
    <col min="76" max="76" width="8" style="25" bestFit="1" customWidth="1"/>
    <col min="77" max="77" width="6.7109375" style="25" customWidth="1"/>
    <col min="78" max="78" width="9" style="25" bestFit="1" customWidth="1"/>
    <col min="79" max="79" width="7.140625" style="25" customWidth="1"/>
    <col min="80" max="16384" width="9.140625" style="27"/>
  </cols>
  <sheetData>
    <row r="1" spans="1:98" x14ac:dyDescent="0.25">
      <c r="A1" s="90"/>
      <c r="B1" s="91" t="s">
        <v>499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P1" s="27" t="s">
        <v>504</v>
      </c>
      <c r="BW1" s="25" t="s">
        <v>371</v>
      </c>
      <c r="CC1" s="27" t="s">
        <v>309</v>
      </c>
    </row>
    <row r="2" spans="1:98" x14ac:dyDescent="0.25">
      <c r="A2" s="90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0" t="s">
        <v>63</v>
      </c>
      <c r="J2" s="90" t="s">
        <v>64</v>
      </c>
      <c r="K2" s="90" t="s">
        <v>65</v>
      </c>
      <c r="L2" s="61" t="s">
        <v>310</v>
      </c>
      <c r="M2" s="61" t="s">
        <v>313</v>
      </c>
      <c r="N2" s="61" t="s">
        <v>320</v>
      </c>
      <c r="P2" s="27" t="s">
        <v>226</v>
      </c>
      <c r="Q2" s="25" t="s">
        <v>359</v>
      </c>
      <c r="R2" s="25" t="s">
        <v>178</v>
      </c>
      <c r="S2" s="25" t="s">
        <v>131</v>
      </c>
      <c r="T2" s="25" t="s">
        <v>132</v>
      </c>
      <c r="U2" s="25" t="s">
        <v>133</v>
      </c>
      <c r="V2" s="25" t="s">
        <v>360</v>
      </c>
      <c r="W2" s="25" t="s">
        <v>179</v>
      </c>
      <c r="X2" s="25" t="s">
        <v>134</v>
      </c>
      <c r="Y2" s="25" t="s">
        <v>59</v>
      </c>
      <c r="Z2" s="25" t="s">
        <v>136</v>
      </c>
      <c r="AA2" s="25" t="s">
        <v>137</v>
      </c>
      <c r="AB2" s="25" t="s">
        <v>361</v>
      </c>
      <c r="AC2" s="25" t="s">
        <v>138</v>
      </c>
      <c r="AD2" s="25" t="s">
        <v>139</v>
      </c>
      <c r="AE2" s="25" t="s">
        <v>140</v>
      </c>
      <c r="AF2" s="25" t="s">
        <v>141</v>
      </c>
      <c r="AG2" s="25" t="s">
        <v>142</v>
      </c>
      <c r="AH2" s="25" t="s">
        <v>143</v>
      </c>
      <c r="AI2" s="25" t="s">
        <v>362</v>
      </c>
      <c r="AJ2" s="25" t="s">
        <v>144</v>
      </c>
      <c r="AK2" s="25" t="s">
        <v>367</v>
      </c>
      <c r="AL2" s="25" t="s">
        <v>57</v>
      </c>
      <c r="AM2" s="25" t="s">
        <v>128</v>
      </c>
      <c r="AN2" s="91" t="s">
        <v>469</v>
      </c>
      <c r="AO2" s="25" t="s">
        <v>145</v>
      </c>
      <c r="AP2" s="25" t="s">
        <v>146</v>
      </c>
      <c r="AQ2" s="25" t="s">
        <v>60</v>
      </c>
      <c r="AR2" s="25" t="s">
        <v>148</v>
      </c>
      <c r="AS2" s="25" t="s">
        <v>149</v>
      </c>
      <c r="AT2" s="25" t="s">
        <v>150</v>
      </c>
      <c r="AU2" s="25" t="s">
        <v>151</v>
      </c>
      <c r="AV2" s="25" t="s">
        <v>152</v>
      </c>
      <c r="AW2" s="25" t="s">
        <v>153</v>
      </c>
      <c r="AX2" s="25" t="s">
        <v>154</v>
      </c>
      <c r="AY2" s="25" t="s">
        <v>155</v>
      </c>
      <c r="AZ2" s="25" t="s">
        <v>156</v>
      </c>
      <c r="BA2" s="25" t="s">
        <v>54</v>
      </c>
      <c r="BB2" s="25" t="s">
        <v>53</v>
      </c>
      <c r="BC2" s="25" t="s">
        <v>157</v>
      </c>
      <c r="BD2" s="25" t="s">
        <v>158</v>
      </c>
      <c r="BE2" s="25" t="s">
        <v>159</v>
      </c>
      <c r="BF2" s="25" t="s">
        <v>160</v>
      </c>
      <c r="BG2" s="25" t="s">
        <v>161</v>
      </c>
      <c r="BH2" s="25" t="s">
        <v>162</v>
      </c>
      <c r="BI2" s="25" t="s">
        <v>163</v>
      </c>
      <c r="BJ2" s="25" t="s">
        <v>164</v>
      </c>
      <c r="BK2" s="25" t="s">
        <v>165</v>
      </c>
      <c r="BL2" s="25" t="s">
        <v>363</v>
      </c>
      <c r="BM2" s="25" t="s">
        <v>166</v>
      </c>
      <c r="BN2" s="25" t="s">
        <v>167</v>
      </c>
      <c r="BO2" s="25" t="s">
        <v>168</v>
      </c>
      <c r="BP2" s="25" t="s">
        <v>61</v>
      </c>
      <c r="BQ2" s="25" t="s">
        <v>169</v>
      </c>
      <c r="BR2" s="25" t="s">
        <v>170</v>
      </c>
      <c r="BS2" s="25" t="s">
        <v>171</v>
      </c>
      <c r="BT2" s="25" t="s">
        <v>173</v>
      </c>
      <c r="BU2" s="25" t="s">
        <v>174</v>
      </c>
      <c r="BV2" s="25" t="s">
        <v>175</v>
      </c>
      <c r="BW2" s="27" t="s">
        <v>368</v>
      </c>
      <c r="BX2" s="27" t="s">
        <v>369</v>
      </c>
      <c r="BY2" s="27"/>
      <c r="BZ2" s="27" t="s">
        <v>366</v>
      </c>
      <c r="CB2" s="25" t="s">
        <v>141</v>
      </c>
      <c r="CC2" s="25" t="s">
        <v>59</v>
      </c>
      <c r="CD2" s="25" t="s">
        <v>57</v>
      </c>
      <c r="CE2" s="25" t="s">
        <v>60</v>
      </c>
      <c r="CF2" s="25" t="s">
        <v>54</v>
      </c>
      <c r="CG2" s="25" t="s">
        <v>53</v>
      </c>
      <c r="CH2" s="25" t="s">
        <v>61</v>
      </c>
      <c r="CI2" s="25" t="s">
        <v>62</v>
      </c>
      <c r="CJ2" s="27" t="s">
        <v>63</v>
      </c>
      <c r="CK2" s="27" t="s">
        <v>64</v>
      </c>
      <c r="CL2" s="27" t="s">
        <v>65</v>
      </c>
      <c r="CM2" s="61" t="s">
        <v>310</v>
      </c>
      <c r="CN2" s="61" t="s">
        <v>313</v>
      </c>
      <c r="CO2" s="61" t="s">
        <v>320</v>
      </c>
      <c r="CP2" s="61"/>
      <c r="CQ2" s="61"/>
      <c r="CR2" s="61"/>
      <c r="CS2" s="61"/>
      <c r="CT2" s="61"/>
    </row>
    <row r="3" spans="1:98" x14ac:dyDescent="0.25">
      <c r="A3" s="104" t="s">
        <v>89</v>
      </c>
      <c r="B3" s="91">
        <v>72499.450557999997</v>
      </c>
      <c r="C3" s="91">
        <v>162.39288694000001</v>
      </c>
      <c r="D3" s="91">
        <v>19700.031620999998</v>
      </c>
      <c r="E3" s="91">
        <v>1789.35708</v>
      </c>
      <c r="F3" s="91">
        <v>1452.8548301999999</v>
      </c>
      <c r="G3" s="91">
        <v>604.77095466000003</v>
      </c>
      <c r="H3" s="91">
        <v>7313.9279675999996</v>
      </c>
      <c r="I3" s="91">
        <v>30.715938945000001</v>
      </c>
      <c r="J3" s="91">
        <v>168.10610081999999</v>
      </c>
      <c r="K3" s="91">
        <v>75.356371331999995</v>
      </c>
      <c r="L3" s="91">
        <v>5.2941484156999996</v>
      </c>
      <c r="M3" s="91">
        <v>24.383752253000001</v>
      </c>
      <c r="N3" s="91">
        <v>10.204023992</v>
      </c>
      <c r="P3" s="27" t="s">
        <v>181</v>
      </c>
      <c r="Q3" s="25">
        <v>13.3186207416781</v>
      </c>
      <c r="R3" s="25">
        <v>5.2939095119038102</v>
      </c>
      <c r="S3" s="25">
        <v>30.712912195783002</v>
      </c>
      <c r="T3" s="25">
        <v>30.7131642204461</v>
      </c>
      <c r="U3" s="25">
        <v>16.110957219199999</v>
      </c>
      <c r="V3" s="25">
        <v>168.14122353896701</v>
      </c>
      <c r="W3" s="25">
        <v>24.3903799601283</v>
      </c>
      <c r="X3" s="25">
        <v>352.46798375634501</v>
      </c>
      <c r="Y3" s="25">
        <v>72509.492474412502</v>
      </c>
      <c r="Z3" s="25">
        <v>366.59942820949402</v>
      </c>
      <c r="AA3" s="25">
        <v>104.128195428297</v>
      </c>
      <c r="AB3" s="25">
        <v>95.0463670405926</v>
      </c>
      <c r="AC3" s="25">
        <v>5.7901810397215998</v>
      </c>
      <c r="AD3" s="25">
        <v>75.343622056687494</v>
      </c>
      <c r="AE3" s="25">
        <v>75.343645423868395</v>
      </c>
      <c r="AF3" s="25">
        <v>157.61792439248799</v>
      </c>
      <c r="AG3" s="25">
        <v>280.10459353362302</v>
      </c>
      <c r="AH3" s="25">
        <v>4.3681008582910898</v>
      </c>
      <c r="AI3" s="25">
        <v>1.83167151880818</v>
      </c>
      <c r="AJ3" s="25">
        <v>32.1429177568874</v>
      </c>
      <c r="AK3" s="25">
        <v>10.204251679210801</v>
      </c>
      <c r="AL3" s="25">
        <v>162.43402658774099</v>
      </c>
      <c r="AM3" s="25">
        <v>0</v>
      </c>
      <c r="AN3" s="91">
        <v>7543.8164636760903</v>
      </c>
      <c r="AO3" s="25">
        <v>16355.6511639853</v>
      </c>
      <c r="AP3" s="25">
        <v>3188.9598763207</v>
      </c>
      <c r="AQ3" s="25">
        <v>19702.228964698501</v>
      </c>
      <c r="AR3" s="25">
        <v>191.954235790935</v>
      </c>
      <c r="AS3" s="25">
        <v>0.39289778821298799</v>
      </c>
      <c r="AT3" s="25">
        <v>3971.2856564625699</v>
      </c>
      <c r="AU3" s="25">
        <v>2.0315415510618</v>
      </c>
      <c r="AV3" s="25">
        <v>0.376155305698396</v>
      </c>
      <c r="AW3" s="25">
        <v>242.993336419804</v>
      </c>
      <c r="AX3" s="25">
        <v>4.4938673478948603</v>
      </c>
      <c r="AY3" s="25">
        <v>0.24844226425701399</v>
      </c>
      <c r="AZ3" s="25">
        <v>0.119310310465891</v>
      </c>
      <c r="BA3" s="25">
        <v>1788.70414707738</v>
      </c>
      <c r="BB3" s="25">
        <v>1452.2532340882999</v>
      </c>
      <c r="BC3" s="25">
        <v>336.45091298908102</v>
      </c>
      <c r="BD3" s="25">
        <v>2.7174744710285101</v>
      </c>
      <c r="BE3" s="25">
        <v>3.3213172175465801E-2</v>
      </c>
      <c r="BF3" s="25">
        <v>16.243304970871399</v>
      </c>
      <c r="BG3" s="25">
        <v>0.63239871470538001</v>
      </c>
      <c r="BH3" s="25">
        <v>18.2908672652215</v>
      </c>
      <c r="BI3" s="25">
        <v>2.4685190562013202</v>
      </c>
      <c r="BJ3" s="25">
        <v>0.54755366876656897</v>
      </c>
      <c r="BK3" s="25">
        <v>84.902113460870694</v>
      </c>
      <c r="BL3" s="25">
        <v>18.690105336679899</v>
      </c>
      <c r="BM3" s="25">
        <v>2.5883736073678398</v>
      </c>
      <c r="BN3" s="25">
        <v>1073.04441673969</v>
      </c>
      <c r="BO3" s="25">
        <v>0.12944797400750599</v>
      </c>
      <c r="BP3" s="25">
        <v>604.73117064325299</v>
      </c>
      <c r="BQ3" s="25">
        <v>0</v>
      </c>
      <c r="BR3" s="25">
        <v>0.121781903047845</v>
      </c>
      <c r="BS3" s="25">
        <v>852.592573503773</v>
      </c>
      <c r="BT3" s="25">
        <v>89.534681700424898</v>
      </c>
      <c r="BU3" s="25">
        <v>7316.4214927495505</v>
      </c>
      <c r="BV3" s="25">
        <v>1226.94714667162</v>
      </c>
      <c r="BW3" s="25">
        <f>AT3*0.108*92.1006/14.43</f>
        <v>2737.4803539163154</v>
      </c>
      <c r="BX3" s="25">
        <f>BV3-AK3*0.966*106.165/128.1705</f>
        <v>1218.7822334457246</v>
      </c>
      <c r="BZ3" s="25">
        <f t="shared" ref="BZ3:BZ34" si="0">IF(BU3&lt;&gt;0,S3+Q3+U3+V3+X3+Z3+AA3+AB3+AC3+AD3+AG3+AH3+AI3+AJ3+AR3+AT3+BL3+BR3+BS3+BT3+BV3,"")</f>
        <v>7897.2329562634259</v>
      </c>
      <c r="CB3" s="29">
        <f t="shared" ref="CB3:CB34" si="1">IF(AQ3&lt;&gt;0,AF3/AQ3,"")</f>
        <v>8.0000047037774337E-3</v>
      </c>
      <c r="CC3" s="22">
        <f t="shared" ref="CC3:CC34" si="2">IF(B3&lt;&gt;0,(Y3-B3)/B3,"")</f>
        <v>1.3851024159792073E-4</v>
      </c>
      <c r="CD3" s="22">
        <f t="shared" ref="CD3:CD36" si="3">IF(C3&lt;&gt;0,(AL3-C3)/C3,"")</f>
        <v>2.5333405000784739E-4</v>
      </c>
      <c r="CE3" s="22">
        <f t="shared" ref="CE3:CE36" si="4">IF(D3&lt;&gt;0,(AQ3-D3)/D3,"")</f>
        <v>1.1154011022806286E-4</v>
      </c>
      <c r="CF3" s="22">
        <f t="shared" ref="CF3:CF36" si="5">IF(E3&lt;&gt;0,(BA3-E3)/E3,"")</f>
        <v>-3.6489805747438566E-4</v>
      </c>
      <c r="CG3" s="22">
        <f t="shared" ref="CG3:CG36" si="6">IF(F3&lt;&gt;0,(BB3-F3)/F3,"")</f>
        <v>-4.1407861211928729E-4</v>
      </c>
      <c r="CH3" s="22">
        <f t="shared" ref="CH3:CH36" si="7">IF(G3&lt;&gt;0,(BP3-G3)/G3,"")</f>
        <v>-6.5783610208928326E-5</v>
      </c>
      <c r="CI3" s="22">
        <f t="shared" ref="CI3:CI36" si="8">IF(H3&lt;&gt;0,(BU3-H3)/H3,"")</f>
        <v>3.4092831657583765E-4</v>
      </c>
      <c r="CJ3" s="22">
        <f t="shared" ref="CJ3:CJ34" si="9">IF(I3&lt;&gt;0,(T3-I3)/I3,"")</f>
        <v>-9.0335006814222575E-5</v>
      </c>
      <c r="CK3" s="22">
        <f t="shared" ref="CK3:CK34" si="10">IF(J3&lt;&gt;0,(V3-J3)/J3,"")</f>
        <v>2.0893185194167726E-4</v>
      </c>
      <c r="CL3" s="22">
        <f t="shared" ref="CL3:CL34" si="11">IF(K3&lt;&gt;0,(AE3-K3)/K3,"")</f>
        <v>-1.6887633927505414E-4</v>
      </c>
      <c r="CM3" s="22">
        <f t="shared" ref="CM3:CM34" si="12">IF(L3&lt;&gt;0,(R3-L3)/L3,"")</f>
        <v>-4.5126010347750429E-5</v>
      </c>
      <c r="CN3" s="22">
        <f t="shared" ref="CN3:CN34" si="13">IF(M3&lt;&gt;0,(W3-M3)/M3,"")</f>
        <v>2.7180833612199863E-4</v>
      </c>
      <c r="CO3" s="22">
        <f t="shared" ref="CO3:CO34" si="14">IF(N3&lt;&gt;0,(AK3-N3)/N3,"")</f>
        <v>2.231347270247664E-5</v>
      </c>
      <c r="CP3" s="22"/>
      <c r="CQ3" s="22"/>
      <c r="CR3" s="22"/>
      <c r="CS3" s="22"/>
      <c r="CT3" s="22"/>
    </row>
    <row r="4" spans="1:98" x14ac:dyDescent="0.25">
      <c r="A4" s="105" t="s">
        <v>90</v>
      </c>
      <c r="B4" s="91">
        <v>316731.46110000001</v>
      </c>
      <c r="C4" s="91">
        <v>564.82976607000001</v>
      </c>
      <c r="D4" s="91">
        <v>77577.156868999999</v>
      </c>
      <c r="E4" s="91">
        <v>2434.0475184000002</v>
      </c>
      <c r="F4" s="91">
        <v>1565.8653498000001</v>
      </c>
      <c r="G4" s="91">
        <v>1323.8297631</v>
      </c>
      <c r="H4" s="91">
        <v>26024.864476999999</v>
      </c>
      <c r="I4" s="91">
        <v>119.1434369</v>
      </c>
      <c r="J4" s="91">
        <v>697.65739432999999</v>
      </c>
      <c r="K4" s="91">
        <v>286.09156841999999</v>
      </c>
      <c r="L4" s="91">
        <v>20.862919857000001</v>
      </c>
      <c r="M4" s="91">
        <v>104.57058335000001</v>
      </c>
      <c r="N4" s="91">
        <v>40.661230707000001</v>
      </c>
      <c r="P4" s="27" t="s">
        <v>329</v>
      </c>
      <c r="Q4" s="25">
        <v>57.467833578955698</v>
      </c>
      <c r="R4" s="25">
        <v>20.866489826735702</v>
      </c>
      <c r="S4" s="25">
        <v>119.15621911178999</v>
      </c>
      <c r="T4" s="25">
        <v>119.15731753142001</v>
      </c>
      <c r="U4" s="25">
        <v>64.335125299690802</v>
      </c>
      <c r="V4" s="25">
        <v>697.89013261212403</v>
      </c>
      <c r="W4" s="25">
        <v>104.62163397154001</v>
      </c>
      <c r="X4" s="25">
        <v>1368.75024762358</v>
      </c>
      <c r="Y4" s="25">
        <v>316806.30032595299</v>
      </c>
      <c r="Z4" s="25">
        <v>1572.7413951404601</v>
      </c>
      <c r="AA4" s="25">
        <v>440.48143512425702</v>
      </c>
      <c r="AB4" s="25">
        <v>383.173948116536</v>
      </c>
      <c r="AC4" s="25">
        <v>25.032763263740399</v>
      </c>
      <c r="AD4" s="25">
        <v>286.09952346165301</v>
      </c>
      <c r="AE4" s="25">
        <v>286.09949168758197</v>
      </c>
      <c r="AF4" s="25">
        <v>620.700817584064</v>
      </c>
      <c r="AG4" s="25">
        <v>983.456775136273</v>
      </c>
      <c r="AH4" s="25">
        <v>19.575669849212598</v>
      </c>
      <c r="AI4" s="25">
        <v>6.6017860284285996</v>
      </c>
      <c r="AJ4" s="25">
        <v>147.86806697158701</v>
      </c>
      <c r="AK4" s="25">
        <v>40.670354635013702</v>
      </c>
      <c r="AL4" s="25">
        <v>565.00875510507694</v>
      </c>
      <c r="AM4" s="25">
        <v>0</v>
      </c>
      <c r="AN4" s="91">
        <v>26944.2001530007</v>
      </c>
      <c r="AO4" s="25">
        <v>64211.469011282097</v>
      </c>
      <c r="AP4" s="25">
        <v>12755.4654499357</v>
      </c>
      <c r="AQ4" s="25">
        <v>77587.635278801899</v>
      </c>
      <c r="AR4" s="25">
        <v>779.24423340332999</v>
      </c>
      <c r="AS4" s="25">
        <v>1.4053096667162599</v>
      </c>
      <c r="AT4" s="25">
        <v>13570.9776804213</v>
      </c>
      <c r="AU4" s="25">
        <v>7.2838186037026604</v>
      </c>
      <c r="AV4" s="25">
        <v>1.3234024261864901</v>
      </c>
      <c r="AW4" s="25">
        <v>852.066079796292</v>
      </c>
      <c r="AX4" s="25">
        <v>15.8852727944134</v>
      </c>
      <c r="AY4" s="25">
        <v>0.86420093696434597</v>
      </c>
      <c r="AZ4" s="25">
        <v>0.42517020673842698</v>
      </c>
      <c r="BA4" s="25">
        <v>2434.03251508413</v>
      </c>
      <c r="BB4" s="25">
        <v>1565.7941696529299</v>
      </c>
      <c r="BC4" s="25">
        <v>868.23834543119597</v>
      </c>
      <c r="BD4" s="25">
        <v>9.4719823960934093</v>
      </c>
      <c r="BE4" s="25">
        <v>0.115528912625318</v>
      </c>
      <c r="BF4" s="25">
        <v>57.290633663475397</v>
      </c>
      <c r="BG4" s="25">
        <v>2.2050504803320101</v>
      </c>
      <c r="BH4" s="25">
        <v>65.945532278421695</v>
      </c>
      <c r="BI4" s="25">
        <v>8.9679973213842796</v>
      </c>
      <c r="BJ4" s="25">
        <v>1.9696635746843201</v>
      </c>
      <c r="BK4" s="25">
        <v>306.93239537690698</v>
      </c>
      <c r="BL4" s="25">
        <v>64.910011948081106</v>
      </c>
      <c r="BM4" s="25">
        <v>9.0420995276597296</v>
      </c>
      <c r="BN4" s="25">
        <v>224.145691011205</v>
      </c>
      <c r="BO4" s="25">
        <v>0.45434067913380399</v>
      </c>
      <c r="BP4" s="25">
        <v>1324.22565540656</v>
      </c>
      <c r="BQ4" s="25">
        <v>0</v>
      </c>
      <c r="BR4" s="25">
        <v>0.427421524866262</v>
      </c>
      <c r="BS4" s="25">
        <v>3034.3890919565401</v>
      </c>
      <c r="BT4" s="25">
        <v>327.441180346235</v>
      </c>
      <c r="BU4" s="25">
        <v>26029.248109371201</v>
      </c>
      <c r="BV4" s="25">
        <v>4381.9972530850901</v>
      </c>
      <c r="BW4" s="25">
        <f t="shared" ref="BW4:BW34" si="15">AT4*0.108*92.1006/14.43</f>
        <v>9354.7248919589929</v>
      </c>
      <c r="BX4" s="25">
        <f t="shared" ref="BX4:BX34" si="16">BV4-AK4*0.966*106.165/128.1705</f>
        <v>4349.4549435752406</v>
      </c>
      <c r="BZ4" s="25">
        <f t="shared" si="0"/>
        <v>28332.017794003728</v>
      </c>
      <c r="CB4" s="29">
        <f t="shared" si="1"/>
        <v>7.9999965890653803E-3</v>
      </c>
      <c r="CC4" s="22">
        <f t="shared" si="2"/>
        <v>2.3628605031235142E-4</v>
      </c>
      <c r="CD4" s="22">
        <f t="shared" si="3"/>
        <v>3.1689023105548584E-4</v>
      </c>
      <c r="CE4" s="22">
        <f t="shared" si="4"/>
        <v>1.3507081497708313E-4</v>
      </c>
      <c r="CF4" s="22">
        <f t="shared" si="5"/>
        <v>-6.1639371280966164E-6</v>
      </c>
      <c r="CG4" s="22">
        <f t="shared" si="6"/>
        <v>-4.545738691982676E-5</v>
      </c>
      <c r="CH4" s="22">
        <f t="shared" si="7"/>
        <v>2.9905076739845655E-4</v>
      </c>
      <c r="CI4" s="22">
        <f t="shared" si="8"/>
        <v>1.6844016133402866E-4</v>
      </c>
      <c r="CJ4" s="22">
        <f t="shared" si="9"/>
        <v>1.1650353373353268E-4</v>
      </c>
      <c r="CK4" s="22">
        <f t="shared" si="10"/>
        <v>3.335996780304436E-4</v>
      </c>
      <c r="CL4" s="22">
        <f t="shared" si="11"/>
        <v>2.7694865758346466E-5</v>
      </c>
      <c r="CM4" s="22">
        <f t="shared" si="12"/>
        <v>1.7111553704706061E-4</v>
      </c>
      <c r="CN4" s="22">
        <f t="shared" si="13"/>
        <v>4.881929497240387E-4</v>
      </c>
      <c r="CO4" s="22">
        <f t="shared" si="14"/>
        <v>2.2438887990002722E-4</v>
      </c>
      <c r="CP4" s="22"/>
      <c r="CQ4" s="22"/>
      <c r="CR4" s="22"/>
      <c r="CS4" s="22"/>
      <c r="CT4" s="22"/>
    </row>
    <row r="5" spans="1:98" x14ac:dyDescent="0.25">
      <c r="A5" s="104" t="s">
        <v>91</v>
      </c>
      <c r="B5" s="91">
        <v>91451.894218000001</v>
      </c>
      <c r="C5" s="91">
        <v>150.73965391999999</v>
      </c>
      <c r="D5" s="91">
        <v>20750.185911</v>
      </c>
      <c r="E5" s="91">
        <v>1657.0036402999999</v>
      </c>
      <c r="F5" s="91">
        <v>1345.1030227000001</v>
      </c>
      <c r="G5" s="91">
        <v>571.50075529000003</v>
      </c>
      <c r="H5" s="91">
        <v>7339.7351957000001</v>
      </c>
      <c r="I5" s="91">
        <v>31.609588229</v>
      </c>
      <c r="J5" s="91">
        <v>186.65881300999999</v>
      </c>
      <c r="K5" s="91">
        <v>76.021592584999993</v>
      </c>
      <c r="L5" s="91">
        <v>5.5194878294</v>
      </c>
      <c r="M5" s="91">
        <v>27.409190536000001</v>
      </c>
      <c r="N5" s="91">
        <v>10.787664441</v>
      </c>
      <c r="P5" s="27" t="s">
        <v>182</v>
      </c>
      <c r="Q5" s="25">
        <v>15.2525530924331</v>
      </c>
      <c r="R5" s="25">
        <v>5.5196591978780001</v>
      </c>
      <c r="S5" s="25">
        <v>31.6088638550181</v>
      </c>
      <c r="T5" s="25">
        <v>31.6091172393518</v>
      </c>
      <c r="U5" s="25">
        <v>17.055580537872601</v>
      </c>
      <c r="V5" s="25">
        <v>186.69334720650801</v>
      </c>
      <c r="W5" s="25">
        <v>27.417452746139301</v>
      </c>
      <c r="X5" s="25">
        <v>365.03768389534702</v>
      </c>
      <c r="Y5" s="25">
        <v>91448.125366270295</v>
      </c>
      <c r="Z5" s="25">
        <v>417.63513940749601</v>
      </c>
      <c r="AA5" s="25">
        <v>117.053334453578</v>
      </c>
      <c r="AB5" s="25">
        <v>101.88199990578499</v>
      </c>
      <c r="AC5" s="25">
        <v>6.6555644100834499</v>
      </c>
      <c r="AD5" s="25">
        <v>76.014560148547403</v>
      </c>
      <c r="AE5" s="25">
        <v>76.014557169728306</v>
      </c>
      <c r="AF5" s="25">
        <v>166.003767721027</v>
      </c>
      <c r="AG5" s="25">
        <v>286.58351429642198</v>
      </c>
      <c r="AH5" s="25">
        <v>5.2582634793762004</v>
      </c>
      <c r="AI5" s="25">
        <v>1.74064985559064</v>
      </c>
      <c r="AJ5" s="25">
        <v>39.334567552329403</v>
      </c>
      <c r="AK5" s="25">
        <v>10.788575193957699</v>
      </c>
      <c r="AL5" s="25">
        <v>150.78223425210899</v>
      </c>
      <c r="AM5" s="25">
        <v>0</v>
      </c>
      <c r="AN5" s="91">
        <v>7589.7392621130102</v>
      </c>
      <c r="AO5" s="25">
        <v>17186.522155017999</v>
      </c>
      <c r="AP5" s="25">
        <v>3397.9384262305898</v>
      </c>
      <c r="AQ5" s="25">
        <v>20750.464348969599</v>
      </c>
      <c r="AR5" s="25">
        <v>210.62591472411799</v>
      </c>
      <c r="AS5" s="25">
        <v>0.35887400916020401</v>
      </c>
      <c r="AT5" s="25">
        <v>3898.1714088956501</v>
      </c>
      <c r="AU5" s="25">
        <v>1.85342418580554</v>
      </c>
      <c r="AV5" s="25">
        <v>0.34693962973373599</v>
      </c>
      <c r="AW5" s="25">
        <v>224.573964406377</v>
      </c>
      <c r="AX5" s="25">
        <v>4.1335021963546597</v>
      </c>
      <c r="AY5" s="25">
        <v>0.23062420895407201</v>
      </c>
      <c r="AZ5" s="25">
        <v>0.109217078214476</v>
      </c>
      <c r="BA5" s="25">
        <v>1656.4034219923101</v>
      </c>
      <c r="BB5" s="25">
        <v>1344.5422253234999</v>
      </c>
      <c r="BC5" s="25">
        <v>311.86119666881501</v>
      </c>
      <c r="BD5" s="25">
        <v>2.51958657826132</v>
      </c>
      <c r="BE5" s="25">
        <v>3.0830627159840598E-2</v>
      </c>
      <c r="BF5" s="25">
        <v>14.9613512348638</v>
      </c>
      <c r="BG5" s="25">
        <v>0.58623844309594997</v>
      </c>
      <c r="BH5" s="25">
        <v>16.6380984033025</v>
      </c>
      <c r="BI5" s="25">
        <v>2.2342133192237501</v>
      </c>
      <c r="BJ5" s="25">
        <v>0.49876116448133501</v>
      </c>
      <c r="BK5" s="25">
        <v>77.107809763168405</v>
      </c>
      <c r="BL5" s="25">
        <v>17.837217773468399</v>
      </c>
      <c r="BM5" s="25">
        <v>2.3968420917453401</v>
      </c>
      <c r="BN5" s="25">
        <v>995.84239929011198</v>
      </c>
      <c r="BO5" s="25">
        <v>0.119548693485893</v>
      </c>
      <c r="BP5" s="25">
        <v>571.45103660223697</v>
      </c>
      <c r="BQ5" s="25">
        <v>0</v>
      </c>
      <c r="BR5" s="25">
        <v>0.11217620654711</v>
      </c>
      <c r="BS5" s="25">
        <v>857.095607316523</v>
      </c>
      <c r="BT5" s="25">
        <v>92.254621021511497</v>
      </c>
      <c r="BU5" s="25">
        <v>7340.7463231865504</v>
      </c>
      <c r="BV5" s="25">
        <v>1216.05784421882</v>
      </c>
      <c r="BW5" s="25">
        <f t="shared" si="15"/>
        <v>2687.0813563070374</v>
      </c>
      <c r="BX5" s="25">
        <f t="shared" si="16"/>
        <v>1207.4253856065757</v>
      </c>
      <c r="BZ5" s="25">
        <f t="shared" si="0"/>
        <v>7959.9604122530236</v>
      </c>
      <c r="CB5" s="29">
        <f t="shared" si="1"/>
        <v>8.0000025507511209E-3</v>
      </c>
      <c r="CC5" s="22">
        <f t="shared" si="2"/>
        <v>-4.1211303078342455E-5</v>
      </c>
      <c r="CD5" s="22">
        <f t="shared" si="3"/>
        <v>2.8247598426619271E-4</v>
      </c>
      <c r="CE5" s="22">
        <f t="shared" si="4"/>
        <v>1.3418577105422204E-5</v>
      </c>
      <c r="CF5" s="22">
        <f t="shared" si="5"/>
        <v>-3.6223113401317558E-4</v>
      </c>
      <c r="CG5" s="22">
        <f t="shared" si="6"/>
        <v>-4.1691778773534109E-4</v>
      </c>
      <c r="CH5" s="22">
        <f t="shared" si="7"/>
        <v>-8.6996714007546764E-5</v>
      </c>
      <c r="CI5" s="22">
        <f t="shared" si="8"/>
        <v>1.3776075833671673E-4</v>
      </c>
      <c r="CJ5" s="22">
        <f t="shared" si="9"/>
        <v>-1.4900214605380343E-5</v>
      </c>
      <c r="CK5" s="22">
        <f t="shared" si="10"/>
        <v>1.8501240820688897E-4</v>
      </c>
      <c r="CL5" s="22">
        <f t="shared" si="11"/>
        <v>-9.2544960352166565E-5</v>
      </c>
      <c r="CM5" s="22">
        <f t="shared" si="12"/>
        <v>3.1047894894744655E-5</v>
      </c>
      <c r="CN5" s="22">
        <f t="shared" si="13"/>
        <v>3.0143940691893596E-4</v>
      </c>
      <c r="CO5" s="22">
        <f t="shared" si="14"/>
        <v>8.4425406693000585E-5</v>
      </c>
      <c r="CP5" s="22"/>
      <c r="CQ5" s="22"/>
      <c r="CR5" s="22"/>
      <c r="CS5" s="22"/>
      <c r="CT5" s="22"/>
    </row>
    <row r="6" spans="1:98" x14ac:dyDescent="0.25">
      <c r="A6" s="104" t="s">
        <v>92</v>
      </c>
      <c r="B6" s="91">
        <v>58506.391839999997</v>
      </c>
      <c r="C6" s="91">
        <v>82.949336681000005</v>
      </c>
      <c r="D6" s="91">
        <v>9834.0384854000004</v>
      </c>
      <c r="E6" s="91">
        <v>910.18925109999998</v>
      </c>
      <c r="F6" s="91">
        <v>738.74576630000001</v>
      </c>
      <c r="G6" s="91">
        <v>329.2993836</v>
      </c>
      <c r="H6" s="91">
        <v>4121.7777902999997</v>
      </c>
      <c r="I6" s="91">
        <v>17.440948548000001</v>
      </c>
      <c r="J6" s="91">
        <v>103.43076128</v>
      </c>
      <c r="K6" s="91">
        <v>41.979088097999998</v>
      </c>
      <c r="L6" s="91">
        <v>3.0378490361999999</v>
      </c>
      <c r="M6" s="91">
        <v>14.984303998</v>
      </c>
      <c r="N6" s="91">
        <v>5.9579854044999996</v>
      </c>
      <c r="P6" s="27" t="s">
        <v>183</v>
      </c>
      <c r="Q6" s="25">
        <v>8.4405611814430301</v>
      </c>
      <c r="R6" s="25">
        <v>3.0376891577322902</v>
      </c>
      <c r="S6" s="25">
        <v>17.439252682682699</v>
      </c>
      <c r="T6" s="25">
        <v>17.439416231635601</v>
      </c>
      <c r="U6" s="25">
        <v>9.4179468165478806</v>
      </c>
      <c r="V6" s="25">
        <v>103.445693493566</v>
      </c>
      <c r="W6" s="25">
        <v>14.9872344374738</v>
      </c>
      <c r="X6" s="25">
        <v>202.87870216551099</v>
      </c>
      <c r="Y6" s="25">
        <v>58513.815422433101</v>
      </c>
      <c r="Z6" s="25">
        <v>231.342371342251</v>
      </c>
      <c r="AA6" s="25">
        <v>64.870905976037903</v>
      </c>
      <c r="AB6" s="25">
        <v>56.4593925498272</v>
      </c>
      <c r="AC6" s="25">
        <v>3.6874256178503302</v>
      </c>
      <c r="AD6" s="25">
        <v>41.972290980785601</v>
      </c>
      <c r="AE6" s="25">
        <v>41.972278072569502</v>
      </c>
      <c r="AF6" s="25">
        <v>78.679637081741802</v>
      </c>
      <c r="AG6" s="25">
        <v>163.10749246951801</v>
      </c>
      <c r="AH6" s="25">
        <v>2.9276949401413099</v>
      </c>
      <c r="AI6" s="25">
        <v>0.95490644395354896</v>
      </c>
      <c r="AJ6" s="25">
        <v>21.816953241687099</v>
      </c>
      <c r="AK6" s="25">
        <v>5.9580563250643896</v>
      </c>
      <c r="AL6" s="25">
        <v>82.970202679718</v>
      </c>
      <c r="AM6" s="25">
        <v>0</v>
      </c>
      <c r="AN6" s="91">
        <v>4264.17309490346</v>
      </c>
      <c r="AO6" s="25">
        <v>8192.4598629827397</v>
      </c>
      <c r="AP6" s="25">
        <v>1563.8095983288899</v>
      </c>
      <c r="AQ6" s="25">
        <v>9834.9490983933792</v>
      </c>
      <c r="AR6" s="25">
        <v>117.43716941996399</v>
      </c>
      <c r="AS6" s="25">
        <v>0.19502686629518701</v>
      </c>
      <c r="AT6" s="25">
        <v>2200.2783816101401</v>
      </c>
      <c r="AU6" s="25">
        <v>1.0063898278741299</v>
      </c>
      <c r="AV6" s="25">
        <v>0.189974153232251</v>
      </c>
      <c r="AW6" s="25">
        <v>123.174366308966</v>
      </c>
      <c r="AX6" s="25">
        <v>2.25863453209654</v>
      </c>
      <c r="AY6" s="25">
        <v>0.126900361117082</v>
      </c>
      <c r="AZ6" s="25">
        <v>5.9455124147775699E-2</v>
      </c>
      <c r="BA6" s="25">
        <v>909.82498825200901</v>
      </c>
      <c r="BB6" s="25">
        <v>738.41117695662899</v>
      </c>
      <c r="BC6" s="25">
        <v>171.41381129537999</v>
      </c>
      <c r="BD6" s="25">
        <v>1.3851966544861301</v>
      </c>
      <c r="BE6" s="25">
        <v>1.69647083009529E-2</v>
      </c>
      <c r="BF6" s="25">
        <v>8.1840620094027106</v>
      </c>
      <c r="BG6" s="25">
        <v>0.32225228690950503</v>
      </c>
      <c r="BH6" s="25">
        <v>9.0143260746154308</v>
      </c>
      <c r="BI6" s="25">
        <v>1.2055737826352899</v>
      </c>
      <c r="BJ6" s="25">
        <v>0.27051897485077397</v>
      </c>
      <c r="BK6" s="25">
        <v>41.724857146006599</v>
      </c>
      <c r="BL6" s="25">
        <v>9.8826321550342993</v>
      </c>
      <c r="BM6" s="25">
        <v>1.31642674206473</v>
      </c>
      <c r="BN6" s="25">
        <v>547.89472676466096</v>
      </c>
      <c r="BO6" s="25">
        <v>6.5524638965591298E-2</v>
      </c>
      <c r="BP6" s="25">
        <v>329.27640607814197</v>
      </c>
      <c r="BQ6" s="25">
        <v>0</v>
      </c>
      <c r="BR6" s="25">
        <v>6.1277157873128402E-2</v>
      </c>
      <c r="BS6" s="25">
        <v>481.66302136860702</v>
      </c>
      <c r="BT6" s="25">
        <v>51.942417571851401</v>
      </c>
      <c r="BU6" s="25">
        <v>4122.7970595854204</v>
      </c>
      <c r="BV6" s="25">
        <v>678.35513898471595</v>
      </c>
      <c r="BW6" s="25">
        <f t="shared" si="15"/>
        <v>1516.6924174801711</v>
      </c>
      <c r="BX6" s="25">
        <f t="shared" si="16"/>
        <v>673.58781116701266</v>
      </c>
      <c r="BZ6" s="25">
        <f t="shared" si="0"/>
        <v>4468.3816281699883</v>
      </c>
      <c r="CB6" s="29">
        <f t="shared" si="1"/>
        <v>8.0000045037950194E-3</v>
      </c>
      <c r="CC6" s="22">
        <f t="shared" si="2"/>
        <v>1.2688498127531183E-4</v>
      </c>
      <c r="CD6" s="22">
        <f t="shared" si="3"/>
        <v>2.5155112208116894E-4</v>
      </c>
      <c r="CE6" s="22">
        <f t="shared" si="4"/>
        <v>9.2598070948250052E-5</v>
      </c>
      <c r="CF6" s="22">
        <f t="shared" si="5"/>
        <v>-4.002056138882607E-4</v>
      </c>
      <c r="CG6" s="22">
        <f t="shared" si="6"/>
        <v>-4.5291541235736437E-4</v>
      </c>
      <c r="CH6" s="22">
        <f t="shared" si="7"/>
        <v>-6.9776996260446011E-5</v>
      </c>
      <c r="CI6" s="22">
        <f t="shared" si="8"/>
        <v>2.4728875191171304E-4</v>
      </c>
      <c r="CJ6" s="22">
        <f t="shared" si="9"/>
        <v>-8.7857398362445023E-5</v>
      </c>
      <c r="CK6" s="22">
        <f t="shared" si="10"/>
        <v>1.443691739401902E-4</v>
      </c>
      <c r="CL6" s="22">
        <f t="shared" si="11"/>
        <v>-1.622242344711873E-4</v>
      </c>
      <c r="CM6" s="22">
        <f t="shared" si="12"/>
        <v>-5.2628838959587035E-5</v>
      </c>
      <c r="CN6" s="22">
        <f t="shared" si="13"/>
        <v>1.9556727320746401E-4</v>
      </c>
      <c r="CO6" s="22">
        <f t="shared" si="14"/>
        <v>1.1903447151196283E-5</v>
      </c>
      <c r="CP6" s="22"/>
      <c r="CQ6" s="22"/>
      <c r="CR6" s="22"/>
      <c r="CS6" s="22"/>
      <c r="CT6" s="22"/>
    </row>
    <row r="7" spans="1:98" x14ac:dyDescent="0.25">
      <c r="A7" s="104" t="s">
        <v>93</v>
      </c>
      <c r="B7" s="91">
        <v>165631.79994999999</v>
      </c>
      <c r="C7" s="91">
        <v>332.57343722000002</v>
      </c>
      <c r="D7" s="91">
        <v>40294.437680000003</v>
      </c>
      <c r="E7" s="91">
        <v>1415.7120198</v>
      </c>
      <c r="F7" s="91">
        <v>906.53936342999998</v>
      </c>
      <c r="G7" s="91">
        <v>803.31957323999995</v>
      </c>
      <c r="H7" s="91">
        <v>16134.502242</v>
      </c>
      <c r="I7" s="91">
        <v>62.843502694999998</v>
      </c>
      <c r="J7" s="91">
        <v>347.32289130999999</v>
      </c>
      <c r="K7" s="91">
        <v>154.30533227999999</v>
      </c>
      <c r="L7" s="91">
        <v>10.808082723</v>
      </c>
      <c r="M7" s="91">
        <v>49.494659734999999</v>
      </c>
      <c r="N7" s="91">
        <v>20.898822911</v>
      </c>
      <c r="P7" s="27" t="s">
        <v>184</v>
      </c>
      <c r="Q7" s="25">
        <v>27.2528651316196</v>
      </c>
      <c r="R7" s="25">
        <v>10.8077465770033</v>
      </c>
      <c r="S7" s="25">
        <v>62.8377587739474</v>
      </c>
      <c r="T7" s="25">
        <v>62.838335492812703</v>
      </c>
      <c r="U7" s="25">
        <v>32.985151287173998</v>
      </c>
      <c r="V7" s="25">
        <v>347.382584997202</v>
      </c>
      <c r="W7" s="25">
        <v>49.510221605186402</v>
      </c>
      <c r="X7" s="25">
        <v>724.67698833007501</v>
      </c>
      <c r="Y7" s="25">
        <v>165609.922012378</v>
      </c>
      <c r="Z7" s="25">
        <v>751.16258146331097</v>
      </c>
      <c r="AA7" s="25">
        <v>213.51846350327199</v>
      </c>
      <c r="AB7" s="25">
        <v>195.176313011498</v>
      </c>
      <c r="AC7" s="25">
        <v>11.8211734538686</v>
      </c>
      <c r="AD7" s="25">
        <v>154.279656681944</v>
      </c>
      <c r="AE7" s="25">
        <v>154.27963079931601</v>
      </c>
      <c r="AF7" s="25">
        <v>322.40526279645201</v>
      </c>
      <c r="AG7" s="25">
        <v>639.361749213964</v>
      </c>
      <c r="AH7" s="25">
        <v>9.0912460803688298</v>
      </c>
      <c r="AI7" s="25">
        <v>3.7445324612025099</v>
      </c>
      <c r="AJ7" s="25">
        <v>65.9651132704427</v>
      </c>
      <c r="AK7" s="25">
        <v>20.8994209779869</v>
      </c>
      <c r="AL7" s="25">
        <v>332.65717622756102</v>
      </c>
      <c r="AM7" s="25">
        <v>0</v>
      </c>
      <c r="AN7" s="91">
        <v>16609.7314434211</v>
      </c>
      <c r="AO7" s="25">
        <v>33500.612879181201</v>
      </c>
      <c r="AP7" s="25">
        <v>6477.6256913418902</v>
      </c>
      <c r="AQ7" s="25">
        <v>40300.643833319496</v>
      </c>
      <c r="AR7" s="25">
        <v>402.62046876464001</v>
      </c>
      <c r="AS7" s="25">
        <v>0.80202558937813095</v>
      </c>
      <c r="AT7" s="25">
        <v>8916.2275147108903</v>
      </c>
      <c r="AU7" s="25">
        <v>4.1464000683432802</v>
      </c>
      <c r="AV7" s="25">
        <v>0.76936688492424399</v>
      </c>
      <c r="AW7" s="25">
        <v>497.235527483368</v>
      </c>
      <c r="AX7" s="25">
        <v>9.1865193461091099</v>
      </c>
      <c r="AY7" s="25">
        <v>0.50879768922546098</v>
      </c>
      <c r="AZ7" s="25">
        <v>0.243655205608558</v>
      </c>
      <c r="BA7" s="25">
        <v>1415.4652575631201</v>
      </c>
      <c r="BB7" s="25">
        <v>906.31485273940802</v>
      </c>
      <c r="BC7" s="25">
        <v>509.15040482371199</v>
      </c>
      <c r="BD7" s="25">
        <v>5.5639436278157097</v>
      </c>
      <c r="BE7" s="25">
        <v>6.8018768718618602E-2</v>
      </c>
      <c r="BF7" s="25">
        <v>33.215255563088</v>
      </c>
      <c r="BG7" s="25">
        <v>1.29475925494799</v>
      </c>
      <c r="BH7" s="25">
        <v>37.314738338927498</v>
      </c>
      <c r="BI7" s="25">
        <v>5.0302747895963797</v>
      </c>
      <c r="BJ7" s="25">
        <v>1.11736315194805</v>
      </c>
      <c r="BK7" s="25">
        <v>173.15488787843699</v>
      </c>
      <c r="BL7" s="25">
        <v>40.072452038091399</v>
      </c>
      <c r="BM7" s="25">
        <v>5.2982278068971498</v>
      </c>
      <c r="BN7" s="25">
        <v>131.10026361767399</v>
      </c>
      <c r="BO7" s="25">
        <v>0.26482767439937799</v>
      </c>
      <c r="BP7" s="25">
        <v>803.42241884510804</v>
      </c>
      <c r="BQ7" s="25">
        <v>0</v>
      </c>
      <c r="BR7" s="25">
        <v>0.248458154740027</v>
      </c>
      <c r="BS7" s="25">
        <v>1883.60822357338</v>
      </c>
      <c r="BT7" s="25">
        <v>197.18453349202201</v>
      </c>
      <c r="BU7" s="25">
        <v>16134.4844636981</v>
      </c>
      <c r="BV7" s="25">
        <v>2659.73488833596</v>
      </c>
      <c r="BW7" s="25">
        <f t="shared" si="15"/>
        <v>6146.1198624302997</v>
      </c>
      <c r="BX7" s="25">
        <f t="shared" si="16"/>
        <v>2643.0122550531714</v>
      </c>
      <c r="BZ7" s="25">
        <f t="shared" si="0"/>
        <v>17338.952716729611</v>
      </c>
      <c r="CB7" s="29">
        <f t="shared" si="1"/>
        <v>8.0000027823351038E-3</v>
      </c>
      <c r="CC7" s="22">
        <f t="shared" si="2"/>
        <v>-1.3208778524772643E-4</v>
      </c>
      <c r="CD7" s="22">
        <f t="shared" si="3"/>
        <v>2.517910277531075E-4</v>
      </c>
      <c r="CE7" s="22">
        <f t="shared" si="4"/>
        <v>1.5402009996466962E-4</v>
      </c>
      <c r="CF7" s="22">
        <f t="shared" si="5"/>
        <v>-1.7430256537257603E-4</v>
      </c>
      <c r="CG7" s="22">
        <f t="shared" si="6"/>
        <v>-2.4765685821131095E-4</v>
      </c>
      <c r="CH7" s="22">
        <f t="shared" si="7"/>
        <v>1.2802576774431515E-4</v>
      </c>
      <c r="CI7" s="22">
        <f t="shared" si="8"/>
        <v>-1.1018810270132172E-6</v>
      </c>
      <c r="CJ7" s="22">
        <f t="shared" si="9"/>
        <v>-8.2223332018470106E-5</v>
      </c>
      <c r="CK7" s="22">
        <f t="shared" si="10"/>
        <v>1.7186798997574466E-4</v>
      </c>
      <c r="CL7" s="22">
        <f t="shared" si="11"/>
        <v>-1.665624920682599E-4</v>
      </c>
      <c r="CM7" s="22">
        <f t="shared" si="12"/>
        <v>-3.1101353062798418E-5</v>
      </c>
      <c r="CN7" s="22">
        <f t="shared" si="13"/>
        <v>3.1441513629395335E-4</v>
      </c>
      <c r="CO7" s="22">
        <f t="shared" si="14"/>
        <v>2.8617257031490107E-5</v>
      </c>
      <c r="CP7" s="22"/>
      <c r="CQ7" s="22"/>
      <c r="CR7" s="22"/>
      <c r="CS7" s="22"/>
      <c r="CT7" s="22"/>
    </row>
    <row r="8" spans="1:98" x14ac:dyDescent="0.25">
      <c r="A8" s="104" t="s">
        <v>94</v>
      </c>
      <c r="B8" s="91">
        <v>65737.213856000002</v>
      </c>
      <c r="C8" s="91">
        <v>98.420514162000003</v>
      </c>
      <c r="D8" s="91">
        <v>12026.235430000001</v>
      </c>
      <c r="E8" s="91">
        <v>1079.9545295999999</v>
      </c>
      <c r="F8" s="91">
        <v>876.53387830999998</v>
      </c>
      <c r="G8" s="91">
        <v>383.91502667999998</v>
      </c>
      <c r="H8" s="91">
        <v>5004.4095438000004</v>
      </c>
      <c r="I8" s="91">
        <v>20.628483919000001</v>
      </c>
      <c r="J8" s="91">
        <v>122.57002369999999</v>
      </c>
      <c r="K8" s="91">
        <v>49.649944077999997</v>
      </c>
      <c r="L8" s="91">
        <v>3.5950104868000001</v>
      </c>
      <c r="M8" s="91">
        <v>17.754774682000001</v>
      </c>
      <c r="N8" s="91">
        <v>7.0429909829000001</v>
      </c>
      <c r="P8" s="27" t="s">
        <v>185</v>
      </c>
      <c r="Q8" s="25">
        <v>9.9633708646853698</v>
      </c>
      <c r="R8" s="25">
        <v>3.5948363186879102</v>
      </c>
      <c r="S8" s="25">
        <v>20.626610325710999</v>
      </c>
      <c r="T8" s="25">
        <v>20.626787087748799</v>
      </c>
      <c r="U8" s="25">
        <v>11.132356117528399</v>
      </c>
      <c r="V8" s="25">
        <v>122.59141492069899</v>
      </c>
      <c r="W8" s="25">
        <v>17.758378342500901</v>
      </c>
      <c r="X8" s="25">
        <v>239.342983452813</v>
      </c>
      <c r="Y8" s="25">
        <v>65751.028785969698</v>
      </c>
      <c r="Z8" s="25">
        <v>273.02597209064299</v>
      </c>
      <c r="AA8" s="25">
        <v>76.565021563256593</v>
      </c>
      <c r="AB8" s="25">
        <v>66.674385923169993</v>
      </c>
      <c r="AC8" s="25">
        <v>4.3515959270565903</v>
      </c>
      <c r="AD8" s="25">
        <v>49.642177321518702</v>
      </c>
      <c r="AE8" s="25">
        <v>49.642172985682002</v>
      </c>
      <c r="AF8" s="25">
        <v>96.221320237878601</v>
      </c>
      <c r="AG8" s="25">
        <v>198.543568712026</v>
      </c>
      <c r="AH8" s="25">
        <v>3.46054614480343</v>
      </c>
      <c r="AI8" s="25">
        <v>1.1313186457469999</v>
      </c>
      <c r="AJ8" s="25">
        <v>25.7370365851177</v>
      </c>
      <c r="AK8" s="25">
        <v>7.0431288587572602</v>
      </c>
      <c r="AL8" s="25">
        <v>98.445482586241994</v>
      </c>
      <c r="AM8" s="25">
        <v>0</v>
      </c>
      <c r="AN8" s="91">
        <v>5174.3810862172504</v>
      </c>
      <c r="AO8" s="25">
        <v>10004.1119601845</v>
      </c>
      <c r="AP8" s="25">
        <v>1927.3373959666401</v>
      </c>
      <c r="AQ8" s="25">
        <v>12027.670676389</v>
      </c>
      <c r="AR8" s="25">
        <v>139.28181131191499</v>
      </c>
      <c r="AS8" s="25">
        <v>0.23140518979039501</v>
      </c>
      <c r="AT8" s="25">
        <v>2689.16183473602</v>
      </c>
      <c r="AU8" s="25">
        <v>1.1941100679574701</v>
      </c>
      <c r="AV8" s="25">
        <v>0.225409524407921</v>
      </c>
      <c r="AW8" s="25">
        <v>146.15111526314899</v>
      </c>
      <c r="AX8" s="25">
        <v>2.67994243070597</v>
      </c>
      <c r="AY8" s="25">
        <v>0.150570507007942</v>
      </c>
      <c r="AZ8" s="25">
        <v>7.0545057402845002E-2</v>
      </c>
      <c r="BA8" s="25">
        <v>1079.5437047937201</v>
      </c>
      <c r="BB8" s="25">
        <v>876.15584465494805</v>
      </c>
      <c r="BC8" s="25">
        <v>203.38786013878101</v>
      </c>
      <c r="BD8" s="25">
        <v>1.64359008801953</v>
      </c>
      <c r="BE8" s="25">
        <v>2.0129116001697499E-2</v>
      </c>
      <c r="BF8" s="25">
        <v>9.7106336414292596</v>
      </c>
      <c r="BG8" s="25">
        <v>0.38236440792120602</v>
      </c>
      <c r="BH8" s="25">
        <v>10.695742290712399</v>
      </c>
      <c r="BI8" s="25">
        <v>1.4304582295783099</v>
      </c>
      <c r="BJ8" s="25">
        <v>0.32097798519596299</v>
      </c>
      <c r="BK8" s="25">
        <v>49.507697768371401</v>
      </c>
      <c r="BL8" s="25">
        <v>12.0030063860897</v>
      </c>
      <c r="BM8" s="25">
        <v>1.56198877847407</v>
      </c>
      <c r="BN8" s="25">
        <v>650.10141724124503</v>
      </c>
      <c r="BO8" s="25">
        <v>7.7747067577175505E-2</v>
      </c>
      <c r="BP8" s="25">
        <v>383.894286082772</v>
      </c>
      <c r="BQ8" s="25">
        <v>0</v>
      </c>
      <c r="BR8" s="25">
        <v>7.2668948587604504E-2</v>
      </c>
      <c r="BS8" s="25">
        <v>585.25402609053197</v>
      </c>
      <c r="BT8" s="25">
        <v>62.711826350832503</v>
      </c>
      <c r="BU8" s="25">
        <v>5006.2536819942998</v>
      </c>
      <c r="BV8" s="25">
        <v>823.18959498073696</v>
      </c>
      <c r="BW8" s="25">
        <f t="shared" si="15"/>
        <v>1853.688786932719</v>
      </c>
      <c r="BX8" s="25">
        <f t="shared" si="16"/>
        <v>817.55404836954244</v>
      </c>
      <c r="BZ8" s="25">
        <f t="shared" si="0"/>
        <v>5414.4631273994892</v>
      </c>
      <c r="CB8" s="29">
        <f t="shared" si="1"/>
        <v>7.9999962442242889E-3</v>
      </c>
      <c r="CC8" s="22">
        <f t="shared" si="2"/>
        <v>2.1015387113847343E-4</v>
      </c>
      <c r="CD8" s="22">
        <f t="shared" si="3"/>
        <v>2.5369125994294565E-4</v>
      </c>
      <c r="CE8" s="22">
        <f t="shared" si="4"/>
        <v>1.1934294795350399E-4</v>
      </c>
      <c r="CF8" s="22">
        <f t="shared" si="5"/>
        <v>-3.8040935522720356E-4</v>
      </c>
      <c r="CG8" s="22">
        <f t="shared" si="6"/>
        <v>-4.3128242319713831E-4</v>
      </c>
      <c r="CH8" s="22">
        <f t="shared" si="7"/>
        <v>-5.4023926615594646E-5</v>
      </c>
      <c r="CI8" s="22">
        <f t="shared" si="8"/>
        <v>3.6850265314198596E-4</v>
      </c>
      <c r="CJ8" s="22">
        <f t="shared" si="9"/>
        <v>-8.2256711538511847E-5</v>
      </c>
      <c r="CK8" s="22">
        <f t="shared" si="10"/>
        <v>1.7452244890935498E-4</v>
      </c>
      <c r="CL8" s="22">
        <f t="shared" si="11"/>
        <v>-1.5651764493000481E-4</v>
      </c>
      <c r="CM8" s="22">
        <f t="shared" si="12"/>
        <v>-4.8447177756344731E-5</v>
      </c>
      <c r="CN8" s="22">
        <f t="shared" si="13"/>
        <v>2.0296852905453384E-4</v>
      </c>
      <c r="CO8" s="22">
        <f t="shared" si="14"/>
        <v>1.9576321706908451E-5</v>
      </c>
      <c r="CP8" s="22"/>
      <c r="CQ8" s="22"/>
      <c r="CR8" s="22"/>
      <c r="CS8" s="22"/>
      <c r="CT8" s="22"/>
    </row>
    <row r="9" spans="1:98" x14ac:dyDescent="0.25">
      <c r="A9" s="104" t="s">
        <v>95</v>
      </c>
      <c r="B9" s="91">
        <v>125700.45956</v>
      </c>
      <c r="C9" s="91">
        <v>196.37220202</v>
      </c>
      <c r="D9" s="91">
        <v>24325.291795000001</v>
      </c>
      <c r="E9" s="91">
        <v>2154.7765426999999</v>
      </c>
      <c r="F9" s="91">
        <v>1748.9011932000001</v>
      </c>
      <c r="G9" s="91">
        <v>756.10527588000002</v>
      </c>
      <c r="H9" s="91">
        <v>9519.1441231999997</v>
      </c>
      <c r="I9" s="91">
        <v>41.075381145999998</v>
      </c>
      <c r="J9" s="91">
        <v>242.26366507</v>
      </c>
      <c r="K9" s="91">
        <v>98.860461462999993</v>
      </c>
      <c r="L9" s="91">
        <v>7.1616094129999999</v>
      </c>
      <c r="M9" s="91">
        <v>35.405584306000002</v>
      </c>
      <c r="N9" s="91">
        <v>14.018577688000001</v>
      </c>
      <c r="P9" s="27" t="s">
        <v>186</v>
      </c>
      <c r="Q9" s="25">
        <v>16.3929243129685</v>
      </c>
      <c r="R9" s="25">
        <v>5.9123548031718904</v>
      </c>
      <c r="S9" s="25">
        <v>33.911726373955702</v>
      </c>
      <c r="T9" s="25">
        <v>33.912034295309702</v>
      </c>
      <c r="U9" s="25">
        <v>18.313826421438801</v>
      </c>
      <c r="V9" s="25">
        <v>200.42660288154599</v>
      </c>
      <c r="W9" s="25">
        <v>29.2202044034333</v>
      </c>
      <c r="X9" s="25">
        <v>393.42726394552301</v>
      </c>
      <c r="Y9" s="25">
        <v>104725.630523621</v>
      </c>
      <c r="Z9" s="25">
        <v>449.257157962441</v>
      </c>
      <c r="AA9" s="25">
        <v>125.955343079288</v>
      </c>
      <c r="AB9" s="25">
        <v>109.651546661366</v>
      </c>
      <c r="AC9" s="25">
        <v>7.1642682235660402</v>
      </c>
      <c r="AD9" s="25">
        <v>81.587922867361797</v>
      </c>
      <c r="AE9" s="25">
        <v>81.587934208057106</v>
      </c>
      <c r="AF9" s="25">
        <v>162.98554161984501</v>
      </c>
      <c r="AG9" s="25">
        <v>306.329123330637</v>
      </c>
      <c r="AH9" s="25">
        <v>5.6499453191214402</v>
      </c>
      <c r="AI9" s="25">
        <v>1.8637600539278201</v>
      </c>
      <c r="AJ9" s="25">
        <v>42.295171892538001</v>
      </c>
      <c r="AK9" s="25">
        <v>11.581802739736199</v>
      </c>
      <c r="AL9" s="25">
        <v>163.870223151837</v>
      </c>
      <c r="AM9" s="25">
        <v>0</v>
      </c>
      <c r="AN9" s="91">
        <v>8150.2398691611897</v>
      </c>
      <c r="AO9" s="25">
        <v>16921.554558589702</v>
      </c>
      <c r="AP9" s="25">
        <v>3288.6601829349001</v>
      </c>
      <c r="AQ9" s="25">
        <v>20373.200283144401</v>
      </c>
      <c r="AR9" s="25">
        <v>226.449302540817</v>
      </c>
      <c r="AS9" s="25">
        <v>0.38344776535877401</v>
      </c>
      <c r="AT9" s="25">
        <v>4179.8338351238399</v>
      </c>
      <c r="AU9" s="25">
        <v>1.9739417060797899</v>
      </c>
      <c r="AV9" s="25">
        <v>0.37051960282963198</v>
      </c>
      <c r="AW9" s="25">
        <v>242.110412494033</v>
      </c>
      <c r="AX9" s="25">
        <v>4.3747219217910303</v>
      </c>
      <c r="AY9" s="25">
        <v>0.24409029006431901</v>
      </c>
      <c r="AZ9" s="25">
        <v>0.116738391439452</v>
      </c>
      <c r="BA9" s="25">
        <v>1766.45903485346</v>
      </c>
      <c r="BB9" s="25">
        <v>1435.4561181603999</v>
      </c>
      <c r="BC9" s="25">
        <v>331.00291669306699</v>
      </c>
      <c r="BD9" s="25">
        <v>2.6528466470896199</v>
      </c>
      <c r="BE9" s="25">
        <v>3.2704773221999897E-2</v>
      </c>
      <c r="BF9" s="25">
        <v>15.811975178160999</v>
      </c>
      <c r="BG9" s="25">
        <v>0.62508903375827396</v>
      </c>
      <c r="BH9" s="25">
        <v>17.6847556543593</v>
      </c>
      <c r="BI9" s="25">
        <v>2.38680065713167</v>
      </c>
      <c r="BJ9" s="25">
        <v>0.52971708720712896</v>
      </c>
      <c r="BK9" s="25">
        <v>81.930270559257394</v>
      </c>
      <c r="BL9" s="25">
        <v>19.156549445437498</v>
      </c>
      <c r="BM9" s="25">
        <v>2.5301937854131098</v>
      </c>
      <c r="BN9" s="25">
        <v>1061.5713762044099</v>
      </c>
      <c r="BO9" s="25">
        <v>0.12651640879093001</v>
      </c>
      <c r="BP9" s="25">
        <v>628.027910831859</v>
      </c>
      <c r="BQ9" s="25">
        <v>0</v>
      </c>
      <c r="BR9" s="25">
        <v>0.119896013847272</v>
      </c>
      <c r="BS9" s="25">
        <v>919.98985442272999</v>
      </c>
      <c r="BT9" s="25">
        <v>98.898120914538197</v>
      </c>
      <c r="BU9" s="25">
        <v>7876.5475466338103</v>
      </c>
      <c r="BV9" s="25">
        <v>1308.13454199323</v>
      </c>
      <c r="BW9" s="25">
        <f t="shared" si="15"/>
        <v>2881.236454916308</v>
      </c>
      <c r="BX9" s="25">
        <f t="shared" si="16"/>
        <v>1298.8673838181685</v>
      </c>
      <c r="BZ9" s="25">
        <f t="shared" si="0"/>
        <v>8544.8086837801184</v>
      </c>
      <c r="CB9" s="29">
        <f t="shared" si="1"/>
        <v>7.9999970232801244E-3</v>
      </c>
      <c r="CC9" s="22">
        <f t="shared" si="2"/>
        <v>-0.16686358275696825</v>
      </c>
      <c r="CD9" s="22">
        <f t="shared" si="3"/>
        <v>-0.1655121169586557</v>
      </c>
      <c r="CE9" s="22">
        <f t="shared" si="4"/>
        <v>-0.16246841127998071</v>
      </c>
      <c r="CF9" s="22">
        <f t="shared" si="5"/>
        <v>-0.18021242581375346</v>
      </c>
      <c r="CG9" s="22">
        <f t="shared" si="6"/>
        <v>-0.17922400433959529</v>
      </c>
      <c r="CH9" s="22">
        <f t="shared" si="7"/>
        <v>-0.16939091570162237</v>
      </c>
      <c r="CI9" s="22">
        <f t="shared" si="8"/>
        <v>-0.17255717061399073</v>
      </c>
      <c r="CJ9" s="22">
        <f t="shared" si="9"/>
        <v>-0.17439514012611607</v>
      </c>
      <c r="CK9" s="22">
        <f t="shared" si="10"/>
        <v>-0.17269226970691437</v>
      </c>
      <c r="CL9" s="22">
        <f t="shared" si="11"/>
        <v>-0.17471623133589548</v>
      </c>
      <c r="CM9" s="22">
        <f t="shared" si="12"/>
        <v>-0.17443769099728051</v>
      </c>
      <c r="CN9" s="22">
        <f t="shared" si="13"/>
        <v>-0.17470068701898239</v>
      </c>
      <c r="CO9" s="22">
        <f t="shared" si="14"/>
        <v>-0.17382469195499753</v>
      </c>
      <c r="CP9" s="22"/>
      <c r="CQ9" s="22"/>
      <c r="CR9" s="22"/>
      <c r="CS9" s="22"/>
      <c r="CT9" s="22"/>
    </row>
    <row r="10" spans="1:98" x14ac:dyDescent="0.25">
      <c r="A10" s="105" t="s">
        <v>96</v>
      </c>
      <c r="B10" s="91">
        <v>271633.91963000002</v>
      </c>
      <c r="C10" s="91">
        <v>587.45378552</v>
      </c>
      <c r="D10" s="91">
        <v>80295.058718999993</v>
      </c>
      <c r="E10" s="91">
        <v>2520.9137277</v>
      </c>
      <c r="F10" s="91">
        <v>1619.1823107</v>
      </c>
      <c r="G10" s="91">
        <v>1387.8761539</v>
      </c>
      <c r="H10" s="91">
        <v>27192.767231999998</v>
      </c>
      <c r="I10" s="91">
        <v>111.55023705000001</v>
      </c>
      <c r="J10" s="91">
        <v>612.72746419999999</v>
      </c>
      <c r="K10" s="91">
        <v>273.45356311</v>
      </c>
      <c r="L10" s="91">
        <v>19.232110294000002</v>
      </c>
      <c r="M10" s="91">
        <v>88.917442708999999</v>
      </c>
      <c r="N10" s="91">
        <v>37.124392948999997</v>
      </c>
      <c r="P10" s="27" t="s">
        <v>187</v>
      </c>
      <c r="Q10" s="25">
        <v>48.5356793303784</v>
      </c>
      <c r="R10" s="25">
        <v>19.233570561209898</v>
      </c>
      <c r="S10" s="25">
        <v>111.551295988249</v>
      </c>
      <c r="T10" s="25">
        <v>111.552282001965</v>
      </c>
      <c r="U10" s="25">
        <v>58.618844784272198</v>
      </c>
      <c r="V10" s="25">
        <v>612.90434392708198</v>
      </c>
      <c r="W10" s="25">
        <v>88.957081117563206</v>
      </c>
      <c r="X10" s="25">
        <v>1280.90656079736</v>
      </c>
      <c r="Y10" s="25">
        <v>271668.594689727</v>
      </c>
      <c r="Z10" s="25">
        <v>1336.56222460664</v>
      </c>
      <c r="AA10" s="25">
        <v>379.537203307141</v>
      </c>
      <c r="AB10" s="25">
        <v>346.18323648414298</v>
      </c>
      <c r="AC10" s="25">
        <v>21.0319983236644</v>
      </c>
      <c r="AD10" s="25">
        <v>273.43407685333199</v>
      </c>
      <c r="AE10" s="25">
        <v>273.43407577102698</v>
      </c>
      <c r="AF10" s="25">
        <v>642.39793664732099</v>
      </c>
      <c r="AG10" s="25">
        <v>1052.2414841489999</v>
      </c>
      <c r="AH10" s="25">
        <v>16.018824646740001</v>
      </c>
      <c r="AI10" s="25">
        <v>6.6524248599145599</v>
      </c>
      <c r="AJ10" s="25">
        <v>117.46252582097399</v>
      </c>
      <c r="AK10" s="25">
        <v>37.129335885177497</v>
      </c>
      <c r="AL10" s="25">
        <v>587.62262757871804</v>
      </c>
      <c r="AM10" s="25">
        <v>0</v>
      </c>
      <c r="AN10" s="91">
        <v>28023.8118324266</v>
      </c>
      <c r="AO10" s="25">
        <v>66478.272181087596</v>
      </c>
      <c r="AP10" s="25">
        <v>13179.0522918919</v>
      </c>
      <c r="AQ10" s="25">
        <v>80299.722409626804</v>
      </c>
      <c r="AR10" s="25">
        <v>703.81017680412401</v>
      </c>
      <c r="AS10" s="25">
        <v>1.4457324854357101</v>
      </c>
      <c r="AT10" s="25">
        <v>14835.4892489677</v>
      </c>
      <c r="AU10" s="25">
        <v>7.4875894716072198</v>
      </c>
      <c r="AV10" s="25">
        <v>1.3702964988398101</v>
      </c>
      <c r="AW10" s="25">
        <v>883.52211453011205</v>
      </c>
      <c r="AX10" s="25">
        <v>16.418218077459301</v>
      </c>
      <c r="AY10" s="25">
        <v>0.89878504119887404</v>
      </c>
      <c r="AZ10" s="25">
        <v>0.43802702414612199</v>
      </c>
      <c r="BA10" s="25">
        <v>2520.7460141533802</v>
      </c>
      <c r="BB10" s="25">
        <v>1618.9921180792601</v>
      </c>
      <c r="BC10" s="25">
        <v>901.75389607411898</v>
      </c>
      <c r="BD10" s="25">
        <v>9.8432297077222408</v>
      </c>
      <c r="BE10" s="25">
        <v>0.12015387670651501</v>
      </c>
      <c r="BF10" s="25">
        <v>59.2667354453611</v>
      </c>
      <c r="BG10" s="25">
        <v>2.2911613849435302</v>
      </c>
      <c r="BH10" s="25">
        <v>67.659855786856994</v>
      </c>
      <c r="BI10" s="25">
        <v>9.1721079239625798</v>
      </c>
      <c r="BJ10" s="25">
        <v>2.0226617616031999</v>
      </c>
      <c r="BK10" s="25">
        <v>314.59560946223701</v>
      </c>
      <c r="BL10" s="25">
        <v>68.852573350524096</v>
      </c>
      <c r="BM10" s="25">
        <v>9.3882241833804301</v>
      </c>
      <c r="BN10" s="25">
        <v>232.580755260503</v>
      </c>
      <c r="BO10" s="25">
        <v>0.47086015718954699</v>
      </c>
      <c r="BP10" s="25">
        <v>1388.21467949315</v>
      </c>
      <c r="BQ10" s="25">
        <v>0</v>
      </c>
      <c r="BR10" s="25">
        <v>0.442100760479124</v>
      </c>
      <c r="BS10" s="25">
        <v>3171.17682671783</v>
      </c>
      <c r="BT10" s="25">
        <v>332.67007335328202</v>
      </c>
      <c r="BU10" s="25">
        <v>27195.507177367301</v>
      </c>
      <c r="BV10" s="25">
        <v>4537.4875675502199</v>
      </c>
      <c r="BW10" s="25">
        <f t="shared" si="15"/>
        <v>10226.376008408541</v>
      </c>
      <c r="BX10" s="25">
        <f t="shared" si="16"/>
        <v>4507.7785976847254</v>
      </c>
      <c r="BZ10" s="25">
        <f t="shared" si="0"/>
        <v>29311.569291383046</v>
      </c>
      <c r="CB10" s="29">
        <f t="shared" si="1"/>
        <v>8.0000019597864323E-3</v>
      </c>
      <c r="CC10" s="22">
        <f t="shared" si="2"/>
        <v>1.2765364419221826E-4</v>
      </c>
      <c r="CD10" s="22">
        <f t="shared" si="3"/>
        <v>2.8741334702369269E-4</v>
      </c>
      <c r="CE10" s="22">
        <f t="shared" si="4"/>
        <v>5.8081913148995121E-5</v>
      </c>
      <c r="CF10" s="22">
        <f t="shared" si="5"/>
        <v>-6.6528871962943402E-5</v>
      </c>
      <c r="CG10" s="22">
        <f t="shared" si="6"/>
        <v>-1.174621409109343E-4</v>
      </c>
      <c r="CH10" s="22">
        <f t="shared" si="7"/>
        <v>2.439162833072525E-4</v>
      </c>
      <c r="CI10" s="22">
        <f t="shared" si="8"/>
        <v>1.0076007873439607E-4</v>
      </c>
      <c r="CJ10" s="22">
        <f t="shared" si="9"/>
        <v>1.8332116713239245E-5</v>
      </c>
      <c r="CK10" s="22">
        <f t="shared" si="10"/>
        <v>2.886760222392459E-4</v>
      </c>
      <c r="CL10" s="22">
        <f t="shared" si="11"/>
        <v>-7.1263796131933706E-5</v>
      </c>
      <c r="CM10" s="22">
        <f t="shared" si="12"/>
        <v>7.5928600011837601E-5</v>
      </c>
      <c r="CN10" s="22">
        <f t="shared" si="13"/>
        <v>4.4578889535691E-4</v>
      </c>
      <c r="CO10" s="22">
        <f t="shared" si="14"/>
        <v>1.3314523915017692E-4</v>
      </c>
      <c r="CP10" s="22"/>
      <c r="CQ10" s="22"/>
      <c r="CR10" s="22"/>
      <c r="CS10" s="22"/>
      <c r="CT10" s="22"/>
    </row>
    <row r="11" spans="1:98" x14ac:dyDescent="0.25">
      <c r="A11" s="104" t="s">
        <v>97</v>
      </c>
      <c r="B11" s="91">
        <v>602050.16292999999</v>
      </c>
      <c r="C11" s="91">
        <v>1618.2297246999999</v>
      </c>
      <c r="D11" s="91">
        <v>138120.00743999999</v>
      </c>
      <c r="E11" s="91">
        <v>6875.0864095999996</v>
      </c>
      <c r="F11" s="91">
        <v>4398.9543037000003</v>
      </c>
      <c r="G11" s="91">
        <v>493.68934017999999</v>
      </c>
      <c r="H11" s="91">
        <v>60473.680951000002</v>
      </c>
      <c r="I11" s="91">
        <v>273.19698442999999</v>
      </c>
      <c r="J11" s="91">
        <v>1335.3554944</v>
      </c>
      <c r="K11" s="91">
        <v>708.92742285999998</v>
      </c>
      <c r="L11" s="91">
        <v>46.315360984999998</v>
      </c>
      <c r="M11" s="91">
        <v>194.23675994000001</v>
      </c>
      <c r="N11" s="91">
        <v>87.408752269999994</v>
      </c>
      <c r="P11" s="27" t="s">
        <v>188</v>
      </c>
      <c r="Q11" s="25">
        <v>106.201162004078</v>
      </c>
      <c r="R11" s="25">
        <v>46.312342855155997</v>
      </c>
      <c r="S11" s="25">
        <v>273.16417183935602</v>
      </c>
      <c r="T11" s="25">
        <v>273.16662216006802</v>
      </c>
      <c r="U11" s="25">
        <v>134.73676699184799</v>
      </c>
      <c r="V11" s="25">
        <v>1335.7491403069</v>
      </c>
      <c r="W11" s="25">
        <v>194.29838768073901</v>
      </c>
      <c r="X11" s="25">
        <v>3139.0652641653001</v>
      </c>
      <c r="Y11" s="25">
        <v>602153.80923758599</v>
      </c>
      <c r="Z11" s="25">
        <v>2838.5213466667701</v>
      </c>
      <c r="AA11" s="25">
        <v>802.10104977165599</v>
      </c>
      <c r="AB11" s="25">
        <v>743.93752398981405</v>
      </c>
      <c r="AC11" s="25">
        <v>44.281153472478401</v>
      </c>
      <c r="AD11" s="25">
        <v>708.80525722052198</v>
      </c>
      <c r="AE11" s="25">
        <v>708.805227432332</v>
      </c>
      <c r="AF11" s="25">
        <v>1104.9265867491099</v>
      </c>
      <c r="AG11" s="25">
        <v>2050.9797005318601</v>
      </c>
      <c r="AH11" s="25">
        <v>33.034092507793801</v>
      </c>
      <c r="AI11" s="25">
        <v>17.451612513478501</v>
      </c>
      <c r="AJ11" s="25">
        <v>240.303040563721</v>
      </c>
      <c r="AK11" s="25">
        <v>87.408412509603295</v>
      </c>
      <c r="AL11" s="25">
        <v>1618.6407454929199</v>
      </c>
      <c r="AM11" s="25">
        <v>0</v>
      </c>
      <c r="AN11" s="91">
        <v>62159.976773976603</v>
      </c>
      <c r="AO11" s="25">
        <v>112391.187036822</v>
      </c>
      <c r="AP11" s="25">
        <v>24619.711621554499</v>
      </c>
      <c r="AQ11" s="25">
        <v>138115.82524512601</v>
      </c>
      <c r="AR11" s="25">
        <v>1474.6459958773501</v>
      </c>
      <c r="AS11" s="25">
        <v>3.9628280119269998</v>
      </c>
      <c r="AT11" s="25">
        <v>32419.447594973401</v>
      </c>
      <c r="AU11" s="25">
        <v>20.505495615558001</v>
      </c>
      <c r="AV11" s="25">
        <v>3.76657185689798</v>
      </c>
      <c r="AW11" s="25">
        <v>2429.1196909119899</v>
      </c>
      <c r="AX11" s="25">
        <v>45.0912549259522</v>
      </c>
      <c r="AY11" s="25">
        <v>2.47593866741623</v>
      </c>
      <c r="AZ11" s="25">
        <v>1.2014444606116701</v>
      </c>
      <c r="BA11" s="25">
        <v>6873.7657997618999</v>
      </c>
      <c r="BB11" s="25">
        <v>4397.7381923830299</v>
      </c>
      <c r="BC11" s="25">
        <v>2476.02760737886</v>
      </c>
      <c r="BD11" s="25">
        <v>27.106113637240401</v>
      </c>
      <c r="BE11" s="25">
        <v>0.33099573956800399</v>
      </c>
      <c r="BF11" s="25">
        <v>162.81163544370699</v>
      </c>
      <c r="BG11" s="25">
        <v>6.3086347437402504</v>
      </c>
      <c r="BH11" s="25">
        <v>184.98327132833899</v>
      </c>
      <c r="BI11" s="25">
        <v>25.060877858430199</v>
      </c>
      <c r="BJ11" s="25">
        <v>5.5320516322469997</v>
      </c>
      <c r="BK11" s="25">
        <v>859.620769964229</v>
      </c>
      <c r="BL11" s="25">
        <v>144.61759760137099</v>
      </c>
      <c r="BM11" s="25">
        <v>25.843034992862499</v>
      </c>
      <c r="BN11" s="25">
        <v>592.72254082684299</v>
      </c>
      <c r="BO11" s="25">
        <v>1.29504176546128</v>
      </c>
      <c r="BP11" s="25">
        <v>493.76336901513997</v>
      </c>
      <c r="BQ11" s="25">
        <v>0</v>
      </c>
      <c r="BR11" s="25">
        <v>1.22273293635344</v>
      </c>
      <c r="BS11" s="25">
        <v>6997.6754161861099</v>
      </c>
      <c r="BT11" s="25">
        <v>2429.0603963888202</v>
      </c>
      <c r="BU11" s="25">
        <v>60489.224550780702</v>
      </c>
      <c r="BV11" s="25">
        <v>9367.1366557345009</v>
      </c>
      <c r="BW11" s="25">
        <f t="shared" si="15"/>
        <v>22347.322392091861</v>
      </c>
      <c r="BX11" s="25">
        <f t="shared" si="16"/>
        <v>9297.1969751199813</v>
      </c>
      <c r="BZ11" s="25">
        <f t="shared" si="0"/>
        <v>65302.13767224348</v>
      </c>
      <c r="CB11" s="29">
        <f t="shared" si="1"/>
        <v>7.9999998898612947E-3</v>
      </c>
      <c r="CC11" s="22">
        <f t="shared" si="2"/>
        <v>1.7215560092464368E-4</v>
      </c>
      <c r="CD11" s="22">
        <f t="shared" si="3"/>
        <v>2.5399409406856431E-4</v>
      </c>
      <c r="CE11" s="22">
        <f t="shared" si="4"/>
        <v>-3.0279428386205448E-5</v>
      </c>
      <c r="CF11" s="22">
        <f t="shared" si="5"/>
        <v>-1.9208628945458354E-4</v>
      </c>
      <c r="CG11" s="22">
        <f t="shared" si="6"/>
        <v>-2.7645463740043233E-4</v>
      </c>
      <c r="CH11" s="22">
        <f t="shared" si="7"/>
        <v>1.4995024019152003E-4</v>
      </c>
      <c r="CI11" s="22">
        <f t="shared" si="8"/>
        <v>2.5703081962704386E-4</v>
      </c>
      <c r="CJ11" s="22">
        <f t="shared" si="9"/>
        <v>-1.1113691461609056E-4</v>
      </c>
      <c r="CK11" s="22">
        <f t="shared" si="10"/>
        <v>2.9478734954911147E-4</v>
      </c>
      <c r="CL11" s="22">
        <f t="shared" si="11"/>
        <v>-1.7236662559194955E-4</v>
      </c>
      <c r="CM11" s="22">
        <f t="shared" si="12"/>
        <v>-6.5164769955669034E-5</v>
      </c>
      <c r="CN11" s="22">
        <f t="shared" si="13"/>
        <v>3.1728155246224028E-4</v>
      </c>
      <c r="CO11" s="22">
        <f t="shared" si="14"/>
        <v>-3.8870294778869429E-6</v>
      </c>
      <c r="CP11" s="22"/>
      <c r="CQ11" s="22"/>
      <c r="CR11" s="22"/>
      <c r="CS11" s="22"/>
      <c r="CT11" s="22"/>
    </row>
    <row r="12" spans="1:98" x14ac:dyDescent="0.25">
      <c r="A12" s="104" t="s">
        <v>98</v>
      </c>
      <c r="B12" s="91">
        <v>107195.44203000001</v>
      </c>
      <c r="C12" s="91">
        <v>184.47673545999999</v>
      </c>
      <c r="D12" s="91">
        <v>25167.892642999999</v>
      </c>
      <c r="E12" s="91">
        <v>2034.830007</v>
      </c>
      <c r="F12" s="91">
        <v>1652.3185375999999</v>
      </c>
      <c r="G12" s="91">
        <v>690.85842250999997</v>
      </c>
      <c r="H12" s="91">
        <v>9370.2391977000007</v>
      </c>
      <c r="I12" s="91">
        <v>38.762067031000001</v>
      </c>
      <c r="J12" s="91">
        <v>229.57874150000001</v>
      </c>
      <c r="K12" s="91">
        <v>93.150736643000002</v>
      </c>
      <c r="L12" s="91">
        <v>6.7762776053999998</v>
      </c>
      <c r="M12" s="91">
        <v>33.812509333000001</v>
      </c>
      <c r="N12" s="91">
        <v>13.241231041000001</v>
      </c>
      <c r="P12" s="27" t="s">
        <v>189</v>
      </c>
      <c r="Q12" s="25">
        <v>18.711928263890702</v>
      </c>
      <c r="R12" s="25">
        <v>6.7764191662211699</v>
      </c>
      <c r="S12" s="25">
        <v>38.760582812326703</v>
      </c>
      <c r="T12" s="25">
        <v>38.760912697557202</v>
      </c>
      <c r="U12" s="25">
        <v>20.934601732667499</v>
      </c>
      <c r="V12" s="25">
        <v>229.630951407895</v>
      </c>
      <c r="W12" s="25">
        <v>33.823582528028801</v>
      </c>
      <c r="X12" s="25">
        <v>446.511772027853</v>
      </c>
      <c r="Y12" s="25">
        <v>107203.310769909</v>
      </c>
      <c r="Z12" s="25">
        <v>512.28265315824297</v>
      </c>
      <c r="AA12" s="25">
        <v>143.54302435246899</v>
      </c>
      <c r="AB12" s="25">
        <v>124.93150169362499</v>
      </c>
      <c r="AC12" s="25">
        <v>8.1363531405521901</v>
      </c>
      <c r="AD12" s="25">
        <v>93.139994187379301</v>
      </c>
      <c r="AE12" s="25">
        <v>93.140006235047693</v>
      </c>
      <c r="AF12" s="25">
        <v>201.34119534163301</v>
      </c>
      <c r="AG12" s="25">
        <v>358.44155681141098</v>
      </c>
      <c r="AH12" s="25">
        <v>6.4224744304792303</v>
      </c>
      <c r="AI12" s="25">
        <v>2.1435230593914101</v>
      </c>
      <c r="AJ12" s="25">
        <v>48.176582542068203</v>
      </c>
      <c r="AK12" s="25">
        <v>13.242286216384</v>
      </c>
      <c r="AL12" s="25">
        <v>184.52326847555901</v>
      </c>
      <c r="AM12" s="25">
        <v>0</v>
      </c>
      <c r="AN12" s="91">
        <v>9679.9881787066497</v>
      </c>
      <c r="AO12" s="25">
        <v>20840.657005351699</v>
      </c>
      <c r="AP12" s="25">
        <v>4125.6602998285898</v>
      </c>
      <c r="AQ12" s="25">
        <v>25167.658500521899</v>
      </c>
      <c r="AR12" s="25">
        <v>258.47349044610502</v>
      </c>
      <c r="AS12" s="25">
        <v>0.44935108748491198</v>
      </c>
      <c r="AT12" s="25">
        <v>5010.03324945849</v>
      </c>
      <c r="AU12" s="25">
        <v>2.3249238333967099</v>
      </c>
      <c r="AV12" s="25">
        <v>0.42848414998043299</v>
      </c>
      <c r="AW12" s="25">
        <v>276.58246936402099</v>
      </c>
      <c r="AX12" s="25">
        <v>5.12493271813356</v>
      </c>
      <c r="AY12" s="25">
        <v>0.28222922998065397</v>
      </c>
      <c r="AZ12" s="25">
        <v>0.13632955339870001</v>
      </c>
      <c r="BA12" s="25">
        <v>2034.07882969513</v>
      </c>
      <c r="BB12" s="25">
        <v>1651.6268467919699</v>
      </c>
      <c r="BC12" s="25">
        <v>382.45198290315602</v>
      </c>
      <c r="BD12" s="25">
        <v>3.0885474856837298</v>
      </c>
      <c r="BE12" s="25">
        <v>3.7729856732640003E-2</v>
      </c>
      <c r="BF12" s="25">
        <v>18.5146117186681</v>
      </c>
      <c r="BG12" s="25">
        <v>0.71880604540419002</v>
      </c>
      <c r="BH12" s="25">
        <v>20.962415820367301</v>
      </c>
      <c r="BI12" s="25">
        <v>2.8341889235381901</v>
      </c>
      <c r="BJ12" s="25">
        <v>0.62718011805750695</v>
      </c>
      <c r="BK12" s="25">
        <v>97.368707639566196</v>
      </c>
      <c r="BL12" s="25">
        <v>23.174910290969901</v>
      </c>
      <c r="BM12" s="25">
        <v>2.9433886305439301</v>
      </c>
      <c r="BN12" s="25">
        <v>1219.0551810270199</v>
      </c>
      <c r="BO12" s="25">
        <v>0.14736958999542499</v>
      </c>
      <c r="BP12" s="25">
        <v>690.80328564515503</v>
      </c>
      <c r="BQ12" s="25">
        <v>0</v>
      </c>
      <c r="BR12" s="25">
        <v>0.138458750018468</v>
      </c>
      <c r="BS12" s="25">
        <v>1096.3344886736199</v>
      </c>
      <c r="BT12" s="25">
        <v>115.61480888381</v>
      </c>
      <c r="BU12" s="25">
        <v>9371.9563678852701</v>
      </c>
      <c r="BV12" s="25">
        <v>1573.59585751652</v>
      </c>
      <c r="BW12" s="25">
        <f t="shared" si="15"/>
        <v>3453.508203455875</v>
      </c>
      <c r="BX12" s="25">
        <f t="shared" si="16"/>
        <v>1563.0000665395567</v>
      </c>
      <c r="BZ12" s="25">
        <f t="shared" si="0"/>
        <v>10129.132763639785</v>
      </c>
      <c r="CB12" s="29">
        <f t="shared" si="1"/>
        <v>7.9999971128604519E-3</v>
      </c>
      <c r="CC12" s="22">
        <f t="shared" si="2"/>
        <v>7.3405545608884196E-5</v>
      </c>
      <c r="CD12" s="22">
        <f t="shared" si="3"/>
        <v>2.5224327307716605E-4</v>
      </c>
      <c r="CE12" s="22">
        <f t="shared" si="4"/>
        <v>-9.3032214266781733E-6</v>
      </c>
      <c r="CF12" s="22">
        <f t="shared" si="5"/>
        <v>-3.691597343689054E-4</v>
      </c>
      <c r="CG12" s="22">
        <f t="shared" si="6"/>
        <v>-4.1861831861710698E-4</v>
      </c>
      <c r="CH12" s="22">
        <f t="shared" si="7"/>
        <v>-7.9809209887922656E-5</v>
      </c>
      <c r="CI12" s="22">
        <f t="shared" si="8"/>
        <v>1.8325788158011133E-4</v>
      </c>
      <c r="CJ12" s="22">
        <f t="shared" si="9"/>
        <v>-2.9779976436116824E-5</v>
      </c>
      <c r="CK12" s="22">
        <f t="shared" si="10"/>
        <v>2.2741612552567585E-4</v>
      </c>
      <c r="CL12" s="22">
        <f t="shared" si="11"/>
        <v>-1.1519402142178668E-4</v>
      </c>
      <c r="CM12" s="22">
        <f t="shared" si="12"/>
        <v>2.0890646666734468E-5</v>
      </c>
      <c r="CN12" s="22">
        <f t="shared" si="13"/>
        <v>3.2748811748179775E-4</v>
      </c>
      <c r="CO12" s="22">
        <f t="shared" si="14"/>
        <v>7.9688616619751014E-5</v>
      </c>
      <c r="CP12" s="22"/>
      <c r="CQ12" s="22"/>
      <c r="CR12" s="22"/>
      <c r="CS12" s="22"/>
      <c r="CT12" s="22"/>
    </row>
    <row r="13" spans="1:98" x14ac:dyDescent="0.25">
      <c r="A13" s="104" t="s">
        <v>99</v>
      </c>
      <c r="B13" s="91">
        <v>224860.12088999999</v>
      </c>
      <c r="C13" s="91">
        <v>503.24473399999999</v>
      </c>
      <c r="D13" s="91">
        <v>60847.835041999999</v>
      </c>
      <c r="E13" s="91">
        <v>5539.1433998000002</v>
      </c>
      <c r="F13" s="91">
        <v>4497.0287435999999</v>
      </c>
      <c r="G13" s="91">
        <v>1874.5360257</v>
      </c>
      <c r="H13" s="91">
        <v>23430.927856999999</v>
      </c>
      <c r="I13" s="91">
        <v>94.980338481000004</v>
      </c>
      <c r="J13" s="91">
        <v>522.08866565000005</v>
      </c>
      <c r="K13" s="91">
        <v>233.12151947000001</v>
      </c>
      <c r="L13" s="91">
        <v>16.362464637999999</v>
      </c>
      <c r="M13" s="91">
        <v>75.186097864999994</v>
      </c>
      <c r="N13" s="91">
        <v>31.540453578000001</v>
      </c>
      <c r="P13" s="27" t="s">
        <v>190</v>
      </c>
      <c r="Q13" s="25">
        <v>41.124207893798001</v>
      </c>
      <c r="R13" s="25">
        <v>16.361419778244901</v>
      </c>
      <c r="S13" s="25">
        <v>94.969703362097903</v>
      </c>
      <c r="T13" s="25">
        <v>94.970473362999201</v>
      </c>
      <c r="U13" s="25">
        <v>49.792313686304297</v>
      </c>
      <c r="V13" s="25">
        <v>522.18740303603397</v>
      </c>
      <c r="W13" s="25">
        <v>75.204256757136704</v>
      </c>
      <c r="X13" s="25">
        <v>1090.38128988431</v>
      </c>
      <c r="Y13" s="25">
        <v>224888.70891339699</v>
      </c>
      <c r="Z13" s="25">
        <v>1132.1134085512899</v>
      </c>
      <c r="AA13" s="25">
        <v>321.636852437269</v>
      </c>
      <c r="AB13" s="25">
        <v>293.78842990264002</v>
      </c>
      <c r="AC13" s="25">
        <v>17.882465152475799</v>
      </c>
      <c r="AD13" s="25">
        <v>233.07961266165299</v>
      </c>
      <c r="AE13" s="25">
        <v>233.07962636422101</v>
      </c>
      <c r="AF13" s="25">
        <v>486.82822051510902</v>
      </c>
      <c r="AG13" s="25">
        <v>908.88105630488803</v>
      </c>
      <c r="AH13" s="25">
        <v>13.566805670623699</v>
      </c>
      <c r="AI13" s="25">
        <v>5.6653981130486004</v>
      </c>
      <c r="AJ13" s="25">
        <v>99.291740392011107</v>
      </c>
      <c r="AK13" s="25">
        <v>31.540620335842</v>
      </c>
      <c r="AL13" s="25">
        <v>503.37252324498201</v>
      </c>
      <c r="AM13" s="25">
        <v>0</v>
      </c>
      <c r="AN13" s="91">
        <v>24148.244424455799</v>
      </c>
      <c r="AO13" s="25">
        <v>50520.990052966001</v>
      </c>
      <c r="AP13" s="25">
        <v>9845.7058032264704</v>
      </c>
      <c r="AQ13" s="25">
        <v>60853.524076707603</v>
      </c>
      <c r="AR13" s="25">
        <v>598.55582640260798</v>
      </c>
      <c r="AS13" s="25">
        <v>1.20881200030864</v>
      </c>
      <c r="AT13" s="25">
        <v>12832.950194659301</v>
      </c>
      <c r="AU13" s="25">
        <v>6.2468186455904799</v>
      </c>
      <c r="AV13" s="25">
        <v>1.1623178600836599</v>
      </c>
      <c r="AW13" s="25">
        <v>751.51515236693695</v>
      </c>
      <c r="AX13" s="25">
        <v>13.8691135953526</v>
      </c>
      <c r="AY13" s="25">
        <v>0.76991092731912403</v>
      </c>
      <c r="AZ13" s="25">
        <v>0.367434371379597</v>
      </c>
      <c r="BA13" s="25">
        <v>5537.0766746456302</v>
      </c>
      <c r="BB13" s="25">
        <v>4495.1254010906196</v>
      </c>
      <c r="BC13" s="25">
        <v>1041.9512735549999</v>
      </c>
      <c r="BD13" s="25">
        <v>8.4169572280185303</v>
      </c>
      <c r="BE13" s="25">
        <v>0.102925970998197</v>
      </c>
      <c r="BF13" s="25">
        <v>50.160647409293503</v>
      </c>
      <c r="BG13" s="25">
        <v>1.9585788601002001</v>
      </c>
      <c r="BH13" s="25">
        <v>56.1652990624845</v>
      </c>
      <c r="BI13" s="25">
        <v>7.5637914052811697</v>
      </c>
      <c r="BJ13" s="25">
        <v>1.6823805296604299</v>
      </c>
      <c r="BK13" s="25">
        <v>260.52151908375902</v>
      </c>
      <c r="BL13" s="25">
        <v>59.321799967792998</v>
      </c>
      <c r="BM13" s="25">
        <v>8.0124951625081895</v>
      </c>
      <c r="BN13" s="25">
        <v>3325.0010143465702</v>
      </c>
      <c r="BO13" s="25">
        <v>0.40023226497351599</v>
      </c>
      <c r="BP13" s="25">
        <v>1874.3977008085401</v>
      </c>
      <c r="BQ13" s="25">
        <v>0</v>
      </c>
      <c r="BR13" s="25">
        <v>0.37663254072790198</v>
      </c>
      <c r="BS13" s="25">
        <v>2733.7275405980399</v>
      </c>
      <c r="BT13" s="25">
        <v>286.042850853684</v>
      </c>
      <c r="BU13" s="25">
        <v>23439.261012913499</v>
      </c>
      <c r="BV13" s="25">
        <v>3906.6821089616501</v>
      </c>
      <c r="BW13" s="25">
        <f t="shared" si="15"/>
        <v>8845.9889515876475</v>
      </c>
      <c r="BX13" s="25">
        <f t="shared" si="16"/>
        <v>3881.4449395710008</v>
      </c>
      <c r="BZ13" s="25">
        <f t="shared" si="0"/>
        <v>25242.017641032246</v>
      </c>
      <c r="CB13" s="29">
        <f t="shared" si="1"/>
        <v>8.0000004585017645E-3</v>
      </c>
      <c r="CC13" s="22">
        <f t="shared" si="2"/>
        <v>1.2713692087259771E-4</v>
      </c>
      <c r="CD13" s="22">
        <f t="shared" si="3"/>
        <v>2.5393061536141479E-4</v>
      </c>
      <c r="CE13" s="22">
        <f t="shared" si="4"/>
        <v>9.3496090759470984E-5</v>
      </c>
      <c r="CF13" s="22">
        <f t="shared" si="5"/>
        <v>-3.7311277307690852E-4</v>
      </c>
      <c r="CG13" s="22">
        <f t="shared" si="6"/>
        <v>-4.2324446159902211E-4</v>
      </c>
      <c r="CH13" s="22">
        <f t="shared" si="7"/>
        <v>-7.3791535379126122E-5</v>
      </c>
      <c r="CI13" s="22">
        <f t="shared" si="8"/>
        <v>3.5564771332821307E-4</v>
      </c>
      <c r="CJ13" s="22">
        <f t="shared" si="9"/>
        <v>-1.0386484359367486E-4</v>
      </c>
      <c r="CK13" s="22">
        <f t="shared" si="10"/>
        <v>1.8911995706895798E-4</v>
      </c>
      <c r="CL13" s="22">
        <f t="shared" si="11"/>
        <v>-1.797050133949017E-4</v>
      </c>
      <c r="CM13" s="22">
        <f t="shared" si="12"/>
        <v>-6.3857113106972554E-5</v>
      </c>
      <c r="CN13" s="22">
        <f t="shared" si="13"/>
        <v>2.4151927886078024E-4</v>
      </c>
      <c r="CO13" s="22">
        <f t="shared" si="14"/>
        <v>5.2871098250584395E-6</v>
      </c>
      <c r="CP13" s="22"/>
      <c r="CQ13" s="22"/>
      <c r="CR13" s="22"/>
      <c r="CS13" s="22"/>
      <c r="CT13" s="22"/>
    </row>
    <row r="14" spans="1:98" x14ac:dyDescent="0.25">
      <c r="A14" s="104" t="s">
        <v>100</v>
      </c>
      <c r="B14" s="91">
        <v>172474.05669</v>
      </c>
      <c r="C14" s="91">
        <v>258.55077872999999</v>
      </c>
      <c r="D14" s="91">
        <v>30232.334273</v>
      </c>
      <c r="E14" s="91">
        <v>2837.0730843000001</v>
      </c>
      <c r="F14" s="91">
        <v>2302.6786725000002</v>
      </c>
      <c r="G14" s="91">
        <v>1008.3858056</v>
      </c>
      <c r="H14" s="91">
        <v>13669.223757</v>
      </c>
      <c r="I14" s="91">
        <v>54.186962582</v>
      </c>
      <c r="J14" s="91">
        <v>323.84239473000002</v>
      </c>
      <c r="K14" s="91">
        <v>130.42094204</v>
      </c>
      <c r="L14" s="91">
        <v>9.4434794072999999</v>
      </c>
      <c r="M14" s="91">
        <v>46.639465108000003</v>
      </c>
      <c r="N14" s="91">
        <v>18.500266083</v>
      </c>
      <c r="P14" s="27" t="s">
        <v>191</v>
      </c>
      <c r="Q14" s="25">
        <v>25.749691500622301</v>
      </c>
      <c r="R14" s="25">
        <v>9.3060396525807896</v>
      </c>
      <c r="S14" s="25">
        <v>53.4367675976697</v>
      </c>
      <c r="T14" s="25">
        <v>53.4372358099629</v>
      </c>
      <c r="U14" s="25">
        <v>28.809971733775299</v>
      </c>
      <c r="V14" s="25">
        <v>318.58437468783501</v>
      </c>
      <c r="W14" s="25">
        <v>45.787721439863098</v>
      </c>
      <c r="X14" s="25">
        <v>620.49672855584402</v>
      </c>
      <c r="Y14" s="25">
        <v>170213.18782828201</v>
      </c>
      <c r="Z14" s="25">
        <v>705.53823630913098</v>
      </c>
      <c r="AA14" s="25">
        <v>197.88971761742999</v>
      </c>
      <c r="AB14" s="25">
        <v>172.473673767826</v>
      </c>
      <c r="AC14" s="25">
        <v>11.2457017846382</v>
      </c>
      <c r="AD14" s="25">
        <v>128.71759688293099</v>
      </c>
      <c r="AE14" s="25">
        <v>128.71760777217</v>
      </c>
      <c r="AF14" s="25">
        <v>238.56796435567099</v>
      </c>
      <c r="AG14" s="25">
        <v>535.98359583811396</v>
      </c>
      <c r="AH14" s="25">
        <v>8.9669413573390209</v>
      </c>
      <c r="AI14" s="25">
        <v>2.9363900909869498</v>
      </c>
      <c r="AJ14" s="25">
        <v>66.466551329737101</v>
      </c>
      <c r="AK14" s="25">
        <v>18.231004500032999</v>
      </c>
      <c r="AL14" s="25">
        <v>255.60014833798999</v>
      </c>
      <c r="AM14" s="25">
        <v>0</v>
      </c>
      <c r="AN14" s="91">
        <v>13895.309483622401</v>
      </c>
      <c r="AO14" s="25">
        <v>24826.193256061299</v>
      </c>
      <c r="AP14" s="25">
        <v>4756.2508626134604</v>
      </c>
      <c r="AQ14" s="25">
        <v>29821.0120830304</v>
      </c>
      <c r="AR14" s="25">
        <v>362.73923392367499</v>
      </c>
      <c r="AS14" s="25">
        <v>0.60108475977887599</v>
      </c>
      <c r="AT14" s="25">
        <v>7293.4071611005402</v>
      </c>
      <c r="AU14" s="25">
        <v>3.1015823081289899</v>
      </c>
      <c r="AV14" s="25">
        <v>0.58585556959164897</v>
      </c>
      <c r="AW14" s="25">
        <v>379.54077256568399</v>
      </c>
      <c r="AX14" s="25">
        <v>6.9701968458473198</v>
      </c>
      <c r="AY14" s="25">
        <v>0.39188690201006399</v>
      </c>
      <c r="AZ14" s="25">
        <v>0.18325380490197599</v>
      </c>
      <c r="BA14" s="25">
        <v>2806.9919340931201</v>
      </c>
      <c r="BB14" s="25">
        <v>2277.8597534243499</v>
      </c>
      <c r="BC14" s="25">
        <v>529.13218066877198</v>
      </c>
      <c r="BD14" s="25">
        <v>4.2794739015746499</v>
      </c>
      <c r="BE14" s="25">
        <v>5.2379442748722603E-2</v>
      </c>
      <c r="BF14" s="25">
        <v>25.259582845836299</v>
      </c>
      <c r="BG14" s="25">
        <v>0.99434375910095496</v>
      </c>
      <c r="BH14" s="25">
        <v>27.769219389650399</v>
      </c>
      <c r="BI14" s="25">
        <v>3.7124122160309101</v>
      </c>
      <c r="BJ14" s="25">
        <v>0.83343408764474702</v>
      </c>
      <c r="BK14" s="25">
        <v>128.51929761845699</v>
      </c>
      <c r="BL14" s="25">
        <v>32.216284291705797</v>
      </c>
      <c r="BM14" s="25">
        <v>4.0657032364953096</v>
      </c>
      <c r="BN14" s="25">
        <v>1690.7969891477401</v>
      </c>
      <c r="BO14" s="25">
        <v>0.20228502312097299</v>
      </c>
      <c r="BP14" s="25">
        <v>996.82103717323298</v>
      </c>
      <c r="BQ14" s="25">
        <v>0</v>
      </c>
      <c r="BR14" s="25">
        <v>0.18878802645718301</v>
      </c>
      <c r="BS14" s="25">
        <v>1574.6686098114301</v>
      </c>
      <c r="BT14" s="25">
        <v>167.40597290034501</v>
      </c>
      <c r="BU14" s="25">
        <v>13456.8631310041</v>
      </c>
      <c r="BV14" s="25">
        <v>2209.6593476616199</v>
      </c>
      <c r="BW14" s="25">
        <f t="shared" si="15"/>
        <v>5027.4799004032493</v>
      </c>
      <c r="BX14" s="25">
        <f t="shared" si="16"/>
        <v>2195.0718429191666</v>
      </c>
      <c r="BZ14" s="25">
        <f t="shared" si="0"/>
        <v>14517.581336769654</v>
      </c>
      <c r="CB14" s="29">
        <f t="shared" si="1"/>
        <v>7.9999955632433992E-3</v>
      </c>
      <c r="CC14" s="22">
        <f t="shared" si="2"/>
        <v>-1.3108457614478267E-2</v>
      </c>
      <c r="CD14" s="22">
        <f t="shared" si="3"/>
        <v>-1.1412189151018916E-2</v>
      </c>
      <c r="CE14" s="22">
        <f t="shared" si="4"/>
        <v>-1.3605373182743123E-2</v>
      </c>
      <c r="CF14" s="22">
        <f t="shared" si="5"/>
        <v>-1.0602881671728957E-2</v>
      </c>
      <c r="CG14" s="22">
        <f t="shared" si="6"/>
        <v>-1.0778281560537721E-2</v>
      </c>
      <c r="CH14" s="22">
        <f t="shared" si="7"/>
        <v>-1.1468595018437302E-2</v>
      </c>
      <c r="CI14" s="22">
        <f t="shared" si="8"/>
        <v>-1.5535675600243938E-2</v>
      </c>
      <c r="CJ14" s="22">
        <f t="shared" si="9"/>
        <v>-1.3835925401844661E-2</v>
      </c>
      <c r="CK14" s="22">
        <f t="shared" si="10"/>
        <v>-1.6236354868079672E-2</v>
      </c>
      <c r="CL14" s="22">
        <f t="shared" si="11"/>
        <v>-1.3060281893283598E-2</v>
      </c>
      <c r="CM14" s="22">
        <f t="shared" si="12"/>
        <v>-1.4553931743946688E-2</v>
      </c>
      <c r="CN14" s="22">
        <f t="shared" si="13"/>
        <v>-1.8262294950522631E-2</v>
      </c>
      <c r="CO14" s="22">
        <f t="shared" si="14"/>
        <v>-1.4554470825391377E-2</v>
      </c>
      <c r="CP14" s="22"/>
      <c r="CQ14" s="22"/>
      <c r="CR14" s="22"/>
      <c r="CS14" s="22"/>
      <c r="CT14" s="22"/>
    </row>
    <row r="15" spans="1:98" x14ac:dyDescent="0.25">
      <c r="A15" s="104" t="s">
        <v>101</v>
      </c>
      <c r="B15" s="91">
        <v>127735.63768</v>
      </c>
      <c r="C15" s="91">
        <v>295.27777006999997</v>
      </c>
      <c r="D15" s="91">
        <v>35729.756908000003</v>
      </c>
      <c r="E15" s="91">
        <v>3158.6452202999999</v>
      </c>
      <c r="F15" s="91">
        <v>2554.2542622000001</v>
      </c>
      <c r="G15" s="91">
        <v>1051.1574023000001</v>
      </c>
      <c r="H15" s="91">
        <v>13109.771133</v>
      </c>
      <c r="I15" s="91">
        <v>55.767578569000001</v>
      </c>
      <c r="J15" s="91">
        <v>303.73517934</v>
      </c>
      <c r="K15" s="91">
        <v>136.99290886</v>
      </c>
      <c r="L15" s="91">
        <v>9.6168549633999998</v>
      </c>
      <c r="M15" s="91">
        <v>44.323022000999998</v>
      </c>
      <c r="N15" s="91">
        <v>18.506283415999999</v>
      </c>
      <c r="P15" s="27" t="s">
        <v>192</v>
      </c>
      <c r="Q15" s="25">
        <v>24.132532996129601</v>
      </c>
      <c r="R15" s="25">
        <v>9.6162185542046199</v>
      </c>
      <c r="S15" s="25">
        <v>55.761254275614498</v>
      </c>
      <c r="T15" s="25">
        <v>55.7617831195059</v>
      </c>
      <c r="U15" s="25">
        <v>29.200144734899698</v>
      </c>
      <c r="V15" s="25">
        <v>303.79608513241402</v>
      </c>
      <c r="W15" s="25">
        <v>44.333231123464302</v>
      </c>
      <c r="X15" s="25">
        <v>639.03722266909301</v>
      </c>
      <c r="Y15" s="25">
        <v>127762.595016892</v>
      </c>
      <c r="Z15" s="25">
        <v>663.29663555910304</v>
      </c>
      <c r="AA15" s="25">
        <v>188.23761435806799</v>
      </c>
      <c r="AB15" s="25">
        <v>171.688022228042</v>
      </c>
      <c r="AC15" s="25">
        <v>10.4713871430121</v>
      </c>
      <c r="AD15" s="25">
        <v>136.96841454239799</v>
      </c>
      <c r="AE15" s="25">
        <v>136.96841563463201</v>
      </c>
      <c r="AF15" s="25">
        <v>285.85942141018597</v>
      </c>
      <c r="AG15" s="25">
        <v>501.78265675412399</v>
      </c>
      <c r="AH15" s="25">
        <v>7.9147123559853796</v>
      </c>
      <c r="AI15" s="25">
        <v>3.3364523833903701</v>
      </c>
      <c r="AJ15" s="25">
        <v>58.233130881236598</v>
      </c>
      <c r="AK15" s="25">
        <v>18.506337723725</v>
      </c>
      <c r="AL15" s="25">
        <v>295.35270409012401</v>
      </c>
      <c r="AM15" s="25">
        <v>0</v>
      </c>
      <c r="AN15" s="91">
        <v>13524.7126142958</v>
      </c>
      <c r="AO15" s="25">
        <v>29638.540651796498</v>
      </c>
      <c r="AP15" s="25">
        <v>5808.0171267382002</v>
      </c>
      <c r="AQ15" s="25">
        <v>35732.417199944801</v>
      </c>
      <c r="AR15" s="25">
        <v>346.48472866725001</v>
      </c>
      <c r="AS15" s="25">
        <v>0.72007551822395599</v>
      </c>
      <c r="AT15" s="25">
        <v>7101.8993513219402</v>
      </c>
      <c r="AU15" s="25">
        <v>3.72513873201166</v>
      </c>
      <c r="AV15" s="25">
        <v>0.68611914328389401</v>
      </c>
      <c r="AW15" s="25">
        <v>442.75985322729099</v>
      </c>
      <c r="AX15" s="25">
        <v>8.2079148953080097</v>
      </c>
      <c r="AY15" s="25">
        <v>0.45174440681889499</v>
      </c>
      <c r="AZ15" s="25">
        <v>0.218431661348016</v>
      </c>
      <c r="BA15" s="25">
        <v>3157.4921450987299</v>
      </c>
      <c r="BB15" s="25">
        <v>2553.1922447035599</v>
      </c>
      <c r="BC15" s="25">
        <v>604.29990039517804</v>
      </c>
      <c r="BD15" s="25">
        <v>4.9440501162386896</v>
      </c>
      <c r="BE15" s="25">
        <v>6.0391824159350002E-2</v>
      </c>
      <c r="BF15" s="25">
        <v>29.647394010041999</v>
      </c>
      <c r="BG15" s="25">
        <v>1.1506584811256699</v>
      </c>
      <c r="BH15" s="25">
        <v>33.583590494772203</v>
      </c>
      <c r="BI15" s="25">
        <v>4.5437337298345897</v>
      </c>
      <c r="BJ15" s="25">
        <v>1.00468579209312</v>
      </c>
      <c r="BK15" s="25">
        <v>156.00413022702</v>
      </c>
      <c r="BL15" s="25">
        <v>33.360726989149001</v>
      </c>
      <c r="BM15" s="25">
        <v>4.7121387051152697</v>
      </c>
      <c r="BN15" s="25">
        <v>1860.5362216747401</v>
      </c>
      <c r="BO15" s="25">
        <v>0.235972064132453</v>
      </c>
      <c r="BP15" s="25">
        <v>1051.1031020309999</v>
      </c>
      <c r="BQ15" s="25">
        <v>0</v>
      </c>
      <c r="BR15" s="25">
        <v>0.22253611188536099</v>
      </c>
      <c r="BS15" s="25">
        <v>1527.0004550518599</v>
      </c>
      <c r="BT15" s="25">
        <v>174.55565221117999</v>
      </c>
      <c r="BU15" s="25">
        <v>13115.2162335135</v>
      </c>
      <c r="BV15" s="25">
        <v>2187.4204668054499</v>
      </c>
      <c r="BW15" s="25">
        <f t="shared" si="15"/>
        <v>4895.470039556968</v>
      </c>
      <c r="BX15" s="25">
        <f t="shared" si="16"/>
        <v>2172.6126546901164</v>
      </c>
      <c r="BZ15" s="25">
        <f t="shared" si="0"/>
        <v>14164.800183172227</v>
      </c>
      <c r="CB15" s="29">
        <f t="shared" si="1"/>
        <v>8.0000023455068011E-3</v>
      </c>
      <c r="CC15" s="22">
        <f t="shared" si="2"/>
        <v>2.110400619718072E-4</v>
      </c>
      <c r="CD15" s="22">
        <f t="shared" si="3"/>
        <v>2.5377467496543582E-4</v>
      </c>
      <c r="CE15" s="22">
        <f t="shared" si="4"/>
        <v>7.4455920639139404E-5</v>
      </c>
      <c r="CF15" s="22">
        <f t="shared" si="5"/>
        <v>-3.650537242547515E-4</v>
      </c>
      <c r="CG15" s="22">
        <f t="shared" si="6"/>
        <v>-4.1578378165274126E-4</v>
      </c>
      <c r="CH15" s="22">
        <f t="shared" si="7"/>
        <v>-5.1657600356816781E-5</v>
      </c>
      <c r="CI15" s="22">
        <f t="shared" si="8"/>
        <v>4.1534672560326153E-4</v>
      </c>
      <c r="CJ15" s="22">
        <f t="shared" si="9"/>
        <v>-1.0392148346428396E-4</v>
      </c>
      <c r="CK15" s="22">
        <f t="shared" si="10"/>
        <v>2.0052268079833162E-4</v>
      </c>
      <c r="CL15" s="22">
        <f t="shared" si="11"/>
        <v>-1.7879192121558247E-4</v>
      </c>
      <c r="CM15" s="22">
        <f t="shared" si="12"/>
        <v>-6.6176436870675592E-5</v>
      </c>
      <c r="CN15" s="22">
        <f t="shared" si="13"/>
        <v>2.3033453053072382E-4</v>
      </c>
      <c r="CO15" s="22">
        <f t="shared" si="14"/>
        <v>2.934555998127969E-6</v>
      </c>
      <c r="CP15" s="22"/>
      <c r="CQ15" s="22"/>
      <c r="CR15" s="22"/>
      <c r="CS15" s="22"/>
      <c r="CT15" s="22"/>
    </row>
    <row r="16" spans="1:98" x14ac:dyDescent="0.25">
      <c r="A16" s="104" t="s">
        <v>102</v>
      </c>
      <c r="B16" s="91">
        <v>433740.48142000003</v>
      </c>
      <c r="C16" s="91">
        <v>1073.7959092999999</v>
      </c>
      <c r="D16" s="91">
        <v>125190.52638</v>
      </c>
      <c r="E16" s="91">
        <v>8450.1394486000008</v>
      </c>
      <c r="F16" s="91">
        <v>6497.2192281999996</v>
      </c>
      <c r="G16" s="91">
        <v>2702.0942626000001</v>
      </c>
      <c r="H16" s="91">
        <v>47240.500377999997</v>
      </c>
      <c r="I16" s="91">
        <v>191.12732796</v>
      </c>
      <c r="J16" s="91">
        <v>1003.4926732</v>
      </c>
      <c r="K16" s="91">
        <v>483.54453625999997</v>
      </c>
      <c r="L16" s="91">
        <v>32.509060994000002</v>
      </c>
      <c r="M16" s="91">
        <v>140.78483868999999</v>
      </c>
      <c r="N16" s="91">
        <v>62.334363951</v>
      </c>
      <c r="P16" s="27" t="s">
        <v>193</v>
      </c>
      <c r="Q16" s="25">
        <v>77.671267855148997</v>
      </c>
      <c r="R16" s="25">
        <v>32.388378905678003</v>
      </c>
      <c r="S16" s="25">
        <v>190.387527591821</v>
      </c>
      <c r="T16" s="25">
        <v>190.38917202604</v>
      </c>
      <c r="U16" s="25">
        <v>96.992624978323093</v>
      </c>
      <c r="V16" s="25">
        <v>1000.29284404619</v>
      </c>
      <c r="W16" s="25">
        <v>140.415527981586</v>
      </c>
      <c r="X16" s="25">
        <v>2197.4110548477702</v>
      </c>
      <c r="Y16" s="25">
        <v>431781.42920925701</v>
      </c>
      <c r="Z16" s="25">
        <v>2121.4427774369501</v>
      </c>
      <c r="AA16" s="25">
        <v>603.86588474180701</v>
      </c>
      <c r="AB16" s="25">
        <v>560.02527334996603</v>
      </c>
      <c r="AC16" s="25">
        <v>33.386059027118897</v>
      </c>
      <c r="AD16" s="25">
        <v>481.62755440395301</v>
      </c>
      <c r="AE16" s="25">
        <v>481.62755807782901</v>
      </c>
      <c r="AF16" s="25">
        <v>996.38894199308902</v>
      </c>
      <c r="AG16" s="25">
        <v>1743.3118133298599</v>
      </c>
      <c r="AH16" s="25">
        <v>25.094468762846699</v>
      </c>
      <c r="AI16" s="25">
        <v>11.706649321393099</v>
      </c>
      <c r="AJ16" s="25">
        <v>181.28346749460201</v>
      </c>
      <c r="AK16" s="25">
        <v>62.105031054837703</v>
      </c>
      <c r="AL16" s="25">
        <v>1069.1103166278101</v>
      </c>
      <c r="AM16" s="25">
        <v>0</v>
      </c>
      <c r="AN16" s="91">
        <v>48414.581792357603</v>
      </c>
      <c r="AO16" s="25">
        <v>102625.82935806899</v>
      </c>
      <c r="AP16" s="25">
        <v>20926.4099392957</v>
      </c>
      <c r="AQ16" s="25">
        <v>124548.628239357</v>
      </c>
      <c r="AR16" s="25">
        <v>1134.89912714198</v>
      </c>
      <c r="AS16" s="25">
        <v>2.5344005890749899</v>
      </c>
      <c r="AT16" s="25">
        <v>25819.789624851601</v>
      </c>
      <c r="AU16" s="25">
        <v>13.0859478595876</v>
      </c>
      <c r="AV16" s="25">
        <v>2.4572374735031999</v>
      </c>
      <c r="AW16" s="25">
        <v>1590.8677280819199</v>
      </c>
      <c r="AX16" s="25">
        <v>29.2654260046187</v>
      </c>
      <c r="AY16" s="25">
        <v>1.6372421650490201</v>
      </c>
      <c r="AZ16" s="25">
        <v>0.771801401257737</v>
      </c>
      <c r="BA16" s="25">
        <v>8402.4596119628204</v>
      </c>
      <c r="BB16" s="25">
        <v>6457.6522779570796</v>
      </c>
      <c r="BC16" s="25">
        <v>1944.8073340057399</v>
      </c>
      <c r="BD16" s="25">
        <v>17.885950432381499</v>
      </c>
      <c r="BE16" s="25">
        <v>0.21885384590794499</v>
      </c>
      <c r="BF16" s="25">
        <v>105.97522184559899</v>
      </c>
      <c r="BG16" s="25">
        <v>4.1587738881264498</v>
      </c>
      <c r="BH16" s="25">
        <v>117.36882273185699</v>
      </c>
      <c r="BI16" s="25">
        <v>15.7348616687886</v>
      </c>
      <c r="BJ16" s="25">
        <v>3.5199805728710198</v>
      </c>
      <c r="BK16" s="25">
        <v>543.68327827289897</v>
      </c>
      <c r="BL16" s="25">
        <v>113.158850299699</v>
      </c>
      <c r="BM16" s="25">
        <v>17.0059801958806</v>
      </c>
      <c r="BN16" s="25">
        <v>3990.6333402558398</v>
      </c>
      <c r="BO16" s="25">
        <v>0.84743067191366594</v>
      </c>
      <c r="BP16" s="25">
        <v>2684.1995042157801</v>
      </c>
      <c r="BQ16" s="25">
        <v>0</v>
      </c>
      <c r="BR16" s="25">
        <v>0.79447245762113095</v>
      </c>
      <c r="BS16" s="25">
        <v>5479.04852759599</v>
      </c>
      <c r="BT16" s="25">
        <v>1255.3225128928</v>
      </c>
      <c r="BU16" s="25">
        <v>47093.349217745003</v>
      </c>
      <c r="BV16" s="25">
        <v>7489.3060553645701</v>
      </c>
      <c r="BW16" s="25">
        <f t="shared" si="15"/>
        <v>17798.056587861509</v>
      </c>
      <c r="BX16" s="25">
        <f t="shared" si="16"/>
        <v>7439.612828913936</v>
      </c>
      <c r="BZ16" s="25">
        <f t="shared" si="0"/>
        <v>50616.818437792012</v>
      </c>
      <c r="CB16" s="29">
        <f t="shared" si="1"/>
        <v>7.9999993261927645E-3</v>
      </c>
      <c r="CC16" s="22">
        <f t="shared" si="2"/>
        <v>-4.5166460006900383E-3</v>
      </c>
      <c r="CD16" s="22">
        <f t="shared" si="3"/>
        <v>-4.3635784338611856E-3</v>
      </c>
      <c r="CE16" s="22">
        <f t="shared" si="4"/>
        <v>-5.1273699312885321E-3</v>
      </c>
      <c r="CF16" s="22">
        <f t="shared" si="5"/>
        <v>-5.6424911005557308E-3</v>
      </c>
      <c r="CG16" s="22">
        <f t="shared" si="6"/>
        <v>-6.089828410158437E-3</v>
      </c>
      <c r="CH16" s="22">
        <f t="shared" si="7"/>
        <v>-6.6225514897475879E-3</v>
      </c>
      <c r="CI16" s="22">
        <f t="shared" si="8"/>
        <v>-3.1149365285623241E-3</v>
      </c>
      <c r="CJ16" s="22">
        <f t="shared" si="9"/>
        <v>-3.8621161182899304E-3</v>
      </c>
      <c r="CK16" s="22">
        <f t="shared" si="10"/>
        <v>-3.1886920943888907E-3</v>
      </c>
      <c r="CL16" s="22">
        <f t="shared" si="11"/>
        <v>-3.9644294132613533E-3</v>
      </c>
      <c r="CM16" s="22">
        <f t="shared" si="12"/>
        <v>-3.7122600478762691E-3</v>
      </c>
      <c r="CN16" s="22">
        <f t="shared" si="13"/>
        <v>-2.6232278407989067E-3</v>
      </c>
      <c r="CO16" s="22">
        <f t="shared" si="14"/>
        <v>-3.6790765418344899E-3</v>
      </c>
      <c r="CP16" s="22"/>
      <c r="CQ16" s="22"/>
      <c r="CR16" s="22"/>
      <c r="CS16" s="22"/>
      <c r="CT16" s="22"/>
    </row>
    <row r="17" spans="1:98" x14ac:dyDescent="0.25">
      <c r="A17" s="104" t="s">
        <v>103</v>
      </c>
      <c r="B17" s="91">
        <v>448550.97842</v>
      </c>
      <c r="C17" s="91">
        <v>918.16637083000001</v>
      </c>
      <c r="D17" s="91">
        <v>103469.77413999999</v>
      </c>
      <c r="E17" s="91">
        <v>6552.1502541999998</v>
      </c>
      <c r="F17" s="91">
        <v>4932.2896356000001</v>
      </c>
      <c r="G17" s="91">
        <v>1760.6362528</v>
      </c>
      <c r="H17" s="91">
        <v>38793.466958999998</v>
      </c>
      <c r="I17" s="91">
        <v>179.55702805000001</v>
      </c>
      <c r="J17" s="91">
        <v>985.88988787000005</v>
      </c>
      <c r="K17" s="91">
        <v>447.96879439000003</v>
      </c>
      <c r="L17" s="91">
        <v>31.036887515</v>
      </c>
      <c r="M17" s="91">
        <v>146.92001497999999</v>
      </c>
      <c r="N17" s="91">
        <v>59.819606430999997</v>
      </c>
      <c r="P17" s="27" t="s">
        <v>194</v>
      </c>
      <c r="Q17" s="25">
        <v>79.319004024675394</v>
      </c>
      <c r="R17" s="25">
        <v>30.6900556950965</v>
      </c>
      <c r="S17" s="25">
        <v>177.51419526116999</v>
      </c>
      <c r="T17" s="25">
        <v>177.51587105036501</v>
      </c>
      <c r="U17" s="25">
        <v>92.373738128771905</v>
      </c>
      <c r="V17" s="25">
        <v>975.01457824143699</v>
      </c>
      <c r="W17" s="25">
        <v>145.47723548589801</v>
      </c>
      <c r="X17" s="25">
        <v>2034.04580361175</v>
      </c>
      <c r="Y17" s="25">
        <v>442625.73336199299</v>
      </c>
      <c r="Z17" s="25">
        <v>2149.6992686732501</v>
      </c>
      <c r="AA17" s="25">
        <v>602.48518991749199</v>
      </c>
      <c r="AB17" s="25">
        <v>533.00439720425595</v>
      </c>
      <c r="AC17" s="25">
        <v>34.121142446255902</v>
      </c>
      <c r="AD17" s="25">
        <v>442.91721957018598</v>
      </c>
      <c r="AE17" s="25">
        <v>442.91725045061099</v>
      </c>
      <c r="AF17" s="25">
        <v>814.92470897336204</v>
      </c>
      <c r="AG17" s="25">
        <v>1340.44383705871</v>
      </c>
      <c r="AH17" s="25">
        <v>26.174741205387001</v>
      </c>
      <c r="AI17" s="25">
        <v>10.363420942262</v>
      </c>
      <c r="AJ17" s="25">
        <v>196.58199508809901</v>
      </c>
      <c r="AK17" s="25">
        <v>59.141718300759102</v>
      </c>
      <c r="AL17" s="25">
        <v>905.75937712484199</v>
      </c>
      <c r="AM17" s="25">
        <v>0</v>
      </c>
      <c r="AN17" s="91">
        <v>39638.066984242403</v>
      </c>
      <c r="AO17" s="25">
        <v>83616.869418255301</v>
      </c>
      <c r="AP17" s="25">
        <v>17433.797813676301</v>
      </c>
      <c r="AQ17" s="25">
        <v>101865.591940905</v>
      </c>
      <c r="AR17" s="25">
        <v>1069.02540447356</v>
      </c>
      <c r="AS17" s="25">
        <v>2.3156667175934298</v>
      </c>
      <c r="AT17" s="25">
        <v>20040.663756070699</v>
      </c>
      <c r="AU17" s="25">
        <v>12.029474165688301</v>
      </c>
      <c r="AV17" s="25">
        <v>2.1501302554605699</v>
      </c>
      <c r="AW17" s="25">
        <v>1377.4685965045701</v>
      </c>
      <c r="AX17" s="25">
        <v>25.959557413317</v>
      </c>
      <c r="AY17" s="25">
        <v>1.3928255953305999</v>
      </c>
      <c r="AZ17" s="25">
        <v>0.69837211935823396</v>
      </c>
      <c r="BA17" s="25">
        <v>6449.5634134535903</v>
      </c>
      <c r="BB17" s="25">
        <v>4847.1562246222102</v>
      </c>
      <c r="BC17" s="25">
        <v>1602.4071888313799</v>
      </c>
      <c r="BD17" s="25">
        <v>15.3095018270804</v>
      </c>
      <c r="BE17" s="25">
        <v>0.18611712131483599</v>
      </c>
      <c r="BF17" s="25">
        <v>93.458436474368497</v>
      </c>
      <c r="BG17" s="25">
        <v>3.5560878246443601</v>
      </c>
      <c r="BH17" s="25">
        <v>109.398527340068</v>
      </c>
      <c r="BI17" s="25">
        <v>14.9658553360119</v>
      </c>
      <c r="BJ17" s="25">
        <v>3.2618359213390802</v>
      </c>
      <c r="BK17" s="25">
        <v>510.32347596135202</v>
      </c>
      <c r="BL17" s="25">
        <v>93.210681686470494</v>
      </c>
      <c r="BM17" s="25">
        <v>14.635719135567699</v>
      </c>
      <c r="BN17" s="25">
        <v>2659.30800382501</v>
      </c>
      <c r="BO17" s="25">
        <v>0.73804108412286296</v>
      </c>
      <c r="BP17" s="25">
        <v>1718.89303646246</v>
      </c>
      <c r="BQ17" s="25">
        <v>0</v>
      </c>
      <c r="BR17" s="25">
        <v>0.69612201026456699</v>
      </c>
      <c r="BS17" s="25">
        <v>4460.7081349651298</v>
      </c>
      <c r="BT17" s="25">
        <v>1087.71539283738</v>
      </c>
      <c r="BU17" s="25">
        <v>38388.996873294796</v>
      </c>
      <c r="BV17" s="25">
        <v>6228.7103536900404</v>
      </c>
      <c r="BW17" s="25">
        <f t="shared" si="15"/>
        <v>13814.398675252627</v>
      </c>
      <c r="BX17" s="25">
        <f t="shared" si="16"/>
        <v>6181.3882164930683</v>
      </c>
      <c r="BZ17" s="25">
        <f t="shared" si="0"/>
        <v>41674.788377107245</v>
      </c>
      <c r="CB17" s="29">
        <f t="shared" si="1"/>
        <v>7.9999997393243646E-3</v>
      </c>
      <c r="CC17" s="22">
        <f t="shared" si="2"/>
        <v>-1.3209747259672501E-2</v>
      </c>
      <c r="CD17" s="22">
        <f t="shared" si="3"/>
        <v>-1.3512794738868943E-2</v>
      </c>
      <c r="CE17" s="22">
        <f t="shared" si="4"/>
        <v>-1.5503872627811629E-2</v>
      </c>
      <c r="CF17" s="22">
        <f t="shared" si="5"/>
        <v>-1.5656973171616483E-2</v>
      </c>
      <c r="CG17" s="22">
        <f t="shared" si="6"/>
        <v>-1.7260424116888603E-2</v>
      </c>
      <c r="CH17" s="22">
        <f t="shared" si="7"/>
        <v>-2.3709165519654768E-2</v>
      </c>
      <c r="CI17" s="22">
        <f t="shared" si="8"/>
        <v>-1.0426242287977951E-2</v>
      </c>
      <c r="CJ17" s="22">
        <f t="shared" si="9"/>
        <v>-1.1367736600466676E-2</v>
      </c>
      <c r="CK17" s="22">
        <f t="shared" si="10"/>
        <v>-1.1030957678305229E-2</v>
      </c>
      <c r="CL17" s="22">
        <f t="shared" si="11"/>
        <v>-1.1276553194442332E-2</v>
      </c>
      <c r="CM17" s="22">
        <f t="shared" si="12"/>
        <v>-1.1174826075452227E-2</v>
      </c>
      <c r="CN17" s="22">
        <f t="shared" si="13"/>
        <v>-9.8201697998627855E-3</v>
      </c>
      <c r="CO17" s="22">
        <f t="shared" si="14"/>
        <v>-1.1332206456804711E-2</v>
      </c>
      <c r="CP17" s="22"/>
      <c r="CQ17" s="22"/>
      <c r="CR17" s="22"/>
      <c r="CS17" s="22"/>
      <c r="CT17" s="22"/>
    </row>
    <row r="18" spans="1:98" x14ac:dyDescent="0.25">
      <c r="A18" s="104" t="s">
        <v>104</v>
      </c>
      <c r="B18" s="91">
        <v>330110.64577</v>
      </c>
      <c r="C18" s="91">
        <v>572.70837253000002</v>
      </c>
      <c r="D18" s="91">
        <v>71574.442628999997</v>
      </c>
      <c r="E18" s="91">
        <v>6296.4325036999999</v>
      </c>
      <c r="F18" s="91">
        <v>5111.3127058999999</v>
      </c>
      <c r="G18" s="91">
        <v>2141.0476499000001</v>
      </c>
      <c r="H18" s="91">
        <v>29394.598629</v>
      </c>
      <c r="I18" s="91">
        <v>119.99767192</v>
      </c>
      <c r="J18" s="91">
        <v>713.03605073999995</v>
      </c>
      <c r="K18" s="91">
        <v>288.52316991999999</v>
      </c>
      <c r="L18" s="91">
        <v>20.969604124</v>
      </c>
      <c r="M18" s="91">
        <v>104.3265684</v>
      </c>
      <c r="N18" s="91">
        <v>40.936235052999997</v>
      </c>
      <c r="P18" s="27" t="s">
        <v>195</v>
      </c>
      <c r="Q18" s="25">
        <v>57.836837955034099</v>
      </c>
      <c r="R18" s="25">
        <v>20.968963059228798</v>
      </c>
      <c r="S18" s="25">
        <v>119.988154976967</v>
      </c>
      <c r="T18" s="25">
        <v>119.98915962302701</v>
      </c>
      <c r="U18" s="25">
        <v>64.721590246101897</v>
      </c>
      <c r="V18" s="25">
        <v>713.17419722873399</v>
      </c>
      <c r="W18" s="25">
        <v>104.351705724569</v>
      </c>
      <c r="X18" s="25">
        <v>1382.5462586946201</v>
      </c>
      <c r="Y18" s="25">
        <v>330149.44390658999</v>
      </c>
      <c r="Z18" s="25">
        <v>1583.0695539992701</v>
      </c>
      <c r="AA18" s="25">
        <v>443.62400264981898</v>
      </c>
      <c r="AB18" s="25">
        <v>386.13314170154899</v>
      </c>
      <c r="AC18" s="25">
        <v>25.2281795781679</v>
      </c>
      <c r="AD18" s="25">
        <v>288.48065756421198</v>
      </c>
      <c r="AE18" s="25">
        <v>288.48066133738303</v>
      </c>
      <c r="AF18" s="25">
        <v>572.64218467016099</v>
      </c>
      <c r="AG18" s="25">
        <v>1135.78767568028</v>
      </c>
      <c r="AH18" s="25">
        <v>19.918197079302299</v>
      </c>
      <c r="AI18" s="25">
        <v>6.62131595177389</v>
      </c>
      <c r="AJ18" s="25">
        <v>148.98295763217899</v>
      </c>
      <c r="AK18" s="25">
        <v>40.937605947761803</v>
      </c>
      <c r="AL18" s="25">
        <v>572.85349759751296</v>
      </c>
      <c r="AM18" s="25">
        <v>0</v>
      </c>
      <c r="AN18" s="91">
        <v>30368.804786454799</v>
      </c>
      <c r="AO18" s="25">
        <v>59397.416093740503</v>
      </c>
      <c r="AP18" s="25">
        <v>11610.2006760473</v>
      </c>
      <c r="AQ18" s="25">
        <v>71580.258954457997</v>
      </c>
      <c r="AR18" s="25">
        <v>802.61445272617902</v>
      </c>
      <c r="AS18" s="25">
        <v>1.36484161069682</v>
      </c>
      <c r="AT18" s="25">
        <v>15789.0829532399</v>
      </c>
      <c r="AU18" s="25">
        <v>7.0491938469000202</v>
      </c>
      <c r="AV18" s="25">
        <v>1.3186220426924999</v>
      </c>
      <c r="AW18" s="25">
        <v>853.44658178871998</v>
      </c>
      <c r="AX18" s="25">
        <v>15.7132079013652</v>
      </c>
      <c r="AY18" s="25">
        <v>0.87618552412132</v>
      </c>
      <c r="AZ18" s="25">
        <v>0.41530689958497902</v>
      </c>
      <c r="BA18" s="25">
        <v>6294.1053740912803</v>
      </c>
      <c r="BB18" s="25">
        <v>5109.1696223978497</v>
      </c>
      <c r="BC18" s="25">
        <v>1184.9357516934199</v>
      </c>
      <c r="BD18" s="25">
        <v>9.5733963535552302</v>
      </c>
      <c r="BE18" s="25">
        <v>0.117133560409398</v>
      </c>
      <c r="BF18" s="25">
        <v>56.868785043844397</v>
      </c>
      <c r="BG18" s="25">
        <v>2.22746840247579</v>
      </c>
      <c r="BH18" s="25">
        <v>63.289194409078597</v>
      </c>
      <c r="BI18" s="25">
        <v>8.5020186081119</v>
      </c>
      <c r="BJ18" s="25">
        <v>1.89705446694996</v>
      </c>
      <c r="BK18" s="25">
        <v>293.33825970446998</v>
      </c>
      <c r="BL18" s="25">
        <v>72.211673373047404</v>
      </c>
      <c r="BM18" s="25">
        <v>9.1076816547892605</v>
      </c>
      <c r="BN18" s="25">
        <v>3783.6103503695499</v>
      </c>
      <c r="BO18" s="25">
        <v>0.454340210541399</v>
      </c>
      <c r="BP18" s="25">
        <v>2140.87331246438</v>
      </c>
      <c r="BQ18" s="25">
        <v>0</v>
      </c>
      <c r="BR18" s="25">
        <v>0.42737669995550998</v>
      </c>
      <c r="BS18" s="25">
        <v>3440.0915578939898</v>
      </c>
      <c r="BT18" s="25">
        <v>363.04202411594002</v>
      </c>
      <c r="BU18" s="25">
        <v>29405.166772819201</v>
      </c>
      <c r="BV18" s="25">
        <v>4911.0516302227097</v>
      </c>
      <c r="BW18" s="25">
        <f t="shared" si="15"/>
        <v>10883.70571391975</v>
      </c>
      <c r="BX18" s="25">
        <f t="shared" si="16"/>
        <v>4878.2954800661682</v>
      </c>
      <c r="BZ18" s="25">
        <f t="shared" si="0"/>
        <v>31754.634389209736</v>
      </c>
      <c r="CB18" s="29">
        <f t="shared" si="1"/>
        <v>8.0000015791294784E-3</v>
      </c>
      <c r="CC18" s="22">
        <f t="shared" si="2"/>
        <v>1.175307039840894E-4</v>
      </c>
      <c r="CD18" s="22">
        <f t="shared" si="3"/>
        <v>2.5340133735400177E-4</v>
      </c>
      <c r="CE18" s="22">
        <f t="shared" si="4"/>
        <v>8.1262602185362565E-5</v>
      </c>
      <c r="CF18" s="22">
        <f t="shared" si="5"/>
        <v>-3.6959494243003267E-4</v>
      </c>
      <c r="CG18" s="22">
        <f t="shared" si="6"/>
        <v>-4.1928240854377427E-4</v>
      </c>
      <c r="CH18" s="22">
        <f t="shared" si="7"/>
        <v>-8.1426228710177617E-5</v>
      </c>
      <c r="CI18" s="22">
        <f t="shared" si="8"/>
        <v>3.5952672640932786E-4</v>
      </c>
      <c r="CJ18" s="22">
        <f t="shared" si="9"/>
        <v>-7.0937184336960588E-5</v>
      </c>
      <c r="CK18" s="22">
        <f t="shared" si="10"/>
        <v>1.9374404504606259E-4</v>
      </c>
      <c r="CL18" s="22">
        <f t="shared" si="11"/>
        <v>-1.4733160816424968E-4</v>
      </c>
      <c r="CM18" s="22">
        <f t="shared" si="12"/>
        <v>-3.0571143232404645E-5</v>
      </c>
      <c r="CN18" s="22">
        <f t="shared" si="13"/>
        <v>2.409484463499507E-4</v>
      </c>
      <c r="CO18" s="22">
        <f t="shared" si="14"/>
        <v>3.3488540409999534E-5</v>
      </c>
      <c r="CP18" s="22"/>
      <c r="CQ18" s="22"/>
      <c r="CR18" s="22"/>
      <c r="CS18" s="22"/>
      <c r="CT18" s="22"/>
    </row>
    <row r="19" spans="1:98" x14ac:dyDescent="0.25">
      <c r="A19" s="104" t="s">
        <v>105</v>
      </c>
      <c r="B19" s="91">
        <v>81391.611378999994</v>
      </c>
      <c r="C19" s="91">
        <v>173.91118793000001</v>
      </c>
      <c r="D19" s="91">
        <v>20996.741655999998</v>
      </c>
      <c r="E19" s="91">
        <v>1909.007302</v>
      </c>
      <c r="F19" s="91">
        <v>1549.4754293000001</v>
      </c>
      <c r="G19" s="91">
        <v>657.48299760999998</v>
      </c>
      <c r="H19" s="91">
        <v>8273.8932872999994</v>
      </c>
      <c r="I19" s="91">
        <v>32.638575566</v>
      </c>
      <c r="J19" s="91">
        <v>179.81122585</v>
      </c>
      <c r="K19" s="91">
        <v>80.211767018000003</v>
      </c>
      <c r="L19" s="91">
        <v>5.6115578568000002</v>
      </c>
      <c r="M19" s="91">
        <v>25.603795259000002</v>
      </c>
      <c r="N19" s="91">
        <v>10.832517119</v>
      </c>
      <c r="P19" s="27" t="s">
        <v>196</v>
      </c>
      <c r="Q19" s="25">
        <v>14.0892858094061</v>
      </c>
      <c r="R19" s="25">
        <v>5.6110975604664901</v>
      </c>
      <c r="S19" s="25">
        <v>32.634478066137802</v>
      </c>
      <c r="T19" s="25">
        <v>32.634779888737697</v>
      </c>
      <c r="U19" s="25">
        <v>17.094577752012999</v>
      </c>
      <c r="V19" s="25">
        <v>179.845366461282</v>
      </c>
      <c r="W19" s="25">
        <v>25.609050829952199</v>
      </c>
      <c r="X19" s="25">
        <v>375.71942161380503</v>
      </c>
      <c r="Y19" s="25">
        <v>81410.814362230405</v>
      </c>
      <c r="Z19" s="25">
        <v>388.20387384192799</v>
      </c>
      <c r="AA19" s="25">
        <v>110.41533551030901</v>
      </c>
      <c r="AB19" s="25">
        <v>101.069302300765</v>
      </c>
      <c r="AC19" s="25">
        <v>6.1322035491516704</v>
      </c>
      <c r="AD19" s="25">
        <v>80.196530232576606</v>
      </c>
      <c r="AE19" s="25">
        <v>80.196540526051393</v>
      </c>
      <c r="AF19" s="25">
        <v>167.987338011541</v>
      </c>
      <c r="AG19" s="25">
        <v>325.65803301606599</v>
      </c>
      <c r="AH19" s="25">
        <v>4.6735938204020098</v>
      </c>
      <c r="AI19" s="25">
        <v>1.9434786355021301</v>
      </c>
      <c r="AJ19" s="25">
        <v>33.987633782802803</v>
      </c>
      <c r="AK19" s="25">
        <v>10.832406711777899</v>
      </c>
      <c r="AL19" s="25">
        <v>173.95528685990101</v>
      </c>
      <c r="AM19" s="25">
        <v>0</v>
      </c>
      <c r="AN19" s="91">
        <v>8524.8144177868908</v>
      </c>
      <c r="AO19" s="25">
        <v>17442.571201243401</v>
      </c>
      <c r="AP19" s="25">
        <v>3387.8600023589402</v>
      </c>
      <c r="AQ19" s="25">
        <v>20998.418541613799</v>
      </c>
      <c r="AR19" s="25">
        <v>207.475865405402</v>
      </c>
      <c r="AS19" s="25">
        <v>0.40995348071231302</v>
      </c>
      <c r="AT19" s="25">
        <v>4564.4944219117297</v>
      </c>
      <c r="AU19" s="25">
        <v>2.1157948874815999</v>
      </c>
      <c r="AV19" s="25">
        <v>0.39870427773827799</v>
      </c>
      <c r="AW19" s="25">
        <v>258.42286644951099</v>
      </c>
      <c r="AX19" s="25">
        <v>4.7423698021902903</v>
      </c>
      <c r="AY19" s="25">
        <v>0.26606449588562398</v>
      </c>
      <c r="AZ19" s="25">
        <v>0.12493122571471001</v>
      </c>
      <c r="BA19" s="25">
        <v>1908.29028574568</v>
      </c>
      <c r="BB19" s="25">
        <v>1548.81551114072</v>
      </c>
      <c r="BC19" s="25">
        <v>359.47477460495901</v>
      </c>
      <c r="BD19" s="25">
        <v>2.9048389953537499</v>
      </c>
      <c r="BE19" s="25">
        <v>3.5569075216190703E-2</v>
      </c>
      <c r="BF19" s="25">
        <v>17.179775734827999</v>
      </c>
      <c r="BG19" s="25">
        <v>0.67579387070994301</v>
      </c>
      <c r="BH19" s="25">
        <v>18.9594573543433</v>
      </c>
      <c r="BI19" s="25">
        <v>2.5378894150586699</v>
      </c>
      <c r="BJ19" s="25">
        <v>0.56883894299398696</v>
      </c>
      <c r="BK19" s="25">
        <v>87.780403335593107</v>
      </c>
      <c r="BL19" s="25">
        <v>20.704482045409399</v>
      </c>
      <c r="BM19" s="25">
        <v>2.76116044467225</v>
      </c>
      <c r="BN19" s="25">
        <v>1148.7936061553</v>
      </c>
      <c r="BO19" s="25">
        <v>0.137493197418387</v>
      </c>
      <c r="BP19" s="25">
        <v>657.46134056449296</v>
      </c>
      <c r="BQ19" s="25">
        <v>0</v>
      </c>
      <c r="BR19" s="25">
        <v>0.12892224147103401</v>
      </c>
      <c r="BS19" s="25">
        <v>966.08520708106903</v>
      </c>
      <c r="BT19" s="25">
        <v>101.04431228241199</v>
      </c>
      <c r="BU19" s="25">
        <v>8277.7913933762102</v>
      </c>
      <c r="BV19" s="25">
        <v>1369.6577456198499</v>
      </c>
      <c r="BW19" s="25">
        <f t="shared" si="15"/>
        <v>3146.3900828212149</v>
      </c>
      <c r="BX19" s="25">
        <f t="shared" si="16"/>
        <v>1360.9902152991833</v>
      </c>
      <c r="BZ19" s="25">
        <f t="shared" si="0"/>
        <v>8901.2540709794885</v>
      </c>
      <c r="CB19" s="29">
        <f t="shared" si="1"/>
        <v>7.9999995084692032E-3</v>
      </c>
      <c r="CC19" s="22">
        <f t="shared" si="2"/>
        <v>2.3593319882797168E-4</v>
      </c>
      <c r="CD19" s="22">
        <f t="shared" si="3"/>
        <v>2.5357155238768807E-4</v>
      </c>
      <c r="CE19" s="22">
        <f t="shared" si="4"/>
        <v>7.9864087546239158E-5</v>
      </c>
      <c r="CF19" s="22">
        <f t="shared" si="5"/>
        <v>-3.755963916789748E-4</v>
      </c>
      <c r="CG19" s="22">
        <f t="shared" si="6"/>
        <v>-4.2589778889118909E-4</v>
      </c>
      <c r="CH19" s="22">
        <f t="shared" si="7"/>
        <v>-3.293932403689804E-5</v>
      </c>
      <c r="CI19" s="22">
        <f t="shared" si="8"/>
        <v>4.7113323085688622E-4</v>
      </c>
      <c r="CJ19" s="22">
        <f t="shared" si="9"/>
        <v>-1.1629420697689227E-4</v>
      </c>
      <c r="CK19" s="22">
        <f t="shared" si="10"/>
        <v>1.8986918709112504E-4</v>
      </c>
      <c r="CL19" s="22">
        <f t="shared" si="11"/>
        <v>-1.8982865625180798E-4</v>
      </c>
      <c r="CM19" s="22">
        <f t="shared" si="12"/>
        <v>-8.2026479144699452E-5</v>
      </c>
      <c r="CN19" s="22">
        <f t="shared" si="13"/>
        <v>2.0526530926504507E-4</v>
      </c>
      <c r="CO19" s="22">
        <f t="shared" si="14"/>
        <v>-1.0192203796023492E-5</v>
      </c>
      <c r="CP19" s="22"/>
      <c r="CQ19" s="22"/>
      <c r="CR19" s="22"/>
      <c r="CS19" s="22"/>
      <c r="CT19" s="22"/>
    </row>
    <row r="20" spans="1:98" x14ac:dyDescent="0.25">
      <c r="A20" s="104" t="s">
        <v>106</v>
      </c>
      <c r="B20" s="91">
        <v>78690.026893000002</v>
      </c>
      <c r="C20" s="91">
        <v>118.51075775</v>
      </c>
      <c r="D20" s="91">
        <v>14352.404166</v>
      </c>
      <c r="E20" s="91">
        <v>1300.4142400000001</v>
      </c>
      <c r="F20" s="91">
        <v>1055.4669526</v>
      </c>
      <c r="G20" s="91">
        <v>461.57471784000001</v>
      </c>
      <c r="H20" s="91">
        <v>6409.2152722999999</v>
      </c>
      <c r="I20" s="91">
        <v>24.841653333</v>
      </c>
      <c r="J20" s="91">
        <v>149.04937487000001</v>
      </c>
      <c r="K20" s="91">
        <v>59.789395591000002</v>
      </c>
      <c r="L20" s="91">
        <v>4.3297678552000001</v>
      </c>
      <c r="M20" s="91">
        <v>21.389373393</v>
      </c>
      <c r="N20" s="91">
        <v>8.4811644745999999</v>
      </c>
      <c r="P20" s="27" t="s">
        <v>197</v>
      </c>
      <c r="Q20" s="25">
        <v>11.998113272223099</v>
      </c>
      <c r="R20" s="25">
        <v>4.3297066404208602</v>
      </c>
      <c r="S20" s="25">
        <v>24.8402035153449</v>
      </c>
      <c r="T20" s="25">
        <v>24.840429706266001</v>
      </c>
      <c r="U20" s="25">
        <v>13.406054119281</v>
      </c>
      <c r="V20" s="25">
        <v>149.077074583545</v>
      </c>
      <c r="W20" s="25">
        <v>21.394395519497898</v>
      </c>
      <c r="X20" s="25">
        <v>288.17104776289301</v>
      </c>
      <c r="Y20" s="25">
        <v>78692.118598521702</v>
      </c>
      <c r="Z20" s="25">
        <v>328.77483034444998</v>
      </c>
      <c r="AA20" s="25">
        <v>92.189282314452797</v>
      </c>
      <c r="AB20" s="25">
        <v>80.275315834415196</v>
      </c>
      <c r="AC20" s="25">
        <v>5.2400101052006303</v>
      </c>
      <c r="AD20" s="25">
        <v>59.782289146828802</v>
      </c>
      <c r="AE20" s="25">
        <v>59.782277066062498</v>
      </c>
      <c r="AF20" s="25">
        <v>114.840444495885</v>
      </c>
      <c r="AG20" s="25">
        <v>255.86652523069699</v>
      </c>
      <c r="AH20" s="25">
        <v>4.1908659483767901</v>
      </c>
      <c r="AI20" s="25">
        <v>1.36285880245153</v>
      </c>
      <c r="AJ20" s="25">
        <v>31.022090090934</v>
      </c>
      <c r="AK20" s="25">
        <v>8.4815526621835602</v>
      </c>
      <c r="AL20" s="25">
        <v>118.54483381449199</v>
      </c>
      <c r="AM20" s="25">
        <v>0</v>
      </c>
      <c r="AN20" s="91">
        <v>6616.13641793019</v>
      </c>
      <c r="AO20" s="25">
        <v>11941.8604782927</v>
      </c>
      <c r="AP20" s="25">
        <v>2298.3657332297098</v>
      </c>
      <c r="AQ20" s="25">
        <v>14355.0666560183</v>
      </c>
      <c r="AR20" s="25">
        <v>169.66144176876799</v>
      </c>
      <c r="AS20" s="25">
        <v>0.27865373049598402</v>
      </c>
      <c r="AT20" s="25">
        <v>3491.3707222837602</v>
      </c>
      <c r="AU20" s="25">
        <v>1.43792379095774</v>
      </c>
      <c r="AV20" s="25">
        <v>0.27143612879401602</v>
      </c>
      <c r="AW20" s="25">
        <v>175.99591600390201</v>
      </c>
      <c r="AX20" s="25">
        <v>3.2271731199259199</v>
      </c>
      <c r="AY20" s="25">
        <v>0.18131738520808799</v>
      </c>
      <c r="AZ20" s="25">
        <v>8.4948516564978496E-2</v>
      </c>
      <c r="BA20" s="25">
        <v>1299.9946360592701</v>
      </c>
      <c r="BB20" s="25">
        <v>1055.0739944371101</v>
      </c>
      <c r="BC20" s="25">
        <v>244.92064162215999</v>
      </c>
      <c r="BD20" s="25">
        <v>1.9792209381768799</v>
      </c>
      <c r="BE20" s="25">
        <v>2.4239456593748699E-2</v>
      </c>
      <c r="BF20" s="25">
        <v>11.693515624707199</v>
      </c>
      <c r="BG20" s="25">
        <v>0.46044594266880501</v>
      </c>
      <c r="BH20" s="25">
        <v>12.8795990619333</v>
      </c>
      <c r="BI20" s="25">
        <v>1.72250525251189</v>
      </c>
      <c r="BJ20" s="25">
        <v>0.38651385649013098</v>
      </c>
      <c r="BK20" s="25">
        <v>59.616103969972997</v>
      </c>
      <c r="BL20" s="25">
        <v>15.3221061353668</v>
      </c>
      <c r="BM20" s="25">
        <v>1.8809501824875801</v>
      </c>
      <c r="BN20" s="25">
        <v>782.85990861841799</v>
      </c>
      <c r="BO20" s="25">
        <v>9.3622857300330098E-2</v>
      </c>
      <c r="BP20" s="25">
        <v>461.54559970017101</v>
      </c>
      <c r="BQ20" s="25">
        <v>0</v>
      </c>
      <c r="BR20" s="25">
        <v>8.7566209959371005E-2</v>
      </c>
      <c r="BS20" s="25">
        <v>750.81117602253096</v>
      </c>
      <c r="BT20" s="25">
        <v>79.4027679682534</v>
      </c>
      <c r="BU20" s="25">
        <v>6411.6282129885303</v>
      </c>
      <c r="BV20" s="25">
        <v>1052.5348116714899</v>
      </c>
      <c r="BW20" s="25">
        <f t="shared" si="15"/>
        <v>2406.6661497737291</v>
      </c>
      <c r="BX20" s="25">
        <f t="shared" si="16"/>
        <v>1045.7483128977801</v>
      </c>
      <c r="BZ20" s="25">
        <f t="shared" si="0"/>
        <v>6905.3871531312216</v>
      </c>
      <c r="CB20" s="29">
        <f t="shared" si="1"/>
        <v>7.9999938173563705E-3</v>
      </c>
      <c r="CC20" s="22">
        <f t="shared" si="2"/>
        <v>2.6581583515581365E-5</v>
      </c>
      <c r="CD20" s="22">
        <f t="shared" si="3"/>
        <v>2.8753562241060082E-4</v>
      </c>
      <c r="CE20" s="22">
        <f t="shared" si="4"/>
        <v>1.8550829446448643E-4</v>
      </c>
      <c r="CF20" s="22">
        <f t="shared" si="5"/>
        <v>-3.2266944472246392E-4</v>
      </c>
      <c r="CG20" s="22">
        <f t="shared" si="6"/>
        <v>-3.7230740566718349E-4</v>
      </c>
      <c r="CH20" s="22">
        <f t="shared" si="7"/>
        <v>-6.3084347351729351E-5</v>
      </c>
      <c r="CI20" s="22">
        <f t="shared" si="8"/>
        <v>3.7647989434196272E-4</v>
      </c>
      <c r="CJ20" s="22">
        <f t="shared" si="9"/>
        <v>-4.925705699201011E-5</v>
      </c>
      <c r="CK20" s="22">
        <f t="shared" si="10"/>
        <v>1.8584253418808279E-4</v>
      </c>
      <c r="CL20" s="22">
        <f t="shared" si="11"/>
        <v>-1.1905999161120409E-4</v>
      </c>
      <c r="CM20" s="22">
        <f t="shared" si="12"/>
        <v>-1.4138120376679583E-5</v>
      </c>
      <c r="CN20" s="22">
        <f t="shared" si="13"/>
        <v>2.3479540076392562E-4</v>
      </c>
      <c r="CO20" s="22">
        <f t="shared" si="14"/>
        <v>4.5770552466334959E-5</v>
      </c>
      <c r="CP20" s="22"/>
      <c r="CQ20" s="22"/>
      <c r="CR20" s="22"/>
      <c r="CS20" s="22"/>
      <c r="CT20" s="22"/>
    </row>
    <row r="21" spans="1:98" x14ac:dyDescent="0.25">
      <c r="A21" s="106" t="s">
        <v>107</v>
      </c>
      <c r="B21" s="91">
        <v>353708.66943000001</v>
      </c>
      <c r="C21" s="91">
        <v>716.09548021000001</v>
      </c>
      <c r="D21" s="91">
        <v>86734.020000999997</v>
      </c>
      <c r="E21" s="91">
        <v>3030.5123881999998</v>
      </c>
      <c r="F21" s="91">
        <v>1936.2140907999999</v>
      </c>
      <c r="G21" s="91">
        <v>819.72262900999999</v>
      </c>
      <c r="H21" s="91">
        <v>35793.299966999999</v>
      </c>
      <c r="I21" s="91">
        <v>134.18545216999999</v>
      </c>
      <c r="J21" s="91">
        <v>720.97370361000003</v>
      </c>
      <c r="K21" s="91">
        <v>339.20181723000002</v>
      </c>
      <c r="L21" s="91">
        <v>22.938275554000001</v>
      </c>
      <c r="M21" s="91">
        <v>102.97148755000001</v>
      </c>
      <c r="N21" s="91">
        <v>44.697613644</v>
      </c>
      <c r="P21" s="27" t="s">
        <v>198</v>
      </c>
      <c r="Q21" s="25">
        <v>58.551966077374502</v>
      </c>
      <c r="R21" s="25">
        <v>22.936989407474801</v>
      </c>
      <c r="S21" s="25">
        <v>134.17096218979799</v>
      </c>
      <c r="T21" s="25">
        <v>134.172144088349</v>
      </c>
      <c r="U21" s="25">
        <v>69.460604045470305</v>
      </c>
      <c r="V21" s="25">
        <v>721.08398140246697</v>
      </c>
      <c r="W21" s="25">
        <v>103.000013724897</v>
      </c>
      <c r="X21" s="25">
        <v>1565.24804665641</v>
      </c>
      <c r="Y21" s="25">
        <v>353666.80951117998</v>
      </c>
      <c r="Z21" s="25">
        <v>1591.93388824778</v>
      </c>
      <c r="AA21" s="25">
        <v>448.71911991553401</v>
      </c>
      <c r="AB21" s="25">
        <v>403.24679821072402</v>
      </c>
      <c r="AC21" s="25">
        <v>24.5967187292588</v>
      </c>
      <c r="AD21" s="25">
        <v>339.14421926114198</v>
      </c>
      <c r="AE21" s="25">
        <v>339.14426715393398</v>
      </c>
      <c r="AF21" s="25">
        <v>693.806372131373</v>
      </c>
      <c r="AG21" s="25">
        <v>1310.7199710258501</v>
      </c>
      <c r="AH21" s="25">
        <v>19.664088964188899</v>
      </c>
      <c r="AI21" s="25">
        <v>7.9560650302948099</v>
      </c>
      <c r="AJ21" s="25">
        <v>143.105312917936</v>
      </c>
      <c r="AK21" s="25">
        <v>44.697948916755699</v>
      </c>
      <c r="AL21" s="25">
        <v>716.27667531980796</v>
      </c>
      <c r="AM21" s="25">
        <v>0</v>
      </c>
      <c r="AN21" s="91">
        <v>36771.678403743397</v>
      </c>
      <c r="AO21" s="25">
        <v>71103.960031085197</v>
      </c>
      <c r="AP21" s="25">
        <v>14928.0208203618</v>
      </c>
      <c r="AQ21" s="25">
        <v>86725.787223578503</v>
      </c>
      <c r="AR21" s="25">
        <v>840.64995978102604</v>
      </c>
      <c r="AS21" s="25">
        <v>1.7185835709364601</v>
      </c>
      <c r="AT21" s="25">
        <v>19656.636441902101</v>
      </c>
      <c r="AU21" s="25">
        <v>8.8814066855161808</v>
      </c>
      <c r="AV21" s="25">
        <v>1.65339573604061</v>
      </c>
      <c r="AW21" s="25">
        <v>1069.2116276172901</v>
      </c>
      <c r="AX21" s="25">
        <v>19.7260043375937</v>
      </c>
      <c r="AY21" s="25">
        <v>1.0955505233221401</v>
      </c>
      <c r="AZ21" s="25">
        <v>0.52244795471706396</v>
      </c>
      <c r="BA21" s="25">
        <v>3029.9672571453402</v>
      </c>
      <c r="BB21" s="25">
        <v>1935.7129381255199</v>
      </c>
      <c r="BC21" s="25">
        <v>1094.2543190198201</v>
      </c>
      <c r="BD21" s="25">
        <v>11.9762837965795</v>
      </c>
      <c r="BE21" s="25">
        <v>0.14645942249926899</v>
      </c>
      <c r="BF21" s="25">
        <v>71.350690123844601</v>
      </c>
      <c r="BG21" s="25">
        <v>2.7867808081041798</v>
      </c>
      <c r="BH21" s="25">
        <v>79.850385445085607</v>
      </c>
      <c r="BI21" s="25">
        <v>10.7491099852841</v>
      </c>
      <c r="BJ21" s="25">
        <v>2.3920391789987701</v>
      </c>
      <c r="BK21" s="25">
        <v>370.35894948659802</v>
      </c>
      <c r="BL21" s="25">
        <v>81.433979991249302</v>
      </c>
      <c r="BM21" s="25">
        <v>11.3999513748573</v>
      </c>
      <c r="BN21" s="25">
        <v>271.32391645584897</v>
      </c>
      <c r="BO21" s="25">
        <v>0.56935562239234505</v>
      </c>
      <c r="BP21" s="25">
        <v>819.83973819672894</v>
      </c>
      <c r="BQ21" s="25">
        <v>0</v>
      </c>
      <c r="BR21" s="25">
        <v>0.53392753292848505</v>
      </c>
      <c r="BS21" s="25">
        <v>4182.8123469861703</v>
      </c>
      <c r="BT21" s="25">
        <v>1151.4134759230101</v>
      </c>
      <c r="BU21" s="25">
        <v>35794.453373347198</v>
      </c>
      <c r="BV21" s="25">
        <v>5589.5102077159499</v>
      </c>
      <c r="BW21" s="25">
        <f t="shared" si="15"/>
        <v>13549.681573829055</v>
      </c>
      <c r="BX21" s="25">
        <f t="shared" si="16"/>
        <v>5553.7452260442087</v>
      </c>
      <c r="BZ21" s="25">
        <f t="shared" si="0"/>
        <v>38340.592082506664</v>
      </c>
      <c r="CB21" s="29">
        <f t="shared" si="1"/>
        <v>8.0000008572161455E-3</v>
      </c>
      <c r="CC21" s="22">
        <f t="shared" si="2"/>
        <v>-1.1834575298221706E-4</v>
      </c>
      <c r="CD21" s="22">
        <f t="shared" si="3"/>
        <v>2.5303205342787837E-4</v>
      </c>
      <c r="CE21" s="22">
        <f t="shared" si="4"/>
        <v>-9.4919818329632888E-5</v>
      </c>
      <c r="CF21" s="22">
        <f t="shared" si="5"/>
        <v>-1.7988082041247265E-4</v>
      </c>
      <c r="CG21" s="22">
        <f t="shared" si="6"/>
        <v>-2.588312299043795E-4</v>
      </c>
      <c r="CH21" s="22">
        <f t="shared" si="7"/>
        <v>1.4286440630581235E-4</v>
      </c>
      <c r="CI21" s="22">
        <f t="shared" si="8"/>
        <v>3.2224085185284589E-5</v>
      </c>
      <c r="CJ21" s="22">
        <f t="shared" si="9"/>
        <v>-9.9176784336727023E-5</v>
      </c>
      <c r="CK21" s="22">
        <f t="shared" si="10"/>
        <v>1.5295674712513299E-4</v>
      </c>
      <c r="CL21" s="22">
        <f t="shared" si="11"/>
        <v>-1.6966323039187487E-4</v>
      </c>
      <c r="CM21" s="22">
        <f t="shared" si="12"/>
        <v>-5.6069887301321042E-5</v>
      </c>
      <c r="CN21" s="22">
        <f t="shared" si="13"/>
        <v>2.7702984171365237E-4</v>
      </c>
      <c r="CO21" s="22">
        <f t="shared" si="14"/>
        <v>7.500909519890517E-6</v>
      </c>
      <c r="CP21" s="22"/>
      <c r="CQ21" s="22"/>
      <c r="CR21" s="22"/>
      <c r="CS21" s="22"/>
      <c r="CT21" s="22"/>
    </row>
    <row r="22" spans="1:98" x14ac:dyDescent="0.25">
      <c r="A22" s="104" t="s">
        <v>108</v>
      </c>
      <c r="B22" s="91">
        <v>95690.257492999997</v>
      </c>
      <c r="C22" s="91">
        <v>215.09617721000001</v>
      </c>
      <c r="D22" s="91">
        <v>27781.139287000002</v>
      </c>
      <c r="E22" s="91">
        <v>2273.6894882000001</v>
      </c>
      <c r="F22" s="91">
        <v>1850.0091700999999</v>
      </c>
      <c r="G22" s="91">
        <v>807.28480275000004</v>
      </c>
      <c r="H22" s="91">
        <v>8625.2521097000008</v>
      </c>
      <c r="I22" s="91">
        <v>36.498231938000004</v>
      </c>
      <c r="J22" s="91">
        <v>185.52340330000001</v>
      </c>
      <c r="K22" s="91">
        <v>91.670561755999998</v>
      </c>
      <c r="L22" s="91">
        <v>6.1428069058999997</v>
      </c>
      <c r="M22" s="91">
        <v>24.464651335999999</v>
      </c>
      <c r="N22" s="91">
        <v>11.847296589999999</v>
      </c>
      <c r="P22" s="27" t="s">
        <v>199</v>
      </c>
      <c r="Q22" s="25">
        <v>14.7058899737773</v>
      </c>
      <c r="R22" s="25">
        <v>6.1421432424960898</v>
      </c>
      <c r="S22" s="25">
        <v>36.4928576437391</v>
      </c>
      <c r="T22" s="25">
        <v>36.4931713246093</v>
      </c>
      <c r="U22" s="25">
        <v>18.620690130134399</v>
      </c>
      <c r="V22" s="25">
        <v>185.55561153301599</v>
      </c>
      <c r="W22" s="25">
        <v>24.469587350967799</v>
      </c>
      <c r="X22" s="25">
        <v>429.95162574781102</v>
      </c>
      <c r="Y22" s="25">
        <v>95713.646193444598</v>
      </c>
      <c r="Z22" s="25">
        <v>404.16800254710398</v>
      </c>
      <c r="AA22" s="25">
        <v>115.653677566356</v>
      </c>
      <c r="AB22" s="25">
        <v>108.74035036308899</v>
      </c>
      <c r="AC22" s="25">
        <v>6.4070336570596496</v>
      </c>
      <c r="AD22" s="25">
        <v>91.651474251347096</v>
      </c>
      <c r="AE22" s="25">
        <v>91.651466824158206</v>
      </c>
      <c r="AF22" s="25">
        <v>222.25900594123499</v>
      </c>
      <c r="AG22" s="25">
        <v>338.98605498848298</v>
      </c>
      <c r="AH22" s="25">
        <v>4.7108592108105398</v>
      </c>
      <c r="AI22" s="25">
        <v>2.28824579523299</v>
      </c>
      <c r="AJ22" s="25">
        <v>33.777467967132097</v>
      </c>
      <c r="AK22" s="25">
        <v>11.846906745751699</v>
      </c>
      <c r="AL22" s="25">
        <v>215.151013361552</v>
      </c>
      <c r="AM22" s="25">
        <v>0</v>
      </c>
      <c r="AN22" s="91">
        <v>8900.0644325027297</v>
      </c>
      <c r="AO22" s="25">
        <v>22843.782220107201</v>
      </c>
      <c r="AP22" s="25">
        <v>4716.3289858562503</v>
      </c>
      <c r="AQ22" s="25">
        <v>27782.370211904701</v>
      </c>
      <c r="AR22" s="25">
        <v>219.163091485</v>
      </c>
      <c r="AS22" s="25">
        <v>0.50254414419330096</v>
      </c>
      <c r="AT22" s="25">
        <v>4765.2245009113203</v>
      </c>
      <c r="AU22" s="25">
        <v>2.5624416585371201</v>
      </c>
      <c r="AV22" s="25">
        <v>0.479927798056625</v>
      </c>
      <c r="AW22" s="25">
        <v>313.80795638375798</v>
      </c>
      <c r="AX22" s="25">
        <v>5.6145096760859099</v>
      </c>
      <c r="AY22" s="25">
        <v>0.31142177053191999</v>
      </c>
      <c r="AZ22" s="25">
        <v>0.15251533462303701</v>
      </c>
      <c r="BA22" s="25">
        <v>2272.8361053294102</v>
      </c>
      <c r="BB22" s="25">
        <v>1849.2233520696</v>
      </c>
      <c r="BC22" s="25">
        <v>423.61275325980898</v>
      </c>
      <c r="BD22" s="25">
        <v>3.36334636882223</v>
      </c>
      <c r="BE22" s="25">
        <v>4.1810678343446997E-2</v>
      </c>
      <c r="BF22" s="25">
        <v>20.189302456169301</v>
      </c>
      <c r="BG22" s="25">
        <v>0.80516783923896296</v>
      </c>
      <c r="BH22" s="25">
        <v>22.7448286412363</v>
      </c>
      <c r="BI22" s="25">
        <v>3.1340463325562</v>
      </c>
      <c r="BJ22" s="25">
        <v>0.67850005709970895</v>
      </c>
      <c r="BK22" s="25">
        <v>105.343287306337</v>
      </c>
      <c r="BL22" s="25">
        <v>22.099982312113799</v>
      </c>
      <c r="BM22" s="25">
        <v>3.2237217079206499</v>
      </c>
      <c r="BN22" s="25">
        <v>1366.1058884020299</v>
      </c>
      <c r="BO22" s="25">
        <v>0.16213551405722099</v>
      </c>
      <c r="BP22" s="25">
        <v>807.25179747019604</v>
      </c>
      <c r="BQ22" s="25">
        <v>0</v>
      </c>
      <c r="BR22" s="25">
        <v>0.15533223299558099</v>
      </c>
      <c r="BS22" s="25">
        <v>1003.0253538309501</v>
      </c>
      <c r="BT22" s="25">
        <v>106.436390450655</v>
      </c>
      <c r="BU22" s="25">
        <v>8628.47480557989</v>
      </c>
      <c r="BV22" s="25">
        <v>1422.7992829490299</v>
      </c>
      <c r="BW22" s="25">
        <f t="shared" si="15"/>
        <v>3284.7570237153418</v>
      </c>
      <c r="BX22" s="25">
        <f t="shared" si="16"/>
        <v>1413.3200022908113</v>
      </c>
      <c r="BZ22" s="25">
        <f t="shared" si="0"/>
        <v>9330.6137755471573</v>
      </c>
      <c r="CB22" s="29">
        <f t="shared" si="1"/>
        <v>8.0000015925926066E-3</v>
      </c>
      <c r="CC22" s="22">
        <f t="shared" si="2"/>
        <v>2.4442091658402626E-4</v>
      </c>
      <c r="CD22" s="22">
        <f t="shared" si="3"/>
        <v>2.5493782485245555E-4</v>
      </c>
      <c r="CE22" s="22">
        <f t="shared" si="4"/>
        <v>4.4307934674059715E-5</v>
      </c>
      <c r="CF22" s="22">
        <f t="shared" si="5"/>
        <v>-3.7532955798002686E-4</v>
      </c>
      <c r="CG22" s="22">
        <f t="shared" si="6"/>
        <v>-4.2476439744212023E-4</v>
      </c>
      <c r="CH22" s="22">
        <f t="shared" si="7"/>
        <v>-4.0884307113883014E-5</v>
      </c>
      <c r="CI22" s="22">
        <f t="shared" si="8"/>
        <v>3.7363497772603725E-4</v>
      </c>
      <c r="CJ22" s="22">
        <f t="shared" si="9"/>
        <v>-1.3865365860188451E-4</v>
      </c>
      <c r="CK22" s="22">
        <f t="shared" si="10"/>
        <v>1.7360738560782293E-4</v>
      </c>
      <c r="CL22" s="22">
        <f t="shared" si="11"/>
        <v>-2.082994963270455E-4</v>
      </c>
      <c r="CM22" s="22">
        <f t="shared" si="12"/>
        <v>-1.0803911209913758E-4</v>
      </c>
      <c r="CN22" s="22">
        <f t="shared" si="13"/>
        <v>2.0176110012803502E-4</v>
      </c>
      <c r="CO22" s="22">
        <f t="shared" si="14"/>
        <v>-3.29057557847388E-5</v>
      </c>
      <c r="CP22" s="22"/>
      <c r="CQ22" s="22"/>
      <c r="CR22" s="22"/>
      <c r="CS22" s="22"/>
      <c r="CT22" s="22"/>
    </row>
    <row r="23" spans="1:98" x14ac:dyDescent="0.25">
      <c r="A23" s="104" t="s">
        <v>109</v>
      </c>
      <c r="B23" s="91">
        <v>212742.98079</v>
      </c>
      <c r="C23" s="91">
        <v>380.02285738</v>
      </c>
      <c r="D23" s="91">
        <v>51424.892822000002</v>
      </c>
      <c r="E23" s="91">
        <v>4280.5947114000001</v>
      </c>
      <c r="F23" s="91">
        <v>3471.4607483999998</v>
      </c>
      <c r="G23" s="91">
        <v>1411.3683156</v>
      </c>
      <c r="H23" s="91">
        <v>19949.818216</v>
      </c>
      <c r="I23" s="91">
        <v>84.205726509000002</v>
      </c>
      <c r="J23" s="91">
        <v>511.23899605000003</v>
      </c>
      <c r="K23" s="91">
        <v>200.17775846999999</v>
      </c>
      <c r="L23" s="91">
        <v>14.887408201</v>
      </c>
      <c r="M23" s="91">
        <v>78.270284098000005</v>
      </c>
      <c r="N23" s="91">
        <v>28.989969002999999</v>
      </c>
      <c r="P23" s="27" t="s">
        <v>200</v>
      </c>
      <c r="Q23" s="25">
        <v>41.6012327757539</v>
      </c>
      <c r="R23" s="25">
        <v>14.887250280852101</v>
      </c>
      <c r="S23" s="25">
        <v>84.200552253675795</v>
      </c>
      <c r="T23" s="25">
        <v>84.201396118684102</v>
      </c>
      <c r="U23" s="25">
        <v>45.928574896922797</v>
      </c>
      <c r="V23" s="25">
        <v>511.34633303132699</v>
      </c>
      <c r="W23" s="25">
        <v>78.289594697560602</v>
      </c>
      <c r="X23" s="25">
        <v>954.57046995391204</v>
      </c>
      <c r="Y23" s="25">
        <v>212794.90256077799</v>
      </c>
      <c r="Z23" s="25">
        <v>1139.41121375332</v>
      </c>
      <c r="AA23" s="25">
        <v>318.55991709144001</v>
      </c>
      <c r="AB23" s="25">
        <v>274.65723617161302</v>
      </c>
      <c r="AC23" s="25">
        <v>18.115316007319599</v>
      </c>
      <c r="AD23" s="25">
        <v>200.15191628600499</v>
      </c>
      <c r="AE23" s="25">
        <v>200.15190209358701</v>
      </c>
      <c r="AF23" s="25">
        <v>411.42534266748203</v>
      </c>
      <c r="AG23" s="25">
        <v>764.68227758787998</v>
      </c>
      <c r="AH23" s="25">
        <v>14.397080079250101</v>
      </c>
      <c r="AI23" s="25">
        <v>4.5507224341094599</v>
      </c>
      <c r="AJ23" s="25">
        <v>108.593777086719</v>
      </c>
      <c r="AK23" s="25">
        <v>28.991508583498899</v>
      </c>
      <c r="AL23" s="25">
        <v>380.11905918847799</v>
      </c>
      <c r="AM23" s="25">
        <v>0</v>
      </c>
      <c r="AN23" s="91">
        <v>20624.358104024999</v>
      </c>
      <c r="AO23" s="25">
        <v>42747.348426373799</v>
      </c>
      <c r="AP23" s="25">
        <v>8269.3823214625409</v>
      </c>
      <c r="AQ23" s="25">
        <v>51428.1560905039</v>
      </c>
      <c r="AR23" s="25">
        <v>568.17118393769101</v>
      </c>
      <c r="AS23" s="25">
        <v>0.93204762479538295</v>
      </c>
      <c r="AT23" s="25">
        <v>10554.1500071069</v>
      </c>
      <c r="AU23" s="25">
        <v>4.8546233872914497</v>
      </c>
      <c r="AV23" s="25">
        <v>0.896623534449974</v>
      </c>
      <c r="AW23" s="25">
        <v>575.94759309732797</v>
      </c>
      <c r="AX23" s="25">
        <v>10.8209685986871</v>
      </c>
      <c r="AY23" s="25">
        <v>0.59904564271895899</v>
      </c>
      <c r="AZ23" s="25">
        <v>0.283338028847478</v>
      </c>
      <c r="BA23" s="25">
        <v>4279.0506389362199</v>
      </c>
      <c r="BB23" s="25">
        <v>3470.03832863568</v>
      </c>
      <c r="BC23" s="25">
        <v>809.01231030054396</v>
      </c>
      <c r="BD23" s="25">
        <v>6.5928843250274198</v>
      </c>
      <c r="BE23" s="25">
        <v>7.9906002259737596E-2</v>
      </c>
      <c r="BF23" s="25">
        <v>39.2391239426357</v>
      </c>
      <c r="BG23" s="25">
        <v>1.5116950978025401</v>
      </c>
      <c r="BH23" s="25">
        <v>44.005685619801802</v>
      </c>
      <c r="BI23" s="25">
        <v>5.8622378338486598</v>
      </c>
      <c r="BJ23" s="25">
        <v>1.32037886384805</v>
      </c>
      <c r="BK23" s="25">
        <v>204.397634993964</v>
      </c>
      <c r="BL23" s="25">
        <v>48.886719610900002</v>
      </c>
      <c r="BM23" s="25">
        <v>6.2566779075932599</v>
      </c>
      <c r="BN23" s="25">
        <v>2566.1261641671699</v>
      </c>
      <c r="BO23" s="25">
        <v>0.311699967603079</v>
      </c>
      <c r="BP23" s="25">
        <v>1411.3139975321401</v>
      </c>
      <c r="BQ23" s="25">
        <v>0</v>
      </c>
      <c r="BR23" s="25">
        <v>0.29096332063111602</v>
      </c>
      <c r="BS23" s="25">
        <v>2333.6741510587099</v>
      </c>
      <c r="BT23" s="25">
        <v>247.84483998153999</v>
      </c>
      <c r="BU23" s="25">
        <v>19957.376399631801</v>
      </c>
      <c r="BV23" s="25">
        <v>3346.5653926632799</v>
      </c>
      <c r="BW23" s="25">
        <f t="shared" si="15"/>
        <v>7275.1700069030758</v>
      </c>
      <c r="BX23" s="25">
        <f t="shared" si="16"/>
        <v>3323.3678903560481</v>
      </c>
      <c r="BZ23" s="25">
        <f t="shared" si="0"/>
        <v>21580.349877088898</v>
      </c>
      <c r="CB23" s="29">
        <f t="shared" si="1"/>
        <v>8.0000018266929637E-3</v>
      </c>
      <c r="CC23" s="22">
        <f t="shared" si="2"/>
        <v>2.440586786233018E-4</v>
      </c>
      <c r="CD23" s="22">
        <f t="shared" si="3"/>
        <v>2.5314742681856536E-4</v>
      </c>
      <c r="CE23" s="22">
        <f t="shared" si="4"/>
        <v>6.3456982111644136E-5</v>
      </c>
      <c r="CF23" s="22">
        <f t="shared" si="5"/>
        <v>-3.6071447261007785E-4</v>
      </c>
      <c r="CG23" s="22">
        <f t="shared" si="6"/>
        <v>-4.0974675141448131E-4</v>
      </c>
      <c r="CH23" s="22">
        <f t="shared" si="7"/>
        <v>-3.848610405907809E-5</v>
      </c>
      <c r="CI23" s="22">
        <f t="shared" si="8"/>
        <v>3.7885977455873535E-4</v>
      </c>
      <c r="CJ23" s="22">
        <f t="shared" si="9"/>
        <v>-5.1426316183343578E-5</v>
      </c>
      <c r="CK23" s="22">
        <f t="shared" si="10"/>
        <v>2.0995460470794899E-4</v>
      </c>
      <c r="CL23" s="22">
        <f t="shared" si="11"/>
        <v>-1.2916707935287268E-4</v>
      </c>
      <c r="CM23" s="22">
        <f t="shared" si="12"/>
        <v>-1.06076320180662E-5</v>
      </c>
      <c r="CN23" s="22">
        <f t="shared" si="13"/>
        <v>2.4671687068899992E-4</v>
      </c>
      <c r="CO23" s="22">
        <f t="shared" si="14"/>
        <v>5.3107352365243068E-5</v>
      </c>
      <c r="CP23" s="22"/>
      <c r="CQ23" s="22"/>
      <c r="CR23" s="22"/>
      <c r="CS23" s="22"/>
      <c r="CT23" s="22"/>
    </row>
    <row r="24" spans="1:98" x14ac:dyDescent="0.25">
      <c r="A24" s="104" t="s">
        <v>110</v>
      </c>
      <c r="B24" s="91">
        <v>69649.526561000006</v>
      </c>
      <c r="C24" s="91">
        <v>158.83175714000001</v>
      </c>
      <c r="D24" s="91">
        <v>21327.426983000001</v>
      </c>
      <c r="E24" s="91">
        <v>1748.8567015000001</v>
      </c>
      <c r="F24" s="91">
        <v>1419.8783159</v>
      </c>
      <c r="G24" s="91">
        <v>588.08431457999995</v>
      </c>
      <c r="H24" s="91">
        <v>7164.4184077999998</v>
      </c>
      <c r="I24" s="91">
        <v>30.001296706000002</v>
      </c>
      <c r="J24" s="91">
        <v>163.99664045</v>
      </c>
      <c r="K24" s="91">
        <v>73.616859785000003</v>
      </c>
      <c r="L24" s="91">
        <v>5.1708175186999998</v>
      </c>
      <c r="M24" s="91">
        <v>23.792006540999999</v>
      </c>
      <c r="N24" s="91">
        <v>9.9621805562999999</v>
      </c>
      <c r="P24" s="27" t="s">
        <v>201</v>
      </c>
      <c r="Q24" s="25">
        <v>12.9932635133968</v>
      </c>
      <c r="R24" s="25">
        <v>5.1705289700435504</v>
      </c>
      <c r="S24" s="25">
        <v>29.998139275003201</v>
      </c>
      <c r="T24" s="25">
        <v>29.998431201143301</v>
      </c>
      <c r="U24" s="25">
        <v>15.7283601203227</v>
      </c>
      <c r="V24" s="25">
        <v>164.029913172096</v>
      </c>
      <c r="W24" s="25">
        <v>23.797704563388301</v>
      </c>
      <c r="X24" s="25">
        <v>344.12501167320897</v>
      </c>
      <c r="Y24" s="25">
        <v>69662.962436548201</v>
      </c>
      <c r="Z24" s="25">
        <v>357.59031959549498</v>
      </c>
      <c r="AA24" s="25">
        <v>101.56653992878501</v>
      </c>
      <c r="AB24" s="25">
        <v>92.736480329152201</v>
      </c>
      <c r="AC24" s="25">
        <v>5.6488928469341397</v>
      </c>
      <c r="AD24" s="25">
        <v>73.604198038525695</v>
      </c>
      <c r="AE24" s="25">
        <v>73.604195059706598</v>
      </c>
      <c r="AF24" s="25">
        <v>170.615372467578</v>
      </c>
      <c r="AG24" s="25">
        <v>276.47056707061898</v>
      </c>
      <c r="AH24" s="25">
        <v>4.2712791712058698</v>
      </c>
      <c r="AI24" s="25">
        <v>1.79089450606436</v>
      </c>
      <c r="AJ24" s="25">
        <v>31.362100820189902</v>
      </c>
      <c r="AK24" s="25">
        <v>9.9622956256417901</v>
      </c>
      <c r="AL24" s="25">
        <v>158.87207717279199</v>
      </c>
      <c r="AM24" s="25">
        <v>0</v>
      </c>
      <c r="AN24" s="91">
        <v>7389.8452175686298</v>
      </c>
      <c r="AO24" s="25">
        <v>17650.960234571699</v>
      </c>
      <c r="AP24" s="25">
        <v>3505.3410223493502</v>
      </c>
      <c r="AQ24" s="25">
        <v>21326.916629388699</v>
      </c>
      <c r="AR24" s="25">
        <v>187.72058349493199</v>
      </c>
      <c r="AS24" s="25">
        <v>0.38245309203745598</v>
      </c>
      <c r="AT24" s="25">
        <v>3897.0981678532999</v>
      </c>
      <c r="AU24" s="25">
        <v>1.97672763328317</v>
      </c>
      <c r="AV24" s="25">
        <v>0.36720001906998001</v>
      </c>
      <c r="AW24" s="25">
        <v>237.34299608128401</v>
      </c>
      <c r="AX24" s="25">
        <v>4.3833434216835503</v>
      </c>
      <c r="AY24" s="25">
        <v>0.24299572821420101</v>
      </c>
      <c r="AZ24" s="25">
        <v>0.11621328196564</v>
      </c>
      <c r="BA24" s="25">
        <v>1748.2108095087499</v>
      </c>
      <c r="BB24" s="25">
        <v>1419.2834264501701</v>
      </c>
      <c r="BC24" s="25">
        <v>328.927383058582</v>
      </c>
      <c r="BD24" s="25">
        <v>2.6569879175691802</v>
      </c>
      <c r="BE24" s="25">
        <v>3.2485039655638002E-2</v>
      </c>
      <c r="BF24" s="25">
        <v>15.849923874402601</v>
      </c>
      <c r="BG24" s="25">
        <v>0.61828456400844301</v>
      </c>
      <c r="BH24" s="25">
        <v>17.780241813962899</v>
      </c>
      <c r="BI24" s="25">
        <v>2.39634459454245</v>
      </c>
      <c r="BJ24" s="25">
        <v>0.53247973621697897</v>
      </c>
      <c r="BK24" s="25">
        <v>82.492689594735396</v>
      </c>
      <c r="BL24" s="25">
        <v>18.2255359906876</v>
      </c>
      <c r="BM24" s="25">
        <v>2.5298012720668801</v>
      </c>
      <c r="BN24" s="25">
        <v>1049.4558410908401</v>
      </c>
      <c r="BO24" s="25">
        <v>0.12641769462678501</v>
      </c>
      <c r="BP24" s="25">
        <v>588.04646739970303</v>
      </c>
      <c r="BQ24" s="25">
        <v>0</v>
      </c>
      <c r="BR24" s="25">
        <v>0.119144384515396</v>
      </c>
      <c r="BS24" s="25">
        <v>835.045412862489</v>
      </c>
      <c r="BT24" s="25">
        <v>87.910446652160203</v>
      </c>
      <c r="BU24" s="25">
        <v>7167.4409531683104</v>
      </c>
      <c r="BV24" s="25">
        <v>1196.73618987499</v>
      </c>
      <c r="BW24" s="25">
        <f t="shared" si="15"/>
        <v>2686.3415514874896</v>
      </c>
      <c r="BX24" s="25">
        <f t="shared" si="16"/>
        <v>1188.7648773406472</v>
      </c>
      <c r="BZ24" s="25">
        <f t="shared" si="0"/>
        <v>7734.7714411740726</v>
      </c>
      <c r="CB24" s="29">
        <f t="shared" si="1"/>
        <v>8.0000018489530898E-3</v>
      </c>
      <c r="CC24" s="22">
        <f t="shared" si="2"/>
        <v>1.9290691856215281E-4</v>
      </c>
      <c r="CD24" s="22">
        <f t="shared" si="3"/>
        <v>2.5385372244193213E-4</v>
      </c>
      <c r="CE24" s="22">
        <f t="shared" si="4"/>
        <v>-2.3929450641597817E-5</v>
      </c>
      <c r="CF24" s="22">
        <f t="shared" si="5"/>
        <v>-3.6932242115447539E-4</v>
      </c>
      <c r="CG24" s="22">
        <f t="shared" si="6"/>
        <v>-4.1897213526557168E-4</v>
      </c>
      <c r="CH24" s="22">
        <f t="shared" si="7"/>
        <v>-6.4356724637268056E-5</v>
      </c>
      <c r="CI24" s="22">
        <f t="shared" si="8"/>
        <v>4.2188286560984714E-4</v>
      </c>
      <c r="CJ24" s="22">
        <f t="shared" si="9"/>
        <v>-9.5512700160298882E-5</v>
      </c>
      <c r="CK24" s="22">
        <f t="shared" si="10"/>
        <v>2.0288660794941888E-4</v>
      </c>
      <c r="CL24" s="22">
        <f t="shared" si="11"/>
        <v>-1.7203566316727672E-4</v>
      </c>
      <c r="CM24" s="22">
        <f t="shared" si="12"/>
        <v>-5.5803295205434791E-5</v>
      </c>
      <c r="CN24" s="22">
        <f t="shared" si="13"/>
        <v>2.3949314146675351E-4</v>
      </c>
      <c r="CO24" s="22">
        <f t="shared" si="14"/>
        <v>1.1550617973632894E-5</v>
      </c>
      <c r="CP24" s="22"/>
      <c r="CQ24" s="22"/>
      <c r="CR24" s="22"/>
      <c r="CS24" s="22"/>
      <c r="CT24" s="22"/>
    </row>
    <row r="25" spans="1:98" x14ac:dyDescent="0.25">
      <c r="A25" s="104" t="s">
        <v>111</v>
      </c>
      <c r="B25" s="91">
        <v>65536.772975</v>
      </c>
      <c r="C25" s="91">
        <v>121.96094170000001</v>
      </c>
      <c r="D25" s="91">
        <v>14465.776714</v>
      </c>
      <c r="E25" s="91">
        <v>1338.2755426000001</v>
      </c>
      <c r="F25" s="91">
        <v>1086.1964622</v>
      </c>
      <c r="G25" s="91">
        <v>483.19331600999999</v>
      </c>
      <c r="H25" s="91">
        <v>5738.7401642000004</v>
      </c>
      <c r="I25" s="91">
        <v>22.972364502000001</v>
      </c>
      <c r="J25" s="91">
        <v>126.62092376</v>
      </c>
      <c r="K25" s="91">
        <v>56.474694268999997</v>
      </c>
      <c r="L25" s="91">
        <v>3.942695949</v>
      </c>
      <c r="M25" s="91">
        <v>17.918393868999999</v>
      </c>
      <c r="N25" s="91">
        <v>7.6327037485</v>
      </c>
      <c r="P25" s="27" t="s">
        <v>202</v>
      </c>
      <c r="Q25" s="25">
        <v>9.6657156327676201</v>
      </c>
      <c r="R25" s="25">
        <v>3.8280782544246299</v>
      </c>
      <c r="S25" s="25">
        <v>22.2799449825953</v>
      </c>
      <c r="T25" s="25">
        <v>22.2801570912135</v>
      </c>
      <c r="U25" s="25">
        <v>11.6909098386878</v>
      </c>
      <c r="V25" s="25">
        <v>123.183167051854</v>
      </c>
      <c r="W25" s="25">
        <v>17.513241867232001</v>
      </c>
      <c r="X25" s="25">
        <v>257.47105865387903</v>
      </c>
      <c r="Y25" s="25">
        <v>62994.403765494397</v>
      </c>
      <c r="Z25" s="25">
        <v>266.62399074045499</v>
      </c>
      <c r="AA25" s="25">
        <v>75.856295314462798</v>
      </c>
      <c r="AB25" s="25">
        <v>69.3695972739132</v>
      </c>
      <c r="AC25" s="25">
        <v>4.20754091344799</v>
      </c>
      <c r="AD25" s="25">
        <v>54.721510799340898</v>
      </c>
      <c r="AE25" s="25">
        <v>54.7215139767479</v>
      </c>
      <c r="AF25" s="25">
        <v>111.305039510133</v>
      </c>
      <c r="AG25" s="25">
        <v>228.09967816244699</v>
      </c>
      <c r="AH25" s="25">
        <v>3.2555606896317699</v>
      </c>
      <c r="AI25" s="25">
        <v>1.31702907601867</v>
      </c>
      <c r="AJ25" s="25">
        <v>23.472231267152701</v>
      </c>
      <c r="AK25" s="25">
        <v>7.4087517243117498</v>
      </c>
      <c r="AL25" s="25">
        <v>116.92861469270299</v>
      </c>
      <c r="AM25" s="25">
        <v>0</v>
      </c>
      <c r="AN25" s="91">
        <v>5756.4452301349702</v>
      </c>
      <c r="AO25" s="25">
        <v>11589.8121902368</v>
      </c>
      <c r="AP25" s="25">
        <v>2212.0250690873399</v>
      </c>
      <c r="AQ25" s="25">
        <v>13913.1422988343</v>
      </c>
      <c r="AR25" s="25">
        <v>143.61921283530901</v>
      </c>
      <c r="AS25" s="25">
        <v>0.27561702750817002</v>
      </c>
      <c r="AT25" s="25">
        <v>3082.99821811537</v>
      </c>
      <c r="AU25" s="25">
        <v>1.4254480034392101</v>
      </c>
      <c r="AV25" s="25">
        <v>0.270229303615029</v>
      </c>
      <c r="AW25" s="25">
        <v>174.237632676907</v>
      </c>
      <c r="AX25" s="25">
        <v>3.2282274045536399</v>
      </c>
      <c r="AY25" s="25">
        <v>0.18231288612576199</v>
      </c>
      <c r="AZ25" s="25">
        <v>8.4123324349498596E-2</v>
      </c>
      <c r="BA25" s="25">
        <v>1298.5592218210099</v>
      </c>
      <c r="BB25" s="25">
        <v>1052.96550102536</v>
      </c>
      <c r="BC25" s="25">
        <v>245.59372079564699</v>
      </c>
      <c r="BD25" s="25">
        <v>1.9960174032859801</v>
      </c>
      <c r="BE25" s="25">
        <v>2.4332911589146598E-2</v>
      </c>
      <c r="BF25" s="25">
        <v>11.7208056350138</v>
      </c>
      <c r="BG25" s="25">
        <v>0.46022739297938098</v>
      </c>
      <c r="BH25" s="25">
        <v>12.774311226486301</v>
      </c>
      <c r="BI25" s="25">
        <v>1.69524757353792</v>
      </c>
      <c r="BJ25" s="25">
        <v>0.38394968325093498</v>
      </c>
      <c r="BK25" s="25">
        <v>59.092520599436597</v>
      </c>
      <c r="BL25" s="25">
        <v>13.5302403843238</v>
      </c>
      <c r="BM25" s="25">
        <v>1.8920363542166101</v>
      </c>
      <c r="BN25" s="25">
        <v>783.12860045084403</v>
      </c>
      <c r="BO25" s="25">
        <v>9.3861168229192493E-2</v>
      </c>
      <c r="BP25" s="25">
        <v>464.53225430314598</v>
      </c>
      <c r="BQ25" s="25">
        <v>0</v>
      </c>
      <c r="BR25" s="25">
        <v>8.6952975025706994E-2</v>
      </c>
      <c r="BS25" s="25">
        <v>651.18529290967103</v>
      </c>
      <c r="BT25" s="25">
        <v>69.548635820036694</v>
      </c>
      <c r="BU25" s="25">
        <v>5586.6147395514599</v>
      </c>
      <c r="BV25" s="25">
        <v>903.46919034629002</v>
      </c>
      <c r="BW25" s="25">
        <f t="shared" si="15"/>
        <v>2125.1674604459113</v>
      </c>
      <c r="BX25" s="25">
        <f t="shared" si="16"/>
        <v>897.54109127123013</v>
      </c>
      <c r="BZ25" s="25">
        <f t="shared" si="0"/>
        <v>6015.6519737826793</v>
      </c>
      <c r="CB25" s="29">
        <f t="shared" si="1"/>
        <v>7.9999928930115649E-3</v>
      </c>
      <c r="CC25" s="22">
        <f t="shared" si="2"/>
        <v>-3.87930179362879E-2</v>
      </c>
      <c r="CD25" s="22">
        <f t="shared" si="3"/>
        <v>-4.1261791989730207E-2</v>
      </c>
      <c r="CE25" s="22">
        <f t="shared" si="4"/>
        <v>-3.8202885755236296E-2</v>
      </c>
      <c r="CF25" s="22">
        <f t="shared" si="5"/>
        <v>-2.9677237246545914E-2</v>
      </c>
      <c r="CG25" s="22">
        <f t="shared" si="6"/>
        <v>-3.0593877195414062E-2</v>
      </c>
      <c r="CH25" s="22">
        <f t="shared" si="7"/>
        <v>-3.8620281134989484E-2</v>
      </c>
      <c r="CI25" s="22">
        <f t="shared" si="8"/>
        <v>-2.6508505402900968E-2</v>
      </c>
      <c r="CJ25" s="22">
        <f t="shared" si="9"/>
        <v>-3.0132179503169432E-2</v>
      </c>
      <c r="CK25" s="22">
        <f t="shared" si="10"/>
        <v>-2.7149989164997682E-2</v>
      </c>
      <c r="CL25" s="22">
        <f t="shared" si="11"/>
        <v>-3.1043643793826604E-2</v>
      </c>
      <c r="CM25" s="22">
        <f t="shared" si="12"/>
        <v>-2.9070893636736296E-2</v>
      </c>
      <c r="CN25" s="22">
        <f t="shared" si="13"/>
        <v>-2.2610955241303073E-2</v>
      </c>
      <c r="CO25" s="22">
        <f t="shared" si="14"/>
        <v>-2.9341113132061742E-2</v>
      </c>
      <c r="CP25" s="22"/>
      <c r="CQ25" s="22"/>
      <c r="CR25" s="22"/>
      <c r="CS25" s="22"/>
      <c r="CT25" s="22"/>
    </row>
    <row r="26" spans="1:98" x14ac:dyDescent="0.25">
      <c r="A26" s="104" t="s">
        <v>112</v>
      </c>
      <c r="B26" s="91">
        <v>140707.87414</v>
      </c>
      <c r="C26" s="91">
        <v>286.11628479000001</v>
      </c>
      <c r="D26" s="91">
        <v>34137.623772999999</v>
      </c>
      <c r="E26" s="91">
        <v>3143.227406</v>
      </c>
      <c r="F26" s="91">
        <v>2551.4369016999999</v>
      </c>
      <c r="G26" s="91">
        <v>1098.3438277</v>
      </c>
      <c r="H26" s="91">
        <v>14186.622608</v>
      </c>
      <c r="I26" s="91">
        <v>53.719205903999999</v>
      </c>
      <c r="J26" s="91">
        <v>297.20166402000001</v>
      </c>
      <c r="K26" s="91">
        <v>132.05346596000001</v>
      </c>
      <c r="L26" s="91">
        <v>9.2276912901999992</v>
      </c>
      <c r="M26" s="91">
        <v>42.012688007000001</v>
      </c>
      <c r="N26" s="91">
        <v>17.844717211999999</v>
      </c>
      <c r="P26" s="27" t="s">
        <v>203</v>
      </c>
      <c r="Q26" s="25">
        <v>23.199579375740502</v>
      </c>
      <c r="R26" s="25">
        <v>9.2272141095658995</v>
      </c>
      <c r="S26" s="25">
        <v>53.713483903686999</v>
      </c>
      <c r="T26" s="25">
        <v>53.714016297289902</v>
      </c>
      <c r="U26" s="25">
        <v>28.154847002529699</v>
      </c>
      <c r="V26" s="25">
        <v>297.25040584004898</v>
      </c>
      <c r="W26" s="25">
        <v>42.023900915693297</v>
      </c>
      <c r="X26" s="25">
        <v>619.80531847078601</v>
      </c>
      <c r="Y26" s="25">
        <v>140697.09169574</v>
      </c>
      <c r="Z26" s="25">
        <v>639.58007135121602</v>
      </c>
      <c r="AA26" s="25">
        <v>181.94040725897901</v>
      </c>
      <c r="AB26" s="25">
        <v>166.63523100946401</v>
      </c>
      <c r="AC26" s="25">
        <v>10.0682416826315</v>
      </c>
      <c r="AD26" s="25">
        <v>132.03033305834401</v>
      </c>
      <c r="AE26" s="25">
        <v>132.030328590115</v>
      </c>
      <c r="AF26" s="25">
        <v>273.13234184207101</v>
      </c>
      <c r="AG26" s="25">
        <v>566.21208757052796</v>
      </c>
      <c r="AH26" s="25">
        <v>7.7606797248139001</v>
      </c>
      <c r="AI26" s="25">
        <v>3.2033787920964301</v>
      </c>
      <c r="AJ26" s="25">
        <v>56.045457799202602</v>
      </c>
      <c r="AK26" s="25">
        <v>17.8448776746467</v>
      </c>
      <c r="AL26" s="25">
        <v>286.18873961650598</v>
      </c>
      <c r="AM26" s="25">
        <v>0</v>
      </c>
      <c r="AN26" s="91">
        <v>14598.7677155155</v>
      </c>
      <c r="AO26" s="25">
        <v>28388.401422642499</v>
      </c>
      <c r="AP26" s="25">
        <v>5479.9990665850901</v>
      </c>
      <c r="AQ26" s="25">
        <v>34141.5328310697</v>
      </c>
      <c r="AR26" s="25">
        <v>345.88453321985003</v>
      </c>
      <c r="AS26" s="25">
        <v>0.678333444005356</v>
      </c>
      <c r="AT26" s="25">
        <v>7892.4280073645295</v>
      </c>
      <c r="AU26" s="25">
        <v>3.5022489249711999</v>
      </c>
      <c r="AV26" s="25">
        <v>0.65741782326647702</v>
      </c>
      <c r="AW26" s="25">
        <v>425.78562178607399</v>
      </c>
      <c r="AX26" s="25">
        <v>7.8271827499352398</v>
      </c>
      <c r="AY26" s="25">
        <v>0.43772330990922398</v>
      </c>
      <c r="AZ26" s="25">
        <v>0.20655556463124899</v>
      </c>
      <c r="BA26" s="25">
        <v>3142.04584157718</v>
      </c>
      <c r="BB26" s="25">
        <v>2550.3492729610798</v>
      </c>
      <c r="BC26" s="25">
        <v>591.69656861610304</v>
      </c>
      <c r="BD26" s="25">
        <v>4.78087916863704</v>
      </c>
      <c r="BE26" s="25">
        <v>5.8517256568395598E-2</v>
      </c>
      <c r="BF26" s="25">
        <v>28.340584306398299</v>
      </c>
      <c r="BG26" s="25">
        <v>1.1123209845841799</v>
      </c>
      <c r="BH26" s="25">
        <v>31.4150455530018</v>
      </c>
      <c r="BI26" s="25">
        <v>4.2131486543538497</v>
      </c>
      <c r="BJ26" s="25">
        <v>0.94206763063763099</v>
      </c>
      <c r="BK26" s="25">
        <v>145.53101473238601</v>
      </c>
      <c r="BL26" s="25">
        <v>35.066884719831101</v>
      </c>
      <c r="BM26" s="25">
        <v>4.5464682716314702</v>
      </c>
      <c r="BN26" s="25">
        <v>1890.08753440588</v>
      </c>
      <c r="BO26" s="25">
        <v>0.22660839420845799</v>
      </c>
      <c r="BP26" s="25">
        <v>1098.21880225973</v>
      </c>
      <c r="BQ26" s="25">
        <v>0</v>
      </c>
      <c r="BR26" s="25">
        <v>0.21249439059747399</v>
      </c>
      <c r="BS26" s="25">
        <v>1657.5324527359301</v>
      </c>
      <c r="BT26" s="25">
        <v>172.83063015400299</v>
      </c>
      <c r="BU26" s="25">
        <v>14188.1260853078</v>
      </c>
      <c r="BV26" s="25">
        <v>2331.18771215382</v>
      </c>
      <c r="BW26" s="25">
        <f t="shared" si="15"/>
        <v>5440.3960036720982</v>
      </c>
      <c r="BX26" s="25">
        <f t="shared" si="16"/>
        <v>2316.9091660810054</v>
      </c>
      <c r="BZ26" s="25">
        <f t="shared" si="0"/>
        <v>15220.742237578628</v>
      </c>
      <c r="CB26" s="29">
        <f t="shared" si="1"/>
        <v>8.0000023195652588E-3</v>
      </c>
      <c r="CC26" s="22">
        <f t="shared" si="2"/>
        <v>-7.6629999038061141E-5</v>
      </c>
      <c r="CD26" s="22">
        <f t="shared" si="3"/>
        <v>2.5323559111343385E-4</v>
      </c>
      <c r="CE26" s="22">
        <f t="shared" si="4"/>
        <v>1.1450879228427343E-4</v>
      </c>
      <c r="CF26" s="22">
        <f t="shared" si="5"/>
        <v>-3.7590803025085818E-4</v>
      </c>
      <c r="CG26" s="22">
        <f t="shared" si="6"/>
        <v>-4.2628086871183258E-4</v>
      </c>
      <c r="CH26" s="22">
        <f t="shared" si="7"/>
        <v>-1.1383087619463917E-4</v>
      </c>
      <c r="CI26" s="22">
        <f t="shared" si="8"/>
        <v>1.0597852281998863E-4</v>
      </c>
      <c r="CJ26" s="22">
        <f t="shared" si="9"/>
        <v>-9.6606169483799353E-5</v>
      </c>
      <c r="CK26" s="22">
        <f t="shared" si="10"/>
        <v>1.6400251394855633E-4</v>
      </c>
      <c r="CL26" s="22">
        <f t="shared" si="11"/>
        <v>-1.7521213636312164E-4</v>
      </c>
      <c r="CM26" s="22">
        <f t="shared" si="12"/>
        <v>-5.1711811664800102E-5</v>
      </c>
      <c r="CN26" s="22">
        <f t="shared" si="13"/>
        <v>2.6689338924057947E-4</v>
      </c>
      <c r="CO26" s="22">
        <f t="shared" si="14"/>
        <v>8.9921652887140949E-6</v>
      </c>
      <c r="CP26" s="22"/>
      <c r="CQ26" s="22"/>
      <c r="CR26" s="22"/>
      <c r="CS26" s="22"/>
      <c r="CT26" s="22"/>
    </row>
    <row r="27" spans="1:98" x14ac:dyDescent="0.25">
      <c r="A27" s="104" t="s">
        <v>113</v>
      </c>
      <c r="B27" s="91">
        <v>223768.54581000001</v>
      </c>
      <c r="C27" s="91">
        <v>354.33631831999998</v>
      </c>
      <c r="D27" s="91">
        <v>48875.208183000002</v>
      </c>
      <c r="E27" s="91">
        <v>3890.6377157000002</v>
      </c>
      <c r="F27" s="91">
        <v>3157.9770914999999</v>
      </c>
      <c r="G27" s="91">
        <v>1358.5294822999999</v>
      </c>
      <c r="H27" s="91">
        <v>18869.306443000001</v>
      </c>
      <c r="I27" s="91">
        <v>74.228963004999997</v>
      </c>
      <c r="J27" s="91">
        <v>444.31820117000001</v>
      </c>
      <c r="K27" s="91">
        <v>178.60572561000001</v>
      </c>
      <c r="L27" s="91">
        <v>12.948986829000001</v>
      </c>
      <c r="M27" s="91">
        <v>64.117891353000005</v>
      </c>
      <c r="N27" s="91">
        <v>25.334587269</v>
      </c>
      <c r="P27" s="27" t="s">
        <v>204</v>
      </c>
      <c r="Q27" s="25">
        <v>35.819605007644597</v>
      </c>
      <c r="R27" s="25">
        <v>12.949027485331399</v>
      </c>
      <c r="S27" s="25">
        <v>74.225536341087604</v>
      </c>
      <c r="T27" s="25">
        <v>74.226208066938298</v>
      </c>
      <c r="U27" s="25">
        <v>40.048840188164498</v>
      </c>
      <c r="V27" s="25">
        <v>444.39409754286697</v>
      </c>
      <c r="W27" s="25">
        <v>64.134839143072199</v>
      </c>
      <c r="X27" s="25">
        <v>859.01881792551706</v>
      </c>
      <c r="Y27" s="25">
        <v>223764.44915160601</v>
      </c>
      <c r="Z27" s="25">
        <v>981.20806151933698</v>
      </c>
      <c r="AA27" s="25">
        <v>275.070965066849</v>
      </c>
      <c r="AB27" s="25">
        <v>239.510199221085</v>
      </c>
      <c r="AC27" s="25">
        <v>15.637254741842399</v>
      </c>
      <c r="AD27" s="25">
        <v>178.586262922131</v>
      </c>
      <c r="AE27" s="25">
        <v>178.58625464763401</v>
      </c>
      <c r="AF27" s="25">
        <v>391.00901882636902</v>
      </c>
      <c r="AG27" s="25">
        <v>754.647087156422</v>
      </c>
      <c r="AH27" s="25">
        <v>12.5050474449771</v>
      </c>
      <c r="AI27" s="25">
        <v>4.0806160786410599</v>
      </c>
      <c r="AJ27" s="25">
        <v>92.5937393824765</v>
      </c>
      <c r="AK27" s="25">
        <v>25.3361769031706</v>
      </c>
      <c r="AL27" s="25">
        <v>354.43791428429699</v>
      </c>
      <c r="AM27" s="25">
        <v>0</v>
      </c>
      <c r="AN27" s="91">
        <v>19477.520874683702</v>
      </c>
      <c r="AO27" s="25">
        <v>40498.796528381703</v>
      </c>
      <c r="AP27" s="25">
        <v>7986.3023431824804</v>
      </c>
      <c r="AQ27" s="25">
        <v>48876.1078903905</v>
      </c>
      <c r="AR27" s="25">
        <v>505.28783071865098</v>
      </c>
      <c r="AS27" s="25">
        <v>0.83699242139144703</v>
      </c>
      <c r="AT27" s="25">
        <v>10248.7626480497</v>
      </c>
      <c r="AU27" s="25">
        <v>4.3203179594018799</v>
      </c>
      <c r="AV27" s="25">
        <v>0.81302161168890597</v>
      </c>
      <c r="AW27" s="25">
        <v>526.82234836334396</v>
      </c>
      <c r="AX27" s="25">
        <v>9.6736928730082692</v>
      </c>
      <c r="AY27" s="25">
        <v>0.54211997001713996</v>
      </c>
      <c r="AZ27" s="25">
        <v>0.254998468559334</v>
      </c>
      <c r="BA27" s="25">
        <v>3889.3368762455202</v>
      </c>
      <c r="BB27" s="25">
        <v>3156.7612115244401</v>
      </c>
      <c r="BC27" s="25">
        <v>732.57566472108704</v>
      </c>
      <c r="BD27" s="25">
        <v>5.9195203899976301</v>
      </c>
      <c r="BE27" s="25">
        <v>7.2473205024333506E-2</v>
      </c>
      <c r="BF27" s="25">
        <v>35.037855222473901</v>
      </c>
      <c r="BG27" s="25">
        <v>1.37719005307627</v>
      </c>
      <c r="BH27" s="25">
        <v>38.727733218692997</v>
      </c>
      <c r="BI27" s="25">
        <v>5.1874634346908302</v>
      </c>
      <c r="BJ27" s="25">
        <v>1.1617364627942399</v>
      </c>
      <c r="BK27" s="25">
        <v>179.34106097433201</v>
      </c>
      <c r="BL27" s="25">
        <v>45.0563768401638</v>
      </c>
      <c r="BM27" s="25">
        <v>5.6276376836036697</v>
      </c>
      <c r="BN27" s="25">
        <v>2340.7647231821502</v>
      </c>
      <c r="BO27" s="25">
        <v>0.28032603019229702</v>
      </c>
      <c r="BP27" s="25">
        <v>1358.43655122163</v>
      </c>
      <c r="BQ27" s="25">
        <v>0</v>
      </c>
      <c r="BR27" s="25">
        <v>0.26259128916650898</v>
      </c>
      <c r="BS27" s="25">
        <v>2208.5703108836601</v>
      </c>
      <c r="BT27" s="25">
        <v>234.65013079316699</v>
      </c>
      <c r="BU27" s="25">
        <v>18872.7421875361</v>
      </c>
      <c r="BV27" s="25">
        <v>3092.3968477839098</v>
      </c>
      <c r="BW27" s="25">
        <f t="shared" si="15"/>
        <v>7064.6608750824907</v>
      </c>
      <c r="BX27" s="25">
        <f t="shared" si="16"/>
        <v>3072.1241524022607</v>
      </c>
      <c r="BZ27" s="25">
        <f t="shared" si="0"/>
        <v>20342.332866897465</v>
      </c>
      <c r="CB27" s="29">
        <f t="shared" si="1"/>
        <v>8.0000031856719313E-3</v>
      </c>
      <c r="CC27" s="22">
        <f t="shared" si="2"/>
        <v>-1.8307570347626189E-5</v>
      </c>
      <c r="CD27" s="22">
        <f t="shared" si="3"/>
        <v>2.8672184883195571E-4</v>
      </c>
      <c r="CE27" s="22">
        <f t="shared" si="4"/>
        <v>1.8408256945500586E-5</v>
      </c>
      <c r="CF27" s="22">
        <f t="shared" si="5"/>
        <v>-3.3435121682767879E-4</v>
      </c>
      <c r="CG27" s="22">
        <f t="shared" si="6"/>
        <v>-3.8501861803635603E-4</v>
      </c>
      <c r="CH27" s="22">
        <f t="shared" si="7"/>
        <v>-6.8405639760276934E-5</v>
      </c>
      <c r="CI27" s="22">
        <f t="shared" si="8"/>
        <v>1.8208112452235478E-4</v>
      </c>
      <c r="CJ27" s="22">
        <f t="shared" si="9"/>
        <v>-3.7114058315934415E-5</v>
      </c>
      <c r="CK27" s="22">
        <f t="shared" si="10"/>
        <v>1.7081535860360926E-4</v>
      </c>
      <c r="CL27" s="22">
        <f t="shared" si="11"/>
        <v>-1.0901645117758843E-4</v>
      </c>
      <c r="CM27" s="22">
        <f t="shared" si="12"/>
        <v>3.1397306936268396E-6</v>
      </c>
      <c r="CN27" s="22">
        <f t="shared" si="13"/>
        <v>2.6432232430864889E-4</v>
      </c>
      <c r="CO27" s="22">
        <f t="shared" si="14"/>
        <v>6.2745611512083561E-5</v>
      </c>
      <c r="CP27" s="22"/>
      <c r="CQ27" s="22"/>
      <c r="CR27" s="22"/>
      <c r="CS27" s="22"/>
      <c r="CT27" s="22"/>
    </row>
    <row r="28" spans="1:98" x14ac:dyDescent="0.25">
      <c r="A28" s="105" t="s">
        <v>114</v>
      </c>
      <c r="B28" s="91">
        <v>214001.79818000001</v>
      </c>
      <c r="C28" s="91">
        <v>349.29518890000003</v>
      </c>
      <c r="D28" s="91">
        <v>48129.661854999998</v>
      </c>
      <c r="E28" s="91">
        <v>1488.1536094000001</v>
      </c>
      <c r="F28" s="91">
        <v>953.23386653</v>
      </c>
      <c r="G28" s="91">
        <v>832.88309186000004</v>
      </c>
      <c r="H28" s="91">
        <v>18302.535564000002</v>
      </c>
      <c r="I28" s="91">
        <v>73.622499497000007</v>
      </c>
      <c r="J28" s="91">
        <v>440.48634191000002</v>
      </c>
      <c r="K28" s="91">
        <v>176.91735238999999</v>
      </c>
      <c r="L28" s="91">
        <v>12.866608770999999</v>
      </c>
      <c r="M28" s="91">
        <v>64.131228410000006</v>
      </c>
      <c r="N28" s="91">
        <v>25.144813087999999</v>
      </c>
      <c r="P28" s="27" t="s">
        <v>205</v>
      </c>
      <c r="Q28" s="25">
        <v>35.617342903089103</v>
      </c>
      <c r="R28" s="25">
        <v>12.867697790853001</v>
      </c>
      <c r="S28" s="25">
        <v>73.624373647325399</v>
      </c>
      <c r="T28" s="25">
        <v>73.624935837138906</v>
      </c>
      <c r="U28" s="25">
        <v>39.7664429890375</v>
      </c>
      <c r="V28" s="25">
        <v>440.58892195649901</v>
      </c>
      <c r="W28" s="25">
        <v>64.1558682248845</v>
      </c>
      <c r="X28" s="25">
        <v>849.89786441206604</v>
      </c>
      <c r="Y28" s="25">
        <v>214002.73587415999</v>
      </c>
      <c r="Z28" s="25">
        <v>975.22932619830601</v>
      </c>
      <c r="AA28" s="25">
        <v>273.18659803419098</v>
      </c>
      <c r="AB28" s="25">
        <v>237.49827650387201</v>
      </c>
      <c r="AC28" s="25">
        <v>15.535896106300701</v>
      </c>
      <c r="AD28" s="25">
        <v>176.90862039309599</v>
      </c>
      <c r="AE28" s="25">
        <v>176.90857983812899</v>
      </c>
      <c r="AF28" s="25">
        <v>385.06373839734903</v>
      </c>
      <c r="AG28" s="25">
        <v>721.70830493732694</v>
      </c>
      <c r="AH28" s="25">
        <v>12.3750095371719</v>
      </c>
      <c r="AI28" s="25">
        <v>4.0526901910377697</v>
      </c>
      <c r="AJ28" s="25">
        <v>92.106223795317803</v>
      </c>
      <c r="AK28" s="25">
        <v>25.148339477542599</v>
      </c>
      <c r="AL28" s="25">
        <v>349.40563630571501</v>
      </c>
      <c r="AM28" s="25">
        <v>0</v>
      </c>
      <c r="AN28" s="91">
        <v>18894.698398231802</v>
      </c>
      <c r="AO28" s="25">
        <v>39872.309982373998</v>
      </c>
      <c r="AP28" s="25">
        <v>7875.62135231292</v>
      </c>
      <c r="AQ28" s="25">
        <v>48132.995073084297</v>
      </c>
      <c r="AR28" s="25">
        <v>497.66518646816701</v>
      </c>
      <c r="AS28" s="25">
        <v>0.84431375287289701</v>
      </c>
      <c r="AT28" s="25">
        <v>9873.0169750617497</v>
      </c>
      <c r="AU28" s="25">
        <v>4.36573062826215</v>
      </c>
      <c r="AV28" s="25">
        <v>0.80883690327772095</v>
      </c>
      <c r="AW28" s="25">
        <v>522.582175245401</v>
      </c>
      <c r="AX28" s="25">
        <v>9.6613661824214407</v>
      </c>
      <c r="AY28" s="25">
        <v>0.53441545021136805</v>
      </c>
      <c r="AZ28" s="25">
        <v>0.256423850273097</v>
      </c>
      <c r="BA28" s="25">
        <v>1488.0101879245401</v>
      </c>
      <c r="BB28" s="25">
        <v>953.07916755935105</v>
      </c>
      <c r="BC28" s="25">
        <v>534.93102036519497</v>
      </c>
      <c r="BD28" s="25">
        <v>5.8449001279782999</v>
      </c>
      <c r="BE28" s="25">
        <v>7.1442866306210898E-2</v>
      </c>
      <c r="BF28" s="25">
        <v>34.925564340239298</v>
      </c>
      <c r="BG28" s="25">
        <v>1.3601869242767399</v>
      </c>
      <c r="BH28" s="25">
        <v>39.3051427327391</v>
      </c>
      <c r="BI28" s="25">
        <v>5.3021746299817503</v>
      </c>
      <c r="BJ28" s="25">
        <v>1.17674357942426</v>
      </c>
      <c r="BK28" s="25">
        <v>182.431172865512</v>
      </c>
      <c r="BL28" s="25">
        <v>44.186454907842602</v>
      </c>
      <c r="BM28" s="25">
        <v>5.5668284767715503</v>
      </c>
      <c r="BN28" s="25">
        <v>137.763388801622</v>
      </c>
      <c r="BO28" s="25">
        <v>0.27836020177802701</v>
      </c>
      <c r="BP28" s="25">
        <v>833.07699846359901</v>
      </c>
      <c r="BQ28" s="25">
        <v>0</v>
      </c>
      <c r="BR28" s="25">
        <v>0.261254211305254</v>
      </c>
      <c r="BS28" s="25">
        <v>2141.1606605657998</v>
      </c>
      <c r="BT28" s="25">
        <v>227.34130837539601</v>
      </c>
      <c r="BU28" s="25">
        <v>18303.779745807002</v>
      </c>
      <c r="BV28" s="25">
        <v>3021.5613576897399</v>
      </c>
      <c r="BW28" s="25">
        <f t="shared" si="15"/>
        <v>6805.6524614722248</v>
      </c>
      <c r="BX28" s="25">
        <f t="shared" si="16"/>
        <v>3001.4389600789655</v>
      </c>
      <c r="BZ28" s="25">
        <f t="shared" si="0"/>
        <v>19753.289088884638</v>
      </c>
      <c r="CB28" s="29">
        <f t="shared" si="1"/>
        <v>7.9999953838873934E-3</v>
      </c>
      <c r="CC28" s="22">
        <f t="shared" si="2"/>
        <v>4.3817115928528983E-6</v>
      </c>
      <c r="CD28" s="22">
        <f t="shared" si="3"/>
        <v>3.1620076435292317E-4</v>
      </c>
      <c r="CE28" s="22">
        <f t="shared" si="4"/>
        <v>6.9254965770193348E-5</v>
      </c>
      <c r="CF28" s="22">
        <f t="shared" si="5"/>
        <v>-9.6375451132205687E-5</v>
      </c>
      <c r="CG28" s="22">
        <f t="shared" si="6"/>
        <v>-1.6228858004394304E-4</v>
      </c>
      <c r="CH28" s="22">
        <f t="shared" si="7"/>
        <v>2.3281371118477368E-4</v>
      </c>
      <c r="CI28" s="22">
        <f t="shared" si="8"/>
        <v>6.7978658074423491E-5</v>
      </c>
      <c r="CJ28" s="22">
        <f t="shared" si="9"/>
        <v>3.3092331224082823E-5</v>
      </c>
      <c r="CK28" s="22">
        <f t="shared" si="10"/>
        <v>2.328790628426449E-4</v>
      </c>
      <c r="CL28" s="22">
        <f t="shared" si="11"/>
        <v>-4.9585593230369349E-5</v>
      </c>
      <c r="CM28" s="22">
        <f t="shared" si="12"/>
        <v>8.4639229526889656E-5</v>
      </c>
      <c r="CN28" s="22">
        <f t="shared" si="13"/>
        <v>3.842093079360465E-4</v>
      </c>
      <c r="CO28" s="22">
        <f t="shared" si="14"/>
        <v>1.4024321955619513E-4</v>
      </c>
      <c r="CP28" s="22"/>
      <c r="CQ28" s="22"/>
      <c r="CR28" s="22"/>
      <c r="CS28" s="22"/>
      <c r="CT28" s="22"/>
    </row>
    <row r="29" spans="1:98" x14ac:dyDescent="0.25">
      <c r="A29" s="104" t="s">
        <v>115</v>
      </c>
      <c r="B29" s="91">
        <v>103029.40949000001</v>
      </c>
      <c r="C29" s="91">
        <v>152.73426486</v>
      </c>
      <c r="D29" s="91">
        <v>18147.756798999999</v>
      </c>
      <c r="E29" s="91">
        <v>1675.9466226</v>
      </c>
      <c r="F29" s="91">
        <v>1360.2637405</v>
      </c>
      <c r="G29" s="91">
        <v>597.94359270999996</v>
      </c>
      <c r="H29" s="91">
        <v>7753.7732121999998</v>
      </c>
      <c r="I29" s="91">
        <v>32.037995942000002</v>
      </c>
      <c r="J29" s="91">
        <v>190.47605490999999</v>
      </c>
      <c r="K29" s="91">
        <v>77.111923345999998</v>
      </c>
      <c r="L29" s="91">
        <v>5.5829887537999996</v>
      </c>
      <c r="M29" s="91">
        <v>27.568118692999999</v>
      </c>
      <c r="N29" s="91">
        <v>10.939699915</v>
      </c>
      <c r="P29" s="27" t="s">
        <v>206</v>
      </c>
      <c r="Q29" s="25">
        <v>15.481142871169601</v>
      </c>
      <c r="R29" s="25">
        <v>5.5826852768830904</v>
      </c>
      <c r="S29" s="25">
        <v>32.0347868953382</v>
      </c>
      <c r="T29" s="25">
        <v>32.0350823323421</v>
      </c>
      <c r="U29" s="25">
        <v>17.291789133815001</v>
      </c>
      <c r="V29" s="25">
        <v>190.50231634070099</v>
      </c>
      <c r="W29" s="25">
        <v>27.573599502264202</v>
      </c>
      <c r="X29" s="25">
        <v>371.912579515071</v>
      </c>
      <c r="Y29" s="25">
        <v>103034.47736856301</v>
      </c>
      <c r="Z29" s="25">
        <v>424.252578905272</v>
      </c>
      <c r="AA29" s="25">
        <v>118.96224205737499</v>
      </c>
      <c r="AB29" s="25">
        <v>103.576937327171</v>
      </c>
      <c r="AC29" s="25">
        <v>6.76186638042926</v>
      </c>
      <c r="AD29" s="25">
        <v>77.099376391397499</v>
      </c>
      <c r="AE29" s="25">
        <v>77.099326446530696</v>
      </c>
      <c r="AF29" s="25">
        <v>145.19869507762999</v>
      </c>
      <c r="AG29" s="25">
        <v>310.37534986987203</v>
      </c>
      <c r="AH29" s="25">
        <v>5.3927775041959398</v>
      </c>
      <c r="AI29" s="25">
        <v>1.7566003024366501</v>
      </c>
      <c r="AJ29" s="25">
        <v>40.036987064120297</v>
      </c>
      <c r="AK29" s="25">
        <v>10.9398020719137</v>
      </c>
      <c r="AL29" s="25">
        <v>152.77297072813101</v>
      </c>
      <c r="AM29" s="25">
        <v>0</v>
      </c>
      <c r="AN29" s="91">
        <v>8016.6420008046798</v>
      </c>
      <c r="AO29" s="25">
        <v>15109.3686057419</v>
      </c>
      <c r="AP29" s="25">
        <v>2895.2700079917499</v>
      </c>
      <c r="AQ29" s="25">
        <v>18149.8373088113</v>
      </c>
      <c r="AR29" s="25">
        <v>216.77434712930599</v>
      </c>
      <c r="AS29" s="25">
        <v>0.359106511902202</v>
      </c>
      <c r="AT29" s="25">
        <v>4167.5712606590696</v>
      </c>
      <c r="AU29" s="25">
        <v>1.8530811675678001</v>
      </c>
      <c r="AV29" s="25">
        <v>0.34980285994587601</v>
      </c>
      <c r="AW29" s="25">
        <v>226.804773447532</v>
      </c>
      <c r="AX29" s="25">
        <v>4.1589135600786999</v>
      </c>
      <c r="AY29" s="25">
        <v>0.23366646803022501</v>
      </c>
      <c r="AZ29" s="25">
        <v>0.109474713867623</v>
      </c>
      <c r="BA29" s="25">
        <v>1675.2974171535</v>
      </c>
      <c r="BB29" s="25">
        <v>1359.66650438488</v>
      </c>
      <c r="BC29" s="25">
        <v>315.630912768619</v>
      </c>
      <c r="BD29" s="25">
        <v>2.5506407656652099</v>
      </c>
      <c r="BE29" s="25">
        <v>3.1237802322569199E-2</v>
      </c>
      <c r="BF29" s="25">
        <v>15.0696191956436</v>
      </c>
      <c r="BG29" s="25">
        <v>0.59337438383571095</v>
      </c>
      <c r="BH29" s="25">
        <v>16.598202053605299</v>
      </c>
      <c r="BI29" s="25">
        <v>2.2198425778644899</v>
      </c>
      <c r="BJ29" s="25">
        <v>0.49810759767853302</v>
      </c>
      <c r="BK29" s="25">
        <v>76.828468504219103</v>
      </c>
      <c r="BL29" s="25">
        <v>18.4615081262763</v>
      </c>
      <c r="BM29" s="25">
        <v>2.4240036376262801</v>
      </c>
      <c r="BN29" s="25">
        <v>1008.8635363239</v>
      </c>
      <c r="BO29" s="25">
        <v>0.120652813593699</v>
      </c>
      <c r="BP29" s="25">
        <v>597.88820529439897</v>
      </c>
      <c r="BQ29" s="25">
        <v>0</v>
      </c>
      <c r="BR29" s="25">
        <v>0.112821971189867</v>
      </c>
      <c r="BS29" s="25">
        <v>906.25737726792204</v>
      </c>
      <c r="BT29" s="25">
        <v>97.583415203425901</v>
      </c>
      <c r="BU29" s="25">
        <v>7755.2498266615903</v>
      </c>
      <c r="BV29" s="25">
        <v>1267.83362361789</v>
      </c>
      <c r="BW29" s="25">
        <f t="shared" si="15"/>
        <v>2872.7836364616301</v>
      </c>
      <c r="BX29" s="25">
        <f t="shared" si="16"/>
        <v>1259.0801610972014</v>
      </c>
      <c r="BZ29" s="25">
        <f t="shared" si="0"/>
        <v>8390.0316845334437</v>
      </c>
      <c r="CB29" s="29">
        <f t="shared" si="1"/>
        <v>7.9999998130638669E-3</v>
      </c>
      <c r="CC29" s="22">
        <f t="shared" si="2"/>
        <v>4.9188659704902906E-5</v>
      </c>
      <c r="CD29" s="22">
        <f t="shared" si="3"/>
        <v>2.5341967741486629E-4</v>
      </c>
      <c r="CE29" s="22">
        <f t="shared" si="4"/>
        <v>1.1464280871430328E-4</v>
      </c>
      <c r="CF29" s="22">
        <f t="shared" si="5"/>
        <v>-3.873664219047969E-4</v>
      </c>
      <c r="CG29" s="22">
        <f t="shared" si="6"/>
        <v>-4.390590569594325E-4</v>
      </c>
      <c r="CH29" s="22">
        <f t="shared" si="7"/>
        <v>-9.2629833777401732E-5</v>
      </c>
      <c r="CI29" s="22">
        <f t="shared" si="8"/>
        <v>1.9043818037741902E-4</v>
      </c>
      <c r="CJ29" s="22">
        <f t="shared" si="9"/>
        <v>-9.0942319337856896E-5</v>
      </c>
      <c r="CK29" s="22">
        <f t="shared" si="10"/>
        <v>1.378726093072792E-4</v>
      </c>
      <c r="CL29" s="22">
        <f t="shared" si="11"/>
        <v>-1.6335864705097552E-4</v>
      </c>
      <c r="CM29" s="22">
        <f t="shared" si="12"/>
        <v>-5.4357429379144234E-5</v>
      </c>
      <c r="CN29" s="22">
        <f t="shared" si="13"/>
        <v>1.9880969482311315E-4</v>
      </c>
      <c r="CO29" s="22">
        <f t="shared" si="14"/>
        <v>9.3381824450033741E-6</v>
      </c>
      <c r="CP29" s="22"/>
      <c r="CQ29" s="22"/>
      <c r="CR29" s="22"/>
      <c r="CS29" s="22"/>
      <c r="CT29" s="22"/>
    </row>
    <row r="30" spans="1:98" x14ac:dyDescent="0.25">
      <c r="A30" s="104" t="s">
        <v>116</v>
      </c>
      <c r="B30" s="91">
        <v>325932.31268999999</v>
      </c>
      <c r="C30" s="91">
        <v>497.90485954000002</v>
      </c>
      <c r="D30" s="91">
        <v>61169.511487999996</v>
      </c>
      <c r="E30" s="91">
        <v>2107.0447841</v>
      </c>
      <c r="F30" s="91">
        <v>1346.1852256</v>
      </c>
      <c r="G30" s="91">
        <v>1207.9269225</v>
      </c>
      <c r="H30" s="91">
        <v>25871.828872999999</v>
      </c>
      <c r="I30" s="91">
        <v>104.30861075</v>
      </c>
      <c r="J30" s="91">
        <v>619.74511386999995</v>
      </c>
      <c r="K30" s="91">
        <v>251.06850421999999</v>
      </c>
      <c r="L30" s="91">
        <v>18.181737817999998</v>
      </c>
      <c r="M30" s="91">
        <v>89.856508945000002</v>
      </c>
      <c r="N30" s="91">
        <v>35.630018792000001</v>
      </c>
      <c r="P30" s="27" t="s">
        <v>207</v>
      </c>
      <c r="Q30" s="25">
        <v>50.339074326249097</v>
      </c>
      <c r="R30" s="25">
        <v>18.181281222614</v>
      </c>
      <c r="S30" s="25">
        <v>104.300011240044</v>
      </c>
      <c r="T30" s="25">
        <v>104.300995884378</v>
      </c>
      <c r="U30" s="25">
        <v>56.310071825344302</v>
      </c>
      <c r="V30" s="25">
        <v>619.84241663720695</v>
      </c>
      <c r="W30" s="25">
        <v>89.880515245406997</v>
      </c>
      <c r="X30" s="25">
        <v>1209.4027366975799</v>
      </c>
      <c r="Y30" s="25">
        <v>325863.338615607</v>
      </c>
      <c r="Z30" s="25">
        <v>1379.4541061329501</v>
      </c>
      <c r="AA30" s="25">
        <v>386.79476752791697</v>
      </c>
      <c r="AB30" s="25">
        <v>337.01797863518402</v>
      </c>
      <c r="AC30" s="25">
        <v>21.917513044254999</v>
      </c>
      <c r="AD30" s="25">
        <v>251.03023804394701</v>
      </c>
      <c r="AE30" s="25">
        <v>251.03022892545101</v>
      </c>
      <c r="AF30" s="25">
        <v>489.41258137645502</v>
      </c>
      <c r="AG30" s="25">
        <v>1032.2091966931</v>
      </c>
      <c r="AH30" s="25">
        <v>17.5305960681751</v>
      </c>
      <c r="AI30" s="25">
        <v>5.7468941293850699</v>
      </c>
      <c r="AJ30" s="25">
        <v>130.02222991288301</v>
      </c>
      <c r="AK30" s="25">
        <v>35.631072917101797</v>
      </c>
      <c r="AL30" s="25">
        <v>498.03096568693201</v>
      </c>
      <c r="AM30" s="25">
        <v>0</v>
      </c>
      <c r="AN30" s="91">
        <v>26723.2155914174</v>
      </c>
      <c r="AO30" s="25">
        <v>50862.517678554999</v>
      </c>
      <c r="AP30" s="25">
        <v>9824.6254099968501</v>
      </c>
      <c r="AQ30" s="25">
        <v>61176.555669928297</v>
      </c>
      <c r="AR30" s="25">
        <v>707.32779009342005</v>
      </c>
      <c r="AS30" s="25">
        <v>1.18251575290596</v>
      </c>
      <c r="AT30" s="25">
        <v>13974.781516650701</v>
      </c>
      <c r="AU30" s="25">
        <v>6.1061285037781596</v>
      </c>
      <c r="AV30" s="25">
        <v>1.1448430373077101</v>
      </c>
      <c r="AW30" s="25">
        <v>741.30447551491602</v>
      </c>
      <c r="AX30" s="25">
        <v>13.6344888535414</v>
      </c>
      <c r="AY30" s="25">
        <v>0.761737716562774</v>
      </c>
      <c r="AZ30" s="25">
        <v>0.35999540576618799</v>
      </c>
      <c r="BA30" s="25">
        <v>2106.64550091621</v>
      </c>
      <c r="BB30" s="25">
        <v>1345.8199689133701</v>
      </c>
      <c r="BC30" s="25">
        <v>760.82553200284406</v>
      </c>
      <c r="BD30" s="25">
        <v>8.3208575638926998</v>
      </c>
      <c r="BE30" s="25">
        <v>0.101833388702414</v>
      </c>
      <c r="BF30" s="25">
        <v>49.3603489264042</v>
      </c>
      <c r="BG30" s="25">
        <v>1.9359668413829501</v>
      </c>
      <c r="BH30" s="25">
        <v>54.789491943760098</v>
      </c>
      <c r="BI30" s="25">
        <v>7.3519871176220901</v>
      </c>
      <c r="BJ30" s="25">
        <v>1.64276844667846</v>
      </c>
      <c r="BK30" s="25">
        <v>253.85784823382201</v>
      </c>
      <c r="BL30" s="25">
        <v>61.8557432278037</v>
      </c>
      <c r="BM30" s="25">
        <v>7.9139618266395404</v>
      </c>
      <c r="BN30" s="25">
        <v>195.65615205608501</v>
      </c>
      <c r="BO30" s="25">
        <v>0.39456778360532802</v>
      </c>
      <c r="BP30" s="25">
        <v>1208.07355686348</v>
      </c>
      <c r="BQ30" s="25">
        <v>0</v>
      </c>
      <c r="BR30" s="25">
        <v>0.36996937887982501</v>
      </c>
      <c r="BS30" s="25">
        <v>3025.8176348442498</v>
      </c>
      <c r="BT30" s="25">
        <v>323.22154669189598</v>
      </c>
      <c r="BU30" s="25">
        <v>25872.857780166101</v>
      </c>
      <c r="BV30" s="25">
        <v>4241.9334988967203</v>
      </c>
      <c r="BW30" s="25">
        <f t="shared" si="15"/>
        <v>9633.0743143217933</v>
      </c>
      <c r="BX30" s="25">
        <f t="shared" si="16"/>
        <v>4213.423361391352</v>
      </c>
      <c r="BZ30" s="25">
        <f t="shared" si="0"/>
        <v>27937.225530697891</v>
      </c>
      <c r="CB30" s="29">
        <f t="shared" si="1"/>
        <v>8.0000022233521831E-3</v>
      </c>
      <c r="CC30" s="22">
        <f t="shared" si="2"/>
        <v>-2.1162085410840936E-4</v>
      </c>
      <c r="CD30" s="22">
        <f t="shared" si="3"/>
        <v>2.5327358131931922E-4</v>
      </c>
      <c r="CE30" s="22">
        <f t="shared" si="4"/>
        <v>1.1515838130704105E-4</v>
      </c>
      <c r="CF30" s="22">
        <f t="shared" si="5"/>
        <v>-1.8949914439551172E-4</v>
      </c>
      <c r="CG30" s="22">
        <f t="shared" si="6"/>
        <v>-2.7132721388105775E-4</v>
      </c>
      <c r="CH30" s="22">
        <f t="shared" si="7"/>
        <v>1.2139340613128969E-4</v>
      </c>
      <c r="CI30" s="22">
        <f t="shared" si="8"/>
        <v>3.9769402122804718E-5</v>
      </c>
      <c r="CJ30" s="22">
        <f t="shared" si="9"/>
        <v>-7.30032311546509E-5</v>
      </c>
      <c r="CK30" s="22">
        <f t="shared" si="10"/>
        <v>1.5700449270086232E-4</v>
      </c>
      <c r="CL30" s="22">
        <f t="shared" si="11"/>
        <v>-1.5244960600650391E-4</v>
      </c>
      <c r="CM30" s="22">
        <f t="shared" si="12"/>
        <v>-2.5112857228973982E-5</v>
      </c>
      <c r="CN30" s="22">
        <f t="shared" si="13"/>
        <v>2.6716262059200627E-4</v>
      </c>
      <c r="CO30" s="22">
        <f t="shared" si="14"/>
        <v>2.9585308611517213E-5</v>
      </c>
      <c r="CP30" s="22"/>
      <c r="CQ30" s="22"/>
      <c r="CR30" s="22"/>
      <c r="CS30" s="22"/>
      <c r="CT30" s="22"/>
    </row>
    <row r="31" spans="1:98" x14ac:dyDescent="0.25">
      <c r="A31" s="104" t="s">
        <v>117</v>
      </c>
      <c r="B31" s="91">
        <v>32216.574302000001</v>
      </c>
      <c r="C31" s="91">
        <v>75.771023849000002</v>
      </c>
      <c r="D31" s="91">
        <v>9354.5285399000004</v>
      </c>
      <c r="E31" s="91">
        <v>840.10291778999999</v>
      </c>
      <c r="F31" s="91">
        <v>682.49303218</v>
      </c>
      <c r="G31" s="91">
        <v>277.78917925000002</v>
      </c>
      <c r="H31" s="91">
        <v>3320.9131671999999</v>
      </c>
      <c r="I31" s="91">
        <v>14.539445469</v>
      </c>
      <c r="J31" s="91">
        <v>79.490810534000005</v>
      </c>
      <c r="K31" s="91">
        <v>35.558792199000003</v>
      </c>
      <c r="L31" s="91">
        <v>2.5158154919000002</v>
      </c>
      <c r="M31" s="91">
        <v>11.767843579999999</v>
      </c>
      <c r="N31" s="91">
        <v>4.8389999040999996</v>
      </c>
      <c r="P31" s="27" t="s">
        <v>208</v>
      </c>
      <c r="Q31" s="25">
        <v>6.3572163913985502</v>
      </c>
      <c r="R31" s="25">
        <v>2.5156802201417201</v>
      </c>
      <c r="S31" s="25">
        <v>14.5379596445416</v>
      </c>
      <c r="T31" s="25">
        <v>14.5380948346499</v>
      </c>
      <c r="U31" s="25">
        <v>7.6465869934192003</v>
      </c>
      <c r="V31" s="25">
        <v>79.508170100002701</v>
      </c>
      <c r="W31" s="25">
        <v>11.7707325553038</v>
      </c>
      <c r="X31" s="25">
        <v>166.104628644472</v>
      </c>
      <c r="Y31" s="25">
        <v>32226.5760350975</v>
      </c>
      <c r="Z31" s="25">
        <v>174.764378987192</v>
      </c>
      <c r="AA31" s="25">
        <v>49.5235992480861</v>
      </c>
      <c r="AB31" s="25">
        <v>44.983149429134002</v>
      </c>
      <c r="AC31" s="25">
        <v>2.7597098033066598</v>
      </c>
      <c r="AD31" s="25">
        <v>35.552719212993097</v>
      </c>
      <c r="AE31" s="25">
        <v>35.552718928350401</v>
      </c>
      <c r="AF31" s="25">
        <v>74.842701060312905</v>
      </c>
      <c r="AG31" s="25">
        <v>125.543617542915</v>
      </c>
      <c r="AH31" s="25">
        <v>2.0808403775938702</v>
      </c>
      <c r="AI31" s="25">
        <v>0.86768632929997702</v>
      </c>
      <c r="AJ31" s="25">
        <v>15.424349594308101</v>
      </c>
      <c r="AK31" s="25">
        <v>4.8390806359704897</v>
      </c>
      <c r="AL31" s="25">
        <v>75.790286387010298</v>
      </c>
      <c r="AM31" s="25">
        <v>0</v>
      </c>
      <c r="AN31" s="91">
        <v>3428.74834482492</v>
      </c>
      <c r="AO31" s="25">
        <v>7759.2161146182898</v>
      </c>
      <c r="AP31" s="25">
        <v>1521.27794057441</v>
      </c>
      <c r="AQ31" s="25">
        <v>9355.3367562530202</v>
      </c>
      <c r="AR31" s="25">
        <v>90.176299131764694</v>
      </c>
      <c r="AS31" s="25">
        <v>0.19095813323632899</v>
      </c>
      <c r="AT31" s="25">
        <v>1782.9436758597201</v>
      </c>
      <c r="AU31" s="25">
        <v>0.99033550400414405</v>
      </c>
      <c r="AV31" s="25">
        <v>0.17843837155596701</v>
      </c>
      <c r="AW31" s="25">
        <v>114.67479657401699</v>
      </c>
      <c r="AX31" s="25">
        <v>2.1465626626322001</v>
      </c>
      <c r="AY31" s="25">
        <v>0.115921692488301</v>
      </c>
      <c r="AZ31" s="25">
        <v>5.7675803942966397E-2</v>
      </c>
      <c r="BA31" s="25">
        <v>839.80131064373802</v>
      </c>
      <c r="BB31" s="25">
        <v>682.21509924253598</v>
      </c>
      <c r="BC31" s="25">
        <v>157.58621140120201</v>
      </c>
      <c r="BD31" s="25">
        <v>1.2717886490627599</v>
      </c>
      <c r="BE31" s="25">
        <v>1.5497097659242599E-2</v>
      </c>
      <c r="BF31" s="25">
        <v>7.7322913815814802</v>
      </c>
      <c r="BG31" s="25">
        <v>0.29610864509444002</v>
      </c>
      <c r="BH31" s="25">
        <v>8.9821851099830692</v>
      </c>
      <c r="BI31" s="25">
        <v>1.22664647839194</v>
      </c>
      <c r="BJ31" s="25">
        <v>0.26799638067207898</v>
      </c>
      <c r="BK31" s="25">
        <v>41.853743139491897</v>
      </c>
      <c r="BL31" s="25">
        <v>8.5738051438998699</v>
      </c>
      <c r="BM31" s="25">
        <v>1.21535900803033</v>
      </c>
      <c r="BN31" s="25">
        <v>500.93759233232402</v>
      </c>
      <c r="BO31" s="25">
        <v>6.1202278366595503E-2</v>
      </c>
      <c r="BP31" s="25">
        <v>277.78351770807501</v>
      </c>
      <c r="BQ31" s="25">
        <v>0</v>
      </c>
      <c r="BR31" s="25">
        <v>5.7852418908928102E-2</v>
      </c>
      <c r="BS31" s="25">
        <v>386.61478344922102</v>
      </c>
      <c r="BT31" s="25">
        <v>40.842384963593901</v>
      </c>
      <c r="BU31" s="25">
        <v>3322.3645958652301</v>
      </c>
      <c r="BV31" s="25">
        <v>560.15541684255095</v>
      </c>
      <c r="BW31" s="25">
        <f t="shared" si="15"/>
        <v>1229.0159175184795</v>
      </c>
      <c r="BX31" s="25">
        <f t="shared" si="16"/>
        <v>556.28343536581951</v>
      </c>
      <c r="BZ31" s="25">
        <f t="shared" si="0"/>
        <v>3595.0188301083226</v>
      </c>
      <c r="CB31" s="29">
        <f t="shared" si="1"/>
        <v>8.0000007493357984E-3</v>
      </c>
      <c r="CC31" s="22">
        <f t="shared" si="2"/>
        <v>3.1045302966547546E-4</v>
      </c>
      <c r="CD31" s="22">
        <f t="shared" si="3"/>
        <v>2.5422037385534863E-4</v>
      </c>
      <c r="CE31" s="22">
        <f t="shared" si="4"/>
        <v>8.6398405817302229E-5</v>
      </c>
      <c r="CF31" s="22">
        <f t="shared" si="5"/>
        <v>-3.5901213991184423E-4</v>
      </c>
      <c r="CG31" s="22">
        <f t="shared" si="6"/>
        <v>-4.0723190473644844E-4</v>
      </c>
      <c r="CH31" s="22">
        <f t="shared" si="7"/>
        <v>-2.0380714397491764E-5</v>
      </c>
      <c r="CI31" s="22">
        <f t="shared" si="8"/>
        <v>4.3705709609202342E-4</v>
      </c>
      <c r="CJ31" s="22">
        <f t="shared" si="9"/>
        <v>-9.2894488512625556E-5</v>
      </c>
      <c r="CK31" s="22">
        <f t="shared" si="10"/>
        <v>2.1838456402795256E-4</v>
      </c>
      <c r="CL31" s="22">
        <f t="shared" si="11"/>
        <v>-1.7079518943199551E-4</v>
      </c>
      <c r="CM31" s="22">
        <f t="shared" si="12"/>
        <v>-5.3768552867101347E-5</v>
      </c>
      <c r="CN31" s="22">
        <f t="shared" si="13"/>
        <v>2.4549742560402334E-4</v>
      </c>
      <c r="CO31" s="22">
        <f t="shared" si="14"/>
        <v>1.6683585883452233E-5</v>
      </c>
      <c r="CP31" s="22"/>
      <c r="CQ31" s="22"/>
      <c r="CR31" s="22"/>
      <c r="CS31" s="22"/>
      <c r="CT31" s="22"/>
    </row>
    <row r="32" spans="1:98" x14ac:dyDescent="0.25">
      <c r="A32" s="104" t="s">
        <v>118</v>
      </c>
      <c r="B32" s="91">
        <v>259301.77205999999</v>
      </c>
      <c r="C32" s="91">
        <v>542.69429117000004</v>
      </c>
      <c r="D32" s="91">
        <v>71616.734203</v>
      </c>
      <c r="E32" s="91">
        <v>5958.2806134000002</v>
      </c>
      <c r="F32" s="91">
        <v>4836.2149958</v>
      </c>
      <c r="G32" s="91">
        <v>2065.3745979</v>
      </c>
      <c r="H32" s="91">
        <v>24650.704035999999</v>
      </c>
      <c r="I32" s="91">
        <v>101.93781409</v>
      </c>
      <c r="J32" s="91">
        <v>557.97421359999998</v>
      </c>
      <c r="K32" s="91">
        <v>250.52153885000001</v>
      </c>
      <c r="L32" s="91">
        <v>17.523031911</v>
      </c>
      <c r="M32" s="91">
        <v>79.934103293999996</v>
      </c>
      <c r="N32" s="91">
        <v>33.840148736000003</v>
      </c>
      <c r="P32" s="27" t="s">
        <v>209</v>
      </c>
      <c r="Q32" s="25">
        <v>43.757014652866502</v>
      </c>
      <c r="R32" s="25">
        <v>17.407881261457099</v>
      </c>
      <c r="S32" s="25">
        <v>101.248569283837</v>
      </c>
      <c r="T32" s="25">
        <v>101.24946126176199</v>
      </c>
      <c r="U32" s="25">
        <v>53.056084473089797</v>
      </c>
      <c r="V32" s="25">
        <v>554.61754215399196</v>
      </c>
      <c r="W32" s="25">
        <v>79.501521106817606</v>
      </c>
      <c r="X32" s="25">
        <v>1166.3576402594099</v>
      </c>
      <c r="Y32" s="25">
        <v>257447.770418161</v>
      </c>
      <c r="Z32" s="25">
        <v>1205.8780757706299</v>
      </c>
      <c r="AA32" s="25">
        <v>342.96604090440201</v>
      </c>
      <c r="AB32" s="25">
        <v>313.84901921131302</v>
      </c>
      <c r="AC32" s="25">
        <v>19.045133509005598</v>
      </c>
      <c r="AD32" s="25">
        <v>248.77765530967301</v>
      </c>
      <c r="AE32" s="25">
        <v>248.77765930791</v>
      </c>
      <c r="AF32" s="25">
        <v>568.26761513957899</v>
      </c>
      <c r="AG32" s="25">
        <v>976.52856578794797</v>
      </c>
      <c r="AH32" s="25">
        <v>14.546655325891701</v>
      </c>
      <c r="AI32" s="25">
        <v>6.0233413820863397</v>
      </c>
      <c r="AJ32" s="25">
        <v>105.749563772589</v>
      </c>
      <c r="AK32" s="25">
        <v>33.619485249241002</v>
      </c>
      <c r="AL32" s="25">
        <v>538.51551278482304</v>
      </c>
      <c r="AM32" s="25">
        <v>0</v>
      </c>
      <c r="AN32" s="91">
        <v>25267.5023493554</v>
      </c>
      <c r="AO32" s="25">
        <v>58884.7500911721</v>
      </c>
      <c r="AP32" s="25">
        <v>11580.427996386599</v>
      </c>
      <c r="AQ32" s="25">
        <v>71033.4457026983</v>
      </c>
      <c r="AR32" s="25">
        <v>641.40088522081999</v>
      </c>
      <c r="AS32" s="25">
        <v>1.2713164773447501</v>
      </c>
      <c r="AT32" s="25">
        <v>13407.261074311</v>
      </c>
      <c r="AU32" s="25">
        <v>6.5633128435765498</v>
      </c>
      <c r="AV32" s="25">
        <v>1.2360195950109401</v>
      </c>
      <c r="AW32" s="25">
        <v>800.60930515826396</v>
      </c>
      <c r="AX32" s="25">
        <v>14.7127424307059</v>
      </c>
      <c r="AY32" s="25">
        <v>0.82513958442875401</v>
      </c>
      <c r="AZ32" s="25">
        <v>0.387389478617922</v>
      </c>
      <c r="BA32" s="25">
        <v>5915.6584408505796</v>
      </c>
      <c r="BB32" s="25">
        <v>4800.9739162056603</v>
      </c>
      <c r="BC32" s="25">
        <v>1114.68452464491</v>
      </c>
      <c r="BD32" s="25">
        <v>9.0124175799864403</v>
      </c>
      <c r="BE32" s="25">
        <v>0.110293676240237</v>
      </c>
      <c r="BF32" s="25">
        <v>53.301359166652801</v>
      </c>
      <c r="BG32" s="25">
        <v>2.0948574739441201</v>
      </c>
      <c r="BH32" s="25">
        <v>58.830347070332898</v>
      </c>
      <c r="BI32" s="25">
        <v>7.8734279160259497</v>
      </c>
      <c r="BJ32" s="25">
        <v>1.76510373639334</v>
      </c>
      <c r="BK32" s="25">
        <v>272.40371744241702</v>
      </c>
      <c r="BL32" s="25">
        <v>60.706372706300002</v>
      </c>
      <c r="BM32" s="25">
        <v>8.5654978060704199</v>
      </c>
      <c r="BN32" s="25">
        <v>3560.9851777531599</v>
      </c>
      <c r="BO32" s="25">
        <v>0.42649101649608301</v>
      </c>
      <c r="BP32" s="25">
        <v>2049.4975379954399</v>
      </c>
      <c r="BQ32" s="25">
        <v>0</v>
      </c>
      <c r="BR32" s="25">
        <v>0.39931619175430899</v>
      </c>
      <c r="BS32" s="25">
        <v>2854.0046269730201</v>
      </c>
      <c r="BT32" s="25">
        <v>303.96433403861801</v>
      </c>
      <c r="BU32" s="25">
        <v>24504.122452862401</v>
      </c>
      <c r="BV32" s="25">
        <v>4015.9727114879302</v>
      </c>
      <c r="BW32" s="25">
        <f t="shared" si="15"/>
        <v>9241.8720197140883</v>
      </c>
      <c r="BX32" s="25">
        <f t="shared" si="16"/>
        <v>3989.07214215774</v>
      </c>
      <c r="BZ32" s="25">
        <f t="shared" si="0"/>
        <v>26436.110222726173</v>
      </c>
      <c r="CB32" s="29">
        <f t="shared" si="1"/>
        <v>8.0000006971081318E-3</v>
      </c>
      <c r="CC32" s="22">
        <f t="shared" si="2"/>
        <v>-7.1499767514507668E-3</v>
      </c>
      <c r="CD32" s="22">
        <f t="shared" si="3"/>
        <v>-7.7000595973986154E-3</v>
      </c>
      <c r="CE32" s="22">
        <f t="shared" si="4"/>
        <v>-8.1445838991812923E-3</v>
      </c>
      <c r="CF32" s="22">
        <f t="shared" si="5"/>
        <v>-7.1534349109984149E-3</v>
      </c>
      <c r="CG32" s="22">
        <f t="shared" si="6"/>
        <v>-7.2869133454457084E-3</v>
      </c>
      <c r="CH32" s="22">
        <f t="shared" si="7"/>
        <v>-7.6872543705647344E-3</v>
      </c>
      <c r="CI32" s="22">
        <f t="shared" si="8"/>
        <v>-5.9463446935848199E-3</v>
      </c>
      <c r="CJ32" s="22">
        <f t="shared" si="9"/>
        <v>-6.7526740138872223E-3</v>
      </c>
      <c r="CK32" s="22">
        <f t="shared" si="10"/>
        <v>-6.0158182299340978E-3</v>
      </c>
      <c r="CL32" s="22">
        <f t="shared" si="11"/>
        <v>-6.960996448030614E-3</v>
      </c>
      <c r="CM32" s="22">
        <f t="shared" si="12"/>
        <v>-6.5713884519388354E-3</v>
      </c>
      <c r="CN32" s="22">
        <f t="shared" si="13"/>
        <v>-5.4117350336856896E-3</v>
      </c>
      <c r="CO32" s="22">
        <f t="shared" si="14"/>
        <v>-6.5207599552969397E-3</v>
      </c>
      <c r="CP32" s="22"/>
      <c r="CQ32" s="22"/>
      <c r="CR32" s="22"/>
      <c r="CS32" s="22"/>
      <c r="CT32" s="22"/>
    </row>
    <row r="33" spans="1:98" x14ac:dyDescent="0.25">
      <c r="A33" s="104" t="s">
        <v>119</v>
      </c>
      <c r="B33" s="91">
        <v>95381.778697000002</v>
      </c>
      <c r="C33" s="91">
        <v>180.71414813000001</v>
      </c>
      <c r="D33" s="91">
        <v>21782.562604999999</v>
      </c>
      <c r="E33" s="91">
        <v>1982.9667219999999</v>
      </c>
      <c r="F33" s="91">
        <v>1609.453211</v>
      </c>
      <c r="G33" s="91">
        <v>711.58591406000005</v>
      </c>
      <c r="H33" s="91">
        <v>8745.0820686000006</v>
      </c>
      <c r="I33" s="91">
        <v>34.008698635000002</v>
      </c>
      <c r="J33" s="91">
        <v>188.34108588000001</v>
      </c>
      <c r="K33" s="91">
        <v>83.608280252</v>
      </c>
      <c r="L33" s="91">
        <v>5.8377270395999998</v>
      </c>
      <c r="M33" s="91">
        <v>26.537795132999999</v>
      </c>
      <c r="N33" s="91">
        <v>11.297626023999999</v>
      </c>
      <c r="P33" s="27" t="s">
        <v>210</v>
      </c>
      <c r="Q33" s="25">
        <v>14.714353910951999</v>
      </c>
      <c r="R33" s="25">
        <v>5.8372509929218896</v>
      </c>
      <c r="S33" s="25">
        <v>34.004443368944102</v>
      </c>
      <c r="T33" s="25">
        <v>34.004749950391201</v>
      </c>
      <c r="U33" s="25">
        <v>17.829048755915199</v>
      </c>
      <c r="V33" s="25">
        <v>188.369410934678</v>
      </c>
      <c r="W33" s="25">
        <v>26.543020143665299</v>
      </c>
      <c r="X33" s="25">
        <v>393.45961436348199</v>
      </c>
      <c r="Y33" s="25">
        <v>95398.307312841294</v>
      </c>
      <c r="Z33" s="25">
        <v>405.92459837231399</v>
      </c>
      <c r="AA33" s="25">
        <v>115.494507182192</v>
      </c>
      <c r="AB33" s="25">
        <v>105.726224558748</v>
      </c>
      <c r="AC33" s="25">
        <v>6.4087486628556203</v>
      </c>
      <c r="AD33" s="25">
        <v>83.592481202176899</v>
      </c>
      <c r="AE33" s="25">
        <v>83.592480523668002</v>
      </c>
      <c r="AF33" s="25">
        <v>174.27766384805699</v>
      </c>
      <c r="AG33" s="25">
        <v>356.54240991053598</v>
      </c>
      <c r="AH33" s="25">
        <v>4.9591164881094798</v>
      </c>
      <c r="AI33" s="25">
        <v>2.0175932801798901</v>
      </c>
      <c r="AJ33" s="25">
        <v>35.681452317287402</v>
      </c>
      <c r="AK33" s="25">
        <v>11.297479393601</v>
      </c>
      <c r="AL33" s="25">
        <v>180.759956202979</v>
      </c>
      <c r="AM33" s="25">
        <v>0</v>
      </c>
      <c r="AN33" s="91">
        <v>9009.6572315459398</v>
      </c>
      <c r="AO33" s="25">
        <v>18125.8489395217</v>
      </c>
      <c r="AP33" s="25">
        <v>3484.58125685499</v>
      </c>
      <c r="AQ33" s="25">
        <v>21784.707860224698</v>
      </c>
      <c r="AR33" s="25">
        <v>219.75492118173199</v>
      </c>
      <c r="AS33" s="25">
        <v>0.424893763565314</v>
      </c>
      <c r="AT33" s="25">
        <v>4852.4132163488102</v>
      </c>
      <c r="AU33" s="25">
        <v>2.1925622225896499</v>
      </c>
      <c r="AV33" s="25">
        <v>0.41388666776897698</v>
      </c>
      <c r="AW33" s="25">
        <v>268.35579042863299</v>
      </c>
      <c r="AX33" s="25">
        <v>4.9208057419379703</v>
      </c>
      <c r="AY33" s="25">
        <v>0.27647210502819097</v>
      </c>
      <c r="AZ33" s="25">
        <v>0.12953108307566799</v>
      </c>
      <c r="BA33" s="25">
        <v>1982.2152128959301</v>
      </c>
      <c r="BB33" s="25">
        <v>1608.76245138643</v>
      </c>
      <c r="BC33" s="25">
        <v>373.452761509504</v>
      </c>
      <c r="BD33" s="25">
        <v>3.0179119761680302</v>
      </c>
      <c r="BE33" s="25">
        <v>3.6960348330274402E-2</v>
      </c>
      <c r="BF33" s="25">
        <v>17.830286167650399</v>
      </c>
      <c r="BG33" s="25">
        <v>0.70208192650892598</v>
      </c>
      <c r="BH33" s="25">
        <v>19.638933315696299</v>
      </c>
      <c r="BI33" s="25">
        <v>2.62653130794711</v>
      </c>
      <c r="BJ33" s="25">
        <v>0.58936275643887304</v>
      </c>
      <c r="BK33" s="25">
        <v>90.903286815809395</v>
      </c>
      <c r="BL33" s="25">
        <v>21.2332170659224</v>
      </c>
      <c r="BM33" s="25">
        <v>2.86806685935063</v>
      </c>
      <c r="BN33" s="25">
        <v>1193.6923316633299</v>
      </c>
      <c r="BO33" s="25">
        <v>0.14275623660003101</v>
      </c>
      <c r="BP33" s="25">
        <v>711.54782772642795</v>
      </c>
      <c r="BQ33" s="25">
        <v>0</v>
      </c>
      <c r="BR33" s="25">
        <v>0.13346741774130699</v>
      </c>
      <c r="BS33" s="25">
        <v>1020.48413138126</v>
      </c>
      <c r="BT33" s="25">
        <v>108.204507142889</v>
      </c>
      <c r="BU33" s="25">
        <v>8747.6859820212994</v>
      </c>
      <c r="BV33" s="25">
        <v>1417.3458580092799</v>
      </c>
      <c r="BW33" s="25">
        <f t="shared" si="15"/>
        <v>3344.8578112789169</v>
      </c>
      <c r="BX33" s="25">
        <f t="shared" si="16"/>
        <v>1408.3062006370476</v>
      </c>
      <c r="BZ33" s="25">
        <f t="shared" si="0"/>
        <v>9404.2933218560065</v>
      </c>
      <c r="CB33" s="29">
        <f t="shared" si="1"/>
        <v>8.00000004435494E-3</v>
      </c>
      <c r="CC33" s="22">
        <f t="shared" si="2"/>
        <v>1.732890292788453E-4</v>
      </c>
      <c r="CD33" s="22">
        <f t="shared" si="3"/>
        <v>2.5348360077503572E-4</v>
      </c>
      <c r="CE33" s="22">
        <f t="shared" si="4"/>
        <v>9.8484979182696705E-5</v>
      </c>
      <c r="CF33" s="22">
        <f t="shared" si="5"/>
        <v>-3.789822066765791E-4</v>
      </c>
      <c r="CG33" s="22">
        <f t="shared" si="6"/>
        <v>-4.291889996235377E-4</v>
      </c>
      <c r="CH33" s="22">
        <f t="shared" si="7"/>
        <v>-5.3523169612495472E-5</v>
      </c>
      <c r="CI33" s="22">
        <f t="shared" si="8"/>
        <v>2.9775745966391425E-4</v>
      </c>
      <c r="CJ33" s="22">
        <f t="shared" si="9"/>
        <v>-1.1610807726518716E-4</v>
      </c>
      <c r="CK33" s="22">
        <f t="shared" si="10"/>
        <v>1.5039232966958463E-4</v>
      </c>
      <c r="CL33" s="22">
        <f t="shared" si="11"/>
        <v>-1.8897324863491211E-4</v>
      </c>
      <c r="CM33" s="22">
        <f t="shared" si="12"/>
        <v>-8.1546580523711074E-5</v>
      </c>
      <c r="CN33" s="22">
        <f t="shared" si="13"/>
        <v>1.9688940392797641E-4</v>
      </c>
      <c r="CO33" s="22">
        <f t="shared" si="14"/>
        <v>-1.2978868187719682E-5</v>
      </c>
      <c r="CP33" s="22"/>
      <c r="CQ33" s="22"/>
      <c r="CR33" s="22"/>
      <c r="CS33" s="22"/>
      <c r="CT33" s="22"/>
    </row>
    <row r="34" spans="1:98" x14ac:dyDescent="0.25">
      <c r="A34" s="104" t="s">
        <v>120</v>
      </c>
      <c r="B34" s="91">
        <v>122582.27082000001</v>
      </c>
      <c r="C34" s="91">
        <v>218.49683374</v>
      </c>
      <c r="D34" s="91">
        <v>29527.006944000001</v>
      </c>
      <c r="E34" s="91">
        <v>2409.9992456999998</v>
      </c>
      <c r="F34" s="91">
        <v>1956.9566600000001</v>
      </c>
      <c r="G34" s="91">
        <v>811.07988870999998</v>
      </c>
      <c r="H34" s="91">
        <v>11130.079452</v>
      </c>
      <c r="I34" s="91">
        <v>46.048475889999999</v>
      </c>
      <c r="J34" s="91">
        <v>273.71778076999999</v>
      </c>
      <c r="K34" s="91">
        <v>110.58116569000001</v>
      </c>
      <c r="L34" s="91">
        <v>8.0603359255000004</v>
      </c>
      <c r="M34" s="91">
        <v>40.346209010999999</v>
      </c>
      <c r="N34" s="91">
        <v>15.719593453</v>
      </c>
      <c r="P34" s="27" t="s">
        <v>211</v>
      </c>
      <c r="Q34" s="25">
        <v>22.202478250979201</v>
      </c>
      <c r="R34" s="25">
        <v>8.0436310588706004</v>
      </c>
      <c r="S34" s="25">
        <v>45.949422589095597</v>
      </c>
      <c r="T34" s="25">
        <v>45.9498391387609</v>
      </c>
      <c r="U34" s="25">
        <v>24.810354724019898</v>
      </c>
      <c r="V34" s="25">
        <v>273.21913554316802</v>
      </c>
      <c r="W34" s="25">
        <v>40.279706522633496</v>
      </c>
      <c r="X34" s="25">
        <v>528.20758403600098</v>
      </c>
      <c r="Y34" s="25">
        <v>122321.82249530101</v>
      </c>
      <c r="Z34" s="25">
        <v>607.47686685664405</v>
      </c>
      <c r="AA34" s="25">
        <v>170.11405323559501</v>
      </c>
      <c r="AB34" s="25">
        <v>147.849490004232</v>
      </c>
      <c r="AC34" s="25">
        <v>9.6772284588031301</v>
      </c>
      <c r="AD34" s="25">
        <v>110.33319263377101</v>
      </c>
      <c r="AE34" s="25">
        <v>110.333188049699</v>
      </c>
      <c r="AF34" s="25">
        <v>235.655411656057</v>
      </c>
      <c r="AG34" s="25">
        <v>424.19974177478599</v>
      </c>
      <c r="AH34" s="25">
        <v>7.6223831542028302</v>
      </c>
      <c r="AI34" s="25">
        <v>2.5377427403870199</v>
      </c>
      <c r="AJ34" s="25">
        <v>57.229663399252402</v>
      </c>
      <c r="AK34" s="25">
        <v>15.6878411680252</v>
      </c>
      <c r="AL34" s="25">
        <v>218.016422278807</v>
      </c>
      <c r="AM34" s="25">
        <v>0</v>
      </c>
      <c r="AN34" s="91">
        <v>11476.8700464624</v>
      </c>
      <c r="AO34" s="25">
        <v>24389.3452532835</v>
      </c>
      <c r="AP34" s="25">
        <v>4831.9134719158701</v>
      </c>
      <c r="AQ34" s="25">
        <v>29456.914136855401</v>
      </c>
      <c r="AR34" s="25">
        <v>305.99546222347101</v>
      </c>
      <c r="AS34" s="25">
        <v>0.53095790660118902</v>
      </c>
      <c r="AT34" s="25">
        <v>5938.3431167942499</v>
      </c>
      <c r="AU34" s="25">
        <v>2.7470603374173899</v>
      </c>
      <c r="AV34" s="25">
        <v>0.50638781163709701</v>
      </c>
      <c r="AW34" s="25">
        <v>326.80234867198999</v>
      </c>
      <c r="AX34" s="25">
        <v>6.0577778758467096</v>
      </c>
      <c r="AY34" s="25">
        <v>0.33367107701295701</v>
      </c>
      <c r="AZ34" s="25">
        <v>0.16109407882625901</v>
      </c>
      <c r="BA34" s="25">
        <v>2404.21445448551</v>
      </c>
      <c r="BB34" s="25">
        <v>1952.1036895147499</v>
      </c>
      <c r="BC34" s="25">
        <v>452.11076497076101</v>
      </c>
      <c r="BD34" s="25">
        <v>3.6519212154081</v>
      </c>
      <c r="BE34" s="25">
        <v>4.4604792341143201E-2</v>
      </c>
      <c r="BF34" s="25">
        <v>21.885367694571599</v>
      </c>
      <c r="BG34" s="25">
        <v>0.84964199749775404</v>
      </c>
      <c r="BH34" s="25">
        <v>24.765004242795001</v>
      </c>
      <c r="BI34" s="25">
        <v>3.3480650408681698</v>
      </c>
      <c r="BJ34" s="25">
        <v>0.74098133831577895</v>
      </c>
      <c r="BK34" s="25">
        <v>115.026970805293</v>
      </c>
      <c r="BL34" s="25">
        <v>27.524614951084899</v>
      </c>
      <c r="BM34" s="25">
        <v>3.4799642457712499</v>
      </c>
      <c r="BN34" s="25">
        <v>1440.99765681751</v>
      </c>
      <c r="BO34" s="25">
        <v>0.17421356503910401</v>
      </c>
      <c r="BP34" s="25">
        <v>809.13546350082902</v>
      </c>
      <c r="BQ34" s="25">
        <v>0</v>
      </c>
      <c r="BR34" s="25">
        <v>0.16403098271758401</v>
      </c>
      <c r="BS34" s="25">
        <v>1299.6883917986399</v>
      </c>
      <c r="BT34" s="25">
        <v>136.939269860282</v>
      </c>
      <c r="BU34" s="25">
        <v>11111.400577500701</v>
      </c>
      <c r="BV34" s="25">
        <v>1867.0664830564699</v>
      </c>
      <c r="BW34" s="25">
        <f t="shared" si="15"/>
        <v>4093.4092944395711</v>
      </c>
      <c r="BX34" s="25">
        <f t="shared" si="16"/>
        <v>1854.5138857798354</v>
      </c>
      <c r="BZ34" s="25">
        <f t="shared" si="0"/>
        <v>12007.150707067851</v>
      </c>
      <c r="CB34" s="29">
        <f t="shared" si="1"/>
        <v>8.0000033459449726E-3</v>
      </c>
      <c r="CC34" s="22">
        <f t="shared" si="2"/>
        <v>-2.1246818398513861E-3</v>
      </c>
      <c r="CD34" s="22">
        <f t="shared" si="3"/>
        <v>-2.1987113175500994E-3</v>
      </c>
      <c r="CE34" s="22">
        <f t="shared" si="4"/>
        <v>-2.3738541220088942E-3</v>
      </c>
      <c r="CF34" s="22">
        <f t="shared" si="5"/>
        <v>-2.4003290560406731E-3</v>
      </c>
      <c r="CG34" s="22">
        <f t="shared" si="6"/>
        <v>-2.4798558825774534E-3</v>
      </c>
      <c r="CH34" s="22">
        <f t="shared" si="7"/>
        <v>-2.3973288405208923E-3</v>
      </c>
      <c r="CI34" s="22">
        <f t="shared" si="8"/>
        <v>-1.6782337071226082E-3</v>
      </c>
      <c r="CJ34" s="22">
        <f t="shared" si="9"/>
        <v>-2.142019889533817E-3</v>
      </c>
      <c r="CK34" s="22">
        <f t="shared" si="10"/>
        <v>-1.8217494874802106E-3</v>
      </c>
      <c r="CL34" s="22">
        <f t="shared" si="11"/>
        <v>-2.2424943592670686E-3</v>
      </c>
      <c r="CM34" s="22">
        <f t="shared" si="12"/>
        <v>-2.0724777210031518E-3</v>
      </c>
      <c r="CN34" s="22">
        <f t="shared" si="13"/>
        <v>-1.6482958373702813E-3</v>
      </c>
      <c r="CO34" s="22">
        <f t="shared" si="14"/>
        <v>-2.0199176950559399E-3</v>
      </c>
      <c r="CP34" s="22"/>
      <c r="CQ34" s="22"/>
      <c r="CR34" s="22"/>
      <c r="CS34" s="22"/>
      <c r="CT34" s="22"/>
    </row>
    <row r="35" spans="1:98" x14ac:dyDescent="0.25">
      <c r="CC35" s="22"/>
      <c r="CD35" s="22" t="str">
        <f t="shared" si="3"/>
        <v/>
      </c>
      <c r="CE35" s="22" t="str">
        <f t="shared" si="4"/>
        <v/>
      </c>
      <c r="CF35" s="22" t="str">
        <f t="shared" si="5"/>
        <v/>
      </c>
      <c r="CG35" s="22" t="str">
        <f t="shared" si="6"/>
        <v/>
      </c>
      <c r="CH35" s="22" t="str">
        <f t="shared" si="7"/>
        <v/>
      </c>
      <c r="CI35" s="22" t="str">
        <f t="shared" si="8"/>
        <v/>
      </c>
      <c r="CJ35" s="22"/>
      <c r="CK35" s="22"/>
      <c r="CL35" s="22"/>
      <c r="CM35" s="22"/>
      <c r="CN35" s="22"/>
      <c r="CO35" s="22"/>
    </row>
    <row r="36" spans="1:98" x14ac:dyDescent="0.25">
      <c r="A36" s="4" t="s">
        <v>55</v>
      </c>
      <c r="B36" s="1">
        <f t="shared" ref="B36:N36" si="17">SUM(B3:B34)</f>
        <v>6088942.2982520014</v>
      </c>
      <c r="C36" s="1">
        <f t="shared" si="17"/>
        <v>12142.674350772</v>
      </c>
      <c r="D36" s="1">
        <f t="shared" si="17"/>
        <v>1454958.0019843003</v>
      </c>
      <c r="E36" s="1">
        <f t="shared" si="17"/>
        <v>95083.164647689991</v>
      </c>
      <c r="F36" s="1">
        <f t="shared" si="17"/>
        <v>73022.697698049989</v>
      </c>
      <c r="G36" s="1">
        <f t="shared" si="17"/>
        <v>32073.189638330001</v>
      </c>
      <c r="H36" s="1">
        <f t="shared" si="17"/>
        <v>562919.02028159995</v>
      </c>
      <c r="I36" s="1">
        <f t="shared" si="17"/>
        <v>2342.3784863610003</v>
      </c>
      <c r="J36" s="1">
        <f t="shared" si="17"/>
        <v>13026.721735703995</v>
      </c>
      <c r="K36" s="1">
        <f t="shared" si="17"/>
        <v>5775.5375544449998</v>
      </c>
      <c r="L36" s="1">
        <f t="shared" si="17"/>
        <v>404.3094619577999</v>
      </c>
      <c r="M36" s="1">
        <f t="shared" si="17"/>
        <v>1889.8319463580001</v>
      </c>
      <c r="N36" s="1">
        <f t="shared" si="17"/>
        <v>782.01653042690009</v>
      </c>
      <c r="Q36" s="1">
        <f>SUM(Q3:Q34)</f>
        <v>1038.4643154723274</v>
      </c>
      <c r="R36" s="1">
        <f t="shared" ref="R36:BX36" si="18">SUM(R3:R34)</f>
        <v>402.20423739555076</v>
      </c>
      <c r="S36" s="1">
        <f t="shared" si="18"/>
        <v>2330.082721864354</v>
      </c>
      <c r="T36" s="1">
        <f t="shared" si="18"/>
        <v>2330.1035769728696</v>
      </c>
      <c r="U36" s="1">
        <f t="shared" si="18"/>
        <v>1222.3753777045833</v>
      </c>
      <c r="V36" s="1">
        <f t="shared" si="18"/>
        <v>12960.318781949882</v>
      </c>
      <c r="W36" s="1">
        <f t="shared" si="18"/>
        <v>1880.4915272184869</v>
      </c>
      <c r="X36" s="1">
        <f t="shared" si="18"/>
        <v>26856.407274809389</v>
      </c>
      <c r="Y36" s="1">
        <f t="shared" si="18"/>
        <v>6053503.3542399453</v>
      </c>
      <c r="Z36" s="1">
        <f t="shared" si="18"/>
        <v>28374.764333741132</v>
      </c>
      <c r="AA36" s="1">
        <f t="shared" si="18"/>
        <v>8002.5065864380622</v>
      </c>
      <c r="AB36" s="1">
        <f t="shared" si="18"/>
        <v>7166.9707399145109</v>
      </c>
      <c r="AC36" s="1">
        <f t="shared" si="18"/>
        <v>448.44672020205297</v>
      </c>
      <c r="AD36" s="1">
        <f t="shared" si="18"/>
        <v>5745.273154588358</v>
      </c>
      <c r="AE36" s="1">
        <f t="shared" si="18"/>
        <v>5745.2730673797905</v>
      </c>
      <c r="AF36" s="1">
        <f t="shared" si="18"/>
        <v>11577.590114538247</v>
      </c>
      <c r="AG36" s="1">
        <f t="shared" si="18"/>
        <v>21253.789661476188</v>
      </c>
      <c r="AH36" s="1">
        <f t="shared" si="18"/>
        <v>347.37915819680978</v>
      </c>
      <c r="AI36" s="1">
        <f t="shared" si="18"/>
        <v>136.24164974852184</v>
      </c>
      <c r="AJ36" s="1">
        <f t="shared" si="18"/>
        <v>2562.1520999855211</v>
      </c>
      <c r="AK36" s="1">
        <f t="shared" si="18"/>
        <v>777.95346934498468</v>
      </c>
      <c r="AL36" s="1">
        <f t="shared" si="18"/>
        <v>12082.769273845668</v>
      </c>
      <c r="AM36" s="1">
        <f t="shared" si="18"/>
        <v>0</v>
      </c>
      <c r="AN36" s="1">
        <f>SUM(AN3:AN34)</f>
        <v>577606.74301956489</v>
      </c>
      <c r="AO36" s="1">
        <f t="shared" si="18"/>
        <v>1195919.1860435747</v>
      </c>
      <c r="AP36" s="1">
        <f t="shared" si="18"/>
        <v>239701.94585643863</v>
      </c>
      <c r="AQ36" s="1">
        <f t="shared" si="18"/>
        <v>1447198.7220145515</v>
      </c>
      <c r="AR36" s="1">
        <f t="shared" si="18"/>
        <v>14685.590166513859</v>
      </c>
      <c r="AS36" s="1">
        <f t="shared" si="18"/>
        <v>29.191020489940787</v>
      </c>
      <c r="AT36" s="1">
        <f t="shared" si="18"/>
        <v>302718.19341778796</v>
      </c>
      <c r="AU36" s="1">
        <f t="shared" si="18"/>
        <v>150.94093462736907</v>
      </c>
      <c r="AV36" s="1">
        <f t="shared" si="18"/>
        <v>27.97357385657055</v>
      </c>
      <c r="AW36" s="1">
        <f t="shared" si="18"/>
        <v>18071.835985013386</v>
      </c>
      <c r="AX36" s="1">
        <f t="shared" si="18"/>
        <v>334.16841223754739</v>
      </c>
      <c r="AY36" s="1">
        <f t="shared" si="18"/>
        <v>18.489950522530645</v>
      </c>
      <c r="AZ36" s="1">
        <f t="shared" si="18"/>
        <v>8.8661487843471694</v>
      </c>
      <c r="BA36" s="1">
        <f t="shared" si="18"/>
        <v>94406.847063810113</v>
      </c>
      <c r="BB36" s="1">
        <f t="shared" si="18"/>
        <v>72468.284636602708</v>
      </c>
      <c r="BC36" s="1">
        <f t="shared" si="18"/>
        <v>21938.562427207398</v>
      </c>
      <c r="BD36" s="1">
        <f t="shared" si="18"/>
        <v>202.24225833390074</v>
      </c>
      <c r="BE36" s="1">
        <f t="shared" si="18"/>
        <v>2.4717343364014992</v>
      </c>
      <c r="BF36" s="1">
        <f t="shared" si="18"/>
        <v>1208.0866802912285</v>
      </c>
      <c r="BG36" s="1">
        <f t="shared" si="18"/>
        <v>47.052790757045052</v>
      </c>
      <c r="BH36" s="1">
        <f t="shared" si="18"/>
        <v>1358.8108510724903</v>
      </c>
      <c r="BI36" s="1">
        <f t="shared" si="18"/>
        <v>183.26035297082711</v>
      </c>
      <c r="BJ36" s="1">
        <f t="shared" si="18"/>
        <v>40.683388737531956</v>
      </c>
      <c r="BK36" s="1">
        <f t="shared" si="18"/>
        <v>6306.4939526869266</v>
      </c>
      <c r="BL36" s="1">
        <f t="shared" si="18"/>
        <v>1365.545097092787</v>
      </c>
      <c r="BM36" s="1">
        <f t="shared" si="18"/>
        <v>192.6006052960748</v>
      </c>
      <c r="BN36" s="1">
        <f t="shared" si="18"/>
        <v>44275.486706279225</v>
      </c>
      <c r="BO36" s="1">
        <f t="shared" si="18"/>
        <v>9.6292903093183604</v>
      </c>
      <c r="BP36" s="1">
        <f t="shared" si="18"/>
        <v>31837.747567998951</v>
      </c>
      <c r="BQ36" s="1">
        <f t="shared" si="18"/>
        <v>0</v>
      </c>
      <c r="BR36" s="1">
        <f t="shared" si="18"/>
        <v>9.0495073530596812</v>
      </c>
      <c r="BS36" s="1">
        <f t="shared" si="18"/>
        <v>65317.79326637739</v>
      </c>
      <c r="BT36" s="1">
        <f t="shared" si="18"/>
        <v>10620.575462135996</v>
      </c>
      <c r="BU36" s="1">
        <f t="shared" si="18"/>
        <v>560284.14912591386</v>
      </c>
      <c r="BV36" s="1">
        <f t="shared" si="18"/>
        <v>91402.192782156635</v>
      </c>
      <c r="BW36" s="1">
        <f t="shared" si="18"/>
        <v>208669.22677941696</v>
      </c>
      <c r="BX36" s="1">
        <f t="shared" si="18"/>
        <v>90779.714743524295</v>
      </c>
      <c r="BY36" s="1"/>
      <c r="BZ36" s="1"/>
      <c r="CA36" s="1"/>
      <c r="CC36" s="22">
        <f>IF(B36&lt;&gt;0,(Y36-B36)/B36,"")</f>
        <v>-5.8202134748804946E-3</v>
      </c>
      <c r="CD36" s="22">
        <f t="shared" si="3"/>
        <v>-4.9334335415594484E-3</v>
      </c>
      <c r="CE36" s="22">
        <f t="shared" si="4"/>
        <v>-5.332992401956998E-3</v>
      </c>
      <c r="CF36" s="22">
        <f t="shared" si="5"/>
        <v>-7.1129057008759208E-3</v>
      </c>
      <c r="CG36" s="22">
        <f t="shared" si="6"/>
        <v>-7.5923388059393297E-3</v>
      </c>
      <c r="CH36" s="22">
        <f t="shared" si="7"/>
        <v>-7.3407750518731645E-3</v>
      </c>
      <c r="CI36" s="22">
        <f t="shared" si="8"/>
        <v>-4.6807285963938496E-3</v>
      </c>
      <c r="CJ36" s="22">
        <f>IF(I36&lt;&gt;0,(T36-I36)/I36,"")</f>
        <v>-5.2403612224087587E-3</v>
      </c>
      <c r="CK36" s="22">
        <f>IF(J36&lt;&gt;0,(V36-J36)/J36,"")</f>
        <v>-5.097441635842628E-3</v>
      </c>
      <c r="CL36" s="22">
        <f>IF(K36&lt;&gt;0,(AE36-K36)/K36,"")</f>
        <v>-5.2401160549838356E-3</v>
      </c>
      <c r="CM36" s="22">
        <f>IF(L36&lt;&gt;0,(R36-L36)/L36,"")</f>
        <v>-5.2069633791278144E-3</v>
      </c>
      <c r="CN36" s="22">
        <f>IF(M36&lt;&gt;0,(W36-M36)/M36,"")</f>
        <v>-4.9424601788077647E-3</v>
      </c>
      <c r="CO36" s="22">
        <f>IF(N36&lt;&gt;0,(AK36-N36)/N36,"")</f>
        <v>-5.1956204553596794E-3</v>
      </c>
      <c r="CP36" s="22"/>
      <c r="CQ36" s="22"/>
      <c r="CR36" s="22"/>
      <c r="CS36" s="22"/>
      <c r="CT36" s="22"/>
    </row>
    <row r="37" spans="1:98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</row>
    <row r="38" spans="1:98" x14ac:dyDescent="0.25">
      <c r="A38" s="4" t="s">
        <v>127</v>
      </c>
      <c r="B38" s="1">
        <f>SUM(B3:B34)</f>
        <v>6088942.2982520014</v>
      </c>
      <c r="C38" s="1">
        <f t="shared" ref="C38:N38" si="19">SUM(C3:C34)</f>
        <v>12142.674350772</v>
      </c>
      <c r="D38" s="1">
        <f t="shared" si="19"/>
        <v>1454958.0019843003</v>
      </c>
      <c r="E38" s="1">
        <f>SUM(E3:E34)</f>
        <v>95083.164647689991</v>
      </c>
      <c r="F38" s="1">
        <f t="shared" si="19"/>
        <v>73022.697698049989</v>
      </c>
      <c r="G38" s="1">
        <f t="shared" si="19"/>
        <v>32073.189638330001</v>
      </c>
      <c r="H38" s="1">
        <f t="shared" si="19"/>
        <v>562919.02028159995</v>
      </c>
      <c r="I38" s="1">
        <f t="shared" si="19"/>
        <v>2342.3784863610003</v>
      </c>
      <c r="J38" s="1">
        <f t="shared" si="19"/>
        <v>13026.721735703995</v>
      </c>
      <c r="K38" s="1">
        <f t="shared" si="19"/>
        <v>5775.5375544449998</v>
      </c>
      <c r="L38" s="1">
        <f t="shared" si="19"/>
        <v>404.3094619577999</v>
      </c>
      <c r="M38" s="1">
        <f t="shared" si="19"/>
        <v>1889.8319463580001</v>
      </c>
      <c r="N38" s="1">
        <f t="shared" si="19"/>
        <v>782.01653042690009</v>
      </c>
      <c r="Q38" s="1">
        <f t="shared" ref="Q38:BX38" si="20">SUM(Q3:Q34)</f>
        <v>1038.4643154723274</v>
      </c>
      <c r="R38" s="1">
        <f t="shared" si="20"/>
        <v>402.20423739555076</v>
      </c>
      <c r="S38" s="1">
        <f t="shared" si="20"/>
        <v>2330.082721864354</v>
      </c>
      <c r="T38" s="1">
        <f t="shared" si="20"/>
        <v>2330.1035769728696</v>
      </c>
      <c r="U38" s="1">
        <f t="shared" si="20"/>
        <v>1222.3753777045833</v>
      </c>
      <c r="V38" s="1">
        <f t="shared" si="20"/>
        <v>12960.318781949882</v>
      </c>
      <c r="W38" s="1">
        <f t="shared" si="20"/>
        <v>1880.4915272184869</v>
      </c>
      <c r="X38" s="1">
        <f t="shared" si="20"/>
        <v>26856.407274809389</v>
      </c>
      <c r="Y38" s="1">
        <f t="shared" si="20"/>
        <v>6053503.3542399453</v>
      </c>
      <c r="Z38" s="1">
        <f t="shared" si="20"/>
        <v>28374.764333741132</v>
      </c>
      <c r="AA38" s="1">
        <f t="shared" si="20"/>
        <v>8002.5065864380622</v>
      </c>
      <c r="AB38" s="1">
        <f t="shared" si="20"/>
        <v>7166.9707399145109</v>
      </c>
      <c r="AC38" s="1">
        <f t="shared" si="20"/>
        <v>448.44672020205297</v>
      </c>
      <c r="AD38" s="1">
        <f t="shared" si="20"/>
        <v>5745.273154588358</v>
      </c>
      <c r="AE38" s="1">
        <f t="shared" si="20"/>
        <v>5745.2730673797905</v>
      </c>
      <c r="AF38" s="1">
        <f t="shared" si="20"/>
        <v>11577.590114538247</v>
      </c>
      <c r="AG38" s="1">
        <f t="shared" si="20"/>
        <v>21253.789661476188</v>
      </c>
      <c r="AH38" s="1">
        <f t="shared" si="20"/>
        <v>347.37915819680978</v>
      </c>
      <c r="AI38" s="1">
        <f t="shared" si="20"/>
        <v>136.24164974852184</v>
      </c>
      <c r="AJ38" s="1">
        <f t="shared" si="20"/>
        <v>2562.1520999855211</v>
      </c>
      <c r="AK38" s="1">
        <f t="shared" si="20"/>
        <v>777.95346934498468</v>
      </c>
      <c r="AL38" s="1">
        <f t="shared" si="20"/>
        <v>12082.769273845668</v>
      </c>
      <c r="AM38" s="1">
        <f t="shared" si="20"/>
        <v>0</v>
      </c>
      <c r="AN38" s="1">
        <f>SUM(AN3:AN34)</f>
        <v>577606.74301956489</v>
      </c>
      <c r="AO38" s="1">
        <f t="shared" si="20"/>
        <v>1195919.1860435747</v>
      </c>
      <c r="AP38" s="1">
        <f t="shared" si="20"/>
        <v>239701.94585643863</v>
      </c>
      <c r="AQ38" s="1">
        <f t="shared" si="20"/>
        <v>1447198.7220145515</v>
      </c>
      <c r="AR38" s="1">
        <f t="shared" si="20"/>
        <v>14685.590166513859</v>
      </c>
      <c r="AS38" s="1">
        <f t="shared" si="20"/>
        <v>29.191020489940787</v>
      </c>
      <c r="AT38" s="1">
        <f t="shared" si="20"/>
        <v>302718.19341778796</v>
      </c>
      <c r="AU38" s="1">
        <f t="shared" si="20"/>
        <v>150.94093462736907</v>
      </c>
      <c r="AV38" s="1">
        <f t="shared" si="20"/>
        <v>27.97357385657055</v>
      </c>
      <c r="AW38" s="1">
        <f t="shared" si="20"/>
        <v>18071.835985013386</v>
      </c>
      <c r="AX38" s="1">
        <f t="shared" si="20"/>
        <v>334.16841223754739</v>
      </c>
      <c r="AY38" s="1">
        <f t="shared" si="20"/>
        <v>18.489950522530645</v>
      </c>
      <c r="AZ38" s="1">
        <f t="shared" si="20"/>
        <v>8.8661487843471694</v>
      </c>
      <c r="BA38" s="1">
        <f t="shared" si="20"/>
        <v>94406.847063810113</v>
      </c>
      <c r="BB38" s="1">
        <f t="shared" si="20"/>
        <v>72468.284636602708</v>
      </c>
      <c r="BC38" s="1">
        <f t="shared" si="20"/>
        <v>21938.562427207398</v>
      </c>
      <c r="BD38" s="1">
        <f t="shared" si="20"/>
        <v>202.24225833390074</v>
      </c>
      <c r="BE38" s="1">
        <f t="shared" si="20"/>
        <v>2.4717343364014992</v>
      </c>
      <c r="BF38" s="1">
        <f t="shared" si="20"/>
        <v>1208.0866802912285</v>
      </c>
      <c r="BG38" s="1">
        <f t="shared" si="20"/>
        <v>47.052790757045052</v>
      </c>
      <c r="BH38" s="1">
        <f t="shared" si="20"/>
        <v>1358.8108510724903</v>
      </c>
      <c r="BI38" s="1">
        <f t="shared" si="20"/>
        <v>183.26035297082711</v>
      </c>
      <c r="BJ38" s="1">
        <f t="shared" si="20"/>
        <v>40.683388737531956</v>
      </c>
      <c r="BK38" s="1">
        <f t="shared" si="20"/>
        <v>6306.4939526869266</v>
      </c>
      <c r="BL38" s="1">
        <f t="shared" si="20"/>
        <v>1365.545097092787</v>
      </c>
      <c r="BM38" s="1">
        <f t="shared" si="20"/>
        <v>192.6006052960748</v>
      </c>
      <c r="BN38" s="1">
        <f t="shared" si="20"/>
        <v>44275.486706279225</v>
      </c>
      <c r="BO38" s="1">
        <f t="shared" si="20"/>
        <v>9.6292903093183604</v>
      </c>
      <c r="BP38" s="1">
        <f t="shared" si="20"/>
        <v>31837.747567998951</v>
      </c>
      <c r="BQ38" s="1">
        <f t="shared" si="20"/>
        <v>0</v>
      </c>
      <c r="BR38" s="1">
        <f t="shared" si="20"/>
        <v>9.0495073530596812</v>
      </c>
      <c r="BS38" s="1">
        <f t="shared" si="20"/>
        <v>65317.79326637739</v>
      </c>
      <c r="BT38" s="1">
        <f t="shared" si="20"/>
        <v>10620.575462135996</v>
      </c>
      <c r="BU38" s="1">
        <f t="shared" si="20"/>
        <v>560284.14912591386</v>
      </c>
      <c r="BV38" s="1">
        <f t="shared" si="20"/>
        <v>91402.192782156635</v>
      </c>
      <c r="BW38" s="1">
        <f t="shared" si="20"/>
        <v>208669.22677941696</v>
      </c>
      <c r="BX38" s="1">
        <f t="shared" si="20"/>
        <v>90779.714743524295</v>
      </c>
      <c r="BY38" s="1"/>
      <c r="BZ38" s="1"/>
      <c r="CA38" s="1"/>
      <c r="CC38" s="22">
        <f>IF(B38&lt;&gt;0,(Y38-B38)/B38,"")</f>
        <v>-5.8202134748804946E-3</v>
      </c>
      <c r="CD38" s="22">
        <f>IF(C38&lt;&gt;0,(AL38-C38)/C38,"")</f>
        <v>-4.9334335415594484E-3</v>
      </c>
      <c r="CE38" s="22">
        <f>IF(D38&lt;&gt;0,(AQ38-D38)/D38,"")</f>
        <v>-5.332992401956998E-3</v>
      </c>
      <c r="CF38" s="22">
        <f>IF(E38&lt;&gt;0,(BA38-E38)/E38,"")</f>
        <v>-7.1129057008759208E-3</v>
      </c>
      <c r="CG38" s="22">
        <f>IF(F38&lt;&gt;0,(BB38-F38)/F38,"")</f>
        <v>-7.5923388059393297E-3</v>
      </c>
      <c r="CH38" s="22">
        <f>IF(G38&lt;&gt;0,(BP38-G38)/G38,"")</f>
        <v>-7.3407750518731645E-3</v>
      </c>
      <c r="CI38" s="22">
        <f>IF(H38&lt;&gt;0,(BU38-H38)/H38,"")</f>
        <v>-4.6807285963938496E-3</v>
      </c>
      <c r="CJ38" s="22">
        <f>IF(I38&lt;&gt;0,(T38-I38)/I38,"")</f>
        <v>-5.2403612224087587E-3</v>
      </c>
      <c r="CK38" s="22">
        <f>IF(J38&lt;&gt;0,(V38-J38)/J38,"")</f>
        <v>-5.097441635842628E-3</v>
      </c>
      <c r="CL38" s="22">
        <f>IF(K38&lt;&gt;0,(AE38-K38)/K38,"")</f>
        <v>-5.2401160549838356E-3</v>
      </c>
      <c r="CM38" s="22">
        <f>IF(L38&lt;&gt;0,(R38-L38)/L38,"")</f>
        <v>-5.2069633791278144E-3</v>
      </c>
      <c r="CN38" s="22">
        <f>IF(M38&lt;&gt;0,(W38-M38)/M38,"")</f>
        <v>-4.9424601788077647E-3</v>
      </c>
      <c r="CO38" s="22">
        <f>IF(N38&lt;&gt;0,(AK38-N38)/N38,"")</f>
        <v>-5.1956204553596794E-3</v>
      </c>
      <c r="CP38" s="22"/>
      <c r="CQ38" s="22"/>
      <c r="CR38" s="22"/>
      <c r="CS38" s="22"/>
      <c r="CT38" s="22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H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U16" sqref="U16"/>
    </sheetView>
  </sheetViews>
  <sheetFormatPr defaultRowHeight="15" x14ac:dyDescent="0.25"/>
  <cols>
    <col min="1" max="1" width="19.85546875" customWidth="1"/>
    <col min="2" max="9" width="9.140625" style="90"/>
    <col min="10" max="11" width="9.140625" style="27"/>
    <col min="13" max="13" width="15.5703125" bestFit="1" customWidth="1"/>
    <col min="14" max="14" width="6.7109375" style="90" bestFit="1" customWidth="1"/>
    <col min="15" max="15" width="6.7109375" style="27" bestFit="1" customWidth="1"/>
    <col min="16" max="16" width="5.7109375" bestFit="1" customWidth="1"/>
    <col min="17" max="17" width="14.5703125" bestFit="1" customWidth="1"/>
    <col min="18" max="18" width="5.5703125" bestFit="1" customWidth="1"/>
    <col min="19" max="19" width="5.42578125" style="90" bestFit="1" customWidth="1"/>
    <col min="20" max="20" width="6.7109375" bestFit="1" customWidth="1"/>
    <col min="21" max="22" width="9.28515625" bestFit="1" customWidth="1"/>
    <col min="23" max="23" width="5.7109375" bestFit="1" customWidth="1"/>
    <col min="24" max="24" width="7.7109375" bestFit="1" customWidth="1"/>
    <col min="25" max="25" width="5.7109375" style="27" bestFit="1" customWidth="1"/>
    <col min="26" max="26" width="6.7109375" bestFit="1" customWidth="1"/>
    <col min="27" max="27" width="5.7109375" style="90" bestFit="1" customWidth="1"/>
    <col min="28" max="28" width="6.42578125" bestFit="1" customWidth="1"/>
    <col min="29" max="29" width="15.42578125" bestFit="1" customWidth="1"/>
    <col min="30" max="30" width="6.5703125" customWidth="1"/>
    <col min="31" max="31" width="5.7109375" bestFit="1" customWidth="1"/>
    <col min="32" max="32" width="5.140625" bestFit="1" customWidth="1"/>
    <col min="33" max="33" width="5.7109375" style="90" bestFit="1" customWidth="1"/>
    <col min="34" max="34" width="5.7109375" style="27" bestFit="1" customWidth="1"/>
    <col min="35" max="35" width="6.7109375" bestFit="1" customWidth="1"/>
    <col min="36" max="36" width="6.140625" style="27" bestFit="1" customWidth="1"/>
    <col min="37" max="37" width="7.7109375" bestFit="1" customWidth="1"/>
    <col min="38" max="38" width="10" bestFit="1" customWidth="1"/>
    <col min="39" max="39" width="9.28515625" style="90" bestFit="1" customWidth="1"/>
    <col min="40" max="40" width="7.7109375" bestFit="1" customWidth="1"/>
    <col min="41" max="41" width="6.7109375" bestFit="1" customWidth="1"/>
    <col min="42" max="42" width="7.7109375" bestFit="1" customWidth="1"/>
    <col min="43" max="43" width="6" bestFit="1" customWidth="1"/>
    <col min="44" max="44" width="6.7109375" bestFit="1" customWidth="1"/>
    <col min="45" max="45" width="5.7109375" bestFit="1" customWidth="1"/>
    <col min="46" max="46" width="7.7109375" bestFit="1" customWidth="1"/>
    <col min="47" max="50" width="5.7109375" bestFit="1" customWidth="1"/>
    <col min="51" max="51" width="5.85546875" bestFit="1" customWidth="1"/>
    <col min="52" max="52" width="4.140625" bestFit="1" customWidth="1"/>
    <col min="53" max="53" width="7.7109375" bestFit="1" customWidth="1"/>
    <col min="54" max="54" width="6.85546875" bestFit="1" customWidth="1"/>
    <col min="55" max="55" width="6.7109375" bestFit="1" customWidth="1"/>
    <col min="56" max="56" width="5.140625" bestFit="1" customWidth="1"/>
    <col min="57" max="57" width="5.28515625" bestFit="1" customWidth="1"/>
    <col min="58" max="58" width="8.7109375" bestFit="1" customWidth="1"/>
    <col min="59" max="59" width="4.85546875" bestFit="1" customWidth="1"/>
    <col min="60" max="60" width="7.85546875" bestFit="1" customWidth="1"/>
    <col min="61" max="61" width="5.85546875" bestFit="1" customWidth="1"/>
    <col min="62" max="62" width="6" bestFit="1" customWidth="1"/>
    <col min="63" max="63" width="6.7109375" bestFit="1" customWidth="1"/>
    <col min="64" max="64" width="7.7109375" style="27" bestFit="1" customWidth="1"/>
    <col min="65" max="66" width="5.7109375" bestFit="1" customWidth="1"/>
    <col min="67" max="67" width="4.140625" bestFit="1" customWidth="1"/>
    <col min="68" max="68" width="9.28515625" bestFit="1" customWidth="1"/>
    <col min="69" max="69" width="8" style="27" bestFit="1" customWidth="1"/>
    <col min="70" max="70" width="6.7109375" bestFit="1" customWidth="1"/>
    <col min="71" max="71" width="5.7109375" bestFit="1" customWidth="1"/>
    <col min="72" max="72" width="6.7109375" bestFit="1" customWidth="1"/>
    <col min="73" max="73" width="4.85546875" style="90" bestFit="1" customWidth="1"/>
    <col min="74" max="74" width="6.7109375" bestFit="1" customWidth="1"/>
    <col min="75" max="75" width="9.140625" bestFit="1" customWidth="1"/>
    <col min="76" max="76" width="7.140625" bestFit="1" customWidth="1"/>
    <col min="78" max="85" width="9.140625" style="27"/>
  </cols>
  <sheetData>
    <row r="1" spans="1:86" x14ac:dyDescent="0.25">
      <c r="A1" s="90"/>
      <c r="B1" s="90" t="s">
        <v>503</v>
      </c>
      <c r="I1" s="66" t="s">
        <v>374</v>
      </c>
      <c r="J1" s="90"/>
      <c r="K1" s="90"/>
      <c r="M1" s="27" t="s">
        <v>505</v>
      </c>
      <c r="P1" s="26"/>
      <c r="Q1" s="26"/>
      <c r="R1" s="26"/>
      <c r="T1" s="26"/>
      <c r="U1" s="26"/>
      <c r="V1" s="26"/>
      <c r="W1" s="26"/>
      <c r="X1" s="26"/>
      <c r="Z1" s="26"/>
      <c r="AB1" s="26"/>
      <c r="AC1" s="26"/>
      <c r="AD1" s="26"/>
      <c r="AE1" s="26"/>
      <c r="AF1" s="26"/>
      <c r="AI1" s="26"/>
      <c r="AK1" s="26"/>
      <c r="AL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M1" s="26"/>
      <c r="BN1" s="26"/>
      <c r="BO1" s="26"/>
      <c r="BP1" s="26"/>
      <c r="BR1" s="26"/>
      <c r="BS1" s="26"/>
      <c r="BT1" s="26"/>
      <c r="BV1" s="26"/>
      <c r="BW1" s="26"/>
      <c r="BX1" s="26"/>
      <c r="CA1" s="27" t="s">
        <v>309</v>
      </c>
    </row>
    <row r="2" spans="1:86" x14ac:dyDescent="0.25">
      <c r="A2" s="90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1" t="s">
        <v>150</v>
      </c>
      <c r="J2" s="91"/>
      <c r="K2" s="91"/>
      <c r="L2" s="25"/>
      <c r="M2" s="25" t="s">
        <v>226</v>
      </c>
      <c r="N2" s="91" t="s">
        <v>466</v>
      </c>
      <c r="O2" s="25" t="s">
        <v>359</v>
      </c>
      <c r="P2" s="25" t="s">
        <v>131</v>
      </c>
      <c r="Q2" s="25" t="s">
        <v>132</v>
      </c>
      <c r="R2" s="25" t="s">
        <v>133</v>
      </c>
      <c r="S2" s="91" t="s">
        <v>334</v>
      </c>
      <c r="T2" s="25" t="s">
        <v>360</v>
      </c>
      <c r="U2" s="25" t="s">
        <v>134</v>
      </c>
      <c r="V2" s="25" t="s">
        <v>59</v>
      </c>
      <c r="W2" s="25" t="s">
        <v>136</v>
      </c>
      <c r="X2" s="25" t="s">
        <v>137</v>
      </c>
      <c r="Y2" s="25" t="s">
        <v>361</v>
      </c>
      <c r="Z2" s="25" t="s">
        <v>138</v>
      </c>
      <c r="AA2" s="91" t="s">
        <v>467</v>
      </c>
      <c r="AB2" s="25" t="s">
        <v>139</v>
      </c>
      <c r="AC2" s="25" t="s">
        <v>140</v>
      </c>
      <c r="AD2" s="25" t="s">
        <v>141</v>
      </c>
      <c r="AE2" s="25" t="s">
        <v>142</v>
      </c>
      <c r="AF2" s="25" t="s">
        <v>143</v>
      </c>
      <c r="AG2" s="91" t="s">
        <v>468</v>
      </c>
      <c r="AH2" s="25" t="s">
        <v>362</v>
      </c>
      <c r="AI2" s="25" t="s">
        <v>144</v>
      </c>
      <c r="AJ2" s="25" t="s">
        <v>367</v>
      </c>
      <c r="AK2" s="25" t="s">
        <v>57</v>
      </c>
      <c r="AL2" s="25" t="s">
        <v>128</v>
      </c>
      <c r="AM2" s="91" t="s">
        <v>469</v>
      </c>
      <c r="AN2" s="25" t="s">
        <v>145</v>
      </c>
      <c r="AO2" s="25" t="s">
        <v>146</v>
      </c>
      <c r="AP2" s="25" t="s">
        <v>60</v>
      </c>
      <c r="AQ2" s="25" t="s">
        <v>147</v>
      </c>
      <c r="AR2" s="25" t="s">
        <v>148</v>
      </c>
      <c r="AS2" s="25" t="s">
        <v>149</v>
      </c>
      <c r="AT2" s="25" t="s">
        <v>150</v>
      </c>
      <c r="AU2" s="25" t="s">
        <v>151</v>
      </c>
      <c r="AV2" s="25" t="s">
        <v>152</v>
      </c>
      <c r="AW2" s="25" t="s">
        <v>153</v>
      </c>
      <c r="AX2" s="25" t="s">
        <v>154</v>
      </c>
      <c r="AY2" s="25" t="s">
        <v>155</v>
      </c>
      <c r="AZ2" s="25" t="s">
        <v>156</v>
      </c>
      <c r="BA2" s="25" t="s">
        <v>54</v>
      </c>
      <c r="BB2" s="25" t="s">
        <v>53</v>
      </c>
      <c r="BC2" s="25" t="s">
        <v>157</v>
      </c>
      <c r="BD2" s="25" t="s">
        <v>158</v>
      </c>
      <c r="BE2" s="25" t="s">
        <v>159</v>
      </c>
      <c r="BF2" s="25" t="s">
        <v>160</v>
      </c>
      <c r="BG2" s="25" t="s">
        <v>161</v>
      </c>
      <c r="BH2" s="25" t="s">
        <v>162</v>
      </c>
      <c r="BI2" s="25" t="s">
        <v>163</v>
      </c>
      <c r="BJ2" s="25" t="s">
        <v>164</v>
      </c>
      <c r="BK2" s="25" t="s">
        <v>165</v>
      </c>
      <c r="BL2" s="25" t="s">
        <v>363</v>
      </c>
      <c r="BM2" s="25" t="s">
        <v>166</v>
      </c>
      <c r="BN2" s="25" t="s">
        <v>167</v>
      </c>
      <c r="BO2" s="25" t="s">
        <v>168</v>
      </c>
      <c r="BP2" s="25" t="s">
        <v>61</v>
      </c>
      <c r="BQ2" s="25" t="s">
        <v>368</v>
      </c>
      <c r="BR2" s="25" t="s">
        <v>169</v>
      </c>
      <c r="BS2" s="25" t="s">
        <v>170</v>
      </c>
      <c r="BT2" s="25" t="s">
        <v>171</v>
      </c>
      <c r="BU2" s="91" t="s">
        <v>172</v>
      </c>
      <c r="BV2" s="25" t="s">
        <v>173</v>
      </c>
      <c r="BW2" s="25" t="s">
        <v>174</v>
      </c>
      <c r="BX2" s="25" t="s">
        <v>369</v>
      </c>
      <c r="BZ2" s="25" t="s">
        <v>141</v>
      </c>
      <c r="CA2" s="25" t="s">
        <v>59</v>
      </c>
      <c r="CB2" s="25" t="s">
        <v>57</v>
      </c>
      <c r="CC2" s="25" t="s">
        <v>60</v>
      </c>
      <c r="CD2" s="25" t="s">
        <v>54</v>
      </c>
      <c r="CE2" s="25" t="s">
        <v>53</v>
      </c>
      <c r="CF2" s="25" t="s">
        <v>61</v>
      </c>
      <c r="CG2" s="25" t="s">
        <v>62</v>
      </c>
      <c r="CH2" s="25" t="s">
        <v>150</v>
      </c>
    </row>
    <row r="3" spans="1:86" x14ac:dyDescent="0.25">
      <c r="A3" s="18" t="s">
        <v>76</v>
      </c>
      <c r="B3" s="91">
        <v>8744.4152973</v>
      </c>
      <c r="C3" s="91">
        <v>6.0359136113999998</v>
      </c>
      <c r="D3" s="91">
        <v>15670.186924</v>
      </c>
      <c r="E3" s="91">
        <v>3258.108017</v>
      </c>
      <c r="F3" s="91">
        <v>1525.1118220000001</v>
      </c>
      <c r="G3" s="91">
        <v>17835.944009999999</v>
      </c>
      <c r="H3" s="91">
        <v>3980.2526982999998</v>
      </c>
      <c r="I3" s="91">
        <v>2113.6330048</v>
      </c>
      <c r="J3" s="91"/>
      <c r="K3" s="91"/>
      <c r="L3" s="25"/>
      <c r="M3" s="25" t="s">
        <v>121</v>
      </c>
      <c r="N3" s="91">
        <v>0</v>
      </c>
      <c r="O3" s="25">
        <v>2.7144030131847598</v>
      </c>
      <c r="P3" s="25">
        <v>0.64208688135674297</v>
      </c>
      <c r="Q3" s="25">
        <v>0.64208688135674297</v>
      </c>
      <c r="R3" s="25">
        <v>0.57941187302187602</v>
      </c>
      <c r="S3" s="91">
        <v>0</v>
      </c>
      <c r="T3" s="25">
        <v>14.2698208514068</v>
      </c>
      <c r="U3" s="25">
        <v>15.8730711627065</v>
      </c>
      <c r="V3" s="25">
        <v>5702.21098952184</v>
      </c>
      <c r="W3" s="25">
        <v>2.0831444783119002</v>
      </c>
      <c r="X3" s="25">
        <v>1.2356580217051401</v>
      </c>
      <c r="Y3" s="25">
        <v>0.644474632564214</v>
      </c>
      <c r="Z3" s="25">
        <v>2.0305373034024998</v>
      </c>
      <c r="AA3" s="91">
        <v>0</v>
      </c>
      <c r="AB3" s="25">
        <v>35.823237806820799</v>
      </c>
      <c r="AC3" s="25">
        <v>35.823237806820799</v>
      </c>
      <c r="AD3" s="25">
        <v>0.15901509093067001</v>
      </c>
      <c r="AE3" s="25">
        <v>1.1794107721570199</v>
      </c>
      <c r="AF3" s="25">
        <v>0.117094308234372</v>
      </c>
      <c r="AG3" s="91">
        <v>0.88021779611103201</v>
      </c>
      <c r="AH3" s="25">
        <v>0.50027019659716498</v>
      </c>
      <c r="AI3" s="25">
        <v>49.832976250872797</v>
      </c>
      <c r="AJ3" s="25">
        <v>4.6130910078594697E-2</v>
      </c>
      <c r="AK3" s="25">
        <v>1.48170211957208E-2</v>
      </c>
      <c r="AL3" s="25">
        <v>0</v>
      </c>
      <c r="AM3" s="91">
        <v>331.44462319747402</v>
      </c>
      <c r="AN3" s="25">
        <v>4148.8007149643499</v>
      </c>
      <c r="AO3" s="25">
        <v>460.81894346870502</v>
      </c>
      <c r="AP3" s="25">
        <v>4609.7786735239897</v>
      </c>
      <c r="AQ3" s="25">
        <v>0.10618153041110601</v>
      </c>
      <c r="AR3" s="25">
        <v>3.9794218384966098</v>
      </c>
      <c r="AS3" s="25">
        <v>46.085697592001701</v>
      </c>
      <c r="AT3" s="25">
        <v>147.10169913402501</v>
      </c>
      <c r="AU3" s="25">
        <v>10.890489245930301</v>
      </c>
      <c r="AV3" s="25">
        <v>1.54647215727773</v>
      </c>
      <c r="AW3" s="25">
        <v>4.4927564606998498</v>
      </c>
      <c r="AX3" s="25">
        <v>16.9657558608119</v>
      </c>
      <c r="AY3" s="25">
        <v>0.43473049708714301</v>
      </c>
      <c r="AZ3" s="25">
        <v>8.0587687084320798</v>
      </c>
      <c r="BA3" s="25">
        <v>2140.6169072233602</v>
      </c>
      <c r="BB3" s="25">
        <v>607.05864056000598</v>
      </c>
      <c r="BC3" s="25">
        <v>1533.55826666336</v>
      </c>
      <c r="BD3" s="25">
        <v>2.3542814310201199</v>
      </c>
      <c r="BE3" s="25">
        <v>0.74933210315426202</v>
      </c>
      <c r="BF3" s="25">
        <v>378.40324706591298</v>
      </c>
      <c r="BG3" s="25">
        <v>2.9223654601872799</v>
      </c>
      <c r="BH3" s="25">
        <v>6.0208393724322997</v>
      </c>
      <c r="BI3" s="25">
        <v>5.9115202246509603E-2</v>
      </c>
      <c r="BJ3" s="25">
        <v>0.47410079531738097</v>
      </c>
      <c r="BK3" s="25">
        <v>15.4448087331249</v>
      </c>
      <c r="BL3" s="25">
        <v>1.33298975805706</v>
      </c>
      <c r="BM3" s="25">
        <v>108.76509073672899</v>
      </c>
      <c r="BN3" s="25">
        <v>2.00913921948665</v>
      </c>
      <c r="BO3" s="25">
        <v>1.3816499181534101</v>
      </c>
      <c r="BP3" s="25">
        <v>5396.8798323804303</v>
      </c>
      <c r="BQ3" s="25">
        <v>0.98702719203161704</v>
      </c>
      <c r="BR3" s="25">
        <v>0</v>
      </c>
      <c r="BS3" s="25">
        <v>17.937637200787002</v>
      </c>
      <c r="BT3" s="25">
        <v>14.642466585653899</v>
      </c>
      <c r="BU3" s="91">
        <v>0</v>
      </c>
      <c r="BV3" s="25">
        <v>27.152211528781301</v>
      </c>
      <c r="BW3" s="25">
        <v>385.395466570324</v>
      </c>
      <c r="BX3" s="25">
        <v>6.3904916619143197</v>
      </c>
      <c r="BZ3" s="34">
        <f t="shared" ref="BZ3:BZ47" si="0">AD3/AP3</f>
        <v>3.4495168248307546E-5</v>
      </c>
      <c r="CA3" s="22">
        <f t="shared" ref="CA3:CA34" si="1">IF(B3=0,"",(V3-B3)/B3)</f>
        <v>-0.34790254171911261</v>
      </c>
      <c r="CB3" s="22">
        <f t="shared" ref="CB3:CB34" si="2">IF(C3=0,"",(AK3-C3)/C3)</f>
        <v>-0.99754518998288255</v>
      </c>
      <c r="CC3" s="22">
        <f t="shared" ref="CC3:CC34" si="3">IF(D3=0,"",(AP3-D3)/D3)</f>
        <v>-0.70582490841485834</v>
      </c>
      <c r="CD3" s="22">
        <f t="shared" ref="CD3:CD34" si="4">IF(E3=0,"",(BA3-E3)/E3)</f>
        <v>-0.34298774133510868</v>
      </c>
      <c r="CE3" s="22">
        <f t="shared" ref="CE3:CE34" si="5">IF(F3=0,"",(BB3-F3)/F3)</f>
        <v>-0.6019579470809413</v>
      </c>
      <c r="CF3" s="22">
        <f t="shared" ref="CF3:CF34" si="6">IF(G3=0,"",(BP3-G3)/G3)</f>
        <v>-0.69741552062763901</v>
      </c>
      <c r="CG3" s="22">
        <f t="shared" ref="CG3:CG34" si="7">IF(H3=0,"",(BW3-H3)/H3)</f>
        <v>-0.90317311593434013</v>
      </c>
      <c r="CH3" s="22">
        <f>IF(I3=0,"",(AT3-I3)/I3)</f>
        <v>-0.93040338658605293</v>
      </c>
    </row>
    <row r="4" spans="1:86" x14ac:dyDescent="0.25">
      <c r="A4" s="18" t="s">
        <v>77</v>
      </c>
      <c r="B4" s="91">
        <v>213.84018879000001</v>
      </c>
      <c r="C4" s="91">
        <v>17.472897094</v>
      </c>
      <c r="D4" s="91">
        <v>206.53259224999999</v>
      </c>
      <c r="E4" s="91">
        <v>33.204567953999998</v>
      </c>
      <c r="F4" s="91">
        <v>15.316379991</v>
      </c>
      <c r="G4" s="91">
        <v>57.783297685000001</v>
      </c>
      <c r="H4" s="91">
        <v>247.55480784</v>
      </c>
      <c r="I4" s="91">
        <v>66.435845763000003</v>
      </c>
      <c r="J4" s="91"/>
      <c r="K4" s="91"/>
      <c r="L4" s="25"/>
      <c r="M4" s="25" t="s">
        <v>77</v>
      </c>
      <c r="N4" s="91">
        <v>0</v>
      </c>
      <c r="O4" s="25">
        <v>2.7532586741716498</v>
      </c>
      <c r="P4" s="25">
        <v>0.477878535500045</v>
      </c>
      <c r="Q4" s="25">
        <v>0.477878535500045</v>
      </c>
      <c r="R4" s="25">
        <v>0.70174778998660903</v>
      </c>
      <c r="S4" s="91">
        <v>0</v>
      </c>
      <c r="T4" s="25">
        <v>1.90412360092132</v>
      </c>
      <c r="U4" s="25">
        <v>45.534732080446801</v>
      </c>
      <c r="V4" s="25">
        <v>213.840153803248</v>
      </c>
      <c r="W4" s="25">
        <v>13.050206195660801</v>
      </c>
      <c r="X4" s="25">
        <v>2.0611035228786498</v>
      </c>
      <c r="Y4" s="25">
        <v>1.0895203261530699</v>
      </c>
      <c r="Z4" s="25">
        <v>16.7475601436795</v>
      </c>
      <c r="AA4" s="91">
        <v>0</v>
      </c>
      <c r="AB4" s="25">
        <v>8.7499658693432494</v>
      </c>
      <c r="AC4" s="25">
        <v>8.7499658693432494</v>
      </c>
      <c r="AD4" s="25">
        <v>0.101138603711745</v>
      </c>
      <c r="AE4" s="25">
        <v>2.36194658897193</v>
      </c>
      <c r="AF4" s="25">
        <v>6.0908282150829399E-2</v>
      </c>
      <c r="AG4" s="91">
        <v>0.49254587882355699</v>
      </c>
      <c r="AH4" s="25">
        <v>0.46350836356421199</v>
      </c>
      <c r="AI4" s="25">
        <v>8.8144406816119307</v>
      </c>
      <c r="AJ4" s="25">
        <v>2.5813241537885698E-2</v>
      </c>
      <c r="AK4" s="25">
        <v>17.473063407873699</v>
      </c>
      <c r="AL4" s="25">
        <v>0</v>
      </c>
      <c r="AM4" s="91">
        <v>195.525463647436</v>
      </c>
      <c r="AN4" s="25">
        <v>185.879126009141</v>
      </c>
      <c r="AO4" s="25">
        <v>20.551968971905701</v>
      </c>
      <c r="AP4" s="25">
        <v>206.53223358475799</v>
      </c>
      <c r="AQ4" s="25">
        <v>5.5466780601530999E-2</v>
      </c>
      <c r="AR4" s="25">
        <v>5.1204504779929296</v>
      </c>
      <c r="AS4" s="25">
        <v>0.218193378417853</v>
      </c>
      <c r="AT4" s="25">
        <v>67.6821107875232</v>
      </c>
      <c r="AU4" s="25">
        <v>0.26171330253895198</v>
      </c>
      <c r="AV4" s="25">
        <v>1.5139797297133399</v>
      </c>
      <c r="AW4" s="25">
        <v>0.53691596833060595</v>
      </c>
      <c r="AX4" s="25">
        <v>0.31033804474562399</v>
      </c>
      <c r="AY4" s="25">
        <v>8.7251321395305503E-3</v>
      </c>
      <c r="AZ4" s="25">
        <v>0.399781657032028</v>
      </c>
      <c r="BA4" s="25">
        <v>33.205297768372503</v>
      </c>
      <c r="BB4" s="25">
        <v>15.3158584705445</v>
      </c>
      <c r="BC4" s="25">
        <v>17.889439297827899</v>
      </c>
      <c r="BD4" s="25">
        <v>2.4727715515578301E-3</v>
      </c>
      <c r="BE4" s="25">
        <v>1.13955312312262E-2</v>
      </c>
      <c r="BF4" s="25">
        <v>5.9226381954838399</v>
      </c>
      <c r="BG4" s="25">
        <v>8.9335624630036595E-2</v>
      </c>
      <c r="BH4" s="25">
        <v>0.815337991806523</v>
      </c>
      <c r="BI4" s="25">
        <v>0.92391353700513401</v>
      </c>
      <c r="BJ4" s="25">
        <v>0.16868207697437701</v>
      </c>
      <c r="BK4" s="25">
        <v>2.0886540131174902</v>
      </c>
      <c r="BL4" s="25">
        <v>2.6805092674076598</v>
      </c>
      <c r="BM4" s="25">
        <v>1.0323550239477</v>
      </c>
      <c r="BN4" s="25">
        <v>0.98570086480155295</v>
      </c>
      <c r="BO4" s="25">
        <v>2.5725627077167201E-2</v>
      </c>
      <c r="BP4" s="25">
        <v>57.793856083079298</v>
      </c>
      <c r="BQ4" s="25">
        <v>0.55231382450816002</v>
      </c>
      <c r="BR4" s="25">
        <v>0</v>
      </c>
      <c r="BS4" s="25">
        <v>30.3177216127031</v>
      </c>
      <c r="BT4" s="25">
        <v>16.192064360432202</v>
      </c>
      <c r="BU4" s="91">
        <v>0</v>
      </c>
      <c r="BV4" s="25">
        <v>8.7272726064475101</v>
      </c>
      <c r="BW4" s="25">
        <v>247.55475111912</v>
      </c>
      <c r="BX4" s="25">
        <v>4.8711702863310604</v>
      </c>
      <c r="BZ4" s="34">
        <f t="shared" si="0"/>
        <v>4.8969888116877944E-4</v>
      </c>
      <c r="CA4" s="22">
        <f t="shared" si="1"/>
        <v>-1.6361167753744343E-7</v>
      </c>
      <c r="CB4" s="22">
        <f t="shared" si="2"/>
        <v>9.51839141522835E-6</v>
      </c>
      <c r="CC4" s="22">
        <f t="shared" si="3"/>
        <v>-1.7366035941187302E-6</v>
      </c>
      <c r="CD4" s="22">
        <f t="shared" si="4"/>
        <v>2.1979336503225645E-5</v>
      </c>
      <c r="CE4" s="22">
        <f t="shared" si="5"/>
        <v>-3.4049850931256134E-5</v>
      </c>
      <c r="CF4" s="22">
        <f t="shared" si="6"/>
        <v>1.8272404833755289E-4</v>
      </c>
      <c r="CG4" s="22">
        <f t="shared" si="7"/>
        <v>-2.2912453404289808E-7</v>
      </c>
      <c r="CH4" s="22">
        <f t="shared" ref="CH4:CH15" si="8">IF(I4=0,"",(AT4-I4)/I4)</f>
        <v>1.8758924646930245E-2</v>
      </c>
    </row>
    <row r="5" spans="1:86" x14ac:dyDescent="0.25">
      <c r="A5" s="18" t="s">
        <v>78</v>
      </c>
      <c r="B5" s="91">
        <v>5555.9386630999998</v>
      </c>
      <c r="C5" s="91">
        <v>110.88558556</v>
      </c>
      <c r="D5" s="91">
        <v>17701.973728000001</v>
      </c>
      <c r="E5" s="91">
        <v>802.63277295</v>
      </c>
      <c r="F5" s="91">
        <v>496.61428319999999</v>
      </c>
      <c r="G5" s="91">
        <v>45816.113261999999</v>
      </c>
      <c r="H5" s="91">
        <v>3588.3767797999999</v>
      </c>
      <c r="I5" s="91">
        <v>2118.3343841000001</v>
      </c>
      <c r="J5" s="91"/>
      <c r="K5" s="91"/>
      <c r="L5" s="25"/>
      <c r="M5" s="25" t="s">
        <v>71</v>
      </c>
      <c r="N5" s="91">
        <v>0</v>
      </c>
      <c r="O5" s="25">
        <v>38.143420090766</v>
      </c>
      <c r="P5" s="25">
        <v>20.018153669907299</v>
      </c>
      <c r="Q5" s="25">
        <v>20.018153669907299</v>
      </c>
      <c r="R5" s="25">
        <v>3.8568640080625598</v>
      </c>
      <c r="S5" s="91">
        <v>0</v>
      </c>
      <c r="T5" s="25">
        <v>9.28530979511768</v>
      </c>
      <c r="U5" s="25">
        <v>52.639222188417698</v>
      </c>
      <c r="V5" s="25">
        <v>5552.4726379454696</v>
      </c>
      <c r="W5" s="25">
        <v>20.361849484192899</v>
      </c>
      <c r="X5" s="25">
        <v>1.8901150283911199</v>
      </c>
      <c r="Y5" s="25">
        <v>5.6497394032566097</v>
      </c>
      <c r="Z5" s="25">
        <v>359.77739271694202</v>
      </c>
      <c r="AA5" s="91">
        <v>0</v>
      </c>
      <c r="AB5" s="25">
        <v>44.894700143152399</v>
      </c>
      <c r="AC5" s="25">
        <v>44.894700143152399</v>
      </c>
      <c r="AD5" s="25">
        <v>1.2428360170303601</v>
      </c>
      <c r="AE5" s="25">
        <v>47.224901415633198</v>
      </c>
      <c r="AF5" s="25">
        <v>1.7036657996406399</v>
      </c>
      <c r="AG5" s="91">
        <v>6.5776170323548904</v>
      </c>
      <c r="AH5" s="25">
        <v>32.207089017124403</v>
      </c>
      <c r="AI5" s="25">
        <v>168.38578739383399</v>
      </c>
      <c r="AJ5" s="25">
        <v>0.34472444223744197</v>
      </c>
      <c r="AK5" s="25">
        <v>110.886028389167</v>
      </c>
      <c r="AL5" s="25">
        <v>0</v>
      </c>
      <c r="AM5" s="91">
        <v>3456.0030758827802</v>
      </c>
      <c r="AN5" s="25">
        <v>15907.337434258399</v>
      </c>
      <c r="AO5" s="25">
        <v>1766.2399217498</v>
      </c>
      <c r="AP5" s="25">
        <v>17674.8201920252</v>
      </c>
      <c r="AQ5" s="25">
        <v>6.0312087253426796</v>
      </c>
      <c r="AR5" s="25">
        <v>48.928158353157201</v>
      </c>
      <c r="AS5" s="25">
        <v>13.439408090962701</v>
      </c>
      <c r="AT5" s="25">
        <v>2136.3564371245898</v>
      </c>
      <c r="AU5" s="25">
        <v>12.611130843412599</v>
      </c>
      <c r="AV5" s="25">
        <v>3.1268864366143498</v>
      </c>
      <c r="AW5" s="25">
        <v>21.699034457039499</v>
      </c>
      <c r="AX5" s="25">
        <v>6.6308046736378898</v>
      </c>
      <c r="AY5" s="25">
        <v>1.55349878481236</v>
      </c>
      <c r="AZ5" s="25">
        <v>6.4657841013819599</v>
      </c>
      <c r="BA5" s="25">
        <v>816.07923429044797</v>
      </c>
      <c r="BB5" s="25">
        <v>495.02908251644601</v>
      </c>
      <c r="BC5" s="25">
        <v>321.05015177400202</v>
      </c>
      <c r="BD5" s="25">
        <v>6.8549176849264495E-2</v>
      </c>
      <c r="BE5" s="25">
        <v>0.163078185155178</v>
      </c>
      <c r="BF5" s="25">
        <v>186.58666000551099</v>
      </c>
      <c r="BG5" s="25">
        <v>2.1333472224518601</v>
      </c>
      <c r="BH5" s="25">
        <v>47.4387755453808</v>
      </c>
      <c r="BI5" s="25">
        <v>2.47980274014424</v>
      </c>
      <c r="BJ5" s="25">
        <v>2.8265683427305301</v>
      </c>
      <c r="BK5" s="25">
        <v>119.090700241341</v>
      </c>
      <c r="BL5" s="25">
        <v>12.759681729352</v>
      </c>
      <c r="BM5" s="25">
        <v>24.877328578184098</v>
      </c>
      <c r="BN5" s="25">
        <v>29.605776866383302</v>
      </c>
      <c r="BO5" s="25">
        <v>14.2319482244525</v>
      </c>
      <c r="BP5" s="25">
        <v>45813.521351531199</v>
      </c>
      <c r="BQ5" s="25">
        <v>7.3757328925280499</v>
      </c>
      <c r="BR5" s="25">
        <v>1066.8562586462499</v>
      </c>
      <c r="BS5" s="25">
        <v>14.074540673919801</v>
      </c>
      <c r="BT5" s="25">
        <v>139.53657719109799</v>
      </c>
      <c r="BU5" s="91">
        <v>0</v>
      </c>
      <c r="BV5" s="25">
        <v>246.017156574832</v>
      </c>
      <c r="BW5" s="25">
        <v>3591.9777623084001</v>
      </c>
      <c r="BX5" s="25">
        <v>90.323016252157501</v>
      </c>
      <c r="BZ5" s="34">
        <f t="shared" si="0"/>
        <v>7.0316755900641189E-5</v>
      </c>
      <c r="CA5" s="22">
        <f t="shared" si="1"/>
        <v>-6.238415081055331E-4</v>
      </c>
      <c r="CB5" s="22">
        <f t="shared" si="2"/>
        <v>3.9935683683605987E-6</v>
      </c>
      <c r="CC5" s="22">
        <f t="shared" si="3"/>
        <v>-1.5339270293826832E-3</v>
      </c>
      <c r="CD5" s="22">
        <f t="shared" si="4"/>
        <v>1.6752943305600124E-2</v>
      </c>
      <c r="CE5" s="22">
        <f t="shared" si="5"/>
        <v>-3.192015890762399E-3</v>
      </c>
      <c r="CF5" s="22">
        <f t="shared" si="6"/>
        <v>-5.657202857820305E-5</v>
      </c>
      <c r="CG5" s="22">
        <f t="shared" si="7"/>
        <v>1.0035129333884766E-3</v>
      </c>
      <c r="CH5" s="22">
        <f t="shared" si="8"/>
        <v>8.5076525971826602E-3</v>
      </c>
    </row>
    <row r="6" spans="1:86" x14ac:dyDescent="0.25">
      <c r="A6" s="18" t="s">
        <v>79</v>
      </c>
      <c r="B6" s="91">
        <v>40941.471316000003</v>
      </c>
      <c r="C6" s="91">
        <v>379.51914195000001</v>
      </c>
      <c r="D6" s="91">
        <v>16045.012360999999</v>
      </c>
      <c r="E6" s="91">
        <v>3154.6524301999998</v>
      </c>
      <c r="F6" s="91">
        <v>1357.4547017</v>
      </c>
      <c r="G6" s="91">
        <v>19619.708441999999</v>
      </c>
      <c r="H6" s="91">
        <v>3254.6915030999999</v>
      </c>
      <c r="I6" s="91">
        <v>954.76498852999998</v>
      </c>
      <c r="J6" s="91"/>
      <c r="K6" s="91"/>
      <c r="L6" s="25"/>
      <c r="M6" s="25" t="s">
        <v>122</v>
      </c>
      <c r="N6" s="91">
        <v>0</v>
      </c>
      <c r="O6" s="25">
        <v>3.7004641906302398</v>
      </c>
      <c r="P6" s="25">
        <v>22.479993612021701</v>
      </c>
      <c r="Q6" s="25">
        <v>22.479993612021701</v>
      </c>
      <c r="R6" s="25">
        <v>30.952711177753901</v>
      </c>
      <c r="S6" s="91">
        <v>0</v>
      </c>
      <c r="T6" s="25">
        <v>10.4313819176908</v>
      </c>
      <c r="U6" s="25">
        <v>16.742677230610699</v>
      </c>
      <c r="V6" s="25">
        <v>40923.1002075492</v>
      </c>
      <c r="W6" s="25">
        <v>16.249220970609201</v>
      </c>
      <c r="X6" s="25">
        <v>2.8496090503172402</v>
      </c>
      <c r="Y6" s="25">
        <v>3.2774015122155902</v>
      </c>
      <c r="Z6" s="25">
        <v>20.4885948540391</v>
      </c>
      <c r="AA6" s="91">
        <v>0</v>
      </c>
      <c r="AB6" s="25">
        <v>230.55970836196701</v>
      </c>
      <c r="AC6" s="25">
        <v>230.55970836196701</v>
      </c>
      <c r="AD6" s="25">
        <v>0.57272865169188303</v>
      </c>
      <c r="AE6" s="25">
        <v>22.714462753341799</v>
      </c>
      <c r="AF6" s="25">
        <v>9.0566576375648699E-3</v>
      </c>
      <c r="AG6" s="91">
        <v>6.3821576547131196</v>
      </c>
      <c r="AH6" s="25">
        <v>6.57239574070781</v>
      </c>
      <c r="AI6" s="25">
        <v>1128.2123377243099</v>
      </c>
      <c r="AJ6" s="25">
        <v>0.33448036948579901</v>
      </c>
      <c r="AK6" s="25">
        <v>379.51086608608</v>
      </c>
      <c r="AL6" s="25">
        <v>0</v>
      </c>
      <c r="AM6" s="91">
        <v>3094.21902077304</v>
      </c>
      <c r="AN6" s="25">
        <v>14432.374552207</v>
      </c>
      <c r="AO6" s="25">
        <v>1603.02468477498</v>
      </c>
      <c r="AP6" s="25">
        <v>16035.9719656337</v>
      </c>
      <c r="AQ6" s="25">
        <v>9.0125540431461995E-2</v>
      </c>
      <c r="AR6" s="25">
        <v>33.726518027249597</v>
      </c>
      <c r="AS6" s="25">
        <v>7.3846762677954203</v>
      </c>
      <c r="AT6" s="25">
        <v>969.90292583940402</v>
      </c>
      <c r="AU6" s="25">
        <v>8.1152323020734602</v>
      </c>
      <c r="AV6" s="25">
        <v>13.9643196801093</v>
      </c>
      <c r="AW6" s="25">
        <v>66.144009005182397</v>
      </c>
      <c r="AX6" s="25">
        <v>7.7079870008417704</v>
      </c>
      <c r="AY6" s="25">
        <v>6.8626785010775002</v>
      </c>
      <c r="AZ6" s="25">
        <v>11.505404076794401</v>
      </c>
      <c r="BA6" s="25">
        <v>3124.5781751724498</v>
      </c>
      <c r="BB6" s="25">
        <v>1352.0232987895499</v>
      </c>
      <c r="BC6" s="25">
        <v>1772.5548763828899</v>
      </c>
      <c r="BD6" s="25">
        <v>0.35771602649955497</v>
      </c>
      <c r="BE6" s="25">
        <v>0.58382973042984398</v>
      </c>
      <c r="BF6" s="25">
        <v>496.09816365033799</v>
      </c>
      <c r="BG6" s="25">
        <v>10.548719781191201</v>
      </c>
      <c r="BH6" s="25">
        <v>184.856877037911</v>
      </c>
      <c r="BI6" s="25">
        <v>4.4865908707728801</v>
      </c>
      <c r="BJ6" s="25">
        <v>9.0898043508214794</v>
      </c>
      <c r="BK6" s="25">
        <v>462.49918811570802</v>
      </c>
      <c r="BL6" s="25">
        <v>23.464152485130899</v>
      </c>
      <c r="BM6" s="25">
        <v>16.722321501127102</v>
      </c>
      <c r="BN6" s="25">
        <v>44.472345365934103</v>
      </c>
      <c r="BO6" s="25">
        <v>0.62343552494805299</v>
      </c>
      <c r="BP6" s="25">
        <v>19618.298368449399</v>
      </c>
      <c r="BQ6" s="25">
        <v>7.1565450843936098</v>
      </c>
      <c r="BR6" s="25">
        <v>90.618356344075494</v>
      </c>
      <c r="BS6" s="25">
        <v>196.436832003353</v>
      </c>
      <c r="BT6" s="25">
        <v>55.376023189965302</v>
      </c>
      <c r="BU6" s="91">
        <v>0</v>
      </c>
      <c r="BV6" s="25">
        <v>280.63393497679903</v>
      </c>
      <c r="BW6" s="25">
        <v>3248.2714984806798</v>
      </c>
      <c r="BX6" s="25">
        <v>27.765481868555501</v>
      </c>
      <c r="BZ6" s="34">
        <f t="shared" si="0"/>
        <v>3.5715244010109508E-5</v>
      </c>
      <c r="CA6" s="22">
        <f t="shared" si="1"/>
        <v>-4.4871637145154784E-4</v>
      </c>
      <c r="CB6" s="22">
        <f t="shared" si="2"/>
        <v>-2.1806183154512482E-5</v>
      </c>
      <c r="CC6" s="22">
        <f t="shared" si="3"/>
        <v>-5.6343960122293992E-4</v>
      </c>
      <c r="CD6" s="22">
        <f t="shared" si="4"/>
        <v>-9.5333022236124103E-3</v>
      </c>
      <c r="CE6" s="22">
        <f t="shared" si="5"/>
        <v>-4.0011669661227569E-3</v>
      </c>
      <c r="CF6" s="22">
        <f t="shared" si="6"/>
        <v>-7.1870260191092712E-5</v>
      </c>
      <c r="CG6" s="22">
        <f t="shared" si="7"/>
        <v>-1.9725385994971124E-3</v>
      </c>
      <c r="CH6" s="22">
        <f t="shared" si="8"/>
        <v>1.5855144974169091E-2</v>
      </c>
    </row>
    <row r="7" spans="1:86" x14ac:dyDescent="0.25">
      <c r="A7" s="18" t="s">
        <v>80</v>
      </c>
      <c r="B7" s="91">
        <v>514349.97678000003</v>
      </c>
      <c r="C7" s="91">
        <v>1400.8738169999999</v>
      </c>
      <c r="D7" s="91">
        <v>44371.094585999999</v>
      </c>
      <c r="E7" s="91">
        <v>10718.593476</v>
      </c>
      <c r="F7" s="91">
        <v>8626.1563669000006</v>
      </c>
      <c r="G7" s="91">
        <v>134238.78302999999</v>
      </c>
      <c r="H7" s="91">
        <v>24456.009859999998</v>
      </c>
      <c r="I7" s="91">
        <v>7590.0487487</v>
      </c>
      <c r="J7" s="91"/>
      <c r="K7" s="91"/>
      <c r="L7" s="25"/>
      <c r="M7" s="25" t="s">
        <v>123</v>
      </c>
      <c r="N7" s="91">
        <v>0</v>
      </c>
      <c r="O7" s="25">
        <v>160.494956918111</v>
      </c>
      <c r="P7" s="25">
        <v>183.03393070176901</v>
      </c>
      <c r="Q7" s="25">
        <v>183.03393070176901</v>
      </c>
      <c r="R7" s="25">
        <v>26.901290349562299</v>
      </c>
      <c r="S7" s="91">
        <v>0</v>
      </c>
      <c r="T7" s="25">
        <v>213.873090969473</v>
      </c>
      <c r="U7" s="25">
        <v>886.161428526397</v>
      </c>
      <c r="V7" s="25">
        <v>513313.85191497201</v>
      </c>
      <c r="W7" s="25">
        <v>215.35686350139699</v>
      </c>
      <c r="X7" s="25">
        <v>100.77160239441299</v>
      </c>
      <c r="Y7" s="25">
        <v>49.9468005261649</v>
      </c>
      <c r="Z7" s="25">
        <v>3666.66118917735</v>
      </c>
      <c r="AA7" s="91">
        <v>0</v>
      </c>
      <c r="AB7" s="25">
        <v>691.56336550464005</v>
      </c>
      <c r="AC7" s="25">
        <v>691.56336550464005</v>
      </c>
      <c r="AD7" s="25">
        <v>7.3517949472341897</v>
      </c>
      <c r="AE7" s="25">
        <v>98.511963728329903</v>
      </c>
      <c r="AF7" s="25">
        <v>4.5606095311957597</v>
      </c>
      <c r="AG7" s="91">
        <v>31.3310366693958</v>
      </c>
      <c r="AH7" s="25">
        <v>148.80122902113399</v>
      </c>
      <c r="AI7" s="25">
        <v>2688.9743460268</v>
      </c>
      <c r="AJ7" s="25">
        <v>1.6420127215039599</v>
      </c>
      <c r="AK7" s="25">
        <v>1400.46598996739</v>
      </c>
      <c r="AL7" s="25">
        <v>0</v>
      </c>
      <c r="AM7" s="91">
        <v>22488.4869901319</v>
      </c>
      <c r="AN7" s="25">
        <v>36919.6772387983</v>
      </c>
      <c r="AO7" s="25">
        <v>4094.83458126091</v>
      </c>
      <c r="AP7" s="25">
        <v>41021.863615006398</v>
      </c>
      <c r="AQ7" s="25">
        <v>11.9842220755878</v>
      </c>
      <c r="AR7" s="25">
        <v>417.497485083892</v>
      </c>
      <c r="AS7" s="25">
        <v>1094.02760384761</v>
      </c>
      <c r="AT7" s="25">
        <v>7629.9101239063402</v>
      </c>
      <c r="AU7" s="25">
        <v>65.640520511799295</v>
      </c>
      <c r="AV7" s="25">
        <v>157.82505123585599</v>
      </c>
      <c r="AW7" s="25">
        <v>289.09766006372899</v>
      </c>
      <c r="AX7" s="25">
        <v>89.882404394935406</v>
      </c>
      <c r="AY7" s="25">
        <v>58.005271346969003</v>
      </c>
      <c r="AZ7" s="25">
        <v>104.45767595549999</v>
      </c>
      <c r="BA7" s="25">
        <v>10741.2940707048</v>
      </c>
      <c r="BB7" s="25">
        <v>8539.8519476087895</v>
      </c>
      <c r="BC7" s="25">
        <v>2201.4421230960502</v>
      </c>
      <c r="BD7" s="25">
        <v>123.20664676896099</v>
      </c>
      <c r="BE7" s="25">
        <v>3.3602602509190498</v>
      </c>
      <c r="BF7" s="25">
        <v>3910.1272821778598</v>
      </c>
      <c r="BG7" s="25">
        <v>208.740116911104</v>
      </c>
      <c r="BH7" s="25">
        <v>500.081815582351</v>
      </c>
      <c r="BI7" s="25">
        <v>4.6940877319838199</v>
      </c>
      <c r="BJ7" s="25">
        <v>66.722443946824498</v>
      </c>
      <c r="BK7" s="25">
        <v>1253.71092407935</v>
      </c>
      <c r="BL7" s="25">
        <v>188.399351265143</v>
      </c>
      <c r="BM7" s="25">
        <v>228.66916612862801</v>
      </c>
      <c r="BN7" s="25">
        <v>376.88925351079399</v>
      </c>
      <c r="BO7" s="25">
        <v>4.7137631635994897</v>
      </c>
      <c r="BP7" s="25">
        <v>134232.50809834999</v>
      </c>
      <c r="BQ7" s="25">
        <v>35.132797444982899</v>
      </c>
      <c r="BR7" s="25">
        <v>0</v>
      </c>
      <c r="BS7" s="25">
        <v>963.17269954249105</v>
      </c>
      <c r="BT7" s="25">
        <v>2256.0103756900899</v>
      </c>
      <c r="BU7" s="91">
        <v>0</v>
      </c>
      <c r="BV7" s="25">
        <v>1792.6530790071199</v>
      </c>
      <c r="BW7" s="25">
        <v>24339.891455505302</v>
      </c>
      <c r="BX7" s="25">
        <v>939.85225265790905</v>
      </c>
      <c r="BZ7" s="34">
        <f t="shared" si="0"/>
        <v>1.792165030879971E-4</v>
      </c>
      <c r="CA7" s="22">
        <f t="shared" si="1"/>
        <v>-2.0144355240657346E-3</v>
      </c>
      <c r="CB7" s="22">
        <f t="shared" si="2"/>
        <v>-2.9112331721874851E-4</v>
      </c>
      <c r="CC7" s="22">
        <f t="shared" si="3"/>
        <v>-7.5482270659384482E-2</v>
      </c>
      <c r="CD7" s="22">
        <f t="shared" si="4"/>
        <v>2.1178706661120223E-3</v>
      </c>
      <c r="CE7" s="22">
        <f t="shared" si="5"/>
        <v>-1.0004968101711626E-2</v>
      </c>
      <c r="CF7" s="22">
        <f t="shared" si="6"/>
        <v>-4.6744551078023863E-5</v>
      </c>
      <c r="CG7" s="22">
        <f t="shared" si="7"/>
        <v>-4.7480519168672242E-3</v>
      </c>
      <c r="CH7" s="22">
        <f t="shared" si="8"/>
        <v>5.2517943594456535E-3</v>
      </c>
    </row>
    <row r="8" spans="1:86" x14ac:dyDescent="0.25">
      <c r="A8" s="57" t="s">
        <v>81</v>
      </c>
      <c r="B8" s="91">
        <v>87183.366410999995</v>
      </c>
      <c r="C8" s="91">
        <v>3746.4731932</v>
      </c>
      <c r="D8" s="91">
        <v>72700.721982000003</v>
      </c>
      <c r="E8" s="91">
        <v>17060.151066999999</v>
      </c>
      <c r="F8" s="91">
        <v>11271.84057</v>
      </c>
      <c r="G8" s="91">
        <v>155169.27713</v>
      </c>
      <c r="H8" s="91">
        <v>49794.112891999997</v>
      </c>
      <c r="I8" s="91">
        <v>18499.497013</v>
      </c>
      <c r="J8" s="91"/>
      <c r="K8" s="91"/>
      <c r="L8" s="25"/>
      <c r="M8" s="25" t="s">
        <v>72</v>
      </c>
      <c r="N8" s="91">
        <v>0</v>
      </c>
      <c r="O8" s="25">
        <v>901.34676669765895</v>
      </c>
      <c r="P8" s="25">
        <v>208.99288222479601</v>
      </c>
      <c r="Q8" s="25">
        <v>208.99288222479601</v>
      </c>
      <c r="R8" s="25">
        <v>53.134628164296601</v>
      </c>
      <c r="S8" s="91">
        <v>0</v>
      </c>
      <c r="T8" s="25">
        <v>406.15535782761702</v>
      </c>
      <c r="U8" s="25">
        <v>1198.3095114626101</v>
      </c>
      <c r="V8" s="25">
        <v>87117.068107312094</v>
      </c>
      <c r="W8" s="25">
        <v>761.92675715349901</v>
      </c>
      <c r="X8" s="25">
        <v>76.479586925562501</v>
      </c>
      <c r="Y8" s="25">
        <v>93.737630278267304</v>
      </c>
      <c r="Z8" s="25">
        <v>8109.6533043833797</v>
      </c>
      <c r="AA8" s="91">
        <v>0</v>
      </c>
      <c r="AB8" s="25">
        <v>730.68047476208801</v>
      </c>
      <c r="AC8" s="25">
        <v>730.68047476208801</v>
      </c>
      <c r="AD8" s="25">
        <v>20.333151366696001</v>
      </c>
      <c r="AE8" s="25">
        <v>236.97594420740899</v>
      </c>
      <c r="AF8" s="25">
        <v>9.4896403920370709</v>
      </c>
      <c r="AG8" s="91">
        <v>90.476434846267594</v>
      </c>
      <c r="AH8" s="25">
        <v>760.60731453933897</v>
      </c>
      <c r="AI8" s="25">
        <v>3150.74096784327</v>
      </c>
      <c r="AJ8" s="25">
        <v>4.7417596703599196</v>
      </c>
      <c r="AK8" s="25">
        <v>3744.86768212682</v>
      </c>
      <c r="AL8" s="25">
        <v>0</v>
      </c>
      <c r="AM8" s="91">
        <v>46367.720811224499</v>
      </c>
      <c r="AN8" s="25">
        <v>65402.0459732979</v>
      </c>
      <c r="AO8" s="25">
        <v>7246.5612848649798</v>
      </c>
      <c r="AP8" s="25">
        <v>72668.940409529503</v>
      </c>
      <c r="AQ8" s="25">
        <v>12.0457877406796</v>
      </c>
      <c r="AR8" s="25">
        <v>523.14120112014302</v>
      </c>
      <c r="AS8" s="25">
        <v>212.015082977562</v>
      </c>
      <c r="AT8" s="25">
        <v>18750.484417605901</v>
      </c>
      <c r="AU8" s="25">
        <v>312.91165428477098</v>
      </c>
      <c r="AV8" s="25">
        <v>113.550146060175</v>
      </c>
      <c r="AW8" s="25">
        <v>460.43874354303301</v>
      </c>
      <c r="AX8" s="25">
        <v>140.5242115872</v>
      </c>
      <c r="AY8" s="25">
        <v>77.389124474941696</v>
      </c>
      <c r="AZ8" s="25">
        <v>252.87082559115601</v>
      </c>
      <c r="BA8" s="25">
        <v>17470.429158032101</v>
      </c>
      <c r="BB8" s="25">
        <v>11261.1846967367</v>
      </c>
      <c r="BC8" s="25">
        <v>6209.2444612953304</v>
      </c>
      <c r="BD8" s="25">
        <v>66.430133901023396</v>
      </c>
      <c r="BE8" s="25">
        <v>6.2471829814205302</v>
      </c>
      <c r="BF8" s="25">
        <v>5389.1580859456099</v>
      </c>
      <c r="BG8" s="25">
        <v>110.264853650578</v>
      </c>
      <c r="BH8" s="25">
        <v>794.50477538293399</v>
      </c>
      <c r="BI8" s="25">
        <v>34.586312766336498</v>
      </c>
      <c r="BJ8" s="25">
        <v>162.602640825961</v>
      </c>
      <c r="BK8" s="25">
        <v>1993.49392204174</v>
      </c>
      <c r="BL8" s="25">
        <v>633.51098330059403</v>
      </c>
      <c r="BM8" s="25">
        <v>623.23016498641402</v>
      </c>
      <c r="BN8" s="25">
        <v>500.40227250513601</v>
      </c>
      <c r="BO8" s="25">
        <v>10.5645632307632</v>
      </c>
      <c r="BP8" s="25">
        <v>155168.571439539</v>
      </c>
      <c r="BQ8" s="25">
        <v>111.48639002470399</v>
      </c>
      <c r="BR8" s="25">
        <v>0</v>
      </c>
      <c r="BS8" s="25">
        <v>418.622780379397</v>
      </c>
      <c r="BT8" s="25">
        <v>3086.4640212726999</v>
      </c>
      <c r="BU8" s="91">
        <v>0</v>
      </c>
      <c r="BV8" s="25">
        <v>3536.1805034220502</v>
      </c>
      <c r="BW8" s="25">
        <v>49797.294069860996</v>
      </c>
      <c r="BX8" s="25">
        <v>3793.4672176843801</v>
      </c>
      <c r="BZ8" s="34">
        <f t="shared" si="0"/>
        <v>2.7980525451599394E-4</v>
      </c>
      <c r="CA8" s="22">
        <f t="shared" si="1"/>
        <v>-7.6044670465416262E-4</v>
      </c>
      <c r="CB8" s="22">
        <f t="shared" si="2"/>
        <v>-4.285393196177237E-4</v>
      </c>
      <c r="CC8" s="22">
        <f t="shared" si="3"/>
        <v>-4.3715621528997304E-4</v>
      </c>
      <c r="CD8" s="22">
        <f t="shared" si="4"/>
        <v>2.4048913132177111E-2</v>
      </c>
      <c r="CE8" s="22">
        <f t="shared" si="5"/>
        <v>-9.4535344047189942E-4</v>
      </c>
      <c r="CF8" s="22">
        <f t="shared" si="6"/>
        <v>-4.5478749019108717E-6</v>
      </c>
      <c r="CG8" s="22">
        <f t="shared" si="7"/>
        <v>6.3886625872796844E-5</v>
      </c>
      <c r="CH8" s="22">
        <f t="shared" si="8"/>
        <v>1.3567255608599895E-2</v>
      </c>
    </row>
    <row r="9" spans="1:86" x14ac:dyDescent="0.25">
      <c r="A9" s="18" t="s">
        <v>82</v>
      </c>
      <c r="B9" s="91">
        <v>5365.9133697999996</v>
      </c>
      <c r="C9" s="91">
        <v>2183.5299653000002</v>
      </c>
      <c r="D9" s="91">
        <v>3224.4821173</v>
      </c>
      <c r="E9" s="91">
        <v>3161.7432561000001</v>
      </c>
      <c r="F9" s="91">
        <v>1824.6342098</v>
      </c>
      <c r="G9" s="91">
        <v>220700.64997</v>
      </c>
      <c r="H9" s="91">
        <v>9914.0041975000004</v>
      </c>
      <c r="I9" s="91">
        <v>2322.5717628000002</v>
      </c>
      <c r="J9" s="91"/>
      <c r="K9" s="91"/>
      <c r="L9" s="25"/>
      <c r="M9" s="25" t="s">
        <v>124</v>
      </c>
      <c r="N9" s="91">
        <v>0</v>
      </c>
      <c r="O9" s="25">
        <v>15.6050336797311</v>
      </c>
      <c r="P9" s="25">
        <v>12.654739897187399</v>
      </c>
      <c r="Q9" s="25">
        <v>12.654739897187399</v>
      </c>
      <c r="R9" s="25">
        <v>8.6367953624529292</v>
      </c>
      <c r="S9" s="91">
        <v>0</v>
      </c>
      <c r="T9" s="25">
        <v>20.275652603106501</v>
      </c>
      <c r="U9" s="25">
        <v>147.23904689161799</v>
      </c>
      <c r="V9" s="25">
        <v>5324.6471750690798</v>
      </c>
      <c r="W9" s="25">
        <v>53.329973482476099</v>
      </c>
      <c r="X9" s="25">
        <v>12.3632255648943</v>
      </c>
      <c r="Y9" s="25">
        <v>12.424712123541701</v>
      </c>
      <c r="Z9" s="25">
        <v>5759.0202422237098</v>
      </c>
      <c r="AA9" s="91">
        <v>0</v>
      </c>
      <c r="AB9" s="25">
        <v>59.737589669941698</v>
      </c>
      <c r="AC9" s="25">
        <v>59.737589669941698</v>
      </c>
      <c r="AD9" s="25">
        <v>2.0344905609486901</v>
      </c>
      <c r="AE9" s="25">
        <v>64.387115773691093</v>
      </c>
      <c r="AF9" s="25">
        <v>8.8212366463882894</v>
      </c>
      <c r="AG9" s="91">
        <v>13.779757734942899</v>
      </c>
      <c r="AH9" s="25">
        <v>39.768403240038097</v>
      </c>
      <c r="AI9" s="25">
        <v>226.15590881387399</v>
      </c>
      <c r="AJ9" s="25">
        <v>0.72217691276433105</v>
      </c>
      <c r="AK9" s="25">
        <v>2183.5222310863601</v>
      </c>
      <c r="AL9" s="25">
        <v>0</v>
      </c>
      <c r="AM9" s="91">
        <v>9746.1383759800701</v>
      </c>
      <c r="AN9" s="25">
        <v>2758.93583230997</v>
      </c>
      <c r="AO9" s="25">
        <v>304.51457316399598</v>
      </c>
      <c r="AP9" s="25">
        <v>3065.48489603491</v>
      </c>
      <c r="AQ9" s="25">
        <v>0.874683655520204</v>
      </c>
      <c r="AR9" s="25">
        <v>70.834446174048097</v>
      </c>
      <c r="AS9" s="25">
        <v>46.679357218207997</v>
      </c>
      <c r="AT9" s="25">
        <v>2371.5605676159298</v>
      </c>
      <c r="AU9" s="25">
        <v>38.472831588468502</v>
      </c>
      <c r="AV9" s="25">
        <v>14.309170521778899</v>
      </c>
      <c r="AW9" s="25">
        <v>48.775807504649798</v>
      </c>
      <c r="AX9" s="25">
        <v>27.388868333797699</v>
      </c>
      <c r="AY9" s="25">
        <v>2.7529829196911302</v>
      </c>
      <c r="AZ9" s="25">
        <v>16.479569411098399</v>
      </c>
      <c r="BA9" s="25">
        <v>3188.3815759015602</v>
      </c>
      <c r="BB9" s="25">
        <v>1820.2854563792</v>
      </c>
      <c r="BC9" s="25">
        <v>1368.0961195223599</v>
      </c>
      <c r="BD9" s="25">
        <v>6.17592718133566</v>
      </c>
      <c r="BE9" s="25">
        <v>1.49227055121061</v>
      </c>
      <c r="BF9" s="25">
        <v>823.19883764182305</v>
      </c>
      <c r="BG9" s="25">
        <v>9.3062342554164807</v>
      </c>
      <c r="BH9" s="25">
        <v>178.19721210898101</v>
      </c>
      <c r="BI9" s="25">
        <v>3.7217490889409501</v>
      </c>
      <c r="BJ9" s="25">
        <v>7.2486125015294602</v>
      </c>
      <c r="BK9" s="25">
        <v>446.98178607168802</v>
      </c>
      <c r="BL9" s="25">
        <v>49.714383857059097</v>
      </c>
      <c r="BM9" s="25">
        <v>120.75196171056599</v>
      </c>
      <c r="BN9" s="25">
        <v>26.583319608229701</v>
      </c>
      <c r="BO9" s="25">
        <v>1.76895816178618</v>
      </c>
      <c r="BP9" s="25">
        <v>220701.89208036099</v>
      </c>
      <c r="BQ9" s="25">
        <v>21.9851561791608</v>
      </c>
      <c r="BR9" s="25">
        <v>0</v>
      </c>
      <c r="BS9" s="25">
        <v>21.617622170996199</v>
      </c>
      <c r="BT9" s="25">
        <v>464.63093459226201</v>
      </c>
      <c r="BU9" s="91">
        <v>0</v>
      </c>
      <c r="BV9" s="25">
        <v>276.53420594572799</v>
      </c>
      <c r="BW9" s="25">
        <v>9914.4973420092592</v>
      </c>
      <c r="BX9" s="25">
        <v>179.27567457702801</v>
      </c>
      <c r="BZ9" s="34">
        <f t="shared" si="0"/>
        <v>6.6367658949493679E-4</v>
      </c>
      <c r="CA9" s="22">
        <f t="shared" si="1"/>
        <v>-7.6904325297480281E-3</v>
      </c>
      <c r="CB9" s="22">
        <f t="shared" si="2"/>
        <v>-3.5420689264702236E-6</v>
      </c>
      <c r="CC9" s="22">
        <f t="shared" si="3"/>
        <v>-4.9309382245303124E-2</v>
      </c>
      <c r="CD9" s="22">
        <f t="shared" si="4"/>
        <v>8.4252001645504834E-3</v>
      </c>
      <c r="CE9" s="22">
        <f t="shared" si="5"/>
        <v>-2.3833562899583396E-3</v>
      </c>
      <c r="CF9" s="22">
        <f t="shared" si="6"/>
        <v>5.6280321837054282E-6</v>
      </c>
      <c r="CG9" s="22">
        <f t="shared" si="7"/>
        <v>4.9742213079071537E-5</v>
      </c>
      <c r="CH9" s="22">
        <f t="shared" si="8"/>
        <v>2.1092482738561603E-2</v>
      </c>
    </row>
    <row r="10" spans="1:86" x14ac:dyDescent="0.25">
      <c r="A10" s="18" t="s">
        <v>83</v>
      </c>
      <c r="B10" s="91">
        <v>64455.107128000003</v>
      </c>
      <c r="C10" s="91">
        <v>1940.2768721</v>
      </c>
      <c r="D10" s="91">
        <v>63644.218022000001</v>
      </c>
      <c r="E10" s="91">
        <v>7526.2911647000001</v>
      </c>
      <c r="F10" s="91">
        <v>4932.3242800999997</v>
      </c>
      <c r="G10" s="91">
        <v>114781.97695</v>
      </c>
      <c r="H10" s="91">
        <v>16372.310418999999</v>
      </c>
      <c r="I10" s="91">
        <v>7139.8646445000004</v>
      </c>
      <c r="J10" s="91"/>
      <c r="K10" s="91"/>
      <c r="L10" s="25"/>
      <c r="M10" s="25" t="s">
        <v>125</v>
      </c>
      <c r="N10" s="91">
        <v>0</v>
      </c>
      <c r="O10" s="25">
        <v>31.428981511628098</v>
      </c>
      <c r="P10" s="25">
        <v>415.47129527216299</v>
      </c>
      <c r="Q10" s="25">
        <v>415.47129527216299</v>
      </c>
      <c r="R10" s="25">
        <v>23.655234638218399</v>
      </c>
      <c r="S10" s="91">
        <v>0</v>
      </c>
      <c r="T10" s="25">
        <v>137.67109709365801</v>
      </c>
      <c r="U10" s="25">
        <v>7303.6427482352701</v>
      </c>
      <c r="V10" s="25">
        <v>64014.905021562299</v>
      </c>
      <c r="W10" s="25">
        <v>371.90259700620601</v>
      </c>
      <c r="X10" s="25">
        <v>1034.1950202876501</v>
      </c>
      <c r="Y10" s="25">
        <v>566.70027084327796</v>
      </c>
      <c r="Z10" s="25">
        <v>154.58967842103999</v>
      </c>
      <c r="AA10" s="91">
        <v>0</v>
      </c>
      <c r="AB10" s="25">
        <v>770.27453931486195</v>
      </c>
      <c r="AC10" s="25">
        <v>770.27453931486195</v>
      </c>
      <c r="AD10" s="25">
        <v>1.07871580103917</v>
      </c>
      <c r="AE10" s="25">
        <v>133.09883785577</v>
      </c>
      <c r="AF10" s="25">
        <v>3.1988277963332798</v>
      </c>
      <c r="AG10" s="91">
        <v>13.6005090849517</v>
      </c>
      <c r="AH10" s="25">
        <v>28.267211410483998</v>
      </c>
      <c r="AI10" s="25">
        <v>882.67523924813804</v>
      </c>
      <c r="AJ10" s="25">
        <v>0.71278439341294597</v>
      </c>
      <c r="AK10" s="25">
        <v>1921.67278635138</v>
      </c>
      <c r="AL10" s="25">
        <v>0</v>
      </c>
      <c r="AM10" s="91">
        <v>16367.952377507499</v>
      </c>
      <c r="AN10" s="25">
        <v>57103.127788067301</v>
      </c>
      <c r="AO10" s="25">
        <v>6343.7138234377999</v>
      </c>
      <c r="AP10" s="25">
        <v>63447.920327306201</v>
      </c>
      <c r="AQ10" s="25">
        <v>2.3579071715397601</v>
      </c>
      <c r="AR10" s="25">
        <v>211.03065861081001</v>
      </c>
      <c r="AS10" s="25">
        <v>36.502246005169802</v>
      </c>
      <c r="AT10" s="25">
        <v>8225.2497764616601</v>
      </c>
      <c r="AU10" s="25">
        <v>39.418373323030899</v>
      </c>
      <c r="AV10" s="25">
        <v>76.560919843251199</v>
      </c>
      <c r="AW10" s="25">
        <v>195.92770697564401</v>
      </c>
      <c r="AX10" s="25">
        <v>46.650000335268203</v>
      </c>
      <c r="AY10" s="25">
        <v>68.526926701830206</v>
      </c>
      <c r="AZ10" s="25">
        <v>17.686795698640299</v>
      </c>
      <c r="BA10" s="25">
        <v>7402.2069494162197</v>
      </c>
      <c r="BB10" s="25">
        <v>4884.3976123387401</v>
      </c>
      <c r="BC10" s="25">
        <v>2517.80933707747</v>
      </c>
      <c r="BD10" s="25">
        <v>0.31935890694841701</v>
      </c>
      <c r="BE10" s="25">
        <v>0.895875400276678</v>
      </c>
      <c r="BF10" s="25">
        <v>2038.38363544084</v>
      </c>
      <c r="BG10" s="25">
        <v>6.2093692466255499</v>
      </c>
      <c r="BH10" s="25">
        <v>452.507753104085</v>
      </c>
      <c r="BI10" s="25">
        <v>86.377093886417896</v>
      </c>
      <c r="BJ10" s="25">
        <v>54.0435845522139</v>
      </c>
      <c r="BK10" s="25">
        <v>1131.8052297737499</v>
      </c>
      <c r="BL10" s="25">
        <v>1217.44161725667</v>
      </c>
      <c r="BM10" s="25">
        <v>92.168608912184197</v>
      </c>
      <c r="BN10" s="25">
        <v>504.745110384067</v>
      </c>
      <c r="BO10" s="25">
        <v>35.669023848498597</v>
      </c>
      <c r="BP10" s="25">
        <v>114642.55769565199</v>
      </c>
      <c r="BQ10" s="25">
        <v>801.38530578650898</v>
      </c>
      <c r="BR10" s="25">
        <v>1991.1254745173301</v>
      </c>
      <c r="BS10" s="25">
        <v>101.86176310773</v>
      </c>
      <c r="BT10" s="25">
        <v>511.92737993436299</v>
      </c>
      <c r="BU10" s="91">
        <v>0</v>
      </c>
      <c r="BV10" s="25">
        <v>1076.27424344977</v>
      </c>
      <c r="BW10" s="25">
        <v>15944.511235922901</v>
      </c>
      <c r="BX10" s="25">
        <v>453.37755281008799</v>
      </c>
      <c r="BZ10" s="34">
        <f t="shared" si="0"/>
        <v>1.7001594307180483E-5</v>
      </c>
      <c r="CA10" s="22">
        <f t="shared" si="1"/>
        <v>-6.8295923481054219E-3</v>
      </c>
      <c r="CB10" s="22">
        <f t="shared" si="2"/>
        <v>-9.5883664935326809E-3</v>
      </c>
      <c r="CC10" s="22">
        <f t="shared" si="3"/>
        <v>-3.0842973768009088E-3</v>
      </c>
      <c r="CD10" s="22">
        <f t="shared" si="4"/>
        <v>-1.6486767860611519E-2</v>
      </c>
      <c r="CE10" s="22">
        <f t="shared" si="5"/>
        <v>-9.7168525505561126E-3</v>
      </c>
      <c r="CF10" s="22">
        <f t="shared" si="6"/>
        <v>-1.2146441283959967E-3</v>
      </c>
      <c r="CG10" s="22">
        <f t="shared" si="7"/>
        <v>-2.6129432690247534E-2</v>
      </c>
      <c r="CH10" s="22">
        <f t="shared" si="8"/>
        <v>0.15201760621579241</v>
      </c>
    </row>
    <row r="11" spans="1:86" x14ac:dyDescent="0.25">
      <c r="A11" s="18" t="s">
        <v>84</v>
      </c>
      <c r="B11" s="91">
        <v>475108.25488000002</v>
      </c>
      <c r="C11" s="91">
        <v>12895.219938</v>
      </c>
      <c r="D11" s="91">
        <v>388305.41214999999</v>
      </c>
      <c r="E11" s="91">
        <v>9822.1159432000004</v>
      </c>
      <c r="F11" s="91">
        <v>9013.5742429999991</v>
      </c>
      <c r="G11" s="91">
        <v>209356.20061</v>
      </c>
      <c r="H11" s="91">
        <v>86110.636796999999</v>
      </c>
      <c r="I11" s="91">
        <v>39144.820754</v>
      </c>
      <c r="J11" s="91"/>
      <c r="K11" s="91"/>
      <c r="L11" s="25"/>
      <c r="M11" s="25" t="s">
        <v>126</v>
      </c>
      <c r="N11" s="91">
        <v>0</v>
      </c>
      <c r="O11" s="25">
        <v>43.682210470600303</v>
      </c>
      <c r="P11" s="25">
        <v>235.74824557612899</v>
      </c>
      <c r="Q11" s="25">
        <v>235.74824557612899</v>
      </c>
      <c r="R11" s="25">
        <v>53.812301821971303</v>
      </c>
      <c r="S11" s="91">
        <v>0</v>
      </c>
      <c r="T11" s="25">
        <v>608.689540378316</v>
      </c>
      <c r="U11" s="25">
        <v>8168.2196630649496</v>
      </c>
      <c r="V11" s="25">
        <v>362039.15646753297</v>
      </c>
      <c r="W11" s="25">
        <v>1550.3425645014199</v>
      </c>
      <c r="X11" s="25">
        <v>858.72761113952095</v>
      </c>
      <c r="Y11" s="25">
        <v>295.84877013745</v>
      </c>
      <c r="Z11" s="25">
        <v>3082.9877255784399</v>
      </c>
      <c r="AA11" s="91">
        <v>0</v>
      </c>
      <c r="AB11" s="25">
        <v>1927.9152090846901</v>
      </c>
      <c r="AC11" s="25">
        <v>1927.9152090846901</v>
      </c>
      <c r="AD11" s="25">
        <v>8.1988907861382305</v>
      </c>
      <c r="AE11" s="25">
        <v>469.49226101834898</v>
      </c>
      <c r="AF11" s="25">
        <v>5.09282274607299</v>
      </c>
      <c r="AG11" s="91">
        <v>31.740402927930798</v>
      </c>
      <c r="AH11" s="25">
        <v>48.734890243495599</v>
      </c>
      <c r="AI11" s="25">
        <v>2887.5603336254198</v>
      </c>
      <c r="AJ11" s="25">
        <v>1.6634823554387099</v>
      </c>
      <c r="AK11" s="25">
        <v>10760.604927971701</v>
      </c>
      <c r="AL11" s="25">
        <v>0</v>
      </c>
      <c r="AM11" s="91">
        <v>32784.034445344601</v>
      </c>
      <c r="AN11" s="25">
        <v>278428.80526838498</v>
      </c>
      <c r="AO11" s="25">
        <v>30928.396451881301</v>
      </c>
      <c r="AP11" s="25">
        <v>309365.400611052</v>
      </c>
      <c r="AQ11" s="25">
        <v>4.8694371482661198</v>
      </c>
      <c r="AR11" s="25">
        <v>545.89877982044402</v>
      </c>
      <c r="AS11" s="25">
        <v>117.03003845963001</v>
      </c>
      <c r="AT11" s="25">
        <v>15139.0375420361</v>
      </c>
      <c r="AU11" s="25">
        <v>128.635513539134</v>
      </c>
      <c r="AV11" s="25">
        <v>98.398460137678597</v>
      </c>
      <c r="AW11" s="25">
        <v>260.43401808892298</v>
      </c>
      <c r="AX11" s="25">
        <v>90.767553597116404</v>
      </c>
      <c r="AY11" s="25">
        <v>22.946521452955999</v>
      </c>
      <c r="AZ11" s="25">
        <v>34.087889614576902</v>
      </c>
      <c r="BA11" s="25">
        <v>7235.2369287912998</v>
      </c>
      <c r="BB11" s="25">
        <v>5849.1569758186397</v>
      </c>
      <c r="BC11" s="25">
        <v>1386.0799529726501</v>
      </c>
      <c r="BD11" s="25">
        <v>2.5085882047211898</v>
      </c>
      <c r="BE11" s="25">
        <v>2.1631856282897002</v>
      </c>
      <c r="BF11" s="25">
        <v>2086.5556764937601</v>
      </c>
      <c r="BG11" s="25">
        <v>14.1043284376395</v>
      </c>
      <c r="BH11" s="25">
        <v>589.47906369704106</v>
      </c>
      <c r="BI11" s="25">
        <v>100.453256392025</v>
      </c>
      <c r="BJ11" s="25">
        <v>63.160836940646099</v>
      </c>
      <c r="BK11" s="25">
        <v>1475.5349915397601</v>
      </c>
      <c r="BL11" s="25">
        <v>1444.9463150019401</v>
      </c>
      <c r="BM11" s="25">
        <v>220.90157795818899</v>
      </c>
      <c r="BN11" s="25">
        <v>464.78299938821698</v>
      </c>
      <c r="BO11" s="25">
        <v>77.212476248322403</v>
      </c>
      <c r="BP11" s="25">
        <v>164863.60762842599</v>
      </c>
      <c r="BQ11" s="25">
        <v>2424.4499324302701</v>
      </c>
      <c r="BR11" s="25">
        <v>2164.6533093333701</v>
      </c>
      <c r="BS11" s="25">
        <v>940.71670865496105</v>
      </c>
      <c r="BT11" s="25">
        <v>927.15779194045501</v>
      </c>
      <c r="BU11" s="91">
        <v>0</v>
      </c>
      <c r="BV11" s="25">
        <v>1221.89742876532</v>
      </c>
      <c r="BW11" s="25">
        <v>32838.562727227603</v>
      </c>
      <c r="BX11" s="25">
        <v>451.38297374640899</v>
      </c>
      <c r="BZ11" s="34">
        <f t="shared" si="0"/>
        <v>2.6502287488982139E-5</v>
      </c>
      <c r="CA11" s="22">
        <f t="shared" si="1"/>
        <v>-0.23798596898937352</v>
      </c>
      <c r="CB11" s="22">
        <f t="shared" si="2"/>
        <v>-0.16553537049321318</v>
      </c>
      <c r="CC11" s="22">
        <f t="shared" si="3"/>
        <v>-0.20329361649086145</v>
      </c>
      <c r="CD11" s="22">
        <f t="shared" si="4"/>
        <v>-0.26337288516733875</v>
      </c>
      <c r="CE11" s="22">
        <f t="shared" si="5"/>
        <v>-0.35107241388052768</v>
      </c>
      <c r="CF11" s="22">
        <f t="shared" si="6"/>
        <v>-0.21252101849353489</v>
      </c>
      <c r="CG11" s="22">
        <f t="shared" si="7"/>
        <v>-0.61864684841847939</v>
      </c>
      <c r="CH11" s="22">
        <f t="shared" si="8"/>
        <v>-0.61325566829964029</v>
      </c>
    </row>
    <row r="12" spans="1:86" x14ac:dyDescent="0.25">
      <c r="A12" s="18" t="s">
        <v>85</v>
      </c>
      <c r="B12" s="91">
        <v>163637.56399</v>
      </c>
      <c r="C12" s="91">
        <v>1890.8594848</v>
      </c>
      <c r="D12" s="91">
        <v>70905.410883999997</v>
      </c>
      <c r="E12" s="91">
        <v>22860.601709999999</v>
      </c>
      <c r="F12" s="91">
        <v>10012.114170000001</v>
      </c>
      <c r="G12" s="91">
        <v>75133.469396</v>
      </c>
      <c r="H12" s="91">
        <v>18005.762725000001</v>
      </c>
      <c r="I12" s="91">
        <v>3865.7485879999999</v>
      </c>
      <c r="J12" s="91"/>
      <c r="K12" s="91"/>
      <c r="L12" s="25"/>
      <c r="M12" s="25" t="s">
        <v>73</v>
      </c>
      <c r="N12" s="91">
        <v>0</v>
      </c>
      <c r="O12" s="25">
        <v>72.452715681153194</v>
      </c>
      <c r="P12" s="25">
        <v>360.67333903622801</v>
      </c>
      <c r="Q12" s="25">
        <v>360.67333903622801</v>
      </c>
      <c r="R12" s="25">
        <v>40.677609492220299</v>
      </c>
      <c r="S12" s="91">
        <v>0</v>
      </c>
      <c r="T12" s="25">
        <v>84.883511525254207</v>
      </c>
      <c r="U12" s="25">
        <v>428.68753200793901</v>
      </c>
      <c r="V12" s="25">
        <v>45419.405483900198</v>
      </c>
      <c r="W12" s="25">
        <v>151.02297151364999</v>
      </c>
      <c r="X12" s="25">
        <v>37.933925521886998</v>
      </c>
      <c r="Y12" s="25">
        <v>33.915275876449499</v>
      </c>
      <c r="Z12" s="25">
        <v>448.74361582604303</v>
      </c>
      <c r="AA12" s="91">
        <v>0</v>
      </c>
      <c r="AB12" s="25">
        <v>446.16728096820299</v>
      </c>
      <c r="AC12" s="25">
        <v>446.16728096820299</v>
      </c>
      <c r="AD12" s="25">
        <v>11.2064181627231</v>
      </c>
      <c r="AE12" s="25">
        <v>94.356539668468002</v>
      </c>
      <c r="AF12" s="25">
        <v>0.66663156302242699</v>
      </c>
      <c r="AG12" s="91">
        <v>50.095855456785699</v>
      </c>
      <c r="AH12" s="25">
        <v>56.575712477302801</v>
      </c>
      <c r="AI12" s="25">
        <v>4220.09028888175</v>
      </c>
      <c r="AJ12" s="25">
        <v>2.62545490607316</v>
      </c>
      <c r="AK12" s="25">
        <v>1796.1334533274901</v>
      </c>
      <c r="AL12" s="25">
        <v>0</v>
      </c>
      <c r="AM12" s="91">
        <v>13328.7903371175</v>
      </c>
      <c r="AN12" s="25">
        <v>23168.130776227299</v>
      </c>
      <c r="AO12" s="25">
        <v>2563.0292872084701</v>
      </c>
      <c r="AP12" s="25">
        <v>25742.366481598499</v>
      </c>
      <c r="AQ12" s="25">
        <v>1.3896112837361201</v>
      </c>
      <c r="AR12" s="25">
        <v>173.411205916174</v>
      </c>
      <c r="AS12" s="25">
        <v>220.30627728478601</v>
      </c>
      <c r="AT12" s="25">
        <v>3685.6137683700599</v>
      </c>
      <c r="AU12" s="25">
        <v>77.680630540088302</v>
      </c>
      <c r="AV12" s="25">
        <v>21.317028306574699</v>
      </c>
      <c r="AW12" s="25">
        <v>176.05324399543599</v>
      </c>
      <c r="AX12" s="25">
        <v>90.345759887456097</v>
      </c>
      <c r="AY12" s="25">
        <v>85.026295725788998</v>
      </c>
      <c r="AZ12" s="25">
        <v>55.977644742803299</v>
      </c>
      <c r="BA12" s="25">
        <v>20461.142413315101</v>
      </c>
      <c r="BB12" s="25">
        <v>7847.7637584425602</v>
      </c>
      <c r="BC12" s="25">
        <v>12613.3786548725</v>
      </c>
      <c r="BD12" s="25">
        <v>11.690715660884999</v>
      </c>
      <c r="BE12" s="25">
        <v>4.59570434068024</v>
      </c>
      <c r="BF12" s="25">
        <v>4244.4263508466302</v>
      </c>
      <c r="BG12" s="25">
        <v>29.377836026830298</v>
      </c>
      <c r="BH12" s="25">
        <v>543.29390368149802</v>
      </c>
      <c r="BI12" s="25">
        <v>4.3359422889377504</v>
      </c>
      <c r="BJ12" s="25">
        <v>28.307690669488601</v>
      </c>
      <c r="BK12" s="25">
        <v>1362.9991443578699</v>
      </c>
      <c r="BL12" s="25">
        <v>99.271429736470495</v>
      </c>
      <c r="BM12" s="25">
        <v>524.22415771204396</v>
      </c>
      <c r="BN12" s="25">
        <v>359.71335478606801</v>
      </c>
      <c r="BO12" s="25">
        <v>8.0920775886946696</v>
      </c>
      <c r="BP12" s="25">
        <v>16892.280535388301</v>
      </c>
      <c r="BQ12" s="25">
        <v>68.956439674439693</v>
      </c>
      <c r="BR12" s="25">
        <v>0</v>
      </c>
      <c r="BS12" s="25">
        <v>1756.05861413</v>
      </c>
      <c r="BT12" s="25">
        <v>649.70056375119395</v>
      </c>
      <c r="BU12" s="91">
        <v>0</v>
      </c>
      <c r="BV12" s="25">
        <v>620.77866088230803</v>
      </c>
      <c r="BW12" s="25">
        <v>13829.497815143501</v>
      </c>
      <c r="BX12" s="25">
        <v>229.24902584373001</v>
      </c>
      <c r="BZ12" s="34">
        <f t="shared" si="0"/>
        <v>4.3532975768695629E-4</v>
      </c>
      <c r="CA12" s="22">
        <f t="shared" si="1"/>
        <v>-0.7224390025344315</v>
      </c>
      <c r="CB12" s="22">
        <f t="shared" si="2"/>
        <v>-5.0096811653103507E-2</v>
      </c>
      <c r="CC12" s="22">
        <f t="shared" si="3"/>
        <v>-0.63694778493403625</v>
      </c>
      <c r="CD12" s="22">
        <f t="shared" si="4"/>
        <v>-0.10496046110786722</v>
      </c>
      <c r="CE12" s="22">
        <f t="shared" si="5"/>
        <v>-0.21617316530834571</v>
      </c>
      <c r="CF12" s="22">
        <f t="shared" si="6"/>
        <v>-0.77516969905441868</v>
      </c>
      <c r="CG12" s="22">
        <f t="shared" si="7"/>
        <v>-0.23194046115347217</v>
      </c>
      <c r="CH12" s="22">
        <f t="shared" si="8"/>
        <v>-4.659765515768715E-2</v>
      </c>
    </row>
    <row r="13" spans="1:86" x14ac:dyDescent="0.25">
      <c r="A13" s="21" t="s">
        <v>86</v>
      </c>
      <c r="B13" s="91">
        <v>386.75106617</v>
      </c>
      <c r="C13" s="91">
        <v>2.5294815200000001E-2</v>
      </c>
      <c r="D13" s="91">
        <v>112.24683847</v>
      </c>
      <c r="E13" s="91">
        <v>10.870688024</v>
      </c>
      <c r="F13" s="91">
        <v>9.0203066258</v>
      </c>
      <c r="G13" s="91">
        <v>3.8863922376</v>
      </c>
      <c r="H13" s="91">
        <v>73.228133417999999</v>
      </c>
      <c r="I13" s="91">
        <v>25.799280501999998</v>
      </c>
      <c r="J13" s="91"/>
      <c r="K13" s="91"/>
      <c r="L13" s="25"/>
      <c r="M13" s="25" t="s">
        <v>86</v>
      </c>
      <c r="N13" s="91">
        <v>0</v>
      </c>
      <c r="O13" s="25">
        <v>0</v>
      </c>
      <c r="P13" s="25">
        <v>0</v>
      </c>
      <c r="Q13" s="25">
        <v>0</v>
      </c>
      <c r="R13" s="25">
        <v>0</v>
      </c>
      <c r="S13" s="91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91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91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91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25">
        <v>0</v>
      </c>
      <c r="BT13" s="25">
        <v>0</v>
      </c>
      <c r="BU13" s="91">
        <v>0</v>
      </c>
      <c r="BV13" s="25">
        <v>0</v>
      </c>
      <c r="BW13" s="25">
        <v>0</v>
      </c>
      <c r="BX13" s="25">
        <v>0</v>
      </c>
      <c r="BZ13" s="34" t="e">
        <f t="shared" si="0"/>
        <v>#DIV/0!</v>
      </c>
      <c r="CA13" s="22">
        <f t="shared" si="1"/>
        <v>-1</v>
      </c>
      <c r="CB13" s="22">
        <f t="shared" si="2"/>
        <v>-1</v>
      </c>
      <c r="CC13" s="22">
        <f t="shared" si="3"/>
        <v>-1</v>
      </c>
      <c r="CD13" s="22">
        <f t="shared" si="4"/>
        <v>-1</v>
      </c>
      <c r="CE13" s="22">
        <f t="shared" si="5"/>
        <v>-1</v>
      </c>
      <c r="CF13" s="22">
        <f t="shared" si="6"/>
        <v>-1</v>
      </c>
      <c r="CG13" s="22">
        <f t="shared" si="7"/>
        <v>-1</v>
      </c>
      <c r="CH13" s="22">
        <f t="shared" si="8"/>
        <v>-1</v>
      </c>
    </row>
    <row r="14" spans="1:86" x14ac:dyDescent="0.25">
      <c r="A14" s="21" t="s">
        <v>87</v>
      </c>
      <c r="B14" s="91">
        <v>2581.2904859</v>
      </c>
      <c r="C14" s="91">
        <v>0.39814795040000001</v>
      </c>
      <c r="D14" s="91">
        <v>6338.8613103999996</v>
      </c>
      <c r="E14" s="91">
        <v>154.38878829999999</v>
      </c>
      <c r="F14" s="91">
        <v>417.36509995</v>
      </c>
      <c r="G14" s="91">
        <v>411.14024469999998</v>
      </c>
      <c r="H14" s="91">
        <v>394.28637641</v>
      </c>
      <c r="I14" s="91">
        <v>176.00027094000001</v>
      </c>
      <c r="J14" s="91"/>
      <c r="K14" s="91"/>
      <c r="L14" s="25"/>
      <c r="M14" s="25" t="s">
        <v>180</v>
      </c>
      <c r="N14" s="91">
        <v>0</v>
      </c>
      <c r="O14" s="25">
        <v>0</v>
      </c>
      <c r="P14" s="25">
        <v>0</v>
      </c>
      <c r="Q14" s="25">
        <v>0</v>
      </c>
      <c r="R14" s="25">
        <v>0</v>
      </c>
      <c r="S14" s="91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91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91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91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91">
        <v>0</v>
      </c>
      <c r="BV14" s="25">
        <v>0</v>
      </c>
      <c r="BW14" s="25">
        <v>0</v>
      </c>
      <c r="BX14" s="25">
        <v>0</v>
      </c>
      <c r="BZ14" s="34" t="e">
        <f t="shared" si="0"/>
        <v>#DIV/0!</v>
      </c>
      <c r="CA14" s="22">
        <f t="shared" si="1"/>
        <v>-1</v>
      </c>
      <c r="CB14" s="22">
        <f t="shared" si="2"/>
        <v>-1</v>
      </c>
      <c r="CC14" s="22">
        <f t="shared" si="3"/>
        <v>-1</v>
      </c>
      <c r="CD14" s="22">
        <f t="shared" si="4"/>
        <v>-1</v>
      </c>
      <c r="CE14" s="22">
        <f t="shared" si="5"/>
        <v>-1</v>
      </c>
      <c r="CF14" s="22">
        <f t="shared" si="6"/>
        <v>-1</v>
      </c>
      <c r="CG14" s="22">
        <f t="shared" si="7"/>
        <v>-1</v>
      </c>
      <c r="CH14" s="22">
        <f t="shared" si="8"/>
        <v>-1</v>
      </c>
    </row>
    <row r="15" spans="1:86" x14ac:dyDescent="0.25">
      <c r="A15" s="15" t="s">
        <v>88</v>
      </c>
      <c r="B15" s="83">
        <v>14561.457171</v>
      </c>
      <c r="C15" s="83">
        <v>4.17769879E-2</v>
      </c>
      <c r="D15" s="83">
        <v>10809.924598</v>
      </c>
      <c r="E15" s="83">
        <v>463.03461813000001</v>
      </c>
      <c r="F15" s="83">
        <v>354.35464540999999</v>
      </c>
      <c r="G15" s="83">
        <v>35.319943846000001</v>
      </c>
      <c r="H15" s="83">
        <v>61.289245680999997</v>
      </c>
      <c r="I15" s="83">
        <v>12.926605537</v>
      </c>
      <c r="J15" s="83"/>
      <c r="K15" s="83"/>
      <c r="L15" s="25"/>
      <c r="M15" s="25" t="s">
        <v>88</v>
      </c>
      <c r="N15" s="91">
        <v>0</v>
      </c>
      <c r="O15" s="25">
        <v>0</v>
      </c>
      <c r="P15" s="25">
        <v>0</v>
      </c>
      <c r="Q15" s="25">
        <v>0</v>
      </c>
      <c r="R15" s="25">
        <v>0</v>
      </c>
      <c r="S15" s="91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91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91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91">
        <v>0</v>
      </c>
      <c r="AN15" s="25">
        <v>0</v>
      </c>
      <c r="AO15" s="25">
        <v>0</v>
      </c>
      <c r="AP15" s="25">
        <v>0</v>
      </c>
      <c r="AQ15" s="25">
        <v>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s="25">
        <v>0</v>
      </c>
      <c r="BK15" s="25">
        <v>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91">
        <v>0</v>
      </c>
      <c r="BV15" s="25">
        <v>0</v>
      </c>
      <c r="BW15" s="25">
        <v>0</v>
      </c>
      <c r="BX15" s="25">
        <v>0</v>
      </c>
      <c r="BZ15" s="34" t="e">
        <f t="shared" si="0"/>
        <v>#DIV/0!</v>
      </c>
      <c r="CA15" s="22">
        <f t="shared" si="1"/>
        <v>-1</v>
      </c>
      <c r="CB15" s="22">
        <f t="shared" si="2"/>
        <v>-1</v>
      </c>
      <c r="CC15" s="22">
        <f t="shared" si="3"/>
        <v>-1</v>
      </c>
      <c r="CD15" s="22">
        <f t="shared" si="4"/>
        <v>-1</v>
      </c>
      <c r="CE15" s="22">
        <f t="shared" si="5"/>
        <v>-1</v>
      </c>
      <c r="CF15" s="22">
        <f t="shared" si="6"/>
        <v>-1</v>
      </c>
      <c r="CG15" s="22">
        <f t="shared" si="7"/>
        <v>-1</v>
      </c>
      <c r="CH15" s="22">
        <f t="shared" si="8"/>
        <v>-1</v>
      </c>
    </row>
    <row r="16" spans="1:86" x14ac:dyDescent="0.25">
      <c r="A16" s="19" t="s">
        <v>89</v>
      </c>
      <c r="B16" s="91">
        <v>309.42362104</v>
      </c>
      <c r="C16" s="91">
        <v>6.7961004030999996</v>
      </c>
      <c r="D16" s="91">
        <v>3779.9476202000001</v>
      </c>
      <c r="E16" s="91">
        <v>659.49923526999999</v>
      </c>
      <c r="F16" s="91">
        <v>464.28792024000001</v>
      </c>
      <c r="G16" s="91">
        <v>2770.3876070000001</v>
      </c>
      <c r="H16" s="91">
        <v>2055.9108372000001</v>
      </c>
      <c r="I16" s="91"/>
      <c r="J16" s="91"/>
      <c r="K16" s="91"/>
      <c r="L16" s="25"/>
      <c r="M16" s="25" t="s">
        <v>181</v>
      </c>
      <c r="N16" s="91">
        <v>0</v>
      </c>
      <c r="O16" s="25">
        <v>0</v>
      </c>
      <c r="P16" s="25">
        <v>0</v>
      </c>
      <c r="Q16" s="25">
        <v>0</v>
      </c>
      <c r="R16" s="25">
        <v>0</v>
      </c>
      <c r="S16" s="91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91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91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91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s="25">
        <v>0</v>
      </c>
      <c r="BK16" s="25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91">
        <v>0</v>
      </c>
      <c r="BV16" s="25">
        <v>0</v>
      </c>
      <c r="BW16" s="25">
        <v>0</v>
      </c>
      <c r="BX16" s="25">
        <v>0</v>
      </c>
      <c r="BZ16" s="34" t="e">
        <f t="shared" si="0"/>
        <v>#DIV/0!</v>
      </c>
      <c r="CA16" s="22">
        <f t="shared" si="1"/>
        <v>-1</v>
      </c>
      <c r="CB16" s="22">
        <f t="shared" si="2"/>
        <v>-1</v>
      </c>
      <c r="CC16" s="22">
        <f t="shared" si="3"/>
        <v>-1</v>
      </c>
      <c r="CD16" s="22">
        <f t="shared" si="4"/>
        <v>-1</v>
      </c>
      <c r="CE16" s="22">
        <f t="shared" si="5"/>
        <v>-1</v>
      </c>
      <c r="CF16" s="22">
        <f t="shared" si="6"/>
        <v>-1</v>
      </c>
      <c r="CG16" s="22">
        <f t="shared" si="7"/>
        <v>-1</v>
      </c>
    </row>
    <row r="17" spans="1:85" x14ac:dyDescent="0.25">
      <c r="A17" s="55" t="s">
        <v>90</v>
      </c>
      <c r="B17" s="91">
        <v>14501.641882</v>
      </c>
      <c r="C17" s="91">
        <v>40.562060428999999</v>
      </c>
      <c r="D17" s="91">
        <v>20886.969175999999</v>
      </c>
      <c r="E17" s="91">
        <v>5619.7419006999999</v>
      </c>
      <c r="F17" s="91">
        <v>4765.0510187999998</v>
      </c>
      <c r="G17" s="91">
        <v>1159.1094456000001</v>
      </c>
      <c r="H17" s="91">
        <v>11433.326578</v>
      </c>
      <c r="I17" s="91"/>
      <c r="J17" s="91"/>
      <c r="K17" s="91"/>
      <c r="L17" s="25"/>
      <c r="M17" s="25" t="s">
        <v>329</v>
      </c>
      <c r="N17" s="91">
        <v>8.4845772178058301</v>
      </c>
      <c r="O17" s="25">
        <v>482.789665651956</v>
      </c>
      <c r="P17" s="25">
        <v>23.678964305272199</v>
      </c>
      <c r="Q17" s="25">
        <v>23.005533719035</v>
      </c>
      <c r="R17" s="25">
        <v>34.208901354519703</v>
      </c>
      <c r="S17" s="91">
        <v>4.0671962136300701</v>
      </c>
      <c r="T17" s="25">
        <v>241.049166834765</v>
      </c>
      <c r="U17" s="25">
        <v>2808.92688464821</v>
      </c>
      <c r="V17" s="25">
        <v>14538.786849870699</v>
      </c>
      <c r="W17" s="25">
        <v>85.150654632775201</v>
      </c>
      <c r="X17" s="25">
        <v>27.862167053125901</v>
      </c>
      <c r="Y17" s="25">
        <v>130.845448379635</v>
      </c>
      <c r="Z17" s="25">
        <v>136.90583168426599</v>
      </c>
      <c r="AA17" s="91">
        <v>4.8883625009837903</v>
      </c>
      <c r="AB17" s="25">
        <v>573.97262389673494</v>
      </c>
      <c r="AC17" s="25">
        <v>573.97262389673494</v>
      </c>
      <c r="AD17" s="25">
        <v>0</v>
      </c>
      <c r="AE17" s="25">
        <v>40.995041768702002</v>
      </c>
      <c r="AF17" s="25">
        <v>4.6472842903791101</v>
      </c>
      <c r="AG17" s="91">
        <v>236.04787971931199</v>
      </c>
      <c r="AH17" s="25">
        <v>229.688889787287</v>
      </c>
      <c r="AI17" s="25">
        <v>112.35796784669</v>
      </c>
      <c r="AJ17" s="25">
        <v>2.8751378191500998</v>
      </c>
      <c r="AK17" s="25">
        <v>40.660866762744199</v>
      </c>
      <c r="AL17" s="25">
        <v>0</v>
      </c>
      <c r="AM17" s="91">
        <v>12058.3505140627</v>
      </c>
      <c r="AN17" s="25">
        <v>18843.404399102699</v>
      </c>
      <c r="AO17" s="25">
        <v>2093.7162504009598</v>
      </c>
      <c r="AP17" s="25">
        <v>20937.120649503599</v>
      </c>
      <c r="AQ17" s="25">
        <v>3.8180564644719597E-2</v>
      </c>
      <c r="AR17" s="25">
        <v>200.631877642376</v>
      </c>
      <c r="AS17" s="25">
        <v>73.830174661177196</v>
      </c>
      <c r="AT17" s="25">
        <v>4892.2061425089596</v>
      </c>
      <c r="AU17" s="25">
        <v>62.287652242927102</v>
      </c>
      <c r="AV17" s="25">
        <v>129.82669808252999</v>
      </c>
      <c r="AW17" s="25">
        <v>268.84104289643301</v>
      </c>
      <c r="AX17" s="25">
        <v>78.373475751913901</v>
      </c>
      <c r="AY17" s="25">
        <v>3.9024418955780602</v>
      </c>
      <c r="AZ17" s="25">
        <v>35.849143228779099</v>
      </c>
      <c r="BA17" s="25">
        <v>5668.5761503556296</v>
      </c>
      <c r="BB17" s="25">
        <v>4776.5501366979897</v>
      </c>
      <c r="BC17" s="25">
        <v>892.02601365763303</v>
      </c>
      <c r="BD17" s="25">
        <v>2.9655091147891501</v>
      </c>
      <c r="BE17" s="25">
        <v>0.90117262612587701</v>
      </c>
      <c r="BF17" s="25">
        <v>666.59252589052801</v>
      </c>
      <c r="BG17" s="25">
        <v>20.1168361516118</v>
      </c>
      <c r="BH17" s="25">
        <v>714.69442462121799</v>
      </c>
      <c r="BI17" s="25">
        <v>171.38076225907599</v>
      </c>
      <c r="BJ17" s="25">
        <v>94.121869850140996</v>
      </c>
      <c r="BK17" s="25">
        <v>1786.2775622392301</v>
      </c>
      <c r="BL17" s="25">
        <v>183.31996246745601</v>
      </c>
      <c r="BM17" s="25">
        <v>194.29049598483101</v>
      </c>
      <c r="BN17" s="25">
        <v>424.67916488919002</v>
      </c>
      <c r="BO17" s="25">
        <v>47.619184311909997</v>
      </c>
      <c r="BP17" s="25">
        <v>1162.5437037869899</v>
      </c>
      <c r="BQ17" s="25">
        <v>2888.6277624617401</v>
      </c>
      <c r="BR17" s="25">
        <v>3.2962092940249001</v>
      </c>
      <c r="BS17" s="25">
        <v>26.968352171593398</v>
      </c>
      <c r="BT17" s="25">
        <v>1843.9585399929399</v>
      </c>
      <c r="BU17" s="91">
        <v>0.45015627820896797</v>
      </c>
      <c r="BV17" s="25">
        <v>806.42874677954103</v>
      </c>
      <c r="BW17" s="25">
        <v>11464.3489765593</v>
      </c>
      <c r="BX17" s="25">
        <v>1491.04362360664</v>
      </c>
      <c r="BZ17" s="34">
        <f t="shared" si="0"/>
        <v>0</v>
      </c>
      <c r="CA17" s="22">
        <f t="shared" si="1"/>
        <v>2.5614318828825339E-3</v>
      </c>
      <c r="CB17" s="22">
        <f t="shared" si="2"/>
        <v>2.4359298492035684E-3</v>
      </c>
      <c r="CC17" s="22">
        <f t="shared" si="3"/>
        <v>2.4010890752510896E-3</v>
      </c>
      <c r="CD17" s="22">
        <f t="shared" si="4"/>
        <v>8.689767344928578E-3</v>
      </c>
      <c r="CE17" s="22">
        <f t="shared" si="5"/>
        <v>2.413220310259292E-3</v>
      </c>
      <c r="CF17" s="22">
        <f t="shared" si="6"/>
        <v>2.9628420336201568E-3</v>
      </c>
      <c r="CG17" s="22">
        <f t="shared" si="7"/>
        <v>2.7133309232147255E-3</v>
      </c>
    </row>
    <row r="18" spans="1:85" x14ac:dyDescent="0.25">
      <c r="A18" s="19" t="s">
        <v>91</v>
      </c>
      <c r="B18" s="91">
        <v>2376.9992511</v>
      </c>
      <c r="C18" s="91">
        <v>5.9369933188999999</v>
      </c>
      <c r="D18" s="91">
        <v>12085.454476000001</v>
      </c>
      <c r="E18" s="91">
        <v>550.94443948000003</v>
      </c>
      <c r="F18" s="91">
        <v>267.18135167999998</v>
      </c>
      <c r="G18" s="91">
        <v>3895.2286015999998</v>
      </c>
      <c r="H18" s="91">
        <v>265.08918798000002</v>
      </c>
      <c r="I18" s="91"/>
      <c r="J18" s="91"/>
      <c r="K18" s="91"/>
      <c r="L18" s="25"/>
      <c r="M18" s="25" t="s">
        <v>182</v>
      </c>
      <c r="N18" s="91">
        <v>0</v>
      </c>
      <c r="O18" s="25">
        <v>3.0387548555134898</v>
      </c>
      <c r="P18" s="25">
        <v>0.252925250659568</v>
      </c>
      <c r="Q18" s="25">
        <v>0.252925250659568</v>
      </c>
      <c r="R18" s="25">
        <v>7.2186832553447905E-2</v>
      </c>
      <c r="S18" s="91">
        <v>0</v>
      </c>
      <c r="T18" s="25">
        <v>19.0717299325593</v>
      </c>
      <c r="U18" s="25">
        <v>26.1235342560995</v>
      </c>
      <c r="V18" s="25">
        <v>2357.00724350159</v>
      </c>
      <c r="W18" s="25">
        <v>54.725179073725101</v>
      </c>
      <c r="X18" s="25">
        <v>19.335472913812701</v>
      </c>
      <c r="Y18" s="25">
        <v>33.530631536484002</v>
      </c>
      <c r="Z18" s="25">
        <v>0</v>
      </c>
      <c r="AA18" s="91">
        <v>0</v>
      </c>
      <c r="AB18" s="25">
        <v>4.8547800658079598</v>
      </c>
      <c r="AC18" s="25">
        <v>4.8547800658079598</v>
      </c>
      <c r="AD18" s="25">
        <v>0</v>
      </c>
      <c r="AE18" s="25">
        <v>14.585163063418101</v>
      </c>
      <c r="AF18" s="25">
        <v>3.9738276770449101E-4</v>
      </c>
      <c r="AG18" s="91">
        <v>0.222446077061524</v>
      </c>
      <c r="AH18" s="25">
        <v>4.2753613915574003E-3</v>
      </c>
      <c r="AI18" s="25">
        <v>0</v>
      </c>
      <c r="AJ18" s="25">
        <v>1.33980229140693E-2</v>
      </c>
      <c r="AK18" s="25">
        <v>5.9568802678615604</v>
      </c>
      <c r="AL18" s="25">
        <v>0</v>
      </c>
      <c r="AM18" s="91">
        <v>284.50046949078597</v>
      </c>
      <c r="AN18" s="25">
        <v>10431.373305982699</v>
      </c>
      <c r="AO18" s="25">
        <v>1159.04174565518</v>
      </c>
      <c r="AP18" s="25">
        <v>11590.4150516379</v>
      </c>
      <c r="AQ18" s="25">
        <v>0</v>
      </c>
      <c r="AR18" s="25">
        <v>37.095795441359797</v>
      </c>
      <c r="AS18" s="25">
        <v>4.7437246504737098</v>
      </c>
      <c r="AT18" s="25">
        <v>63.942840274835902</v>
      </c>
      <c r="AU18" s="25">
        <v>2.8110006590276302</v>
      </c>
      <c r="AV18" s="25">
        <v>0.61792982429052701</v>
      </c>
      <c r="AW18" s="25">
        <v>8.9660245539774106</v>
      </c>
      <c r="AX18" s="25">
        <v>2.3746848267541898</v>
      </c>
      <c r="AY18" s="25">
        <v>5.1794374906992304E-4</v>
      </c>
      <c r="AZ18" s="25">
        <v>0.37318877042146698</v>
      </c>
      <c r="BA18" s="25">
        <v>532.02936853212998</v>
      </c>
      <c r="BB18" s="25">
        <v>265.489244118697</v>
      </c>
      <c r="BC18" s="25">
        <v>266.54012441343201</v>
      </c>
      <c r="BD18" s="25">
        <v>1.19436101787397E-3</v>
      </c>
      <c r="BE18" s="25">
        <v>2.9298285575709401E-2</v>
      </c>
      <c r="BF18" s="25">
        <v>142.83137900685099</v>
      </c>
      <c r="BG18" s="25">
        <v>2.8293655649068298E-4</v>
      </c>
      <c r="BH18" s="25">
        <v>1.9533379347101201</v>
      </c>
      <c r="BI18" s="25">
        <v>0.276696217860744</v>
      </c>
      <c r="BJ18" s="25">
        <v>5.0905873730275698E-2</v>
      </c>
      <c r="BK18" s="25">
        <v>5.1923130367014396</v>
      </c>
      <c r="BL18" s="25">
        <v>4.04760461361065</v>
      </c>
      <c r="BM18" s="25">
        <v>7.1949184646571096</v>
      </c>
      <c r="BN18" s="25">
        <v>87.612901069781699</v>
      </c>
      <c r="BO18" s="25">
        <v>0.45894570256107398</v>
      </c>
      <c r="BP18" s="25">
        <v>3901.4037776444702</v>
      </c>
      <c r="BQ18" s="25">
        <v>23.499418064293401</v>
      </c>
      <c r="BR18" s="25">
        <v>69.066369424097601</v>
      </c>
      <c r="BS18" s="25">
        <v>0</v>
      </c>
      <c r="BT18" s="25">
        <v>14.5646321968285</v>
      </c>
      <c r="BU18" s="91">
        <v>0</v>
      </c>
      <c r="BV18" s="25">
        <v>0.35784968428711</v>
      </c>
      <c r="BW18" s="25">
        <v>262.125684168058</v>
      </c>
      <c r="BX18" s="25">
        <v>15.7531172562376</v>
      </c>
      <c r="BZ18" s="34">
        <f t="shared" si="0"/>
        <v>0</v>
      </c>
      <c r="CA18" s="22">
        <f t="shared" si="1"/>
        <v>-8.4106074451468105E-3</v>
      </c>
      <c r="CB18" s="22">
        <f t="shared" si="2"/>
        <v>3.3496667241062596E-3</v>
      </c>
      <c r="CC18" s="22">
        <f t="shared" si="3"/>
        <v>-4.0961589433411827E-2</v>
      </c>
      <c r="CD18" s="22">
        <f t="shared" si="4"/>
        <v>-3.4332084312753447E-2</v>
      </c>
      <c r="CE18" s="22">
        <f t="shared" si="5"/>
        <v>-6.3331798819911403E-3</v>
      </c>
      <c r="CF18" s="22">
        <f t="shared" si="6"/>
        <v>1.5853180072496597E-3</v>
      </c>
      <c r="CG18" s="22">
        <f t="shared" si="7"/>
        <v>-1.1179270774957461E-2</v>
      </c>
    </row>
    <row r="19" spans="1:85" x14ac:dyDescent="0.25">
      <c r="A19" s="19" t="s">
        <v>92</v>
      </c>
      <c r="B19" s="91">
        <v>6437.3313019999996</v>
      </c>
      <c r="C19" s="91">
        <v>33.233520093000003</v>
      </c>
      <c r="D19" s="91">
        <v>23485.906191999999</v>
      </c>
      <c r="E19" s="91">
        <v>6035.0053227999997</v>
      </c>
      <c r="F19" s="91">
        <v>4942.3399552999999</v>
      </c>
      <c r="G19" s="91">
        <v>136488.50195000001</v>
      </c>
      <c r="H19" s="91">
        <v>660.99363688000005</v>
      </c>
      <c r="I19" s="91"/>
      <c r="J19" s="91"/>
      <c r="K19" s="91"/>
      <c r="L19" s="25"/>
      <c r="M19" s="25" t="s">
        <v>183</v>
      </c>
      <c r="N19" s="91">
        <v>0</v>
      </c>
      <c r="O19" s="25">
        <v>0</v>
      </c>
      <c r="P19" s="25">
        <v>0</v>
      </c>
      <c r="Q19" s="25">
        <v>0</v>
      </c>
      <c r="R19" s="25">
        <v>0</v>
      </c>
      <c r="S19" s="91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91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91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91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91">
        <v>0</v>
      </c>
      <c r="BV19" s="25">
        <v>0</v>
      </c>
      <c r="BW19" s="25">
        <v>0</v>
      </c>
      <c r="BX19" s="25">
        <v>0</v>
      </c>
      <c r="BZ19" s="34" t="e">
        <f t="shared" si="0"/>
        <v>#DIV/0!</v>
      </c>
      <c r="CA19" s="22">
        <f t="shared" si="1"/>
        <v>-1</v>
      </c>
      <c r="CB19" s="22">
        <f t="shared" si="2"/>
        <v>-1</v>
      </c>
      <c r="CC19" s="22">
        <f t="shared" si="3"/>
        <v>-1</v>
      </c>
      <c r="CD19" s="22">
        <f t="shared" si="4"/>
        <v>-1</v>
      </c>
      <c r="CE19" s="22">
        <f t="shared" si="5"/>
        <v>-1</v>
      </c>
      <c r="CF19" s="22">
        <f t="shared" si="6"/>
        <v>-1</v>
      </c>
      <c r="CG19" s="22">
        <f t="shared" si="7"/>
        <v>-1</v>
      </c>
    </row>
    <row r="20" spans="1:85" x14ac:dyDescent="0.25">
      <c r="A20" s="55" t="s">
        <v>93</v>
      </c>
      <c r="B20" s="91">
        <v>28197.681418</v>
      </c>
      <c r="C20" s="91">
        <v>568.56247514999995</v>
      </c>
      <c r="D20" s="91">
        <v>64948.982559999997</v>
      </c>
      <c r="E20" s="91">
        <v>26547.735049999999</v>
      </c>
      <c r="F20" s="91">
        <v>16709.714689</v>
      </c>
      <c r="G20" s="91">
        <v>152669.74142000001</v>
      </c>
      <c r="H20" s="91">
        <v>7958.8842045000001</v>
      </c>
      <c r="I20" s="91"/>
      <c r="J20" s="91"/>
      <c r="K20" s="91"/>
      <c r="L20" s="25"/>
      <c r="M20" s="25" t="s">
        <v>184</v>
      </c>
      <c r="N20" s="91">
        <v>0.730400603420025</v>
      </c>
      <c r="O20" s="25">
        <v>92.444684834741395</v>
      </c>
      <c r="P20" s="25">
        <v>5.7886451640261702</v>
      </c>
      <c r="Q20" s="25">
        <v>5.7421687520344999</v>
      </c>
      <c r="R20" s="25">
        <v>4.2886841926536396</v>
      </c>
      <c r="S20" s="91">
        <v>1.9645570730188</v>
      </c>
      <c r="T20" s="25">
        <v>317.184010388552</v>
      </c>
      <c r="U20" s="25">
        <v>8212.4709598624304</v>
      </c>
      <c r="V20" s="25">
        <v>28284.6172407259</v>
      </c>
      <c r="W20" s="25">
        <v>144.70327822285299</v>
      </c>
      <c r="X20" s="25">
        <v>681.33885506358502</v>
      </c>
      <c r="Y20" s="25">
        <v>30.5344114986063</v>
      </c>
      <c r="Z20" s="25">
        <v>2.83185317110736</v>
      </c>
      <c r="AA20" s="91">
        <v>0.56828625054977799</v>
      </c>
      <c r="AB20" s="25">
        <v>761.36173960158897</v>
      </c>
      <c r="AC20" s="25">
        <v>761.36173960158897</v>
      </c>
      <c r="AD20" s="25">
        <v>0</v>
      </c>
      <c r="AE20" s="25">
        <v>27.729077086418201</v>
      </c>
      <c r="AF20" s="25">
        <v>1.19266635723201</v>
      </c>
      <c r="AG20" s="91">
        <v>76.275654601644803</v>
      </c>
      <c r="AH20" s="25">
        <v>45.5037544789826</v>
      </c>
      <c r="AI20" s="25">
        <v>49.8593870821012</v>
      </c>
      <c r="AJ20" s="25">
        <v>1.2972450823823101</v>
      </c>
      <c r="AK20" s="25">
        <v>570.21932441982506</v>
      </c>
      <c r="AL20" s="25">
        <v>0</v>
      </c>
      <c r="AM20" s="91">
        <v>8763.5317763653402</v>
      </c>
      <c r="AN20" s="25">
        <v>58624.078224056597</v>
      </c>
      <c r="AO20" s="25">
        <v>6513.8106651633298</v>
      </c>
      <c r="AP20" s="25">
        <v>65137.888889219903</v>
      </c>
      <c r="AQ20" s="25">
        <v>2.6926588948792199E-2</v>
      </c>
      <c r="AR20" s="25">
        <v>103.147956330285</v>
      </c>
      <c r="AS20" s="25">
        <v>881.82459015729</v>
      </c>
      <c r="AT20" s="25">
        <v>2926.2758693941</v>
      </c>
      <c r="AU20" s="25">
        <v>181.50547729503899</v>
      </c>
      <c r="AV20" s="25">
        <v>224.96161355055301</v>
      </c>
      <c r="AW20" s="25">
        <v>126.407075796447</v>
      </c>
      <c r="AX20" s="25">
        <v>944.25017347267703</v>
      </c>
      <c r="AY20" s="25">
        <v>21.842891635774301</v>
      </c>
      <c r="AZ20" s="25">
        <v>150.64011847760599</v>
      </c>
      <c r="BA20" s="25">
        <v>26620.7940273772</v>
      </c>
      <c r="BB20" s="25">
        <v>16754.883405054901</v>
      </c>
      <c r="BC20" s="25">
        <v>9865.9106223222298</v>
      </c>
      <c r="BD20" s="25">
        <v>1.2519327369830901E-2</v>
      </c>
      <c r="BE20" s="25">
        <v>20.175679978200598</v>
      </c>
      <c r="BF20" s="25">
        <v>8653.1590511013692</v>
      </c>
      <c r="BG20" s="25">
        <v>114.569715017775</v>
      </c>
      <c r="BH20" s="25">
        <v>222.80501826330899</v>
      </c>
      <c r="BI20" s="25">
        <v>43.798536856980597</v>
      </c>
      <c r="BJ20" s="25">
        <v>29.1626927506627</v>
      </c>
      <c r="BK20" s="25">
        <v>556.97346539162402</v>
      </c>
      <c r="BL20" s="25">
        <v>410.69509415439501</v>
      </c>
      <c r="BM20" s="25">
        <v>4134.5847197028597</v>
      </c>
      <c r="BN20" s="25">
        <v>339.49898366932803</v>
      </c>
      <c r="BO20" s="25">
        <v>108.71108261007799</v>
      </c>
      <c r="BP20" s="25">
        <v>153085.49823191299</v>
      </c>
      <c r="BQ20" s="25">
        <v>1972.03091864357</v>
      </c>
      <c r="BR20" s="25">
        <v>3514.30730227703</v>
      </c>
      <c r="BS20" s="25">
        <v>99.012006922893406</v>
      </c>
      <c r="BT20" s="25">
        <v>373.631284488071</v>
      </c>
      <c r="BU20" s="91">
        <v>0.40680764986855</v>
      </c>
      <c r="BV20" s="25">
        <v>228.389971760968</v>
      </c>
      <c r="BW20" s="25">
        <v>7980.0560592426</v>
      </c>
      <c r="BX20" s="25">
        <v>2370.9436038742701</v>
      </c>
      <c r="BZ20" s="34">
        <f t="shared" si="0"/>
        <v>0</v>
      </c>
      <c r="CA20" s="22">
        <f t="shared" si="1"/>
        <v>3.0830840818849882E-3</v>
      </c>
      <c r="CB20" s="22">
        <f t="shared" si="2"/>
        <v>2.9141023937395566E-3</v>
      </c>
      <c r="CC20" s="22">
        <f t="shared" si="3"/>
        <v>2.9085340797354933E-3</v>
      </c>
      <c r="CD20" s="22">
        <f t="shared" si="4"/>
        <v>2.7519853290535528E-3</v>
      </c>
      <c r="CE20" s="22">
        <f t="shared" si="5"/>
        <v>2.7031410706632483E-3</v>
      </c>
      <c r="CF20" s="22">
        <f t="shared" si="6"/>
        <v>2.723243047679136E-3</v>
      </c>
      <c r="CG20" s="22">
        <f t="shared" si="7"/>
        <v>2.6601536344289531E-3</v>
      </c>
    </row>
    <row r="21" spans="1:85" x14ac:dyDescent="0.25">
      <c r="A21" s="19" t="s">
        <v>94</v>
      </c>
      <c r="B21" s="91">
        <v>2690.062582</v>
      </c>
      <c r="C21" s="91">
        <v>67.487553972000001</v>
      </c>
      <c r="D21" s="91">
        <v>5560.7626160999998</v>
      </c>
      <c r="E21" s="91">
        <v>4631.9571929000003</v>
      </c>
      <c r="F21" s="91">
        <v>3137.4747336</v>
      </c>
      <c r="G21" s="91">
        <v>8874.8651688000009</v>
      </c>
      <c r="H21" s="91">
        <v>391.82844982</v>
      </c>
      <c r="I21" s="91"/>
      <c r="J21" s="91"/>
      <c r="K21" s="91"/>
      <c r="L21" s="25"/>
      <c r="M21" s="25" t="s">
        <v>185</v>
      </c>
      <c r="N21" s="91">
        <v>0</v>
      </c>
      <c r="O21" s="25">
        <v>0</v>
      </c>
      <c r="P21" s="25">
        <v>0</v>
      </c>
      <c r="Q21" s="25">
        <v>0</v>
      </c>
      <c r="R21" s="25">
        <v>0</v>
      </c>
      <c r="S21" s="91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91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91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91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91">
        <v>0</v>
      </c>
      <c r="BV21" s="25">
        <v>0</v>
      </c>
      <c r="BW21" s="25">
        <v>0</v>
      </c>
      <c r="BX21" s="25">
        <v>0</v>
      </c>
      <c r="BZ21" s="34" t="e">
        <f t="shared" si="0"/>
        <v>#DIV/0!</v>
      </c>
      <c r="CA21" s="22">
        <f t="shared" si="1"/>
        <v>-1</v>
      </c>
      <c r="CB21" s="22">
        <f t="shared" si="2"/>
        <v>-1</v>
      </c>
      <c r="CC21" s="22">
        <f t="shared" si="3"/>
        <v>-1</v>
      </c>
      <c r="CD21" s="22">
        <f t="shared" si="4"/>
        <v>-1</v>
      </c>
      <c r="CE21" s="22">
        <f t="shared" si="5"/>
        <v>-1</v>
      </c>
      <c r="CF21" s="22">
        <f t="shared" si="6"/>
        <v>-1</v>
      </c>
      <c r="CG21" s="22">
        <f t="shared" si="7"/>
        <v>-1</v>
      </c>
    </row>
    <row r="22" spans="1:85" x14ac:dyDescent="0.25">
      <c r="A22" s="19" t="s">
        <v>95</v>
      </c>
      <c r="B22" s="91">
        <v>2520.2942165999998</v>
      </c>
      <c r="C22" s="91">
        <v>91.638216618000001</v>
      </c>
      <c r="D22" s="91">
        <v>4577.1046477999998</v>
      </c>
      <c r="E22" s="91">
        <v>7324.5349532999999</v>
      </c>
      <c r="F22" s="91">
        <v>4283.4848651000002</v>
      </c>
      <c r="G22" s="91">
        <v>16815.297462999999</v>
      </c>
      <c r="H22" s="91">
        <v>288.38594705999998</v>
      </c>
      <c r="I22" s="91"/>
      <c r="J22" s="91"/>
      <c r="K22" s="91"/>
      <c r="L22" s="25"/>
      <c r="M22" s="25" t="s">
        <v>186</v>
      </c>
      <c r="N22" s="91">
        <v>0</v>
      </c>
      <c r="O22" s="25">
        <v>0</v>
      </c>
      <c r="P22" s="25">
        <v>0</v>
      </c>
      <c r="Q22" s="25">
        <v>0</v>
      </c>
      <c r="R22" s="25">
        <v>0</v>
      </c>
      <c r="S22" s="91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91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91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91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91">
        <v>0</v>
      </c>
      <c r="BV22" s="25">
        <v>0</v>
      </c>
      <c r="BW22" s="25">
        <v>0</v>
      </c>
      <c r="BX22" s="25">
        <v>0</v>
      </c>
      <c r="BZ22" s="34" t="e">
        <f t="shared" si="0"/>
        <v>#DIV/0!</v>
      </c>
      <c r="CA22" s="22">
        <f t="shared" si="1"/>
        <v>-1</v>
      </c>
      <c r="CB22" s="22">
        <f t="shared" si="2"/>
        <v>-1</v>
      </c>
      <c r="CC22" s="22">
        <f t="shared" si="3"/>
        <v>-1</v>
      </c>
      <c r="CD22" s="22">
        <f t="shared" si="4"/>
        <v>-1</v>
      </c>
      <c r="CE22" s="22">
        <f t="shared" si="5"/>
        <v>-1</v>
      </c>
      <c r="CF22" s="22">
        <f t="shared" si="6"/>
        <v>-1</v>
      </c>
      <c r="CG22" s="22">
        <f t="shared" si="7"/>
        <v>-1</v>
      </c>
    </row>
    <row r="23" spans="1:85" x14ac:dyDescent="0.25">
      <c r="A23" s="55" t="s">
        <v>96</v>
      </c>
      <c r="B23" s="91">
        <v>29327.614517000002</v>
      </c>
      <c r="C23" s="91">
        <v>124.6857289</v>
      </c>
      <c r="D23" s="91">
        <v>24161.229719999999</v>
      </c>
      <c r="E23" s="91">
        <v>3923.1084019999998</v>
      </c>
      <c r="F23" s="91">
        <v>2986.1478855999999</v>
      </c>
      <c r="G23" s="91">
        <v>7429.6990223000003</v>
      </c>
      <c r="H23" s="91">
        <v>2028.496036</v>
      </c>
      <c r="I23" s="91"/>
      <c r="J23" s="91"/>
      <c r="K23" s="91"/>
      <c r="L23" s="25"/>
      <c r="M23" s="25" t="s">
        <v>187</v>
      </c>
      <c r="N23" s="91">
        <v>2.0406258226568199</v>
      </c>
      <c r="O23" s="25">
        <v>138.66606187891799</v>
      </c>
      <c r="P23" s="25">
        <v>8.7586840752263697</v>
      </c>
      <c r="Q23" s="25">
        <v>8.4949807562771298</v>
      </c>
      <c r="R23" s="25">
        <v>9.5874022248582396</v>
      </c>
      <c r="S23" s="91">
        <v>0.98004544832769303</v>
      </c>
      <c r="T23" s="25">
        <v>29.429707926627302</v>
      </c>
      <c r="U23" s="25">
        <v>673.59674563779095</v>
      </c>
      <c r="V23" s="25">
        <v>29405.9136303757</v>
      </c>
      <c r="W23" s="25">
        <v>27.703232811111398</v>
      </c>
      <c r="X23" s="25">
        <v>9.3736486469180704</v>
      </c>
      <c r="Y23" s="25">
        <v>9.5844057492703705</v>
      </c>
      <c r="Z23" s="25">
        <v>5.8167486357530702</v>
      </c>
      <c r="AA23" s="91">
        <v>1.1740127658066399</v>
      </c>
      <c r="AB23" s="25">
        <v>387.47175266182199</v>
      </c>
      <c r="AC23" s="25">
        <v>387.47175266182199</v>
      </c>
      <c r="AD23" s="25">
        <v>0</v>
      </c>
      <c r="AE23" s="25">
        <v>12.2507256434487</v>
      </c>
      <c r="AF23" s="25">
        <v>1.2077636870670301</v>
      </c>
      <c r="AG23" s="91">
        <v>46.235511294153397</v>
      </c>
      <c r="AH23" s="25">
        <v>21.470763863276801</v>
      </c>
      <c r="AI23" s="25">
        <v>29.2569315736108</v>
      </c>
      <c r="AJ23" s="25">
        <v>1.1823381633519401</v>
      </c>
      <c r="AK23" s="25">
        <v>125.00508198301</v>
      </c>
      <c r="AL23" s="25">
        <v>0</v>
      </c>
      <c r="AM23" s="91">
        <v>2197.9801786212502</v>
      </c>
      <c r="AN23" s="25">
        <v>21802.841604754201</v>
      </c>
      <c r="AO23" s="25">
        <v>2422.5362148108402</v>
      </c>
      <c r="AP23" s="25">
        <v>24225.377819565001</v>
      </c>
      <c r="AQ23" s="25">
        <v>8.3423149992896493E-3</v>
      </c>
      <c r="AR23" s="25">
        <v>44.548906228619899</v>
      </c>
      <c r="AS23" s="25">
        <v>56.053208948172497</v>
      </c>
      <c r="AT23" s="25">
        <v>640.259544687269</v>
      </c>
      <c r="AU23" s="25">
        <v>39.533709891536702</v>
      </c>
      <c r="AV23" s="25">
        <v>52.616541931715098</v>
      </c>
      <c r="AW23" s="25">
        <v>139.39969425944199</v>
      </c>
      <c r="AX23" s="25">
        <v>43.650911661946999</v>
      </c>
      <c r="AY23" s="25">
        <v>1.43605772952374</v>
      </c>
      <c r="AZ23" s="25">
        <v>15.233833030704</v>
      </c>
      <c r="BA23" s="25">
        <v>3934.1339367941</v>
      </c>
      <c r="BB23" s="25">
        <v>2994.3373134384601</v>
      </c>
      <c r="BC23" s="25">
        <v>939.79662335564103</v>
      </c>
      <c r="BD23" s="25">
        <v>0.142982917266048</v>
      </c>
      <c r="BE23" s="25">
        <v>0.33667122554206502</v>
      </c>
      <c r="BF23" s="25">
        <v>943.64254417730001</v>
      </c>
      <c r="BG23" s="25">
        <v>11.8039628144645</v>
      </c>
      <c r="BH23" s="25">
        <v>260.86062287003398</v>
      </c>
      <c r="BI23" s="25">
        <v>61.520733408577001</v>
      </c>
      <c r="BJ23" s="25">
        <v>33.028226124583199</v>
      </c>
      <c r="BK23" s="25">
        <v>653.07274092734099</v>
      </c>
      <c r="BL23" s="25">
        <v>13.118945847351901</v>
      </c>
      <c r="BM23" s="25">
        <v>110.433635975903</v>
      </c>
      <c r="BN23" s="25">
        <v>560.48825762504805</v>
      </c>
      <c r="BO23" s="25">
        <v>11.082977919363101</v>
      </c>
      <c r="BP23" s="25">
        <v>7454.0224776332798</v>
      </c>
      <c r="BQ23" s="25">
        <v>359.96532976669499</v>
      </c>
      <c r="BR23" s="25">
        <v>124.304713917624</v>
      </c>
      <c r="BS23" s="25">
        <v>8.4234019230933708</v>
      </c>
      <c r="BT23" s="25">
        <v>228.137449307601</v>
      </c>
      <c r="BU23" s="91">
        <v>0.325977343722616</v>
      </c>
      <c r="BV23" s="25">
        <v>98.985310681512402</v>
      </c>
      <c r="BW23" s="25">
        <v>2033.9498956349601</v>
      </c>
      <c r="BX23" s="25">
        <v>394.457930325098</v>
      </c>
      <c r="BZ23" s="34">
        <f t="shared" si="0"/>
        <v>0</v>
      </c>
      <c r="CA23" s="22">
        <f t="shared" si="1"/>
        <v>2.6698084609067642E-3</v>
      </c>
      <c r="CB23" s="22">
        <f t="shared" si="2"/>
        <v>2.5612641144049982E-3</v>
      </c>
      <c r="CC23" s="22">
        <f t="shared" si="3"/>
        <v>2.655001434463484E-3</v>
      </c>
      <c r="CD23" s="22">
        <f t="shared" si="4"/>
        <v>2.8104078868887109E-3</v>
      </c>
      <c r="CE23" s="22">
        <f t="shared" si="5"/>
        <v>2.7424722927996414E-3</v>
      </c>
      <c r="CF23" s="22">
        <f t="shared" si="6"/>
        <v>3.2738143577920806E-3</v>
      </c>
      <c r="CG23" s="22">
        <f t="shared" si="7"/>
        <v>2.6886222788556902E-3</v>
      </c>
    </row>
    <row r="24" spans="1:85" x14ac:dyDescent="0.25">
      <c r="A24" s="19" t="s">
        <v>97</v>
      </c>
      <c r="B24" s="91">
        <v>1292.2880662</v>
      </c>
      <c r="C24" s="91">
        <v>22.381397405000001</v>
      </c>
      <c r="D24" s="91">
        <v>3144.8676888</v>
      </c>
      <c r="E24" s="91">
        <v>1239.5746188999999</v>
      </c>
      <c r="F24" s="91">
        <v>923.92761074999999</v>
      </c>
      <c r="G24" s="91">
        <v>126.69669895</v>
      </c>
      <c r="H24" s="91">
        <v>17356.527928</v>
      </c>
      <c r="I24" s="91"/>
      <c r="J24" s="91"/>
      <c r="K24" s="91"/>
      <c r="L24" s="25"/>
      <c r="M24" s="25" t="s">
        <v>188</v>
      </c>
      <c r="N24" s="91">
        <v>0</v>
      </c>
      <c r="O24" s="25">
        <v>0</v>
      </c>
      <c r="P24" s="25">
        <v>0</v>
      </c>
      <c r="Q24" s="25">
        <v>0</v>
      </c>
      <c r="R24" s="25">
        <v>0</v>
      </c>
      <c r="S24" s="91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91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91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91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91">
        <v>0</v>
      </c>
      <c r="BV24" s="25">
        <v>0</v>
      </c>
      <c r="BW24" s="25">
        <v>0</v>
      </c>
      <c r="BX24" s="25">
        <v>0</v>
      </c>
      <c r="BZ24" s="34" t="e">
        <f t="shared" si="0"/>
        <v>#DIV/0!</v>
      </c>
      <c r="CA24" s="22">
        <f t="shared" si="1"/>
        <v>-1</v>
      </c>
      <c r="CB24" s="22">
        <f t="shared" si="2"/>
        <v>-1</v>
      </c>
      <c r="CC24" s="22">
        <f t="shared" si="3"/>
        <v>-1</v>
      </c>
      <c r="CD24" s="22">
        <f t="shared" si="4"/>
        <v>-1</v>
      </c>
      <c r="CE24" s="22">
        <f t="shared" si="5"/>
        <v>-1</v>
      </c>
      <c r="CF24" s="22">
        <f t="shared" si="6"/>
        <v>-1</v>
      </c>
      <c r="CG24" s="22">
        <f t="shared" si="7"/>
        <v>-1</v>
      </c>
    </row>
    <row r="25" spans="1:85" x14ac:dyDescent="0.25">
      <c r="A25" s="19" t="s">
        <v>98</v>
      </c>
      <c r="B25" s="91">
        <v>4363.5227150999999</v>
      </c>
      <c r="C25" s="91">
        <v>139.64723175</v>
      </c>
      <c r="D25" s="91">
        <v>4676.5804598000004</v>
      </c>
      <c r="E25" s="91">
        <v>2091.1660139999999</v>
      </c>
      <c r="F25" s="91">
        <v>1556.8446931999999</v>
      </c>
      <c r="G25" s="91">
        <v>12832.513293</v>
      </c>
      <c r="H25" s="91">
        <v>3706.7013633000001</v>
      </c>
      <c r="I25" s="91"/>
      <c r="J25" s="91"/>
      <c r="K25" s="91"/>
      <c r="L25" s="25"/>
      <c r="M25" s="25" t="s">
        <v>189</v>
      </c>
      <c r="N25" s="91">
        <v>0</v>
      </c>
      <c r="O25" s="25">
        <v>28.072795168438599</v>
      </c>
      <c r="P25" s="25">
        <v>0.56590875549198705</v>
      </c>
      <c r="Q25" s="25">
        <v>0.56590875549198705</v>
      </c>
      <c r="R25" s="25">
        <v>0.16371153147373399</v>
      </c>
      <c r="S25" s="91">
        <v>0</v>
      </c>
      <c r="T25" s="25">
        <v>4.1554898584125697</v>
      </c>
      <c r="U25" s="25">
        <v>343.893168936819</v>
      </c>
      <c r="V25" s="25">
        <v>2265.3110658734399</v>
      </c>
      <c r="W25" s="25">
        <v>4.1506479168199197</v>
      </c>
      <c r="X25" s="25">
        <v>10.026937603904001</v>
      </c>
      <c r="Y25" s="25">
        <v>1.91425874488681</v>
      </c>
      <c r="Z25" s="25">
        <v>114.989869482778</v>
      </c>
      <c r="AA25" s="91">
        <v>0</v>
      </c>
      <c r="AB25" s="25">
        <v>144.64198025428001</v>
      </c>
      <c r="AC25" s="25">
        <v>144.64198025428001</v>
      </c>
      <c r="AD25" s="25">
        <v>0</v>
      </c>
      <c r="AE25" s="25">
        <v>3.06799654125484</v>
      </c>
      <c r="AF25" s="25">
        <v>8.5989673592486995E-4</v>
      </c>
      <c r="AG25" s="91">
        <v>25.688486621703401</v>
      </c>
      <c r="AH25" s="25">
        <v>49.189113228283098</v>
      </c>
      <c r="AI25" s="25">
        <v>0</v>
      </c>
      <c r="AJ25" s="25">
        <v>2.8988543595628E-2</v>
      </c>
      <c r="AK25" s="25">
        <v>101.901857396011</v>
      </c>
      <c r="AL25" s="25">
        <v>0</v>
      </c>
      <c r="AM25" s="91">
        <v>1401.0583962665801</v>
      </c>
      <c r="AN25" s="25">
        <v>2908.5742423192601</v>
      </c>
      <c r="AO25" s="25">
        <v>323.175026143862</v>
      </c>
      <c r="AP25" s="25">
        <v>3231.7492684631202</v>
      </c>
      <c r="AQ25" s="25">
        <v>0</v>
      </c>
      <c r="AR25" s="25">
        <v>3.3731850150008</v>
      </c>
      <c r="AS25" s="25">
        <v>4.6083640568792203</v>
      </c>
      <c r="AT25" s="25">
        <v>388.685090464258</v>
      </c>
      <c r="AU25" s="25">
        <v>5.4988722998947202</v>
      </c>
      <c r="AV25" s="25">
        <v>7.4155004478248596</v>
      </c>
      <c r="AW25" s="25">
        <v>19.6087726904655</v>
      </c>
      <c r="AX25" s="25">
        <v>4.05904768941285</v>
      </c>
      <c r="AY25" s="25">
        <v>8.7452160694896502E-2</v>
      </c>
      <c r="AZ25" s="25">
        <v>1.9565757943594699</v>
      </c>
      <c r="BA25" s="25">
        <v>1329.9289856323701</v>
      </c>
      <c r="BB25" s="25">
        <v>814.65128220915301</v>
      </c>
      <c r="BC25" s="25">
        <v>515.27770342322503</v>
      </c>
      <c r="BD25" s="25">
        <v>1.68798098513534E-2</v>
      </c>
      <c r="BE25" s="25">
        <v>9.0257795267778607E-2</v>
      </c>
      <c r="BF25" s="25">
        <v>319.23206743663098</v>
      </c>
      <c r="BG25" s="25">
        <v>1.9497643920479299E-2</v>
      </c>
      <c r="BH25" s="25">
        <v>46.1468002678616</v>
      </c>
      <c r="BI25" s="25">
        <v>8.8495365061371007</v>
      </c>
      <c r="BJ25" s="25">
        <v>4.7471594653130103</v>
      </c>
      <c r="BK25" s="25">
        <v>115.34679000181799</v>
      </c>
      <c r="BL25" s="25">
        <v>2.1115685560646802</v>
      </c>
      <c r="BM25" s="25">
        <v>10.256094333504199</v>
      </c>
      <c r="BN25" s="25">
        <v>246.88745184587401</v>
      </c>
      <c r="BO25" s="25">
        <v>19.824161963440901</v>
      </c>
      <c r="BP25" s="25">
        <v>12864.8494141786</v>
      </c>
      <c r="BQ25" s="25">
        <v>357.72407185611701</v>
      </c>
      <c r="BR25" s="25">
        <v>199.265077381129</v>
      </c>
      <c r="BS25" s="25">
        <v>3.6536664765841498E-2</v>
      </c>
      <c r="BT25" s="25">
        <v>343.57462742192803</v>
      </c>
      <c r="BU25" s="91">
        <v>0</v>
      </c>
      <c r="BV25" s="25">
        <v>29.685427621061901</v>
      </c>
      <c r="BW25" s="25">
        <v>1362.9731855351399</v>
      </c>
      <c r="BX25" s="25">
        <v>177.94334745504699</v>
      </c>
      <c r="BZ25" s="34">
        <f t="shared" si="0"/>
        <v>0</v>
      </c>
      <c r="CA25" s="22">
        <f t="shared" si="1"/>
        <v>-0.48085269316134976</v>
      </c>
      <c r="CB25" s="22">
        <f t="shared" si="2"/>
        <v>-0.27029088855525418</v>
      </c>
      <c r="CC25" s="22">
        <f t="shared" si="3"/>
        <v>-0.30895035459278086</v>
      </c>
      <c r="CD25" s="22">
        <f t="shared" si="4"/>
        <v>-0.36402515308267142</v>
      </c>
      <c r="CE25" s="22">
        <f t="shared" si="5"/>
        <v>-0.47672925516116404</v>
      </c>
      <c r="CF25" s="22">
        <f t="shared" si="6"/>
        <v>2.5198587712539976E-3</v>
      </c>
      <c r="CG25" s="22">
        <f t="shared" si="7"/>
        <v>-0.63229484872185315</v>
      </c>
    </row>
    <row r="26" spans="1:85" x14ac:dyDescent="0.25">
      <c r="A26" s="19" t="s">
        <v>99</v>
      </c>
      <c r="B26" s="91">
        <v>8783.4197679000008</v>
      </c>
      <c r="C26" s="91">
        <v>132.0567911</v>
      </c>
      <c r="D26" s="91">
        <v>9861.8287916000008</v>
      </c>
      <c r="E26" s="91">
        <v>4939.5483340000001</v>
      </c>
      <c r="F26" s="91">
        <v>4020.8319148</v>
      </c>
      <c r="G26" s="91">
        <v>19386.909264999998</v>
      </c>
      <c r="H26" s="91">
        <v>16148.47265</v>
      </c>
      <c r="I26" s="91"/>
      <c r="J26" s="91"/>
      <c r="K26" s="91"/>
      <c r="L26" s="25"/>
      <c r="M26" s="25" t="s">
        <v>190</v>
      </c>
      <c r="N26" s="91">
        <v>0</v>
      </c>
      <c r="O26" s="25">
        <v>0</v>
      </c>
      <c r="P26" s="25">
        <v>0</v>
      </c>
      <c r="Q26" s="25">
        <v>0</v>
      </c>
      <c r="R26" s="25">
        <v>0</v>
      </c>
      <c r="S26" s="91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91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91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91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91">
        <v>0</v>
      </c>
      <c r="BV26" s="25">
        <v>0</v>
      </c>
      <c r="BW26" s="25">
        <v>0</v>
      </c>
      <c r="BX26" s="25">
        <v>0</v>
      </c>
      <c r="BZ26" s="34" t="e">
        <f t="shared" si="0"/>
        <v>#DIV/0!</v>
      </c>
      <c r="CA26" s="22">
        <f t="shared" si="1"/>
        <v>-1</v>
      </c>
      <c r="CB26" s="22">
        <f t="shared" si="2"/>
        <v>-1</v>
      </c>
      <c r="CC26" s="22">
        <f t="shared" si="3"/>
        <v>-1</v>
      </c>
      <c r="CD26" s="22">
        <f t="shared" si="4"/>
        <v>-1</v>
      </c>
      <c r="CE26" s="22">
        <f t="shared" si="5"/>
        <v>-1</v>
      </c>
      <c r="CF26" s="22">
        <f t="shared" si="6"/>
        <v>-1</v>
      </c>
      <c r="CG26" s="22">
        <f t="shared" si="7"/>
        <v>-1</v>
      </c>
    </row>
    <row r="27" spans="1:85" x14ac:dyDescent="0.25">
      <c r="A27" s="19" t="s">
        <v>100</v>
      </c>
      <c r="B27" s="91">
        <v>3833.5125136000001</v>
      </c>
      <c r="C27" s="91">
        <v>3.3603985817000002</v>
      </c>
      <c r="D27" s="91">
        <v>25762.563362000001</v>
      </c>
      <c r="E27" s="91">
        <v>6004.7761246999999</v>
      </c>
      <c r="F27" s="91">
        <v>3422.8876952000001</v>
      </c>
      <c r="G27" s="91">
        <v>63479.128664999997</v>
      </c>
      <c r="H27" s="91">
        <v>53.034855323000002</v>
      </c>
      <c r="I27" s="91"/>
      <c r="J27" s="91"/>
      <c r="K27" s="91"/>
      <c r="L27" s="25"/>
      <c r="M27" s="25" t="s">
        <v>191</v>
      </c>
      <c r="N27" s="91">
        <v>0</v>
      </c>
      <c r="O27" s="25">
        <v>0</v>
      </c>
      <c r="P27" s="25">
        <v>0</v>
      </c>
      <c r="Q27" s="25">
        <v>0</v>
      </c>
      <c r="R27" s="25">
        <v>0</v>
      </c>
      <c r="S27" s="91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91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91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91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91">
        <v>0</v>
      </c>
      <c r="BV27" s="25">
        <v>0</v>
      </c>
      <c r="BW27" s="25">
        <v>0</v>
      </c>
      <c r="BX27" s="25">
        <v>0</v>
      </c>
      <c r="BZ27" s="34" t="e">
        <f t="shared" si="0"/>
        <v>#DIV/0!</v>
      </c>
      <c r="CA27" s="22">
        <f t="shared" si="1"/>
        <v>-1</v>
      </c>
      <c r="CB27" s="22">
        <f t="shared" si="2"/>
        <v>-1</v>
      </c>
      <c r="CC27" s="22">
        <f t="shared" si="3"/>
        <v>-1</v>
      </c>
      <c r="CD27" s="22">
        <f t="shared" si="4"/>
        <v>-1</v>
      </c>
      <c r="CE27" s="22">
        <f t="shared" si="5"/>
        <v>-1</v>
      </c>
      <c r="CF27" s="22">
        <f t="shared" si="6"/>
        <v>-1</v>
      </c>
      <c r="CG27" s="22">
        <f t="shared" si="7"/>
        <v>-1</v>
      </c>
    </row>
    <row r="28" spans="1:85" x14ac:dyDescent="0.25">
      <c r="A28" s="19" t="s">
        <v>101</v>
      </c>
      <c r="B28" s="91">
        <v>16811.108552999998</v>
      </c>
      <c r="C28" s="91">
        <v>338.54475131999999</v>
      </c>
      <c r="D28" s="91">
        <v>38952.460086999999</v>
      </c>
      <c r="E28" s="91">
        <v>13426.362391000001</v>
      </c>
      <c r="F28" s="91">
        <v>9728.3897794999993</v>
      </c>
      <c r="G28" s="91">
        <v>151192.77478000001</v>
      </c>
      <c r="H28" s="91">
        <v>6892.0321609000002</v>
      </c>
      <c r="I28" s="91"/>
      <c r="J28" s="91"/>
      <c r="K28" s="91"/>
      <c r="L28" s="25"/>
      <c r="M28" s="25" t="s">
        <v>192</v>
      </c>
      <c r="N28" s="91">
        <v>0</v>
      </c>
      <c r="O28" s="25">
        <v>0</v>
      </c>
      <c r="P28" s="25">
        <v>0</v>
      </c>
      <c r="Q28" s="25">
        <v>0</v>
      </c>
      <c r="R28" s="25">
        <v>0</v>
      </c>
      <c r="S28" s="91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91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91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91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91">
        <v>0</v>
      </c>
      <c r="BV28" s="25">
        <v>0</v>
      </c>
      <c r="BW28" s="25">
        <v>0</v>
      </c>
      <c r="BX28" s="25">
        <v>0</v>
      </c>
      <c r="BZ28" s="34" t="e">
        <f t="shared" si="0"/>
        <v>#DIV/0!</v>
      </c>
      <c r="CA28" s="22">
        <f t="shared" si="1"/>
        <v>-1</v>
      </c>
      <c r="CB28" s="22">
        <f t="shared" si="2"/>
        <v>-1</v>
      </c>
      <c r="CC28" s="22">
        <f t="shared" si="3"/>
        <v>-1</v>
      </c>
      <c r="CD28" s="22">
        <f t="shared" si="4"/>
        <v>-1</v>
      </c>
      <c r="CE28" s="22">
        <f t="shared" si="5"/>
        <v>-1</v>
      </c>
      <c r="CF28" s="22">
        <f t="shared" si="6"/>
        <v>-1</v>
      </c>
      <c r="CG28" s="22">
        <f t="shared" si="7"/>
        <v>-1</v>
      </c>
    </row>
    <row r="29" spans="1:85" x14ac:dyDescent="0.25">
      <c r="A29" s="19" t="s">
        <v>102</v>
      </c>
      <c r="B29" s="91">
        <v>4456.0584538000003</v>
      </c>
      <c r="C29" s="91">
        <v>69.334662859999995</v>
      </c>
      <c r="D29" s="91">
        <v>8496.5656051000005</v>
      </c>
      <c r="E29" s="91">
        <v>19511.384732999999</v>
      </c>
      <c r="F29" s="91">
        <v>11405.872801</v>
      </c>
      <c r="G29" s="91">
        <v>20137.093325000002</v>
      </c>
      <c r="H29" s="91">
        <v>5832.0021387999996</v>
      </c>
      <c r="I29" s="91"/>
      <c r="J29" s="91"/>
      <c r="K29" s="91"/>
      <c r="L29" s="25"/>
      <c r="M29" s="25" t="s">
        <v>193</v>
      </c>
      <c r="N29" s="91">
        <v>0</v>
      </c>
      <c r="O29" s="25">
        <v>0</v>
      </c>
      <c r="P29" s="25">
        <v>0</v>
      </c>
      <c r="Q29" s="25">
        <v>0</v>
      </c>
      <c r="R29" s="25">
        <v>0</v>
      </c>
      <c r="S29" s="91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91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91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91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91">
        <v>0</v>
      </c>
      <c r="BV29" s="25">
        <v>0</v>
      </c>
      <c r="BW29" s="25">
        <v>0</v>
      </c>
      <c r="BX29" s="25">
        <v>0</v>
      </c>
      <c r="BZ29" s="34" t="e">
        <f t="shared" si="0"/>
        <v>#DIV/0!</v>
      </c>
      <c r="CA29" s="22">
        <f t="shared" si="1"/>
        <v>-1</v>
      </c>
      <c r="CB29" s="22">
        <f t="shared" si="2"/>
        <v>-1</v>
      </c>
      <c r="CC29" s="22">
        <f t="shared" si="3"/>
        <v>-1</v>
      </c>
      <c r="CD29" s="22">
        <f t="shared" si="4"/>
        <v>-1</v>
      </c>
      <c r="CE29" s="22">
        <f t="shared" si="5"/>
        <v>-1</v>
      </c>
      <c r="CF29" s="22">
        <f t="shared" si="6"/>
        <v>-1</v>
      </c>
      <c r="CG29" s="22">
        <f t="shared" si="7"/>
        <v>-1</v>
      </c>
    </row>
    <row r="30" spans="1:85" x14ac:dyDescent="0.25">
      <c r="A30" s="19" t="s">
        <v>103</v>
      </c>
      <c r="B30" s="91">
        <v>18182.251703999998</v>
      </c>
      <c r="C30" s="91">
        <v>212.71634191000001</v>
      </c>
      <c r="D30" s="91">
        <v>20633.914948000001</v>
      </c>
      <c r="E30" s="91">
        <v>4083.3374061</v>
      </c>
      <c r="F30" s="91">
        <v>3398.9535547999999</v>
      </c>
      <c r="G30" s="91">
        <v>2590.5056599</v>
      </c>
      <c r="H30" s="91">
        <v>14586.750649</v>
      </c>
      <c r="I30" s="91"/>
      <c r="J30" s="91"/>
      <c r="K30" s="91"/>
      <c r="L30" s="25"/>
      <c r="M30" s="25" t="s">
        <v>194</v>
      </c>
      <c r="N30" s="91">
        <v>0</v>
      </c>
      <c r="O30" s="25">
        <v>0</v>
      </c>
      <c r="P30" s="25">
        <v>0</v>
      </c>
      <c r="Q30" s="25">
        <v>0</v>
      </c>
      <c r="R30" s="25">
        <v>0</v>
      </c>
      <c r="S30" s="91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91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91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91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91">
        <v>0</v>
      </c>
      <c r="BV30" s="25">
        <v>0</v>
      </c>
      <c r="BW30" s="25">
        <v>0</v>
      </c>
      <c r="BX30" s="25">
        <v>0</v>
      </c>
      <c r="BZ30" s="34" t="e">
        <f t="shared" si="0"/>
        <v>#DIV/0!</v>
      </c>
      <c r="CA30" s="22">
        <f t="shared" si="1"/>
        <v>-1</v>
      </c>
      <c r="CB30" s="22">
        <f t="shared" si="2"/>
        <v>-1</v>
      </c>
      <c r="CC30" s="22">
        <f t="shared" si="3"/>
        <v>-1</v>
      </c>
      <c r="CD30" s="22">
        <f t="shared" si="4"/>
        <v>-1</v>
      </c>
      <c r="CE30" s="22">
        <f t="shared" si="5"/>
        <v>-1</v>
      </c>
      <c r="CF30" s="22">
        <f t="shared" si="6"/>
        <v>-1</v>
      </c>
      <c r="CG30" s="22">
        <f t="shared" si="7"/>
        <v>-1</v>
      </c>
    </row>
    <row r="31" spans="1:85" x14ac:dyDescent="0.25">
      <c r="A31" s="19" t="s">
        <v>104</v>
      </c>
      <c r="B31" s="91">
        <v>7500.4026437000002</v>
      </c>
      <c r="C31" s="91">
        <v>257.37850408999998</v>
      </c>
      <c r="D31" s="91">
        <v>19584.538681999999</v>
      </c>
      <c r="E31" s="91">
        <v>7951.5978910000003</v>
      </c>
      <c r="F31" s="91">
        <v>5101.9177206000004</v>
      </c>
      <c r="G31" s="91">
        <v>28107.230419</v>
      </c>
      <c r="H31" s="91">
        <v>741.40445997999996</v>
      </c>
      <c r="I31" s="91"/>
      <c r="J31" s="91"/>
      <c r="K31" s="91"/>
      <c r="L31" s="25"/>
      <c r="M31" s="25" t="s">
        <v>195</v>
      </c>
      <c r="N31" s="91">
        <v>0</v>
      </c>
      <c r="O31" s="25">
        <v>0</v>
      </c>
      <c r="P31" s="25">
        <v>0</v>
      </c>
      <c r="Q31" s="25">
        <v>0</v>
      </c>
      <c r="R31" s="25">
        <v>0</v>
      </c>
      <c r="S31" s="91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91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91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91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91">
        <v>0</v>
      </c>
      <c r="BV31" s="25">
        <v>0</v>
      </c>
      <c r="BW31" s="25">
        <v>0</v>
      </c>
      <c r="BX31" s="25">
        <v>0</v>
      </c>
      <c r="BZ31" s="34" t="e">
        <f t="shared" si="0"/>
        <v>#DIV/0!</v>
      </c>
      <c r="CA31" s="22">
        <f t="shared" si="1"/>
        <v>-1</v>
      </c>
      <c r="CB31" s="22">
        <f t="shared" si="2"/>
        <v>-1</v>
      </c>
      <c r="CC31" s="22">
        <f t="shared" si="3"/>
        <v>-1</v>
      </c>
      <c r="CD31" s="22">
        <f t="shared" si="4"/>
        <v>-1</v>
      </c>
      <c r="CE31" s="22">
        <f t="shared" si="5"/>
        <v>-1</v>
      </c>
      <c r="CF31" s="22">
        <f t="shared" si="6"/>
        <v>-1</v>
      </c>
      <c r="CG31" s="22">
        <f t="shared" si="7"/>
        <v>-1</v>
      </c>
    </row>
    <row r="32" spans="1:85" x14ac:dyDescent="0.25">
      <c r="A32" s="19" t="s">
        <v>105</v>
      </c>
      <c r="B32" s="91">
        <v>4446.5313845999999</v>
      </c>
      <c r="C32" s="91">
        <v>7.5990736531999996</v>
      </c>
      <c r="D32" s="91">
        <v>12605.557063</v>
      </c>
      <c r="E32" s="91">
        <v>1918.3284733</v>
      </c>
      <c r="F32" s="91">
        <v>1198.8143875999999</v>
      </c>
      <c r="G32" s="91">
        <v>535.93625293000002</v>
      </c>
      <c r="H32" s="91">
        <v>683.12031340999999</v>
      </c>
      <c r="I32" s="91"/>
      <c r="J32" s="91"/>
      <c r="K32" s="91"/>
      <c r="L32" s="25"/>
      <c r="M32" s="25" t="s">
        <v>196</v>
      </c>
      <c r="N32" s="91">
        <v>0</v>
      </c>
      <c r="O32" s="25">
        <v>0</v>
      </c>
      <c r="P32" s="25">
        <v>0</v>
      </c>
      <c r="Q32" s="25">
        <v>0</v>
      </c>
      <c r="R32" s="25">
        <v>0</v>
      </c>
      <c r="S32" s="91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91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91">
        <v>0</v>
      </c>
      <c r="AH32" s="25">
        <v>0</v>
      </c>
      <c r="AI32" s="25">
        <v>0</v>
      </c>
      <c r="AJ32" s="25">
        <v>0</v>
      </c>
      <c r="AK32" s="25">
        <v>0</v>
      </c>
      <c r="AL32" s="25">
        <v>0</v>
      </c>
      <c r="AM32" s="91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25">
        <v>0</v>
      </c>
      <c r="BT32" s="25">
        <v>0</v>
      </c>
      <c r="BU32" s="91">
        <v>0</v>
      </c>
      <c r="BV32" s="25">
        <v>0</v>
      </c>
      <c r="BW32" s="25">
        <v>0</v>
      </c>
      <c r="BX32" s="25">
        <v>0</v>
      </c>
      <c r="BZ32" s="34" t="e">
        <f t="shared" si="0"/>
        <v>#DIV/0!</v>
      </c>
      <c r="CA32" s="22">
        <f t="shared" si="1"/>
        <v>-1</v>
      </c>
      <c r="CB32" s="22">
        <f t="shared" si="2"/>
        <v>-1</v>
      </c>
      <c r="CC32" s="22">
        <f t="shared" si="3"/>
        <v>-1</v>
      </c>
      <c r="CD32" s="22">
        <f t="shared" si="4"/>
        <v>-1</v>
      </c>
      <c r="CE32" s="22">
        <f t="shared" si="5"/>
        <v>-1</v>
      </c>
      <c r="CF32" s="22">
        <f t="shared" si="6"/>
        <v>-1</v>
      </c>
      <c r="CG32" s="22">
        <f t="shared" si="7"/>
        <v>-1</v>
      </c>
    </row>
    <row r="33" spans="1:85" x14ac:dyDescent="0.25">
      <c r="A33" s="19" t="s">
        <v>106</v>
      </c>
      <c r="B33" s="91">
        <v>1161.3884017</v>
      </c>
      <c r="C33" s="91">
        <v>1.2138551977000001</v>
      </c>
      <c r="D33" s="91">
        <v>757.67295738999997</v>
      </c>
      <c r="E33" s="91">
        <v>4755.4600109000003</v>
      </c>
      <c r="F33" s="91">
        <v>2712.7978962000002</v>
      </c>
      <c r="G33" s="91">
        <v>200.46578604999999</v>
      </c>
      <c r="H33" s="91">
        <v>20.910378122000001</v>
      </c>
      <c r="I33" s="91"/>
      <c r="J33" s="91"/>
      <c r="K33" s="91"/>
      <c r="L33" s="25"/>
      <c r="M33" s="25" t="s">
        <v>197</v>
      </c>
      <c r="N33" s="91">
        <v>0</v>
      </c>
      <c r="O33" s="25">
        <v>0</v>
      </c>
      <c r="P33" s="25">
        <v>0</v>
      </c>
      <c r="Q33" s="25">
        <v>0</v>
      </c>
      <c r="R33" s="25">
        <v>0</v>
      </c>
      <c r="S33" s="91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91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91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91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91">
        <v>0</v>
      </c>
      <c r="BV33" s="25">
        <v>0</v>
      </c>
      <c r="BW33" s="25">
        <v>0</v>
      </c>
      <c r="BX33" s="25">
        <v>0</v>
      </c>
      <c r="BZ33" s="34" t="e">
        <f t="shared" si="0"/>
        <v>#DIV/0!</v>
      </c>
      <c r="CA33" s="22">
        <f t="shared" si="1"/>
        <v>-1</v>
      </c>
      <c r="CB33" s="22">
        <f t="shared" si="2"/>
        <v>-1</v>
      </c>
      <c r="CC33" s="22">
        <f t="shared" si="3"/>
        <v>-1</v>
      </c>
      <c r="CD33" s="22">
        <f t="shared" si="4"/>
        <v>-1</v>
      </c>
      <c r="CE33" s="22">
        <f t="shared" si="5"/>
        <v>-1</v>
      </c>
      <c r="CF33" s="22">
        <f t="shared" si="6"/>
        <v>-1</v>
      </c>
      <c r="CG33" s="22">
        <f t="shared" si="7"/>
        <v>-1</v>
      </c>
    </row>
    <row r="34" spans="1:85" x14ac:dyDescent="0.25">
      <c r="A34" s="19" t="s">
        <v>107</v>
      </c>
      <c r="B34" s="91">
        <v>35186.033832000001</v>
      </c>
      <c r="C34" s="91">
        <v>254.84495802000001</v>
      </c>
      <c r="D34" s="91">
        <v>40287.510782999998</v>
      </c>
      <c r="E34" s="91">
        <v>13173.759577000001</v>
      </c>
      <c r="F34" s="91">
        <v>9626.5959653999998</v>
      </c>
      <c r="G34" s="91">
        <v>21939.701869</v>
      </c>
      <c r="H34" s="91">
        <v>11345.128130999999</v>
      </c>
      <c r="I34" s="91"/>
      <c r="J34" s="91"/>
      <c r="K34" s="91"/>
      <c r="L34" s="25"/>
      <c r="M34" s="25" t="s">
        <v>198</v>
      </c>
      <c r="N34" s="91">
        <v>11.2337775373058</v>
      </c>
      <c r="O34" s="25">
        <v>599.50215097416196</v>
      </c>
      <c r="P34" s="25">
        <v>32.931454192929301</v>
      </c>
      <c r="Q34" s="25">
        <v>32.039301837054197</v>
      </c>
      <c r="R34" s="25">
        <v>29.335434430760898</v>
      </c>
      <c r="S34" s="91">
        <v>5.3933473777974799</v>
      </c>
      <c r="T34" s="25">
        <v>169.72031909427</v>
      </c>
      <c r="U34" s="25">
        <v>7589.6323510156099</v>
      </c>
      <c r="V34" s="25">
        <v>35281.491798431402</v>
      </c>
      <c r="W34" s="25">
        <v>298.03879367524002</v>
      </c>
      <c r="X34" s="25">
        <v>1054.9064092506001</v>
      </c>
      <c r="Y34" s="25">
        <v>53.111665169264</v>
      </c>
      <c r="Z34" s="25">
        <v>22.2658748419808</v>
      </c>
      <c r="AA34" s="91">
        <v>6.4653319179219402</v>
      </c>
      <c r="AB34" s="25">
        <v>1089.31861496086</v>
      </c>
      <c r="AC34" s="25">
        <v>1089.31861496086</v>
      </c>
      <c r="AD34" s="25">
        <v>0</v>
      </c>
      <c r="AE34" s="25">
        <v>53.787944380028101</v>
      </c>
      <c r="AF34" s="25">
        <v>6.1569320811719601</v>
      </c>
      <c r="AG34" s="91">
        <v>252.30792015735599</v>
      </c>
      <c r="AH34" s="25">
        <v>259.12512739291299</v>
      </c>
      <c r="AI34" s="25">
        <v>174.62286321846599</v>
      </c>
      <c r="AJ34" s="25">
        <v>5.5193422689237996</v>
      </c>
      <c r="AK34" s="25">
        <v>255.52422342983999</v>
      </c>
      <c r="AL34" s="25">
        <v>0</v>
      </c>
      <c r="AM34" s="91">
        <v>13116.9149413206</v>
      </c>
      <c r="AN34" s="25">
        <v>36355.041973784799</v>
      </c>
      <c r="AO34" s="25">
        <v>4039.4512826221699</v>
      </c>
      <c r="AP34" s="25">
        <v>40394.493256406902</v>
      </c>
      <c r="AQ34" s="25">
        <v>4.6292250581325398E-2</v>
      </c>
      <c r="AR34" s="25">
        <v>319.79303968139902</v>
      </c>
      <c r="AS34" s="25">
        <v>109.40408332478999</v>
      </c>
      <c r="AT34" s="25">
        <v>4421.1185167814601</v>
      </c>
      <c r="AU34" s="25">
        <v>118.844830781263</v>
      </c>
      <c r="AV34" s="25">
        <v>182.82574050111</v>
      </c>
      <c r="AW34" s="25">
        <v>394.80231777421398</v>
      </c>
      <c r="AX34" s="25">
        <v>211.36194440758999</v>
      </c>
      <c r="AY34" s="25">
        <v>6.6386213699520997</v>
      </c>
      <c r="AZ34" s="25">
        <v>52.674236293368999</v>
      </c>
      <c r="BA34" s="25">
        <v>13208.886345926099</v>
      </c>
      <c r="BB34" s="25">
        <v>9651.8328714048293</v>
      </c>
      <c r="BC34" s="25">
        <v>3557.0534745212899</v>
      </c>
      <c r="BD34" s="25">
        <v>0.248686653549166</v>
      </c>
      <c r="BE34" s="25">
        <v>12.2244880187503</v>
      </c>
      <c r="BF34" s="25">
        <v>3114.89997000942</v>
      </c>
      <c r="BG34" s="25">
        <v>28.445386548498799</v>
      </c>
      <c r="BH34" s="25">
        <v>1023.13631291302</v>
      </c>
      <c r="BI34" s="25">
        <v>216.45656166481999</v>
      </c>
      <c r="BJ34" s="25">
        <v>119.255330379691</v>
      </c>
      <c r="BK34" s="25">
        <v>2558.1780137921</v>
      </c>
      <c r="BL34" s="25">
        <v>564.57130988622998</v>
      </c>
      <c r="BM34" s="25">
        <v>336.91501320458298</v>
      </c>
      <c r="BN34" s="25">
        <v>1055.6336055137599</v>
      </c>
      <c r="BO34" s="25">
        <v>109.887728254325</v>
      </c>
      <c r="BP34" s="25">
        <v>22018.111341195399</v>
      </c>
      <c r="BQ34" s="25">
        <v>2437.5918023693698</v>
      </c>
      <c r="BR34" s="25">
        <v>197.72144919150901</v>
      </c>
      <c r="BS34" s="25">
        <v>43.441746517583503</v>
      </c>
      <c r="BT34" s="25">
        <v>2150.1469085349399</v>
      </c>
      <c r="BU34" s="91">
        <v>1.6662949485804901</v>
      </c>
      <c r="BV34" s="25">
        <v>577.27690170495305</v>
      </c>
      <c r="BW34" s="25">
        <v>11375.829288475799</v>
      </c>
      <c r="BX34" s="25">
        <v>764.61206095836201</v>
      </c>
      <c r="BZ34" s="34">
        <f t="shared" si="0"/>
        <v>0</v>
      </c>
      <c r="CA34" s="22">
        <f t="shared" si="1"/>
        <v>2.7129504532160753E-3</v>
      </c>
      <c r="CB34" s="22">
        <f t="shared" si="2"/>
        <v>2.6654065087945624E-3</v>
      </c>
      <c r="CC34" s="22">
        <f t="shared" si="3"/>
        <v>2.6554748935257474E-3</v>
      </c>
      <c r="CD34" s="22">
        <f t="shared" si="4"/>
        <v>2.666419462172831E-3</v>
      </c>
      <c r="CE34" s="22">
        <f t="shared" si="5"/>
        <v>2.6215815118382684E-3</v>
      </c>
      <c r="CF34" s="22">
        <f t="shared" si="6"/>
        <v>3.573862245876211E-3</v>
      </c>
      <c r="CG34" s="22">
        <f t="shared" si="7"/>
        <v>2.7061093644161196E-3</v>
      </c>
    </row>
    <row r="35" spans="1:85" x14ac:dyDescent="0.25">
      <c r="A35" s="19" t="s">
        <v>108</v>
      </c>
      <c r="B35" s="91">
        <v>3449.0415155999999</v>
      </c>
      <c r="C35" s="91">
        <v>109.51753564000001</v>
      </c>
      <c r="D35" s="91">
        <v>9256.9232811000002</v>
      </c>
      <c r="E35" s="91">
        <v>8779.5310645999998</v>
      </c>
      <c r="F35" s="91">
        <v>5156.7444965000004</v>
      </c>
      <c r="G35" s="91">
        <v>122639.47829</v>
      </c>
      <c r="H35" s="91">
        <v>1325.8715284</v>
      </c>
      <c r="I35" s="91"/>
      <c r="J35" s="91"/>
      <c r="K35" s="91"/>
      <c r="L35" s="25"/>
      <c r="M35" s="25" t="s">
        <v>199</v>
      </c>
      <c r="N35" s="91">
        <v>0</v>
      </c>
      <c r="O35" s="25">
        <v>0</v>
      </c>
      <c r="P35" s="25">
        <v>0</v>
      </c>
      <c r="Q35" s="25">
        <v>0</v>
      </c>
      <c r="R35" s="25">
        <v>0</v>
      </c>
      <c r="S35" s="91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91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91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91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91">
        <v>0</v>
      </c>
      <c r="BV35" s="25">
        <v>0</v>
      </c>
      <c r="BW35" s="25">
        <v>0</v>
      </c>
      <c r="BX35" s="25">
        <v>0</v>
      </c>
      <c r="BZ35" s="34" t="e">
        <f t="shared" si="0"/>
        <v>#DIV/0!</v>
      </c>
      <c r="CA35" s="22">
        <f t="shared" ref="CA35:CA51" si="9">IF(B35=0,"",(V35-B35)/B35)</f>
        <v>-1</v>
      </c>
      <c r="CB35" s="22">
        <f t="shared" ref="CB35:CB51" si="10">IF(C35=0,"",(AK35-C35)/C35)</f>
        <v>-1</v>
      </c>
      <c r="CC35" s="22">
        <f t="shared" ref="CC35:CC51" si="11">IF(D35=0,"",(AP35-D35)/D35)</f>
        <v>-1</v>
      </c>
      <c r="CD35" s="22">
        <f t="shared" ref="CD35:CD51" si="12">IF(E35=0,"",(BA35-E35)/E35)</f>
        <v>-1</v>
      </c>
      <c r="CE35" s="22">
        <f t="shared" ref="CE35:CE51" si="13">IF(F35=0,"",(BB35-F35)/F35)</f>
        <v>-1</v>
      </c>
      <c r="CF35" s="22">
        <f t="shared" ref="CF35:CF51" si="14">IF(G35=0,"",(BP35-G35)/G35)</f>
        <v>-1</v>
      </c>
      <c r="CG35" s="22">
        <f t="shared" ref="CG35:CG51" si="15">IF(H35=0,"",(BW35-H35)/H35)</f>
        <v>-1</v>
      </c>
    </row>
    <row r="36" spans="1:85" x14ac:dyDescent="0.25">
      <c r="A36" s="19" t="s">
        <v>109</v>
      </c>
      <c r="B36" s="91">
        <v>4848.0769019999998</v>
      </c>
      <c r="C36" s="91">
        <v>44.329960921000001</v>
      </c>
      <c r="D36" s="91">
        <v>17378.621343999999</v>
      </c>
      <c r="E36" s="91">
        <v>4974.1549219999997</v>
      </c>
      <c r="F36" s="91">
        <v>3329.4938115999998</v>
      </c>
      <c r="G36" s="91">
        <v>12951.948399999999</v>
      </c>
      <c r="H36" s="91">
        <v>2518.4525179000002</v>
      </c>
      <c r="I36" s="91"/>
      <c r="J36" s="91"/>
      <c r="K36" s="91"/>
      <c r="L36" s="25"/>
      <c r="M36" s="25" t="s">
        <v>200</v>
      </c>
      <c r="N36" s="91">
        <v>0</v>
      </c>
      <c r="O36" s="25">
        <v>0</v>
      </c>
      <c r="P36" s="25">
        <v>0</v>
      </c>
      <c r="Q36" s="25">
        <v>0</v>
      </c>
      <c r="R36" s="25">
        <v>0</v>
      </c>
      <c r="S36" s="91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91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91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91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91">
        <v>0</v>
      </c>
      <c r="BV36" s="25">
        <v>0</v>
      </c>
      <c r="BW36" s="25">
        <v>0</v>
      </c>
      <c r="BX36" s="25">
        <v>0</v>
      </c>
      <c r="BZ36" s="34" t="e">
        <f t="shared" si="0"/>
        <v>#DIV/0!</v>
      </c>
      <c r="CA36" s="22">
        <f t="shared" si="9"/>
        <v>-1</v>
      </c>
      <c r="CB36" s="22">
        <f t="shared" si="10"/>
        <v>-1</v>
      </c>
      <c r="CC36" s="22">
        <f t="shared" si="11"/>
        <v>-1</v>
      </c>
      <c r="CD36" s="22">
        <f t="shared" si="12"/>
        <v>-1</v>
      </c>
      <c r="CE36" s="22">
        <f t="shared" si="13"/>
        <v>-1</v>
      </c>
      <c r="CF36" s="22">
        <f t="shared" si="14"/>
        <v>-1</v>
      </c>
      <c r="CG36" s="22">
        <f t="shared" si="15"/>
        <v>-1</v>
      </c>
    </row>
    <row r="37" spans="1:85" x14ac:dyDescent="0.25">
      <c r="A37" s="19" t="s">
        <v>110</v>
      </c>
      <c r="B37" s="91">
        <v>3150.8490289000001</v>
      </c>
      <c r="C37" s="91">
        <v>64.619402985999997</v>
      </c>
      <c r="D37" s="91">
        <v>8986.5059459999993</v>
      </c>
      <c r="E37" s="91">
        <v>1873.4321654</v>
      </c>
      <c r="F37" s="91">
        <v>1599.7124349000001</v>
      </c>
      <c r="G37" s="91">
        <v>2746.5939361999999</v>
      </c>
      <c r="H37" s="91">
        <v>6713.0325239000003</v>
      </c>
      <c r="I37" s="91"/>
      <c r="J37" s="91"/>
      <c r="K37" s="91"/>
      <c r="L37" s="25"/>
      <c r="M37" s="25" t="s">
        <v>201</v>
      </c>
      <c r="N37" s="91">
        <v>0</v>
      </c>
      <c r="O37" s="25">
        <v>0</v>
      </c>
      <c r="P37" s="25">
        <v>0</v>
      </c>
      <c r="Q37" s="25">
        <v>0</v>
      </c>
      <c r="R37" s="25">
        <v>0</v>
      </c>
      <c r="S37" s="91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91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91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91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91">
        <v>0</v>
      </c>
      <c r="BV37" s="25">
        <v>0</v>
      </c>
      <c r="BW37" s="25">
        <v>0</v>
      </c>
      <c r="BX37" s="25">
        <v>0</v>
      </c>
      <c r="BZ37" s="34" t="e">
        <f t="shared" si="0"/>
        <v>#DIV/0!</v>
      </c>
      <c r="CA37" s="22">
        <f t="shared" si="9"/>
        <v>-1</v>
      </c>
      <c r="CB37" s="22">
        <f t="shared" si="10"/>
        <v>-1</v>
      </c>
      <c r="CC37" s="22">
        <f t="shared" si="11"/>
        <v>-1</v>
      </c>
      <c r="CD37" s="22">
        <f t="shared" si="12"/>
        <v>-1</v>
      </c>
      <c r="CE37" s="22">
        <f t="shared" si="13"/>
        <v>-1</v>
      </c>
      <c r="CF37" s="22">
        <f t="shared" si="14"/>
        <v>-1</v>
      </c>
      <c r="CG37" s="22">
        <f t="shared" si="15"/>
        <v>-1</v>
      </c>
    </row>
    <row r="38" spans="1:85" x14ac:dyDescent="0.25">
      <c r="A38" s="19" t="s">
        <v>111</v>
      </c>
      <c r="B38" s="91">
        <v>209.17747582000001</v>
      </c>
      <c r="C38" s="91">
        <v>0.1849158108</v>
      </c>
      <c r="D38" s="91">
        <v>1024.1543968000001</v>
      </c>
      <c r="E38" s="91">
        <v>3006.3218882000001</v>
      </c>
      <c r="F38" s="91">
        <v>1700.9623403999999</v>
      </c>
      <c r="G38" s="91">
        <v>33.484959969000002</v>
      </c>
      <c r="H38" s="91">
        <v>69.537622192000001</v>
      </c>
      <c r="I38" s="91"/>
      <c r="J38" s="91"/>
      <c r="K38" s="91"/>
      <c r="L38" s="25"/>
      <c r="M38" s="25" t="s">
        <v>202</v>
      </c>
      <c r="N38" s="91">
        <v>0</v>
      </c>
      <c r="O38" s="25">
        <v>0</v>
      </c>
      <c r="P38" s="25">
        <v>0</v>
      </c>
      <c r="Q38" s="25">
        <v>0</v>
      </c>
      <c r="R38" s="25">
        <v>0</v>
      </c>
      <c r="S38" s="91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91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91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91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91">
        <v>0</v>
      </c>
      <c r="BV38" s="25">
        <v>0</v>
      </c>
      <c r="BW38" s="25">
        <v>0</v>
      </c>
      <c r="BX38" s="25">
        <v>0</v>
      </c>
      <c r="BZ38" s="34" t="e">
        <f t="shared" si="0"/>
        <v>#DIV/0!</v>
      </c>
      <c r="CA38" s="22">
        <f t="shared" si="9"/>
        <v>-1</v>
      </c>
      <c r="CB38" s="22">
        <f t="shared" si="10"/>
        <v>-1</v>
      </c>
      <c r="CC38" s="22">
        <f t="shared" si="11"/>
        <v>-1</v>
      </c>
      <c r="CD38" s="22">
        <f t="shared" si="12"/>
        <v>-1</v>
      </c>
      <c r="CE38" s="22">
        <f t="shared" si="13"/>
        <v>-1</v>
      </c>
      <c r="CF38" s="22">
        <f t="shared" si="14"/>
        <v>-1</v>
      </c>
      <c r="CG38" s="22">
        <f t="shared" si="15"/>
        <v>-1</v>
      </c>
    </row>
    <row r="39" spans="1:85" x14ac:dyDescent="0.25">
      <c r="A39" s="19" t="s">
        <v>112</v>
      </c>
      <c r="B39" s="91">
        <v>13382.498697999999</v>
      </c>
      <c r="C39" s="91">
        <v>114.01935437</v>
      </c>
      <c r="D39" s="91">
        <v>31946.606906000001</v>
      </c>
      <c r="E39" s="91">
        <v>19064.938925999999</v>
      </c>
      <c r="F39" s="91">
        <v>12627.697408</v>
      </c>
      <c r="G39" s="91">
        <v>70421.911028000002</v>
      </c>
      <c r="H39" s="91">
        <v>3967.2694474999998</v>
      </c>
      <c r="I39" s="91"/>
      <c r="J39" s="91"/>
      <c r="K39" s="91"/>
      <c r="L39" s="25"/>
      <c r="M39" s="25" t="s">
        <v>203</v>
      </c>
      <c r="N39" s="91">
        <v>0</v>
      </c>
      <c r="O39" s="25">
        <v>0</v>
      </c>
      <c r="P39" s="25">
        <v>0</v>
      </c>
      <c r="Q39" s="25">
        <v>0</v>
      </c>
      <c r="R39" s="25">
        <v>0</v>
      </c>
      <c r="S39" s="91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91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91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91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91">
        <v>0</v>
      </c>
      <c r="BV39" s="25">
        <v>0</v>
      </c>
      <c r="BW39" s="25">
        <v>0</v>
      </c>
      <c r="BX39" s="25">
        <v>0</v>
      </c>
      <c r="BZ39" s="34" t="e">
        <f t="shared" si="0"/>
        <v>#DIV/0!</v>
      </c>
      <c r="CA39" s="22">
        <f t="shared" si="9"/>
        <v>-1</v>
      </c>
      <c r="CB39" s="22">
        <f t="shared" si="10"/>
        <v>-1</v>
      </c>
      <c r="CC39" s="22">
        <f t="shared" si="11"/>
        <v>-1</v>
      </c>
      <c r="CD39" s="22">
        <f t="shared" si="12"/>
        <v>-1</v>
      </c>
      <c r="CE39" s="22">
        <f t="shared" si="13"/>
        <v>-1</v>
      </c>
      <c r="CF39" s="22">
        <f t="shared" si="14"/>
        <v>-1</v>
      </c>
      <c r="CG39" s="22">
        <f t="shared" si="15"/>
        <v>-1</v>
      </c>
    </row>
    <row r="40" spans="1:85" x14ac:dyDescent="0.25">
      <c r="A40" s="19" t="s">
        <v>113</v>
      </c>
      <c r="B40" s="91">
        <v>627.88489872000002</v>
      </c>
      <c r="C40" s="91">
        <v>101.71011631</v>
      </c>
      <c r="D40" s="91">
        <v>1533.8037102999999</v>
      </c>
      <c r="E40" s="91">
        <v>1254.0996035999999</v>
      </c>
      <c r="F40" s="91">
        <v>740.90648721000002</v>
      </c>
      <c r="G40" s="91">
        <v>15787.384955</v>
      </c>
      <c r="H40" s="91">
        <v>608.57213836000005</v>
      </c>
      <c r="I40" s="91"/>
      <c r="J40" s="91"/>
      <c r="K40" s="91"/>
      <c r="L40" s="25"/>
      <c r="M40" s="25" t="s">
        <v>204</v>
      </c>
      <c r="N40" s="91">
        <v>0.14855958643231601</v>
      </c>
      <c r="O40" s="25">
        <v>11.030634963095</v>
      </c>
      <c r="P40" s="25">
        <v>6.0159943939231804</v>
      </c>
      <c r="Q40" s="25">
        <v>6.0042643211640696</v>
      </c>
      <c r="R40" s="25">
        <v>0.78731577919608597</v>
      </c>
      <c r="S40" s="91">
        <v>7.4610789881358094E-2</v>
      </c>
      <c r="T40" s="25">
        <v>6.3700979616913802</v>
      </c>
      <c r="U40" s="25">
        <v>15.030197271685999</v>
      </c>
      <c r="V40" s="25">
        <v>202.81819220379501</v>
      </c>
      <c r="W40" s="25">
        <v>5.3170402297987698</v>
      </c>
      <c r="X40" s="25">
        <v>2.08379918419286</v>
      </c>
      <c r="Y40" s="25">
        <v>2.7464943260272099</v>
      </c>
      <c r="Z40" s="25">
        <v>0.324370403233607</v>
      </c>
      <c r="AA40" s="91">
        <v>8.54693815869976E-2</v>
      </c>
      <c r="AB40" s="25">
        <v>10.094201040804201</v>
      </c>
      <c r="AC40" s="25">
        <v>10.094201040804201</v>
      </c>
      <c r="AD40" s="25">
        <v>0</v>
      </c>
      <c r="AE40" s="25">
        <v>3.80582201789049</v>
      </c>
      <c r="AF40" s="25">
        <v>8.2665509029448303E-2</v>
      </c>
      <c r="AG40" s="91">
        <v>24.543586368951999</v>
      </c>
      <c r="AH40" s="25">
        <v>1.10061749651945</v>
      </c>
      <c r="AI40" s="25">
        <v>50.7102455911416</v>
      </c>
      <c r="AJ40" s="25">
        <v>1.1372815845784501</v>
      </c>
      <c r="AK40" s="25">
        <v>18.122873625555901</v>
      </c>
      <c r="AL40" s="25">
        <v>0</v>
      </c>
      <c r="AM40" s="91">
        <v>474.42455323886497</v>
      </c>
      <c r="AN40" s="25">
        <v>327.25400277209098</v>
      </c>
      <c r="AO40" s="25">
        <v>36.361551295490798</v>
      </c>
      <c r="AP40" s="25">
        <v>363.61555406758202</v>
      </c>
      <c r="AQ40" s="25">
        <v>6.0732738120669897E-4</v>
      </c>
      <c r="AR40" s="25">
        <v>25.699580274144701</v>
      </c>
      <c r="AS40" s="25">
        <v>5.29521974503546E-2</v>
      </c>
      <c r="AT40" s="25">
        <v>72.890413458588796</v>
      </c>
      <c r="AU40" s="25">
        <v>1.9133190370211099</v>
      </c>
      <c r="AV40" s="25">
        <v>2.54374765566009</v>
      </c>
      <c r="AW40" s="25">
        <v>13.967676420796201</v>
      </c>
      <c r="AX40" s="25">
        <v>0.16459278129598601</v>
      </c>
      <c r="AY40" s="25">
        <v>7.5414514128871193E-2</v>
      </c>
      <c r="AZ40" s="25">
        <v>23.338780145736401</v>
      </c>
      <c r="BA40" s="25">
        <v>1047.1722723816299</v>
      </c>
      <c r="BB40" s="25">
        <v>613.50622702219903</v>
      </c>
      <c r="BC40" s="25">
        <v>433.666045359436</v>
      </c>
      <c r="BD40" s="25">
        <v>0.400843171789659</v>
      </c>
      <c r="BE40" s="25">
        <v>1.45188638480574E-2</v>
      </c>
      <c r="BF40" s="25">
        <v>232.601013218031</v>
      </c>
      <c r="BG40" s="25">
        <v>0.40114332600296498</v>
      </c>
      <c r="BH40" s="25">
        <v>38.943438035240803</v>
      </c>
      <c r="BI40" s="25">
        <v>0.14686328087435199</v>
      </c>
      <c r="BJ40" s="25">
        <v>8.1038081317482302E-2</v>
      </c>
      <c r="BK40" s="25">
        <v>97.441545135776806</v>
      </c>
      <c r="BL40" s="25">
        <v>0.78610050010530297</v>
      </c>
      <c r="BM40" s="25">
        <v>36.452183616043001</v>
      </c>
      <c r="BN40" s="25">
        <v>164.752345522247</v>
      </c>
      <c r="BO40" s="25">
        <v>0.21481201893770199</v>
      </c>
      <c r="BP40" s="25">
        <v>2653.8710984608001</v>
      </c>
      <c r="BQ40" s="25">
        <v>44.394735326307902</v>
      </c>
      <c r="BR40" s="25">
        <v>41.089947746049603</v>
      </c>
      <c r="BS40" s="25">
        <v>15.482080264400301</v>
      </c>
      <c r="BT40" s="25">
        <v>173.93693323536201</v>
      </c>
      <c r="BU40" s="91">
        <v>0.66528724440880205</v>
      </c>
      <c r="BV40" s="25">
        <v>16.2282919759244</v>
      </c>
      <c r="BW40" s="25">
        <v>454.266580697432</v>
      </c>
      <c r="BX40" s="25">
        <v>16.167633720238999</v>
      </c>
      <c r="BZ40" s="34">
        <f t="shared" si="0"/>
        <v>0</v>
      </c>
      <c r="CA40" s="22">
        <f t="shared" si="9"/>
        <v>-0.67698189171732248</v>
      </c>
      <c r="CB40" s="22">
        <f t="shared" si="10"/>
        <v>-0.82181837674514502</v>
      </c>
      <c r="CC40" s="22">
        <f t="shared" si="11"/>
        <v>-0.762932145993791</v>
      </c>
      <c r="CD40" s="22">
        <f t="shared" si="12"/>
        <v>-0.16500071495467142</v>
      </c>
      <c r="CE40" s="22">
        <f t="shared" si="13"/>
        <v>-0.17195187569155551</v>
      </c>
      <c r="CF40" s="22">
        <f t="shared" si="14"/>
        <v>-0.83189925969213174</v>
      </c>
      <c r="CG40" s="22">
        <f t="shared" si="15"/>
        <v>-0.25355343752409643</v>
      </c>
    </row>
    <row r="41" spans="1:85" x14ac:dyDescent="0.25">
      <c r="A41" s="55" t="s">
        <v>114</v>
      </c>
      <c r="B41" s="91">
        <v>4929.8811783000001</v>
      </c>
      <c r="C41" s="91">
        <v>142.88210089</v>
      </c>
      <c r="D41" s="91">
        <v>12462.728652</v>
      </c>
      <c r="E41" s="91">
        <v>2963.3587171999998</v>
      </c>
      <c r="F41" s="91">
        <v>2269.2137201999999</v>
      </c>
      <c r="G41" s="91">
        <v>5271.9060443999997</v>
      </c>
      <c r="H41" s="91">
        <v>3592.4879986000001</v>
      </c>
      <c r="I41" s="91"/>
      <c r="J41" s="91"/>
      <c r="K41" s="91"/>
      <c r="L41" s="25"/>
      <c r="M41" s="25" t="s">
        <v>205</v>
      </c>
      <c r="N41" s="91">
        <v>0.59996093523239602</v>
      </c>
      <c r="O41" s="25">
        <v>13.526028748643601</v>
      </c>
      <c r="P41" s="25">
        <v>1.7145257672594101</v>
      </c>
      <c r="Q41" s="25">
        <v>1.6670029770311401</v>
      </c>
      <c r="R41" s="25">
        <v>1.65179950750674</v>
      </c>
      <c r="S41" s="91">
        <v>0.286912007173796</v>
      </c>
      <c r="T41" s="25">
        <v>182.576031886252</v>
      </c>
      <c r="U41" s="25">
        <v>2637.7791510462298</v>
      </c>
      <c r="V41" s="25">
        <v>4942.9014356269199</v>
      </c>
      <c r="W41" s="25">
        <v>67.180284189187702</v>
      </c>
      <c r="X41" s="25">
        <v>9.4762075891152193</v>
      </c>
      <c r="Y41" s="25">
        <v>23.293399152607702</v>
      </c>
      <c r="Z41" s="25">
        <v>1.1839589616502899</v>
      </c>
      <c r="AA41" s="91">
        <v>0.34675735286628401</v>
      </c>
      <c r="AB41" s="25">
        <v>481.16133920377303</v>
      </c>
      <c r="AC41" s="25">
        <v>481.16133920377303</v>
      </c>
      <c r="AD41" s="25">
        <v>0</v>
      </c>
      <c r="AE41" s="25">
        <v>17.660122372823299</v>
      </c>
      <c r="AF41" s="25">
        <v>0.32943358472780898</v>
      </c>
      <c r="AG41" s="91">
        <v>10.2287330447513</v>
      </c>
      <c r="AH41" s="25">
        <v>1.1877844305317999</v>
      </c>
      <c r="AI41" s="25">
        <v>1.24334562701764</v>
      </c>
      <c r="AJ41" s="25">
        <v>0.19986220156110401</v>
      </c>
      <c r="AK41" s="25">
        <v>143.26055840407301</v>
      </c>
      <c r="AL41" s="25">
        <v>0</v>
      </c>
      <c r="AM41" s="91">
        <v>3629.0981118316499</v>
      </c>
      <c r="AN41" s="25">
        <v>11251.031178446699</v>
      </c>
      <c r="AO41" s="25">
        <v>1250.1140253118299</v>
      </c>
      <c r="AP41" s="25">
        <v>12501.1452037586</v>
      </c>
      <c r="AQ41" s="25">
        <v>2.7201867387423701E-3</v>
      </c>
      <c r="AR41" s="25">
        <v>137.86368742235501</v>
      </c>
      <c r="AS41" s="25">
        <v>33.892485485851097</v>
      </c>
      <c r="AT41" s="25">
        <v>1445.9212546158001</v>
      </c>
      <c r="AU41" s="25">
        <v>27.188002159405201</v>
      </c>
      <c r="AV41" s="25">
        <v>36.931846124187402</v>
      </c>
      <c r="AW41" s="25">
        <v>120.201652190589</v>
      </c>
      <c r="AX41" s="25">
        <v>31.4524614562762</v>
      </c>
      <c r="AY41" s="25">
        <v>0.13629137979574099</v>
      </c>
      <c r="AZ41" s="25">
        <v>6.9101129799181997</v>
      </c>
      <c r="BA41" s="25">
        <v>2986.45754655366</v>
      </c>
      <c r="BB41" s="25">
        <v>2276.4324450385302</v>
      </c>
      <c r="BC41" s="25">
        <v>710.02510151512695</v>
      </c>
      <c r="BD41" s="25">
        <v>8.1102762942508993E-3</v>
      </c>
      <c r="BE41" s="25">
        <v>0.17675165222088099</v>
      </c>
      <c r="BF41" s="25">
        <v>621.49058986934403</v>
      </c>
      <c r="BG41" s="25">
        <v>0.76397636711365002</v>
      </c>
      <c r="BH41" s="25">
        <v>229.575659430656</v>
      </c>
      <c r="BI41" s="25">
        <v>55.771768131990797</v>
      </c>
      <c r="BJ41" s="25">
        <v>29.4911481638254</v>
      </c>
      <c r="BK41" s="25">
        <v>574.874612828365</v>
      </c>
      <c r="BL41" s="25">
        <v>161.656418919359</v>
      </c>
      <c r="BM41" s="25">
        <v>67.836521939141605</v>
      </c>
      <c r="BN41" s="25">
        <v>436.04022862833898</v>
      </c>
      <c r="BO41" s="25">
        <v>3.69022597521721</v>
      </c>
      <c r="BP41" s="25">
        <v>5291.32505201816</v>
      </c>
      <c r="BQ41" s="25">
        <v>968.970180214381</v>
      </c>
      <c r="BR41" s="25">
        <v>68.617870582516005</v>
      </c>
      <c r="BS41" s="25">
        <v>0.25480754680811302</v>
      </c>
      <c r="BT41" s="25">
        <v>810.63567565004098</v>
      </c>
      <c r="BU41" s="91">
        <v>0</v>
      </c>
      <c r="BV41" s="25">
        <v>120.57476898742701</v>
      </c>
      <c r="BW41" s="25">
        <v>3602.2918180393199</v>
      </c>
      <c r="BX41" s="25">
        <v>153.60361632466601</v>
      </c>
      <c r="BZ41" s="34">
        <f t="shared" si="0"/>
        <v>0</v>
      </c>
      <c r="CA41" s="22">
        <f t="shared" si="9"/>
        <v>2.6410894818786829E-3</v>
      </c>
      <c r="CB41" s="22">
        <f t="shared" si="10"/>
        <v>2.6487398471580909E-3</v>
      </c>
      <c r="CC41" s="22">
        <f t="shared" si="11"/>
        <v>3.0825153007271533E-3</v>
      </c>
      <c r="CD41" s="22">
        <f t="shared" si="12"/>
        <v>7.7948137765399194E-3</v>
      </c>
      <c r="CE41" s="22">
        <f t="shared" si="13"/>
        <v>3.181156880143522E-3</v>
      </c>
      <c r="CF41" s="22">
        <f t="shared" si="14"/>
        <v>3.6834889420663823E-3</v>
      </c>
      <c r="CG41" s="22">
        <f t="shared" si="15"/>
        <v>2.7289776453367038E-3</v>
      </c>
    </row>
    <row r="42" spans="1:85" x14ac:dyDescent="0.25">
      <c r="A42" s="19" t="s">
        <v>115</v>
      </c>
      <c r="B42" s="91">
        <v>5190.9890003999999</v>
      </c>
      <c r="C42" s="91">
        <v>101.8817608</v>
      </c>
      <c r="D42" s="91">
        <v>12625.211568000001</v>
      </c>
      <c r="E42" s="91">
        <v>6368.6936813000002</v>
      </c>
      <c r="F42" s="91">
        <v>4112.8693334999998</v>
      </c>
      <c r="G42" s="91">
        <v>105840.21678</v>
      </c>
      <c r="H42" s="91">
        <v>472.76080093000002</v>
      </c>
      <c r="I42" s="91"/>
      <c r="J42" s="91"/>
      <c r="K42" s="91"/>
      <c r="L42" s="25"/>
      <c r="M42" s="25" t="s">
        <v>206</v>
      </c>
      <c r="N42" s="91">
        <v>0</v>
      </c>
      <c r="O42" s="25">
        <v>0</v>
      </c>
      <c r="P42" s="25">
        <v>0</v>
      </c>
      <c r="Q42" s="25">
        <v>0</v>
      </c>
      <c r="R42" s="25">
        <v>0</v>
      </c>
      <c r="S42" s="91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91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91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91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91">
        <v>0</v>
      </c>
      <c r="BV42" s="25">
        <v>0</v>
      </c>
      <c r="BW42" s="25">
        <v>0</v>
      </c>
      <c r="BX42" s="25">
        <v>0</v>
      </c>
      <c r="BZ42" s="34" t="e">
        <f t="shared" si="0"/>
        <v>#DIV/0!</v>
      </c>
      <c r="CA42" s="22">
        <f t="shared" si="9"/>
        <v>-1</v>
      </c>
      <c r="CB42" s="22">
        <f t="shared" si="10"/>
        <v>-1</v>
      </c>
      <c r="CC42" s="22">
        <f t="shared" si="11"/>
        <v>-1</v>
      </c>
      <c r="CD42" s="22">
        <f t="shared" si="12"/>
        <v>-1</v>
      </c>
      <c r="CE42" s="22">
        <f t="shared" si="13"/>
        <v>-1</v>
      </c>
      <c r="CF42" s="22">
        <f t="shared" si="14"/>
        <v>-1</v>
      </c>
      <c r="CG42" s="22">
        <f t="shared" si="15"/>
        <v>-1</v>
      </c>
    </row>
    <row r="43" spans="1:85" x14ac:dyDescent="0.25">
      <c r="A43" s="19" t="s">
        <v>116</v>
      </c>
      <c r="B43" s="91">
        <v>108812.57448</v>
      </c>
      <c r="C43" s="91">
        <v>403.48399540999998</v>
      </c>
      <c r="D43" s="91">
        <v>31425.858421000001</v>
      </c>
      <c r="E43" s="91">
        <v>12591.30142</v>
      </c>
      <c r="F43" s="91">
        <v>9919.9400846999997</v>
      </c>
      <c r="G43" s="91">
        <v>141963.46595000001</v>
      </c>
      <c r="H43" s="91">
        <v>12900.189834999999</v>
      </c>
      <c r="I43" s="91"/>
      <c r="J43" s="91"/>
      <c r="K43" s="91"/>
      <c r="L43" s="25"/>
      <c r="M43" s="25" t="s">
        <v>207</v>
      </c>
      <c r="N43" s="91">
        <v>8.3115355115897707</v>
      </c>
      <c r="O43" s="25">
        <v>548.21295008544598</v>
      </c>
      <c r="P43" s="25">
        <v>12.280608000470099</v>
      </c>
      <c r="Q43" s="25">
        <v>11.6204597841019</v>
      </c>
      <c r="R43" s="25">
        <v>19.749468735180798</v>
      </c>
      <c r="S43" s="91">
        <v>3.9922059505218899</v>
      </c>
      <c r="T43" s="25">
        <v>47.583177595368298</v>
      </c>
      <c r="U43" s="25">
        <v>900.34211750593499</v>
      </c>
      <c r="V43" s="25">
        <v>6534.5348847619798</v>
      </c>
      <c r="W43" s="25">
        <v>49.780530054250598</v>
      </c>
      <c r="X43" s="25">
        <v>78.678090690680804</v>
      </c>
      <c r="Y43" s="25">
        <v>14.6241254769373</v>
      </c>
      <c r="Z43" s="25">
        <v>213.543727215595</v>
      </c>
      <c r="AA43" s="91">
        <v>4.7816617889515198</v>
      </c>
      <c r="AB43" s="25">
        <v>255.58389425552701</v>
      </c>
      <c r="AC43" s="25">
        <v>255.58389425552701</v>
      </c>
      <c r="AD43" s="25">
        <v>0</v>
      </c>
      <c r="AE43" s="25">
        <v>26.853271586930902</v>
      </c>
      <c r="AF43" s="25">
        <v>4.5582111903318596</v>
      </c>
      <c r="AG43" s="91">
        <v>520.28116046594903</v>
      </c>
      <c r="AH43" s="25">
        <v>91.946254793057705</v>
      </c>
      <c r="AI43" s="25">
        <v>142.80753840368601</v>
      </c>
      <c r="AJ43" s="25">
        <v>2.2704379661839602</v>
      </c>
      <c r="AK43" s="25">
        <v>60.224110516156998</v>
      </c>
      <c r="AL43" s="25">
        <v>0</v>
      </c>
      <c r="AM43" s="91">
        <v>7419.44011975782</v>
      </c>
      <c r="AN43" s="25">
        <v>8413.4506471720706</v>
      </c>
      <c r="AO43" s="25">
        <v>934.827422763031</v>
      </c>
      <c r="AP43" s="25">
        <v>9348.2780699351006</v>
      </c>
      <c r="AQ43" s="25">
        <v>9.1510905164834205E-2</v>
      </c>
      <c r="AR43" s="25">
        <v>151.14648387603901</v>
      </c>
      <c r="AS43" s="25">
        <v>22.550015167499399</v>
      </c>
      <c r="AT43" s="25">
        <v>1837.00509340035</v>
      </c>
      <c r="AU43" s="25">
        <v>25.753109416367099</v>
      </c>
      <c r="AV43" s="25">
        <v>71.271856488535306</v>
      </c>
      <c r="AW43" s="25">
        <v>156.68235677435101</v>
      </c>
      <c r="AX43" s="25">
        <v>39.580940620556902</v>
      </c>
      <c r="AY43" s="25">
        <v>0.832985184940228</v>
      </c>
      <c r="AZ43" s="25">
        <v>12.683567743018401</v>
      </c>
      <c r="BA43" s="25">
        <v>2433.83856441028</v>
      </c>
      <c r="BB43" s="25">
        <v>2373.9915679936698</v>
      </c>
      <c r="BC43" s="25">
        <v>59.846996416607297</v>
      </c>
      <c r="BD43" s="25">
        <v>4.4925144926337902E-2</v>
      </c>
      <c r="BE43" s="25">
        <v>8.2930219778766398E-2</v>
      </c>
      <c r="BF43" s="25">
        <v>126.386324227522</v>
      </c>
      <c r="BG43" s="25">
        <v>5.9435679161361596</v>
      </c>
      <c r="BH43" s="25">
        <v>415.09320141945602</v>
      </c>
      <c r="BI43" s="25">
        <v>102.705456289841</v>
      </c>
      <c r="BJ43" s="25">
        <v>55.571377713944699</v>
      </c>
      <c r="BK43" s="25">
        <v>1037.46889304144</v>
      </c>
      <c r="BL43" s="25">
        <v>43.356169743855702</v>
      </c>
      <c r="BM43" s="25">
        <v>72.963480315701801</v>
      </c>
      <c r="BN43" s="25">
        <v>226.32104757515901</v>
      </c>
      <c r="BO43" s="25">
        <v>2.0555327344982399</v>
      </c>
      <c r="BP43" s="25">
        <v>84113.917836472203</v>
      </c>
      <c r="BQ43" s="25">
        <v>1453.0108139286499</v>
      </c>
      <c r="BR43" s="25">
        <v>2.0989459315291801</v>
      </c>
      <c r="BS43" s="25">
        <v>317.89516452650298</v>
      </c>
      <c r="BT43" s="25">
        <v>1048.18254606304</v>
      </c>
      <c r="BU43" s="91">
        <v>6.1338862815853899E-2</v>
      </c>
      <c r="BV43" s="25">
        <v>495.22103713374599</v>
      </c>
      <c r="BW43" s="25">
        <v>6132.1260222726296</v>
      </c>
      <c r="BX43" s="25">
        <v>911.171004943198</v>
      </c>
      <c r="BZ43" s="34">
        <f t="shared" si="0"/>
        <v>0</v>
      </c>
      <c r="CA43" s="22">
        <f t="shared" si="9"/>
        <v>-0.93994687731643523</v>
      </c>
      <c r="CB43" s="22">
        <f t="shared" si="10"/>
        <v>-0.850739778525886</v>
      </c>
      <c r="CC43" s="22">
        <f t="shared" si="11"/>
        <v>-0.70252911011372043</v>
      </c>
      <c r="CD43" s="22">
        <f t="shared" si="12"/>
        <v>-0.80670476520049184</v>
      </c>
      <c r="CE43" s="22">
        <f t="shared" si="13"/>
        <v>-0.76068488844451887</v>
      </c>
      <c r="CF43" s="22">
        <f t="shared" si="14"/>
        <v>-0.40749602530768447</v>
      </c>
      <c r="CG43" s="22">
        <f t="shared" si="15"/>
        <v>-0.52464838884499798</v>
      </c>
    </row>
    <row r="44" spans="1:85" x14ac:dyDescent="0.25">
      <c r="A44" s="19" t="s">
        <v>117</v>
      </c>
      <c r="B44" s="91">
        <v>519.19746606000001</v>
      </c>
      <c r="C44" s="91">
        <v>7.7216580163000001</v>
      </c>
      <c r="D44" s="91">
        <v>1448.9209185</v>
      </c>
      <c r="E44" s="91">
        <v>386.07025936999997</v>
      </c>
      <c r="F44" s="91">
        <v>274.63673912000002</v>
      </c>
      <c r="G44" s="91">
        <v>1452.4318094</v>
      </c>
      <c r="H44" s="91">
        <v>2613.8012106000001</v>
      </c>
      <c r="I44" s="91"/>
      <c r="J44" s="91"/>
      <c r="K44" s="91"/>
      <c r="L44" s="25"/>
      <c r="M44" s="25" t="s">
        <v>208</v>
      </c>
      <c r="N44" s="91">
        <v>0</v>
      </c>
      <c r="O44" s="25">
        <v>0</v>
      </c>
      <c r="P44" s="25">
        <v>0</v>
      </c>
      <c r="Q44" s="25">
        <v>0</v>
      </c>
      <c r="R44" s="25">
        <v>0</v>
      </c>
      <c r="S44" s="91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91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91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91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91">
        <v>0</v>
      </c>
      <c r="BV44" s="25">
        <v>0</v>
      </c>
      <c r="BW44" s="25">
        <v>0</v>
      </c>
      <c r="BX44" s="25">
        <v>0</v>
      </c>
      <c r="BZ44" s="34" t="e">
        <f t="shared" si="0"/>
        <v>#DIV/0!</v>
      </c>
      <c r="CA44" s="22">
        <f t="shared" si="9"/>
        <v>-1</v>
      </c>
      <c r="CB44" s="22">
        <f t="shared" si="10"/>
        <v>-1</v>
      </c>
      <c r="CC44" s="22">
        <f t="shared" si="11"/>
        <v>-1</v>
      </c>
      <c r="CD44" s="22">
        <f t="shared" si="12"/>
        <v>-1</v>
      </c>
      <c r="CE44" s="22">
        <f t="shared" si="13"/>
        <v>-1</v>
      </c>
      <c r="CF44" s="22">
        <f t="shared" si="14"/>
        <v>-1</v>
      </c>
      <c r="CG44" s="22">
        <f t="shared" si="15"/>
        <v>-1</v>
      </c>
    </row>
    <row r="45" spans="1:85" x14ac:dyDescent="0.25">
      <c r="A45" s="19" t="s">
        <v>118</v>
      </c>
      <c r="B45" s="91">
        <v>39622.430213</v>
      </c>
      <c r="C45" s="91">
        <v>618.28291405000004</v>
      </c>
      <c r="D45" s="91">
        <v>52654.907038999998</v>
      </c>
      <c r="E45" s="91">
        <v>51055.138734</v>
      </c>
      <c r="F45" s="91">
        <v>31853.043393</v>
      </c>
      <c r="G45" s="91">
        <v>260095.04931</v>
      </c>
      <c r="H45" s="91">
        <v>3046.0108417000001</v>
      </c>
      <c r="I45" s="91"/>
      <c r="J45" s="91"/>
      <c r="K45" s="91"/>
      <c r="L45" s="25"/>
      <c r="M45" s="25" t="s">
        <v>209</v>
      </c>
      <c r="N45" s="91">
        <v>0</v>
      </c>
      <c r="O45" s="25">
        <v>0</v>
      </c>
      <c r="P45" s="25">
        <v>0</v>
      </c>
      <c r="Q45" s="25">
        <v>0</v>
      </c>
      <c r="R45" s="25">
        <v>0</v>
      </c>
      <c r="S45" s="91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91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91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91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91">
        <v>0</v>
      </c>
      <c r="BV45" s="25">
        <v>0</v>
      </c>
      <c r="BW45" s="25">
        <v>0</v>
      </c>
      <c r="BX45" s="25">
        <v>0</v>
      </c>
      <c r="BZ45" s="34" t="e">
        <f t="shared" si="0"/>
        <v>#DIV/0!</v>
      </c>
      <c r="CA45" s="22">
        <f t="shared" si="9"/>
        <v>-1</v>
      </c>
      <c r="CB45" s="22">
        <f t="shared" si="10"/>
        <v>-1</v>
      </c>
      <c r="CC45" s="22">
        <f t="shared" si="11"/>
        <v>-1</v>
      </c>
      <c r="CD45" s="22">
        <f t="shared" si="12"/>
        <v>-1</v>
      </c>
      <c r="CE45" s="22">
        <f t="shared" si="13"/>
        <v>-1</v>
      </c>
      <c r="CF45" s="22">
        <f t="shared" si="14"/>
        <v>-1</v>
      </c>
      <c r="CG45" s="22">
        <f t="shared" si="15"/>
        <v>-1</v>
      </c>
    </row>
    <row r="46" spans="1:85" x14ac:dyDescent="0.25">
      <c r="A46" s="19" t="s">
        <v>119</v>
      </c>
      <c r="B46" s="91">
        <v>3891.1513021000001</v>
      </c>
      <c r="C46" s="91">
        <v>30.298620455999998</v>
      </c>
      <c r="D46" s="91">
        <v>10837.346197999999</v>
      </c>
      <c r="E46" s="91">
        <v>2181.8037181</v>
      </c>
      <c r="F46" s="91">
        <v>1485.3293153</v>
      </c>
      <c r="G46" s="91">
        <v>22421.163715999999</v>
      </c>
      <c r="H46" s="91">
        <v>315.94330348</v>
      </c>
      <c r="I46" s="91"/>
      <c r="J46" s="91"/>
      <c r="K46" s="91"/>
      <c r="L46" s="25"/>
      <c r="M46" s="25" t="s">
        <v>210</v>
      </c>
      <c r="N46" s="91">
        <v>0</v>
      </c>
      <c r="O46" s="25">
        <v>0</v>
      </c>
      <c r="P46" s="25">
        <v>0</v>
      </c>
      <c r="Q46" s="25">
        <v>0</v>
      </c>
      <c r="R46" s="25">
        <v>0</v>
      </c>
      <c r="S46" s="91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91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91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91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91">
        <v>0</v>
      </c>
      <c r="BV46" s="25">
        <v>0</v>
      </c>
      <c r="BW46" s="25">
        <v>0</v>
      </c>
      <c r="BX46" s="25">
        <v>0</v>
      </c>
      <c r="BZ46" s="34" t="e">
        <f t="shared" si="0"/>
        <v>#DIV/0!</v>
      </c>
      <c r="CA46" s="22">
        <f t="shared" si="9"/>
        <v>-1</v>
      </c>
      <c r="CB46" s="22">
        <f t="shared" si="10"/>
        <v>-1</v>
      </c>
      <c r="CC46" s="22">
        <f t="shared" si="11"/>
        <v>-1</v>
      </c>
      <c r="CD46" s="22">
        <f t="shared" si="12"/>
        <v>-1</v>
      </c>
      <c r="CE46" s="22">
        <f t="shared" si="13"/>
        <v>-1</v>
      </c>
      <c r="CF46" s="22">
        <f t="shared" si="14"/>
        <v>-1</v>
      </c>
      <c r="CG46" s="22">
        <f t="shared" si="15"/>
        <v>-1</v>
      </c>
    </row>
    <row r="47" spans="1:85" x14ac:dyDescent="0.25">
      <c r="A47" s="19" t="s">
        <v>120</v>
      </c>
      <c r="B47" s="91">
        <v>13.988624774</v>
      </c>
      <c r="C47" s="91">
        <v>0.63869807030000003</v>
      </c>
      <c r="D47" s="91">
        <v>22.566436839000001</v>
      </c>
      <c r="E47" s="91">
        <v>4968.5164447999996</v>
      </c>
      <c r="F47" s="91">
        <v>2612.9881144000001</v>
      </c>
      <c r="G47" s="91">
        <v>2.0344694050999999</v>
      </c>
      <c r="H47" s="91">
        <v>197.49537264</v>
      </c>
      <c r="I47" s="91"/>
      <c r="J47" s="91"/>
      <c r="K47" s="91"/>
      <c r="L47" s="25"/>
      <c r="M47" s="25" t="s">
        <v>211</v>
      </c>
      <c r="N47" s="91">
        <v>0</v>
      </c>
      <c r="O47" s="25">
        <v>0</v>
      </c>
      <c r="P47" s="25">
        <v>0</v>
      </c>
      <c r="Q47" s="25">
        <v>0</v>
      </c>
      <c r="R47" s="25">
        <v>0</v>
      </c>
      <c r="S47" s="91">
        <v>0</v>
      </c>
      <c r="T47" s="25">
        <v>8.0085980955813799E-4</v>
      </c>
      <c r="U47" s="25">
        <v>1.1760189963458301E-3</v>
      </c>
      <c r="V47" s="25">
        <v>0.35657034011805899</v>
      </c>
      <c r="W47" s="25">
        <v>2.9095975340200498E-3</v>
      </c>
      <c r="X47" s="25">
        <v>2.8386772056416198E-4</v>
      </c>
      <c r="Y47" s="25">
        <v>1.14535132359992E-3</v>
      </c>
      <c r="Z47" s="25">
        <v>0</v>
      </c>
      <c r="AA47" s="91">
        <v>0</v>
      </c>
      <c r="AB47" s="25">
        <v>0</v>
      </c>
      <c r="AC47" s="25">
        <v>0</v>
      </c>
      <c r="AD47" s="25">
        <v>0</v>
      </c>
      <c r="AE47" s="25">
        <v>7.3611265563253104E-4</v>
      </c>
      <c r="AF47" s="25">
        <v>0</v>
      </c>
      <c r="AG47" s="91">
        <v>0</v>
      </c>
      <c r="AH47" s="25">
        <v>0</v>
      </c>
      <c r="AI47" s="25">
        <v>0</v>
      </c>
      <c r="AJ47" s="25">
        <v>0</v>
      </c>
      <c r="AK47" s="25">
        <v>3.4580245153965398E-2</v>
      </c>
      <c r="AL47" s="25">
        <v>0</v>
      </c>
      <c r="AM47" s="91">
        <v>8.96130778176445E-3</v>
      </c>
      <c r="AN47" s="25">
        <v>1.00232386778881</v>
      </c>
      <c r="AO47" s="25">
        <v>0.111368799748672</v>
      </c>
      <c r="AP47" s="25">
        <v>1.1136926675374801</v>
      </c>
      <c r="AQ47" s="25">
        <v>0</v>
      </c>
      <c r="AR47" s="25">
        <v>1.82138852604485E-3</v>
      </c>
      <c r="AS47" s="25">
        <v>13.7636463345404</v>
      </c>
      <c r="AT47" s="25">
        <v>1.3003964119777101E-3</v>
      </c>
      <c r="AU47" s="25">
        <v>6.0586940921642096</v>
      </c>
      <c r="AV47" s="25">
        <v>2.99132040322535</v>
      </c>
      <c r="AW47" s="25">
        <v>9.2448387043436702E-3</v>
      </c>
      <c r="AX47" s="25">
        <v>10.395061426280099</v>
      </c>
      <c r="AY47" s="25">
        <v>17.0458044390064</v>
      </c>
      <c r="AZ47" s="25">
        <v>4.4376768795780404</v>
      </c>
      <c r="BA47" s="25">
        <v>1384.6330547139701</v>
      </c>
      <c r="BB47" s="25">
        <v>465.03177845830697</v>
      </c>
      <c r="BC47" s="25">
        <v>919.60127625566497</v>
      </c>
      <c r="BD47" s="25">
        <v>0.63322751147781697</v>
      </c>
      <c r="BE47" s="25">
        <v>0.56270738603482096</v>
      </c>
      <c r="BF47" s="25">
        <v>302.36100927594703</v>
      </c>
      <c r="BG47" s="25">
        <v>0.76514779234665398</v>
      </c>
      <c r="BH47" s="25">
        <v>2.8970806395608299E-3</v>
      </c>
      <c r="BI47" s="25">
        <v>6.0258668298087098E-4</v>
      </c>
      <c r="BJ47" s="25">
        <v>7.9070498299685502E-2</v>
      </c>
      <c r="BK47" s="25">
        <v>7.9531143041386299E-3</v>
      </c>
      <c r="BL47" s="25">
        <v>0</v>
      </c>
      <c r="BM47" s="25">
        <v>34.283114910409502</v>
      </c>
      <c r="BN47" s="25">
        <v>71.041065163114297</v>
      </c>
      <c r="BO47" s="25">
        <v>0.59353472555211695</v>
      </c>
      <c r="BP47" s="25">
        <v>0.24622064253707801</v>
      </c>
      <c r="BQ47" s="25">
        <v>0</v>
      </c>
      <c r="BR47" s="25">
        <v>0</v>
      </c>
      <c r="BS47" s="25">
        <v>0</v>
      </c>
      <c r="BT47" s="25">
        <v>0</v>
      </c>
      <c r="BU47" s="91">
        <v>0</v>
      </c>
      <c r="BV47" s="25">
        <v>0</v>
      </c>
      <c r="BW47" s="25">
        <v>8.6774957698815408E-3</v>
      </c>
      <c r="BX47" s="25">
        <v>0</v>
      </c>
      <c r="BZ47" s="34">
        <f t="shared" si="0"/>
        <v>0</v>
      </c>
      <c r="CA47" s="22">
        <f t="shared" si="9"/>
        <v>-0.97450997893797253</v>
      </c>
      <c r="CB47" s="22">
        <f t="shared" si="10"/>
        <v>-0.94585822822711385</v>
      </c>
      <c r="CC47" s="22">
        <f t="shared" si="11"/>
        <v>-0.95064827134726182</v>
      </c>
      <c r="CD47" s="22">
        <f t="shared" si="12"/>
        <v>-0.72131861289035015</v>
      </c>
      <c r="CE47" s="22">
        <f t="shared" si="13"/>
        <v>-0.82203065681946708</v>
      </c>
      <c r="CF47" s="22">
        <f t="shared" si="14"/>
        <v>-0.87897549999038904</v>
      </c>
      <c r="CG47" s="22">
        <f t="shared" si="15"/>
        <v>-0.99995606228311129</v>
      </c>
    </row>
    <row r="48" spans="1:85" x14ac:dyDescent="0.25">
      <c r="CA48" s="22" t="str">
        <f t="shared" si="9"/>
        <v/>
      </c>
      <c r="CB48" s="22" t="str">
        <f t="shared" si="10"/>
        <v/>
      </c>
      <c r="CC48" s="22" t="str">
        <f t="shared" si="11"/>
        <v/>
      </c>
      <c r="CD48" s="22" t="str">
        <f t="shared" si="12"/>
        <v/>
      </c>
      <c r="CE48" s="22" t="str">
        <f t="shared" si="13"/>
        <v/>
      </c>
      <c r="CF48" s="22" t="str">
        <f t="shared" si="14"/>
        <v/>
      </c>
      <c r="CG48" s="22" t="str">
        <f t="shared" si="15"/>
        <v/>
      </c>
    </row>
    <row r="49" spans="1:85" x14ac:dyDescent="0.25">
      <c r="A49" s="20" t="s">
        <v>55</v>
      </c>
      <c r="B49" s="1">
        <f t="shared" ref="B49:H49" si="16">SUM(B3:B47)</f>
        <v>1764110.6543560738</v>
      </c>
      <c r="C49" s="1">
        <f t="shared" si="16"/>
        <v>28689.163676870907</v>
      </c>
      <c r="D49" s="1">
        <f t="shared" si="16"/>
        <v>1245890.6503467495</v>
      </c>
      <c r="E49" s="1">
        <f t="shared" si="16"/>
        <v>332881.57211447798</v>
      </c>
      <c r="F49" s="1">
        <f t="shared" si="16"/>
        <v>218192.93519587687</v>
      </c>
      <c r="G49" s="1">
        <f t="shared" si="16"/>
        <v>2405419.1090189731</v>
      </c>
      <c r="H49" s="1">
        <f t="shared" si="16"/>
        <v>357042.94148152601</v>
      </c>
      <c r="I49" s="1"/>
      <c r="J49" s="1"/>
      <c r="K49" s="1"/>
      <c r="N49" s="1">
        <f t="shared" ref="N49:BX49" si="17">SUM(N3:N47)</f>
        <v>31.549437214442957</v>
      </c>
      <c r="O49" s="1">
        <f t="shared" si="17"/>
        <v>3189.605938088549</v>
      </c>
      <c r="P49" s="1">
        <f t="shared" si="17"/>
        <v>1552.1802553123166</v>
      </c>
      <c r="Q49" s="1">
        <f t="shared" si="17"/>
        <v>1549.5850915599078</v>
      </c>
      <c r="R49" s="1">
        <f t="shared" si="17"/>
        <v>342.75349926625</v>
      </c>
      <c r="S49" s="1">
        <f t="shared" si="17"/>
        <v>16.758874860351089</v>
      </c>
      <c r="T49" s="1">
        <f t="shared" si="17"/>
        <v>2524.5794189008693</v>
      </c>
      <c r="U49" s="1">
        <f t="shared" si="17"/>
        <v>41470.845919050764</v>
      </c>
      <c r="V49" s="1">
        <f t="shared" si="17"/>
        <v>1253434.3970708796</v>
      </c>
      <c r="W49" s="1">
        <f t="shared" si="17"/>
        <v>3892.378698690718</v>
      </c>
      <c r="X49" s="1">
        <f t="shared" si="17"/>
        <v>4021.5893293208751</v>
      </c>
      <c r="Y49" s="1">
        <f t="shared" si="17"/>
        <v>1363.420581044383</v>
      </c>
      <c r="Z49" s="1">
        <f t="shared" si="17"/>
        <v>22118.562075024394</v>
      </c>
      <c r="AA49" s="1">
        <f t="shared" si="17"/>
        <v>18.309881958666949</v>
      </c>
      <c r="AB49" s="1">
        <f t="shared" si="17"/>
        <v>8654.826997426906</v>
      </c>
      <c r="AC49" s="1">
        <f t="shared" si="17"/>
        <v>8654.826997426906</v>
      </c>
      <c r="AD49" s="1">
        <f t="shared" si="17"/>
        <v>52.279179988144037</v>
      </c>
      <c r="AE49" s="1">
        <f t="shared" si="17"/>
        <v>1371.0392843556913</v>
      </c>
      <c r="AF49" s="1">
        <f t="shared" si="17"/>
        <v>51.896707702156071</v>
      </c>
      <c r="AG49" s="1">
        <f t="shared" si="17"/>
        <v>1437.1879134331605</v>
      </c>
      <c r="AH49" s="1">
        <f t="shared" si="17"/>
        <v>1821.7146050820302</v>
      </c>
      <c r="AI49" s="1">
        <f t="shared" si="17"/>
        <v>15972.300905832595</v>
      </c>
      <c r="AJ49" s="1">
        <f t="shared" si="17"/>
        <v>27.382851575534108</v>
      </c>
      <c r="AK49" s="1">
        <f t="shared" si="17"/>
        <v>23636.062202785684</v>
      </c>
      <c r="AL49" s="1">
        <f t="shared" si="17"/>
        <v>0</v>
      </c>
      <c r="AM49" s="1">
        <f t="shared" si="17"/>
        <v>197505.62354307019</v>
      </c>
      <c r="AN49" s="1">
        <f t="shared" si="17"/>
        <v>667413.1666067834</v>
      </c>
      <c r="AO49" s="1">
        <f t="shared" si="17"/>
        <v>74104.831073749287</v>
      </c>
      <c r="AP49" s="1">
        <f t="shared" si="17"/>
        <v>741570.27686052036</v>
      </c>
      <c r="AQ49" s="1">
        <f t="shared" si="17"/>
        <v>40.019211790575291</v>
      </c>
      <c r="AR49" s="1">
        <f t="shared" si="17"/>
        <v>3056.870658722512</v>
      </c>
      <c r="AS49" s="1">
        <f t="shared" si="17"/>
        <v>2994.4118261062677</v>
      </c>
      <c r="AT49" s="1">
        <f t="shared" si="17"/>
        <v>75811.205434863572</v>
      </c>
      <c r="AU49" s="1">
        <f t="shared" si="17"/>
        <v>1166.032757355893</v>
      </c>
      <c r="AV49" s="1">
        <f t="shared" si="17"/>
        <v>1214.1152291186609</v>
      </c>
      <c r="AW49" s="1">
        <f t="shared" si="17"/>
        <v>2772.4857542580867</v>
      </c>
      <c r="AX49" s="1">
        <f t="shared" si="17"/>
        <v>1882.8369778105155</v>
      </c>
      <c r="AY49" s="1">
        <f t="shared" si="17"/>
        <v>375.50523379043699</v>
      </c>
      <c r="AZ49" s="1">
        <f t="shared" si="17"/>
        <v>812.08737290090539</v>
      </c>
      <c r="BA49" s="1">
        <f t="shared" si="17"/>
        <v>131759.62096329281</v>
      </c>
      <c r="BB49" s="1">
        <f t="shared" si="17"/>
        <v>83658.773599097898</v>
      </c>
      <c r="BC49" s="1">
        <f t="shared" si="17"/>
        <v>48100.847364194728</v>
      </c>
      <c r="BD49" s="1">
        <f t="shared" si="17"/>
        <v>217.58926831812661</v>
      </c>
      <c r="BE49" s="1">
        <f t="shared" si="17"/>
        <v>54.856590754112176</v>
      </c>
      <c r="BF49" s="1">
        <f t="shared" si="17"/>
        <v>34682.057051676718</v>
      </c>
      <c r="BG49" s="1">
        <f t="shared" si="17"/>
        <v>576.52602313108071</v>
      </c>
      <c r="BH49" s="1">
        <f t="shared" si="17"/>
        <v>6250.4080663405648</v>
      </c>
      <c r="BI49" s="1">
        <f t="shared" si="17"/>
        <v>903.02538170765126</v>
      </c>
      <c r="BJ49" s="1">
        <f t="shared" si="17"/>
        <v>760.2337839040157</v>
      </c>
      <c r="BK49" s="1">
        <f t="shared" si="17"/>
        <v>15648.483238476148</v>
      </c>
      <c r="BL49" s="1">
        <f t="shared" si="17"/>
        <v>5057.1845883462511</v>
      </c>
      <c r="BM49" s="1">
        <f t="shared" si="17"/>
        <v>6966.5529116956459</v>
      </c>
      <c r="BN49" s="1">
        <f t="shared" si="17"/>
        <v>5923.1443240009585</v>
      </c>
      <c r="BO49" s="1">
        <f t="shared" si="17"/>
        <v>458.42180775217906</v>
      </c>
      <c r="BP49" s="1">
        <f t="shared" si="17"/>
        <v>1169933.7000401057</v>
      </c>
      <c r="BQ49" s="1">
        <f t="shared" si="17"/>
        <v>13985.282673164653</v>
      </c>
      <c r="BR49" s="1">
        <f t="shared" si="17"/>
        <v>9533.0212845865353</v>
      </c>
      <c r="BS49" s="1">
        <f t="shared" si="17"/>
        <v>4972.331016013979</v>
      </c>
      <c r="BT49" s="1">
        <f t="shared" si="17"/>
        <v>15108.406795398965</v>
      </c>
      <c r="BU49" s="1">
        <f t="shared" si="17"/>
        <v>3.5758623276052801</v>
      </c>
      <c r="BV49" s="1">
        <f t="shared" si="17"/>
        <v>11459.997003488574</v>
      </c>
      <c r="BW49" s="1">
        <f t="shared" si="17"/>
        <v>198805.43031226905</v>
      </c>
      <c r="BX49" s="1">
        <f t="shared" si="17"/>
        <v>12471.650795852262</v>
      </c>
      <c r="CA49" s="22">
        <f t="shared" si="9"/>
        <v>-0.28948085315634497</v>
      </c>
      <c r="CB49" s="22">
        <f t="shared" si="10"/>
        <v>-0.17613275629080166</v>
      </c>
      <c r="CC49" s="22">
        <f t="shared" si="11"/>
        <v>-0.40478702793529225</v>
      </c>
      <c r="CD49" s="22">
        <f t="shared" si="12"/>
        <v>-0.60418469509636696</v>
      </c>
      <c r="CE49" s="22">
        <f t="shared" si="13"/>
        <v>-0.61658349055162809</v>
      </c>
      <c r="CF49" s="22">
        <f t="shared" si="14"/>
        <v>-0.513625839400082</v>
      </c>
      <c r="CG49" s="22">
        <f t="shared" si="15"/>
        <v>-0.44318901954106948</v>
      </c>
    </row>
    <row r="50" spans="1:85" x14ac:dyDescent="0.25">
      <c r="A50" s="20" t="s">
        <v>74</v>
      </c>
      <c r="B50" s="1">
        <f>SUM(B3:B15)</f>
        <v>1383085.3467470598</v>
      </c>
      <c r="C50" s="1">
        <f t="shared" ref="C50:H50" si="18">SUM(C3:C15)</f>
        <v>24571.612028368898</v>
      </c>
      <c r="D50" s="1">
        <f t="shared" si="18"/>
        <v>710036.07809342002</v>
      </c>
      <c r="E50" s="1">
        <f>SUM(E3:E15)</f>
        <v>79026.388499558001</v>
      </c>
      <c r="F50" s="1">
        <f t="shared" si="18"/>
        <v>49855.881078676794</v>
      </c>
      <c r="G50" s="1">
        <f t="shared" si="18"/>
        <v>993160.25267846859</v>
      </c>
      <c r="H50" s="1">
        <f t="shared" si="18"/>
        <v>216252.51643504898</v>
      </c>
      <c r="I50" s="1"/>
      <c r="J50" s="1"/>
      <c r="K50" s="1"/>
      <c r="N50" s="1">
        <f t="shared" ref="N50:BX50" si="19">SUM(N3:N15)</f>
        <v>0</v>
      </c>
      <c r="O50" s="1">
        <f t="shared" si="19"/>
        <v>1272.3222109276353</v>
      </c>
      <c r="P50" s="1">
        <f t="shared" si="19"/>
        <v>1460.1925454070583</v>
      </c>
      <c r="Q50" s="1">
        <f t="shared" si="19"/>
        <v>1460.1925454070583</v>
      </c>
      <c r="R50" s="1">
        <f t="shared" si="19"/>
        <v>242.90859467754677</v>
      </c>
      <c r="S50" s="1">
        <f t="shared" si="19"/>
        <v>0</v>
      </c>
      <c r="T50" s="1">
        <f t="shared" si="19"/>
        <v>1507.4388865625613</v>
      </c>
      <c r="U50" s="1">
        <f t="shared" si="19"/>
        <v>18263.049632850965</v>
      </c>
      <c r="V50" s="1">
        <f t="shared" si="19"/>
        <v>1129620.6581591682</v>
      </c>
      <c r="W50" s="1">
        <f t="shared" si="19"/>
        <v>3155.6261482874229</v>
      </c>
      <c r="X50" s="1">
        <f t="shared" si="19"/>
        <v>2128.50745745722</v>
      </c>
      <c r="Y50" s="1">
        <f t="shared" si="19"/>
        <v>1063.2345956593408</v>
      </c>
      <c r="Z50" s="1">
        <f t="shared" si="19"/>
        <v>21620.699840628029</v>
      </c>
      <c r="AA50" s="1">
        <f t="shared" si="19"/>
        <v>0</v>
      </c>
      <c r="AB50" s="1">
        <f t="shared" si="19"/>
        <v>4946.3660714857078</v>
      </c>
      <c r="AC50" s="1">
        <f t="shared" si="19"/>
        <v>4946.3660714857078</v>
      </c>
      <c r="AD50" s="1">
        <f t="shared" si="19"/>
        <v>52.279179988144037</v>
      </c>
      <c r="AE50" s="1">
        <f t="shared" si="19"/>
        <v>1170.3033837821208</v>
      </c>
      <c r="AF50" s="1">
        <f t="shared" si="19"/>
        <v>33.720493722713222</v>
      </c>
      <c r="AG50" s="1">
        <f t="shared" si="19"/>
        <v>245.35653508227711</v>
      </c>
      <c r="AH50" s="1">
        <f t="shared" si="19"/>
        <v>1122.4980242497872</v>
      </c>
      <c r="AI50" s="1">
        <f t="shared" si="19"/>
        <v>15411.442626489883</v>
      </c>
      <c r="AJ50" s="1">
        <f t="shared" si="19"/>
        <v>12.858819922892749</v>
      </c>
      <c r="AK50" s="1">
        <f t="shared" si="19"/>
        <v>22315.151845735458</v>
      </c>
      <c r="AL50" s="1">
        <f t="shared" si="19"/>
        <v>0</v>
      </c>
      <c r="AM50" s="1">
        <f t="shared" si="19"/>
        <v>148160.31552080682</v>
      </c>
      <c r="AN50" s="1">
        <f t="shared" si="19"/>
        <v>498455.11470452463</v>
      </c>
      <c r="AO50" s="1">
        <f t="shared" si="19"/>
        <v>55331.685520782848</v>
      </c>
      <c r="AP50" s="1">
        <f t="shared" si="19"/>
        <v>553839.07940529508</v>
      </c>
      <c r="AQ50" s="1">
        <f t="shared" si="19"/>
        <v>39.804631652116392</v>
      </c>
      <c r="AR50" s="1">
        <f t="shared" si="19"/>
        <v>2033.5683254224073</v>
      </c>
      <c r="AS50" s="1">
        <f t="shared" si="19"/>
        <v>1793.6885811221437</v>
      </c>
      <c r="AT50" s="1">
        <f t="shared" si="19"/>
        <v>59122.899368881532</v>
      </c>
      <c r="AU50" s="1">
        <f t="shared" si="19"/>
        <v>694.63808948124722</v>
      </c>
      <c r="AV50" s="1">
        <f t="shared" si="19"/>
        <v>502.1124341090291</v>
      </c>
      <c r="AW50" s="1">
        <f t="shared" si="19"/>
        <v>1523.5998960626671</v>
      </c>
      <c r="AX50" s="1">
        <f t="shared" si="19"/>
        <v>517.17368371581097</v>
      </c>
      <c r="AY50" s="1">
        <f t="shared" si="19"/>
        <v>323.50675553729354</v>
      </c>
      <c r="AZ50" s="1">
        <f t="shared" si="19"/>
        <v>507.99013955741538</v>
      </c>
      <c r="BA50" s="1">
        <f t="shared" si="19"/>
        <v>72613.170710615726</v>
      </c>
      <c r="BB50" s="1">
        <f t="shared" si="19"/>
        <v>42672.067327661178</v>
      </c>
      <c r="BC50" s="1">
        <f t="shared" si="19"/>
        <v>29941.103382954439</v>
      </c>
      <c r="BD50" s="1">
        <f t="shared" si="19"/>
        <v>213.11439002979515</v>
      </c>
      <c r="BE50" s="1">
        <f t="shared" si="19"/>
        <v>20.262114702767317</v>
      </c>
      <c r="BF50" s="1">
        <f t="shared" si="19"/>
        <v>19558.860577463769</v>
      </c>
      <c r="BG50" s="1">
        <f t="shared" si="19"/>
        <v>393.69650661665423</v>
      </c>
      <c r="BH50" s="1">
        <f t="shared" si="19"/>
        <v>3297.1963535044206</v>
      </c>
      <c r="BI50" s="1">
        <f t="shared" si="19"/>
        <v>242.11786450481068</v>
      </c>
      <c r="BJ50" s="1">
        <f t="shared" si="19"/>
        <v>394.64496500250732</v>
      </c>
      <c r="BK50" s="1">
        <f t="shared" si="19"/>
        <v>8263.6493489674485</v>
      </c>
      <c r="BL50" s="1">
        <f t="shared" si="19"/>
        <v>3673.5214136578247</v>
      </c>
      <c r="BM50" s="1">
        <f t="shared" si="19"/>
        <v>1961.342733248013</v>
      </c>
      <c r="BN50" s="1">
        <f t="shared" si="19"/>
        <v>2310.1892724991171</v>
      </c>
      <c r="BO50" s="1">
        <f t="shared" si="19"/>
        <v>154.2836215362957</v>
      </c>
      <c r="BP50" s="1">
        <f t="shared" si="19"/>
        <v>877387.91088616033</v>
      </c>
      <c r="BQ50" s="1">
        <f t="shared" si="19"/>
        <v>3479.4676405335276</v>
      </c>
      <c r="BR50" s="1">
        <f t="shared" si="19"/>
        <v>5313.253398841025</v>
      </c>
      <c r="BS50" s="1">
        <f t="shared" si="19"/>
        <v>4460.8169194763377</v>
      </c>
      <c r="BT50" s="1">
        <f t="shared" si="19"/>
        <v>8121.6381985082135</v>
      </c>
      <c r="BU50" s="1">
        <f t="shared" si="19"/>
        <v>0</v>
      </c>
      <c r="BV50" s="1">
        <f t="shared" si="19"/>
        <v>9086.8486971591556</v>
      </c>
      <c r="BW50" s="1">
        <f t="shared" si="19"/>
        <v>154137.45412414806</v>
      </c>
      <c r="BX50" s="1">
        <f t="shared" si="19"/>
        <v>6175.9548573885031</v>
      </c>
      <c r="CA50" s="22">
        <f t="shared" si="9"/>
        <v>-0.18326033833271863</v>
      </c>
      <c r="CB50" s="22">
        <f t="shared" si="10"/>
        <v>-9.1831996208806638E-2</v>
      </c>
      <c r="CC50" s="22">
        <f t="shared" si="11"/>
        <v>-0.21998459445545804</v>
      </c>
      <c r="CD50" s="22">
        <f t="shared" si="12"/>
        <v>-8.1152864387547513E-2</v>
      </c>
      <c r="CE50" s="22">
        <f t="shared" si="13"/>
        <v>-0.14409160154403752</v>
      </c>
      <c r="CF50" s="22">
        <f t="shared" si="14"/>
        <v>-0.11656964873501544</v>
      </c>
      <c r="CG50" s="22">
        <f t="shared" si="15"/>
        <v>-0.28723393990912033</v>
      </c>
    </row>
    <row r="51" spans="1:85" x14ac:dyDescent="0.25">
      <c r="A51" s="20" t="s">
        <v>127</v>
      </c>
      <c r="B51" s="1">
        <f>SUM(B16:B47)</f>
        <v>381025.30760901398</v>
      </c>
      <c r="C51" s="1">
        <f t="shared" ref="C51:H51" si="20">SUM(C16:C47)</f>
        <v>4117.5516485019998</v>
      </c>
      <c r="D51" s="1">
        <f t="shared" si="20"/>
        <v>535854.5722533291</v>
      </c>
      <c r="E51" s="1">
        <f>SUM(E16:E47)</f>
        <v>253855.18361492001</v>
      </c>
      <c r="F51" s="1">
        <f t="shared" si="20"/>
        <v>168337.05411720002</v>
      </c>
      <c r="G51" s="1">
        <f t="shared" si="20"/>
        <v>1412258.856340504</v>
      </c>
      <c r="H51" s="1">
        <f t="shared" si="20"/>
        <v>140790.425046477</v>
      </c>
      <c r="I51" s="1"/>
      <c r="J51" s="1"/>
      <c r="K51" s="1"/>
      <c r="N51" s="1">
        <f t="shared" ref="N51:BX51" si="21">SUM(N16:N47)</f>
        <v>31.549437214442957</v>
      </c>
      <c r="O51" s="1">
        <f t="shared" si="21"/>
        <v>1917.2837271609139</v>
      </c>
      <c r="P51" s="1">
        <f t="shared" si="21"/>
        <v>91.987709905258299</v>
      </c>
      <c r="Q51" s="1">
        <f t="shared" si="21"/>
        <v>89.392546152849491</v>
      </c>
      <c r="R51" s="1">
        <f t="shared" si="21"/>
        <v>99.844904588703287</v>
      </c>
      <c r="S51" s="1">
        <f t="shared" si="21"/>
        <v>16.758874860351089</v>
      </c>
      <c r="T51" s="1">
        <f t="shared" si="21"/>
        <v>1017.1405323383076</v>
      </c>
      <c r="U51" s="1">
        <f t="shared" si="21"/>
        <v>23207.796286199802</v>
      </c>
      <c r="V51" s="1">
        <f t="shared" si="21"/>
        <v>123813.73891171152</v>
      </c>
      <c r="W51" s="1">
        <f t="shared" si="21"/>
        <v>736.75255040329557</v>
      </c>
      <c r="X51" s="1">
        <f t="shared" si="21"/>
        <v>1893.0818718636554</v>
      </c>
      <c r="Y51" s="1">
        <f t="shared" si="21"/>
        <v>300.18598538504233</v>
      </c>
      <c r="Z51" s="1">
        <f t="shared" si="21"/>
        <v>497.8622343963641</v>
      </c>
      <c r="AA51" s="1">
        <f t="shared" si="21"/>
        <v>18.309881958666949</v>
      </c>
      <c r="AB51" s="1">
        <f t="shared" si="21"/>
        <v>3708.4609259411982</v>
      </c>
      <c r="AC51" s="1">
        <f t="shared" si="21"/>
        <v>3708.4609259411982</v>
      </c>
      <c r="AD51" s="1">
        <f t="shared" si="21"/>
        <v>0</v>
      </c>
      <c r="AE51" s="1">
        <f t="shared" si="21"/>
        <v>200.73590057357026</v>
      </c>
      <c r="AF51" s="1">
        <f t="shared" si="21"/>
        <v>18.176213979442856</v>
      </c>
      <c r="AG51" s="1">
        <f t="shared" si="21"/>
        <v>1191.8313783508834</v>
      </c>
      <c r="AH51" s="1">
        <f t="shared" si="21"/>
        <v>699.21658083224304</v>
      </c>
      <c r="AI51" s="1">
        <f t="shared" si="21"/>
        <v>560.8582793427131</v>
      </c>
      <c r="AJ51" s="1">
        <f t="shared" si="21"/>
        <v>14.52403165264136</v>
      </c>
      <c r="AK51" s="1">
        <f t="shared" si="21"/>
        <v>1320.9103570502318</v>
      </c>
      <c r="AL51" s="1">
        <f t="shared" si="21"/>
        <v>0</v>
      </c>
      <c r="AM51" s="1">
        <f t="shared" si="21"/>
        <v>49345.308022263373</v>
      </c>
      <c r="AN51" s="1">
        <f t="shared" si="21"/>
        <v>168958.05190225891</v>
      </c>
      <c r="AO51" s="1">
        <f t="shared" si="21"/>
        <v>18773.145552966442</v>
      </c>
      <c r="AP51" s="1">
        <f t="shared" si="21"/>
        <v>187731.19745522522</v>
      </c>
      <c r="AQ51" s="1">
        <f t="shared" si="21"/>
        <v>0.21458013845891011</v>
      </c>
      <c r="AR51" s="1">
        <f t="shared" si="21"/>
        <v>1023.3023333001055</v>
      </c>
      <c r="AS51" s="1">
        <f t="shared" si="21"/>
        <v>1200.7232449841238</v>
      </c>
      <c r="AT51" s="1">
        <f t="shared" si="21"/>
        <v>16688.306065982033</v>
      </c>
      <c r="AU51" s="1">
        <f t="shared" si="21"/>
        <v>471.39466787464579</v>
      </c>
      <c r="AV51" s="1">
        <f t="shared" si="21"/>
        <v>712.00279500963165</v>
      </c>
      <c r="AW51" s="1">
        <f t="shared" si="21"/>
        <v>1248.8858581954194</v>
      </c>
      <c r="AX51" s="1">
        <f t="shared" si="21"/>
        <v>1365.6632940947045</v>
      </c>
      <c r="AY51" s="1">
        <f t="shared" si="21"/>
        <v>51.998478253143418</v>
      </c>
      <c r="AZ51" s="1">
        <f t="shared" si="21"/>
        <v>304.09723334349002</v>
      </c>
      <c r="BA51" s="1">
        <f t="shared" si="21"/>
        <v>59146.450252677067</v>
      </c>
      <c r="BB51" s="1">
        <f t="shared" si="21"/>
        <v>40986.706271436742</v>
      </c>
      <c r="BC51" s="1">
        <f t="shared" si="21"/>
        <v>18159.743981240284</v>
      </c>
      <c r="BD51" s="1">
        <f t="shared" si="21"/>
        <v>4.474878288331487</v>
      </c>
      <c r="BE51" s="1">
        <f t="shared" si="21"/>
        <v>34.594476051344856</v>
      </c>
      <c r="BF51" s="1">
        <f t="shared" si="21"/>
        <v>15123.196474212944</v>
      </c>
      <c r="BG51" s="1">
        <f t="shared" si="21"/>
        <v>182.8295165144265</v>
      </c>
      <c r="BH51" s="1">
        <f t="shared" si="21"/>
        <v>2953.2117128361451</v>
      </c>
      <c r="BI51" s="1">
        <f t="shared" si="21"/>
        <v>660.90751720284049</v>
      </c>
      <c r="BJ51" s="1">
        <f t="shared" si="21"/>
        <v>365.58881890150849</v>
      </c>
      <c r="BK51" s="1">
        <f t="shared" si="21"/>
        <v>7384.8338895086999</v>
      </c>
      <c r="BL51" s="1">
        <f t="shared" si="21"/>
        <v>1383.6631746884279</v>
      </c>
      <c r="BM51" s="1">
        <f t="shared" si="21"/>
        <v>5005.2101784476336</v>
      </c>
      <c r="BN51" s="1">
        <f t="shared" si="21"/>
        <v>3612.9550515018409</v>
      </c>
      <c r="BO51" s="1">
        <f t="shared" si="21"/>
        <v>304.13818621588331</v>
      </c>
      <c r="BP51" s="1">
        <f t="shared" si="21"/>
        <v>292545.78915394546</v>
      </c>
      <c r="BQ51" s="1">
        <f t="shared" si="21"/>
        <v>10505.815032631124</v>
      </c>
      <c r="BR51" s="1">
        <f t="shared" si="21"/>
        <v>4219.7678857455094</v>
      </c>
      <c r="BS51" s="1">
        <f t="shared" si="21"/>
        <v>511.51409653764091</v>
      </c>
      <c r="BT51" s="1">
        <f t="shared" si="21"/>
        <v>6986.7685968907508</v>
      </c>
      <c r="BU51" s="1">
        <f t="shared" si="21"/>
        <v>3.5758623276052801</v>
      </c>
      <c r="BV51" s="1">
        <f t="shared" si="21"/>
        <v>2373.1483063294208</v>
      </c>
      <c r="BW51" s="1">
        <f t="shared" si="21"/>
        <v>44667.976188121</v>
      </c>
      <c r="BX51" s="1">
        <f t="shared" si="21"/>
        <v>6295.6959384637585</v>
      </c>
      <c r="CA51" s="22">
        <f t="shared" si="9"/>
        <v>-0.67505114112062603</v>
      </c>
      <c r="CB51" s="22">
        <f t="shared" si="10"/>
        <v>-0.67920005143571416</v>
      </c>
      <c r="CC51" s="22">
        <f t="shared" si="11"/>
        <v>-0.64966017427863998</v>
      </c>
      <c r="CD51" s="22">
        <f t="shared" si="12"/>
        <v>-0.767007120317866</v>
      </c>
      <c r="CE51" s="22">
        <f t="shared" si="13"/>
        <v>-0.75651999801005865</v>
      </c>
      <c r="CF51" s="22">
        <f t="shared" si="14"/>
        <v>-0.79285257242995766</v>
      </c>
      <c r="CG51" s="22">
        <f t="shared" si="15"/>
        <v>-0.68273427562012512</v>
      </c>
    </row>
    <row r="53" spans="1:85" x14ac:dyDescent="0.25">
      <c r="A53" s="37"/>
    </row>
    <row r="54" spans="1:85" x14ac:dyDescent="0.25">
      <c r="A54" s="37"/>
    </row>
    <row r="56" spans="1:85" x14ac:dyDescent="0.25">
      <c r="E56" s="91"/>
    </row>
    <row r="57" spans="1:85" x14ac:dyDescent="0.25">
      <c r="E57" s="91"/>
    </row>
    <row r="58" spans="1:85" x14ac:dyDescent="0.25">
      <c r="E58" s="91"/>
    </row>
    <row r="59" spans="1:85" x14ac:dyDescent="0.25">
      <c r="E59" s="91"/>
    </row>
    <row r="60" spans="1:85" x14ac:dyDescent="0.25">
      <c r="E60" s="91"/>
    </row>
    <row r="61" spans="1:85" x14ac:dyDescent="0.25">
      <c r="E61" s="91"/>
    </row>
    <row r="62" spans="1:85" x14ac:dyDescent="0.25">
      <c r="E62" s="91"/>
    </row>
    <row r="63" spans="1:85" x14ac:dyDescent="0.25">
      <c r="E63" s="91"/>
    </row>
    <row r="64" spans="1:85" x14ac:dyDescent="0.25">
      <c r="E64" s="91"/>
    </row>
    <row r="65" spans="5:5" x14ac:dyDescent="0.25">
      <c r="E65" s="91"/>
    </row>
    <row r="66" spans="5:5" x14ac:dyDescent="0.25">
      <c r="E66" s="91"/>
    </row>
    <row r="67" spans="5:5" x14ac:dyDescent="0.25">
      <c r="E67" s="91"/>
    </row>
    <row r="68" spans="5:5" x14ac:dyDescent="0.25">
      <c r="E68" s="91"/>
    </row>
    <row r="69" spans="5:5" x14ac:dyDescent="0.25">
      <c r="E69" s="91"/>
    </row>
    <row r="70" spans="5:5" x14ac:dyDescent="0.25">
      <c r="E70" s="91"/>
    </row>
    <row r="71" spans="5:5" x14ac:dyDescent="0.25">
      <c r="E71" s="91"/>
    </row>
    <row r="72" spans="5:5" x14ac:dyDescent="0.25">
      <c r="E72" s="91"/>
    </row>
    <row r="73" spans="5:5" x14ac:dyDescent="0.25">
      <c r="E73" s="91"/>
    </row>
    <row r="74" spans="5:5" x14ac:dyDescent="0.25">
      <c r="E74" s="91"/>
    </row>
    <row r="75" spans="5:5" x14ac:dyDescent="0.25">
      <c r="E75" s="91"/>
    </row>
    <row r="76" spans="5:5" x14ac:dyDescent="0.25">
      <c r="E76" s="91"/>
    </row>
    <row r="77" spans="5:5" x14ac:dyDescent="0.25">
      <c r="E77" s="91"/>
    </row>
    <row r="78" spans="5:5" x14ac:dyDescent="0.25">
      <c r="E78" s="91"/>
    </row>
    <row r="79" spans="5:5" x14ac:dyDescent="0.25">
      <c r="E79" s="91"/>
    </row>
    <row r="80" spans="5:5" x14ac:dyDescent="0.25">
      <c r="E80" s="91"/>
    </row>
    <row r="81" spans="5:5" x14ac:dyDescent="0.25">
      <c r="E81" s="91"/>
    </row>
    <row r="82" spans="5:5" x14ac:dyDescent="0.25">
      <c r="E82" s="91"/>
    </row>
    <row r="83" spans="5:5" x14ac:dyDescent="0.25">
      <c r="E83" s="91"/>
    </row>
    <row r="84" spans="5:5" x14ac:dyDescent="0.25">
      <c r="E84" s="91"/>
    </row>
    <row r="85" spans="5:5" x14ac:dyDescent="0.25">
      <c r="E85" s="91"/>
    </row>
    <row r="86" spans="5:5" x14ac:dyDescent="0.25">
      <c r="E86" s="91"/>
    </row>
    <row r="87" spans="5:5" x14ac:dyDescent="0.25">
      <c r="E87" s="9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H87"/>
  <sheetViews>
    <sheetView zoomScale="85" zoomScaleNormal="85" workbookViewId="0">
      <pane xSplit="1" ySplit="2" topLeftCell="M3" activePane="bottomRight" state="frozen"/>
      <selection pane="topRight" activeCell="B1" sqref="B1"/>
      <selection pane="bottomLeft" activeCell="A3" sqref="A3"/>
      <selection pane="bottomRight" activeCell="M2" sqref="M2"/>
    </sheetView>
  </sheetViews>
  <sheetFormatPr defaultColWidth="9.140625" defaultRowHeight="15" x14ac:dyDescent="0.25"/>
  <cols>
    <col min="1" max="1" width="19.85546875" style="90" customWidth="1"/>
    <col min="2" max="12" width="9.140625" style="90"/>
    <col min="13" max="13" width="15.5703125" style="27" bestFit="1" customWidth="1"/>
    <col min="14" max="14" width="6.7109375" style="90" bestFit="1" customWidth="1"/>
    <col min="15" max="15" width="6.7109375" style="27" bestFit="1" customWidth="1"/>
    <col min="16" max="16" width="5.7109375" style="27" bestFit="1" customWidth="1"/>
    <col min="17" max="17" width="14.5703125" style="27" bestFit="1" customWidth="1"/>
    <col min="18" max="18" width="5.5703125" style="27" bestFit="1" customWidth="1"/>
    <col min="19" max="19" width="5.5703125" style="90" customWidth="1"/>
    <col min="20" max="20" width="6.7109375" style="27" bestFit="1" customWidth="1"/>
    <col min="21" max="22" width="9.28515625" style="27" bestFit="1" customWidth="1"/>
    <col min="23" max="23" width="5.7109375" style="27" bestFit="1" customWidth="1"/>
    <col min="24" max="24" width="7.7109375" style="27" bestFit="1" customWidth="1"/>
    <col min="25" max="25" width="5.7109375" style="27" bestFit="1" customWidth="1"/>
    <col min="26" max="26" width="6.7109375" style="27" bestFit="1" customWidth="1"/>
    <col min="27" max="27" width="6.7109375" style="90" customWidth="1"/>
    <col min="28" max="28" width="6.7109375" style="27" bestFit="1" customWidth="1"/>
    <col min="29" max="29" width="15.42578125" style="27" bestFit="1" customWidth="1"/>
    <col min="30" max="30" width="6.5703125" style="27" customWidth="1"/>
    <col min="31" max="31" width="5.7109375" style="27" bestFit="1" customWidth="1"/>
    <col min="32" max="32" width="5.140625" style="27" bestFit="1" customWidth="1"/>
    <col min="33" max="33" width="5.140625" style="90" customWidth="1"/>
    <col min="34" max="34" width="5.7109375" style="27" bestFit="1" customWidth="1"/>
    <col min="35" max="35" width="6.7109375" style="27" bestFit="1" customWidth="1"/>
    <col min="36" max="36" width="6.140625" style="27" bestFit="1" customWidth="1"/>
    <col min="37" max="37" width="6.7109375" style="27" bestFit="1" customWidth="1"/>
    <col min="38" max="38" width="10" style="27" bestFit="1" customWidth="1"/>
    <col min="39" max="39" width="10" style="90" customWidth="1"/>
    <col min="40" max="40" width="9.28515625" style="27" bestFit="1" customWidth="1"/>
    <col min="41" max="41" width="7.7109375" style="27" bestFit="1" customWidth="1"/>
    <col min="42" max="42" width="9.28515625" style="27" bestFit="1" customWidth="1"/>
    <col min="43" max="43" width="6" style="27" bestFit="1" customWidth="1"/>
    <col min="44" max="44" width="6.7109375" style="27" bestFit="1" customWidth="1"/>
    <col min="45" max="45" width="5.7109375" style="27" bestFit="1" customWidth="1"/>
    <col min="46" max="46" width="7.7109375" style="27" bestFit="1" customWidth="1"/>
    <col min="47" max="47" width="5.7109375" style="27" bestFit="1" customWidth="1"/>
    <col min="48" max="48" width="4.140625" style="27" bestFit="1" customWidth="1"/>
    <col min="49" max="49" width="6.7109375" style="27" bestFit="1" customWidth="1"/>
    <col min="50" max="50" width="5.7109375" style="27" bestFit="1" customWidth="1"/>
    <col min="51" max="51" width="5.85546875" style="27" bestFit="1" customWidth="1"/>
    <col min="52" max="52" width="5.7109375" style="27" bestFit="1" customWidth="1"/>
    <col min="53" max="54" width="7.7109375" style="27" bestFit="1" customWidth="1"/>
    <col min="55" max="55" width="6.7109375" style="27" bestFit="1" customWidth="1"/>
    <col min="56" max="56" width="5.140625" style="27" bestFit="1" customWidth="1"/>
    <col min="57" max="57" width="5.28515625" style="27" bestFit="1" customWidth="1"/>
    <col min="58" max="58" width="8.7109375" style="27" bestFit="1" customWidth="1"/>
    <col min="59" max="59" width="4.85546875" style="27" bestFit="1" customWidth="1"/>
    <col min="60" max="60" width="7.85546875" style="27" bestFit="1" customWidth="1"/>
    <col min="61" max="61" width="5.85546875" style="27" bestFit="1" customWidth="1"/>
    <col min="62" max="62" width="6" style="27" bestFit="1" customWidth="1"/>
    <col min="63" max="63" width="6.7109375" style="27" bestFit="1" customWidth="1"/>
    <col min="64" max="64" width="7.7109375" style="27" bestFit="1" customWidth="1"/>
    <col min="65" max="65" width="5.7109375" style="27" bestFit="1" customWidth="1"/>
    <col min="66" max="66" width="6.7109375" style="27" bestFit="1" customWidth="1"/>
    <col min="67" max="67" width="4.140625" style="27" bestFit="1" customWidth="1"/>
    <col min="68" max="68" width="9.28515625" style="27" bestFit="1" customWidth="1"/>
    <col min="69" max="69" width="8" style="27" bestFit="1" customWidth="1"/>
    <col min="70" max="72" width="6.7109375" style="27" bestFit="1" customWidth="1"/>
    <col min="73" max="73" width="6.7109375" style="90" customWidth="1"/>
    <col min="74" max="74" width="6.7109375" style="27" bestFit="1" customWidth="1"/>
    <col min="75" max="75" width="9.140625" style="27" bestFit="1" customWidth="1"/>
    <col min="76" max="76" width="7.140625" style="27" bestFit="1" customWidth="1"/>
    <col min="77" max="16384" width="9.140625" style="27"/>
  </cols>
  <sheetData>
    <row r="1" spans="1:86" x14ac:dyDescent="0.25">
      <c r="B1" s="90" t="s">
        <v>503</v>
      </c>
      <c r="I1" s="66" t="s">
        <v>374</v>
      </c>
      <c r="M1" s="27" t="s">
        <v>504</v>
      </c>
      <c r="CA1" s="27" t="s">
        <v>309</v>
      </c>
    </row>
    <row r="2" spans="1:86" x14ac:dyDescent="0.25">
      <c r="A2" s="90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1" t="s">
        <v>150</v>
      </c>
      <c r="J2" s="91"/>
      <c r="K2" s="91"/>
      <c r="L2" s="91"/>
      <c r="M2" s="25" t="s">
        <v>226</v>
      </c>
      <c r="N2" s="91" t="s">
        <v>466</v>
      </c>
      <c r="O2" s="25" t="s">
        <v>359</v>
      </c>
      <c r="P2" s="25" t="s">
        <v>131</v>
      </c>
      <c r="Q2" s="25" t="s">
        <v>132</v>
      </c>
      <c r="R2" s="25" t="s">
        <v>133</v>
      </c>
      <c r="S2" s="91" t="s">
        <v>334</v>
      </c>
      <c r="T2" s="25" t="s">
        <v>360</v>
      </c>
      <c r="U2" s="25" t="s">
        <v>134</v>
      </c>
      <c r="V2" s="25" t="s">
        <v>59</v>
      </c>
      <c r="W2" s="25" t="s">
        <v>136</v>
      </c>
      <c r="X2" s="25" t="s">
        <v>137</v>
      </c>
      <c r="Y2" s="25" t="s">
        <v>361</v>
      </c>
      <c r="Z2" s="25" t="s">
        <v>138</v>
      </c>
      <c r="AA2" s="91" t="s">
        <v>467</v>
      </c>
      <c r="AB2" s="25" t="s">
        <v>139</v>
      </c>
      <c r="AC2" s="25" t="s">
        <v>140</v>
      </c>
      <c r="AD2" s="25" t="s">
        <v>141</v>
      </c>
      <c r="AE2" s="25" t="s">
        <v>142</v>
      </c>
      <c r="AF2" s="25" t="s">
        <v>143</v>
      </c>
      <c r="AG2" s="91" t="s">
        <v>468</v>
      </c>
      <c r="AH2" s="25" t="s">
        <v>362</v>
      </c>
      <c r="AI2" s="25" t="s">
        <v>144</v>
      </c>
      <c r="AJ2" s="25" t="s">
        <v>367</v>
      </c>
      <c r="AK2" s="25" t="s">
        <v>57</v>
      </c>
      <c r="AL2" s="25" t="s">
        <v>128</v>
      </c>
      <c r="AM2" s="91" t="s">
        <v>469</v>
      </c>
      <c r="AN2" s="25" t="s">
        <v>145</v>
      </c>
      <c r="AO2" s="25" t="s">
        <v>146</v>
      </c>
      <c r="AP2" s="25" t="s">
        <v>60</v>
      </c>
      <c r="AQ2" s="25" t="s">
        <v>147</v>
      </c>
      <c r="AR2" s="25" t="s">
        <v>148</v>
      </c>
      <c r="AS2" s="25" t="s">
        <v>149</v>
      </c>
      <c r="AT2" s="25" t="s">
        <v>150</v>
      </c>
      <c r="AU2" s="25" t="s">
        <v>151</v>
      </c>
      <c r="AV2" s="25" t="s">
        <v>152</v>
      </c>
      <c r="AW2" s="25" t="s">
        <v>153</v>
      </c>
      <c r="AX2" s="25" t="s">
        <v>154</v>
      </c>
      <c r="AY2" s="25" t="s">
        <v>155</v>
      </c>
      <c r="AZ2" s="25" t="s">
        <v>156</v>
      </c>
      <c r="BA2" s="25" t="s">
        <v>54</v>
      </c>
      <c r="BB2" s="25" t="s">
        <v>53</v>
      </c>
      <c r="BC2" s="25" t="s">
        <v>157</v>
      </c>
      <c r="BD2" s="25" t="s">
        <v>158</v>
      </c>
      <c r="BE2" s="25" t="s">
        <v>159</v>
      </c>
      <c r="BF2" s="25" t="s">
        <v>160</v>
      </c>
      <c r="BG2" s="25" t="s">
        <v>161</v>
      </c>
      <c r="BH2" s="25" t="s">
        <v>162</v>
      </c>
      <c r="BI2" s="25" t="s">
        <v>163</v>
      </c>
      <c r="BJ2" s="25" t="s">
        <v>164</v>
      </c>
      <c r="BK2" s="25" t="s">
        <v>165</v>
      </c>
      <c r="BL2" s="25" t="s">
        <v>363</v>
      </c>
      <c r="BM2" s="25" t="s">
        <v>166</v>
      </c>
      <c r="BN2" s="25" t="s">
        <v>167</v>
      </c>
      <c r="BO2" s="25" t="s">
        <v>168</v>
      </c>
      <c r="BP2" s="25" t="s">
        <v>61</v>
      </c>
      <c r="BQ2" s="25" t="s">
        <v>368</v>
      </c>
      <c r="BR2" s="25" t="s">
        <v>169</v>
      </c>
      <c r="BS2" s="25" t="s">
        <v>170</v>
      </c>
      <c r="BT2" s="25" t="s">
        <v>171</v>
      </c>
      <c r="BU2" s="91" t="s">
        <v>172</v>
      </c>
      <c r="BV2" s="25" t="s">
        <v>173</v>
      </c>
      <c r="BW2" s="25" t="s">
        <v>174</v>
      </c>
      <c r="BX2" s="25" t="s">
        <v>369</v>
      </c>
      <c r="BZ2" s="25" t="s">
        <v>141</v>
      </c>
      <c r="CA2" s="25" t="s">
        <v>59</v>
      </c>
      <c r="CB2" s="25" t="s">
        <v>57</v>
      </c>
      <c r="CC2" s="25" t="s">
        <v>60</v>
      </c>
      <c r="CD2" s="25" t="s">
        <v>54</v>
      </c>
      <c r="CE2" s="25" t="s">
        <v>53</v>
      </c>
      <c r="CF2" s="25" t="s">
        <v>61</v>
      </c>
      <c r="CG2" s="25" t="s">
        <v>62</v>
      </c>
      <c r="CH2" s="25" t="s">
        <v>150</v>
      </c>
    </row>
    <row r="3" spans="1:86" x14ac:dyDescent="0.25">
      <c r="A3" s="18" t="s">
        <v>76</v>
      </c>
      <c r="B3" s="91">
        <v>8744.4152973</v>
      </c>
      <c r="C3" s="91">
        <v>6.0359136113999998</v>
      </c>
      <c r="D3" s="91">
        <v>15670.186924</v>
      </c>
      <c r="E3" s="91">
        <v>3258.108017</v>
      </c>
      <c r="F3" s="91">
        <v>1525.1118220000001</v>
      </c>
      <c r="G3" s="91">
        <v>17835.944009999999</v>
      </c>
      <c r="H3" s="91">
        <v>3980.2526982999998</v>
      </c>
      <c r="I3" s="91">
        <v>2113.6330048</v>
      </c>
      <c r="J3" s="91"/>
      <c r="K3" s="91"/>
      <c r="L3" s="91"/>
      <c r="M3" s="25" t="s">
        <v>121</v>
      </c>
      <c r="N3" s="91">
        <v>0</v>
      </c>
      <c r="O3" s="25">
        <v>4.5667914267241603</v>
      </c>
      <c r="P3" s="25">
        <v>6.3848398028923601</v>
      </c>
      <c r="Q3" s="25">
        <v>6.3848398028923601</v>
      </c>
      <c r="R3" s="25">
        <v>4.3237054339396899</v>
      </c>
      <c r="S3" s="91">
        <v>0</v>
      </c>
      <c r="T3" s="25">
        <v>35.4383950241522</v>
      </c>
      <c r="U3" s="25">
        <v>124.798919625792</v>
      </c>
      <c r="V3" s="25">
        <v>7096.1348925850298</v>
      </c>
      <c r="W3" s="25">
        <v>19.0262480030961</v>
      </c>
      <c r="X3" s="25">
        <v>18.648295999596801</v>
      </c>
      <c r="Y3" s="25">
        <v>6.2788806354836098</v>
      </c>
      <c r="Z3" s="25">
        <v>50.557967323013997</v>
      </c>
      <c r="AA3" s="91">
        <v>0</v>
      </c>
      <c r="AB3" s="25">
        <v>68.346668888087294</v>
      </c>
      <c r="AC3" s="25">
        <v>68.346668888087294</v>
      </c>
      <c r="AD3" s="25">
        <v>0.96622166900263795</v>
      </c>
      <c r="AE3" s="25">
        <v>10.0963381429235</v>
      </c>
      <c r="AF3" s="25">
        <v>0.27186536557430901</v>
      </c>
      <c r="AG3" s="91">
        <v>7.1136613444480803</v>
      </c>
      <c r="AH3" s="25">
        <v>1.49363965367593</v>
      </c>
      <c r="AI3" s="25">
        <v>55.141385654192902</v>
      </c>
      <c r="AJ3" s="25">
        <v>0.372816499352426</v>
      </c>
      <c r="AK3" s="25">
        <v>6.0354852550137696</v>
      </c>
      <c r="AL3" s="25">
        <v>0</v>
      </c>
      <c r="AM3" s="91">
        <v>2698.88144277826</v>
      </c>
      <c r="AN3" s="25">
        <v>9621.6965736473994</v>
      </c>
      <c r="AO3" s="25">
        <v>1068.11142106586</v>
      </c>
      <c r="AP3" s="25">
        <v>10690.7742163822</v>
      </c>
      <c r="AQ3" s="25">
        <v>0.42659357094667599</v>
      </c>
      <c r="AR3" s="25">
        <v>47.6934691115327</v>
      </c>
      <c r="AS3" s="25">
        <v>50.341938821739703</v>
      </c>
      <c r="AT3" s="25">
        <v>1683.4788034416099</v>
      </c>
      <c r="AU3" s="25">
        <v>13.0288680395863</v>
      </c>
      <c r="AV3" s="25">
        <v>2.7731294763471501</v>
      </c>
      <c r="AW3" s="25">
        <v>68.931267334997798</v>
      </c>
      <c r="AX3" s="25">
        <v>18.6578812399062</v>
      </c>
      <c r="AY3" s="25">
        <v>2.98810646780976</v>
      </c>
      <c r="AZ3" s="25">
        <v>23.528652784694401</v>
      </c>
      <c r="BA3" s="25">
        <v>2891.1258963533201</v>
      </c>
      <c r="BB3" s="25">
        <v>1091.85867513582</v>
      </c>
      <c r="BC3" s="25">
        <v>1799.2672212175</v>
      </c>
      <c r="BD3" s="25">
        <v>2.8042655246724699</v>
      </c>
      <c r="BE3" s="25">
        <v>0.82652242265910303</v>
      </c>
      <c r="BF3" s="25">
        <v>590.70018306314603</v>
      </c>
      <c r="BG3" s="25">
        <v>3.4521612240061401</v>
      </c>
      <c r="BH3" s="25">
        <v>40.110773683603597</v>
      </c>
      <c r="BI3" s="25">
        <v>0.38273473998247298</v>
      </c>
      <c r="BJ3" s="25">
        <v>0.95433346009909603</v>
      </c>
      <c r="BK3" s="25">
        <v>105.26713851788701</v>
      </c>
      <c r="BL3" s="25">
        <v>105.481079837086</v>
      </c>
      <c r="BM3" s="25">
        <v>141.227737716121</v>
      </c>
      <c r="BN3" s="25">
        <v>24.370838022509101</v>
      </c>
      <c r="BO3" s="25">
        <v>1.51214259605262</v>
      </c>
      <c r="BP3" s="25">
        <v>17835.845753058202</v>
      </c>
      <c r="BQ3" s="25">
        <v>7.9768622588811802</v>
      </c>
      <c r="BR3" s="25">
        <v>0</v>
      </c>
      <c r="BS3" s="25">
        <v>88.175868030646797</v>
      </c>
      <c r="BT3" s="25">
        <v>98.299358353686202</v>
      </c>
      <c r="BU3" s="91">
        <v>0</v>
      </c>
      <c r="BV3" s="25">
        <v>308.31654320478498</v>
      </c>
      <c r="BW3" s="25">
        <v>2871.4637984415499</v>
      </c>
      <c r="BX3" s="25">
        <v>77.169690085383195</v>
      </c>
      <c r="BZ3" s="34">
        <f t="shared" ref="BZ3:BZ47" si="0">AD3/AP3</f>
        <v>9.0379017407554154E-5</v>
      </c>
      <c r="CA3" s="22">
        <f t="shared" ref="CA3:CA51" si="1">IF(B3=0,"",(V3-B3)/B3)</f>
        <v>-0.18849521079172754</v>
      </c>
      <c r="CB3" s="22">
        <f t="shared" ref="CB3:CB51" si="2">IF(C3=0,"",(AK3-C3)/C3)</f>
        <v>-7.0967945170908838E-5</v>
      </c>
      <c r="CC3" s="22">
        <f t="shared" ref="CC3:CC51" si="3">IF(D3=0,"",(AP3-D3)/D3)</f>
        <v>-0.31776345309521969</v>
      </c>
      <c r="CD3" s="22">
        <f t="shared" ref="CD3:CD34" si="4">IF(E3=0,"",(BA3-E3)/E3)</f>
        <v>-0.11263657273849063</v>
      </c>
      <c r="CE3" s="22">
        <f t="shared" ref="CE3:CE34" si="5">IF(F3=0,"",(BB3-F3)/F3)</f>
        <v>-0.28407959378088149</v>
      </c>
      <c r="CF3" s="22">
        <f t="shared" ref="CF3:CF51" si="6">IF(G3=0,"",(BP3-G3)/G3)</f>
        <v>-5.5089285850165999E-6</v>
      </c>
      <c r="CG3" s="22">
        <f t="shared" ref="CG3:CG51" si="7">IF(H3=0,"",(BW3-H3)/H3)</f>
        <v>-0.27857248870957946</v>
      </c>
      <c r="CH3" s="22">
        <f>IF(I3=0,"",(AT3-I3)/I3)</f>
        <v>-0.20351413910623189</v>
      </c>
    </row>
    <row r="4" spans="1:86" x14ac:dyDescent="0.25">
      <c r="A4" s="18" t="s">
        <v>77</v>
      </c>
      <c r="B4" s="91">
        <v>213.84018879000001</v>
      </c>
      <c r="C4" s="91">
        <v>17.472897094</v>
      </c>
      <c r="D4" s="91">
        <v>206.53259224999999</v>
      </c>
      <c r="E4" s="91">
        <v>33.204567953999998</v>
      </c>
      <c r="F4" s="91">
        <v>15.316379991</v>
      </c>
      <c r="G4" s="91">
        <v>57.783297685000001</v>
      </c>
      <c r="H4" s="91">
        <v>247.55480784</v>
      </c>
      <c r="I4" s="91">
        <v>66.435845763000003</v>
      </c>
      <c r="J4" s="91"/>
      <c r="K4" s="91"/>
      <c r="L4" s="91"/>
      <c r="M4" s="25" t="s">
        <v>77</v>
      </c>
      <c r="N4" s="91">
        <v>0</v>
      </c>
      <c r="O4" s="25">
        <v>2.7532586741716498</v>
      </c>
      <c r="P4" s="25">
        <v>0.477878535500045</v>
      </c>
      <c r="Q4" s="25">
        <v>0.477878535500045</v>
      </c>
      <c r="R4" s="25">
        <v>0.70174778998660903</v>
      </c>
      <c r="S4" s="91">
        <v>0</v>
      </c>
      <c r="T4" s="25">
        <v>1.90412360092132</v>
      </c>
      <c r="U4" s="25">
        <v>45.534732080446801</v>
      </c>
      <c r="V4" s="25">
        <v>213.840153803248</v>
      </c>
      <c r="W4" s="25">
        <v>13.050206195660801</v>
      </c>
      <c r="X4" s="25">
        <v>2.0611035228786498</v>
      </c>
      <c r="Y4" s="25">
        <v>1.0895203261530699</v>
      </c>
      <c r="Z4" s="25">
        <v>16.7475601436795</v>
      </c>
      <c r="AA4" s="91">
        <v>0</v>
      </c>
      <c r="AB4" s="25">
        <v>8.7499658693432494</v>
      </c>
      <c r="AC4" s="25">
        <v>8.7499658693432494</v>
      </c>
      <c r="AD4" s="25">
        <v>0.101138603711745</v>
      </c>
      <c r="AE4" s="25">
        <v>2.36194658897193</v>
      </c>
      <c r="AF4" s="25">
        <v>6.0908282150829399E-2</v>
      </c>
      <c r="AG4" s="91">
        <v>0.49254587882355699</v>
      </c>
      <c r="AH4" s="25">
        <v>0.46350836356421199</v>
      </c>
      <c r="AI4" s="25">
        <v>8.8144406816119307</v>
      </c>
      <c r="AJ4" s="25">
        <v>2.5813241537885698E-2</v>
      </c>
      <c r="AK4" s="25">
        <v>17.473063407873699</v>
      </c>
      <c r="AL4" s="25">
        <v>0</v>
      </c>
      <c r="AM4" s="91">
        <v>195.525463647436</v>
      </c>
      <c r="AN4" s="25">
        <v>185.87897389022299</v>
      </c>
      <c r="AO4" s="25">
        <v>20.551968971905701</v>
      </c>
      <c r="AP4" s="25">
        <v>206.532081465841</v>
      </c>
      <c r="AQ4" s="25">
        <v>5.5466780601530999E-2</v>
      </c>
      <c r="AR4" s="25">
        <v>5.1204504779929296</v>
      </c>
      <c r="AS4" s="25">
        <v>0.218193378417853</v>
      </c>
      <c r="AT4" s="25">
        <v>67.6821107875232</v>
      </c>
      <c r="AU4" s="25">
        <v>0.26171330253895198</v>
      </c>
      <c r="AV4" s="25">
        <v>1.5139797297133399</v>
      </c>
      <c r="AW4" s="25">
        <v>0.53691596833060595</v>
      </c>
      <c r="AX4" s="25">
        <v>0.31033667787999297</v>
      </c>
      <c r="AY4" s="25">
        <v>8.7251321395305503E-3</v>
      </c>
      <c r="AZ4" s="25">
        <v>0.399781657032028</v>
      </c>
      <c r="BA4" s="25">
        <v>33.2052964015068</v>
      </c>
      <c r="BB4" s="25">
        <v>15.3158571036789</v>
      </c>
      <c r="BC4" s="25">
        <v>17.889439297827899</v>
      </c>
      <c r="BD4" s="25">
        <v>2.4727715515578301E-3</v>
      </c>
      <c r="BE4" s="25">
        <v>1.13955312312262E-2</v>
      </c>
      <c r="BF4" s="25">
        <v>5.9226381954838399</v>
      </c>
      <c r="BG4" s="25">
        <v>8.9335624630036595E-2</v>
      </c>
      <c r="BH4" s="25">
        <v>0.815337991806523</v>
      </c>
      <c r="BI4" s="25">
        <v>0.92391353700513401</v>
      </c>
      <c r="BJ4" s="25">
        <v>0.16868207697437701</v>
      </c>
      <c r="BK4" s="25">
        <v>2.0886540131174902</v>
      </c>
      <c r="BL4" s="25">
        <v>2.6805092674076598</v>
      </c>
      <c r="BM4" s="25">
        <v>1.0323550239477</v>
      </c>
      <c r="BN4" s="25">
        <v>0.98570086480155295</v>
      </c>
      <c r="BO4" s="25">
        <v>2.5725627077167201E-2</v>
      </c>
      <c r="BP4" s="25">
        <v>57.793856083079298</v>
      </c>
      <c r="BQ4" s="25">
        <v>0.55231382450816002</v>
      </c>
      <c r="BR4" s="25">
        <v>0</v>
      </c>
      <c r="BS4" s="25">
        <v>30.3177216127031</v>
      </c>
      <c r="BT4" s="25">
        <v>16.192064360432202</v>
      </c>
      <c r="BU4" s="91">
        <v>0</v>
      </c>
      <c r="BV4" s="25">
        <v>8.7272726064475101</v>
      </c>
      <c r="BW4" s="25">
        <v>247.55475111912</v>
      </c>
      <c r="BX4" s="25">
        <v>4.8711702863310604</v>
      </c>
      <c r="BZ4" s="34">
        <f t="shared" si="0"/>
        <v>4.8969924185106632E-4</v>
      </c>
      <c r="CA4" s="22">
        <f t="shared" si="1"/>
        <v>-1.6361167753744343E-7</v>
      </c>
      <c r="CB4" s="22">
        <f t="shared" si="2"/>
        <v>9.51839141522835E-6</v>
      </c>
      <c r="CC4" s="22">
        <f t="shared" si="3"/>
        <v>-2.4731406962254805E-6</v>
      </c>
      <c r="CD4" s="22">
        <f t="shared" si="4"/>
        <v>2.1938171513360906E-5</v>
      </c>
      <c r="CE4" s="22">
        <f t="shared" si="5"/>
        <v>-3.4139093010720334E-5</v>
      </c>
      <c r="CF4" s="22">
        <f t="shared" si="6"/>
        <v>1.8272404833755289E-4</v>
      </c>
      <c r="CG4" s="22">
        <f t="shared" si="7"/>
        <v>-2.2912453404289808E-7</v>
      </c>
      <c r="CH4" s="22">
        <f t="shared" ref="CH4:CH15" si="8">IF(I4=0,"",(AT4-I4)/I4)</f>
        <v>1.8758924646930245E-2</v>
      </c>
    </row>
    <row r="5" spans="1:86" x14ac:dyDescent="0.25">
      <c r="A5" s="18" t="s">
        <v>78</v>
      </c>
      <c r="B5" s="91">
        <v>5555.9386630999998</v>
      </c>
      <c r="C5" s="91">
        <v>110.88558556</v>
      </c>
      <c r="D5" s="91">
        <v>17701.973728000001</v>
      </c>
      <c r="E5" s="91">
        <v>802.63277295</v>
      </c>
      <c r="F5" s="91">
        <v>496.61428319999999</v>
      </c>
      <c r="G5" s="91">
        <v>45816.113261999999</v>
      </c>
      <c r="H5" s="91">
        <v>3588.3767797999999</v>
      </c>
      <c r="I5" s="91">
        <v>2118.3343841000001</v>
      </c>
      <c r="J5" s="91"/>
      <c r="K5" s="91"/>
      <c r="L5" s="91"/>
      <c r="M5" s="25" t="s">
        <v>71</v>
      </c>
      <c r="N5" s="91">
        <v>0</v>
      </c>
      <c r="O5" s="25">
        <v>38.143420090766</v>
      </c>
      <c r="P5" s="25">
        <v>20.018153669907299</v>
      </c>
      <c r="Q5" s="25">
        <v>20.018153669907299</v>
      </c>
      <c r="R5" s="25">
        <v>3.8568640080625598</v>
      </c>
      <c r="S5" s="91">
        <v>0</v>
      </c>
      <c r="T5" s="25">
        <v>9.28530979511768</v>
      </c>
      <c r="U5" s="25">
        <v>52.639222188417698</v>
      </c>
      <c r="V5" s="25">
        <v>5552.47265029135</v>
      </c>
      <c r="W5" s="25">
        <v>20.361849484192899</v>
      </c>
      <c r="X5" s="25">
        <v>1.8901150283911199</v>
      </c>
      <c r="Y5" s="25">
        <v>5.6497394032566097</v>
      </c>
      <c r="Z5" s="25">
        <v>359.77739271694202</v>
      </c>
      <c r="AA5" s="91">
        <v>0</v>
      </c>
      <c r="AB5" s="25">
        <v>44.894700143152399</v>
      </c>
      <c r="AC5" s="25">
        <v>44.894700143152399</v>
      </c>
      <c r="AD5" s="25">
        <v>1.2428360170303601</v>
      </c>
      <c r="AE5" s="25">
        <v>47.224901415633198</v>
      </c>
      <c r="AF5" s="25">
        <v>1.7036657996406399</v>
      </c>
      <c r="AG5" s="91">
        <v>6.5776170323548904</v>
      </c>
      <c r="AH5" s="25">
        <v>32.207089017124403</v>
      </c>
      <c r="AI5" s="25">
        <v>168.38580152193401</v>
      </c>
      <c r="AJ5" s="25">
        <v>0.34472444223744197</v>
      </c>
      <c r="AK5" s="25">
        <v>110.886028389167</v>
      </c>
      <c r="AL5" s="25">
        <v>0</v>
      </c>
      <c r="AM5" s="91">
        <v>3456.0030499784698</v>
      </c>
      <c r="AN5" s="25">
        <v>15929.851160786</v>
      </c>
      <c r="AO5" s="25">
        <v>1768.7416998876699</v>
      </c>
      <c r="AP5" s="25">
        <v>17699.835696690701</v>
      </c>
      <c r="AQ5" s="25">
        <v>6.0312087253426796</v>
      </c>
      <c r="AR5" s="25">
        <v>48.928158353157201</v>
      </c>
      <c r="AS5" s="25">
        <v>13.4672565452471</v>
      </c>
      <c r="AT5" s="25">
        <v>2136.3564148557102</v>
      </c>
      <c r="AU5" s="25">
        <v>12.639737136506</v>
      </c>
      <c r="AV5" s="25">
        <v>3.1287293903669</v>
      </c>
      <c r="AW5" s="25">
        <v>21.704315629016499</v>
      </c>
      <c r="AX5" s="25">
        <v>6.6311794593761997</v>
      </c>
      <c r="AY5" s="25">
        <v>1.55349878481236</v>
      </c>
      <c r="AZ5" s="25">
        <v>6.4680098877430501</v>
      </c>
      <c r="BA5" s="25">
        <v>816.83393231676098</v>
      </c>
      <c r="BB5" s="25">
        <v>495.78378296784302</v>
      </c>
      <c r="BC5" s="25">
        <v>321.05014934891801</v>
      </c>
      <c r="BD5" s="25">
        <v>6.8549176849264495E-2</v>
      </c>
      <c r="BE5" s="25">
        <v>0.163078185155178</v>
      </c>
      <c r="BF5" s="25">
        <v>186.834597306061</v>
      </c>
      <c r="BG5" s="25">
        <v>2.1333472224518601</v>
      </c>
      <c r="BH5" s="25">
        <v>47.501426713554999</v>
      </c>
      <c r="BI5" s="25">
        <v>2.47980274014424</v>
      </c>
      <c r="BJ5" s="25">
        <v>2.8265683427305301</v>
      </c>
      <c r="BK5" s="25">
        <v>119.24739176512099</v>
      </c>
      <c r="BL5" s="25">
        <v>12.759681729352</v>
      </c>
      <c r="BM5" s="25">
        <v>24.906092611980998</v>
      </c>
      <c r="BN5" s="25">
        <v>29.6057768983503</v>
      </c>
      <c r="BO5" s="25">
        <v>14.424425172373899</v>
      </c>
      <c r="BP5" s="25">
        <v>45813.5212668737</v>
      </c>
      <c r="BQ5" s="25">
        <v>7.3757328925280499</v>
      </c>
      <c r="BR5" s="25">
        <v>1066.8562586462499</v>
      </c>
      <c r="BS5" s="25">
        <v>14.074540673919801</v>
      </c>
      <c r="BT5" s="25">
        <v>139.53657719109799</v>
      </c>
      <c r="BU5" s="91">
        <v>0</v>
      </c>
      <c r="BV5" s="25">
        <v>246.017156574832</v>
      </c>
      <c r="BW5" s="25">
        <v>3591.9777827011499</v>
      </c>
      <c r="BX5" s="25">
        <v>90.323016252157501</v>
      </c>
      <c r="BZ5" s="34">
        <f t="shared" si="0"/>
        <v>7.021737593093762E-5</v>
      </c>
      <c r="CA5" s="22">
        <f t="shared" si="1"/>
        <v>-6.2383928600030509E-4</v>
      </c>
      <c r="CB5" s="22">
        <f t="shared" si="2"/>
        <v>3.9935683683605987E-6</v>
      </c>
      <c r="CC5" s="22">
        <f t="shared" si="3"/>
        <v>-1.2077926123671339E-4</v>
      </c>
      <c r="CD5" s="22">
        <f t="shared" si="4"/>
        <v>1.7693221415026418E-2</v>
      </c>
      <c r="CE5" s="22">
        <f t="shared" si="5"/>
        <v>-1.6723244986139468E-3</v>
      </c>
      <c r="CF5" s="22">
        <f t="shared" si="6"/>
        <v>-5.6573876345123715E-5</v>
      </c>
      <c r="CG5" s="22">
        <f t="shared" si="7"/>
        <v>1.0035186163897404E-3</v>
      </c>
      <c r="CH5" s="22">
        <f t="shared" si="8"/>
        <v>8.5076420847349007E-3</v>
      </c>
    </row>
    <row r="6" spans="1:86" x14ac:dyDescent="0.25">
      <c r="A6" s="18" t="s">
        <v>79</v>
      </c>
      <c r="B6" s="91">
        <v>40941.471316000003</v>
      </c>
      <c r="C6" s="91">
        <v>379.51914195000001</v>
      </c>
      <c r="D6" s="91">
        <v>16045.012360999999</v>
      </c>
      <c r="E6" s="91">
        <v>3154.6524301999998</v>
      </c>
      <c r="F6" s="91">
        <v>1357.4547017</v>
      </c>
      <c r="G6" s="91">
        <v>19619.708441999999</v>
      </c>
      <c r="H6" s="91">
        <v>3254.6915030999999</v>
      </c>
      <c r="I6" s="91">
        <v>954.76498852999998</v>
      </c>
      <c r="J6" s="91"/>
      <c r="K6" s="91"/>
      <c r="L6" s="91"/>
      <c r="M6" s="25" t="s">
        <v>122</v>
      </c>
      <c r="N6" s="91">
        <v>0</v>
      </c>
      <c r="O6" s="25">
        <v>3.7004641906302398</v>
      </c>
      <c r="P6" s="25">
        <v>22.479993612021701</v>
      </c>
      <c r="Q6" s="25">
        <v>22.479993612021701</v>
      </c>
      <c r="R6" s="25">
        <v>30.952711177753901</v>
      </c>
      <c r="S6" s="91">
        <v>0</v>
      </c>
      <c r="T6" s="25">
        <v>10.4313819176908</v>
      </c>
      <c r="U6" s="25">
        <v>16.742677230610699</v>
      </c>
      <c r="V6" s="25">
        <v>40923.100306316301</v>
      </c>
      <c r="W6" s="25">
        <v>16.249220970609201</v>
      </c>
      <c r="X6" s="25">
        <v>2.8496090503172402</v>
      </c>
      <c r="Y6" s="25">
        <v>3.2774015122155902</v>
      </c>
      <c r="Z6" s="25">
        <v>20.4885948540391</v>
      </c>
      <c r="AA6" s="91">
        <v>0</v>
      </c>
      <c r="AB6" s="25">
        <v>230.55970836196701</v>
      </c>
      <c r="AC6" s="25">
        <v>230.55970836196701</v>
      </c>
      <c r="AD6" s="25">
        <v>0.57272865169188303</v>
      </c>
      <c r="AE6" s="25">
        <v>22.714462753341799</v>
      </c>
      <c r="AF6" s="25">
        <v>9.0566576375648699E-3</v>
      </c>
      <c r="AG6" s="91">
        <v>6.3821576547131196</v>
      </c>
      <c r="AH6" s="25">
        <v>6.5723958677822196</v>
      </c>
      <c r="AI6" s="25">
        <v>1128.2123094681101</v>
      </c>
      <c r="AJ6" s="25">
        <v>0.33448033133918698</v>
      </c>
      <c r="AK6" s="25">
        <v>379.51086608608</v>
      </c>
      <c r="AL6" s="25">
        <v>0</v>
      </c>
      <c r="AM6" s="91">
        <v>3094.21902011166</v>
      </c>
      <c r="AN6" s="25">
        <v>14432.3745826308</v>
      </c>
      <c r="AO6" s="25">
        <v>1603.02468477498</v>
      </c>
      <c r="AP6" s="25">
        <v>16035.9719960575</v>
      </c>
      <c r="AQ6" s="25">
        <v>9.0125540431461995E-2</v>
      </c>
      <c r="AR6" s="25">
        <v>33.726518027249597</v>
      </c>
      <c r="AS6" s="25">
        <v>7.3846762677954203</v>
      </c>
      <c r="AT6" s="25">
        <v>969.90293379257798</v>
      </c>
      <c r="AU6" s="25">
        <v>8.1152323020734602</v>
      </c>
      <c r="AV6" s="25">
        <v>13.9643196801093</v>
      </c>
      <c r="AW6" s="25">
        <v>66.144008454026903</v>
      </c>
      <c r="AX6" s="25">
        <v>7.7079870008417704</v>
      </c>
      <c r="AY6" s="25">
        <v>6.8626785010775002</v>
      </c>
      <c r="AZ6" s="25">
        <v>11.505404076794401</v>
      </c>
      <c r="BA6" s="25">
        <v>3124.5781398985</v>
      </c>
      <c r="BB6" s="25">
        <v>1352.02329074268</v>
      </c>
      <c r="BC6" s="25">
        <v>1772.55484915581</v>
      </c>
      <c r="BD6" s="25">
        <v>0.35771602649955497</v>
      </c>
      <c r="BE6" s="25">
        <v>0.58382973042984398</v>
      </c>
      <c r="BF6" s="25">
        <v>496.09816309918199</v>
      </c>
      <c r="BG6" s="25">
        <v>10.548719781191201</v>
      </c>
      <c r="BH6" s="25">
        <v>184.856877478835</v>
      </c>
      <c r="BI6" s="25">
        <v>4.4865908707728801</v>
      </c>
      <c r="BJ6" s="25">
        <v>9.0898043508214794</v>
      </c>
      <c r="BK6" s="25">
        <v>462.49918017906901</v>
      </c>
      <c r="BL6" s="25">
        <v>23.464152485130899</v>
      </c>
      <c r="BM6" s="25">
        <v>16.7223220522826</v>
      </c>
      <c r="BN6" s="25">
        <v>44.472345365934103</v>
      </c>
      <c r="BO6" s="25">
        <v>0.62343552494805299</v>
      </c>
      <c r="BP6" s="25">
        <v>19618.298396668601</v>
      </c>
      <c r="BQ6" s="25">
        <v>7.1565450843936098</v>
      </c>
      <c r="BR6" s="25">
        <v>90.618356344075494</v>
      </c>
      <c r="BS6" s="25">
        <v>196.436832003353</v>
      </c>
      <c r="BT6" s="25">
        <v>55.376023189965302</v>
      </c>
      <c r="BU6" s="91">
        <v>0</v>
      </c>
      <c r="BV6" s="25">
        <v>280.63393497679903</v>
      </c>
      <c r="BW6" s="25">
        <v>3248.2714955044398</v>
      </c>
      <c r="BX6" s="25">
        <v>27.765481868555501</v>
      </c>
      <c r="BZ6" s="34">
        <f t="shared" si="0"/>
        <v>3.5715243942349759E-5</v>
      </c>
      <c r="CA6" s="22">
        <f t="shared" si="1"/>
        <v>-4.4871395905409769E-4</v>
      </c>
      <c r="CB6" s="22">
        <f t="shared" si="2"/>
        <v>-2.1806183154512482E-5</v>
      </c>
      <c r="CC6" s="22">
        <f t="shared" si="3"/>
        <v>-5.6343770506982747E-4</v>
      </c>
      <c r="CD6" s="22">
        <f t="shared" si="4"/>
        <v>-9.5333134051769769E-3</v>
      </c>
      <c r="CE6" s="22">
        <f t="shared" si="5"/>
        <v>-4.0011728940331833E-3</v>
      </c>
      <c r="CF6" s="22">
        <f t="shared" si="6"/>
        <v>-7.1868821882189012E-5</v>
      </c>
      <c r="CG6" s="22">
        <f t="shared" si="7"/>
        <v>-1.9725395139432306E-3</v>
      </c>
      <c r="CH6" s="22">
        <f t="shared" si="8"/>
        <v>1.5855153304149827E-2</v>
      </c>
    </row>
    <row r="7" spans="1:86" x14ac:dyDescent="0.25">
      <c r="A7" s="18" t="s">
        <v>80</v>
      </c>
      <c r="B7" s="91">
        <v>514349.97678000003</v>
      </c>
      <c r="C7" s="91">
        <v>1400.8738169999999</v>
      </c>
      <c r="D7" s="91">
        <v>44371.094585999999</v>
      </c>
      <c r="E7" s="91">
        <v>10718.593476</v>
      </c>
      <c r="F7" s="91">
        <v>8626.1563669000006</v>
      </c>
      <c r="G7" s="91">
        <v>134238.78302999999</v>
      </c>
      <c r="H7" s="91">
        <v>24456.009859999998</v>
      </c>
      <c r="I7" s="91">
        <v>7590.0487487</v>
      </c>
      <c r="J7" s="91"/>
      <c r="K7" s="91"/>
      <c r="L7" s="91"/>
      <c r="M7" s="25" t="s">
        <v>123</v>
      </c>
      <c r="N7" s="91">
        <v>0</v>
      </c>
      <c r="O7" s="25">
        <v>160.53892863378201</v>
      </c>
      <c r="P7" s="25">
        <v>183.54279180521999</v>
      </c>
      <c r="Q7" s="25">
        <v>183.54279180521999</v>
      </c>
      <c r="R7" s="25">
        <v>27.599111708050302</v>
      </c>
      <c r="S7" s="91">
        <v>0</v>
      </c>
      <c r="T7" s="25">
        <v>214.073296880996</v>
      </c>
      <c r="U7" s="25">
        <v>886.16144090468799</v>
      </c>
      <c r="V7" s="25">
        <v>513537.61288015498</v>
      </c>
      <c r="W7" s="25">
        <v>217.19928992280299</v>
      </c>
      <c r="X7" s="25">
        <v>100.83369185241</v>
      </c>
      <c r="Y7" s="25">
        <v>50.416322759260602</v>
      </c>
      <c r="Z7" s="25">
        <v>3666.6608083145702</v>
      </c>
      <c r="AA7" s="91">
        <v>0</v>
      </c>
      <c r="AB7" s="25">
        <v>693.03037102236794</v>
      </c>
      <c r="AC7" s="25">
        <v>693.03037102236794</v>
      </c>
      <c r="AD7" s="25">
        <v>7.4943812616022596</v>
      </c>
      <c r="AE7" s="25">
        <v>99.021194296851206</v>
      </c>
      <c r="AF7" s="25">
        <v>4.5606095311957597</v>
      </c>
      <c r="AG7" s="91">
        <v>32.561221097319098</v>
      </c>
      <c r="AH7" s="25">
        <v>148.80117819137001</v>
      </c>
      <c r="AI7" s="25">
        <v>2689.1888507972999</v>
      </c>
      <c r="AJ7" s="25">
        <v>1.70648452384775</v>
      </c>
      <c r="AK7" s="25">
        <v>1400.4811797653899</v>
      </c>
      <c r="AL7" s="25">
        <v>0</v>
      </c>
      <c r="AM7" s="91">
        <v>22500.403131492199</v>
      </c>
      <c r="AN7" s="25">
        <v>37754.198030169398</v>
      </c>
      <c r="AO7" s="25">
        <v>4187.4164881950001</v>
      </c>
      <c r="AP7" s="25">
        <v>41949.108899626</v>
      </c>
      <c r="AQ7" s="25">
        <v>11.9842220755878</v>
      </c>
      <c r="AR7" s="25">
        <v>418.24628479238498</v>
      </c>
      <c r="AS7" s="25">
        <v>1094.0276337202399</v>
      </c>
      <c r="AT7" s="25">
        <v>7633.0222036887399</v>
      </c>
      <c r="AU7" s="25">
        <v>65.6516715396493</v>
      </c>
      <c r="AV7" s="25">
        <v>157.829789519668</v>
      </c>
      <c r="AW7" s="25">
        <v>299.727256893483</v>
      </c>
      <c r="AX7" s="25">
        <v>89.887131393177199</v>
      </c>
      <c r="AY7" s="25">
        <v>58.005270465120198</v>
      </c>
      <c r="AZ7" s="25">
        <v>104.524684617459</v>
      </c>
      <c r="BA7" s="25">
        <v>10758.939345427299</v>
      </c>
      <c r="BB7" s="25">
        <v>8555.7361485701094</v>
      </c>
      <c r="BC7" s="25">
        <v>2203.2031968571901</v>
      </c>
      <c r="BD7" s="25">
        <v>123.207229671015</v>
      </c>
      <c r="BE7" s="25">
        <v>3.3602602509190498</v>
      </c>
      <c r="BF7" s="25">
        <v>3911.2316716463802</v>
      </c>
      <c r="BG7" s="25">
        <v>208.74075236803901</v>
      </c>
      <c r="BH7" s="25">
        <v>500.82888379886703</v>
      </c>
      <c r="BI7" s="25">
        <v>4.7605519283715401</v>
      </c>
      <c r="BJ7" s="25">
        <v>66.736570613380906</v>
      </c>
      <c r="BK7" s="25">
        <v>1256.61329297874</v>
      </c>
      <c r="BL7" s="25">
        <v>188.40864722214101</v>
      </c>
      <c r="BM7" s="25">
        <v>228.72472976779801</v>
      </c>
      <c r="BN7" s="25">
        <v>377.164955512039</v>
      </c>
      <c r="BO7" s="25">
        <v>4.7138118857454598</v>
      </c>
      <c r="BP7" s="25">
        <v>134236.08273269201</v>
      </c>
      <c r="BQ7" s="25">
        <v>36.512257599148199</v>
      </c>
      <c r="BR7" s="25">
        <v>0</v>
      </c>
      <c r="BS7" s="25">
        <v>963.17269954249105</v>
      </c>
      <c r="BT7" s="25">
        <v>2256.1948184390699</v>
      </c>
      <c r="BU7" s="91">
        <v>0</v>
      </c>
      <c r="BV7" s="25">
        <v>1792.69734680531</v>
      </c>
      <c r="BW7" s="25">
        <v>24351.7025297625</v>
      </c>
      <c r="BX7" s="25">
        <v>940.04782430812497</v>
      </c>
      <c r="BZ7" s="34">
        <f t="shared" si="0"/>
        <v>1.7865412301211185E-4</v>
      </c>
      <c r="CA7" s="22">
        <f t="shared" si="1"/>
        <v>-1.5793991183410039E-3</v>
      </c>
      <c r="CB7" s="22">
        <f t="shared" si="2"/>
        <v>-2.8028022927206476E-4</v>
      </c>
      <c r="CC7" s="22">
        <f t="shared" si="3"/>
        <v>-5.4584763097960301E-2</v>
      </c>
      <c r="CD7" s="22">
        <f t="shared" si="4"/>
        <v>3.7641010938270869E-3</v>
      </c>
      <c r="CE7" s="22">
        <f t="shared" si="5"/>
        <v>-8.1635684926956945E-3</v>
      </c>
      <c r="CF7" s="22">
        <f t="shared" si="6"/>
        <v>-2.0115627146115533E-5</v>
      </c>
      <c r="CG7" s="22">
        <f t="shared" si="7"/>
        <v>-4.2651001056432276E-3</v>
      </c>
      <c r="CH7" s="22">
        <f t="shared" si="8"/>
        <v>5.661815412727117E-3</v>
      </c>
    </row>
    <row r="8" spans="1:86" x14ac:dyDescent="0.25">
      <c r="A8" s="57" t="s">
        <v>81</v>
      </c>
      <c r="B8" s="91">
        <v>87183.366410999995</v>
      </c>
      <c r="C8" s="91">
        <v>3746.4731932</v>
      </c>
      <c r="D8" s="91">
        <v>72700.721982000003</v>
      </c>
      <c r="E8" s="91">
        <v>17060.151066999999</v>
      </c>
      <c r="F8" s="91">
        <v>11271.84057</v>
      </c>
      <c r="G8" s="91">
        <v>155169.27713</v>
      </c>
      <c r="H8" s="91">
        <v>49794.112891999997</v>
      </c>
      <c r="I8" s="91">
        <v>18499.497013</v>
      </c>
      <c r="J8" s="91"/>
      <c r="K8" s="91"/>
      <c r="L8" s="91"/>
      <c r="M8" s="25" t="s">
        <v>72</v>
      </c>
      <c r="N8" s="91">
        <v>0</v>
      </c>
      <c r="O8" s="25">
        <v>901.34679870822004</v>
      </c>
      <c r="P8" s="25">
        <v>208.99288222479601</v>
      </c>
      <c r="Q8" s="25">
        <v>208.99288222479601</v>
      </c>
      <c r="R8" s="25">
        <v>53.134627298210802</v>
      </c>
      <c r="S8" s="91">
        <v>0</v>
      </c>
      <c r="T8" s="25">
        <v>406.15509951712897</v>
      </c>
      <c r="U8" s="25">
        <v>1198.3095981106501</v>
      </c>
      <c r="V8" s="25">
        <v>87117.068283240995</v>
      </c>
      <c r="W8" s="25">
        <v>761.92684992289003</v>
      </c>
      <c r="X8" s="25">
        <v>76.479586925562501</v>
      </c>
      <c r="Y8" s="25">
        <v>93.737630278267304</v>
      </c>
      <c r="Z8" s="25">
        <v>8109.6533297742299</v>
      </c>
      <c r="AA8" s="91">
        <v>0</v>
      </c>
      <c r="AB8" s="25">
        <v>730.68032810489399</v>
      </c>
      <c r="AC8" s="25">
        <v>730.68032810489399</v>
      </c>
      <c r="AD8" s="25">
        <v>20.333151366696001</v>
      </c>
      <c r="AE8" s="25">
        <v>236.97594439914599</v>
      </c>
      <c r="AF8" s="25">
        <v>9.4896403920370709</v>
      </c>
      <c r="AG8" s="91">
        <v>90.476430681420297</v>
      </c>
      <c r="AH8" s="25">
        <v>760.60729865503799</v>
      </c>
      <c r="AI8" s="25">
        <v>3150.7409325230201</v>
      </c>
      <c r="AJ8" s="25">
        <v>4.7417596703599196</v>
      </c>
      <c r="AK8" s="25">
        <v>3744.86770836183</v>
      </c>
      <c r="AL8" s="25">
        <v>0</v>
      </c>
      <c r="AM8" s="91">
        <v>46367.723562923398</v>
      </c>
      <c r="AN8" s="25">
        <v>65402.045410457999</v>
      </c>
      <c r="AO8" s="25">
        <v>7246.5614319132701</v>
      </c>
      <c r="AP8" s="25">
        <v>72668.939993737906</v>
      </c>
      <c r="AQ8" s="25">
        <v>12.0457876194133</v>
      </c>
      <c r="AR8" s="25">
        <v>523.14122867306799</v>
      </c>
      <c r="AS8" s="25">
        <v>212.015084631029</v>
      </c>
      <c r="AT8" s="25">
        <v>18750.4847198264</v>
      </c>
      <c r="AU8" s="25">
        <v>312.91164116726998</v>
      </c>
      <c r="AV8" s="25">
        <v>113.550148485259</v>
      </c>
      <c r="AW8" s="25">
        <v>460.43874376349402</v>
      </c>
      <c r="AX8" s="25">
        <v>140.52421004396399</v>
      </c>
      <c r="AY8" s="25">
        <v>77.3891298762655</v>
      </c>
      <c r="AZ8" s="25">
        <v>252.87082470930699</v>
      </c>
      <c r="BA8" s="25">
        <v>17470.4291769587</v>
      </c>
      <c r="BB8" s="25">
        <v>11261.184759755801</v>
      </c>
      <c r="BC8" s="25">
        <v>6209.24441720289</v>
      </c>
      <c r="BD8" s="25">
        <v>66.4301393023473</v>
      </c>
      <c r="BE8" s="25">
        <v>6.2471829814205302</v>
      </c>
      <c r="BF8" s="25">
        <v>5389.15816939054</v>
      </c>
      <c r="BG8" s="25">
        <v>110.264851225494</v>
      </c>
      <c r="BH8" s="25">
        <v>794.50477486484795</v>
      </c>
      <c r="BI8" s="25">
        <v>34.586312766336498</v>
      </c>
      <c r="BJ8" s="25">
        <v>162.602640825961</v>
      </c>
      <c r="BK8" s="25">
        <v>1993.4939178529601</v>
      </c>
      <c r="BL8" s="25">
        <v>633.51102218659901</v>
      </c>
      <c r="BM8" s="25">
        <v>623.23016201017401</v>
      </c>
      <c r="BN8" s="25">
        <v>500.40226075449999</v>
      </c>
      <c r="BO8" s="25">
        <v>10.5645651046919</v>
      </c>
      <c r="BP8" s="25">
        <v>155168.57074675799</v>
      </c>
      <c r="BQ8" s="25">
        <v>111.486393385132</v>
      </c>
      <c r="BR8" s="25">
        <v>0</v>
      </c>
      <c r="BS8" s="25">
        <v>418.622780379397</v>
      </c>
      <c r="BT8" s="25">
        <v>3086.4641840911199</v>
      </c>
      <c r="BU8" s="91">
        <v>0</v>
      </c>
      <c r="BV8" s="25">
        <v>3536.1804716093502</v>
      </c>
      <c r="BW8" s="25">
        <v>49797.294285142401</v>
      </c>
      <c r="BX8" s="25">
        <v>3793.46717087364</v>
      </c>
      <c r="BZ8" s="34">
        <f t="shared" si="0"/>
        <v>2.7980525611696232E-4</v>
      </c>
      <c r="CA8" s="22">
        <f t="shared" si="1"/>
        <v>-7.6044468673597525E-4</v>
      </c>
      <c r="CB8" s="22">
        <f t="shared" si="2"/>
        <v>-4.2853231702926202E-4</v>
      </c>
      <c r="CC8" s="22">
        <f t="shared" si="3"/>
        <v>-4.3716193451236862E-4</v>
      </c>
      <c r="CD8" s="22">
        <f t="shared" si="4"/>
        <v>2.4048914241581083E-2</v>
      </c>
      <c r="CE8" s="22">
        <f t="shared" si="5"/>
        <v>-9.4534784962803365E-4</v>
      </c>
      <c r="CF8" s="22">
        <f t="shared" si="6"/>
        <v>-4.5523395808443568E-6</v>
      </c>
      <c r="CG8" s="22">
        <f t="shared" si="7"/>
        <v>6.3890949303669676E-5</v>
      </c>
      <c r="CH8" s="22">
        <f t="shared" si="8"/>
        <v>1.3567271945287214E-2</v>
      </c>
    </row>
    <row r="9" spans="1:86" x14ac:dyDescent="0.25">
      <c r="A9" s="18" t="s">
        <v>82</v>
      </c>
      <c r="B9" s="91">
        <v>5365.9133697999996</v>
      </c>
      <c r="C9" s="91">
        <v>2183.5299653000002</v>
      </c>
      <c r="D9" s="91">
        <v>3224.4821173</v>
      </c>
      <c r="E9" s="91">
        <v>3161.7432561000001</v>
      </c>
      <c r="F9" s="91">
        <v>1824.6342098</v>
      </c>
      <c r="G9" s="91">
        <v>220700.64997</v>
      </c>
      <c r="H9" s="91">
        <v>9914.0041975000004</v>
      </c>
      <c r="I9" s="91">
        <v>2322.5717628000002</v>
      </c>
      <c r="J9" s="91"/>
      <c r="K9" s="91"/>
      <c r="L9" s="91"/>
      <c r="M9" s="25" t="s">
        <v>124</v>
      </c>
      <c r="N9" s="91">
        <v>0</v>
      </c>
      <c r="O9" s="25">
        <v>15.6216534729258</v>
      </c>
      <c r="P9" s="25">
        <v>12.847071610771099</v>
      </c>
      <c r="Q9" s="25">
        <v>12.847071610771099</v>
      </c>
      <c r="R9" s="25">
        <v>8.9005528950510193</v>
      </c>
      <c r="S9" s="91">
        <v>0</v>
      </c>
      <c r="T9" s="25">
        <v>20.351324066433801</v>
      </c>
      <c r="U9" s="25">
        <v>147.23903981830901</v>
      </c>
      <c r="V9" s="25">
        <v>5352.1979102333498</v>
      </c>
      <c r="W9" s="25">
        <v>54.026333393545002</v>
      </c>
      <c r="X9" s="25">
        <v>12.386693412023099</v>
      </c>
      <c r="Y9" s="25">
        <v>12.602190964712999</v>
      </c>
      <c r="Z9" s="25">
        <v>5759.0201812856603</v>
      </c>
      <c r="AA9" s="91">
        <v>0</v>
      </c>
      <c r="AB9" s="25">
        <v>60.2920636007117</v>
      </c>
      <c r="AC9" s="25">
        <v>60.2920636007117</v>
      </c>
      <c r="AD9" s="25">
        <v>2.11379762665194</v>
      </c>
      <c r="AE9" s="25">
        <v>64.579592021643904</v>
      </c>
      <c r="AF9" s="25">
        <v>8.8212366463882894</v>
      </c>
      <c r="AG9" s="91">
        <v>14.244728701207601</v>
      </c>
      <c r="AH9" s="25">
        <v>39.768403240038097</v>
      </c>
      <c r="AI9" s="25">
        <v>226.23698502535399</v>
      </c>
      <c r="AJ9" s="25">
        <v>0.74654581394500497</v>
      </c>
      <c r="AK9" s="25">
        <v>2183.5294389357</v>
      </c>
      <c r="AL9" s="25">
        <v>0</v>
      </c>
      <c r="AM9" s="91">
        <v>9750.6424925604806</v>
      </c>
      <c r="AN9" s="25">
        <v>2900.6952421370702</v>
      </c>
      <c r="AO9" s="25">
        <v>320.18637380113199</v>
      </c>
      <c r="AP9" s="25">
        <v>3222.99541356485</v>
      </c>
      <c r="AQ9" s="25">
        <v>0.874683655520204</v>
      </c>
      <c r="AR9" s="25">
        <v>71.117470999215996</v>
      </c>
      <c r="AS9" s="25">
        <v>46.679357218207997</v>
      </c>
      <c r="AT9" s="25">
        <v>2372.7369424738199</v>
      </c>
      <c r="AU9" s="25">
        <v>38.475081475646903</v>
      </c>
      <c r="AV9" s="25">
        <v>14.309778997448101</v>
      </c>
      <c r="AW9" s="25">
        <v>51.479565778871702</v>
      </c>
      <c r="AX9" s="25">
        <v>27.390225319087399</v>
      </c>
      <c r="AY9" s="25">
        <v>2.7529829196911302</v>
      </c>
      <c r="AZ9" s="25">
        <v>16.491565290659899</v>
      </c>
      <c r="BA9" s="25">
        <v>3192.9568165311998</v>
      </c>
      <c r="BB9" s="25">
        <v>1824.4648101169701</v>
      </c>
      <c r="BC9" s="25">
        <v>1368.49200641423</v>
      </c>
      <c r="BD9" s="25">
        <v>6.17592718133566</v>
      </c>
      <c r="BE9" s="25">
        <v>1.49227055121061</v>
      </c>
      <c r="BF9" s="25">
        <v>823.59875198123495</v>
      </c>
      <c r="BG9" s="25">
        <v>9.3062342554164807</v>
      </c>
      <c r="BH9" s="25">
        <v>178.38470327340701</v>
      </c>
      <c r="BI9" s="25">
        <v>3.7479160350434602</v>
      </c>
      <c r="BJ9" s="25">
        <v>7.2519964860530104</v>
      </c>
      <c r="BK9" s="25">
        <v>447.73186658448299</v>
      </c>
      <c r="BL9" s="25">
        <v>49.717976628828097</v>
      </c>
      <c r="BM9" s="25">
        <v>120.751964752944</v>
      </c>
      <c r="BN9" s="25">
        <v>26.6756519494832</v>
      </c>
      <c r="BO9" s="25">
        <v>1.76897006674492</v>
      </c>
      <c r="BP9" s="25">
        <v>220702.045923103</v>
      </c>
      <c r="BQ9" s="25">
        <v>22.506551545394299</v>
      </c>
      <c r="BR9" s="25">
        <v>0</v>
      </c>
      <c r="BS9" s="25">
        <v>21.617622170996199</v>
      </c>
      <c r="BT9" s="25">
        <v>464.70068526780301</v>
      </c>
      <c r="BU9" s="91">
        <v>0</v>
      </c>
      <c r="BV9" s="25">
        <v>276.55098528146499</v>
      </c>
      <c r="BW9" s="25">
        <v>9918.9618123212695</v>
      </c>
      <c r="BX9" s="25">
        <v>179.34959391774601</v>
      </c>
      <c r="BZ9" s="34">
        <f t="shared" si="0"/>
        <v>6.5584878518767031E-4</v>
      </c>
      <c r="CA9" s="22">
        <f t="shared" si="1"/>
        <v>-2.5560344756667174E-3</v>
      </c>
      <c r="CB9" s="22">
        <f t="shared" si="2"/>
        <v>-2.4106117550489378E-7</v>
      </c>
      <c r="CC9" s="22">
        <f t="shared" si="3"/>
        <v>-4.6106744620278453E-4</v>
      </c>
      <c r="CD9" s="22">
        <f t="shared" si="4"/>
        <v>9.8722628318978663E-3</v>
      </c>
      <c r="CE9" s="22">
        <f t="shared" si="5"/>
        <v>-9.2840352395080427E-5</v>
      </c>
      <c r="CF9" s="22">
        <f t="shared" si="6"/>
        <v>6.3250973804902246E-6</v>
      </c>
      <c r="CG9" s="22">
        <f t="shared" si="7"/>
        <v>5.0006180373811458E-4</v>
      </c>
      <c r="CH9" s="22">
        <f t="shared" si="8"/>
        <v>2.1598979406062591E-2</v>
      </c>
    </row>
    <row r="10" spans="1:86" x14ac:dyDescent="0.25">
      <c r="A10" s="18" t="s">
        <v>83</v>
      </c>
      <c r="B10" s="91">
        <v>64455.107128000003</v>
      </c>
      <c r="C10" s="91">
        <v>1940.2768721</v>
      </c>
      <c r="D10" s="91">
        <v>63644.218022000001</v>
      </c>
      <c r="E10" s="91">
        <v>7526.2911647000001</v>
      </c>
      <c r="F10" s="91">
        <v>4932.3242800999997</v>
      </c>
      <c r="G10" s="91">
        <v>114781.97695</v>
      </c>
      <c r="H10" s="91">
        <v>16372.310418999999</v>
      </c>
      <c r="I10" s="91">
        <v>7139.8646445000004</v>
      </c>
      <c r="J10" s="91"/>
      <c r="K10" s="91"/>
      <c r="L10" s="91"/>
      <c r="M10" s="25" t="s">
        <v>125</v>
      </c>
      <c r="N10" s="91">
        <v>0</v>
      </c>
      <c r="O10" s="25">
        <v>31.545456928342499</v>
      </c>
      <c r="P10" s="25">
        <v>415.77933982199198</v>
      </c>
      <c r="Q10" s="25">
        <v>415.77933982199198</v>
      </c>
      <c r="R10" s="25">
        <v>24.078611755068899</v>
      </c>
      <c r="S10" s="91">
        <v>0</v>
      </c>
      <c r="T10" s="25">
        <v>139.765232084432</v>
      </c>
      <c r="U10" s="25">
        <v>7306.1596721385704</v>
      </c>
      <c r="V10" s="25">
        <v>64541.7888875875</v>
      </c>
      <c r="W10" s="25">
        <v>373.86932810326999</v>
      </c>
      <c r="X10" s="25">
        <v>1034.72264253561</v>
      </c>
      <c r="Y10" s="25">
        <v>569.09940007287605</v>
      </c>
      <c r="Z10" s="25">
        <v>154.59498510909199</v>
      </c>
      <c r="AA10" s="91">
        <v>0</v>
      </c>
      <c r="AB10" s="25">
        <v>771.71970207891604</v>
      </c>
      <c r="AC10" s="25">
        <v>771.71970207891604</v>
      </c>
      <c r="AD10" s="25">
        <v>1.1275530064603301</v>
      </c>
      <c r="AE10" s="25">
        <v>135.105898218199</v>
      </c>
      <c r="AF10" s="25">
        <v>3.1995179879303599</v>
      </c>
      <c r="AG10" s="91">
        <v>14.3412986742235</v>
      </c>
      <c r="AH10" s="25">
        <v>28.2730079097648</v>
      </c>
      <c r="AI10" s="25">
        <v>934.60850758713502</v>
      </c>
      <c r="AJ10" s="25">
        <v>0.75160878682735499</v>
      </c>
      <c r="AK10" s="25">
        <v>1940.32359842356</v>
      </c>
      <c r="AL10" s="25">
        <v>0</v>
      </c>
      <c r="AM10" s="91">
        <v>16724.828409849299</v>
      </c>
      <c r="AN10" s="25">
        <v>57321.7364947811</v>
      </c>
      <c r="AO10" s="25">
        <v>6367.9560985195303</v>
      </c>
      <c r="AP10" s="25">
        <v>63690.820146307</v>
      </c>
      <c r="AQ10" s="25">
        <v>2.3651431337415101</v>
      </c>
      <c r="AR10" s="25">
        <v>219.44658166151001</v>
      </c>
      <c r="AS10" s="25">
        <v>40.469434175168203</v>
      </c>
      <c r="AT10" s="25">
        <v>8450.0144185416993</v>
      </c>
      <c r="AU10" s="25">
        <v>40.351425004881897</v>
      </c>
      <c r="AV10" s="25">
        <v>76.693447387247204</v>
      </c>
      <c r="AW10" s="25">
        <v>197.17621306866801</v>
      </c>
      <c r="AX10" s="25">
        <v>48.102789832449098</v>
      </c>
      <c r="AY10" s="25">
        <v>68.560718927230695</v>
      </c>
      <c r="AZ10" s="25">
        <v>18.400967027531301</v>
      </c>
      <c r="BA10" s="25">
        <v>7639.32338184952</v>
      </c>
      <c r="BB10" s="25">
        <v>4936.3424265354097</v>
      </c>
      <c r="BC10" s="25">
        <v>2702.9809553140999</v>
      </c>
      <c r="BD10" s="25">
        <v>0.52227773827830004</v>
      </c>
      <c r="BE10" s="25">
        <v>0.95962678505486998</v>
      </c>
      <c r="BF10" s="25">
        <v>2070.7960524230398</v>
      </c>
      <c r="BG10" s="25">
        <v>6.4545643722063204</v>
      </c>
      <c r="BH10" s="25">
        <v>452.642971124665</v>
      </c>
      <c r="BI10" s="25">
        <v>86.427074871553202</v>
      </c>
      <c r="BJ10" s="25">
        <v>54.069478168179799</v>
      </c>
      <c r="BK10" s="25">
        <v>1132.34640748281</v>
      </c>
      <c r="BL10" s="25">
        <v>1217.4742313909801</v>
      </c>
      <c r="BM10" s="25">
        <v>101.534880841283</v>
      </c>
      <c r="BN10" s="25">
        <v>505.04738290841402</v>
      </c>
      <c r="BO10" s="25">
        <v>35.786714396732997</v>
      </c>
      <c r="BP10" s="25">
        <v>114851.98980592001</v>
      </c>
      <c r="BQ10" s="25">
        <v>802.21598693411795</v>
      </c>
      <c r="BR10" s="25">
        <v>1991.1254745173301</v>
      </c>
      <c r="BS10" s="25">
        <v>103.862898257011</v>
      </c>
      <c r="BT10" s="25">
        <v>518.28455312045196</v>
      </c>
      <c r="BU10" s="91">
        <v>0</v>
      </c>
      <c r="BV10" s="25">
        <v>1113.23400108346</v>
      </c>
      <c r="BW10" s="25">
        <v>16381.749061063299</v>
      </c>
      <c r="BX10" s="25">
        <v>467.54023057278602</v>
      </c>
      <c r="BZ10" s="34">
        <f t="shared" si="0"/>
        <v>1.7703540382588547E-5</v>
      </c>
      <c r="CA10" s="22">
        <f t="shared" si="1"/>
        <v>1.344839275735853E-3</v>
      </c>
      <c r="CB10" s="22">
        <f t="shared" si="2"/>
        <v>2.4082296826781437E-5</v>
      </c>
      <c r="CC10" s="22">
        <f t="shared" si="3"/>
        <v>7.3222872014689537E-4</v>
      </c>
      <c r="CD10" s="22">
        <f t="shared" si="4"/>
        <v>1.5018315751543936E-2</v>
      </c>
      <c r="CE10" s="22">
        <f t="shared" si="5"/>
        <v>8.1465577022615224E-4</v>
      </c>
      <c r="CF10" s="22">
        <f t="shared" si="6"/>
        <v>6.0996384432816927E-4</v>
      </c>
      <c r="CG10" s="22">
        <f t="shared" si="7"/>
        <v>5.7650031191361297E-4</v>
      </c>
      <c r="CH10" s="22">
        <f t="shared" si="8"/>
        <v>0.18349784474568953</v>
      </c>
    </row>
    <row r="11" spans="1:86" x14ac:dyDescent="0.25">
      <c r="A11" s="18" t="s">
        <v>84</v>
      </c>
      <c r="B11" s="91">
        <v>475108.25488000002</v>
      </c>
      <c r="C11" s="91">
        <v>12895.219938</v>
      </c>
      <c r="D11" s="91">
        <v>388305.41214999999</v>
      </c>
      <c r="E11" s="91">
        <v>9822.1159432000004</v>
      </c>
      <c r="F11" s="91">
        <v>9013.5742429999991</v>
      </c>
      <c r="G11" s="91">
        <v>209356.20061</v>
      </c>
      <c r="H11" s="91">
        <v>86110.636796999999</v>
      </c>
      <c r="I11" s="91">
        <v>39144.820754</v>
      </c>
      <c r="J11" s="91"/>
      <c r="K11" s="91"/>
      <c r="L11" s="91"/>
      <c r="M11" s="25" t="s">
        <v>126</v>
      </c>
      <c r="N11" s="91">
        <v>0</v>
      </c>
      <c r="O11" s="25">
        <v>655.41392358292205</v>
      </c>
      <c r="P11" s="25">
        <v>430.07515853704803</v>
      </c>
      <c r="Q11" s="25">
        <v>430.07515853704803</v>
      </c>
      <c r="R11" s="25">
        <v>537.94252483819196</v>
      </c>
      <c r="S11" s="91">
        <v>0</v>
      </c>
      <c r="T11" s="25">
        <v>859.03754036486305</v>
      </c>
      <c r="U11" s="25">
        <v>12555.7028540879</v>
      </c>
      <c r="V11" s="25">
        <v>475728.887554357</v>
      </c>
      <c r="W11" s="25">
        <v>2036.16632299517</v>
      </c>
      <c r="X11" s="25">
        <v>3150.7937583550402</v>
      </c>
      <c r="Y11" s="25">
        <v>484.96284219466901</v>
      </c>
      <c r="Z11" s="25">
        <v>3538.4672014282801</v>
      </c>
      <c r="AA11" s="91">
        <v>0</v>
      </c>
      <c r="AB11" s="25">
        <v>2663.6769719577601</v>
      </c>
      <c r="AC11" s="25">
        <v>2663.6769719577601</v>
      </c>
      <c r="AD11" s="25">
        <v>8.8627425107148099</v>
      </c>
      <c r="AE11" s="25">
        <v>1233.82127797919</v>
      </c>
      <c r="AF11" s="25">
        <v>69.262819667294806</v>
      </c>
      <c r="AG11" s="91">
        <v>36.017760831374503</v>
      </c>
      <c r="AH11" s="25">
        <v>263.59616509923097</v>
      </c>
      <c r="AI11" s="25">
        <v>3454.2880138649498</v>
      </c>
      <c r="AJ11" s="25">
        <v>1.88765355952125</v>
      </c>
      <c r="AK11" s="25">
        <v>12903.2884520444</v>
      </c>
      <c r="AL11" s="25">
        <v>0</v>
      </c>
      <c r="AM11" s="91">
        <v>82884.897122306895</v>
      </c>
      <c r="AN11" s="25">
        <v>349996.73944675003</v>
      </c>
      <c r="AO11" s="25">
        <v>38879.758560381801</v>
      </c>
      <c r="AP11" s="25">
        <v>388885.360749643</v>
      </c>
      <c r="AQ11" s="25">
        <v>47.759812618948402</v>
      </c>
      <c r="AR11" s="25">
        <v>2499.45973237419</v>
      </c>
      <c r="AS11" s="25">
        <v>128.400081482828</v>
      </c>
      <c r="AT11" s="25">
        <v>43038.426140736497</v>
      </c>
      <c r="AU11" s="25">
        <v>142.12891862188999</v>
      </c>
      <c r="AV11" s="25">
        <v>115.047636259417</v>
      </c>
      <c r="AW11" s="25">
        <v>310.35315178271202</v>
      </c>
      <c r="AX11" s="25">
        <v>100.00152073722499</v>
      </c>
      <c r="AY11" s="25">
        <v>146.82069605130101</v>
      </c>
      <c r="AZ11" s="25">
        <v>40.443421088311602</v>
      </c>
      <c r="BA11" s="25">
        <v>11092.4784112209</v>
      </c>
      <c r="BB11" s="25">
        <v>9015.1280794468694</v>
      </c>
      <c r="BC11" s="25">
        <v>2077.3503317741101</v>
      </c>
      <c r="BD11" s="25">
        <v>2.5733234009601098</v>
      </c>
      <c r="BE11" s="25">
        <v>2.2439024666413099</v>
      </c>
      <c r="BF11" s="25">
        <v>3678.2213010576602</v>
      </c>
      <c r="BG11" s="25">
        <v>15.4617837527075</v>
      </c>
      <c r="BH11" s="25">
        <v>776.65972982357505</v>
      </c>
      <c r="BI11" s="25">
        <v>124.568806142076</v>
      </c>
      <c r="BJ11" s="25">
        <v>83.309898973197306</v>
      </c>
      <c r="BK11" s="25">
        <v>1943.95835513153</v>
      </c>
      <c r="BL11" s="25">
        <v>2492.3772218639301</v>
      </c>
      <c r="BM11" s="25">
        <v>246.485350176645</v>
      </c>
      <c r="BN11" s="25">
        <v>1034.0704752613799</v>
      </c>
      <c r="BO11" s="25">
        <v>124.379727236788</v>
      </c>
      <c r="BP11" s="25">
        <v>209392.57039848901</v>
      </c>
      <c r="BQ11" s="25">
        <v>3055.2002993944302</v>
      </c>
      <c r="BR11" s="25">
        <v>2164.6533093333701</v>
      </c>
      <c r="BS11" s="25">
        <v>1412.70252321015</v>
      </c>
      <c r="BT11" s="25">
        <v>3267.8601533031101</v>
      </c>
      <c r="BU11" s="91">
        <v>0</v>
      </c>
      <c r="BV11" s="25">
        <v>7953.6190792664602</v>
      </c>
      <c r="BW11" s="25">
        <v>86044.992471766993</v>
      </c>
      <c r="BX11" s="25">
        <v>2752.14732280211</v>
      </c>
      <c r="BZ11" s="34">
        <f t="shared" si="0"/>
        <v>2.2790116073359919E-5</v>
      </c>
      <c r="CA11" s="22">
        <f t="shared" si="1"/>
        <v>1.3062973921885157E-3</v>
      </c>
      <c r="CB11" s="22">
        <f t="shared" si="2"/>
        <v>6.2569805580622092E-4</v>
      </c>
      <c r="CC11" s="22">
        <f t="shared" si="3"/>
        <v>1.493537255718149E-3</v>
      </c>
      <c r="CD11" s="22">
        <f t="shared" si="4"/>
        <v>0.12933694484643002</v>
      </c>
      <c r="CE11" s="22">
        <f t="shared" si="5"/>
        <v>1.7238848929180159E-4</v>
      </c>
      <c r="CF11" s="22">
        <f t="shared" si="6"/>
        <v>1.7372205066314251E-4</v>
      </c>
      <c r="CG11" s="22">
        <f t="shared" si="7"/>
        <v>-7.6232539526746785E-4</v>
      </c>
      <c r="CH11" s="22">
        <f t="shared" si="8"/>
        <v>9.9466680693348949E-2</v>
      </c>
    </row>
    <row r="12" spans="1:86" x14ac:dyDescent="0.25">
      <c r="A12" s="18" t="s">
        <v>85</v>
      </c>
      <c r="B12" s="91">
        <v>163637.56399</v>
      </c>
      <c r="C12" s="91">
        <v>1890.8594848</v>
      </c>
      <c r="D12" s="91">
        <v>70905.410883999997</v>
      </c>
      <c r="E12" s="91">
        <v>22860.601709999999</v>
      </c>
      <c r="F12" s="91">
        <v>10012.114170000001</v>
      </c>
      <c r="G12" s="91">
        <v>75133.469396</v>
      </c>
      <c r="H12" s="91">
        <v>18005.762725000001</v>
      </c>
      <c r="I12" s="91">
        <v>3865.7485879999999</v>
      </c>
      <c r="J12" s="91"/>
      <c r="K12" s="91"/>
      <c r="L12" s="91"/>
      <c r="M12" s="25" t="s">
        <v>73</v>
      </c>
      <c r="N12" s="91">
        <v>0</v>
      </c>
      <c r="O12" s="25">
        <v>79.239793521007499</v>
      </c>
      <c r="P12" s="25">
        <v>429.69312407188897</v>
      </c>
      <c r="Q12" s="25">
        <v>429.69312407188897</v>
      </c>
      <c r="R12" s="25">
        <v>53.213281259445402</v>
      </c>
      <c r="S12" s="91">
        <v>0</v>
      </c>
      <c r="T12" s="25">
        <v>239.09827402028199</v>
      </c>
      <c r="U12" s="25">
        <v>2978.7232578499702</v>
      </c>
      <c r="V12" s="25">
        <v>163806.867078357</v>
      </c>
      <c r="W12" s="25">
        <v>183.99359594747301</v>
      </c>
      <c r="X12" s="25">
        <v>110.154534859067</v>
      </c>
      <c r="Y12" s="25">
        <v>76.199542797394599</v>
      </c>
      <c r="Z12" s="25">
        <v>498.87988421231501</v>
      </c>
      <c r="AA12" s="91">
        <v>0</v>
      </c>
      <c r="AB12" s="25">
        <v>982.26931606676499</v>
      </c>
      <c r="AC12" s="25">
        <v>982.26931606676499</v>
      </c>
      <c r="AD12" s="25">
        <v>11.395080124916101</v>
      </c>
      <c r="AE12" s="25">
        <v>100.158121557813</v>
      </c>
      <c r="AF12" s="25">
        <v>0.84508220729123495</v>
      </c>
      <c r="AG12" s="91">
        <v>52.4724806978179</v>
      </c>
      <c r="AH12" s="25">
        <v>56.993015314100198</v>
      </c>
      <c r="AI12" s="25">
        <v>4924.2342820287504</v>
      </c>
      <c r="AJ12" s="25">
        <v>2.7500088531445299</v>
      </c>
      <c r="AK12" s="25">
        <v>1889.60110529043</v>
      </c>
      <c r="AL12" s="25">
        <v>0</v>
      </c>
      <c r="AM12" s="91">
        <v>17448.245161119201</v>
      </c>
      <c r="AN12" s="25">
        <v>63848.480809016</v>
      </c>
      <c r="AO12" s="25">
        <v>7082.8373562812403</v>
      </c>
      <c r="AP12" s="25">
        <v>70942.713245422201</v>
      </c>
      <c r="AQ12" s="25">
        <v>2.59992438063477</v>
      </c>
      <c r="AR12" s="25">
        <v>198.18592827015399</v>
      </c>
      <c r="AS12" s="25">
        <v>295.660130997095</v>
      </c>
      <c r="AT12" s="25">
        <v>5033.3937328734501</v>
      </c>
      <c r="AU12" s="25">
        <v>95.249775894376597</v>
      </c>
      <c r="AV12" s="25">
        <v>50.5173077203658</v>
      </c>
      <c r="AW12" s="25">
        <v>279.18057470967801</v>
      </c>
      <c r="AX12" s="25">
        <v>116.28714842942701</v>
      </c>
      <c r="AY12" s="25">
        <v>88.839827364870501</v>
      </c>
      <c r="AZ12" s="25">
        <v>68.621271679756504</v>
      </c>
      <c r="BA12" s="25">
        <v>23047.358288385702</v>
      </c>
      <c r="BB12" s="25">
        <v>10008.3004998211</v>
      </c>
      <c r="BC12" s="25">
        <v>13039.0577885646</v>
      </c>
      <c r="BD12" s="25">
        <v>17.281312066248798</v>
      </c>
      <c r="BE12" s="25">
        <v>5.39292453281303</v>
      </c>
      <c r="BF12" s="25">
        <v>4817.20216205625</v>
      </c>
      <c r="BG12" s="25">
        <v>43.078370316969597</v>
      </c>
      <c r="BH12" s="25">
        <v>846.69746904005206</v>
      </c>
      <c r="BI12" s="25">
        <v>38.712585133341001</v>
      </c>
      <c r="BJ12" s="25">
        <v>53.173970733643003</v>
      </c>
      <c r="BK12" s="25">
        <v>2122.4661981624399</v>
      </c>
      <c r="BL12" s="25">
        <v>367.20210979148402</v>
      </c>
      <c r="BM12" s="25">
        <v>611.83640454152305</v>
      </c>
      <c r="BN12" s="25">
        <v>448.73196588722101</v>
      </c>
      <c r="BO12" s="25">
        <v>9.3711005550929194</v>
      </c>
      <c r="BP12" s="25">
        <v>75263.275185398204</v>
      </c>
      <c r="BQ12" s="25">
        <v>891.20988139228098</v>
      </c>
      <c r="BR12" s="25">
        <v>0</v>
      </c>
      <c r="BS12" s="25">
        <v>2314.6382723646502</v>
      </c>
      <c r="BT12" s="25">
        <v>751.96227365312802</v>
      </c>
      <c r="BU12" s="91">
        <v>0</v>
      </c>
      <c r="BV12" s="25">
        <v>720.53476873141005</v>
      </c>
      <c r="BW12" s="25">
        <v>18009.390417941198</v>
      </c>
      <c r="BX12" s="25">
        <v>256.72503985093101</v>
      </c>
      <c r="BZ12" s="34">
        <f t="shared" si="0"/>
        <v>1.6062368640307683E-4</v>
      </c>
      <c r="CA12" s="22">
        <f t="shared" si="1"/>
        <v>1.0346223949370752E-3</v>
      </c>
      <c r="CB12" s="22">
        <f t="shared" si="2"/>
        <v>-6.6550662261562936E-4</v>
      </c>
      <c r="CC12" s="22">
        <f t="shared" si="3"/>
        <v>5.260862458470177E-4</v>
      </c>
      <c r="CD12" s="22">
        <f t="shared" si="4"/>
        <v>8.1693640768873092E-3</v>
      </c>
      <c r="CE12" s="22">
        <f t="shared" si="5"/>
        <v>-3.8090558239217448E-4</v>
      </c>
      <c r="CF12" s="22">
        <f t="shared" si="6"/>
        <v>1.727669312248141E-3</v>
      </c>
      <c r="CG12" s="22">
        <f t="shared" si="7"/>
        <v>2.0147399455403478E-4</v>
      </c>
      <c r="CH12" s="22">
        <f t="shared" si="8"/>
        <v>0.30204890936209278</v>
      </c>
    </row>
    <row r="13" spans="1:86" x14ac:dyDescent="0.25">
      <c r="A13" s="21" t="s">
        <v>86</v>
      </c>
      <c r="B13" s="91">
        <v>386.75106617</v>
      </c>
      <c r="C13" s="91">
        <v>2.5294815200000001E-2</v>
      </c>
      <c r="D13" s="91">
        <v>112.24683847</v>
      </c>
      <c r="E13" s="91">
        <v>10.870688024</v>
      </c>
      <c r="F13" s="91">
        <v>9.0203066258</v>
      </c>
      <c r="G13" s="91">
        <v>3.8863922376</v>
      </c>
      <c r="H13" s="91">
        <v>73.228133417999999</v>
      </c>
      <c r="I13" s="91">
        <v>25.799280501999998</v>
      </c>
      <c r="J13" s="91"/>
      <c r="K13" s="91"/>
      <c r="L13" s="91"/>
      <c r="M13" s="25" t="s">
        <v>86</v>
      </c>
      <c r="N13" s="91">
        <v>0</v>
      </c>
      <c r="O13" s="25">
        <v>3.1553590187007001E-6</v>
      </c>
      <c r="P13" s="25">
        <v>3.6514998787347597E-5</v>
      </c>
      <c r="Q13" s="25">
        <v>3.6514998787347597E-5</v>
      </c>
      <c r="R13" s="25">
        <v>5.0079637758561002E-5</v>
      </c>
      <c r="S13" s="91">
        <v>0</v>
      </c>
      <c r="T13" s="25">
        <v>1.43671673445923E-5</v>
      </c>
      <c r="U13" s="25">
        <v>0</v>
      </c>
      <c r="V13" s="25">
        <v>1.51810534786179E-3</v>
      </c>
      <c r="W13" s="25">
        <v>1.3221212208865799E-4</v>
      </c>
      <c r="X13" s="25">
        <v>4.4557542405463098E-6</v>
      </c>
      <c r="Y13" s="25">
        <v>3.3693732363299898E-5</v>
      </c>
      <c r="Z13" s="25">
        <v>0</v>
      </c>
      <c r="AA13" s="91">
        <v>0</v>
      </c>
      <c r="AB13" s="25">
        <v>1.05275736430826E-4</v>
      </c>
      <c r="AC13" s="25">
        <v>1.05275736430826E-4</v>
      </c>
      <c r="AD13" s="25">
        <v>2.3791997001714202E-6</v>
      </c>
      <c r="AE13" s="25">
        <v>3.6541493310625599E-5</v>
      </c>
      <c r="AF13" s="25">
        <v>0</v>
      </c>
      <c r="AG13" s="91">
        <v>8.8285447435098398E-5</v>
      </c>
      <c r="AH13" s="25">
        <v>0</v>
      </c>
      <c r="AI13" s="25">
        <v>1.5392712816459702E-5</v>
      </c>
      <c r="AJ13" s="25">
        <v>4.6264777228459402E-6</v>
      </c>
      <c r="AK13" s="25">
        <v>3.96160199959215E-7</v>
      </c>
      <c r="AL13" s="25">
        <v>0</v>
      </c>
      <c r="AM13" s="91">
        <v>8.55152918092782E-4</v>
      </c>
      <c r="AN13" s="25">
        <v>2.6765795069362802E-4</v>
      </c>
      <c r="AO13" s="25">
        <v>2.7362811113499401E-5</v>
      </c>
      <c r="AP13" s="25">
        <v>2.9739996150729799E-4</v>
      </c>
      <c r="AQ13" s="25">
        <v>0</v>
      </c>
      <c r="AR13" s="25">
        <v>5.3736837850052401E-5</v>
      </c>
      <c r="AS13" s="25">
        <v>0</v>
      </c>
      <c r="AT13" s="25">
        <v>2.23357649597381E-4</v>
      </c>
      <c r="AU13" s="25">
        <v>1.0168329502802499E-7</v>
      </c>
      <c r="AV13" s="25">
        <v>0</v>
      </c>
      <c r="AW13" s="25">
        <v>8.1924657043491294E-5</v>
      </c>
      <c r="AX13" s="25">
        <v>1.14069555823784E-7</v>
      </c>
      <c r="AY13" s="25">
        <v>0</v>
      </c>
      <c r="AZ13" s="25">
        <v>2.32380275247055E-6</v>
      </c>
      <c r="BA13" s="25">
        <v>3.4475353731598202E-4</v>
      </c>
      <c r="BB13" s="25">
        <v>2.37895597645463E-4</v>
      </c>
      <c r="BC13" s="25">
        <v>1.06857939670519E-4</v>
      </c>
      <c r="BD13" s="25">
        <v>0</v>
      </c>
      <c r="BE13" s="25">
        <v>0</v>
      </c>
      <c r="BF13" s="25">
        <v>7.5812111090902006E-5</v>
      </c>
      <c r="BG13" s="25">
        <v>0</v>
      </c>
      <c r="BH13" s="25">
        <v>1.1227497147770201E-5</v>
      </c>
      <c r="BI13" s="25">
        <v>5.1146778220539303E-6</v>
      </c>
      <c r="BJ13" s="25">
        <v>0</v>
      </c>
      <c r="BK13" s="25">
        <v>4.4934792793090501E-5</v>
      </c>
      <c r="BL13" s="25">
        <v>6.6710428123921905E-7</v>
      </c>
      <c r="BM13" s="25">
        <v>0</v>
      </c>
      <c r="BN13" s="25">
        <v>1.6342306144832599E-5</v>
      </c>
      <c r="BO13" s="25">
        <v>0</v>
      </c>
      <c r="BP13" s="25">
        <v>1.1703902864355E-4</v>
      </c>
      <c r="BQ13" s="25">
        <v>9.8995964717604802E-5</v>
      </c>
      <c r="BR13" s="25">
        <v>0</v>
      </c>
      <c r="BS13" s="25">
        <v>0</v>
      </c>
      <c r="BT13" s="25">
        <v>1.32438275657114E-5</v>
      </c>
      <c r="BU13" s="91">
        <v>0</v>
      </c>
      <c r="BV13" s="25">
        <v>3.1857980687511402E-6</v>
      </c>
      <c r="BW13" s="25">
        <v>8.4759712737754499E-4</v>
      </c>
      <c r="BX13" s="25">
        <v>1.40346482273185E-5</v>
      </c>
      <c r="BZ13" s="34">
        <f t="shared" si="0"/>
        <v>8.0000000272798834E-3</v>
      </c>
      <c r="CA13" s="22">
        <f t="shared" si="1"/>
        <v>-0.99999607472226792</v>
      </c>
      <c r="CB13" s="22">
        <f t="shared" si="2"/>
        <v>-0.99998433828447342</v>
      </c>
      <c r="CC13" s="22">
        <f t="shared" si="3"/>
        <v>-0.99999735048251193</v>
      </c>
      <c r="CD13" s="22">
        <f t="shared" si="4"/>
        <v>-0.99996828595057141</v>
      </c>
      <c r="CE13" s="22">
        <f t="shared" si="5"/>
        <v>-0.9999736266617627</v>
      </c>
      <c r="CF13" s="22">
        <f t="shared" si="6"/>
        <v>-0.99996988491601257</v>
      </c>
      <c r="CG13" s="22">
        <f t="shared" si="7"/>
        <v>-0.99998842525286646</v>
      </c>
      <c r="CH13" s="22">
        <f t="shared" si="8"/>
        <v>-0.99999134248532318</v>
      </c>
    </row>
    <row r="14" spans="1:86" x14ac:dyDescent="0.25">
      <c r="A14" s="21" t="s">
        <v>87</v>
      </c>
      <c r="B14" s="91">
        <v>2581.2904859</v>
      </c>
      <c r="C14" s="91">
        <v>0.39814795040000001</v>
      </c>
      <c r="D14" s="91">
        <v>6338.8613103999996</v>
      </c>
      <c r="E14" s="91">
        <v>154.38878829999999</v>
      </c>
      <c r="F14" s="91">
        <v>417.36509995</v>
      </c>
      <c r="G14" s="91">
        <v>411.14024469999998</v>
      </c>
      <c r="H14" s="91">
        <v>394.28637641</v>
      </c>
      <c r="I14" s="91">
        <v>176.00027094000001</v>
      </c>
      <c r="J14" s="91"/>
      <c r="K14" s="91"/>
      <c r="L14" s="91"/>
      <c r="M14" s="25" t="s">
        <v>180</v>
      </c>
      <c r="N14" s="91">
        <v>0</v>
      </c>
      <c r="O14" s="25">
        <v>2.99142726987656E-2</v>
      </c>
      <c r="P14" s="25">
        <v>0.16868521500817801</v>
      </c>
      <c r="Q14" s="25">
        <v>0.16868521500817801</v>
      </c>
      <c r="R14" s="25">
        <v>0.20448632069478601</v>
      </c>
      <c r="S14" s="91">
        <v>0</v>
      </c>
      <c r="T14" s="25">
        <v>0.63000354036162298</v>
      </c>
      <c r="U14" s="25">
        <v>7.1918628768420598</v>
      </c>
      <c r="V14" s="25">
        <v>127.146941803491</v>
      </c>
      <c r="W14" s="25">
        <v>0.86753227989219395</v>
      </c>
      <c r="X14" s="25">
        <v>0.126759374044875</v>
      </c>
      <c r="Y14" s="25">
        <v>0.27519932981795198</v>
      </c>
      <c r="Z14" s="25">
        <v>3.11676465177004E-2</v>
      </c>
      <c r="AA14" s="91">
        <v>0</v>
      </c>
      <c r="AB14" s="25">
        <v>1.4020687376440299</v>
      </c>
      <c r="AC14" s="25">
        <v>1.4020687376440299</v>
      </c>
      <c r="AD14" s="25">
        <v>2.4719802715212302E-2</v>
      </c>
      <c r="AE14" s="25">
        <v>2.3777990795791299</v>
      </c>
      <c r="AF14" s="25">
        <v>3.82734967795984E-4</v>
      </c>
      <c r="AG14" s="91">
        <v>0.35580296751412899</v>
      </c>
      <c r="AH14" s="25">
        <v>2.9084028858501801E-3</v>
      </c>
      <c r="AI14" s="25">
        <v>6.7646626353830605E-2</v>
      </c>
      <c r="AJ14" s="25">
        <v>1.86472545188224E-2</v>
      </c>
      <c r="AK14" s="25">
        <v>0.13294433814491999</v>
      </c>
      <c r="AL14" s="25">
        <v>0</v>
      </c>
      <c r="AM14" s="91">
        <v>58.799707446661799</v>
      </c>
      <c r="AN14" s="25">
        <v>109.228993138113</v>
      </c>
      <c r="AO14" s="25">
        <v>12.1118873923179</v>
      </c>
      <c r="AP14" s="25">
        <v>121.36560033314601</v>
      </c>
      <c r="AQ14" s="25">
        <v>3.4884929085026697E-4</v>
      </c>
      <c r="AR14" s="25">
        <v>1.1229925043403399</v>
      </c>
      <c r="AS14" s="25">
        <v>7.8433902676962902E-2</v>
      </c>
      <c r="AT14" s="25">
        <v>47.127183842656102</v>
      </c>
      <c r="AU14" s="25">
        <v>0.110306177571278</v>
      </c>
      <c r="AV14" s="25">
        <v>0.27871134200852199</v>
      </c>
      <c r="AW14" s="25">
        <v>6.3700021164371101</v>
      </c>
      <c r="AX14" s="25">
        <v>0.159089568059436</v>
      </c>
      <c r="AY14" s="25">
        <v>0</v>
      </c>
      <c r="AZ14" s="25">
        <v>4.7440894525372299E-2</v>
      </c>
      <c r="BA14" s="25">
        <v>18.135359262344501</v>
      </c>
      <c r="BB14" s="25">
        <v>17.771409562338398</v>
      </c>
      <c r="BC14" s="25">
        <v>0.36394970000606203</v>
      </c>
      <c r="BD14" s="25">
        <v>0</v>
      </c>
      <c r="BE14" s="25">
        <v>0</v>
      </c>
      <c r="BF14" s="25">
        <v>0.65529949128347398</v>
      </c>
      <c r="BG14" s="25">
        <v>0</v>
      </c>
      <c r="BH14" s="25">
        <v>2.1534104719544498</v>
      </c>
      <c r="BI14" s="25">
        <v>0.47037689666385502</v>
      </c>
      <c r="BJ14" s="25">
        <v>0.24795326135242601</v>
      </c>
      <c r="BK14" s="25">
        <v>5.91234033851969</v>
      </c>
      <c r="BL14" s="25">
        <v>0.52673184687665497</v>
      </c>
      <c r="BM14" s="25">
        <v>0.24495616660328401</v>
      </c>
      <c r="BN14" s="25">
        <v>1.0430612510127399</v>
      </c>
      <c r="BO14" s="25">
        <v>2.7683669813764599E-5</v>
      </c>
      <c r="BP14" s="25">
        <v>236.59175202059001</v>
      </c>
      <c r="BQ14" s="25">
        <v>2.9198210722731499</v>
      </c>
      <c r="BR14" s="25">
        <v>0</v>
      </c>
      <c r="BS14" s="25">
        <v>0.190823665179428</v>
      </c>
      <c r="BT14" s="25">
        <v>0.69024630924210395</v>
      </c>
      <c r="BU14" s="91">
        <v>0</v>
      </c>
      <c r="BV14" s="25">
        <v>2.10679974932125</v>
      </c>
      <c r="BW14" s="25">
        <v>56.485064678097601</v>
      </c>
      <c r="BX14" s="25">
        <v>0.38869075546353599</v>
      </c>
      <c r="BZ14" s="34">
        <f t="shared" si="0"/>
        <v>2.0368047162752022E-4</v>
      </c>
      <c r="CA14" s="22">
        <f t="shared" si="1"/>
        <v>-0.95074287744908359</v>
      </c>
      <c r="CB14" s="22">
        <f t="shared" si="2"/>
        <v>-0.66609312439921586</v>
      </c>
      <c r="CC14" s="22">
        <f t="shared" si="3"/>
        <v>-0.98085372208191002</v>
      </c>
      <c r="CD14" s="22">
        <f t="shared" si="4"/>
        <v>-0.88253448024279557</v>
      </c>
      <c r="CE14" s="22">
        <f t="shared" si="5"/>
        <v>-0.95741999135896261</v>
      </c>
      <c r="CF14" s="22">
        <f t="shared" si="6"/>
        <v>-0.42454732887259478</v>
      </c>
      <c r="CG14" s="22">
        <f t="shared" si="7"/>
        <v>-0.85674101856524343</v>
      </c>
      <c r="CH14" s="22">
        <f t="shared" si="8"/>
        <v>-0.73223232219499157</v>
      </c>
    </row>
    <row r="15" spans="1:86" x14ac:dyDescent="0.25">
      <c r="A15" s="15" t="s">
        <v>88</v>
      </c>
      <c r="B15" s="83">
        <v>14561.457171</v>
      </c>
      <c r="C15" s="83">
        <v>4.17769879E-2</v>
      </c>
      <c r="D15" s="83">
        <v>10809.924598</v>
      </c>
      <c r="E15" s="83">
        <v>463.03461813000001</v>
      </c>
      <c r="F15" s="83">
        <v>354.35464540999999</v>
      </c>
      <c r="G15" s="83">
        <v>35.319943846000001</v>
      </c>
      <c r="H15" s="83">
        <v>61.289245680999997</v>
      </c>
      <c r="I15" s="83">
        <v>12.926605537</v>
      </c>
      <c r="J15" s="83"/>
      <c r="K15" s="83"/>
      <c r="L15" s="91"/>
      <c r="M15" s="25" t="s">
        <v>88</v>
      </c>
      <c r="N15" s="91">
        <v>0</v>
      </c>
      <c r="O15" s="25">
        <v>1.63726204536009E-3</v>
      </c>
      <c r="P15" s="25">
        <v>1.8947102485094E-2</v>
      </c>
      <c r="Q15" s="25">
        <v>1.8947102485094E-2</v>
      </c>
      <c r="R15" s="25">
        <v>2.5982606144281401E-2</v>
      </c>
      <c r="S15" s="91">
        <v>0</v>
      </c>
      <c r="T15" s="25">
        <v>7.4539615651956301E-3</v>
      </c>
      <c r="U15" s="25">
        <v>0</v>
      </c>
      <c r="V15" s="25">
        <v>418.38227217160602</v>
      </c>
      <c r="W15" s="25">
        <v>6.8599473444005299E-2</v>
      </c>
      <c r="X15" s="25">
        <v>2.3119267013012798E-3</v>
      </c>
      <c r="Y15" s="25">
        <v>1.7482653624563801E-2</v>
      </c>
      <c r="Z15" s="25">
        <v>0</v>
      </c>
      <c r="AA15" s="91">
        <v>0</v>
      </c>
      <c r="AB15" s="25">
        <v>5.4622436931166099E-2</v>
      </c>
      <c r="AC15" s="25">
        <v>5.4622436931166099E-2</v>
      </c>
      <c r="AD15" s="25">
        <v>1.3986583993341999E-2</v>
      </c>
      <c r="AE15" s="25">
        <v>1.89610960002645E-2</v>
      </c>
      <c r="AF15" s="25">
        <v>0</v>
      </c>
      <c r="AG15" s="91">
        <v>4.5804476966958198E-2</v>
      </c>
      <c r="AH15" s="25">
        <v>0</v>
      </c>
      <c r="AI15" s="25">
        <v>7.9868336672233396E-3</v>
      </c>
      <c r="AJ15" s="25">
        <v>2.4006666596173699E-3</v>
      </c>
      <c r="AK15" s="25">
        <v>1.5246178894051301E-3</v>
      </c>
      <c r="AL15" s="25">
        <v>0</v>
      </c>
      <c r="AM15" s="91">
        <v>0.44369036084150498</v>
      </c>
      <c r="AN15" s="25">
        <v>518.83993309413097</v>
      </c>
      <c r="AO15" s="25">
        <v>57.634770124946897</v>
      </c>
      <c r="AP15" s="25">
        <v>576.48868980307202</v>
      </c>
      <c r="AQ15" s="25">
        <v>0</v>
      </c>
      <c r="AR15" s="25">
        <v>2.7881304364600401E-2</v>
      </c>
      <c r="AS15" s="25">
        <v>0</v>
      </c>
      <c r="AT15" s="25">
        <v>0.115889409993552</v>
      </c>
      <c r="AU15" s="25">
        <v>4.8785801021842302E-3</v>
      </c>
      <c r="AV15" s="25">
        <v>1.6467313723220699E-3</v>
      </c>
      <c r="AW15" s="25">
        <v>6.3523850537652002</v>
      </c>
      <c r="AX15" s="25">
        <v>2.3238701146954602E-3</v>
      </c>
      <c r="AY15" s="25">
        <v>0</v>
      </c>
      <c r="AZ15" s="25">
        <v>4.7718553547512303E-3</v>
      </c>
      <c r="BA15" s="25">
        <v>8.5523148812204592</v>
      </c>
      <c r="BB15" s="25">
        <v>8.4898977248521295</v>
      </c>
      <c r="BC15" s="25">
        <v>6.24171563683261E-2</v>
      </c>
      <c r="BD15" s="25">
        <v>0</v>
      </c>
      <c r="BE15" s="25">
        <v>0</v>
      </c>
      <c r="BF15" s="25">
        <v>0.17858885122659601</v>
      </c>
      <c r="BG15" s="25">
        <v>0</v>
      </c>
      <c r="BH15" s="25">
        <v>0.37422307588859899</v>
      </c>
      <c r="BI15" s="25">
        <v>9.8309043910558801E-3</v>
      </c>
      <c r="BJ15" s="25">
        <v>9.1654612895936405E-3</v>
      </c>
      <c r="BK15" s="25">
        <v>1.4969410208502101</v>
      </c>
      <c r="BL15" s="25">
        <v>3.4609866136675501E-4</v>
      </c>
      <c r="BM15" s="25">
        <v>0</v>
      </c>
      <c r="BN15" s="25">
        <v>5.5110189211682203E-2</v>
      </c>
      <c r="BO15" s="25">
        <v>3.2131285239504503E-5</v>
      </c>
      <c r="BP15" s="25">
        <v>0.29352323065306402</v>
      </c>
      <c r="BQ15" s="25">
        <v>5.13628929851353E-2</v>
      </c>
      <c r="BR15" s="25">
        <v>0</v>
      </c>
      <c r="BS15" s="25">
        <v>0</v>
      </c>
      <c r="BT15" s="25">
        <v>6.8711790225808398E-3</v>
      </c>
      <c r="BU15" s="91">
        <v>0</v>
      </c>
      <c r="BV15" s="25">
        <v>1.6529275226111501E-3</v>
      </c>
      <c r="BW15" s="25">
        <v>0.439771568092506</v>
      </c>
      <c r="BX15" s="25">
        <v>7.2818539386674003E-3</v>
      </c>
      <c r="BZ15" s="34">
        <f t="shared" si="0"/>
        <v>2.426167978788934E-5</v>
      </c>
      <c r="CA15" s="22">
        <f t="shared" si="1"/>
        <v>-0.97126782936223999</v>
      </c>
      <c r="CB15" s="22">
        <f t="shared" si="2"/>
        <v>-0.96350579670668091</v>
      </c>
      <c r="CC15" s="22">
        <f t="shared" si="3"/>
        <v>-0.94667042451806449</v>
      </c>
      <c r="CD15" s="22">
        <f t="shared" si="4"/>
        <v>-0.98152985857567276</v>
      </c>
      <c r="CE15" s="22">
        <f t="shared" si="5"/>
        <v>-0.97604124050630392</v>
      </c>
      <c r="CF15" s="22">
        <f t="shared" si="6"/>
        <v>-0.99168958954371877</v>
      </c>
      <c r="CG15" s="22">
        <f t="shared" si="7"/>
        <v>-0.99282465360429728</v>
      </c>
      <c r="CH15" s="22">
        <f t="shared" si="8"/>
        <v>-0.9910348150052356</v>
      </c>
    </row>
    <row r="16" spans="1:86" x14ac:dyDescent="0.25">
      <c r="A16" s="19" t="s">
        <v>89</v>
      </c>
      <c r="B16" s="91">
        <v>309.42362104</v>
      </c>
      <c r="C16" s="91">
        <v>6.7961004030999996</v>
      </c>
      <c r="D16" s="91">
        <v>3779.9476202000001</v>
      </c>
      <c r="E16" s="91">
        <v>659.49923526999999</v>
      </c>
      <c r="F16" s="91">
        <v>464.28792024000001</v>
      </c>
      <c r="G16" s="91">
        <v>2770.3876070000001</v>
      </c>
      <c r="H16" s="91">
        <v>2055.9108372000001</v>
      </c>
      <c r="I16" s="91"/>
      <c r="J16" s="91"/>
      <c r="K16" s="91"/>
      <c r="L16" s="91"/>
      <c r="M16" s="25" t="s">
        <v>181</v>
      </c>
      <c r="N16" s="91">
        <v>9.4972453964384598E-2</v>
      </c>
      <c r="O16" s="25">
        <v>319.74826576911101</v>
      </c>
      <c r="P16" s="25">
        <v>1.2331573661258799</v>
      </c>
      <c r="Q16" s="25">
        <v>1.22561768170359</v>
      </c>
      <c r="R16" s="25">
        <v>0.71528296555828996</v>
      </c>
      <c r="S16" s="91">
        <v>4.5534184133824498E-2</v>
      </c>
      <c r="T16" s="25">
        <v>48.0177224497737</v>
      </c>
      <c r="U16" s="25">
        <v>769.01682060696203</v>
      </c>
      <c r="V16" s="25">
        <v>310.47265091464101</v>
      </c>
      <c r="W16" s="25">
        <v>12.5721626524793</v>
      </c>
      <c r="X16" s="25">
        <v>2.4150252019327199</v>
      </c>
      <c r="Y16" s="25">
        <v>1.9503619771090801</v>
      </c>
      <c r="Z16" s="25">
        <v>0.48792034739883899</v>
      </c>
      <c r="AA16" s="91">
        <v>5.4639016443724202E-2</v>
      </c>
      <c r="AB16" s="25">
        <v>502.591897682401</v>
      </c>
      <c r="AC16" s="25">
        <v>502.591897682401</v>
      </c>
      <c r="AD16" s="25">
        <v>0</v>
      </c>
      <c r="AE16" s="25">
        <v>1.74087955831037</v>
      </c>
      <c r="AF16" s="25">
        <v>5.2526636843386897E-2</v>
      </c>
      <c r="AG16" s="91">
        <v>5.531916794782</v>
      </c>
      <c r="AH16" s="25">
        <v>25.0111640362218</v>
      </c>
      <c r="AI16" s="25">
        <v>0.38779409813892302</v>
      </c>
      <c r="AJ16" s="25">
        <v>4.0013911614332397E-2</v>
      </c>
      <c r="AK16" s="25">
        <v>6.8145379350408204</v>
      </c>
      <c r="AL16" s="25">
        <v>0</v>
      </c>
      <c r="AM16" s="91">
        <v>2385.1901777707899</v>
      </c>
      <c r="AN16" s="25">
        <v>3411.3244280053</v>
      </c>
      <c r="AO16" s="25">
        <v>379.03644817540197</v>
      </c>
      <c r="AP16" s="25">
        <v>3790.3608761807</v>
      </c>
      <c r="AQ16" s="25">
        <v>4.8025062281651401E-4</v>
      </c>
      <c r="AR16" s="25">
        <v>10.389909512359701</v>
      </c>
      <c r="AS16" s="25">
        <v>13.610448015344099</v>
      </c>
      <c r="AT16" s="25">
        <v>934.77438690085603</v>
      </c>
      <c r="AU16" s="25">
        <v>9.38093307120376</v>
      </c>
      <c r="AV16" s="25">
        <v>4.55227192248549</v>
      </c>
      <c r="AW16" s="25">
        <v>16.216159427239202</v>
      </c>
      <c r="AX16" s="25">
        <v>6.6974426914025296</v>
      </c>
      <c r="AY16" s="25">
        <v>1.42154571338811</v>
      </c>
      <c r="AZ16" s="25">
        <v>2.03920145152312</v>
      </c>
      <c r="BA16" s="25">
        <v>661.59170043806898</v>
      </c>
      <c r="BB16" s="25">
        <v>465.75212821189598</v>
      </c>
      <c r="BC16" s="25">
        <v>195.83957222617201</v>
      </c>
      <c r="BD16" s="25">
        <v>0.15972339048815801</v>
      </c>
      <c r="BE16" s="25">
        <v>0.11579747791244301</v>
      </c>
      <c r="BF16" s="25">
        <v>170.31014516553901</v>
      </c>
      <c r="BG16" s="25">
        <v>0.401260283183694</v>
      </c>
      <c r="BH16" s="25">
        <v>36.982440020502899</v>
      </c>
      <c r="BI16" s="25">
        <v>5.9944214347679896</v>
      </c>
      <c r="BJ16" s="25">
        <v>3.19119121369951</v>
      </c>
      <c r="BK16" s="25">
        <v>92.442861081256893</v>
      </c>
      <c r="BL16" s="25">
        <v>42.508829321197503</v>
      </c>
      <c r="BM16" s="25">
        <v>26.130720513456399</v>
      </c>
      <c r="BN16" s="25">
        <v>46.562407879318798</v>
      </c>
      <c r="BO16" s="25">
        <v>29.543157459183799</v>
      </c>
      <c r="BP16" s="25">
        <v>2778.0283425321099</v>
      </c>
      <c r="BQ16" s="25">
        <v>503.882283235903</v>
      </c>
      <c r="BR16" s="25">
        <v>50.244957945733198</v>
      </c>
      <c r="BS16" s="25">
        <v>0.54011952497075999</v>
      </c>
      <c r="BT16" s="25">
        <v>113.622382854603</v>
      </c>
      <c r="BU16" s="91">
        <v>0</v>
      </c>
      <c r="BV16" s="25">
        <v>88.398467112311096</v>
      </c>
      <c r="BW16" s="25">
        <v>2061.5437136515602</v>
      </c>
      <c r="BX16" s="25">
        <v>280.59082351449803</v>
      </c>
      <c r="BZ16" s="34">
        <f t="shared" si="0"/>
        <v>0</v>
      </c>
      <c r="CA16" s="22">
        <f t="shared" si="1"/>
        <v>3.3902708239116519E-3</v>
      </c>
      <c r="CB16" s="22">
        <f t="shared" si="2"/>
        <v>2.7129575561318361E-3</v>
      </c>
      <c r="CC16" s="22">
        <f t="shared" si="3"/>
        <v>2.7548677989746623E-3</v>
      </c>
      <c r="CD16" s="22">
        <f t="shared" si="4"/>
        <v>3.1728090893272062E-3</v>
      </c>
      <c r="CE16" s="22">
        <f t="shared" si="5"/>
        <v>3.1536637247402306E-3</v>
      </c>
      <c r="CF16" s="22">
        <f t="shared" si="6"/>
        <v>2.7580023505749925E-3</v>
      </c>
      <c r="CG16" s="22">
        <f t="shared" si="7"/>
        <v>2.7398447197407236E-3</v>
      </c>
    </row>
    <row r="17" spans="1:85" x14ac:dyDescent="0.25">
      <c r="A17" s="55" t="s">
        <v>90</v>
      </c>
      <c r="B17" s="91">
        <v>14501.641882</v>
      </c>
      <c r="C17" s="91">
        <v>40.562060428999999</v>
      </c>
      <c r="D17" s="91">
        <v>20886.969175999999</v>
      </c>
      <c r="E17" s="91">
        <v>5619.7419006999999</v>
      </c>
      <c r="F17" s="91">
        <v>4765.0510187999998</v>
      </c>
      <c r="G17" s="91">
        <v>1159.1094456000001</v>
      </c>
      <c r="H17" s="91">
        <v>11433.326578</v>
      </c>
      <c r="I17" s="91"/>
      <c r="J17" s="91"/>
      <c r="K17" s="91"/>
      <c r="L17" s="91"/>
      <c r="M17" s="25" t="s">
        <v>329</v>
      </c>
      <c r="N17" s="91">
        <v>8.4845772178058301</v>
      </c>
      <c r="O17" s="25">
        <v>482.789665651956</v>
      </c>
      <c r="P17" s="25">
        <v>23.678964305272199</v>
      </c>
      <c r="Q17" s="25">
        <v>23.005533719035</v>
      </c>
      <c r="R17" s="25">
        <v>34.208901354519703</v>
      </c>
      <c r="S17" s="91">
        <v>4.0671962136300701</v>
      </c>
      <c r="T17" s="25">
        <v>241.049166834765</v>
      </c>
      <c r="U17" s="25">
        <v>2808.92654512938</v>
      </c>
      <c r="V17" s="25">
        <v>14538.7889918815</v>
      </c>
      <c r="W17" s="25">
        <v>85.150654632775201</v>
      </c>
      <c r="X17" s="25">
        <v>27.862167053125901</v>
      </c>
      <c r="Y17" s="25">
        <v>130.845448379635</v>
      </c>
      <c r="Z17" s="25">
        <v>136.90583168426599</v>
      </c>
      <c r="AA17" s="91">
        <v>4.8883625009837903</v>
      </c>
      <c r="AB17" s="25">
        <v>573.97262389673494</v>
      </c>
      <c r="AC17" s="25">
        <v>573.97262389673494</v>
      </c>
      <c r="AD17" s="25">
        <v>0</v>
      </c>
      <c r="AE17" s="25">
        <v>40.995041768702002</v>
      </c>
      <c r="AF17" s="25">
        <v>4.6472842903791101</v>
      </c>
      <c r="AG17" s="91">
        <v>236.04787971931199</v>
      </c>
      <c r="AH17" s="25">
        <v>229.688889787287</v>
      </c>
      <c r="AI17" s="25">
        <v>112.35796784669</v>
      </c>
      <c r="AJ17" s="25">
        <v>2.8751378191500998</v>
      </c>
      <c r="AK17" s="25">
        <v>40.660866762744199</v>
      </c>
      <c r="AL17" s="25">
        <v>0</v>
      </c>
      <c r="AM17" s="91">
        <v>12058.350415295599</v>
      </c>
      <c r="AN17" s="25">
        <v>18843.403851474599</v>
      </c>
      <c r="AO17" s="25">
        <v>2093.7161591296099</v>
      </c>
      <c r="AP17" s="25">
        <v>20937.120010604202</v>
      </c>
      <c r="AQ17" s="25">
        <v>3.8180564644719597E-2</v>
      </c>
      <c r="AR17" s="25">
        <v>200.631877642376</v>
      </c>
      <c r="AS17" s="25">
        <v>73.830184692207297</v>
      </c>
      <c r="AT17" s="25">
        <v>4892.2063206600396</v>
      </c>
      <c r="AU17" s="25">
        <v>62.287650809922802</v>
      </c>
      <c r="AV17" s="25">
        <v>129.82670668055499</v>
      </c>
      <c r="AW17" s="25">
        <v>268.84103198355399</v>
      </c>
      <c r="AX17" s="25">
        <v>78.373460429791095</v>
      </c>
      <c r="AY17" s="25">
        <v>3.9024418955780602</v>
      </c>
      <c r="AZ17" s="25">
        <v>35.849141795774798</v>
      </c>
      <c r="BA17" s="25">
        <v>5668.5761320572601</v>
      </c>
      <c r="BB17" s="25">
        <v>4776.5501587442104</v>
      </c>
      <c r="BC17" s="25">
        <v>892.02597331304901</v>
      </c>
      <c r="BD17" s="25">
        <v>2.9655091147891501</v>
      </c>
      <c r="BE17" s="25">
        <v>0.90117262612587701</v>
      </c>
      <c r="BF17" s="25">
        <v>666.59242998947195</v>
      </c>
      <c r="BG17" s="25">
        <v>20.116795807029401</v>
      </c>
      <c r="BH17" s="25">
        <v>714.69441117302404</v>
      </c>
      <c r="BI17" s="25">
        <v>171.38076225907599</v>
      </c>
      <c r="BJ17" s="25">
        <v>94.121859708879896</v>
      </c>
      <c r="BK17" s="25">
        <v>1786.2777290188801</v>
      </c>
      <c r="BL17" s="25">
        <v>183.31996246745601</v>
      </c>
      <c r="BM17" s="25">
        <v>194.29049929176401</v>
      </c>
      <c r="BN17" s="25">
        <v>424.67919387996898</v>
      </c>
      <c r="BO17" s="25">
        <v>47.619177587812899</v>
      </c>
      <c r="BP17" s="25">
        <v>1162.5437037869899</v>
      </c>
      <c r="BQ17" s="25">
        <v>2888.6277218523401</v>
      </c>
      <c r="BR17" s="25">
        <v>3.2962092940249001</v>
      </c>
      <c r="BS17" s="25">
        <v>26.968352171593398</v>
      </c>
      <c r="BT17" s="25">
        <v>1843.95896656481</v>
      </c>
      <c r="BU17" s="91">
        <v>0.45015627820896797</v>
      </c>
      <c r="BV17" s="25">
        <v>806.42855590336899</v>
      </c>
      <c r="BW17" s="25">
        <v>11464.3478025981</v>
      </c>
      <c r="BX17" s="25">
        <v>1491.04362360664</v>
      </c>
      <c r="BZ17" s="34">
        <f t="shared" si="0"/>
        <v>0</v>
      </c>
      <c r="CA17" s="22">
        <f t="shared" si="1"/>
        <v>2.5615795910398555E-3</v>
      </c>
      <c r="CB17" s="22">
        <f t="shared" si="2"/>
        <v>2.4359298492035684E-3</v>
      </c>
      <c r="CC17" s="22">
        <f t="shared" si="3"/>
        <v>2.4010584868305465E-3</v>
      </c>
      <c r="CD17" s="22">
        <f t="shared" si="4"/>
        <v>8.6897640888414143E-3</v>
      </c>
      <c r="CE17" s="22">
        <f t="shared" si="5"/>
        <v>2.4132249369087453E-3</v>
      </c>
      <c r="CF17" s="22">
        <f t="shared" si="6"/>
        <v>2.9628420336201568E-3</v>
      </c>
      <c r="CG17" s="22">
        <f t="shared" si="7"/>
        <v>2.7132282443318974E-3</v>
      </c>
    </row>
    <row r="18" spans="1:85" x14ac:dyDescent="0.25">
      <c r="A18" s="19" t="s">
        <v>91</v>
      </c>
      <c r="B18" s="91">
        <v>2376.9992511</v>
      </c>
      <c r="C18" s="91">
        <v>5.9369933188999999</v>
      </c>
      <c r="D18" s="91">
        <v>12085.454476000001</v>
      </c>
      <c r="E18" s="91">
        <v>550.94443948000003</v>
      </c>
      <c r="F18" s="91">
        <v>267.18135167999998</v>
      </c>
      <c r="G18" s="91">
        <v>3895.2286015999998</v>
      </c>
      <c r="H18" s="91">
        <v>265.08918798000002</v>
      </c>
      <c r="I18" s="91"/>
      <c r="J18" s="91"/>
      <c r="K18" s="91"/>
      <c r="L18" s="91"/>
      <c r="M18" s="25" t="s">
        <v>182</v>
      </c>
      <c r="N18" s="91">
        <v>0</v>
      </c>
      <c r="O18" s="25">
        <v>3.0387548555134898</v>
      </c>
      <c r="P18" s="25">
        <v>0.252925250659568</v>
      </c>
      <c r="Q18" s="25">
        <v>0.252925250659568</v>
      </c>
      <c r="R18" s="25">
        <v>7.2186832553447905E-2</v>
      </c>
      <c r="S18" s="91">
        <v>0</v>
      </c>
      <c r="T18" s="25">
        <v>19.413060653609801</v>
      </c>
      <c r="U18" s="25">
        <v>26.6247282737497</v>
      </c>
      <c r="V18" s="25">
        <v>2384.42622772201</v>
      </c>
      <c r="W18" s="25">
        <v>55.965196353084799</v>
      </c>
      <c r="X18" s="25">
        <v>19.456450780689501</v>
      </c>
      <c r="Y18" s="25">
        <v>34.018863408416401</v>
      </c>
      <c r="Z18" s="25">
        <v>0</v>
      </c>
      <c r="AA18" s="91">
        <v>0</v>
      </c>
      <c r="AB18" s="25">
        <v>4.8547800658079598</v>
      </c>
      <c r="AC18" s="25">
        <v>4.8547800658079598</v>
      </c>
      <c r="AD18" s="25">
        <v>0</v>
      </c>
      <c r="AE18" s="25">
        <v>14.898900772187501</v>
      </c>
      <c r="AF18" s="25">
        <v>3.9738276770449101E-4</v>
      </c>
      <c r="AG18" s="91">
        <v>0.222446077061524</v>
      </c>
      <c r="AH18" s="25">
        <v>4.2753613915574003E-3</v>
      </c>
      <c r="AI18" s="25">
        <v>0</v>
      </c>
      <c r="AJ18" s="25">
        <v>1.33980229140693E-2</v>
      </c>
      <c r="AK18" s="25">
        <v>5.9568802678615604</v>
      </c>
      <c r="AL18" s="25">
        <v>0</v>
      </c>
      <c r="AM18" s="91">
        <v>288.31991954783098</v>
      </c>
      <c r="AN18" s="25">
        <v>10910.9201812067</v>
      </c>
      <c r="AO18" s="25">
        <v>1212.32482418933</v>
      </c>
      <c r="AP18" s="25">
        <v>12123.245005396</v>
      </c>
      <c r="AQ18" s="25">
        <v>0</v>
      </c>
      <c r="AR18" s="25">
        <v>37.872127958486999</v>
      </c>
      <c r="AS18" s="25">
        <v>4.7437246504737098</v>
      </c>
      <c r="AT18" s="25">
        <v>64.497118289386407</v>
      </c>
      <c r="AU18" s="25">
        <v>2.8124825893946399</v>
      </c>
      <c r="AV18" s="25">
        <v>0.61845091612956704</v>
      </c>
      <c r="AW18" s="25">
        <v>10.926353152885</v>
      </c>
      <c r="AX18" s="25">
        <v>2.3753508134052002</v>
      </c>
      <c r="AY18" s="25">
        <v>5.1794374906992304E-4</v>
      </c>
      <c r="AZ18" s="25">
        <v>0.37328537023297198</v>
      </c>
      <c r="BA18" s="25">
        <v>552.68021885914197</v>
      </c>
      <c r="BB18" s="25">
        <v>268.03109440712802</v>
      </c>
      <c r="BC18" s="25">
        <v>284.64912445201298</v>
      </c>
      <c r="BD18" s="25">
        <v>1.19436101787397E-3</v>
      </c>
      <c r="BE18" s="25">
        <v>2.9298285575709401E-2</v>
      </c>
      <c r="BF18" s="25">
        <v>142.84177796516701</v>
      </c>
      <c r="BG18" s="25">
        <v>2.8293655649068298E-4</v>
      </c>
      <c r="BH18" s="25">
        <v>2.0649277317195498</v>
      </c>
      <c r="BI18" s="25">
        <v>0.276696217860744</v>
      </c>
      <c r="BJ18" s="25">
        <v>5.3806196486935E-2</v>
      </c>
      <c r="BK18" s="25">
        <v>5.6386721806467204</v>
      </c>
      <c r="BL18" s="25">
        <v>4.04760461361065</v>
      </c>
      <c r="BM18" s="25">
        <v>7.1949184646571096</v>
      </c>
      <c r="BN18" s="25">
        <v>87.620398760991307</v>
      </c>
      <c r="BO18" s="25">
        <v>0.45895587017848399</v>
      </c>
      <c r="BP18" s="25">
        <v>3907.8730810831298</v>
      </c>
      <c r="BQ18" s="25">
        <v>23.499418064293401</v>
      </c>
      <c r="BR18" s="25">
        <v>69.066369424097601</v>
      </c>
      <c r="BS18" s="25">
        <v>0</v>
      </c>
      <c r="BT18" s="25">
        <v>14.5646321968285</v>
      </c>
      <c r="BU18" s="91">
        <v>0</v>
      </c>
      <c r="BV18" s="25">
        <v>0.35784968428711</v>
      </c>
      <c r="BW18" s="25">
        <v>265.82413751550098</v>
      </c>
      <c r="BX18" s="25">
        <v>15.7531172562376</v>
      </c>
      <c r="BZ18" s="34">
        <f t="shared" si="0"/>
        <v>0</v>
      </c>
      <c r="CA18" s="22">
        <f t="shared" si="1"/>
        <v>3.1245178636774996E-3</v>
      </c>
      <c r="CB18" s="22">
        <f t="shared" si="2"/>
        <v>3.3496667241062596E-3</v>
      </c>
      <c r="CC18" s="22">
        <f t="shared" si="3"/>
        <v>3.1269431754549206E-3</v>
      </c>
      <c r="CD18" s="22">
        <f t="shared" si="4"/>
        <v>3.1505524963283639E-3</v>
      </c>
      <c r="CE18" s="22">
        <f t="shared" si="5"/>
        <v>3.1803968420137827E-3</v>
      </c>
      <c r="CF18" s="22">
        <f t="shared" si="6"/>
        <v>3.246145676260481E-3</v>
      </c>
      <c r="CG18" s="22">
        <f t="shared" si="7"/>
        <v>2.7724613783811076E-3</v>
      </c>
    </row>
    <row r="19" spans="1:85" x14ac:dyDescent="0.25">
      <c r="A19" s="19" t="s">
        <v>92</v>
      </c>
      <c r="B19" s="91">
        <v>6437.3313019999996</v>
      </c>
      <c r="C19" s="91">
        <v>33.233520093000003</v>
      </c>
      <c r="D19" s="91">
        <v>23485.906191999999</v>
      </c>
      <c r="E19" s="91">
        <v>6035.0053227999997</v>
      </c>
      <c r="F19" s="91">
        <v>4942.3399552999999</v>
      </c>
      <c r="G19" s="91">
        <v>136488.50195000001</v>
      </c>
      <c r="H19" s="91">
        <v>660.99363688000005</v>
      </c>
      <c r="I19" s="91"/>
      <c r="J19" s="91"/>
      <c r="K19" s="91"/>
      <c r="L19" s="91"/>
      <c r="M19" s="25" t="s">
        <v>183</v>
      </c>
      <c r="N19" s="91">
        <v>0</v>
      </c>
      <c r="O19" s="25">
        <v>9.3110555856186004</v>
      </c>
      <c r="P19" s="25">
        <v>2.23350893579775</v>
      </c>
      <c r="Q19" s="25">
        <v>2.23350893579775</v>
      </c>
      <c r="R19" s="25">
        <v>1.5018527658526</v>
      </c>
      <c r="S19" s="91">
        <v>0</v>
      </c>
      <c r="T19" s="25">
        <v>30.360182559720599</v>
      </c>
      <c r="U19" s="25">
        <v>408.96550520431299</v>
      </c>
      <c r="V19" s="25">
        <v>6454.6577456593504</v>
      </c>
      <c r="W19" s="25">
        <v>96.880303595889004</v>
      </c>
      <c r="X19" s="25">
        <v>12.239874763511599</v>
      </c>
      <c r="Y19" s="25">
        <v>35.234440055672302</v>
      </c>
      <c r="Z19" s="25">
        <v>2.6486498666102299E-2</v>
      </c>
      <c r="AA19" s="91">
        <v>0</v>
      </c>
      <c r="AB19" s="25">
        <v>174.40941475800301</v>
      </c>
      <c r="AC19" s="25">
        <v>174.40941475800301</v>
      </c>
      <c r="AD19" s="25">
        <v>0</v>
      </c>
      <c r="AE19" s="25">
        <v>27.258594358819899</v>
      </c>
      <c r="AF19" s="25">
        <v>0.37125883554820499</v>
      </c>
      <c r="AG19" s="91">
        <v>2.84008342647074</v>
      </c>
      <c r="AH19" s="25">
        <v>6.7695353706244701E-2</v>
      </c>
      <c r="AI19" s="25">
        <v>1.8546411218174801</v>
      </c>
      <c r="AJ19" s="25">
        <v>0.35740557651994798</v>
      </c>
      <c r="AK19" s="25">
        <v>33.335547958244497</v>
      </c>
      <c r="AL19" s="25">
        <v>0</v>
      </c>
      <c r="AM19" s="91">
        <v>684.358683026726</v>
      </c>
      <c r="AN19" s="25">
        <v>21195.067326254699</v>
      </c>
      <c r="AO19" s="25">
        <v>2355.0068774589499</v>
      </c>
      <c r="AP19" s="25">
        <v>23550.074203713601</v>
      </c>
      <c r="AQ19" s="25">
        <v>0</v>
      </c>
      <c r="AR19" s="25">
        <v>62.761594769148701</v>
      </c>
      <c r="AS19" s="25">
        <v>26.211526492633801</v>
      </c>
      <c r="AT19" s="25">
        <v>164.235955681669</v>
      </c>
      <c r="AU19" s="25">
        <v>42.856988285718998</v>
      </c>
      <c r="AV19" s="25">
        <v>99.621879591328195</v>
      </c>
      <c r="AW19" s="25">
        <v>406.13051895655201</v>
      </c>
      <c r="AX19" s="25">
        <v>63.810629507696703</v>
      </c>
      <c r="AY19" s="25">
        <v>2.6946953487987601E-2</v>
      </c>
      <c r="AZ19" s="25">
        <v>82.844099089160395</v>
      </c>
      <c r="BA19" s="25">
        <v>6055.6993318978703</v>
      </c>
      <c r="BB19" s="25">
        <v>4958.2695586572399</v>
      </c>
      <c r="BC19" s="25">
        <v>1097.4297732406301</v>
      </c>
      <c r="BD19" s="25">
        <v>1.1106958338155899</v>
      </c>
      <c r="BE19" s="25">
        <v>1.2527652438036401</v>
      </c>
      <c r="BF19" s="25">
        <v>643.81011323923894</v>
      </c>
      <c r="BG19" s="25">
        <v>1.17605802565077</v>
      </c>
      <c r="BH19" s="25">
        <v>733.28797138224195</v>
      </c>
      <c r="BI19" s="25">
        <v>149.642855464761</v>
      </c>
      <c r="BJ19" s="25">
        <v>80.560709514597605</v>
      </c>
      <c r="BK19" s="25">
        <v>1846.9616045529699</v>
      </c>
      <c r="BL19" s="25">
        <v>0.32113581420137299</v>
      </c>
      <c r="BM19" s="25">
        <v>198.91389117992301</v>
      </c>
      <c r="BN19" s="25">
        <v>579.74214671075902</v>
      </c>
      <c r="BO19" s="25">
        <v>0.30815863289185702</v>
      </c>
      <c r="BP19" s="25">
        <v>136872.10540111299</v>
      </c>
      <c r="BQ19" s="25">
        <v>96.218542298892103</v>
      </c>
      <c r="BR19" s="25">
        <v>213.66552773689901</v>
      </c>
      <c r="BS19" s="25">
        <v>0</v>
      </c>
      <c r="BT19" s="25">
        <v>28.1409497702269</v>
      </c>
      <c r="BU19" s="91">
        <v>0</v>
      </c>
      <c r="BV19" s="25">
        <v>4.2841908776034403</v>
      </c>
      <c r="BW19" s="25">
        <v>662.78210089253901</v>
      </c>
      <c r="BX19" s="25">
        <v>32.893758663704801</v>
      </c>
      <c r="BZ19" s="34">
        <f t="shared" si="0"/>
        <v>0</v>
      </c>
      <c r="CA19" s="22">
        <f t="shared" si="1"/>
        <v>2.6915569273198246E-3</v>
      </c>
      <c r="CB19" s="22">
        <f t="shared" si="2"/>
        <v>3.0700288431373406E-3</v>
      </c>
      <c r="CC19" s="22">
        <f t="shared" si="3"/>
        <v>2.7321922854081555E-3</v>
      </c>
      <c r="CD19" s="22">
        <f t="shared" si="4"/>
        <v>3.4289959976819642E-3</v>
      </c>
      <c r="CE19" s="22">
        <f t="shared" si="5"/>
        <v>3.22308936684083E-3</v>
      </c>
      <c r="CF19" s="22">
        <f t="shared" si="6"/>
        <v>2.8105184365896964E-3</v>
      </c>
      <c r="CG19" s="22">
        <f t="shared" si="7"/>
        <v>2.7057204680226575E-3</v>
      </c>
    </row>
    <row r="20" spans="1:85" x14ac:dyDescent="0.25">
      <c r="A20" s="55" t="s">
        <v>93</v>
      </c>
      <c r="B20" s="91">
        <v>28197.681418</v>
      </c>
      <c r="C20" s="91">
        <v>568.56247514999995</v>
      </c>
      <c r="D20" s="91">
        <v>64948.982559999997</v>
      </c>
      <c r="E20" s="91">
        <v>26547.735049999999</v>
      </c>
      <c r="F20" s="91">
        <v>16709.714689</v>
      </c>
      <c r="G20" s="91">
        <v>152669.74142000001</v>
      </c>
      <c r="H20" s="91">
        <v>7958.8842045000001</v>
      </c>
      <c r="I20" s="91"/>
      <c r="J20" s="91"/>
      <c r="K20" s="91"/>
      <c r="L20" s="91"/>
      <c r="M20" s="25" t="s">
        <v>184</v>
      </c>
      <c r="N20" s="91">
        <v>0.730400603420025</v>
      </c>
      <c r="O20" s="25">
        <v>92.444684834741395</v>
      </c>
      <c r="P20" s="25">
        <v>5.7886451640261702</v>
      </c>
      <c r="Q20" s="25">
        <v>5.7421687520344999</v>
      </c>
      <c r="R20" s="25">
        <v>4.2886841926536396</v>
      </c>
      <c r="S20" s="91">
        <v>1.9645570730188</v>
      </c>
      <c r="T20" s="25">
        <v>317.184010388552</v>
      </c>
      <c r="U20" s="25">
        <v>8212.4709015076496</v>
      </c>
      <c r="V20" s="25">
        <v>28284.6171820829</v>
      </c>
      <c r="W20" s="25">
        <v>144.703306362902</v>
      </c>
      <c r="X20" s="25">
        <v>681.33885506358502</v>
      </c>
      <c r="Y20" s="25">
        <v>30.5344114986063</v>
      </c>
      <c r="Z20" s="25">
        <v>2.83185317110736</v>
      </c>
      <c r="AA20" s="91">
        <v>0.56828625054977799</v>
      </c>
      <c r="AB20" s="25">
        <v>761.36173960158897</v>
      </c>
      <c r="AC20" s="25">
        <v>761.36173960158897</v>
      </c>
      <c r="AD20" s="25">
        <v>0</v>
      </c>
      <c r="AE20" s="25">
        <v>27.729077086418201</v>
      </c>
      <c r="AF20" s="25">
        <v>1.19266635723201</v>
      </c>
      <c r="AG20" s="91">
        <v>76.275654601644803</v>
      </c>
      <c r="AH20" s="25">
        <v>45.5037544789826</v>
      </c>
      <c r="AI20" s="25">
        <v>49.8593870821012</v>
      </c>
      <c r="AJ20" s="25">
        <v>1.2972450823823101</v>
      </c>
      <c r="AK20" s="25">
        <v>570.21932441982506</v>
      </c>
      <c r="AL20" s="25">
        <v>0</v>
      </c>
      <c r="AM20" s="91">
        <v>8763.5317843019802</v>
      </c>
      <c r="AN20" s="25">
        <v>58624.078224056597</v>
      </c>
      <c r="AO20" s="25">
        <v>6513.8106651633298</v>
      </c>
      <c r="AP20" s="25">
        <v>65137.888889219903</v>
      </c>
      <c r="AQ20" s="25">
        <v>2.6926588948792199E-2</v>
      </c>
      <c r="AR20" s="25">
        <v>103.147956330285</v>
      </c>
      <c r="AS20" s="25">
        <v>881.82459313353002</v>
      </c>
      <c r="AT20" s="25">
        <v>2926.2756976055498</v>
      </c>
      <c r="AU20" s="25">
        <v>181.50547872804299</v>
      </c>
      <c r="AV20" s="25">
        <v>224.96161355055301</v>
      </c>
      <c r="AW20" s="25">
        <v>126.407079544304</v>
      </c>
      <c r="AX20" s="25">
        <v>944.25017347267703</v>
      </c>
      <c r="AY20" s="25">
        <v>21.842891635774301</v>
      </c>
      <c r="AZ20" s="25">
        <v>150.64011847760599</v>
      </c>
      <c r="BA20" s="25">
        <v>26620.794068824001</v>
      </c>
      <c r="BB20" s="25">
        <v>16754.883418172401</v>
      </c>
      <c r="BC20" s="25">
        <v>9865.9106506516291</v>
      </c>
      <c r="BD20" s="25">
        <v>1.2519327369830901E-2</v>
      </c>
      <c r="BE20" s="25">
        <v>20.175679978200598</v>
      </c>
      <c r="BF20" s="25">
        <v>8653.1589598300197</v>
      </c>
      <c r="BG20" s="25">
        <v>114.569715017775</v>
      </c>
      <c r="BH20" s="25">
        <v>222.80504295507501</v>
      </c>
      <c r="BI20" s="25">
        <v>43.798525392946303</v>
      </c>
      <c r="BJ20" s="25">
        <v>29.162693191587099</v>
      </c>
      <c r="BK20" s="25">
        <v>556.97344323517302</v>
      </c>
      <c r="BL20" s="25">
        <v>410.69509415439501</v>
      </c>
      <c r="BM20" s="25">
        <v>4134.5847197028597</v>
      </c>
      <c r="BN20" s="25">
        <v>339.49908838887302</v>
      </c>
      <c r="BO20" s="25">
        <v>108.71108261007799</v>
      </c>
      <c r="BP20" s="25">
        <v>153085.49823062899</v>
      </c>
      <c r="BQ20" s="25">
        <v>1972.0309054455099</v>
      </c>
      <c r="BR20" s="25">
        <v>3514.30730227703</v>
      </c>
      <c r="BS20" s="25">
        <v>99.012006922893406</v>
      </c>
      <c r="BT20" s="25">
        <v>373.631284488071</v>
      </c>
      <c r="BU20" s="91">
        <v>0.40680764986855</v>
      </c>
      <c r="BV20" s="25">
        <v>228.389971760968</v>
      </c>
      <c r="BW20" s="25">
        <v>7980.0561349713598</v>
      </c>
      <c r="BX20" s="25">
        <v>2370.9436038742701</v>
      </c>
      <c r="BZ20" s="34">
        <f t="shared" si="0"/>
        <v>0</v>
      </c>
      <c r="CA20" s="22">
        <f t="shared" si="1"/>
        <v>3.0830820021750015E-3</v>
      </c>
      <c r="CB20" s="22">
        <f t="shared" si="2"/>
        <v>2.9141023937395566E-3</v>
      </c>
      <c r="CC20" s="22">
        <f t="shared" si="3"/>
        <v>2.9085340797354933E-3</v>
      </c>
      <c r="CD20" s="22">
        <f t="shared" si="4"/>
        <v>2.7519868902715345E-3</v>
      </c>
      <c r="CE20" s="22">
        <f t="shared" si="5"/>
        <v>2.7031418556856409E-3</v>
      </c>
      <c r="CF20" s="22">
        <f t="shared" si="6"/>
        <v>2.7232430392688067E-3</v>
      </c>
      <c r="CG20" s="22">
        <f t="shared" si="7"/>
        <v>2.6601631494260172E-3</v>
      </c>
    </row>
    <row r="21" spans="1:85" x14ac:dyDescent="0.25">
      <c r="A21" s="19" t="s">
        <v>94</v>
      </c>
      <c r="B21" s="91">
        <v>2690.062582</v>
      </c>
      <c r="C21" s="91">
        <v>67.487553972000001</v>
      </c>
      <c r="D21" s="91">
        <v>5560.7626160999998</v>
      </c>
      <c r="E21" s="91">
        <v>4631.9571929000003</v>
      </c>
      <c r="F21" s="91">
        <v>3137.4747336</v>
      </c>
      <c r="G21" s="91">
        <v>8874.8651688000009</v>
      </c>
      <c r="H21" s="91">
        <v>391.82844982</v>
      </c>
      <c r="I21" s="91"/>
      <c r="J21" s="91"/>
      <c r="K21" s="91"/>
      <c r="L21" s="91"/>
      <c r="M21" s="25" t="s">
        <v>185</v>
      </c>
      <c r="N21" s="91">
        <v>0</v>
      </c>
      <c r="O21" s="25">
        <v>11.2736817037579</v>
      </c>
      <c r="P21" s="25">
        <v>1.64888566404972</v>
      </c>
      <c r="Q21" s="25">
        <v>1.64888566404972</v>
      </c>
      <c r="R21" s="25">
        <v>0.470604753484682</v>
      </c>
      <c r="S21" s="91">
        <v>0</v>
      </c>
      <c r="T21" s="25">
        <v>10.7165890827493</v>
      </c>
      <c r="U21" s="25">
        <v>366.82850006587699</v>
      </c>
      <c r="V21" s="25">
        <v>2697.5056597412799</v>
      </c>
      <c r="W21" s="25">
        <v>12.110523698830599</v>
      </c>
      <c r="X21" s="25">
        <v>4.1830062061185496</v>
      </c>
      <c r="Y21" s="25">
        <v>5.4832405738705399</v>
      </c>
      <c r="Z21" s="25">
        <v>0</v>
      </c>
      <c r="AA21" s="91">
        <v>0</v>
      </c>
      <c r="AB21" s="25">
        <v>157.80183357624</v>
      </c>
      <c r="AC21" s="25">
        <v>157.80183357624</v>
      </c>
      <c r="AD21" s="25">
        <v>0</v>
      </c>
      <c r="AE21" s="25">
        <v>7.3129561994736401</v>
      </c>
      <c r="AF21" s="25">
        <v>2.5907377784949899E-3</v>
      </c>
      <c r="AG21" s="91">
        <v>1.4501803391996499</v>
      </c>
      <c r="AH21" s="25">
        <v>2.7872984301989201E-2</v>
      </c>
      <c r="AI21" s="25">
        <v>0</v>
      </c>
      <c r="AJ21" s="25">
        <v>8.7332770743233798E-2</v>
      </c>
      <c r="AK21" s="25">
        <v>67.667106595346894</v>
      </c>
      <c r="AL21" s="25">
        <v>0</v>
      </c>
      <c r="AM21" s="91">
        <v>408.310561743525</v>
      </c>
      <c r="AN21" s="25">
        <v>5019.6375174261202</v>
      </c>
      <c r="AO21" s="25">
        <v>557.73729311639897</v>
      </c>
      <c r="AP21" s="25">
        <v>5577.3748105425202</v>
      </c>
      <c r="AQ21" s="25">
        <v>0</v>
      </c>
      <c r="AR21" s="25">
        <v>7.2549626935311</v>
      </c>
      <c r="AS21" s="25">
        <v>10.3927492941175</v>
      </c>
      <c r="AT21" s="25">
        <v>126.36909786016599</v>
      </c>
      <c r="AU21" s="25">
        <v>21.950876737931001</v>
      </c>
      <c r="AV21" s="25">
        <v>43.071218865942299</v>
      </c>
      <c r="AW21" s="25">
        <v>139.301484057827</v>
      </c>
      <c r="AX21" s="25">
        <v>19.978575449109002</v>
      </c>
      <c r="AY21" s="25">
        <v>2.5074157972188602E-4</v>
      </c>
      <c r="AZ21" s="25">
        <v>119.68283555094</v>
      </c>
      <c r="BA21" s="25">
        <v>4651.10487917706</v>
      </c>
      <c r="BB21" s="25">
        <v>3149.30636013188</v>
      </c>
      <c r="BC21" s="25">
        <v>1501.79851904518</v>
      </c>
      <c r="BD21" s="25">
        <v>1.8449546548939899</v>
      </c>
      <c r="BE21" s="25">
        <v>3.7642542771320002E-2</v>
      </c>
      <c r="BF21" s="25">
        <v>593.24018379933398</v>
      </c>
      <c r="BG21" s="25">
        <v>1.9535321492308599</v>
      </c>
      <c r="BH21" s="25">
        <v>408.31523411432198</v>
      </c>
      <c r="BI21" s="25">
        <v>55.240888314643598</v>
      </c>
      <c r="BJ21" s="25">
        <v>29.600721636160198</v>
      </c>
      <c r="BK21" s="25">
        <v>1020.76212040542</v>
      </c>
      <c r="BL21" s="25">
        <v>0.86759790097771095</v>
      </c>
      <c r="BM21" s="25">
        <v>207.286328915491</v>
      </c>
      <c r="BN21" s="25">
        <v>476.19990700904498</v>
      </c>
      <c r="BO21" s="25">
        <v>0.44685589311220902</v>
      </c>
      <c r="BP21" s="25">
        <v>8904.2902800376796</v>
      </c>
      <c r="BQ21" s="25">
        <v>81.475597774378102</v>
      </c>
      <c r="BR21" s="25">
        <v>137.595021349338</v>
      </c>
      <c r="BS21" s="25">
        <v>0</v>
      </c>
      <c r="BT21" s="25">
        <v>28.9806039889923</v>
      </c>
      <c r="BU21" s="91">
        <v>0</v>
      </c>
      <c r="BV21" s="25">
        <v>2.3549516999432898</v>
      </c>
      <c r="BW21" s="25">
        <v>392.84909390179502</v>
      </c>
      <c r="BX21" s="25">
        <v>31.337177295557101</v>
      </c>
      <c r="BZ21" s="34">
        <f t="shared" si="0"/>
        <v>0</v>
      </c>
      <c r="CA21" s="22">
        <f t="shared" si="1"/>
        <v>2.7668790276790377E-3</v>
      </c>
      <c r="CB21" s="22">
        <f t="shared" si="2"/>
        <v>2.6605294277132667E-3</v>
      </c>
      <c r="CC21" s="22">
        <f t="shared" si="3"/>
        <v>2.987395001258158E-3</v>
      </c>
      <c r="CD21" s="22">
        <f t="shared" si="4"/>
        <v>4.1338219417074397E-3</v>
      </c>
      <c r="CE21" s="22">
        <f t="shared" si="5"/>
        <v>3.7710667133577453E-3</v>
      </c>
      <c r="CF21" s="22">
        <f t="shared" si="6"/>
        <v>3.3155558623159777E-3</v>
      </c>
      <c r="CG21" s="22">
        <f t="shared" si="7"/>
        <v>2.6048238259980374E-3</v>
      </c>
    </row>
    <row r="22" spans="1:85" x14ac:dyDescent="0.25">
      <c r="A22" s="19" t="s">
        <v>95</v>
      </c>
      <c r="B22" s="91">
        <v>2520.2942165999998</v>
      </c>
      <c r="C22" s="91">
        <v>91.638216618000001</v>
      </c>
      <c r="D22" s="91">
        <v>4577.1046477999998</v>
      </c>
      <c r="E22" s="91">
        <v>7324.5349532999999</v>
      </c>
      <c r="F22" s="91">
        <v>4283.4848651000002</v>
      </c>
      <c r="G22" s="91">
        <v>16815.297462999999</v>
      </c>
      <c r="H22" s="91">
        <v>288.38594705999998</v>
      </c>
      <c r="I22" s="91"/>
      <c r="J22" s="91"/>
      <c r="K22" s="91"/>
      <c r="L22" s="91"/>
      <c r="M22" s="25" t="s">
        <v>186</v>
      </c>
      <c r="N22" s="91">
        <v>0</v>
      </c>
      <c r="O22" s="25">
        <v>2.3984677537681098</v>
      </c>
      <c r="P22" s="25">
        <v>0.38129845602208801</v>
      </c>
      <c r="Q22" s="25">
        <v>0.38129845602208801</v>
      </c>
      <c r="R22" s="25">
        <v>0.108821771270927</v>
      </c>
      <c r="S22" s="91">
        <v>0</v>
      </c>
      <c r="T22" s="25">
        <v>10.543134567373601</v>
      </c>
      <c r="U22" s="25">
        <v>162.73532375144401</v>
      </c>
      <c r="V22" s="25">
        <v>2017.2664430448101</v>
      </c>
      <c r="W22" s="25">
        <v>6.6888917784252602</v>
      </c>
      <c r="X22" s="25">
        <v>2.2055733269531101</v>
      </c>
      <c r="Y22" s="25">
        <v>1.28503489420261</v>
      </c>
      <c r="Z22" s="25">
        <v>4.00572575729423</v>
      </c>
      <c r="AA22" s="91">
        <v>0</v>
      </c>
      <c r="AB22" s="25">
        <v>51.928269257141501</v>
      </c>
      <c r="AC22" s="25">
        <v>51.928269257141501</v>
      </c>
      <c r="AD22" s="25">
        <v>0</v>
      </c>
      <c r="AE22" s="25">
        <v>1.70956182512999</v>
      </c>
      <c r="AF22" s="25">
        <v>5.9909711866928603E-4</v>
      </c>
      <c r="AG22" s="91">
        <v>0.335404773224109</v>
      </c>
      <c r="AH22" s="25">
        <v>6.4458751652362303E-3</v>
      </c>
      <c r="AI22" s="25">
        <v>2.0735246601299599E-5</v>
      </c>
      <c r="AJ22" s="25">
        <v>2.01978860468848E-2</v>
      </c>
      <c r="AK22" s="25">
        <v>50.9865057457963</v>
      </c>
      <c r="AL22" s="25">
        <v>0</v>
      </c>
      <c r="AM22" s="91">
        <v>155.42675734828001</v>
      </c>
      <c r="AN22" s="25">
        <v>3841.8079456560599</v>
      </c>
      <c r="AO22" s="25">
        <v>426.86737215231602</v>
      </c>
      <c r="AP22" s="25">
        <v>4268.67531780838</v>
      </c>
      <c r="AQ22" s="25">
        <v>9.8975157195059493E-9</v>
      </c>
      <c r="AR22" s="25">
        <v>2.1024656794644998</v>
      </c>
      <c r="AS22" s="25">
        <v>2.7995258144700399</v>
      </c>
      <c r="AT22" s="25">
        <v>51.696361860004501</v>
      </c>
      <c r="AU22" s="25">
        <v>17.245472698457299</v>
      </c>
      <c r="AV22" s="25">
        <v>21.197222184692102</v>
      </c>
      <c r="AW22" s="25">
        <v>103.144231216786</v>
      </c>
      <c r="AX22" s="25">
        <v>6.23694181206697</v>
      </c>
      <c r="AY22" s="25">
        <v>8.6706559301575406E-3</v>
      </c>
      <c r="AZ22" s="25">
        <v>186.86296733138599</v>
      </c>
      <c r="BA22" s="25">
        <v>4174.8445185948804</v>
      </c>
      <c r="BB22" s="25">
        <v>2487.4877575128298</v>
      </c>
      <c r="BC22" s="25">
        <v>1687.3567610820501</v>
      </c>
      <c r="BD22" s="25">
        <v>2.9896598003714798</v>
      </c>
      <c r="BE22" s="25">
        <v>7.4371536786873693E-2</v>
      </c>
      <c r="BF22" s="25">
        <v>389.29282659534698</v>
      </c>
      <c r="BG22" s="25">
        <v>3.1521502042031</v>
      </c>
      <c r="BH22" s="25">
        <v>358.28962907852298</v>
      </c>
      <c r="BI22" s="25">
        <v>15.892740856605901</v>
      </c>
      <c r="BJ22" s="25">
        <v>8.5251715158870098</v>
      </c>
      <c r="BK22" s="25">
        <v>896.01089567397901</v>
      </c>
      <c r="BL22" s="25">
        <v>4.0002042118538697</v>
      </c>
      <c r="BM22" s="25">
        <v>293.12025595044099</v>
      </c>
      <c r="BN22" s="25">
        <v>182.62684835320201</v>
      </c>
      <c r="BO22" s="25">
        <v>1.81762336965226E-2</v>
      </c>
      <c r="BP22" s="25">
        <v>16688.7742601629</v>
      </c>
      <c r="BQ22" s="25">
        <v>37.0971365517549</v>
      </c>
      <c r="BR22" s="25">
        <v>6.4800024978366597</v>
      </c>
      <c r="BS22" s="25">
        <v>5.3781333084210697E-5</v>
      </c>
      <c r="BT22" s="25">
        <v>8.4434187321559904</v>
      </c>
      <c r="BU22" s="91">
        <v>0</v>
      </c>
      <c r="BV22" s="25">
        <v>0.64257303523200004</v>
      </c>
      <c r="BW22" s="25">
        <v>150.82275740559999</v>
      </c>
      <c r="BX22" s="25">
        <v>7.2559297947763204</v>
      </c>
      <c r="BZ22" s="34">
        <f t="shared" si="0"/>
        <v>0</v>
      </c>
      <c r="CA22" s="22">
        <f t="shared" si="1"/>
        <v>-0.19959089309572706</v>
      </c>
      <c r="CB22" s="22">
        <f t="shared" si="2"/>
        <v>-0.44361089043955382</v>
      </c>
      <c r="CC22" s="22">
        <f t="shared" si="3"/>
        <v>-6.7385247601858392E-2</v>
      </c>
      <c r="CD22" s="22">
        <f t="shared" si="4"/>
        <v>-0.43001916910589066</v>
      </c>
      <c r="CE22" s="22">
        <f t="shared" si="5"/>
        <v>-0.41928410258203208</v>
      </c>
      <c r="CF22" s="22">
        <f t="shared" si="6"/>
        <v>-7.5242916823504329E-3</v>
      </c>
      <c r="CG22" s="22">
        <f t="shared" si="7"/>
        <v>-0.47701072488729612</v>
      </c>
    </row>
    <row r="23" spans="1:85" x14ac:dyDescent="0.25">
      <c r="A23" s="55" t="s">
        <v>96</v>
      </c>
      <c r="B23" s="91">
        <v>29327.614517000002</v>
      </c>
      <c r="C23" s="91">
        <v>124.6857289</v>
      </c>
      <c r="D23" s="91">
        <v>24161.229719999999</v>
      </c>
      <c r="E23" s="91">
        <v>3923.1084019999998</v>
      </c>
      <c r="F23" s="91">
        <v>2986.1478855999999</v>
      </c>
      <c r="G23" s="91">
        <v>7429.6990223000003</v>
      </c>
      <c r="H23" s="91">
        <v>2028.496036</v>
      </c>
      <c r="I23" s="91"/>
      <c r="J23" s="91"/>
      <c r="K23" s="91"/>
      <c r="L23" s="91"/>
      <c r="M23" s="25" t="s">
        <v>187</v>
      </c>
      <c r="N23" s="91">
        <v>2.0406258226568199</v>
      </c>
      <c r="O23" s="25">
        <v>138.66606187891799</v>
      </c>
      <c r="P23" s="25">
        <v>8.7586840752263697</v>
      </c>
      <c r="Q23" s="25">
        <v>8.4949807562771298</v>
      </c>
      <c r="R23" s="25">
        <v>9.5874022248582396</v>
      </c>
      <c r="S23" s="91">
        <v>0.98004544832769303</v>
      </c>
      <c r="T23" s="25">
        <v>29.429707926627302</v>
      </c>
      <c r="U23" s="25">
        <v>673.59689594561303</v>
      </c>
      <c r="V23" s="25">
        <v>29405.911627256199</v>
      </c>
      <c r="W23" s="25">
        <v>27.703232811111398</v>
      </c>
      <c r="X23" s="25">
        <v>9.3736486469180704</v>
      </c>
      <c r="Y23" s="25">
        <v>9.5844057492703705</v>
      </c>
      <c r="Z23" s="25">
        <v>5.8167486357530702</v>
      </c>
      <c r="AA23" s="91">
        <v>1.1740127658066399</v>
      </c>
      <c r="AB23" s="25">
        <v>387.471709634435</v>
      </c>
      <c r="AC23" s="25">
        <v>387.471709634435</v>
      </c>
      <c r="AD23" s="25">
        <v>0</v>
      </c>
      <c r="AE23" s="25">
        <v>12.2507256434487</v>
      </c>
      <c r="AF23" s="25">
        <v>1.2077636870670301</v>
      </c>
      <c r="AG23" s="91">
        <v>46.235511294153397</v>
      </c>
      <c r="AH23" s="25">
        <v>21.470763863276801</v>
      </c>
      <c r="AI23" s="25">
        <v>29.2569315736108</v>
      </c>
      <c r="AJ23" s="25">
        <v>1.1823381633519401</v>
      </c>
      <c r="AK23" s="25">
        <v>125.00508198301</v>
      </c>
      <c r="AL23" s="25">
        <v>0</v>
      </c>
      <c r="AM23" s="91">
        <v>2197.98047955215</v>
      </c>
      <c r="AN23" s="25">
        <v>21802.841741661199</v>
      </c>
      <c r="AO23" s="25">
        <v>2422.5362148108402</v>
      </c>
      <c r="AP23" s="25">
        <v>24225.377956471999</v>
      </c>
      <c r="AQ23" s="25">
        <v>8.3423149992896493E-3</v>
      </c>
      <c r="AR23" s="25">
        <v>44.548906228619899</v>
      </c>
      <c r="AS23" s="25">
        <v>56.053209389096899</v>
      </c>
      <c r="AT23" s="25">
        <v>640.25962580964199</v>
      </c>
      <c r="AU23" s="25">
        <v>39.533711324541002</v>
      </c>
      <c r="AV23" s="25">
        <v>52.616541490790702</v>
      </c>
      <c r="AW23" s="25">
        <v>139.39966537889401</v>
      </c>
      <c r="AX23" s="25">
        <v>43.6509086857073</v>
      </c>
      <c r="AY23" s="25">
        <v>1.43605772952374</v>
      </c>
      <c r="AZ23" s="25">
        <v>15.233833030704</v>
      </c>
      <c r="BA23" s="25">
        <v>3934.1338659155099</v>
      </c>
      <c r="BB23" s="25">
        <v>2994.3372280093599</v>
      </c>
      <c r="BC23" s="25">
        <v>939.79663790614495</v>
      </c>
      <c r="BD23" s="25">
        <v>0.142982917266048</v>
      </c>
      <c r="BE23" s="25">
        <v>0.33667122554206502</v>
      </c>
      <c r="BF23" s="25">
        <v>943.64255641295495</v>
      </c>
      <c r="BG23" s="25">
        <v>11.8039628144645</v>
      </c>
      <c r="BH23" s="25">
        <v>260.86063510568601</v>
      </c>
      <c r="BI23" s="25">
        <v>61.520739691749696</v>
      </c>
      <c r="BJ23" s="25">
        <v>33.028221384645903</v>
      </c>
      <c r="BK23" s="25">
        <v>653.07272725868495</v>
      </c>
      <c r="BL23" s="25">
        <v>13.118945847351901</v>
      </c>
      <c r="BM23" s="25">
        <v>110.433621425398</v>
      </c>
      <c r="BN23" s="25">
        <v>560.48820482435099</v>
      </c>
      <c r="BO23" s="25">
        <v>11.082977919363101</v>
      </c>
      <c r="BP23" s="25">
        <v>7454.0229926329703</v>
      </c>
      <c r="BQ23" s="25">
        <v>359.96532976669499</v>
      </c>
      <c r="BR23" s="25">
        <v>124.304713917624</v>
      </c>
      <c r="BS23" s="25">
        <v>8.4234019230933708</v>
      </c>
      <c r="BT23" s="25">
        <v>228.137317273451</v>
      </c>
      <c r="BU23" s="91">
        <v>0.325977343722616</v>
      </c>
      <c r="BV23" s="25">
        <v>98.985310681512402</v>
      </c>
      <c r="BW23" s="25">
        <v>2033.95029897055</v>
      </c>
      <c r="BX23" s="25">
        <v>394.457930325098</v>
      </c>
      <c r="BZ23" s="34">
        <f t="shared" si="0"/>
        <v>0</v>
      </c>
      <c r="CA23" s="22">
        <f t="shared" si="1"/>
        <v>2.6697401594258994E-3</v>
      </c>
      <c r="CB23" s="22">
        <f t="shared" si="2"/>
        <v>2.5612641144049982E-3</v>
      </c>
      <c r="CC23" s="22">
        <f t="shared" si="3"/>
        <v>2.6550071008554425E-3</v>
      </c>
      <c r="CD23" s="22">
        <f t="shared" si="4"/>
        <v>2.8103898199420812E-3</v>
      </c>
      <c r="CE23" s="22">
        <f t="shared" si="5"/>
        <v>2.7424436843370152E-3</v>
      </c>
      <c r="CF23" s="22">
        <f t="shared" si="6"/>
        <v>3.2738836741518619E-3</v>
      </c>
      <c r="CG23" s="22">
        <f t="shared" si="7"/>
        <v>2.6888211136489311E-3</v>
      </c>
    </row>
    <row r="24" spans="1:85" x14ac:dyDescent="0.25">
      <c r="A24" s="19" t="s">
        <v>97</v>
      </c>
      <c r="B24" s="91">
        <v>1292.2880662</v>
      </c>
      <c r="C24" s="91">
        <v>22.381397405000001</v>
      </c>
      <c r="D24" s="91">
        <v>3144.8676888</v>
      </c>
      <c r="E24" s="91">
        <v>1239.5746188999999</v>
      </c>
      <c r="F24" s="91">
        <v>923.92761074999999</v>
      </c>
      <c r="G24" s="91">
        <v>126.69669895</v>
      </c>
      <c r="H24" s="91">
        <v>17356.527928</v>
      </c>
      <c r="I24" s="91"/>
      <c r="J24" s="91"/>
      <c r="K24" s="91"/>
      <c r="L24" s="91"/>
      <c r="M24" s="25" t="s">
        <v>188</v>
      </c>
      <c r="N24" s="91">
        <v>1.9492730954102999</v>
      </c>
      <c r="O24" s="25">
        <v>1090.1505837899399</v>
      </c>
      <c r="P24" s="25">
        <v>77.637299657725805</v>
      </c>
      <c r="Q24" s="25">
        <v>77.482372216080194</v>
      </c>
      <c r="R24" s="25">
        <v>176.20238883197399</v>
      </c>
      <c r="S24" s="91">
        <v>1.0270766024718601</v>
      </c>
      <c r="T24" s="25">
        <v>194.204433688373</v>
      </c>
      <c r="U24" s="25">
        <v>2660.5759691204598</v>
      </c>
      <c r="V24" s="25">
        <v>1295.8338576947301</v>
      </c>
      <c r="W24" s="25">
        <v>111.131601147304</v>
      </c>
      <c r="X24" s="25">
        <v>82.218457466125201</v>
      </c>
      <c r="Y24" s="25">
        <v>258.78609026358498</v>
      </c>
      <c r="Z24" s="25">
        <v>274.223118284816</v>
      </c>
      <c r="AA24" s="91">
        <v>1.1210376535786499</v>
      </c>
      <c r="AB24" s="25">
        <v>689.95996330925595</v>
      </c>
      <c r="AC24" s="25">
        <v>689.95996330925595</v>
      </c>
      <c r="AD24" s="25">
        <v>0</v>
      </c>
      <c r="AE24" s="25">
        <v>38.767133823069202</v>
      </c>
      <c r="AF24" s="25">
        <v>1.1305463423662401</v>
      </c>
      <c r="AG24" s="91">
        <v>265.22414984125601</v>
      </c>
      <c r="AH24" s="25">
        <v>619.71076245991799</v>
      </c>
      <c r="AI24" s="25">
        <v>163.36079496423099</v>
      </c>
      <c r="AJ24" s="25">
        <v>1.5088433824165699</v>
      </c>
      <c r="AK24" s="25">
        <v>22.443167014445802</v>
      </c>
      <c r="AL24" s="25">
        <v>0</v>
      </c>
      <c r="AM24" s="91">
        <v>18595.732075585402</v>
      </c>
      <c r="AN24" s="25">
        <v>2838.1227263129399</v>
      </c>
      <c r="AO24" s="25">
        <v>315.34859083318099</v>
      </c>
      <c r="AP24" s="25">
        <v>3153.4713171461199</v>
      </c>
      <c r="AQ24" s="25">
        <v>1.02943663046567E-2</v>
      </c>
      <c r="AR24" s="25">
        <v>242.768738568213</v>
      </c>
      <c r="AS24" s="25">
        <v>9.8838073440367804</v>
      </c>
      <c r="AT24" s="25">
        <v>8546.4031678726806</v>
      </c>
      <c r="AU24" s="25">
        <v>9.0064142018441409</v>
      </c>
      <c r="AV24" s="25">
        <v>12.897086687941201</v>
      </c>
      <c r="AW24" s="25">
        <v>57.294719898136499</v>
      </c>
      <c r="AX24" s="25">
        <v>9.6891897253592401</v>
      </c>
      <c r="AY24" s="25">
        <v>1.20086498108985</v>
      </c>
      <c r="AZ24" s="25">
        <v>4.9985993777454203</v>
      </c>
      <c r="BA24" s="25">
        <v>1244.45970371097</v>
      </c>
      <c r="BB24" s="25">
        <v>926.54315166260801</v>
      </c>
      <c r="BC24" s="25">
        <v>317.916552048369</v>
      </c>
      <c r="BD24" s="25">
        <v>0.18482446100673999</v>
      </c>
      <c r="BE24" s="25">
        <v>0.314195509736161</v>
      </c>
      <c r="BF24" s="25">
        <v>323.37789657324601</v>
      </c>
      <c r="BG24" s="25">
        <v>5.3426500443459704</v>
      </c>
      <c r="BH24" s="25">
        <v>89.462580799913994</v>
      </c>
      <c r="BI24" s="25">
        <v>11.001963864040899</v>
      </c>
      <c r="BJ24" s="25">
        <v>6.2434040310576204</v>
      </c>
      <c r="BK24" s="25">
        <v>223.79844239536601</v>
      </c>
      <c r="BL24" s="25">
        <v>165.328935041335</v>
      </c>
      <c r="BM24" s="25">
        <v>29.888646669642899</v>
      </c>
      <c r="BN24" s="25">
        <v>112.11732358702</v>
      </c>
      <c r="BO24" s="25">
        <v>19.840541511077902</v>
      </c>
      <c r="BP24" s="25">
        <v>127.065044195395</v>
      </c>
      <c r="BQ24" s="25">
        <v>2461.5854398563602</v>
      </c>
      <c r="BR24" s="25">
        <v>7.4807326260134394E-2</v>
      </c>
      <c r="BS24" s="25">
        <v>17.570076796557199</v>
      </c>
      <c r="BT24" s="25">
        <v>2637.7287403984801</v>
      </c>
      <c r="BU24" s="91">
        <v>0.46946096865443399</v>
      </c>
      <c r="BV24" s="25">
        <v>545.92418722211903</v>
      </c>
      <c r="BW24" s="25">
        <v>17404.222889476699</v>
      </c>
      <c r="BX24" s="25">
        <v>2065.3089835390901</v>
      </c>
      <c r="BZ24" s="34">
        <f t="shared" si="0"/>
        <v>0</v>
      </c>
      <c r="CA24" s="22">
        <f t="shared" si="1"/>
        <v>2.7438088979313911E-3</v>
      </c>
      <c r="CB24" s="22">
        <f t="shared" si="2"/>
        <v>2.7598638426392951E-3</v>
      </c>
      <c r="CC24" s="22">
        <f t="shared" si="3"/>
        <v>2.7357679869205558E-3</v>
      </c>
      <c r="CD24" s="22">
        <f t="shared" si="4"/>
        <v>3.9409364603682244E-3</v>
      </c>
      <c r="CE24" s="22">
        <f t="shared" si="5"/>
        <v>2.8308937650265214E-3</v>
      </c>
      <c r="CF24" s="22">
        <f t="shared" si="6"/>
        <v>2.9072994675289079E-3</v>
      </c>
      <c r="CG24" s="22">
        <f t="shared" si="7"/>
        <v>2.7479552174578207E-3</v>
      </c>
    </row>
    <row r="25" spans="1:85" x14ac:dyDescent="0.25">
      <c r="A25" s="19" t="s">
        <v>98</v>
      </c>
      <c r="B25" s="91">
        <v>4363.5227150999999</v>
      </c>
      <c r="C25" s="91">
        <v>139.64723175</v>
      </c>
      <c r="D25" s="91">
        <v>4676.5804598000004</v>
      </c>
      <c r="E25" s="91">
        <v>2091.1660139999999</v>
      </c>
      <c r="F25" s="91">
        <v>1556.8446931999999</v>
      </c>
      <c r="G25" s="91">
        <v>12832.513293</v>
      </c>
      <c r="H25" s="91">
        <v>3706.7013633000001</v>
      </c>
      <c r="I25" s="91"/>
      <c r="J25" s="91"/>
      <c r="K25" s="91"/>
      <c r="L25" s="91"/>
      <c r="M25" s="25" t="s">
        <v>189</v>
      </c>
      <c r="N25" s="91">
        <v>2.3299806626432399E-3</v>
      </c>
      <c r="O25" s="25">
        <v>53.760373384568702</v>
      </c>
      <c r="P25" s="25">
        <v>0.78439024704971805</v>
      </c>
      <c r="Q25" s="25">
        <v>0.78419474583706705</v>
      </c>
      <c r="R25" s="25">
        <v>0.231416514624911</v>
      </c>
      <c r="S25" s="91">
        <v>4.3734089662858397E-2</v>
      </c>
      <c r="T25" s="25">
        <v>8.0035885320185898</v>
      </c>
      <c r="U25" s="25">
        <v>432.94206547937301</v>
      </c>
      <c r="V25" s="25">
        <v>4374.11709319489</v>
      </c>
      <c r="W25" s="25">
        <v>7.4006648343003798</v>
      </c>
      <c r="X25" s="25">
        <v>11.0978153267141</v>
      </c>
      <c r="Y25" s="25">
        <v>2.47167081115923</v>
      </c>
      <c r="Z25" s="25">
        <v>351.78638654256099</v>
      </c>
      <c r="AA25" s="91">
        <v>1.34046680500669E-3</v>
      </c>
      <c r="AB25" s="25">
        <v>178.60778293730499</v>
      </c>
      <c r="AC25" s="25">
        <v>178.60778293730499</v>
      </c>
      <c r="AD25" s="25">
        <v>0</v>
      </c>
      <c r="AE25" s="25">
        <v>4.8958566311253797</v>
      </c>
      <c r="AF25" s="25">
        <v>2.4428047606144102E-2</v>
      </c>
      <c r="AG25" s="91">
        <v>77.827099374118902</v>
      </c>
      <c r="AH25" s="25">
        <v>149.09925983785001</v>
      </c>
      <c r="AI25" s="25">
        <v>1.1969563299922299</v>
      </c>
      <c r="AJ25" s="25">
        <v>6.7072850335157599E-2</v>
      </c>
      <c r="AK25" s="25">
        <v>140.01877322905401</v>
      </c>
      <c r="AL25" s="25">
        <v>0</v>
      </c>
      <c r="AM25" s="91">
        <v>3781.6368799339698</v>
      </c>
      <c r="AN25" s="25">
        <v>4218.9094783862201</v>
      </c>
      <c r="AO25" s="25">
        <v>468.76768402643199</v>
      </c>
      <c r="AP25" s="25">
        <v>4687.6771624126504</v>
      </c>
      <c r="AQ25" s="25">
        <v>1.7499195138808402E-5</v>
      </c>
      <c r="AR25" s="25">
        <v>5.5228352554126197</v>
      </c>
      <c r="AS25" s="25">
        <v>9.8815733292988295</v>
      </c>
      <c r="AT25" s="25">
        <v>1091.25829738127</v>
      </c>
      <c r="AU25" s="25">
        <v>12.9476459618578</v>
      </c>
      <c r="AV25" s="25">
        <v>27.4650772276491</v>
      </c>
      <c r="AW25" s="25">
        <v>66.453467868957205</v>
      </c>
      <c r="AX25" s="25">
        <v>14.447371795608399</v>
      </c>
      <c r="AY25" s="25">
        <v>0.18257173542331301</v>
      </c>
      <c r="AZ25" s="25">
        <v>10.145532398437799</v>
      </c>
      <c r="BA25" s="25">
        <v>2101.7699343049399</v>
      </c>
      <c r="BB25" s="25">
        <v>1561.04699949782</v>
      </c>
      <c r="BC25" s="25">
        <v>540.72293480712199</v>
      </c>
      <c r="BD25" s="25">
        <v>9.8578275103754706E-2</v>
      </c>
      <c r="BE25" s="25">
        <v>9.2138976394009697E-2</v>
      </c>
      <c r="BF25" s="25">
        <v>362.63669611605201</v>
      </c>
      <c r="BG25" s="25">
        <v>4.5223436175642497</v>
      </c>
      <c r="BH25" s="25">
        <v>173.30915991997199</v>
      </c>
      <c r="BI25" s="25">
        <v>38.587625505844997</v>
      </c>
      <c r="BJ25" s="25">
        <v>20.721830084739</v>
      </c>
      <c r="BK25" s="25">
        <v>433.16416188594201</v>
      </c>
      <c r="BL25" s="25">
        <v>2.7252388980037598</v>
      </c>
      <c r="BM25" s="25">
        <v>34.239241210932697</v>
      </c>
      <c r="BN25" s="25">
        <v>332.31044393028901</v>
      </c>
      <c r="BO25" s="25">
        <v>19.841539657757298</v>
      </c>
      <c r="BP25" s="25">
        <v>12876.141720452601</v>
      </c>
      <c r="BQ25" s="25">
        <v>1037.41152513927</v>
      </c>
      <c r="BR25" s="25">
        <v>199.265077381129</v>
      </c>
      <c r="BS25" s="25">
        <v>2.6088304393961401</v>
      </c>
      <c r="BT25" s="25">
        <v>1032.3970499253801</v>
      </c>
      <c r="BU25" s="91">
        <v>1.0294864266935599E-2</v>
      </c>
      <c r="BV25" s="25">
        <v>89.156897830556105</v>
      </c>
      <c r="BW25" s="25">
        <v>3716.7937433473799</v>
      </c>
      <c r="BX25" s="25">
        <v>499.93910025243702</v>
      </c>
      <c r="BZ25" s="34">
        <f t="shared" si="0"/>
        <v>0</v>
      </c>
      <c r="CA25" s="22">
        <f t="shared" si="1"/>
        <v>2.4279415478297324E-3</v>
      </c>
      <c r="CB25" s="22">
        <f t="shared" si="2"/>
        <v>2.660571744946189E-3</v>
      </c>
      <c r="CC25" s="22">
        <f t="shared" si="3"/>
        <v>2.3728240555332112E-3</v>
      </c>
      <c r="CD25" s="22">
        <f t="shared" si="4"/>
        <v>5.0708170628006146E-3</v>
      </c>
      <c r="CE25" s="22">
        <f t="shared" si="5"/>
        <v>2.6992456705379527E-3</v>
      </c>
      <c r="CF25" s="22">
        <f t="shared" si="6"/>
        <v>3.3998349704729655E-3</v>
      </c>
      <c r="CG25" s="22">
        <f t="shared" si="7"/>
        <v>2.7227389147947653E-3</v>
      </c>
    </row>
    <row r="26" spans="1:85" x14ac:dyDescent="0.25">
      <c r="A26" s="19" t="s">
        <v>99</v>
      </c>
      <c r="B26" s="91">
        <v>8783.4197679000008</v>
      </c>
      <c r="C26" s="91">
        <v>132.0567911</v>
      </c>
      <c r="D26" s="91">
        <v>9861.8287916000008</v>
      </c>
      <c r="E26" s="91">
        <v>4939.5483340000001</v>
      </c>
      <c r="F26" s="91">
        <v>4020.8319148</v>
      </c>
      <c r="G26" s="91">
        <v>19386.909264999998</v>
      </c>
      <c r="H26" s="91">
        <v>16148.47265</v>
      </c>
      <c r="I26" s="91"/>
      <c r="J26" s="91"/>
      <c r="K26" s="91"/>
      <c r="L26" s="91"/>
      <c r="M26" s="25" t="s">
        <v>190</v>
      </c>
      <c r="N26" s="91">
        <v>7.2068681124703398</v>
      </c>
      <c r="O26" s="25">
        <v>538.43121391242801</v>
      </c>
      <c r="P26" s="25">
        <v>12.156320906418999</v>
      </c>
      <c r="Q26" s="25">
        <v>12.154023767170299</v>
      </c>
      <c r="R26" s="25">
        <v>2.2281677090947301</v>
      </c>
      <c r="S26" s="91">
        <v>1.93376741863522E-2</v>
      </c>
      <c r="T26" s="25">
        <v>333.98432280567499</v>
      </c>
      <c r="U26" s="25">
        <v>9463.4964098933797</v>
      </c>
      <c r="V26" s="25">
        <v>8806.3294167685999</v>
      </c>
      <c r="W26" s="25">
        <v>8.4351845119939792</v>
      </c>
      <c r="X26" s="25">
        <v>811.48947819011096</v>
      </c>
      <c r="Y26" s="25">
        <v>4.0202942911081703</v>
      </c>
      <c r="Z26" s="25">
        <v>145.06948150900601</v>
      </c>
      <c r="AA26" s="91">
        <v>1.4586815470769401</v>
      </c>
      <c r="AB26" s="25">
        <v>833.83969550491304</v>
      </c>
      <c r="AC26" s="25">
        <v>833.83969550491304</v>
      </c>
      <c r="AD26" s="25">
        <v>0</v>
      </c>
      <c r="AE26" s="25">
        <v>186.451310872801</v>
      </c>
      <c r="AF26" s="25">
        <v>1.7831826188632102E-2</v>
      </c>
      <c r="AG26" s="91">
        <v>420.93907844926298</v>
      </c>
      <c r="AH26" s="25">
        <v>99.582234416854206</v>
      </c>
      <c r="AI26" s="25">
        <v>194.29534761872</v>
      </c>
      <c r="AJ26" s="25">
        <v>2.4596514210939802</v>
      </c>
      <c r="AK26" s="25">
        <v>132.40945173738501</v>
      </c>
      <c r="AL26" s="25">
        <v>0</v>
      </c>
      <c r="AM26" s="91">
        <v>17997.788500472299</v>
      </c>
      <c r="AN26" s="25">
        <v>8898.6208412299402</v>
      </c>
      <c r="AO26" s="25">
        <v>988.73338457653097</v>
      </c>
      <c r="AP26" s="25">
        <v>9887.3542258064699</v>
      </c>
      <c r="AQ26" s="25">
        <v>5.8881918820569097E-2</v>
      </c>
      <c r="AR26" s="25">
        <v>51.871147049521298</v>
      </c>
      <c r="AS26" s="25">
        <v>41.475207202499902</v>
      </c>
      <c r="AT26" s="25">
        <v>10077.2846752475</v>
      </c>
      <c r="AU26" s="25">
        <v>48.671878191582799</v>
      </c>
      <c r="AV26" s="25">
        <v>81.221492294742404</v>
      </c>
      <c r="AW26" s="25">
        <v>197.456875067488</v>
      </c>
      <c r="AX26" s="25">
        <v>45.348087951723201</v>
      </c>
      <c r="AY26" s="25">
        <v>1.1774958253278001</v>
      </c>
      <c r="AZ26" s="25">
        <v>12.4077219717764</v>
      </c>
      <c r="BA26" s="25">
        <v>5052.21983713798</v>
      </c>
      <c r="BB26" s="25">
        <v>4030.8303412656901</v>
      </c>
      <c r="BC26" s="25">
        <v>1021.38949587228</v>
      </c>
      <c r="BD26" s="25">
        <v>3.0572237195279801E-3</v>
      </c>
      <c r="BE26" s="25">
        <v>6.0737938960410402E-2</v>
      </c>
      <c r="BF26" s="25">
        <v>691.445334049282</v>
      </c>
      <c r="BG26" s="25">
        <v>1.4060474685979201</v>
      </c>
      <c r="BH26" s="25">
        <v>544.60796822943496</v>
      </c>
      <c r="BI26" s="25">
        <v>123.932025743701</v>
      </c>
      <c r="BJ26" s="25">
        <v>66.655511955224299</v>
      </c>
      <c r="BK26" s="25">
        <v>1361.1943262749</v>
      </c>
      <c r="BL26" s="25">
        <v>1587.80416906305</v>
      </c>
      <c r="BM26" s="25">
        <v>93.847913825956098</v>
      </c>
      <c r="BN26" s="25">
        <v>592.14560839751505</v>
      </c>
      <c r="BO26" s="25">
        <v>127.773051653256</v>
      </c>
      <c r="BP26" s="25">
        <v>19440.829985623001</v>
      </c>
      <c r="BQ26" s="25">
        <v>7819.6400572430302</v>
      </c>
      <c r="BR26" s="25">
        <v>242.15892148313699</v>
      </c>
      <c r="BS26" s="25">
        <v>254.36411075260301</v>
      </c>
      <c r="BT26" s="25">
        <v>876.541846058901</v>
      </c>
      <c r="BU26" s="91">
        <v>1.07507636113031</v>
      </c>
      <c r="BV26" s="25">
        <v>759.59819791891198</v>
      </c>
      <c r="BW26" s="25">
        <v>16192.4499230575</v>
      </c>
      <c r="BX26" s="25">
        <v>485.45054796168301</v>
      </c>
      <c r="BZ26" s="34">
        <f t="shared" si="0"/>
        <v>0</v>
      </c>
      <c r="CA26" s="22">
        <f t="shared" si="1"/>
        <v>2.6082835016407852E-3</v>
      </c>
      <c r="CB26" s="22">
        <f t="shared" si="2"/>
        <v>2.6705225414568952E-3</v>
      </c>
      <c r="CC26" s="22">
        <f t="shared" si="3"/>
        <v>2.5883063624275089E-3</v>
      </c>
      <c r="CD26" s="22">
        <f t="shared" si="4"/>
        <v>2.281008212075528E-2</v>
      </c>
      <c r="CE26" s="22">
        <f t="shared" si="5"/>
        <v>2.4866561640857292E-3</v>
      </c>
      <c r="CF26" s="22">
        <f t="shared" si="6"/>
        <v>2.7812953517220751E-3</v>
      </c>
      <c r="CG26" s="22">
        <f t="shared" si="7"/>
        <v>2.7233085141027563E-3</v>
      </c>
    </row>
    <row r="27" spans="1:85" x14ac:dyDescent="0.25">
      <c r="A27" s="19" t="s">
        <v>100</v>
      </c>
      <c r="B27" s="91">
        <v>3833.5125136000001</v>
      </c>
      <c r="C27" s="91">
        <v>3.3603985817000002</v>
      </c>
      <c r="D27" s="91">
        <v>25762.563362000001</v>
      </c>
      <c r="E27" s="91">
        <v>6004.7761246999999</v>
      </c>
      <c r="F27" s="91">
        <v>3422.8876952000001</v>
      </c>
      <c r="G27" s="91">
        <v>63479.128664999997</v>
      </c>
      <c r="H27" s="91">
        <v>53.034855323000002</v>
      </c>
      <c r="I27" s="91"/>
      <c r="J27" s="91"/>
      <c r="K27" s="91"/>
      <c r="L27" s="91"/>
      <c r="M27" s="25" t="s">
        <v>191</v>
      </c>
      <c r="N27" s="91">
        <v>0</v>
      </c>
      <c r="O27" s="25">
        <v>5.7740168220925099E-2</v>
      </c>
      <c r="P27" s="25">
        <v>0.39017421107650402</v>
      </c>
      <c r="Q27" s="25">
        <v>0.39017421107650402</v>
      </c>
      <c r="R27" s="25">
        <v>0.11135766801699699</v>
      </c>
      <c r="S27" s="91">
        <v>0</v>
      </c>
      <c r="T27" s="25">
        <v>2.4188934580576</v>
      </c>
      <c r="U27" s="25">
        <v>5.9454607759078701</v>
      </c>
      <c r="V27" s="25">
        <v>3843.9110217823199</v>
      </c>
      <c r="W27" s="25">
        <v>2.4715270180227802</v>
      </c>
      <c r="X27" s="25">
        <v>0.89769017157129005</v>
      </c>
      <c r="Y27" s="25">
        <v>1.2927020995138701</v>
      </c>
      <c r="Z27" s="25">
        <v>0</v>
      </c>
      <c r="AA27" s="91">
        <v>0</v>
      </c>
      <c r="AB27" s="25">
        <v>0.56122540438829704</v>
      </c>
      <c r="AC27" s="25">
        <v>0.56122540438829704</v>
      </c>
      <c r="AD27" s="25">
        <v>0</v>
      </c>
      <c r="AE27" s="25">
        <v>1.7477010451936501</v>
      </c>
      <c r="AF27" s="25">
        <v>6.1303024890623295E-4</v>
      </c>
      <c r="AG27" s="91">
        <v>0.34315809544363901</v>
      </c>
      <c r="AH27" s="25">
        <v>6.5950094677491499E-3</v>
      </c>
      <c r="AI27" s="25">
        <v>0</v>
      </c>
      <c r="AJ27" s="25">
        <v>2.0663257261528799E-2</v>
      </c>
      <c r="AK27" s="25">
        <v>3.36996380892541</v>
      </c>
      <c r="AL27" s="25">
        <v>0</v>
      </c>
      <c r="AM27" s="91">
        <v>54.137103457398098</v>
      </c>
      <c r="AN27" s="25">
        <v>23249.298777254</v>
      </c>
      <c r="AO27" s="25">
        <v>2583.2556779445099</v>
      </c>
      <c r="AP27" s="25">
        <v>25832.5544551985</v>
      </c>
      <c r="AQ27" s="25">
        <v>0</v>
      </c>
      <c r="AR27" s="25">
        <v>1.75077355592299</v>
      </c>
      <c r="AS27" s="25">
        <v>207.01480636804999</v>
      </c>
      <c r="AT27" s="25">
        <v>27.481660941582899</v>
      </c>
      <c r="AU27" s="25">
        <v>116.87191015614199</v>
      </c>
      <c r="AV27" s="25">
        <v>2.3703167497258</v>
      </c>
      <c r="AW27" s="25">
        <v>142.71952201899299</v>
      </c>
      <c r="AX27" s="25">
        <v>100.263981055903</v>
      </c>
      <c r="AY27" s="25">
        <v>6.8553161703511306E-2</v>
      </c>
      <c r="AZ27" s="25">
        <v>16.8824412134238</v>
      </c>
      <c r="BA27" s="25">
        <v>6021.6571145896296</v>
      </c>
      <c r="BB27" s="25">
        <v>3432.5673278931999</v>
      </c>
      <c r="BC27" s="25">
        <v>2589.0897866964201</v>
      </c>
      <c r="BD27" s="25">
        <v>0.411680065256814</v>
      </c>
      <c r="BE27" s="25">
        <v>1.0741634561858799</v>
      </c>
      <c r="BF27" s="25">
        <v>2009.9100070827801</v>
      </c>
      <c r="BG27" s="25">
        <v>0.49745443321924598</v>
      </c>
      <c r="BH27" s="25">
        <v>42.364423717323398</v>
      </c>
      <c r="BI27" s="25">
        <v>11.5933057806291</v>
      </c>
      <c r="BJ27" s="25">
        <v>1.95728173547843</v>
      </c>
      <c r="BK27" s="25">
        <v>105.416809475465</v>
      </c>
      <c r="BL27" s="25">
        <v>0.13765281039699701</v>
      </c>
      <c r="BM27" s="25">
        <v>319.287194974344</v>
      </c>
      <c r="BN27" s="25">
        <v>339.24393182426797</v>
      </c>
      <c r="BO27" s="25">
        <v>14.619544624304901</v>
      </c>
      <c r="BP27" s="25">
        <v>63651.210254461497</v>
      </c>
      <c r="BQ27" s="25">
        <v>18.245125966580002</v>
      </c>
      <c r="BR27" s="25">
        <v>1558.82225886891</v>
      </c>
      <c r="BS27" s="25">
        <v>0</v>
      </c>
      <c r="BT27" s="25">
        <v>6.8214490710891704</v>
      </c>
      <c r="BU27" s="91">
        <v>0</v>
      </c>
      <c r="BV27" s="25">
        <v>0.55215551923807804</v>
      </c>
      <c r="BW27" s="25">
        <v>53.180546084866798</v>
      </c>
      <c r="BX27" s="25">
        <v>7.4153883584054103</v>
      </c>
      <c r="BZ27" s="34">
        <f t="shared" si="0"/>
        <v>0</v>
      </c>
      <c r="CA27" s="22">
        <f t="shared" si="1"/>
        <v>2.7125275176302223E-3</v>
      </c>
      <c r="CB27" s="22">
        <f t="shared" si="2"/>
        <v>2.8464561547847374E-3</v>
      </c>
      <c r="CC27" s="22">
        <f t="shared" si="3"/>
        <v>2.7167751987652376E-3</v>
      </c>
      <c r="CD27" s="22">
        <f t="shared" si="4"/>
        <v>2.811260493158373E-3</v>
      </c>
      <c r="CE27" s="22">
        <f t="shared" si="5"/>
        <v>2.82791419267827E-3</v>
      </c>
      <c r="CF27" s="22">
        <f t="shared" si="6"/>
        <v>2.7108372953515351E-3</v>
      </c>
      <c r="CG27" s="22">
        <f t="shared" si="7"/>
        <v>2.7470756916275168E-3</v>
      </c>
    </row>
    <row r="28" spans="1:85" x14ac:dyDescent="0.25">
      <c r="A28" s="19" t="s">
        <v>101</v>
      </c>
      <c r="B28" s="91">
        <v>16811.108552999998</v>
      </c>
      <c r="C28" s="91">
        <v>338.54475131999999</v>
      </c>
      <c r="D28" s="91">
        <v>38952.460086999999</v>
      </c>
      <c r="E28" s="91">
        <v>13426.362391000001</v>
      </c>
      <c r="F28" s="91">
        <v>9728.3897794999993</v>
      </c>
      <c r="G28" s="91">
        <v>151192.77478000001</v>
      </c>
      <c r="H28" s="91">
        <v>6892.0321609000002</v>
      </c>
      <c r="I28" s="91"/>
      <c r="J28" s="91"/>
      <c r="K28" s="91"/>
      <c r="L28" s="91"/>
      <c r="M28" s="25" t="s">
        <v>192</v>
      </c>
      <c r="N28" s="91">
        <v>8.6737691279286905E-2</v>
      </c>
      <c r="O28" s="25">
        <v>174.811502588211</v>
      </c>
      <c r="P28" s="25">
        <v>35.810641871079397</v>
      </c>
      <c r="Q28" s="25">
        <v>35.803766599422097</v>
      </c>
      <c r="R28" s="25">
        <v>35.530027689611302</v>
      </c>
      <c r="S28" s="91">
        <v>5.7441291777487399E-2</v>
      </c>
      <c r="T28" s="25">
        <v>81.080050992231904</v>
      </c>
      <c r="U28" s="25">
        <v>5666.1744590076996</v>
      </c>
      <c r="V28" s="25">
        <v>16867.7857846886</v>
      </c>
      <c r="W28" s="25">
        <v>273.24145953789798</v>
      </c>
      <c r="X28" s="25">
        <v>603.113905681765</v>
      </c>
      <c r="Y28" s="25">
        <v>26.102989118091902</v>
      </c>
      <c r="Z28" s="25">
        <v>0.53956606943152796</v>
      </c>
      <c r="AA28" s="91">
        <v>4.9901239669967901E-2</v>
      </c>
      <c r="AB28" s="25">
        <v>448.431806228428</v>
      </c>
      <c r="AC28" s="25">
        <v>448.431806228428</v>
      </c>
      <c r="AD28" s="25">
        <v>0</v>
      </c>
      <c r="AE28" s="25">
        <v>7.7563025159654497</v>
      </c>
      <c r="AF28" s="25">
        <v>4.9810528374278497E-2</v>
      </c>
      <c r="AG28" s="91">
        <v>105.825614054046</v>
      </c>
      <c r="AH28" s="25">
        <v>12.548412041870201</v>
      </c>
      <c r="AI28" s="25">
        <v>235.58186628412301</v>
      </c>
      <c r="AJ28" s="25">
        <v>5.0711897206894703</v>
      </c>
      <c r="AK28" s="25">
        <v>339.58320937352403</v>
      </c>
      <c r="AL28" s="25">
        <v>0</v>
      </c>
      <c r="AM28" s="91">
        <v>7718.8857426704599</v>
      </c>
      <c r="AN28" s="25">
        <v>35174.286932487099</v>
      </c>
      <c r="AO28" s="25">
        <v>3908.2518259830599</v>
      </c>
      <c r="AP28" s="25">
        <v>39082.538758470197</v>
      </c>
      <c r="AQ28" s="25">
        <v>8.1807224200797105E-4</v>
      </c>
      <c r="AR28" s="25">
        <v>30.041410363277699</v>
      </c>
      <c r="AS28" s="25">
        <v>142.35403245798801</v>
      </c>
      <c r="AT28" s="25">
        <v>3812.92076811577</v>
      </c>
      <c r="AU28" s="25">
        <v>104.43170356332701</v>
      </c>
      <c r="AV28" s="25">
        <v>74.852036612752599</v>
      </c>
      <c r="AW28" s="25">
        <v>268.28902876879499</v>
      </c>
      <c r="AX28" s="25">
        <v>87.134906697760599</v>
      </c>
      <c r="AY28" s="25">
        <v>3.4309691778193101</v>
      </c>
      <c r="AZ28" s="25">
        <v>18.6616032867265</v>
      </c>
      <c r="BA28" s="25">
        <v>13495.739996566999</v>
      </c>
      <c r="BB28" s="25">
        <v>9762.0723974506891</v>
      </c>
      <c r="BC28" s="25">
        <v>3733.6675991163802</v>
      </c>
      <c r="BD28" s="25">
        <v>0.20184040895737901</v>
      </c>
      <c r="BE28" s="25">
        <v>0.80789212802239796</v>
      </c>
      <c r="BF28" s="25">
        <v>4234.0402842691601</v>
      </c>
      <c r="BG28" s="25">
        <v>6.2833329159983702</v>
      </c>
      <c r="BH28" s="25">
        <v>438.24847542419502</v>
      </c>
      <c r="BI28" s="25">
        <v>94.476299803038899</v>
      </c>
      <c r="BJ28" s="25">
        <v>50.641404626454502</v>
      </c>
      <c r="BK28" s="25">
        <v>1095.13505229628</v>
      </c>
      <c r="BL28" s="25">
        <v>797.14632007972205</v>
      </c>
      <c r="BM28" s="25">
        <v>234.07383287790299</v>
      </c>
      <c r="BN28" s="25">
        <v>2777.3909393286599</v>
      </c>
      <c r="BO28" s="25">
        <v>131.61876280683899</v>
      </c>
      <c r="BP28" s="25">
        <v>151699.39396003899</v>
      </c>
      <c r="BQ28" s="25">
        <v>3041.66576477951</v>
      </c>
      <c r="BR28" s="25">
        <v>2090.7746341833099</v>
      </c>
      <c r="BS28" s="25">
        <v>72.255268283429999</v>
      </c>
      <c r="BT28" s="25">
        <v>143.787671343532</v>
      </c>
      <c r="BU28" s="91">
        <v>3.1158910344449899</v>
      </c>
      <c r="BV28" s="25">
        <v>214.060323166871</v>
      </c>
      <c r="BW28" s="25">
        <v>6911.7974782777401</v>
      </c>
      <c r="BX28" s="25">
        <v>556.55896274320799</v>
      </c>
      <c r="BZ28" s="34">
        <f t="shared" si="0"/>
        <v>0</v>
      </c>
      <c r="CA28" s="22">
        <f t="shared" si="1"/>
        <v>3.3714154845837048E-3</v>
      </c>
      <c r="CB28" s="22">
        <f t="shared" si="2"/>
        <v>3.0674173782787887E-3</v>
      </c>
      <c r="CC28" s="22">
        <f t="shared" si="3"/>
        <v>3.3394212118995183E-3</v>
      </c>
      <c r="CD28" s="22">
        <f t="shared" si="4"/>
        <v>5.1672674657958053E-3</v>
      </c>
      <c r="CE28" s="22">
        <f t="shared" si="5"/>
        <v>3.4623014408475829E-3</v>
      </c>
      <c r="CF28" s="22">
        <f t="shared" si="6"/>
        <v>3.3508160742215251E-3</v>
      </c>
      <c r="CG28" s="22">
        <f t="shared" si="7"/>
        <v>2.8678504273199419E-3</v>
      </c>
    </row>
    <row r="29" spans="1:85" x14ac:dyDescent="0.25">
      <c r="A29" s="19" t="s">
        <v>102</v>
      </c>
      <c r="B29" s="91">
        <v>4456.0584538000003</v>
      </c>
      <c r="C29" s="91">
        <v>69.334662859999995</v>
      </c>
      <c r="D29" s="91">
        <v>8496.5656051000005</v>
      </c>
      <c r="E29" s="91">
        <v>19511.384732999999</v>
      </c>
      <c r="F29" s="91">
        <v>11405.872801</v>
      </c>
      <c r="G29" s="91">
        <v>20137.093325000002</v>
      </c>
      <c r="H29" s="91">
        <v>5832.0021387999996</v>
      </c>
      <c r="I29" s="91"/>
      <c r="J29" s="91"/>
      <c r="K29" s="91"/>
      <c r="L29" s="91"/>
      <c r="M29" s="25" t="s">
        <v>193</v>
      </c>
      <c r="N29" s="91">
        <v>0.74686366276690797</v>
      </c>
      <c r="O29" s="25">
        <v>525.50303637152797</v>
      </c>
      <c r="P29" s="25">
        <v>13.271867714864801</v>
      </c>
      <c r="Q29" s="25">
        <v>13.2151271444353</v>
      </c>
      <c r="R29" s="25">
        <v>5.8618969991401704</v>
      </c>
      <c r="S29" s="91">
        <v>0.365148882898858</v>
      </c>
      <c r="T29" s="25">
        <v>150.111001877132</v>
      </c>
      <c r="U29" s="25">
        <v>970.41101529891205</v>
      </c>
      <c r="V29" s="25">
        <v>4475.2938306882097</v>
      </c>
      <c r="W29" s="25">
        <v>119.513383770589</v>
      </c>
      <c r="X29" s="25">
        <v>90.6553688033258</v>
      </c>
      <c r="Y29" s="25">
        <v>7.3962585315545599</v>
      </c>
      <c r="Z29" s="25">
        <v>261.41977744070198</v>
      </c>
      <c r="AA29" s="91">
        <v>0.46287369160645098</v>
      </c>
      <c r="AB29" s="25">
        <v>127.180112545052</v>
      </c>
      <c r="AC29" s="25">
        <v>127.180112545052</v>
      </c>
      <c r="AD29" s="25">
        <v>0</v>
      </c>
      <c r="AE29" s="25">
        <v>15.4130487396205</v>
      </c>
      <c r="AF29" s="25">
        <v>0.39360054778692299</v>
      </c>
      <c r="AG29" s="91">
        <v>498.05173754316797</v>
      </c>
      <c r="AH29" s="25">
        <v>88.140481259059698</v>
      </c>
      <c r="AI29" s="25">
        <v>247.48314901573599</v>
      </c>
      <c r="AJ29" s="25">
        <v>4.4034989592764298</v>
      </c>
      <c r="AK29" s="25">
        <v>69.523501606574001</v>
      </c>
      <c r="AL29" s="25">
        <v>0</v>
      </c>
      <c r="AM29" s="91">
        <v>6997.0580642731102</v>
      </c>
      <c r="AN29" s="25">
        <v>7676.6887707113501</v>
      </c>
      <c r="AO29" s="25">
        <v>852.964976496183</v>
      </c>
      <c r="AP29" s="25">
        <v>8529.6537472075306</v>
      </c>
      <c r="AQ29" s="25">
        <v>7.2391446933998904E-2</v>
      </c>
      <c r="AR29" s="25">
        <v>180.09108356409499</v>
      </c>
      <c r="AS29" s="25">
        <v>7.5678008195836703</v>
      </c>
      <c r="AT29" s="25">
        <v>1203.22507007031</v>
      </c>
      <c r="AU29" s="25">
        <v>73.423211793631395</v>
      </c>
      <c r="AV29" s="25">
        <v>72.227254818483303</v>
      </c>
      <c r="AW29" s="25">
        <v>410.20042718764</v>
      </c>
      <c r="AX29" s="25">
        <v>5.9748616934614196</v>
      </c>
      <c r="AY29" s="25">
        <v>0.142622623389936</v>
      </c>
      <c r="AZ29" s="25">
        <v>918.29493672118303</v>
      </c>
      <c r="BA29" s="25">
        <v>19607.2544988228</v>
      </c>
      <c r="BB29" s="25">
        <v>11460.871901185799</v>
      </c>
      <c r="BC29" s="25">
        <v>8146.3825976370399</v>
      </c>
      <c r="BD29" s="25">
        <v>14.6450127057876</v>
      </c>
      <c r="BE29" s="25">
        <v>5.1499361338205402E-2</v>
      </c>
      <c r="BF29" s="25">
        <v>2092.0138749060102</v>
      </c>
      <c r="BG29" s="25">
        <v>93.691007266279698</v>
      </c>
      <c r="BH29" s="25">
        <v>1492.0376718858499</v>
      </c>
      <c r="BI29" s="25">
        <v>13.362486719903799</v>
      </c>
      <c r="BJ29" s="25">
        <v>6.4318895868874701</v>
      </c>
      <c r="BK29" s="25">
        <v>3731.1935333524898</v>
      </c>
      <c r="BL29" s="25">
        <v>45.296489468337299</v>
      </c>
      <c r="BM29" s="25">
        <v>1403.6913978646701</v>
      </c>
      <c r="BN29" s="25">
        <v>1116.70429230116</v>
      </c>
      <c r="BO29" s="25">
        <v>9.2181195780388592</v>
      </c>
      <c r="BP29" s="25">
        <v>20204.4990094817</v>
      </c>
      <c r="BQ29" s="25">
        <v>974.49935575034897</v>
      </c>
      <c r="BR29" s="25">
        <v>245.34243681476201</v>
      </c>
      <c r="BS29" s="25">
        <v>320.90415675493</v>
      </c>
      <c r="BT29" s="25">
        <v>1581.2857203593001</v>
      </c>
      <c r="BU29" s="91">
        <v>1.0030680834273</v>
      </c>
      <c r="BV29" s="25">
        <v>290.43669784793599</v>
      </c>
      <c r="BW29" s="25">
        <v>5848.0384380420801</v>
      </c>
      <c r="BX29" s="25">
        <v>673.31257663823897</v>
      </c>
      <c r="BZ29" s="34">
        <f t="shared" si="0"/>
        <v>0</v>
      </c>
      <c r="CA29" s="22">
        <f t="shared" si="1"/>
        <v>4.3166796593087885E-3</v>
      </c>
      <c r="CB29" s="22">
        <f t="shared" si="2"/>
        <v>2.7235835408229848E-3</v>
      </c>
      <c r="CC29" s="22">
        <f t="shared" si="3"/>
        <v>3.8942960774255853E-3</v>
      </c>
      <c r="CD29" s="22">
        <f t="shared" si="4"/>
        <v>4.9135295692598717E-3</v>
      </c>
      <c r="CE29" s="22">
        <f t="shared" si="5"/>
        <v>4.821998381480965E-3</v>
      </c>
      <c r="CF29" s="22">
        <f t="shared" si="6"/>
        <v>3.3473393301512492E-3</v>
      </c>
      <c r="CG29" s="22">
        <f t="shared" si="7"/>
        <v>2.7497073664277121E-3</v>
      </c>
    </row>
    <row r="30" spans="1:85" x14ac:dyDescent="0.25">
      <c r="A30" s="19" t="s">
        <v>103</v>
      </c>
      <c r="B30" s="91">
        <v>18182.251703999998</v>
      </c>
      <c r="C30" s="91">
        <v>212.71634191000001</v>
      </c>
      <c r="D30" s="91">
        <v>20633.914948000001</v>
      </c>
      <c r="E30" s="91">
        <v>4083.3374061</v>
      </c>
      <c r="F30" s="91">
        <v>3398.9535547999999</v>
      </c>
      <c r="G30" s="91">
        <v>2590.5056599</v>
      </c>
      <c r="H30" s="91">
        <v>14586.750649</v>
      </c>
      <c r="I30" s="91"/>
      <c r="J30" s="91"/>
      <c r="K30" s="91"/>
      <c r="L30" s="91"/>
      <c r="M30" s="25" t="s">
        <v>194</v>
      </c>
      <c r="N30" s="91">
        <v>58.363419845794901</v>
      </c>
      <c r="O30" s="25">
        <v>556.55193132284603</v>
      </c>
      <c r="P30" s="25">
        <v>56.066298950143299</v>
      </c>
      <c r="Q30" s="25">
        <v>55.980536608317102</v>
      </c>
      <c r="R30" s="25">
        <v>62.049652351192996</v>
      </c>
      <c r="S30" s="91">
        <v>0.54009357190456797</v>
      </c>
      <c r="T30" s="25">
        <v>258.989699874081</v>
      </c>
      <c r="U30" s="25">
        <v>2706.7616805222401</v>
      </c>
      <c r="V30" s="25">
        <v>18230.464135155202</v>
      </c>
      <c r="W30" s="25">
        <v>109.08938411101001</v>
      </c>
      <c r="X30" s="25">
        <v>31.269856819422099</v>
      </c>
      <c r="Y30" s="25">
        <v>8.0070527144039598</v>
      </c>
      <c r="Z30" s="25">
        <v>296.47985364394401</v>
      </c>
      <c r="AA30" s="91">
        <v>12.147179645695701</v>
      </c>
      <c r="AB30" s="25">
        <v>590.38826305109399</v>
      </c>
      <c r="AC30" s="25">
        <v>590.38826305109399</v>
      </c>
      <c r="AD30" s="25">
        <v>0</v>
      </c>
      <c r="AE30" s="25">
        <v>17.089226998708401</v>
      </c>
      <c r="AF30" s="25">
        <v>0.59411514520096698</v>
      </c>
      <c r="AG30" s="91">
        <v>304.54662464976701</v>
      </c>
      <c r="AH30" s="25">
        <v>512.79867357705098</v>
      </c>
      <c r="AI30" s="25">
        <v>476.94586791186998</v>
      </c>
      <c r="AJ30" s="25">
        <v>7.6484215021586097</v>
      </c>
      <c r="AK30" s="25">
        <v>213.265511130878</v>
      </c>
      <c r="AL30" s="25">
        <v>0</v>
      </c>
      <c r="AM30" s="91">
        <v>15269.0661307505</v>
      </c>
      <c r="AN30" s="25">
        <v>18622.0657154051</v>
      </c>
      <c r="AO30" s="25">
        <v>2069.1140788216499</v>
      </c>
      <c r="AP30" s="25">
        <v>20691.179794226799</v>
      </c>
      <c r="AQ30" s="25">
        <v>1.81280158247384E-2</v>
      </c>
      <c r="AR30" s="25">
        <v>204.18496963792299</v>
      </c>
      <c r="AS30" s="25">
        <v>36.3167575071869</v>
      </c>
      <c r="AT30" s="25">
        <v>3914.71510456124</v>
      </c>
      <c r="AU30" s="25">
        <v>40.368946161735103</v>
      </c>
      <c r="AV30" s="25">
        <v>72.661259071332594</v>
      </c>
      <c r="AW30" s="25">
        <v>145.237822707839</v>
      </c>
      <c r="AX30" s="25">
        <v>41.901582214723398</v>
      </c>
      <c r="AY30" s="25">
        <v>15.1051398292519</v>
      </c>
      <c r="AZ30" s="25">
        <v>24.789115720047601</v>
      </c>
      <c r="BA30" s="25">
        <v>4123.6227536221004</v>
      </c>
      <c r="BB30" s="25">
        <v>3407.8730273439901</v>
      </c>
      <c r="BC30" s="25">
        <v>715.749726278102</v>
      </c>
      <c r="BD30" s="25">
        <v>0.25119643314208101</v>
      </c>
      <c r="BE30" s="25">
        <v>0.47445011722416103</v>
      </c>
      <c r="BF30" s="25">
        <v>662.42281087601202</v>
      </c>
      <c r="BG30" s="25">
        <v>104.01638506059901</v>
      </c>
      <c r="BH30" s="25">
        <v>390.64006196293701</v>
      </c>
      <c r="BI30" s="25">
        <v>89.202701281097006</v>
      </c>
      <c r="BJ30" s="25">
        <v>47.672374978525802</v>
      </c>
      <c r="BK30" s="25">
        <v>976.48462972244999</v>
      </c>
      <c r="BL30" s="25">
        <v>152.903302146708</v>
      </c>
      <c r="BM30" s="25">
        <v>98.9980860272602</v>
      </c>
      <c r="BN30" s="25">
        <v>572.12775897842005</v>
      </c>
      <c r="BO30" s="25">
        <v>89.201948694212007</v>
      </c>
      <c r="BP30" s="25">
        <v>2599.4364373128401</v>
      </c>
      <c r="BQ30" s="25">
        <v>2195.4440959314802</v>
      </c>
      <c r="BR30" s="25">
        <v>27.6470525454016</v>
      </c>
      <c r="BS30" s="25">
        <v>106.72311124840201</v>
      </c>
      <c r="BT30" s="25">
        <v>5252.0982630174203</v>
      </c>
      <c r="BU30" s="91">
        <v>4.4458152210221797</v>
      </c>
      <c r="BV30" s="25">
        <v>488.93124885500799</v>
      </c>
      <c r="BW30" s="25">
        <v>14626.293003839801</v>
      </c>
      <c r="BX30" s="25">
        <v>1361.8108985352901</v>
      </c>
      <c r="BZ30" s="34">
        <f t="shared" si="0"/>
        <v>0</v>
      </c>
      <c r="CA30" s="22">
        <f t="shared" si="1"/>
        <v>2.6516204890396989E-3</v>
      </c>
      <c r="CB30" s="22">
        <f t="shared" si="2"/>
        <v>2.5816973719411645E-3</v>
      </c>
      <c r="CC30" s="22">
        <f t="shared" si="3"/>
        <v>2.7752778070042226E-3</v>
      </c>
      <c r="CD30" s="22">
        <f t="shared" si="4"/>
        <v>9.8657895529081479E-3</v>
      </c>
      <c r="CE30" s="22">
        <f t="shared" si="5"/>
        <v>2.6241819431142631E-3</v>
      </c>
      <c r="CF30" s="22">
        <f t="shared" si="6"/>
        <v>3.4475035322582134E-3</v>
      </c>
      <c r="CG30" s="22">
        <f t="shared" si="7"/>
        <v>2.7108405285938054E-3</v>
      </c>
    </row>
    <row r="31" spans="1:85" x14ac:dyDescent="0.25">
      <c r="A31" s="19" t="s">
        <v>104</v>
      </c>
      <c r="B31" s="91">
        <v>7500.4026437000002</v>
      </c>
      <c r="C31" s="91">
        <v>257.37850408999998</v>
      </c>
      <c r="D31" s="91">
        <v>19584.538681999999</v>
      </c>
      <c r="E31" s="91">
        <v>7951.5978910000003</v>
      </c>
      <c r="F31" s="91">
        <v>5101.9177206000004</v>
      </c>
      <c r="G31" s="91">
        <v>28107.230419</v>
      </c>
      <c r="H31" s="91">
        <v>741.40445997999996</v>
      </c>
      <c r="I31" s="91"/>
      <c r="J31" s="91"/>
      <c r="K31" s="91"/>
      <c r="L31" s="91"/>
      <c r="M31" s="25" t="s">
        <v>195</v>
      </c>
      <c r="N31" s="91">
        <v>6.40169273671852E-3</v>
      </c>
      <c r="O31" s="25">
        <v>9.9759371350412192</v>
      </c>
      <c r="P31" s="25">
        <v>0.93467743487750499</v>
      </c>
      <c r="Q31" s="25">
        <v>0.93423311393965802</v>
      </c>
      <c r="R31" s="25">
        <v>0.28391503364804299</v>
      </c>
      <c r="S31" s="91">
        <v>2.6090954333239701E-3</v>
      </c>
      <c r="T31" s="25">
        <v>12.865410072</v>
      </c>
      <c r="U31" s="25">
        <v>342.11029414160299</v>
      </c>
      <c r="V31" s="25">
        <v>7525.5236057186203</v>
      </c>
      <c r="W31" s="25">
        <v>26.010716288799301</v>
      </c>
      <c r="X31" s="25">
        <v>6.6428422822581803</v>
      </c>
      <c r="Y31" s="25">
        <v>4.2460059460213104</v>
      </c>
      <c r="Z31" s="25">
        <v>17.271833754956301</v>
      </c>
      <c r="AA31" s="91">
        <v>4.6625739678235198E-3</v>
      </c>
      <c r="AB31" s="25">
        <v>67.0287125293044</v>
      </c>
      <c r="AC31" s="25">
        <v>67.0287125293044</v>
      </c>
      <c r="AD31" s="25">
        <v>0</v>
      </c>
      <c r="AE31" s="25">
        <v>4.1540267401636601</v>
      </c>
      <c r="AF31" s="25">
        <v>4.44454487874801E-3</v>
      </c>
      <c r="AG31" s="91">
        <v>4.3994518181607498</v>
      </c>
      <c r="AH31" s="25">
        <v>6.6754262598522196</v>
      </c>
      <c r="AI31" s="25">
        <v>1.9666166243489401E-2</v>
      </c>
      <c r="AJ31" s="25">
        <v>5.0488900641572701E-2</v>
      </c>
      <c r="AK31" s="25">
        <v>258.076225981248</v>
      </c>
      <c r="AL31" s="25">
        <v>0</v>
      </c>
      <c r="AM31" s="91">
        <v>760.17521563551099</v>
      </c>
      <c r="AN31" s="25">
        <v>17692.434325979699</v>
      </c>
      <c r="AO31" s="25">
        <v>1965.8235983796601</v>
      </c>
      <c r="AP31" s="25">
        <v>19658.257924359299</v>
      </c>
      <c r="AQ31" s="25">
        <v>1.8246855009507301E-4</v>
      </c>
      <c r="AR31" s="25">
        <v>5.1772666273250296</v>
      </c>
      <c r="AS31" s="25">
        <v>29.553410987291699</v>
      </c>
      <c r="AT31" s="25">
        <v>131.694349336237</v>
      </c>
      <c r="AU31" s="25">
        <v>40.4354364589664</v>
      </c>
      <c r="AV31" s="25">
        <v>43.705913916300098</v>
      </c>
      <c r="AW31" s="25">
        <v>264.89932588942497</v>
      </c>
      <c r="AX31" s="25">
        <v>40.192455893497403</v>
      </c>
      <c r="AY31" s="25">
        <v>14.604492332203501</v>
      </c>
      <c r="AZ31" s="25">
        <v>271.30989672847699</v>
      </c>
      <c r="BA31" s="25">
        <v>7985.2537689955698</v>
      </c>
      <c r="BB31" s="25">
        <v>5121.2584827194496</v>
      </c>
      <c r="BC31" s="25">
        <v>2863.9952862761102</v>
      </c>
      <c r="BD31" s="25">
        <v>29.9364680066357</v>
      </c>
      <c r="BE31" s="25">
        <v>8.4344518042074795E-2</v>
      </c>
      <c r="BF31" s="25">
        <v>1435.3002880638101</v>
      </c>
      <c r="BG31" s="25">
        <v>72.995125958872293</v>
      </c>
      <c r="BH31" s="25">
        <v>448.00458022904797</v>
      </c>
      <c r="BI31" s="25">
        <v>94.638346951190798</v>
      </c>
      <c r="BJ31" s="25">
        <v>293.53819865568602</v>
      </c>
      <c r="BK31" s="25">
        <v>1120.5075702832501</v>
      </c>
      <c r="BL31" s="25">
        <v>154.91027824626099</v>
      </c>
      <c r="BM31" s="25">
        <v>366.78002363343103</v>
      </c>
      <c r="BN31" s="25">
        <v>553.434276703465</v>
      </c>
      <c r="BO31" s="25">
        <v>1.3383275098493099</v>
      </c>
      <c r="BP31" s="25">
        <v>28201.1149946156</v>
      </c>
      <c r="BQ31" s="25">
        <v>101.889310821362</v>
      </c>
      <c r="BR31" s="25">
        <v>160.36173421672501</v>
      </c>
      <c r="BS31" s="25">
        <v>7.2732588727987598E-3</v>
      </c>
      <c r="BT31" s="25">
        <v>67.460989431045803</v>
      </c>
      <c r="BU31" s="91">
        <v>0</v>
      </c>
      <c r="BV31" s="25">
        <v>180.94441827362999</v>
      </c>
      <c r="BW31" s="25">
        <v>743.48097456450205</v>
      </c>
      <c r="BX31" s="25">
        <v>39.319028973024302</v>
      </c>
      <c r="BZ31" s="34">
        <f t="shared" si="0"/>
        <v>0</v>
      </c>
      <c r="CA31" s="22">
        <f t="shared" si="1"/>
        <v>3.3492817935208484E-3</v>
      </c>
      <c r="CB31" s="22">
        <f t="shared" si="2"/>
        <v>2.710878648218592E-3</v>
      </c>
      <c r="CC31" s="22">
        <f t="shared" si="3"/>
        <v>3.7641551611861733E-3</v>
      </c>
      <c r="CD31" s="22">
        <f t="shared" si="4"/>
        <v>4.2325930532355971E-3</v>
      </c>
      <c r="CE31" s="22">
        <f t="shared" si="5"/>
        <v>3.7908808370932879E-3</v>
      </c>
      <c r="CF31" s="22">
        <f t="shared" si="6"/>
        <v>3.3402286250208517E-3</v>
      </c>
      <c r="CG31" s="22">
        <f t="shared" si="7"/>
        <v>2.8007851268632891E-3</v>
      </c>
    </row>
    <row r="32" spans="1:85" x14ac:dyDescent="0.25">
      <c r="A32" s="19" t="s">
        <v>105</v>
      </c>
      <c r="B32" s="91">
        <v>4446.5313845999999</v>
      </c>
      <c r="C32" s="91">
        <v>7.5990736531999996</v>
      </c>
      <c r="D32" s="91">
        <v>12605.557063</v>
      </c>
      <c r="E32" s="91">
        <v>1918.3284733</v>
      </c>
      <c r="F32" s="91">
        <v>1198.8143875999999</v>
      </c>
      <c r="G32" s="91">
        <v>535.93625293000002</v>
      </c>
      <c r="H32" s="91">
        <v>683.12031340999999</v>
      </c>
      <c r="I32" s="91"/>
      <c r="J32" s="91"/>
      <c r="K32" s="91"/>
      <c r="L32" s="91"/>
      <c r="M32" s="25" t="s">
        <v>196</v>
      </c>
      <c r="N32" s="91">
        <v>0.12768005721313999</v>
      </c>
      <c r="O32" s="25">
        <v>76.825121316824607</v>
      </c>
      <c r="P32" s="25">
        <v>0.724176558244081</v>
      </c>
      <c r="Q32" s="25">
        <v>0.71404826003789501</v>
      </c>
      <c r="R32" s="25">
        <v>0.45328495352105802</v>
      </c>
      <c r="S32" s="91">
        <v>6.1140883927313899E-2</v>
      </c>
      <c r="T32" s="25">
        <v>12.7747009713902</v>
      </c>
      <c r="U32" s="25">
        <v>171.98403565811199</v>
      </c>
      <c r="V32" s="25">
        <v>4470.4308366315699</v>
      </c>
      <c r="W32" s="25">
        <v>12.680070550716399</v>
      </c>
      <c r="X32" s="25">
        <v>3.0755720133883599</v>
      </c>
      <c r="Y32" s="25">
        <v>2.6831864625689201</v>
      </c>
      <c r="Z32" s="25">
        <v>0.31074786870615301</v>
      </c>
      <c r="AA32" s="91">
        <v>7.3609620562509095E-2</v>
      </c>
      <c r="AB32" s="25">
        <v>22.741499471816699</v>
      </c>
      <c r="AC32" s="25">
        <v>22.741499471816699</v>
      </c>
      <c r="AD32" s="25">
        <v>0</v>
      </c>
      <c r="AE32" s="25">
        <v>2.8299503704800499</v>
      </c>
      <c r="AF32" s="25">
        <v>7.0768814328636395E-2</v>
      </c>
      <c r="AG32" s="91">
        <v>15.7193541304642</v>
      </c>
      <c r="AH32" s="25">
        <v>3.3704440387286101</v>
      </c>
      <c r="AI32" s="25">
        <v>38.116777778380197</v>
      </c>
      <c r="AJ32" s="25">
        <v>6.1485600717769498E-2</v>
      </c>
      <c r="AK32" s="25">
        <v>7.6196359632269104</v>
      </c>
      <c r="AL32" s="25">
        <v>0</v>
      </c>
      <c r="AM32" s="91">
        <v>765.94518777989197</v>
      </c>
      <c r="AN32" s="25">
        <v>11400.1596096557</v>
      </c>
      <c r="AO32" s="25">
        <v>1266.68448965227</v>
      </c>
      <c r="AP32" s="25">
        <v>12666.844099308</v>
      </c>
      <c r="AQ32" s="25">
        <v>5.6798344489161203E-4</v>
      </c>
      <c r="AR32" s="25">
        <v>5.2023856210562096</v>
      </c>
      <c r="AS32" s="25">
        <v>6.0136413927258303</v>
      </c>
      <c r="AT32" s="25">
        <v>195.28461824818601</v>
      </c>
      <c r="AU32" s="25">
        <v>9.6770286409894002</v>
      </c>
      <c r="AV32" s="25">
        <v>8.8119086057331</v>
      </c>
      <c r="AW32" s="25">
        <v>45.684246230482103</v>
      </c>
      <c r="AX32" s="25">
        <v>4.6821344049692399</v>
      </c>
      <c r="AY32" s="25">
        <v>4.48278401869521E-2</v>
      </c>
      <c r="AZ32" s="25">
        <v>73.310363621154195</v>
      </c>
      <c r="BA32" s="25">
        <v>1927.7830049445499</v>
      </c>
      <c r="BB32" s="25">
        <v>1204.4967069678401</v>
      </c>
      <c r="BC32" s="25">
        <v>723.28629797670601</v>
      </c>
      <c r="BD32" s="25">
        <v>1.17369401709684</v>
      </c>
      <c r="BE32" s="25">
        <v>3.1099043899535099E-2</v>
      </c>
      <c r="BF32" s="25">
        <v>277.774997913302</v>
      </c>
      <c r="BG32" s="25">
        <v>1.2824090605554499</v>
      </c>
      <c r="BH32" s="25">
        <v>142.22813777608701</v>
      </c>
      <c r="BI32" s="25">
        <v>6.55687663321154</v>
      </c>
      <c r="BJ32" s="25">
        <v>3.4195710309187</v>
      </c>
      <c r="BK32" s="25">
        <v>355.63739651294998</v>
      </c>
      <c r="BL32" s="25">
        <v>7.3693569716853897</v>
      </c>
      <c r="BM32" s="25">
        <v>121.906844875963</v>
      </c>
      <c r="BN32" s="25">
        <v>145.80433550453299</v>
      </c>
      <c r="BO32" s="25">
        <v>0.45719386308597998</v>
      </c>
      <c r="BP32" s="25">
        <v>537.87342817528997</v>
      </c>
      <c r="BQ32" s="25">
        <v>116.890688299925</v>
      </c>
      <c r="BR32" s="25">
        <v>5.6872934032198401</v>
      </c>
      <c r="BS32" s="25">
        <v>0.17155443343132801</v>
      </c>
      <c r="BT32" s="25">
        <v>171.80079889686399</v>
      </c>
      <c r="BU32" s="91">
        <v>0</v>
      </c>
      <c r="BV32" s="25">
        <v>35.985964231710298</v>
      </c>
      <c r="BW32" s="25">
        <v>685.01435242844298</v>
      </c>
      <c r="BX32" s="25">
        <v>126.03595168050499</v>
      </c>
      <c r="BZ32" s="34">
        <f t="shared" si="0"/>
        <v>0</v>
      </c>
      <c r="CA32" s="22">
        <f t="shared" si="1"/>
        <v>5.3748528829331487E-3</v>
      </c>
      <c r="CB32" s="22">
        <f t="shared" si="2"/>
        <v>2.7058969244562999E-3</v>
      </c>
      <c r="CC32" s="22">
        <f t="shared" si="3"/>
        <v>4.8619062213355593E-3</v>
      </c>
      <c r="CD32" s="22">
        <f t="shared" si="4"/>
        <v>4.9285259412772788E-3</v>
      </c>
      <c r="CE32" s="22">
        <f t="shared" si="5"/>
        <v>4.7399492587138657E-3</v>
      </c>
      <c r="CF32" s="22">
        <f t="shared" si="6"/>
        <v>3.6145628042500966E-3</v>
      </c>
      <c r="CG32" s="22">
        <f t="shared" si="7"/>
        <v>2.7726287467405523E-3</v>
      </c>
    </row>
    <row r="33" spans="1:85" x14ac:dyDescent="0.25">
      <c r="A33" s="19" t="s">
        <v>106</v>
      </c>
      <c r="B33" s="91">
        <v>1161.3884017</v>
      </c>
      <c r="C33" s="91">
        <v>1.2138551977000001</v>
      </c>
      <c r="D33" s="91">
        <v>757.67295738999997</v>
      </c>
      <c r="E33" s="91">
        <v>4755.4600109000003</v>
      </c>
      <c r="F33" s="91">
        <v>2712.7978962000002</v>
      </c>
      <c r="G33" s="91">
        <v>200.46578604999999</v>
      </c>
      <c r="H33" s="91">
        <v>20.910378122000001</v>
      </c>
      <c r="I33" s="91"/>
      <c r="J33" s="91"/>
      <c r="K33" s="91"/>
      <c r="L33" s="91"/>
      <c r="M33" s="25" t="s">
        <v>197</v>
      </c>
      <c r="N33" s="91">
        <v>2.31786679832667E-3</v>
      </c>
      <c r="O33" s="25">
        <v>0.396218851611086</v>
      </c>
      <c r="P33" s="25">
        <v>0.14266434400740799</v>
      </c>
      <c r="Q33" s="25">
        <v>0.14248128378101499</v>
      </c>
      <c r="R33" s="25">
        <v>4.5177746391309101E-2</v>
      </c>
      <c r="S33" s="91">
        <v>1.1113526366507401E-3</v>
      </c>
      <c r="T33" s="25">
        <v>0.95130498878874303</v>
      </c>
      <c r="U33" s="25">
        <v>2.1983323072167802</v>
      </c>
      <c r="V33" s="25">
        <v>1167.7586755340999</v>
      </c>
      <c r="W33" s="25">
        <v>1.1705912643479199</v>
      </c>
      <c r="X33" s="25">
        <v>0.35007518135126497</v>
      </c>
      <c r="Y33" s="25">
        <v>0.58276001718745296</v>
      </c>
      <c r="Z33" s="25">
        <v>4.3175518677226604E-3</v>
      </c>
      <c r="AA33" s="91">
        <v>1.3335964252054299E-3</v>
      </c>
      <c r="AB33" s="25">
        <v>0.756884694842615</v>
      </c>
      <c r="AC33" s="25">
        <v>0.756884694842615</v>
      </c>
      <c r="AD33" s="25">
        <v>0</v>
      </c>
      <c r="AE33" s="25">
        <v>0.70638503198592695</v>
      </c>
      <c r="AF33" s="25">
        <v>1.4895807854693301E-3</v>
      </c>
      <c r="AG33" s="91">
        <v>0.15814458307551199</v>
      </c>
      <c r="AH33" s="25">
        <v>5.4090239851848996E-3</v>
      </c>
      <c r="AI33" s="25">
        <v>4.7623845685278903E-3</v>
      </c>
      <c r="AJ33" s="25">
        <v>7.9762448263033508E-3</v>
      </c>
      <c r="AK33" s="25">
        <v>1.2170878359981601</v>
      </c>
      <c r="AL33" s="25">
        <v>0</v>
      </c>
      <c r="AM33" s="91">
        <v>21.729142432249098</v>
      </c>
      <c r="AN33" s="25">
        <v>685.49337688916398</v>
      </c>
      <c r="AO33" s="25">
        <v>76.165865563914394</v>
      </c>
      <c r="AP33" s="25">
        <v>761.65924245307895</v>
      </c>
      <c r="AQ33" s="25">
        <v>9.4738552423155292E-6</v>
      </c>
      <c r="AR33" s="25">
        <v>0.82850426826765899</v>
      </c>
      <c r="AS33" s="25">
        <v>7.0262512828144104</v>
      </c>
      <c r="AT33" s="25">
        <v>10.3004211886297</v>
      </c>
      <c r="AU33" s="25">
        <v>22.901217436355299</v>
      </c>
      <c r="AV33" s="25">
        <v>13.756066923504999</v>
      </c>
      <c r="AW33" s="25">
        <v>104.737312323285</v>
      </c>
      <c r="AX33" s="25">
        <v>3.7865121193582301</v>
      </c>
      <c r="AY33" s="25">
        <v>0.23521290806175099</v>
      </c>
      <c r="AZ33" s="25">
        <v>227.155925952258</v>
      </c>
      <c r="BA33" s="25">
        <v>4780.8206823292803</v>
      </c>
      <c r="BB33" s="25">
        <v>2727.1210416826698</v>
      </c>
      <c r="BC33" s="25">
        <v>2053.6996406466101</v>
      </c>
      <c r="BD33" s="25">
        <v>3.9356764066865999</v>
      </c>
      <c r="BE33" s="25">
        <v>7.5686193113863098E-2</v>
      </c>
      <c r="BF33" s="25">
        <v>522.08870219414905</v>
      </c>
      <c r="BG33" s="25">
        <v>5.2000302319813203</v>
      </c>
      <c r="BH33" s="25">
        <v>363.840431731124</v>
      </c>
      <c r="BI33" s="25">
        <v>0.19772974420873299</v>
      </c>
      <c r="BJ33" s="25">
        <v>0.117528942497947</v>
      </c>
      <c r="BK33" s="25">
        <v>909.87499054768602</v>
      </c>
      <c r="BL33" s="25">
        <v>5.3773540499015803E-2</v>
      </c>
      <c r="BM33" s="25">
        <v>364.38552643617197</v>
      </c>
      <c r="BN33" s="25">
        <v>177.32031201574199</v>
      </c>
      <c r="BO33" s="25">
        <v>0.48592829366887802</v>
      </c>
      <c r="BP33" s="25">
        <v>201.01913268142599</v>
      </c>
      <c r="BQ33" s="25">
        <v>6.6719557697952796</v>
      </c>
      <c r="BR33" s="25">
        <v>3.0123173531308201</v>
      </c>
      <c r="BS33" s="25">
        <v>9.8603690907588101E-4</v>
      </c>
      <c r="BT33" s="25">
        <v>2.4582523824190199</v>
      </c>
      <c r="BU33" s="91">
        <v>0</v>
      </c>
      <c r="BV33" s="25">
        <v>0.22900097678863501</v>
      </c>
      <c r="BW33" s="25">
        <v>20.9676164530938</v>
      </c>
      <c r="BX33" s="25">
        <v>2.6674033575489098</v>
      </c>
      <c r="BZ33" s="34">
        <f t="shared" si="0"/>
        <v>0</v>
      </c>
      <c r="CA33" s="22">
        <f t="shared" si="1"/>
        <v>5.4850503283615341E-3</v>
      </c>
      <c r="CB33" s="22">
        <f t="shared" si="2"/>
        <v>2.6631169057768794E-3</v>
      </c>
      <c r="CC33" s="22">
        <f t="shared" si="3"/>
        <v>5.2612212488231972E-3</v>
      </c>
      <c r="CD33" s="22">
        <f t="shared" si="4"/>
        <v>5.3329586141300303E-3</v>
      </c>
      <c r="CE33" s="22">
        <f t="shared" si="5"/>
        <v>5.2798424470665468E-3</v>
      </c>
      <c r="CF33" s="22">
        <f t="shared" si="6"/>
        <v>2.7603046002472472E-3</v>
      </c>
      <c r="CG33" s="22">
        <f t="shared" si="7"/>
        <v>2.7373168844602772E-3</v>
      </c>
    </row>
    <row r="34" spans="1:85" x14ac:dyDescent="0.25">
      <c r="A34" s="19" t="s">
        <v>107</v>
      </c>
      <c r="B34" s="91">
        <v>35186.033832000001</v>
      </c>
      <c r="C34" s="91">
        <v>254.84495802000001</v>
      </c>
      <c r="D34" s="91">
        <v>40287.510782999998</v>
      </c>
      <c r="E34" s="91">
        <v>13173.759577000001</v>
      </c>
      <c r="F34" s="91">
        <v>9626.5959653999998</v>
      </c>
      <c r="G34" s="91">
        <v>21939.701869</v>
      </c>
      <c r="H34" s="91">
        <v>11345.128130999999</v>
      </c>
      <c r="I34" s="91"/>
      <c r="J34" s="91"/>
      <c r="K34" s="91"/>
      <c r="L34" s="91"/>
      <c r="M34" s="25" t="s">
        <v>198</v>
      </c>
      <c r="N34" s="91">
        <v>11.2337775373058</v>
      </c>
      <c r="O34" s="25">
        <v>599.50215097416196</v>
      </c>
      <c r="P34" s="25">
        <v>32.931454192929301</v>
      </c>
      <c r="Q34" s="25">
        <v>32.039301837054197</v>
      </c>
      <c r="R34" s="25">
        <v>29.335434430760898</v>
      </c>
      <c r="S34" s="91">
        <v>5.3933473777974799</v>
      </c>
      <c r="T34" s="25">
        <v>169.72031565013</v>
      </c>
      <c r="U34" s="25">
        <v>7589.6317975291504</v>
      </c>
      <c r="V34" s="25">
        <v>35281.492483627902</v>
      </c>
      <c r="W34" s="25">
        <v>298.03879367524002</v>
      </c>
      <c r="X34" s="25">
        <v>1054.9064092506001</v>
      </c>
      <c r="Y34" s="25">
        <v>53.111665169264</v>
      </c>
      <c r="Z34" s="25">
        <v>22.2658748419808</v>
      </c>
      <c r="AA34" s="91">
        <v>6.4653319179219402</v>
      </c>
      <c r="AB34" s="25">
        <v>1089.31884201307</v>
      </c>
      <c r="AC34" s="25">
        <v>1089.31884201307</v>
      </c>
      <c r="AD34" s="25">
        <v>0</v>
      </c>
      <c r="AE34" s="25">
        <v>53.787944380028101</v>
      </c>
      <c r="AF34" s="25">
        <v>6.1569320811719601</v>
      </c>
      <c r="AG34" s="91">
        <v>252.30792015735599</v>
      </c>
      <c r="AH34" s="25">
        <v>259.12512739291299</v>
      </c>
      <c r="AI34" s="25">
        <v>174.62286321846599</v>
      </c>
      <c r="AJ34" s="25">
        <v>5.5193422689237996</v>
      </c>
      <c r="AK34" s="25">
        <v>255.524206564482</v>
      </c>
      <c r="AL34" s="25">
        <v>0</v>
      </c>
      <c r="AM34" s="91">
        <v>13116.914988279101</v>
      </c>
      <c r="AN34" s="25">
        <v>36355.041755747698</v>
      </c>
      <c r="AO34" s="25">
        <v>4039.4514448823502</v>
      </c>
      <c r="AP34" s="25">
        <v>40394.493200630001</v>
      </c>
      <c r="AQ34" s="25">
        <v>4.6292250581325398E-2</v>
      </c>
      <c r="AR34" s="25">
        <v>319.79303968139902</v>
      </c>
      <c r="AS34" s="25">
        <v>109.40408134063</v>
      </c>
      <c r="AT34" s="25">
        <v>4421.1184881500303</v>
      </c>
      <c r="AU34" s="25">
        <v>118.844827176706</v>
      </c>
      <c r="AV34" s="25">
        <v>182.825734438399</v>
      </c>
      <c r="AW34" s="25">
        <v>394.80229451545199</v>
      </c>
      <c r="AX34" s="25">
        <v>211.36194539966999</v>
      </c>
      <c r="AY34" s="25">
        <v>6.6386213699520997</v>
      </c>
      <c r="AZ34" s="25">
        <v>52.674235852444603</v>
      </c>
      <c r="BA34" s="25">
        <v>13208.8864718431</v>
      </c>
      <c r="BB34" s="25">
        <v>9651.8330394300992</v>
      </c>
      <c r="BC34" s="25">
        <v>3557.0534324130099</v>
      </c>
      <c r="BD34" s="25">
        <v>0.248686653549166</v>
      </c>
      <c r="BE34" s="25">
        <v>12.2244880187503</v>
      </c>
      <c r="BF34" s="25">
        <v>3114.9001032788201</v>
      </c>
      <c r="BG34" s="25">
        <v>28.445386548498799</v>
      </c>
      <c r="BH34" s="25">
        <v>1023.13634476981</v>
      </c>
      <c r="BI34" s="25">
        <v>216.45656089320201</v>
      </c>
      <c r="BJ34" s="25">
        <v>119.255321450972</v>
      </c>
      <c r="BK34" s="25">
        <v>2558.1780518218402</v>
      </c>
      <c r="BL34" s="25">
        <v>564.57130988622998</v>
      </c>
      <c r="BM34" s="25">
        <v>336.91500791349</v>
      </c>
      <c r="BN34" s="25">
        <v>1055.63361973357</v>
      </c>
      <c r="BO34" s="25">
        <v>109.887728254325</v>
      </c>
      <c r="BP34" s="25">
        <v>22018.112716879499</v>
      </c>
      <c r="BQ34" s="25">
        <v>2437.5918023693698</v>
      </c>
      <c r="BR34" s="25">
        <v>197.72144919150901</v>
      </c>
      <c r="BS34" s="25">
        <v>43.441746517583503</v>
      </c>
      <c r="BT34" s="25">
        <v>2150.1469085349399</v>
      </c>
      <c r="BU34" s="91">
        <v>1.6662949485804901</v>
      </c>
      <c r="BV34" s="25">
        <v>577.27690170495305</v>
      </c>
      <c r="BW34" s="25">
        <v>11375.8290306453</v>
      </c>
      <c r="BX34" s="25">
        <v>764.61206095836201</v>
      </c>
      <c r="BZ34" s="34">
        <f t="shared" si="0"/>
        <v>0</v>
      </c>
      <c r="CA34" s="22">
        <f t="shared" si="1"/>
        <v>2.7129699267521984E-3</v>
      </c>
      <c r="CB34" s="22">
        <f t="shared" si="2"/>
        <v>2.6653403298984879E-3</v>
      </c>
      <c r="CC34" s="22">
        <f t="shared" si="3"/>
        <v>2.655473509054465E-3</v>
      </c>
      <c r="CD34" s="22">
        <f t="shared" si="4"/>
        <v>2.6664290203403072E-3</v>
      </c>
      <c r="CE34" s="22">
        <f t="shared" si="5"/>
        <v>2.621598966114992E-3</v>
      </c>
      <c r="CF34" s="22">
        <f t="shared" si="6"/>
        <v>3.5739249488294291E-3</v>
      </c>
      <c r="CG34" s="22">
        <f t="shared" si="7"/>
        <v>2.7060866383176265E-3</v>
      </c>
    </row>
    <row r="35" spans="1:85" x14ac:dyDescent="0.25">
      <c r="A35" s="19" t="s">
        <v>108</v>
      </c>
      <c r="B35" s="91">
        <v>3449.0415155999999</v>
      </c>
      <c r="C35" s="91">
        <v>109.51753564000001</v>
      </c>
      <c r="D35" s="91">
        <v>9256.9232811000002</v>
      </c>
      <c r="E35" s="91">
        <v>8779.5310645999998</v>
      </c>
      <c r="F35" s="91">
        <v>5156.7444965000004</v>
      </c>
      <c r="G35" s="91">
        <v>122639.47829</v>
      </c>
      <c r="H35" s="91">
        <v>1325.8715284</v>
      </c>
      <c r="I35" s="91"/>
      <c r="J35" s="91"/>
      <c r="K35" s="91"/>
      <c r="L35" s="91"/>
      <c r="M35" s="25" t="s">
        <v>199</v>
      </c>
      <c r="N35" s="91">
        <v>0</v>
      </c>
      <c r="O35" s="25">
        <v>30.716927417335</v>
      </c>
      <c r="P35" s="25">
        <v>1.4000019566408199</v>
      </c>
      <c r="Q35" s="25">
        <v>1.4000019566408199</v>
      </c>
      <c r="R35" s="25">
        <v>0.39956788071892801</v>
      </c>
      <c r="S35" s="91">
        <v>0</v>
      </c>
      <c r="T35" s="25">
        <v>17.957367141685801</v>
      </c>
      <c r="U35" s="25">
        <v>818.28078052757303</v>
      </c>
      <c r="V35" s="25">
        <v>3463.5319976997098</v>
      </c>
      <c r="W35" s="25">
        <v>29.2596634150194</v>
      </c>
      <c r="X35" s="25">
        <v>114.748172651525</v>
      </c>
      <c r="Y35" s="25">
        <v>11.712629871242299</v>
      </c>
      <c r="Z35" s="25">
        <v>0</v>
      </c>
      <c r="AA35" s="91">
        <v>0</v>
      </c>
      <c r="AB35" s="25">
        <v>88.167197024837407</v>
      </c>
      <c r="AC35" s="25">
        <v>88.167197024837407</v>
      </c>
      <c r="AD35" s="25">
        <v>0</v>
      </c>
      <c r="AE35" s="25">
        <v>10.688047461285301</v>
      </c>
      <c r="AF35" s="25">
        <v>2.1996207971692701E-3</v>
      </c>
      <c r="AG35" s="91">
        <v>1.2313012039617599</v>
      </c>
      <c r="AH35" s="25">
        <v>2.36650613006168E-2</v>
      </c>
      <c r="AI35" s="25">
        <v>0</v>
      </c>
      <c r="AJ35" s="25">
        <v>7.4151929211792894E-2</v>
      </c>
      <c r="AK35" s="25">
        <v>109.817839793096</v>
      </c>
      <c r="AL35" s="25">
        <v>0</v>
      </c>
      <c r="AM35" s="91">
        <v>1475.00351409414</v>
      </c>
      <c r="AN35" s="25">
        <v>8360.1500940685801</v>
      </c>
      <c r="AO35" s="25">
        <v>928.90386037820099</v>
      </c>
      <c r="AP35" s="25">
        <v>9289.0539544467902</v>
      </c>
      <c r="AQ35" s="25">
        <v>0</v>
      </c>
      <c r="AR35" s="25">
        <v>17.261095233080301</v>
      </c>
      <c r="AS35" s="25">
        <v>36.0588483062064</v>
      </c>
      <c r="AT35" s="25">
        <v>911.81580038343202</v>
      </c>
      <c r="AU35" s="25">
        <v>46.1301019861328</v>
      </c>
      <c r="AV35" s="25">
        <v>23.3277189295898</v>
      </c>
      <c r="AW35" s="25">
        <v>131.25126819349899</v>
      </c>
      <c r="AX35" s="25">
        <v>9.5141706882498909</v>
      </c>
      <c r="AY35" s="25">
        <v>0</v>
      </c>
      <c r="AZ35" s="25">
        <v>203.456986323237</v>
      </c>
      <c r="BA35" s="25">
        <v>8815.4157103146299</v>
      </c>
      <c r="BB35" s="25">
        <v>5177.5389170131602</v>
      </c>
      <c r="BC35" s="25">
        <v>3637.8767933014701</v>
      </c>
      <c r="BD35" s="25">
        <v>3.2088032205118</v>
      </c>
      <c r="BE35" s="25">
        <v>0.140150559477945</v>
      </c>
      <c r="BF35" s="25">
        <v>1760.7766671462</v>
      </c>
      <c r="BG35" s="25">
        <v>6.0618770995993296</v>
      </c>
      <c r="BH35" s="25">
        <v>396.38597006894901</v>
      </c>
      <c r="BI35" s="25">
        <v>6.0389575910536397</v>
      </c>
      <c r="BJ35" s="25">
        <v>2.92041304720096</v>
      </c>
      <c r="BK35" s="25">
        <v>991.68275761206405</v>
      </c>
      <c r="BL35" s="25">
        <v>175.11061834805801</v>
      </c>
      <c r="BM35" s="25">
        <v>351.33312706239599</v>
      </c>
      <c r="BN35" s="25">
        <v>1060.7375494496</v>
      </c>
      <c r="BO35" s="25">
        <v>148.51354972918099</v>
      </c>
      <c r="BP35" s="25">
        <v>122978.070376049</v>
      </c>
      <c r="BQ35" s="25">
        <v>721.597581841889</v>
      </c>
      <c r="BR35" s="25">
        <v>859.64175481847803</v>
      </c>
      <c r="BS35" s="25">
        <v>0</v>
      </c>
      <c r="BT35" s="25">
        <v>25.6215814088619</v>
      </c>
      <c r="BU35" s="91">
        <v>0</v>
      </c>
      <c r="BV35" s="25">
        <v>33.391754344616103</v>
      </c>
      <c r="BW35" s="25">
        <v>1329.5097312159</v>
      </c>
      <c r="BX35" s="25">
        <v>26.607001767919499</v>
      </c>
      <c r="BZ35" s="34">
        <f t="shared" si="0"/>
        <v>0</v>
      </c>
      <c r="CA35" s="22">
        <f t="shared" si="1"/>
        <v>4.2013069527199057E-3</v>
      </c>
      <c r="CB35" s="22">
        <f t="shared" si="2"/>
        <v>2.7420645592605057E-3</v>
      </c>
      <c r="CC35" s="22">
        <f t="shared" si="3"/>
        <v>3.4709884019879121E-3</v>
      </c>
      <c r="CD35" s="22">
        <f t="shared" ref="CD35:CD51" si="9">IF(E35=0,"",(BA35-E35)/E35)</f>
        <v>4.0873077901985898E-3</v>
      </c>
      <c r="CE35" s="22">
        <f t="shared" ref="CE35:CE51" si="10">IF(F35=0,"",(BB35-F35)/F35)</f>
        <v>4.032470588231289E-3</v>
      </c>
      <c r="CF35" s="22">
        <f t="shared" si="6"/>
        <v>2.7608735031336906E-3</v>
      </c>
      <c r="CG35" s="22">
        <f t="shared" si="7"/>
        <v>2.7440085543510178E-3</v>
      </c>
    </row>
    <row r="36" spans="1:85" x14ac:dyDescent="0.25">
      <c r="A36" s="19" t="s">
        <v>109</v>
      </c>
      <c r="B36" s="91">
        <v>4848.0769019999998</v>
      </c>
      <c r="C36" s="91">
        <v>44.329960921000001</v>
      </c>
      <c r="D36" s="91">
        <v>17378.621343999999</v>
      </c>
      <c r="E36" s="91">
        <v>4974.1549219999997</v>
      </c>
      <c r="F36" s="91">
        <v>3329.4938115999998</v>
      </c>
      <c r="G36" s="91">
        <v>12951.948399999999</v>
      </c>
      <c r="H36" s="91">
        <v>2518.4525179000002</v>
      </c>
      <c r="I36" s="91"/>
      <c r="J36" s="91"/>
      <c r="K36" s="91"/>
      <c r="L36" s="91"/>
      <c r="M36" s="25" t="s">
        <v>200</v>
      </c>
      <c r="N36" s="91">
        <v>2.4445778190776899E-2</v>
      </c>
      <c r="O36" s="25">
        <v>54.428329706424599</v>
      </c>
      <c r="P36" s="25">
        <v>2.1948693545325102</v>
      </c>
      <c r="Q36" s="25">
        <v>2.1948693545325102</v>
      </c>
      <c r="R36" s="25">
        <v>1.49404070078704</v>
      </c>
      <c r="S36" s="91">
        <v>0</v>
      </c>
      <c r="T36" s="25">
        <v>143.49728697050099</v>
      </c>
      <c r="U36" s="25">
        <v>4945.7917574906396</v>
      </c>
      <c r="V36" s="25">
        <v>4864.9675191543001</v>
      </c>
      <c r="W36" s="25">
        <v>44.076040297491701</v>
      </c>
      <c r="X36" s="25">
        <v>521.95495228724894</v>
      </c>
      <c r="Y36" s="25">
        <v>15.645110508088599</v>
      </c>
      <c r="Z36" s="25">
        <v>0.36913860372294299</v>
      </c>
      <c r="AA36" s="91">
        <v>3.9001474958250001E-2</v>
      </c>
      <c r="AB36" s="25">
        <v>359.007061057866</v>
      </c>
      <c r="AC36" s="25">
        <v>359.007061057866</v>
      </c>
      <c r="AD36" s="25">
        <v>0</v>
      </c>
      <c r="AE36" s="25">
        <v>15.4460104823113</v>
      </c>
      <c r="AF36" s="25">
        <v>1.5619671070553501E-3</v>
      </c>
      <c r="AG36" s="91">
        <v>12.843837583921999</v>
      </c>
      <c r="AH36" s="25">
        <v>7.2172864468019</v>
      </c>
      <c r="AI36" s="25">
        <v>26.035519496407101</v>
      </c>
      <c r="AJ36" s="25">
        <v>4.7169727912829203E-2</v>
      </c>
      <c r="AK36" s="25">
        <v>44.450310782034499</v>
      </c>
      <c r="AL36" s="25">
        <v>0</v>
      </c>
      <c r="AM36" s="91">
        <v>3102.5037310917801</v>
      </c>
      <c r="AN36" s="25">
        <v>15695.6193571617</v>
      </c>
      <c r="AO36" s="25">
        <v>1743.9586526216799</v>
      </c>
      <c r="AP36" s="25">
        <v>17439.578009783399</v>
      </c>
      <c r="AQ36" s="25">
        <v>4.0792451660907197E-3</v>
      </c>
      <c r="AR36" s="25">
        <v>64.668017615427999</v>
      </c>
      <c r="AS36" s="25">
        <v>22.262908844700899</v>
      </c>
      <c r="AT36" s="25">
        <v>1106.94667428414</v>
      </c>
      <c r="AU36" s="25">
        <v>31.867832104437301</v>
      </c>
      <c r="AV36" s="25">
        <v>38.443052347420803</v>
      </c>
      <c r="AW36" s="25">
        <v>164.37815864490599</v>
      </c>
      <c r="AX36" s="25">
        <v>25.612130699075699</v>
      </c>
      <c r="AY36" s="25">
        <v>0.56143175713884397</v>
      </c>
      <c r="AZ36" s="25">
        <v>171.60417812562599</v>
      </c>
      <c r="BA36" s="25">
        <v>5002.7829653333301</v>
      </c>
      <c r="BB36" s="25">
        <v>3343.18217605991</v>
      </c>
      <c r="BC36" s="25">
        <v>1659.6007892734101</v>
      </c>
      <c r="BD36" s="25">
        <v>8.3295965938590193</v>
      </c>
      <c r="BE36" s="25">
        <v>7.2622571945082495E-2</v>
      </c>
      <c r="BF36" s="25">
        <v>676.31642482098096</v>
      </c>
      <c r="BG36" s="25">
        <v>10.0227174501342</v>
      </c>
      <c r="BH36" s="25">
        <v>426.13007553299502</v>
      </c>
      <c r="BI36" s="25">
        <v>44.812220468570303</v>
      </c>
      <c r="BJ36" s="25">
        <v>38.777594843923801</v>
      </c>
      <c r="BK36" s="25">
        <v>1065.3289886054099</v>
      </c>
      <c r="BL36" s="25">
        <v>256.47344744927699</v>
      </c>
      <c r="BM36" s="25">
        <v>281.66794927219797</v>
      </c>
      <c r="BN36" s="25">
        <v>323.36932084493202</v>
      </c>
      <c r="BO36" s="25">
        <v>13.6249725316623</v>
      </c>
      <c r="BP36" s="25">
        <v>13010.9497020653</v>
      </c>
      <c r="BQ36" s="25">
        <v>809.885290890183</v>
      </c>
      <c r="BR36" s="25">
        <v>68.041002516575901</v>
      </c>
      <c r="BS36" s="25">
        <v>4.3030562771209698E-3</v>
      </c>
      <c r="BT36" s="25">
        <v>344.83079741735497</v>
      </c>
      <c r="BU36" s="91">
        <v>0</v>
      </c>
      <c r="BV36" s="25">
        <v>48.270245619283003</v>
      </c>
      <c r="BW36" s="25">
        <v>2525.3634041031301</v>
      </c>
      <c r="BX36" s="25">
        <v>55.3215314064011</v>
      </c>
      <c r="BZ36" s="34">
        <f t="shared" si="0"/>
        <v>0</v>
      </c>
      <c r="CA36" s="22">
        <f t="shared" si="1"/>
        <v>3.4839829267832734E-3</v>
      </c>
      <c r="CB36" s="22">
        <f t="shared" si="2"/>
        <v>2.7148650378684587E-3</v>
      </c>
      <c r="CC36" s="22">
        <f t="shared" si="3"/>
        <v>3.507566254928826E-3</v>
      </c>
      <c r="CD36" s="22">
        <f t="shared" si="9"/>
        <v>5.7553582030009853E-3</v>
      </c>
      <c r="CE36" s="22">
        <f t="shared" si="10"/>
        <v>4.1112449022189948E-3</v>
      </c>
      <c r="CF36" s="22">
        <f t="shared" si="6"/>
        <v>4.5553997161771028E-3</v>
      </c>
      <c r="CG36" s="22">
        <f t="shared" si="7"/>
        <v>2.7441002576028151E-3</v>
      </c>
    </row>
    <row r="37" spans="1:85" x14ac:dyDescent="0.25">
      <c r="A37" s="19" t="s">
        <v>110</v>
      </c>
      <c r="B37" s="91">
        <v>3150.8490289000001</v>
      </c>
      <c r="C37" s="91">
        <v>64.619402985999997</v>
      </c>
      <c r="D37" s="91">
        <v>8986.5059459999993</v>
      </c>
      <c r="E37" s="91">
        <v>1873.4321654</v>
      </c>
      <c r="F37" s="91">
        <v>1599.7124349000001</v>
      </c>
      <c r="G37" s="91">
        <v>2746.5939361999999</v>
      </c>
      <c r="H37" s="91">
        <v>6713.0325239000003</v>
      </c>
      <c r="I37" s="91"/>
      <c r="J37" s="91"/>
      <c r="K37" s="91"/>
      <c r="L37" s="91"/>
      <c r="M37" s="25" t="s">
        <v>201</v>
      </c>
      <c r="N37" s="91">
        <v>1.7761305177742499</v>
      </c>
      <c r="O37" s="25">
        <v>548.23704089241301</v>
      </c>
      <c r="P37" s="25">
        <v>47.417161379542101</v>
      </c>
      <c r="Q37" s="25">
        <v>47.293778816089599</v>
      </c>
      <c r="R37" s="25">
        <v>36.419911145957101</v>
      </c>
      <c r="S37" s="91">
        <v>0.91364151408336902</v>
      </c>
      <c r="T37" s="25">
        <v>67.474363309858006</v>
      </c>
      <c r="U37" s="25">
        <v>765.83767642031796</v>
      </c>
      <c r="V37" s="25">
        <v>3158.6239169739301</v>
      </c>
      <c r="W37" s="25">
        <v>40.722482270814197</v>
      </c>
      <c r="X37" s="25">
        <v>11.5796102541872</v>
      </c>
      <c r="Y37" s="25">
        <v>6.5180666005876198</v>
      </c>
      <c r="Z37" s="25">
        <v>13.7619872856362</v>
      </c>
      <c r="AA37" s="91">
        <v>1.25041591100437</v>
      </c>
      <c r="AB37" s="25">
        <v>303.15803635027299</v>
      </c>
      <c r="AC37" s="25">
        <v>303.15803635027299</v>
      </c>
      <c r="AD37" s="25">
        <v>0</v>
      </c>
      <c r="AE37" s="25">
        <v>6.4456548815865302</v>
      </c>
      <c r="AF37" s="25">
        <v>0.85291030752472796</v>
      </c>
      <c r="AG37" s="91">
        <v>427.11371432425801</v>
      </c>
      <c r="AH37" s="25">
        <v>466.39916873272898</v>
      </c>
      <c r="AI37" s="25">
        <v>511.02440479763902</v>
      </c>
      <c r="AJ37" s="25">
        <v>20.501844687877298</v>
      </c>
      <c r="AK37" s="25">
        <v>64.794244284131594</v>
      </c>
      <c r="AL37" s="25">
        <v>0</v>
      </c>
      <c r="AM37" s="91">
        <v>7326.3817582301299</v>
      </c>
      <c r="AN37" s="25">
        <v>8109.0094642018803</v>
      </c>
      <c r="AO37" s="25">
        <v>901.00028356619805</v>
      </c>
      <c r="AP37" s="25">
        <v>9010.0097477680793</v>
      </c>
      <c r="AQ37" s="25">
        <v>4.3732950252868302E-2</v>
      </c>
      <c r="AR37" s="25">
        <v>91.209661801352297</v>
      </c>
      <c r="AS37" s="25">
        <v>15.254285134785</v>
      </c>
      <c r="AT37" s="25">
        <v>1962.8838818940801</v>
      </c>
      <c r="AU37" s="25">
        <v>16.280006525680999</v>
      </c>
      <c r="AV37" s="25">
        <v>38.530809281458502</v>
      </c>
      <c r="AW37" s="25">
        <v>77.653204407039297</v>
      </c>
      <c r="AX37" s="25">
        <v>26.725716082166201</v>
      </c>
      <c r="AY37" s="25">
        <v>10.798483263061</v>
      </c>
      <c r="AZ37" s="25">
        <v>8.9788733334435609</v>
      </c>
      <c r="BA37" s="25">
        <v>1923.73370027088</v>
      </c>
      <c r="BB37" s="25">
        <v>1603.67545760813</v>
      </c>
      <c r="BC37" s="25">
        <v>320.05824266274197</v>
      </c>
      <c r="BD37" s="25">
        <v>2.0644968336116599E-2</v>
      </c>
      <c r="BE37" s="25">
        <v>0.50842596714011001</v>
      </c>
      <c r="BF37" s="25">
        <v>326.34478570302502</v>
      </c>
      <c r="BG37" s="25">
        <v>7.6066567304353496</v>
      </c>
      <c r="BH37" s="25">
        <v>206.33943142798799</v>
      </c>
      <c r="BI37" s="25">
        <v>49.685627870831098</v>
      </c>
      <c r="BJ37" s="25">
        <v>27.0638164991705</v>
      </c>
      <c r="BK37" s="25">
        <v>515.76716210034294</v>
      </c>
      <c r="BL37" s="25">
        <v>48.482160206806</v>
      </c>
      <c r="BM37" s="25">
        <v>52.441742502356199</v>
      </c>
      <c r="BN37" s="25">
        <v>213.48357980896799</v>
      </c>
      <c r="BO37" s="25">
        <v>10.1922060019065</v>
      </c>
      <c r="BP37" s="25">
        <v>2757.5648878003999</v>
      </c>
      <c r="BQ37" s="25">
        <v>765.46520314805502</v>
      </c>
      <c r="BR37" s="25">
        <v>22.686019043965398</v>
      </c>
      <c r="BS37" s="25">
        <v>320.183459800528</v>
      </c>
      <c r="BT37" s="25">
        <v>742.12098538117402</v>
      </c>
      <c r="BU37" s="91">
        <v>1.5895015763488101</v>
      </c>
      <c r="BV37" s="25">
        <v>237.02523909855</v>
      </c>
      <c r="BW37" s="25">
        <v>6731.3473530646997</v>
      </c>
      <c r="BX37" s="25">
        <v>1243.9484120325801</v>
      </c>
      <c r="BZ37" s="34">
        <f t="shared" si="0"/>
        <v>0</v>
      </c>
      <c r="CA37" s="22">
        <f t="shared" si="1"/>
        <v>2.4675533491505695E-3</v>
      </c>
      <c r="CB37" s="22">
        <f t="shared" si="2"/>
        <v>2.7057089674671938E-3</v>
      </c>
      <c r="CC37" s="22">
        <f t="shared" si="3"/>
        <v>2.6154549843192126E-3</v>
      </c>
      <c r="CD37" s="22">
        <f t="shared" si="9"/>
        <v>2.6849936602930072E-2</v>
      </c>
      <c r="CE37" s="22">
        <f t="shared" si="10"/>
        <v>2.477334439409866E-3</v>
      </c>
      <c r="CF37" s="22">
        <f t="shared" si="6"/>
        <v>3.9943842647445172E-3</v>
      </c>
      <c r="CG37" s="22">
        <f t="shared" si="7"/>
        <v>2.7282497290895334E-3</v>
      </c>
    </row>
    <row r="38" spans="1:85" x14ac:dyDescent="0.25">
      <c r="A38" s="19" t="s">
        <v>111</v>
      </c>
      <c r="B38" s="91">
        <v>209.17747582000001</v>
      </c>
      <c r="C38" s="91">
        <v>0.1849158108</v>
      </c>
      <c r="D38" s="91">
        <v>1024.1543968000001</v>
      </c>
      <c r="E38" s="91">
        <v>3006.3218882000001</v>
      </c>
      <c r="F38" s="91">
        <v>1700.9623403999999</v>
      </c>
      <c r="G38" s="91">
        <v>33.484959969000002</v>
      </c>
      <c r="H38" s="91">
        <v>69.537622192000001</v>
      </c>
      <c r="I38" s="91"/>
      <c r="J38" s="91"/>
      <c r="K38" s="91"/>
      <c r="L38" s="91"/>
      <c r="M38" s="25" t="s">
        <v>202</v>
      </c>
      <c r="N38" s="91">
        <v>0</v>
      </c>
      <c r="O38" s="25">
        <v>8.2952421629546198E-3</v>
      </c>
      <c r="P38" s="25">
        <v>0</v>
      </c>
      <c r="Q38" s="25">
        <v>0</v>
      </c>
      <c r="R38" s="25">
        <v>0</v>
      </c>
      <c r="S38" s="91">
        <v>0</v>
      </c>
      <c r="T38" s="25">
        <v>9.4937862678708402</v>
      </c>
      <c r="U38" s="25">
        <v>16.313415678182601</v>
      </c>
      <c r="V38" s="25">
        <v>209.750755477658</v>
      </c>
      <c r="W38" s="25">
        <v>22.818643560622</v>
      </c>
      <c r="X38" s="25">
        <v>3.0319770557796799</v>
      </c>
      <c r="Y38" s="25">
        <v>7.5456121495887496</v>
      </c>
      <c r="Z38" s="25">
        <v>3.6742644779620499</v>
      </c>
      <c r="AA38" s="91">
        <v>0</v>
      </c>
      <c r="AB38" s="25">
        <v>1.2442156659115799E-2</v>
      </c>
      <c r="AC38" s="25">
        <v>1.2442156659115799E-2</v>
      </c>
      <c r="AD38" s="25">
        <v>0</v>
      </c>
      <c r="AE38" s="25">
        <v>4.8489229031961401</v>
      </c>
      <c r="AF38" s="25">
        <v>0</v>
      </c>
      <c r="AG38" s="91">
        <v>0</v>
      </c>
      <c r="AH38" s="25">
        <v>0</v>
      </c>
      <c r="AI38" s="25">
        <v>0</v>
      </c>
      <c r="AJ38" s="25">
        <v>0</v>
      </c>
      <c r="AK38" s="25">
        <v>0.185407887696555</v>
      </c>
      <c r="AL38" s="25">
        <v>0</v>
      </c>
      <c r="AM38" s="91">
        <v>72.800583475255806</v>
      </c>
      <c r="AN38" s="25">
        <v>924.77716631116903</v>
      </c>
      <c r="AO38" s="25">
        <v>102.753348734822</v>
      </c>
      <c r="AP38" s="25">
        <v>1027.5305150459899</v>
      </c>
      <c r="AQ38" s="25">
        <v>0</v>
      </c>
      <c r="AR38" s="25">
        <v>12.349371888655501</v>
      </c>
      <c r="AS38" s="25">
        <v>0</v>
      </c>
      <c r="AT38" s="25">
        <v>8.8867017815704692</v>
      </c>
      <c r="AU38" s="25">
        <v>10.4696581747934</v>
      </c>
      <c r="AV38" s="25">
        <v>8.8007492423265301</v>
      </c>
      <c r="AW38" s="25">
        <v>98.327439221327595</v>
      </c>
      <c r="AX38" s="25">
        <v>3.2345197506572498E-2</v>
      </c>
      <c r="AY38" s="25">
        <v>0</v>
      </c>
      <c r="AZ38" s="25">
        <v>145.62509666331499</v>
      </c>
      <c r="BA38" s="25">
        <v>3022.4770817453</v>
      </c>
      <c r="BB38" s="25">
        <v>1710.0695757071701</v>
      </c>
      <c r="BC38" s="25">
        <v>1312.4075060381299</v>
      </c>
      <c r="BD38" s="25">
        <v>2.33492286578812</v>
      </c>
      <c r="BE38" s="25">
        <v>1.4003284886765099E-5</v>
      </c>
      <c r="BF38" s="25">
        <v>282.77260354679601</v>
      </c>
      <c r="BG38" s="25">
        <v>2.4723279154747799</v>
      </c>
      <c r="BH38" s="25">
        <v>234.74508697454101</v>
      </c>
      <c r="BI38" s="25">
        <v>0</v>
      </c>
      <c r="BJ38" s="25">
        <v>5.2025845444975301E-2</v>
      </c>
      <c r="BK38" s="25">
        <v>590.02923019009097</v>
      </c>
      <c r="BL38" s="25">
        <v>0.30563116305494298</v>
      </c>
      <c r="BM38" s="25">
        <v>222.62392442555799</v>
      </c>
      <c r="BN38" s="25">
        <v>111.783725853932</v>
      </c>
      <c r="BO38" s="25">
        <v>4.2558699162794798E-4</v>
      </c>
      <c r="BP38" s="25">
        <v>33.596215761063</v>
      </c>
      <c r="BQ38" s="25">
        <v>1.5828986368491399E-3</v>
      </c>
      <c r="BR38" s="25">
        <v>4.6797134873261599E-2</v>
      </c>
      <c r="BS38" s="25">
        <v>0</v>
      </c>
      <c r="BT38" s="25">
        <v>1.01333569130882E-2</v>
      </c>
      <c r="BU38" s="91">
        <v>0</v>
      </c>
      <c r="BV38" s="25">
        <v>4.9222924519254703E-2</v>
      </c>
      <c r="BW38" s="25">
        <v>69.759758417522306</v>
      </c>
      <c r="BX38" s="25">
        <v>8.8113491856677498E-3</v>
      </c>
      <c r="BZ38" s="34">
        <f t="shared" si="0"/>
        <v>0</v>
      </c>
      <c r="CA38" s="22">
        <f t="shared" si="1"/>
        <v>2.74063761124695E-3</v>
      </c>
      <c r="CB38" s="22">
        <f t="shared" si="2"/>
        <v>2.6610861149521828E-3</v>
      </c>
      <c r="CC38" s="22">
        <f t="shared" si="3"/>
        <v>3.2964934355001353E-3</v>
      </c>
      <c r="CD38" s="22">
        <f t="shared" si="9"/>
        <v>5.3737404529801075E-3</v>
      </c>
      <c r="CE38" s="22">
        <f t="shared" si="10"/>
        <v>5.3541663391727529E-3</v>
      </c>
      <c r="CF38" s="22">
        <f t="shared" si="6"/>
        <v>3.3225601035807581E-3</v>
      </c>
      <c r="CG38" s="22">
        <f t="shared" si="7"/>
        <v>3.194475429559071E-3</v>
      </c>
    </row>
    <row r="39" spans="1:85" x14ac:dyDescent="0.25">
      <c r="A39" s="19" t="s">
        <v>112</v>
      </c>
      <c r="B39" s="91">
        <v>13382.498697999999</v>
      </c>
      <c r="C39" s="91">
        <v>114.01935437</v>
      </c>
      <c r="D39" s="91">
        <v>31946.606906000001</v>
      </c>
      <c r="E39" s="91">
        <v>19064.938925999999</v>
      </c>
      <c r="F39" s="91">
        <v>12627.697408</v>
      </c>
      <c r="G39" s="91">
        <v>70421.911028000002</v>
      </c>
      <c r="H39" s="91">
        <v>3967.2694474999998</v>
      </c>
      <c r="I39" s="91"/>
      <c r="J39" s="91"/>
      <c r="K39" s="91"/>
      <c r="L39" s="91"/>
      <c r="M39" s="25" t="s">
        <v>203</v>
      </c>
      <c r="N39" s="91">
        <v>0.452089416293256</v>
      </c>
      <c r="O39" s="25">
        <v>837.092927438316</v>
      </c>
      <c r="P39" s="25">
        <v>8.9563223229972309</v>
      </c>
      <c r="Q39" s="25">
        <v>8.9206435944864602</v>
      </c>
      <c r="R39" s="25">
        <v>23.633682845400799</v>
      </c>
      <c r="S39" s="91">
        <v>0.21533419188280201</v>
      </c>
      <c r="T39" s="25">
        <v>103.963820044176</v>
      </c>
      <c r="U39" s="25">
        <v>2210.8922794336499</v>
      </c>
      <c r="V39" s="25">
        <v>13439.5047649597</v>
      </c>
      <c r="W39" s="25">
        <v>62.630199843242998</v>
      </c>
      <c r="X39" s="25">
        <v>16.7866866314194</v>
      </c>
      <c r="Y39" s="25">
        <v>6.3606904639273196</v>
      </c>
      <c r="Z39" s="25">
        <v>0.86204207135964195</v>
      </c>
      <c r="AA39" s="91">
        <v>0.26309840919988597</v>
      </c>
      <c r="AB39" s="25">
        <v>1445.0905324534001</v>
      </c>
      <c r="AC39" s="25">
        <v>1445.0905324534001</v>
      </c>
      <c r="AD39" s="25">
        <v>0</v>
      </c>
      <c r="AE39" s="25">
        <v>3.5909275233197002</v>
      </c>
      <c r="AF39" s="25">
        <v>0.24703112880019301</v>
      </c>
      <c r="AG39" s="91">
        <v>12.123464396819699</v>
      </c>
      <c r="AH39" s="25">
        <v>34.855108197475602</v>
      </c>
      <c r="AI39" s="25">
        <v>2.6888599083979501</v>
      </c>
      <c r="AJ39" s="25">
        <v>0.14172533092405601</v>
      </c>
      <c r="AK39" s="25">
        <v>114.382958905405</v>
      </c>
      <c r="AL39" s="25">
        <v>0</v>
      </c>
      <c r="AM39" s="91">
        <v>4834.9911390730604</v>
      </c>
      <c r="AN39" s="25">
        <v>28862.4396104433</v>
      </c>
      <c r="AO39" s="25">
        <v>3206.9362722928499</v>
      </c>
      <c r="AP39" s="25">
        <v>32069.375882736102</v>
      </c>
      <c r="AQ39" s="25">
        <v>2.3339657431505098E-3</v>
      </c>
      <c r="AR39" s="25">
        <v>26.067511798911099</v>
      </c>
      <c r="AS39" s="25">
        <v>42.468978759569403</v>
      </c>
      <c r="AT39" s="25">
        <v>1702.0873404712199</v>
      </c>
      <c r="AU39" s="25">
        <v>84.210706490958401</v>
      </c>
      <c r="AV39" s="25">
        <v>107.247565769936</v>
      </c>
      <c r="AW39" s="25">
        <v>452.51775275164403</v>
      </c>
      <c r="AX39" s="25">
        <v>44.348239081334</v>
      </c>
      <c r="AY39" s="25">
        <v>1.39231637923908</v>
      </c>
      <c r="AZ39" s="25">
        <v>682.60663089998297</v>
      </c>
      <c r="BA39" s="25">
        <v>19209.341460993801</v>
      </c>
      <c r="BB39" s="25">
        <v>12683.7402728204</v>
      </c>
      <c r="BC39" s="25">
        <v>6525.6011881733002</v>
      </c>
      <c r="BD39" s="25">
        <v>11.193590712324299</v>
      </c>
      <c r="BE39" s="25">
        <v>0.34508037114811202</v>
      </c>
      <c r="BF39" s="25">
        <v>3125.1022407998298</v>
      </c>
      <c r="BG39" s="25">
        <v>15.0894995034089</v>
      </c>
      <c r="BH39" s="25">
        <v>1442.8495673539501</v>
      </c>
      <c r="BI39" s="25">
        <v>90.030471913666901</v>
      </c>
      <c r="BJ39" s="25">
        <v>48.232332431643002</v>
      </c>
      <c r="BK39" s="25">
        <v>3607.6385087495901</v>
      </c>
      <c r="BL39" s="25">
        <v>91.464107569727602</v>
      </c>
      <c r="BM39" s="25">
        <v>1125.57555194364</v>
      </c>
      <c r="BN39" s="25">
        <v>1784.5252911037901</v>
      </c>
      <c r="BO39" s="25">
        <v>18.3659478048063</v>
      </c>
      <c r="BP39" s="25">
        <v>70653.397846922104</v>
      </c>
      <c r="BQ39" s="25">
        <v>915.93350453839696</v>
      </c>
      <c r="BR39" s="25">
        <v>758.507638530181</v>
      </c>
      <c r="BS39" s="25">
        <v>0.22690391146811301</v>
      </c>
      <c r="BT39" s="25">
        <v>236.56643170953001</v>
      </c>
      <c r="BU39" s="91">
        <v>0</v>
      </c>
      <c r="BV39" s="25">
        <v>108.128476492483</v>
      </c>
      <c r="BW39" s="25">
        <v>3978.17916345618</v>
      </c>
      <c r="BX39" s="25">
        <v>115.498790733444</v>
      </c>
      <c r="BZ39" s="34">
        <f t="shared" si="0"/>
        <v>0</v>
      </c>
      <c r="CA39" s="22">
        <f t="shared" si="1"/>
        <v>4.2597476185983153E-3</v>
      </c>
      <c r="CB39" s="22">
        <f t="shared" si="2"/>
        <v>3.18897206017395E-3</v>
      </c>
      <c r="CC39" s="22">
        <f t="shared" si="3"/>
        <v>3.8429426041187206E-3</v>
      </c>
      <c r="CD39" s="22">
        <f t="shared" si="9"/>
        <v>7.5742458737631507E-3</v>
      </c>
      <c r="CE39" s="22">
        <f t="shared" si="10"/>
        <v>4.4380905726245055E-3</v>
      </c>
      <c r="CF39" s="22">
        <f t="shared" si="6"/>
        <v>3.287141963955814E-3</v>
      </c>
      <c r="CG39" s="22">
        <f t="shared" si="7"/>
        <v>2.7499306766408404E-3</v>
      </c>
    </row>
    <row r="40" spans="1:85" x14ac:dyDescent="0.25">
      <c r="A40" s="19" t="s">
        <v>113</v>
      </c>
      <c r="B40" s="91">
        <v>627.88489872000002</v>
      </c>
      <c r="C40" s="91">
        <v>101.71011631</v>
      </c>
      <c r="D40" s="91">
        <v>1533.8037102999999</v>
      </c>
      <c r="E40" s="91">
        <v>1254.0996035999999</v>
      </c>
      <c r="F40" s="91">
        <v>740.90648721000002</v>
      </c>
      <c r="G40" s="91">
        <v>15787.384955</v>
      </c>
      <c r="H40" s="91">
        <v>608.57213836000005</v>
      </c>
      <c r="I40" s="91"/>
      <c r="J40" s="91"/>
      <c r="K40" s="91"/>
      <c r="L40" s="91"/>
      <c r="M40" s="25" t="s">
        <v>204</v>
      </c>
      <c r="N40" s="91">
        <v>0.14855958643231601</v>
      </c>
      <c r="O40" s="25">
        <v>47.433273872592601</v>
      </c>
      <c r="P40" s="25">
        <v>6.5844408289660903</v>
      </c>
      <c r="Q40" s="25">
        <v>6.5727107562069804</v>
      </c>
      <c r="R40" s="25">
        <v>0.94955520547628303</v>
      </c>
      <c r="S40" s="91">
        <v>7.4610789881358094E-2</v>
      </c>
      <c r="T40" s="25">
        <v>9.8367878885148397</v>
      </c>
      <c r="U40" s="25">
        <v>37.436073884605896</v>
      </c>
      <c r="V40" s="25">
        <v>630.12846455000897</v>
      </c>
      <c r="W40" s="25">
        <v>8.5920505883338603</v>
      </c>
      <c r="X40" s="25">
        <v>3.3479904794316502</v>
      </c>
      <c r="Y40" s="25">
        <v>4.5348619675828701</v>
      </c>
      <c r="Z40" s="25">
        <v>0.324370403233607</v>
      </c>
      <c r="AA40" s="91">
        <v>8.54693815869976E-2</v>
      </c>
      <c r="AB40" s="25">
        <v>65.431183217645199</v>
      </c>
      <c r="AC40" s="25">
        <v>65.431183217645199</v>
      </c>
      <c r="AD40" s="25">
        <v>0</v>
      </c>
      <c r="AE40" s="25">
        <v>6.2954925999317703</v>
      </c>
      <c r="AF40" s="25">
        <v>8.3558658403611305E-2</v>
      </c>
      <c r="AG40" s="91">
        <v>25.043532390110901</v>
      </c>
      <c r="AH40" s="25">
        <v>1.1102263043899501</v>
      </c>
      <c r="AI40" s="25">
        <v>50.7102455911416</v>
      </c>
      <c r="AJ40" s="25">
        <v>1.16739223198432</v>
      </c>
      <c r="AK40" s="25">
        <v>102.049563221393</v>
      </c>
      <c r="AL40" s="25">
        <v>0</v>
      </c>
      <c r="AM40" s="91">
        <v>668.128813510584</v>
      </c>
      <c r="AN40" s="25">
        <v>1385.0222165410501</v>
      </c>
      <c r="AO40" s="25">
        <v>153.89113652805</v>
      </c>
      <c r="AP40" s="25">
        <v>1538.9133530690999</v>
      </c>
      <c r="AQ40" s="25">
        <v>6.0732738120669897E-4</v>
      </c>
      <c r="AR40" s="25">
        <v>28.108694729874799</v>
      </c>
      <c r="AS40" s="25">
        <v>5.7000263919707597E-2</v>
      </c>
      <c r="AT40" s="25">
        <v>137.51220005257301</v>
      </c>
      <c r="AU40" s="25">
        <v>1.9643306419087501</v>
      </c>
      <c r="AV40" s="25">
        <v>2.9644914342719502</v>
      </c>
      <c r="AW40" s="25">
        <v>15.4090777671588</v>
      </c>
      <c r="AX40" s="25">
        <v>0.210733367130187</v>
      </c>
      <c r="AY40" s="25">
        <v>7.5414514128871193E-2</v>
      </c>
      <c r="AZ40" s="25">
        <v>23.340690560304601</v>
      </c>
      <c r="BA40" s="25">
        <v>1259.09234119148</v>
      </c>
      <c r="BB40" s="25">
        <v>743.79480222754296</v>
      </c>
      <c r="BC40" s="25">
        <v>515.297538963938</v>
      </c>
      <c r="BD40" s="25">
        <v>0.400843171789659</v>
      </c>
      <c r="BE40" s="25">
        <v>1.93157750624183E-2</v>
      </c>
      <c r="BF40" s="25">
        <v>301.52299681498198</v>
      </c>
      <c r="BG40" s="25">
        <v>0.40114332600296498</v>
      </c>
      <c r="BH40" s="25">
        <v>39.5611997339021</v>
      </c>
      <c r="BI40" s="25">
        <v>0.169973827675721</v>
      </c>
      <c r="BJ40" s="25">
        <v>9.3591056509973403E-2</v>
      </c>
      <c r="BK40" s="25">
        <v>98.995289708714097</v>
      </c>
      <c r="BL40" s="25">
        <v>1.0073882226922499</v>
      </c>
      <c r="BM40" s="25">
        <v>36.464826317145899</v>
      </c>
      <c r="BN40" s="25">
        <v>221.84574846365399</v>
      </c>
      <c r="BO40" s="25">
        <v>0.298135483280697</v>
      </c>
      <c r="BP40" s="25">
        <v>15840.284676642201</v>
      </c>
      <c r="BQ40" s="25">
        <v>78.018344878811405</v>
      </c>
      <c r="BR40" s="25">
        <v>245.460045554104</v>
      </c>
      <c r="BS40" s="25">
        <v>15.482080264400301</v>
      </c>
      <c r="BT40" s="25">
        <v>183.88577945084299</v>
      </c>
      <c r="BU40" s="91">
        <v>0.66528724440880205</v>
      </c>
      <c r="BV40" s="25">
        <v>17.033024769770702</v>
      </c>
      <c r="BW40" s="25">
        <v>610.30193783825803</v>
      </c>
      <c r="BX40" s="25">
        <v>26.971105172809299</v>
      </c>
      <c r="BZ40" s="34">
        <f t="shared" si="0"/>
        <v>0</v>
      </c>
      <c r="CA40" s="22">
        <f t="shared" si="1"/>
        <v>3.5732119606358718E-3</v>
      </c>
      <c r="CB40" s="22">
        <f t="shared" si="2"/>
        <v>3.3373957646297887E-3</v>
      </c>
      <c r="CC40" s="22">
        <f t="shared" si="3"/>
        <v>3.3313537676216637E-3</v>
      </c>
      <c r="CD40" s="22">
        <f t="shared" si="9"/>
        <v>3.981133218723662E-3</v>
      </c>
      <c r="CE40" s="22">
        <f t="shared" si="10"/>
        <v>3.8983529870541978E-3</v>
      </c>
      <c r="CF40" s="22">
        <f t="shared" si="6"/>
        <v>3.3507589631205808E-3</v>
      </c>
      <c r="CG40" s="22">
        <f t="shared" si="7"/>
        <v>2.8423901937402085E-3</v>
      </c>
    </row>
    <row r="41" spans="1:85" x14ac:dyDescent="0.25">
      <c r="A41" s="55" t="s">
        <v>114</v>
      </c>
      <c r="B41" s="91">
        <v>4929.8811783000001</v>
      </c>
      <c r="C41" s="91">
        <v>142.88210089</v>
      </c>
      <c r="D41" s="91">
        <v>12462.728652</v>
      </c>
      <c r="E41" s="91">
        <v>2963.3587171999998</v>
      </c>
      <c r="F41" s="91">
        <v>2269.2137201999999</v>
      </c>
      <c r="G41" s="91">
        <v>5271.9060443999997</v>
      </c>
      <c r="H41" s="91">
        <v>3592.4879986000001</v>
      </c>
      <c r="I41" s="91"/>
      <c r="J41" s="91"/>
      <c r="K41" s="91"/>
      <c r="L41" s="91"/>
      <c r="M41" s="25" t="s">
        <v>205</v>
      </c>
      <c r="N41" s="91">
        <v>0.59996093523239602</v>
      </c>
      <c r="O41" s="25">
        <v>13.526028748643601</v>
      </c>
      <c r="P41" s="25">
        <v>1.7145257672594101</v>
      </c>
      <c r="Q41" s="25">
        <v>1.6670029770311401</v>
      </c>
      <c r="R41" s="25">
        <v>1.65179950750674</v>
      </c>
      <c r="S41" s="91">
        <v>0.286912007173796</v>
      </c>
      <c r="T41" s="25">
        <v>182.576031886252</v>
      </c>
      <c r="U41" s="25">
        <v>2637.77931196401</v>
      </c>
      <c r="V41" s="25">
        <v>4942.9011948821899</v>
      </c>
      <c r="W41" s="25">
        <v>67.180284189187702</v>
      </c>
      <c r="X41" s="25">
        <v>9.4762075891152193</v>
      </c>
      <c r="Y41" s="25">
        <v>23.293399152607702</v>
      </c>
      <c r="Z41" s="25">
        <v>1.1839589616502899</v>
      </c>
      <c r="AA41" s="91">
        <v>0.34675735286628401</v>
      </c>
      <c r="AB41" s="25">
        <v>481.16133920377303</v>
      </c>
      <c r="AC41" s="25">
        <v>481.16133920377303</v>
      </c>
      <c r="AD41" s="25">
        <v>0</v>
      </c>
      <c r="AE41" s="25">
        <v>17.660122372823299</v>
      </c>
      <c r="AF41" s="25">
        <v>0.32943358472780898</v>
      </c>
      <c r="AG41" s="91">
        <v>10.2287330447513</v>
      </c>
      <c r="AH41" s="25">
        <v>1.1877844305317999</v>
      </c>
      <c r="AI41" s="25">
        <v>1.24334562701764</v>
      </c>
      <c r="AJ41" s="25">
        <v>0.19986220156110401</v>
      </c>
      <c r="AK41" s="25">
        <v>143.26055840407301</v>
      </c>
      <c r="AL41" s="25">
        <v>0</v>
      </c>
      <c r="AM41" s="91">
        <v>3629.09810312339</v>
      </c>
      <c r="AN41" s="25">
        <v>11251.031310283101</v>
      </c>
      <c r="AO41" s="25">
        <v>1250.1140253118299</v>
      </c>
      <c r="AP41" s="25">
        <v>12501.145335595</v>
      </c>
      <c r="AQ41" s="25">
        <v>2.7201867387423701E-3</v>
      </c>
      <c r="AR41" s="25">
        <v>137.86368742235501</v>
      </c>
      <c r="AS41" s="25">
        <v>33.892485485851097</v>
      </c>
      <c r="AT41" s="25">
        <v>1445.9212546158001</v>
      </c>
      <c r="AU41" s="25">
        <v>27.188002159405201</v>
      </c>
      <c r="AV41" s="25">
        <v>36.931846124187402</v>
      </c>
      <c r="AW41" s="25">
        <v>120.201650757585</v>
      </c>
      <c r="AX41" s="25">
        <v>31.4524484490065</v>
      </c>
      <c r="AY41" s="25">
        <v>0.13629137979574099</v>
      </c>
      <c r="AZ41" s="25">
        <v>6.9101129799181997</v>
      </c>
      <c r="BA41" s="25">
        <v>2986.4575620962401</v>
      </c>
      <c r="BB41" s="25">
        <v>2276.4324504398501</v>
      </c>
      <c r="BC41" s="25">
        <v>710.02511165638805</v>
      </c>
      <c r="BD41" s="25">
        <v>8.1102762942508993E-3</v>
      </c>
      <c r="BE41" s="25">
        <v>0.17675165222088099</v>
      </c>
      <c r="BF41" s="25">
        <v>621.49058986934403</v>
      </c>
      <c r="BG41" s="25">
        <v>0.76397636711365002</v>
      </c>
      <c r="BH41" s="25">
        <v>229.57565645441599</v>
      </c>
      <c r="BI41" s="25">
        <v>55.771768131990797</v>
      </c>
      <c r="BJ41" s="25">
        <v>29.4911481638254</v>
      </c>
      <c r="BK41" s="25">
        <v>574.87463002441496</v>
      </c>
      <c r="BL41" s="25">
        <v>161.656418919359</v>
      </c>
      <c r="BM41" s="25">
        <v>67.836521939141605</v>
      </c>
      <c r="BN41" s="25">
        <v>436.04023425012502</v>
      </c>
      <c r="BO41" s="25">
        <v>3.69022597521721</v>
      </c>
      <c r="BP41" s="25">
        <v>5291.32505201816</v>
      </c>
      <c r="BQ41" s="25">
        <v>968.970180214381</v>
      </c>
      <c r="BR41" s="25">
        <v>68.617870582516005</v>
      </c>
      <c r="BS41" s="25">
        <v>0.25480754680811302</v>
      </c>
      <c r="BT41" s="25">
        <v>810.63567565004098</v>
      </c>
      <c r="BU41" s="91">
        <v>0</v>
      </c>
      <c r="BV41" s="25">
        <v>120.57476898742701</v>
      </c>
      <c r="BW41" s="25">
        <v>3602.29183821161</v>
      </c>
      <c r="BX41" s="25">
        <v>153.60361632466601</v>
      </c>
      <c r="BZ41" s="34">
        <f t="shared" si="0"/>
        <v>0</v>
      </c>
      <c r="CA41" s="22">
        <f t="shared" si="1"/>
        <v>2.6410406480992612E-3</v>
      </c>
      <c r="CB41" s="22">
        <f t="shared" si="2"/>
        <v>2.6487398471580909E-3</v>
      </c>
      <c r="CC41" s="22">
        <f t="shared" si="3"/>
        <v>3.0825258791809564E-3</v>
      </c>
      <c r="CD41" s="22">
        <f t="shared" si="9"/>
        <v>7.7948190214601407E-3</v>
      </c>
      <c r="CE41" s="22">
        <f t="shared" si="10"/>
        <v>3.1811592604040588E-3</v>
      </c>
      <c r="CF41" s="22">
        <f t="shared" si="6"/>
        <v>3.6834889420663823E-3</v>
      </c>
      <c r="CG41" s="22">
        <f t="shared" si="7"/>
        <v>2.7289832604675229E-3</v>
      </c>
    </row>
    <row r="42" spans="1:85" x14ac:dyDescent="0.25">
      <c r="A42" s="19" t="s">
        <v>115</v>
      </c>
      <c r="B42" s="91">
        <v>5190.9890003999999</v>
      </c>
      <c r="C42" s="91">
        <v>101.8817608</v>
      </c>
      <c r="D42" s="91">
        <v>12625.211568000001</v>
      </c>
      <c r="E42" s="91">
        <v>6368.6936813000002</v>
      </c>
      <c r="F42" s="91">
        <v>4112.8693334999998</v>
      </c>
      <c r="G42" s="91">
        <v>105840.21678</v>
      </c>
      <c r="H42" s="91">
        <v>472.76080093000002</v>
      </c>
      <c r="I42" s="91"/>
      <c r="J42" s="91"/>
      <c r="K42" s="91"/>
      <c r="L42" s="91"/>
      <c r="M42" s="25" t="s">
        <v>206</v>
      </c>
      <c r="N42" s="91">
        <v>0</v>
      </c>
      <c r="O42" s="25">
        <v>8.9588144548591799</v>
      </c>
      <c r="P42" s="25">
        <v>0.26369559019296102</v>
      </c>
      <c r="Q42" s="25">
        <v>0.26369559019296102</v>
      </c>
      <c r="R42" s="25">
        <v>7.5261610178739294E-2</v>
      </c>
      <c r="S42" s="91">
        <v>0</v>
      </c>
      <c r="T42" s="25">
        <v>23.6008144998072</v>
      </c>
      <c r="U42" s="25">
        <v>721.71218068855001</v>
      </c>
      <c r="V42" s="25">
        <v>5207.27824809712</v>
      </c>
      <c r="W42" s="25">
        <v>8.4040722118751994</v>
      </c>
      <c r="X42" s="25">
        <v>1.4624442575196901</v>
      </c>
      <c r="Y42" s="25">
        <v>2.9678758540422101</v>
      </c>
      <c r="Z42" s="25">
        <v>0</v>
      </c>
      <c r="AA42" s="91">
        <v>0</v>
      </c>
      <c r="AB42" s="25">
        <v>232.555035410416</v>
      </c>
      <c r="AC42" s="25">
        <v>232.555035410416</v>
      </c>
      <c r="AD42" s="25">
        <v>0</v>
      </c>
      <c r="AE42" s="25">
        <v>2.4516728919586401</v>
      </c>
      <c r="AF42" s="25">
        <v>4.1442130961160398E-4</v>
      </c>
      <c r="AG42" s="91">
        <v>0.23192235412860501</v>
      </c>
      <c r="AH42" s="25">
        <v>4.4579101374030298E-3</v>
      </c>
      <c r="AI42" s="25">
        <v>0</v>
      </c>
      <c r="AJ42" s="25">
        <v>1.39668312971444E-2</v>
      </c>
      <c r="AK42" s="25">
        <v>102.156427318132</v>
      </c>
      <c r="AL42" s="25">
        <v>0</v>
      </c>
      <c r="AM42" s="91">
        <v>484.46159330235798</v>
      </c>
      <c r="AN42" s="25">
        <v>11397.855557583</v>
      </c>
      <c r="AO42" s="25">
        <v>1266.4286426706699</v>
      </c>
      <c r="AP42" s="25">
        <v>12664.2842002537</v>
      </c>
      <c r="AQ42" s="25">
        <v>0</v>
      </c>
      <c r="AR42" s="25">
        <v>4.3558912914565404</v>
      </c>
      <c r="AS42" s="25">
        <v>14.543156763614901</v>
      </c>
      <c r="AT42" s="25">
        <v>158.552489847738</v>
      </c>
      <c r="AU42" s="25">
        <v>35.601668147952097</v>
      </c>
      <c r="AV42" s="25">
        <v>50.2213265133351</v>
      </c>
      <c r="AW42" s="25">
        <v>195.467563580746</v>
      </c>
      <c r="AX42" s="25">
        <v>22.363819050359101</v>
      </c>
      <c r="AY42" s="25">
        <v>0.12759331880487301</v>
      </c>
      <c r="AZ42" s="25">
        <v>254.24340393061999</v>
      </c>
      <c r="BA42" s="25">
        <v>6399.7486788996703</v>
      </c>
      <c r="BB42" s="25">
        <v>4131.8179049526798</v>
      </c>
      <c r="BC42" s="25">
        <v>2267.93077394698</v>
      </c>
      <c r="BD42" s="25">
        <v>4.1309918387098703</v>
      </c>
      <c r="BE42" s="25">
        <v>4.0698046815148201E-2</v>
      </c>
      <c r="BF42" s="25">
        <v>550.23735684562496</v>
      </c>
      <c r="BG42" s="25">
        <v>5.0324412559731497</v>
      </c>
      <c r="BH42" s="25">
        <v>623.76776645336702</v>
      </c>
      <c r="BI42" s="25">
        <v>56.904430936247898</v>
      </c>
      <c r="BJ42" s="25">
        <v>30.5050583032126</v>
      </c>
      <c r="BK42" s="25">
        <v>1559.6857533105101</v>
      </c>
      <c r="BL42" s="25">
        <v>20.3989708699822</v>
      </c>
      <c r="BM42" s="25">
        <v>422.12067635046799</v>
      </c>
      <c r="BN42" s="25">
        <v>306.48540131395498</v>
      </c>
      <c r="BO42" s="25">
        <v>0.33879899235999</v>
      </c>
      <c r="BP42" s="25">
        <v>106130.166370155</v>
      </c>
      <c r="BQ42" s="25">
        <v>122.22042451146299</v>
      </c>
      <c r="BR42" s="25">
        <v>0.94071714369175297</v>
      </c>
      <c r="BS42" s="25">
        <v>0</v>
      </c>
      <c r="BT42" s="25">
        <v>14.763394404803201</v>
      </c>
      <c r="BU42" s="91">
        <v>0</v>
      </c>
      <c r="BV42" s="25">
        <v>0.65651845261859398</v>
      </c>
      <c r="BW42" s="25">
        <v>474.05075415819198</v>
      </c>
      <c r="BX42" s="25">
        <v>5.0117519512557998</v>
      </c>
      <c r="BZ42" s="34">
        <f t="shared" si="0"/>
        <v>0</v>
      </c>
      <c r="CA42" s="22">
        <f t="shared" si="1"/>
        <v>3.1379854004439083E-3</v>
      </c>
      <c r="CB42" s="22">
        <f t="shared" si="2"/>
        <v>2.6959341493046542E-3</v>
      </c>
      <c r="CC42" s="22">
        <f t="shared" si="3"/>
        <v>3.0948100982904131E-3</v>
      </c>
      <c r="CD42" s="22">
        <f t="shared" si="9"/>
        <v>4.8761958344542338E-3</v>
      </c>
      <c r="CE42" s="22">
        <f t="shared" si="10"/>
        <v>4.6071416123874224E-3</v>
      </c>
      <c r="CF42" s="22">
        <f t="shared" si="6"/>
        <v>2.7395029883365311E-3</v>
      </c>
      <c r="CG42" s="22">
        <f t="shared" si="7"/>
        <v>2.7285536906917979E-3</v>
      </c>
    </row>
    <row r="43" spans="1:85" x14ac:dyDescent="0.25">
      <c r="A43" s="19" t="s">
        <v>116</v>
      </c>
      <c r="B43" s="91">
        <v>108812.57448</v>
      </c>
      <c r="C43" s="91">
        <v>403.48399540999998</v>
      </c>
      <c r="D43" s="91">
        <v>31425.858421000001</v>
      </c>
      <c r="E43" s="91">
        <v>12591.30142</v>
      </c>
      <c r="F43" s="91">
        <v>9919.9400846999997</v>
      </c>
      <c r="G43" s="91">
        <v>141963.46595000001</v>
      </c>
      <c r="H43" s="91">
        <v>12900.189834999999</v>
      </c>
      <c r="I43" s="91"/>
      <c r="J43" s="91"/>
      <c r="K43" s="91"/>
      <c r="L43" s="91"/>
      <c r="M43" s="25" t="s">
        <v>207</v>
      </c>
      <c r="N43" s="91">
        <v>8.3406376924099401</v>
      </c>
      <c r="O43" s="25">
        <v>605.66153543289602</v>
      </c>
      <c r="P43" s="25">
        <v>13.3893813435681</v>
      </c>
      <c r="Q43" s="25">
        <v>12.727020166131201</v>
      </c>
      <c r="R43" s="25">
        <v>20.129445303973199</v>
      </c>
      <c r="S43" s="91">
        <v>4.0056444134131297</v>
      </c>
      <c r="T43" s="25">
        <v>81.631835503363504</v>
      </c>
      <c r="U43" s="25">
        <v>5296.6328500850996</v>
      </c>
      <c r="V43" s="25">
        <v>109105.85657663899</v>
      </c>
      <c r="W43" s="25">
        <v>62.716947066671402</v>
      </c>
      <c r="X43" s="25">
        <v>601.51068246134002</v>
      </c>
      <c r="Y43" s="25">
        <v>20.336733403413501</v>
      </c>
      <c r="Z43" s="25">
        <v>224.24696169588901</v>
      </c>
      <c r="AA43" s="91">
        <v>4.7998039324162303</v>
      </c>
      <c r="AB43" s="25">
        <v>802.97982248918595</v>
      </c>
      <c r="AC43" s="25">
        <v>802.97982248918595</v>
      </c>
      <c r="AD43" s="25">
        <v>0</v>
      </c>
      <c r="AE43" s="25">
        <v>33.484514839696303</v>
      </c>
      <c r="AF43" s="25">
        <v>4.5751611589271297</v>
      </c>
      <c r="AG43" s="91">
        <v>542.81330984070098</v>
      </c>
      <c r="AH43" s="25">
        <v>92.317889723789605</v>
      </c>
      <c r="AI43" s="25">
        <v>149.41719198810401</v>
      </c>
      <c r="AJ43" s="25">
        <v>2.3397389799567998</v>
      </c>
      <c r="AK43" s="25">
        <v>404.58797252412597</v>
      </c>
      <c r="AL43" s="25">
        <v>0</v>
      </c>
      <c r="AM43" s="91">
        <v>14836.312671502999</v>
      </c>
      <c r="AN43" s="25">
        <v>28354.907740574999</v>
      </c>
      <c r="AO43" s="25">
        <v>3150.5463334072301</v>
      </c>
      <c r="AP43" s="25">
        <v>31505.454073982299</v>
      </c>
      <c r="AQ43" s="25">
        <v>9.4961611924359604E-2</v>
      </c>
      <c r="AR43" s="25">
        <v>299.49108862396298</v>
      </c>
      <c r="AS43" s="25">
        <v>81.351826712282403</v>
      </c>
      <c r="AT43" s="25">
        <v>5772.2992724163696</v>
      </c>
      <c r="AU43" s="25">
        <v>103.940487073162</v>
      </c>
      <c r="AV43" s="25">
        <v>198.99970096512999</v>
      </c>
      <c r="AW43" s="25">
        <v>496.35240007215702</v>
      </c>
      <c r="AX43" s="25">
        <v>104.819457204473</v>
      </c>
      <c r="AY43" s="25">
        <v>1.03299172164442</v>
      </c>
      <c r="AZ43" s="25">
        <v>126.71695969668799</v>
      </c>
      <c r="BA43" s="25">
        <v>12638.1101620634</v>
      </c>
      <c r="BB43" s="25">
        <v>9948.3554037460199</v>
      </c>
      <c r="BC43" s="25">
        <v>2689.7547583174401</v>
      </c>
      <c r="BD43" s="25">
        <v>1.58886116679619</v>
      </c>
      <c r="BE43" s="25">
        <v>0.14924862472373299</v>
      </c>
      <c r="BF43" s="25">
        <v>1594.99088755099</v>
      </c>
      <c r="BG43" s="25">
        <v>8.3175181027022909</v>
      </c>
      <c r="BH43" s="25">
        <v>1373.45973003787</v>
      </c>
      <c r="BI43" s="25">
        <v>286.44966161470899</v>
      </c>
      <c r="BJ43" s="25">
        <v>154.19276961345801</v>
      </c>
      <c r="BK43" s="25">
        <v>3433.1050644847501</v>
      </c>
      <c r="BL43" s="25">
        <v>881.030609484759</v>
      </c>
      <c r="BM43" s="25">
        <v>348.26366151003401</v>
      </c>
      <c r="BN43" s="25">
        <v>1448.1486952534101</v>
      </c>
      <c r="BO43" s="25">
        <v>186.475482341028</v>
      </c>
      <c r="BP43" s="25">
        <v>142383.97047827599</v>
      </c>
      <c r="BQ43" s="25">
        <v>4683.7898505591502</v>
      </c>
      <c r="BR43" s="25">
        <v>748.05729176925695</v>
      </c>
      <c r="BS43" s="25">
        <v>334.87512058010901</v>
      </c>
      <c r="BT43" s="25">
        <v>2123.7310315142099</v>
      </c>
      <c r="BU43" s="91">
        <v>6.1338862815853899E-2</v>
      </c>
      <c r="BV43" s="25">
        <v>662.09904294779597</v>
      </c>
      <c r="BW43" s="25">
        <v>12935.439775114601</v>
      </c>
      <c r="BX43" s="25">
        <v>1005.3579944790901</v>
      </c>
      <c r="BZ43" s="34">
        <f t="shared" si="0"/>
        <v>0</v>
      </c>
      <c r="CA43" s="22">
        <f t="shared" si="1"/>
        <v>2.6952959990199019E-3</v>
      </c>
      <c r="CB43" s="22">
        <f t="shared" si="2"/>
        <v>2.7361112873986256E-3</v>
      </c>
      <c r="CC43" s="22">
        <f t="shared" si="3"/>
        <v>2.5328075979973532E-3</v>
      </c>
      <c r="CD43" s="22">
        <f t="shared" si="9"/>
        <v>3.7175459868706829E-3</v>
      </c>
      <c r="CE43" s="22">
        <f t="shared" si="10"/>
        <v>2.8644647854120077E-3</v>
      </c>
      <c r="CF43" s="22">
        <f t="shared" si="6"/>
        <v>2.9620615801539043E-3</v>
      </c>
      <c r="CG43" s="22">
        <f t="shared" si="7"/>
        <v>2.7325132858869662E-3</v>
      </c>
    </row>
    <row r="44" spans="1:85" x14ac:dyDescent="0.25">
      <c r="A44" s="19" t="s">
        <v>117</v>
      </c>
      <c r="B44" s="91">
        <v>519.19746606000001</v>
      </c>
      <c r="C44" s="91">
        <v>7.7216580163000001</v>
      </c>
      <c r="D44" s="91">
        <v>1448.9209185</v>
      </c>
      <c r="E44" s="91">
        <v>386.07025936999997</v>
      </c>
      <c r="F44" s="91">
        <v>274.63673912000002</v>
      </c>
      <c r="G44" s="91">
        <v>1452.4318094</v>
      </c>
      <c r="H44" s="91">
        <v>2613.8012106000001</v>
      </c>
      <c r="I44" s="91"/>
      <c r="J44" s="91"/>
      <c r="K44" s="91"/>
      <c r="L44" s="91"/>
      <c r="M44" s="25" t="s">
        <v>208</v>
      </c>
      <c r="N44" s="91">
        <v>8.4686635321351393E-3</v>
      </c>
      <c r="O44" s="25">
        <v>37.738838954262398</v>
      </c>
      <c r="P44" s="25">
        <v>11.9394367850526</v>
      </c>
      <c r="Q44" s="25">
        <v>11.9394367850526</v>
      </c>
      <c r="R44" s="25">
        <v>3.64566339813853</v>
      </c>
      <c r="S44" s="91">
        <v>11.667553793680399</v>
      </c>
      <c r="T44" s="25">
        <v>0.43530141844404202</v>
      </c>
      <c r="U44" s="25">
        <v>34.811172816971599</v>
      </c>
      <c r="V44" s="25">
        <v>520.53279741530298</v>
      </c>
      <c r="W44" s="25">
        <v>29.1399541598939</v>
      </c>
      <c r="X44" s="25">
        <v>3.66229852586981E-3</v>
      </c>
      <c r="Y44" s="25">
        <v>4.74517070225063</v>
      </c>
      <c r="Z44" s="25">
        <v>15.959255239130099</v>
      </c>
      <c r="AA44" s="91">
        <v>1.6945886652116201E-3</v>
      </c>
      <c r="AB44" s="25">
        <v>16.516568347174498</v>
      </c>
      <c r="AC44" s="25">
        <v>16.516568347174498</v>
      </c>
      <c r="AD44" s="25">
        <v>0</v>
      </c>
      <c r="AE44" s="25">
        <v>27.085338710783201</v>
      </c>
      <c r="AF44" s="25">
        <v>6.0286208680037703</v>
      </c>
      <c r="AG44" s="91">
        <v>304.38285153378501</v>
      </c>
      <c r="AH44" s="25">
        <v>3.8540813448833702</v>
      </c>
      <c r="AI44" s="25">
        <v>330.68298515598599</v>
      </c>
      <c r="AJ44" s="25">
        <v>7.7783120744874301</v>
      </c>
      <c r="AK44" s="25">
        <v>7.7425016594300002</v>
      </c>
      <c r="AL44" s="25">
        <v>0</v>
      </c>
      <c r="AM44" s="91">
        <v>2683.00191633349</v>
      </c>
      <c r="AN44" s="25">
        <v>1307.44537435436</v>
      </c>
      <c r="AO44" s="25">
        <v>145.27146028826701</v>
      </c>
      <c r="AP44" s="25">
        <v>1452.7168346426299</v>
      </c>
      <c r="AQ44" s="25">
        <v>4.24677343032918E-3</v>
      </c>
      <c r="AR44" s="25">
        <v>35.041164390150399</v>
      </c>
      <c r="AS44" s="25">
        <v>2.12852432672255</v>
      </c>
      <c r="AT44" s="25">
        <v>699.19854283673499</v>
      </c>
      <c r="AU44" s="25">
        <v>2.7678458748286099</v>
      </c>
      <c r="AV44" s="25">
        <v>5.6222666129878496</v>
      </c>
      <c r="AW44" s="25">
        <v>15.074093880489899</v>
      </c>
      <c r="AX44" s="25">
        <v>3.9120067450987701</v>
      </c>
      <c r="AY44" s="25">
        <v>0.47446397837486198</v>
      </c>
      <c r="AZ44" s="25">
        <v>1.27917595065643</v>
      </c>
      <c r="BA44" s="25">
        <v>387.94150612353098</v>
      </c>
      <c r="BB44" s="25">
        <v>275.34906991092203</v>
      </c>
      <c r="BC44" s="25">
        <v>112.59243621260801</v>
      </c>
      <c r="BD44" s="25">
        <v>0.11541188004651701</v>
      </c>
      <c r="BE44" s="25">
        <v>7.91719429928672E-2</v>
      </c>
      <c r="BF44" s="25">
        <v>59.470330184791102</v>
      </c>
      <c r="BG44" s="25">
        <v>0.94494214630974005</v>
      </c>
      <c r="BH44" s="25">
        <v>38.110687364166502</v>
      </c>
      <c r="BI44" s="25">
        <v>8.6756578977394501</v>
      </c>
      <c r="BJ44" s="25">
        <v>5.0319631024395903</v>
      </c>
      <c r="BK44" s="25">
        <v>95.248337124064506</v>
      </c>
      <c r="BL44" s="25">
        <v>16.0544747293043</v>
      </c>
      <c r="BM44" s="25">
        <v>6.5006358747399702</v>
      </c>
      <c r="BN44" s="25">
        <v>26.621916214837299</v>
      </c>
      <c r="BO44" s="25">
        <v>3.2916388096360398</v>
      </c>
      <c r="BP44" s="25">
        <v>1456.5052438848099</v>
      </c>
      <c r="BQ44" s="25">
        <v>288.03105216446198</v>
      </c>
      <c r="BR44" s="25">
        <v>1.0666854829057899</v>
      </c>
      <c r="BS44" s="25">
        <v>695.28635173841496</v>
      </c>
      <c r="BT44" s="25">
        <v>81.789089569134106</v>
      </c>
      <c r="BU44" s="91">
        <v>2.81857885983566</v>
      </c>
      <c r="BV44" s="25">
        <v>219.98890428775101</v>
      </c>
      <c r="BW44" s="25">
        <v>2620.9555537752499</v>
      </c>
      <c r="BX44" s="25">
        <v>77.079310680222505</v>
      </c>
      <c r="BZ44" s="34">
        <f t="shared" si="0"/>
        <v>0</v>
      </c>
      <c r="CA44" s="22">
        <f t="shared" si="1"/>
        <v>2.5719142380187473E-3</v>
      </c>
      <c r="CB44" s="22">
        <f t="shared" si="2"/>
        <v>2.6993740315875542E-3</v>
      </c>
      <c r="CC44" s="22">
        <f t="shared" si="3"/>
        <v>2.6198228586275661E-3</v>
      </c>
      <c r="CD44" s="22">
        <f t="shared" si="9"/>
        <v>4.8469072872501569E-3</v>
      </c>
      <c r="CE44" s="22">
        <f t="shared" si="10"/>
        <v>2.5937199560571674E-3</v>
      </c>
      <c r="CF44" s="22">
        <f t="shared" si="6"/>
        <v>2.8045616038199135E-3</v>
      </c>
      <c r="CG44" s="22">
        <f t="shared" si="7"/>
        <v>2.7371412738796202E-3</v>
      </c>
    </row>
    <row r="45" spans="1:85" x14ac:dyDescent="0.25">
      <c r="A45" s="19" t="s">
        <v>118</v>
      </c>
      <c r="B45" s="91">
        <v>39622.430213</v>
      </c>
      <c r="C45" s="91">
        <v>618.28291405000004</v>
      </c>
      <c r="D45" s="91">
        <v>52654.907038999998</v>
      </c>
      <c r="E45" s="91">
        <v>51055.138734</v>
      </c>
      <c r="F45" s="91">
        <v>31853.043393</v>
      </c>
      <c r="G45" s="91">
        <v>260095.04931</v>
      </c>
      <c r="H45" s="91">
        <v>3046.0108417000001</v>
      </c>
      <c r="I45" s="91"/>
      <c r="J45" s="91"/>
      <c r="K45" s="91"/>
      <c r="L45" s="91"/>
      <c r="M45" s="25" t="s">
        <v>209</v>
      </c>
      <c r="N45" s="91">
        <v>3.3834475816597398</v>
      </c>
      <c r="O45" s="25">
        <v>119.639332145523</v>
      </c>
      <c r="P45" s="25">
        <v>6.6099837276665303</v>
      </c>
      <c r="Q45" s="25">
        <v>6.5900070583009702</v>
      </c>
      <c r="R45" s="25">
        <v>3.1549375300153502</v>
      </c>
      <c r="S45" s="91">
        <v>0.12228451600654799</v>
      </c>
      <c r="T45" s="25">
        <v>81.967783841651098</v>
      </c>
      <c r="U45" s="25">
        <v>3009.5399232719001</v>
      </c>
      <c r="V45" s="25">
        <v>39744.801875124896</v>
      </c>
      <c r="W45" s="25">
        <v>48.915937371256199</v>
      </c>
      <c r="X45" s="25">
        <v>210.61382500075399</v>
      </c>
      <c r="Y45" s="25">
        <v>22.3757128591709</v>
      </c>
      <c r="Z45" s="25">
        <v>7.0391060974503104</v>
      </c>
      <c r="AA45" s="91">
        <v>0.77150088303378395</v>
      </c>
      <c r="AB45" s="25">
        <v>752.27145047791896</v>
      </c>
      <c r="AC45" s="25">
        <v>752.27145047791896</v>
      </c>
      <c r="AD45" s="25">
        <v>0</v>
      </c>
      <c r="AE45" s="25">
        <v>28.731554585666899</v>
      </c>
      <c r="AF45" s="25">
        <v>0.14629110703416401</v>
      </c>
      <c r="AG45" s="91">
        <v>72.315056905805704</v>
      </c>
      <c r="AH45" s="25">
        <v>2.9810751911636602</v>
      </c>
      <c r="AI45" s="25">
        <v>8.5177097892029607</v>
      </c>
      <c r="AJ45" s="25">
        <v>0.530819251939736</v>
      </c>
      <c r="AK45" s="25">
        <v>620.09683112008997</v>
      </c>
      <c r="AL45" s="25">
        <v>0</v>
      </c>
      <c r="AM45" s="91">
        <v>3406.4890023796602</v>
      </c>
      <c r="AN45" s="25">
        <v>47537.240286239299</v>
      </c>
      <c r="AO45" s="25">
        <v>5281.9145021480699</v>
      </c>
      <c r="AP45" s="25">
        <v>52819.154788387299</v>
      </c>
      <c r="AQ45" s="25">
        <v>3.3185506747102299E-3</v>
      </c>
      <c r="AR45" s="25">
        <v>46.19656014804</v>
      </c>
      <c r="AS45" s="25">
        <v>44.9287592443658</v>
      </c>
      <c r="AT45" s="25">
        <v>865.52963168596204</v>
      </c>
      <c r="AU45" s="25">
        <v>198.77526358256</v>
      </c>
      <c r="AV45" s="25">
        <v>274.74864185075302</v>
      </c>
      <c r="AW45" s="25">
        <v>1206.61874272612</v>
      </c>
      <c r="AX45" s="25">
        <v>90.134075620229893</v>
      </c>
      <c r="AY45" s="25">
        <v>1.5814317234081301E-2</v>
      </c>
      <c r="AZ45" s="25">
        <v>1975.59376268646</v>
      </c>
      <c r="BA45" s="25">
        <v>51303.354178144997</v>
      </c>
      <c r="BB45" s="25">
        <v>32001.120382075998</v>
      </c>
      <c r="BC45" s="25">
        <v>19302.2337960689</v>
      </c>
      <c r="BD45" s="25">
        <v>33.047823220732198</v>
      </c>
      <c r="BE45" s="25">
        <v>0.91661019196745896</v>
      </c>
      <c r="BF45" s="25">
        <v>6607.7774743004702</v>
      </c>
      <c r="BG45" s="25">
        <v>42.453231808726898</v>
      </c>
      <c r="BH45" s="25">
        <v>3994.76733230844</v>
      </c>
      <c r="BI45" s="25">
        <v>218.39591853815901</v>
      </c>
      <c r="BJ45" s="25">
        <v>121.43418880649</v>
      </c>
      <c r="BK45" s="25">
        <v>9988.4815895907795</v>
      </c>
      <c r="BL45" s="25">
        <v>88.666628143836107</v>
      </c>
      <c r="BM45" s="25">
        <v>3117.6681694434901</v>
      </c>
      <c r="BN45" s="25">
        <v>4081.7936393961299</v>
      </c>
      <c r="BO45" s="25">
        <v>3.5693444429515799</v>
      </c>
      <c r="BP45" s="25">
        <v>260902.762115196</v>
      </c>
      <c r="BQ45" s="25">
        <v>563.10121096851003</v>
      </c>
      <c r="BR45" s="25">
        <v>2465.7597503849702</v>
      </c>
      <c r="BS45" s="25">
        <v>13.4699242840677</v>
      </c>
      <c r="BT45" s="25">
        <v>158.457041201403</v>
      </c>
      <c r="BU45" s="91">
        <v>0</v>
      </c>
      <c r="BV45" s="25">
        <v>281.88192428594698</v>
      </c>
      <c r="BW45" s="25">
        <v>3054.40346846067</v>
      </c>
      <c r="BX45" s="25">
        <v>598.81618434437098</v>
      </c>
      <c r="BZ45" s="34">
        <f t="shared" si="0"/>
        <v>0</v>
      </c>
      <c r="CA45" s="22">
        <f t="shared" si="1"/>
        <v>3.0884441329584842E-3</v>
      </c>
      <c r="CB45" s="22">
        <f t="shared" si="2"/>
        <v>2.9337978276126817E-3</v>
      </c>
      <c r="CC45" s="22">
        <f t="shared" si="3"/>
        <v>3.1193246484254068E-3</v>
      </c>
      <c r="CD45" s="22">
        <f t="shared" si="9"/>
        <v>4.8617132437581319E-3</v>
      </c>
      <c r="CE45" s="22">
        <f t="shared" si="10"/>
        <v>4.6487548222327703E-3</v>
      </c>
      <c r="CF45" s="22">
        <f t="shared" si="6"/>
        <v>3.1054524387863773E-3</v>
      </c>
      <c r="CG45" s="22">
        <f t="shared" si="7"/>
        <v>2.755284599048191E-3</v>
      </c>
    </row>
    <row r="46" spans="1:85" x14ac:dyDescent="0.25">
      <c r="A46" s="19" t="s">
        <v>119</v>
      </c>
      <c r="B46" s="91">
        <v>3891.1513021000001</v>
      </c>
      <c r="C46" s="91">
        <v>30.298620455999998</v>
      </c>
      <c r="D46" s="91">
        <v>10837.346197999999</v>
      </c>
      <c r="E46" s="91">
        <v>2181.8037181</v>
      </c>
      <c r="F46" s="91">
        <v>1485.3293153</v>
      </c>
      <c r="G46" s="91">
        <v>22421.163715999999</v>
      </c>
      <c r="H46" s="91">
        <v>315.94330348</v>
      </c>
      <c r="I46" s="91"/>
      <c r="J46" s="91"/>
      <c r="K46" s="91"/>
      <c r="L46" s="91"/>
      <c r="M46" s="25" t="s">
        <v>210</v>
      </c>
      <c r="N46" s="91">
        <v>0</v>
      </c>
      <c r="O46" s="25">
        <v>14.5126477850113</v>
      </c>
      <c r="P46" s="25">
        <v>1.6926139534688001</v>
      </c>
      <c r="Q46" s="25">
        <v>1.6926139534688001</v>
      </c>
      <c r="R46" s="25">
        <v>0.48308877329320699</v>
      </c>
      <c r="S46" s="91">
        <v>0</v>
      </c>
      <c r="T46" s="25">
        <v>12.337165116768899</v>
      </c>
      <c r="U46" s="25">
        <v>142.86012544979599</v>
      </c>
      <c r="V46" s="25">
        <v>3903.1856665370801</v>
      </c>
      <c r="W46" s="25">
        <v>17.882475920165</v>
      </c>
      <c r="X46" s="25">
        <v>4.9530193652556296</v>
      </c>
      <c r="Y46" s="25">
        <v>7.4179232471519096</v>
      </c>
      <c r="Z46" s="25">
        <v>0</v>
      </c>
      <c r="AA46" s="91">
        <v>0</v>
      </c>
      <c r="AB46" s="25">
        <v>60.730604796193099</v>
      </c>
      <c r="AC46" s="25">
        <v>60.730604796193099</v>
      </c>
      <c r="AD46" s="25">
        <v>0</v>
      </c>
      <c r="AE46" s="25">
        <v>8.6084324939731403</v>
      </c>
      <c r="AF46" s="25">
        <v>2.6593866134691198E-3</v>
      </c>
      <c r="AG46" s="91">
        <v>1.4886138832937099</v>
      </c>
      <c r="AH46" s="25">
        <v>2.8611318401428401E-2</v>
      </c>
      <c r="AI46" s="25">
        <v>0</v>
      </c>
      <c r="AJ46" s="25">
        <v>8.9649372157939194E-2</v>
      </c>
      <c r="AK46" s="25">
        <v>30.399625536687601</v>
      </c>
      <c r="AL46" s="25">
        <v>0</v>
      </c>
      <c r="AM46" s="91">
        <v>336.29762776412599</v>
      </c>
      <c r="AN46" s="25">
        <v>9782.5500772825599</v>
      </c>
      <c r="AO46" s="25">
        <v>1086.9502046917801</v>
      </c>
      <c r="AP46" s="25">
        <v>10869.5002819743</v>
      </c>
      <c r="AQ46" s="25">
        <v>0</v>
      </c>
      <c r="AR46" s="25">
        <v>10.1882309301961</v>
      </c>
      <c r="AS46" s="25">
        <v>14.6776976268391</v>
      </c>
      <c r="AT46" s="25">
        <v>132.283816743122</v>
      </c>
      <c r="AU46" s="25">
        <v>12.064031936595001</v>
      </c>
      <c r="AV46" s="25">
        <v>17.211469432144401</v>
      </c>
      <c r="AW46" s="25">
        <v>88.463585409547406</v>
      </c>
      <c r="AX46" s="25">
        <v>13.8200520246696</v>
      </c>
      <c r="AY46" s="25">
        <v>8.2891582797334606E-2</v>
      </c>
      <c r="AZ46" s="25">
        <v>2.80599373170852</v>
      </c>
      <c r="BA46" s="25">
        <v>2189.1065043851399</v>
      </c>
      <c r="BB46" s="25">
        <v>1490.09216787274</v>
      </c>
      <c r="BC46" s="25">
        <v>699.01433651239995</v>
      </c>
      <c r="BD46" s="25">
        <v>4.2309931270909599E-3</v>
      </c>
      <c r="BE46" s="25">
        <v>8.5538071947838398E-2</v>
      </c>
      <c r="BF46" s="25">
        <v>515.07212554969396</v>
      </c>
      <c r="BG46" s="25">
        <v>2.4724578779411002E-2</v>
      </c>
      <c r="BH46" s="25">
        <v>104.586893294091</v>
      </c>
      <c r="BI46" s="25">
        <v>24.530091266742701</v>
      </c>
      <c r="BJ46" s="25">
        <v>13.018701328835901</v>
      </c>
      <c r="BK46" s="25">
        <v>264.51771975065702</v>
      </c>
      <c r="BL46" s="25">
        <v>0.82350114362416305</v>
      </c>
      <c r="BM46" s="25">
        <v>29.162141038487199</v>
      </c>
      <c r="BN46" s="25">
        <v>388.74079929055301</v>
      </c>
      <c r="BO46" s="25">
        <v>1.22348096553006</v>
      </c>
      <c r="BP46" s="25">
        <v>22499.602854037599</v>
      </c>
      <c r="BQ46" s="25">
        <v>83.159147892211905</v>
      </c>
      <c r="BR46" s="25">
        <v>322.11242355638598</v>
      </c>
      <c r="BS46" s="25">
        <v>0</v>
      </c>
      <c r="BT46" s="25">
        <v>29.703522255986702</v>
      </c>
      <c r="BU46" s="91">
        <v>0</v>
      </c>
      <c r="BV46" s="25">
        <v>2.4004830584003698</v>
      </c>
      <c r="BW46" s="25">
        <v>316.82684787027898</v>
      </c>
      <c r="BX46" s="25">
        <v>32.167986222986499</v>
      </c>
      <c r="BZ46" s="34">
        <f t="shared" si="0"/>
        <v>0</v>
      </c>
      <c r="CA46" s="22">
        <f t="shared" si="1"/>
        <v>3.092751605568583E-3</v>
      </c>
      <c r="CB46" s="22">
        <f t="shared" si="2"/>
        <v>3.333652792353493E-3</v>
      </c>
      <c r="CC46" s="22">
        <f t="shared" si="3"/>
        <v>2.9669702699204204E-3</v>
      </c>
      <c r="CD46" s="22">
        <f t="shared" si="9"/>
        <v>3.3471325695143307E-3</v>
      </c>
      <c r="CE46" s="22">
        <f t="shared" si="10"/>
        <v>3.2065970311627836E-3</v>
      </c>
      <c r="CF46" s="22">
        <f t="shared" si="6"/>
        <v>3.4984418753262569E-3</v>
      </c>
      <c r="CG46" s="22">
        <f t="shared" si="7"/>
        <v>2.7965283028539181E-3</v>
      </c>
    </row>
    <row r="47" spans="1:85" x14ac:dyDescent="0.25">
      <c r="A47" s="19" t="s">
        <v>120</v>
      </c>
      <c r="B47" s="91">
        <v>13.988624774</v>
      </c>
      <c r="C47" s="91">
        <v>0.63869807030000003</v>
      </c>
      <c r="D47" s="91">
        <v>22.566436839000001</v>
      </c>
      <c r="E47" s="91">
        <v>4968.5164447999996</v>
      </c>
      <c r="F47" s="91">
        <v>2612.9881144000001</v>
      </c>
      <c r="G47" s="91">
        <v>2.0344694050999999</v>
      </c>
      <c r="H47" s="91">
        <v>197.49537264</v>
      </c>
      <c r="I47" s="91"/>
      <c r="J47" s="91"/>
      <c r="K47" s="91"/>
      <c r="L47" s="91"/>
      <c r="M47" s="25" t="s">
        <v>211</v>
      </c>
      <c r="N47" s="91">
        <v>0</v>
      </c>
      <c r="O47" s="25">
        <v>3.9000065945755402</v>
      </c>
      <c r="P47" s="25">
        <v>1.10860623375056</v>
      </c>
      <c r="Q47" s="25">
        <v>1.10860623375056</v>
      </c>
      <c r="R47" s="25">
        <v>0.33143624448155501</v>
      </c>
      <c r="S47" s="91">
        <v>0</v>
      </c>
      <c r="T47" s="25">
        <v>6.2596553661454202</v>
      </c>
      <c r="U47" s="25">
        <v>15.438193167745499</v>
      </c>
      <c r="V47" s="25">
        <v>14.0263023571187</v>
      </c>
      <c r="W47" s="25">
        <v>5.8915206282496202</v>
      </c>
      <c r="X47" s="25">
        <v>2.3056065677303099</v>
      </c>
      <c r="Y47" s="25">
        <v>3.2336642925977102</v>
      </c>
      <c r="Z47" s="25">
        <v>0</v>
      </c>
      <c r="AA47" s="91">
        <v>0</v>
      </c>
      <c r="AB47" s="25">
        <v>2.0017002353433799</v>
      </c>
      <c r="AC47" s="25">
        <v>2.0017002353433799</v>
      </c>
      <c r="AD47" s="25">
        <v>0</v>
      </c>
      <c r="AE47" s="25">
        <v>4.5478583951113398</v>
      </c>
      <c r="AF47" s="25">
        <v>1.6362496534664799E-3</v>
      </c>
      <c r="AG47" s="91">
        <v>1.18244388003934</v>
      </c>
      <c r="AH47" s="25">
        <v>2.0852173896173301</v>
      </c>
      <c r="AI47" s="25">
        <v>0</v>
      </c>
      <c r="AJ47" s="25">
        <v>5.5164071187685002E-2</v>
      </c>
      <c r="AK47" s="25">
        <v>0.64039128658696698</v>
      </c>
      <c r="AL47" s="25">
        <v>0</v>
      </c>
      <c r="AM47" s="91">
        <v>204.23670014727699</v>
      </c>
      <c r="AN47" s="25">
        <v>20.364172367882599</v>
      </c>
      <c r="AO47" s="25">
        <v>2.2626832056974102</v>
      </c>
      <c r="AP47" s="25">
        <v>22.626855573579999</v>
      </c>
      <c r="AQ47" s="25">
        <v>0</v>
      </c>
      <c r="AR47" s="25">
        <v>4.8183647844965796</v>
      </c>
      <c r="AS47" s="25">
        <v>182.915952185718</v>
      </c>
      <c r="AT47" s="25">
        <v>109.87921822103</v>
      </c>
      <c r="AU47" s="25">
        <v>46.523016374212403</v>
      </c>
      <c r="AV47" s="25">
        <v>10.526750147048199</v>
      </c>
      <c r="AW47" s="25">
        <v>4.7913437875744203</v>
      </c>
      <c r="AX47" s="25">
        <v>73.114597575367895</v>
      </c>
      <c r="AY47" s="25">
        <v>18.518217269906401</v>
      </c>
      <c r="AZ47" s="25">
        <v>34.0670449329089</v>
      </c>
      <c r="BA47" s="25">
        <v>4982.3913614900403</v>
      </c>
      <c r="BB47" s="25">
        <v>2620.31041512205</v>
      </c>
      <c r="BC47" s="25">
        <v>2362.0809463679898</v>
      </c>
      <c r="BD47" s="25">
        <v>9.2490949475575306</v>
      </c>
      <c r="BE47" s="25">
        <v>3.2702840916681799</v>
      </c>
      <c r="BF47" s="25">
        <v>1651.20245515281</v>
      </c>
      <c r="BG47" s="25">
        <v>11.175816950236101</v>
      </c>
      <c r="BH47" s="25">
        <v>12.770373294717499</v>
      </c>
      <c r="BI47" s="25">
        <v>3.06356191868251</v>
      </c>
      <c r="BJ47" s="25">
        <v>2.7925320788142498</v>
      </c>
      <c r="BK47" s="25">
        <v>31.9251481165232</v>
      </c>
      <c r="BL47" s="25">
        <v>0.346992213142853</v>
      </c>
      <c r="BM47" s="25">
        <v>433.83676797956099</v>
      </c>
      <c r="BN47" s="25">
        <v>83.814067959015901</v>
      </c>
      <c r="BO47" s="25">
        <v>6.7533903597252998</v>
      </c>
      <c r="BP47" s="25">
        <v>2.0397548093921198</v>
      </c>
      <c r="BQ47" s="25">
        <v>65.8861348065941</v>
      </c>
      <c r="BR47" s="25">
        <v>0</v>
      </c>
      <c r="BS47" s="25">
        <v>0</v>
      </c>
      <c r="BT47" s="25">
        <v>23.659465365454501</v>
      </c>
      <c r="BU47" s="91">
        <v>0</v>
      </c>
      <c r="BV47" s="25">
        <v>8.3775831796160798</v>
      </c>
      <c r="BW47" s="25">
        <v>198.03399970882501</v>
      </c>
      <c r="BX47" s="25">
        <v>26.001237807393</v>
      </c>
      <c r="BZ47" s="34">
        <f t="shared" si="0"/>
        <v>0</v>
      </c>
      <c r="CA47" s="22">
        <f t="shared" si="1"/>
        <v>2.6934444041082548E-3</v>
      </c>
      <c r="CB47" s="22">
        <f t="shared" si="2"/>
        <v>2.6510433735483724E-3</v>
      </c>
      <c r="CC47" s="22">
        <f t="shared" si="3"/>
        <v>2.6773714880667225E-3</v>
      </c>
      <c r="CD47" s="22">
        <f t="shared" si="9"/>
        <v>2.7925673275293302E-3</v>
      </c>
      <c r="CE47" s="22">
        <f t="shared" si="10"/>
        <v>2.8022709639195175E-3</v>
      </c>
      <c r="CF47" s="22">
        <f t="shared" si="6"/>
        <v>2.5979276360069891E-3</v>
      </c>
      <c r="CG47" s="22">
        <f t="shared" si="7"/>
        <v>2.7272895644336547E-3</v>
      </c>
    </row>
    <row r="48" spans="1:85" x14ac:dyDescent="0.25">
      <c r="M48" s="27">
        <v>80739309</v>
      </c>
      <c r="CA48" s="22" t="str">
        <f t="shared" si="1"/>
        <v/>
      </c>
      <c r="CB48" s="22" t="str">
        <f t="shared" si="2"/>
        <v/>
      </c>
      <c r="CC48" s="22" t="str">
        <f t="shared" si="3"/>
        <v/>
      </c>
      <c r="CD48" s="22" t="str">
        <f t="shared" si="9"/>
        <v/>
      </c>
      <c r="CE48" s="22" t="str">
        <f t="shared" si="10"/>
        <v/>
      </c>
      <c r="CF48" s="22" t="str">
        <f t="shared" si="6"/>
        <v/>
      </c>
      <c r="CG48" s="22" t="str">
        <f t="shared" si="7"/>
        <v/>
      </c>
    </row>
    <row r="49" spans="1:85" x14ac:dyDescent="0.25">
      <c r="A49" s="20" t="s">
        <v>55</v>
      </c>
      <c r="B49" s="1">
        <f t="shared" ref="B49:H49" si="11">SUM(B3:B47)</f>
        <v>1764110.6543560738</v>
      </c>
      <c r="C49" s="1">
        <f t="shared" si="11"/>
        <v>28689.163676870907</v>
      </c>
      <c r="D49" s="1">
        <f t="shared" si="11"/>
        <v>1245890.6503467495</v>
      </c>
      <c r="E49" s="1">
        <f t="shared" si="11"/>
        <v>332881.57211447798</v>
      </c>
      <c r="F49" s="1">
        <f t="shared" si="11"/>
        <v>218192.93519587687</v>
      </c>
      <c r="G49" s="1">
        <f t="shared" si="11"/>
        <v>2405419.1090189731</v>
      </c>
      <c r="H49" s="1">
        <f t="shared" si="11"/>
        <v>357042.94148152601</v>
      </c>
      <c r="I49" s="1"/>
      <c r="J49" s="1"/>
      <c r="K49" s="1"/>
      <c r="N49" s="1">
        <f>SUM(N3:N47)</f>
        <v>105.80998581181024</v>
      </c>
      <c r="O49" s="1">
        <f t="shared" ref="O49:BX49" si="12">SUM(O3:O47)</f>
        <v>8900.392490453376</v>
      </c>
      <c r="P49" s="1">
        <f t="shared" si="12"/>
        <v>2108.575977073765</v>
      </c>
      <c r="Q49" s="1">
        <f t="shared" si="12"/>
        <v>2105.4744687691455</v>
      </c>
      <c r="R49" s="1">
        <f t="shared" si="12"/>
        <v>1200.5891041048935</v>
      </c>
      <c r="S49" s="1"/>
      <c r="T49" s="1">
        <f t="shared" si="12"/>
        <v>4609.0267457691989</v>
      </c>
      <c r="U49" s="1">
        <f t="shared" si="12"/>
        <v>89413.9257580103</v>
      </c>
      <c r="V49" s="1">
        <f t="shared" si="12"/>
        <v>1746053.178678663</v>
      </c>
      <c r="W49" s="1">
        <f t="shared" si="12"/>
        <v>5555.9934290227111</v>
      </c>
      <c r="X49" s="1">
        <f t="shared" si="12"/>
        <v>9467.5160164266999</v>
      </c>
      <c r="Y49" s="1">
        <f t="shared" si="12"/>
        <v>2057.9305196549567</v>
      </c>
      <c r="Z49" s="1">
        <f t="shared" si="12"/>
        <v>23961.745681246834</v>
      </c>
      <c r="AA49" s="1"/>
      <c r="AB49" s="1">
        <f t="shared" si="12"/>
        <v>17527.966621926789</v>
      </c>
      <c r="AC49" s="1">
        <f t="shared" si="12"/>
        <v>17527.966621926789</v>
      </c>
      <c r="AD49" s="1">
        <f t="shared" si="12"/>
        <v>54.248339604386317</v>
      </c>
      <c r="AE49" s="1">
        <f t="shared" si="12"/>
        <v>2591.8356485940617</v>
      </c>
      <c r="AF49" s="1">
        <f t="shared" si="12"/>
        <v>126.41593124468235</v>
      </c>
      <c r="AG49" s="1"/>
      <c r="AH49" s="1">
        <f t="shared" si="12"/>
        <v>4023.6868688236787</v>
      </c>
      <c r="AI49" s="1">
        <f t="shared" si="12"/>
        <v>19545.59221448893</v>
      </c>
      <c r="AJ49" s="1">
        <f t="shared" si="12"/>
        <v>79.314448301331069</v>
      </c>
      <c r="AK49" s="1">
        <f t="shared" si="12"/>
        <v>28664.392613948123</v>
      </c>
      <c r="AL49" s="1">
        <f t="shared" si="12"/>
        <v>0</v>
      </c>
      <c r="AM49" s="1">
        <f>SUM(AM3:AM47)</f>
        <v>360260.85807361285</v>
      </c>
      <c r="AN49" s="1">
        <f>SUM(AN3:AN47)</f>
        <v>1101470.381871369</v>
      </c>
      <c r="AO49" s="1">
        <f t="shared" si="12"/>
        <v>122331.42164587369</v>
      </c>
      <c r="AP49" s="1">
        <f t="shared" si="12"/>
        <v>1223856.051856847</v>
      </c>
      <c r="AQ49" s="1">
        <f t="shared" si="12"/>
        <v>84.670830786636486</v>
      </c>
      <c r="AR49" s="1">
        <f t="shared" si="12"/>
        <v>6359.7780459506421</v>
      </c>
      <c r="AS49" s="1">
        <f t="shared" si="12"/>
        <v>4055.2399763090002</v>
      </c>
      <c r="AT49" s="1">
        <f t="shared" si="12"/>
        <v>148428.53972864282</v>
      </c>
      <c r="AU49" s="1">
        <f t="shared" si="12"/>
        <v>2321.8660144047535</v>
      </c>
      <c r="AV49" s="1">
        <f t="shared" si="12"/>
        <v>2532.445065918952</v>
      </c>
      <c r="AW49" s="1">
        <f t="shared" si="12"/>
        <v>8143.0423298724672</v>
      </c>
      <c r="AX49" s="1">
        <f t="shared" si="12"/>
        <v>2731.8781272841352</v>
      </c>
      <c r="AY49" s="1">
        <f t="shared" si="12"/>
        <v>558.4682390258647</v>
      </c>
      <c r="AZ49" s="1">
        <f t="shared" si="12"/>
        <v>6404.6915626488417</v>
      </c>
      <c r="BA49" s="1">
        <f t="shared" si="12"/>
        <v>332082.76239992469</v>
      </c>
      <c r="BB49" s="1">
        <f t="shared" si="12"/>
        <v>215729.01099188242</v>
      </c>
      <c r="BC49" s="1">
        <f t="shared" si="12"/>
        <v>116353.7514080422</v>
      </c>
      <c r="BD49" s="1">
        <f t="shared" si="12"/>
        <v>353.37409277258485</v>
      </c>
      <c r="BE49" s="1">
        <f t="shared" si="12"/>
        <v>65.298999486314926</v>
      </c>
      <c r="BF49" s="1">
        <f t="shared" si="12"/>
        <v>67972.474580978844</v>
      </c>
      <c r="BG49" s="1">
        <f t="shared" si="12"/>
        <v>996.7529232226151</v>
      </c>
      <c r="BH49" s="1">
        <f t="shared" si="12"/>
        <v>20833.760490874731</v>
      </c>
      <c r="BI49" s="1">
        <f t="shared" si="12"/>
        <v>2349.8383962089079</v>
      </c>
      <c r="BJ49" s="1">
        <f t="shared" si="12"/>
        <v>1808.9458893150374</v>
      </c>
      <c r="BK49" s="1">
        <f t="shared" si="12"/>
        <v>52139.126926305871</v>
      </c>
      <c r="BL49" s="1">
        <f t="shared" si="12"/>
        <v>10972.550859962479</v>
      </c>
      <c r="BM49" s="1">
        <f t="shared" si="12"/>
        <v>17188.161323074273</v>
      </c>
      <c r="BN49" s="1">
        <f t="shared" si="12"/>
        <v>23951.666548521218</v>
      </c>
      <c r="BO49" s="1">
        <f t="shared" si="12"/>
        <v>1321.9795056582116</v>
      </c>
      <c r="BP49" s="1">
        <f t="shared" si="12"/>
        <v>2409526.9480068465</v>
      </c>
      <c r="BQ49" s="1">
        <f t="shared" si="12"/>
        <v>41185.555673501585</v>
      </c>
      <c r="BR49" s="1">
        <f t="shared" si="12"/>
        <v>19724.019482569009</v>
      </c>
      <c r="BS49" s="1">
        <f t="shared" si="12"/>
        <v>7896.5865819385708</v>
      </c>
      <c r="BT49" s="1">
        <f t="shared" si="12"/>
        <v>31993.349995676184</v>
      </c>
      <c r="BU49" s="1"/>
      <c r="BV49" s="1">
        <f t="shared" si="12"/>
        <v>22391.43506875469</v>
      </c>
      <c r="BW49" s="1">
        <f t="shared" si="12"/>
        <v>355556.9917111267</v>
      </c>
      <c r="BX49" s="1">
        <f t="shared" si="12"/>
        <v>23162.90312906271</v>
      </c>
      <c r="CA49" s="22">
        <f t="shared" si="1"/>
        <v>-1.0236022118466305E-2</v>
      </c>
      <c r="CB49" s="22">
        <f t="shared" si="2"/>
        <v>-8.6342924463686532E-4</v>
      </c>
      <c r="CC49" s="22">
        <f t="shared" si="3"/>
        <v>-1.7685820568418182E-2</v>
      </c>
      <c r="CD49" s="22">
        <f t="shared" si="9"/>
        <v>-2.3996813926322872E-3</v>
      </c>
      <c r="CE49" s="22">
        <f t="shared" si="10"/>
        <v>-1.1292410552993062E-2</v>
      </c>
      <c r="CF49" s="22">
        <f t="shared" si="6"/>
        <v>1.7077435580649162E-3</v>
      </c>
      <c r="CG49" s="22">
        <f t="shared" si="7"/>
        <v>-4.16182368494238E-3</v>
      </c>
    </row>
    <row r="50" spans="1:85" x14ac:dyDescent="0.25">
      <c r="A50" s="20" t="s">
        <v>74</v>
      </c>
      <c r="B50" s="1">
        <f>SUM(B3:B15)</f>
        <v>1383085.3467470598</v>
      </c>
      <c r="C50" s="1">
        <f t="shared" ref="C50:H50" si="13">SUM(C3:C15)</f>
        <v>24571.612028368898</v>
      </c>
      <c r="D50" s="1">
        <f t="shared" si="13"/>
        <v>710036.07809342002</v>
      </c>
      <c r="E50" s="1">
        <f>SUM(E3:E15)</f>
        <v>79026.388499558001</v>
      </c>
      <c r="F50" s="1">
        <f t="shared" si="13"/>
        <v>49855.881078676794</v>
      </c>
      <c r="G50" s="1">
        <f t="shared" si="13"/>
        <v>993160.25267846859</v>
      </c>
      <c r="H50" s="1">
        <f t="shared" si="13"/>
        <v>216252.51643504898</v>
      </c>
      <c r="I50" s="1"/>
      <c r="J50" s="1"/>
      <c r="K50" s="1"/>
      <c r="N50" s="1">
        <f>SUM(N3:N15)</f>
        <v>0</v>
      </c>
      <c r="O50" s="1">
        <f t="shared" ref="O50:BX50" si="14">SUM(O3:O15)</f>
        <v>1892.9020439195949</v>
      </c>
      <c r="P50" s="1">
        <f t="shared" si="14"/>
        <v>1730.4789025245298</v>
      </c>
      <c r="Q50" s="1">
        <f t="shared" si="14"/>
        <v>1730.4789025245298</v>
      </c>
      <c r="R50" s="1">
        <f t="shared" si="14"/>
        <v>744.93425717023774</v>
      </c>
      <c r="S50" s="1"/>
      <c r="T50" s="1">
        <f t="shared" si="14"/>
        <v>1936.177449141112</v>
      </c>
      <c r="U50" s="1">
        <f t="shared" si="14"/>
        <v>25319.203276912202</v>
      </c>
      <c r="V50" s="1">
        <f t="shared" si="14"/>
        <v>1364415.5013290071</v>
      </c>
      <c r="W50" s="1">
        <f t="shared" si="14"/>
        <v>3696.8055089041677</v>
      </c>
      <c r="X50" s="1">
        <f t="shared" si="14"/>
        <v>4510.9491072973979</v>
      </c>
      <c r="Y50" s="1">
        <f t="shared" si="14"/>
        <v>1303.6061866214641</v>
      </c>
      <c r="Z50" s="1">
        <f t="shared" si="14"/>
        <v>22174.87907280834</v>
      </c>
      <c r="AA50" s="1"/>
      <c r="AB50" s="1">
        <f t="shared" si="14"/>
        <v>6255.676592544276</v>
      </c>
      <c r="AC50" s="1">
        <f t="shared" si="14"/>
        <v>6255.676592544276</v>
      </c>
      <c r="AD50" s="1">
        <f t="shared" si="14"/>
        <v>54.248339604386317</v>
      </c>
      <c r="AE50" s="1">
        <f t="shared" si="14"/>
        <v>1954.4564740907863</v>
      </c>
      <c r="AF50" s="1">
        <f t="shared" si="14"/>
        <v>98.224785272108676</v>
      </c>
      <c r="AG50" s="1"/>
      <c r="AH50" s="1">
        <f t="shared" si="14"/>
        <v>1338.7786097145747</v>
      </c>
      <c r="AI50" s="1">
        <f t="shared" si="14"/>
        <v>16739.927158005095</v>
      </c>
      <c r="AJ50" s="1">
        <f t="shared" si="14"/>
        <v>13.682948269768914</v>
      </c>
      <c r="AK50" s="1">
        <f t="shared" si="14"/>
        <v>24576.131395311637</v>
      </c>
      <c r="AL50" s="1">
        <f t="shared" si="14"/>
        <v>0</v>
      </c>
      <c r="AM50" s="1">
        <f>SUM(AM3:AM15)</f>
        <v>205180.61310972774</v>
      </c>
      <c r="AN50" s="1">
        <f>SUM(AN3:AN15)</f>
        <v>618021.76591815613</v>
      </c>
      <c r="AO50" s="1">
        <f t="shared" si="14"/>
        <v>68614.892768672449</v>
      </c>
      <c r="AP50" s="1">
        <f t="shared" si="14"/>
        <v>686690.90702643339</v>
      </c>
      <c r="AQ50" s="1">
        <f t="shared" si="14"/>
        <v>84.233316950459184</v>
      </c>
      <c r="AR50" s="1">
        <f t="shared" si="14"/>
        <v>4066.2167502859979</v>
      </c>
      <c r="AS50" s="1">
        <f t="shared" si="14"/>
        <v>1888.7422211404453</v>
      </c>
      <c r="AT50" s="1">
        <f t="shared" si="14"/>
        <v>90182.741717628334</v>
      </c>
      <c r="AU50" s="1">
        <f t="shared" si="14"/>
        <v>728.92924934377618</v>
      </c>
      <c r="AV50" s="1">
        <f t="shared" si="14"/>
        <v>549.60862471932262</v>
      </c>
      <c r="AW50" s="1">
        <f t="shared" si="14"/>
        <v>1768.3944824781379</v>
      </c>
      <c r="AX50" s="1">
        <f t="shared" si="14"/>
        <v>555.66182368557747</v>
      </c>
      <c r="AY50" s="1">
        <f t="shared" si="14"/>
        <v>453.7816344903182</v>
      </c>
      <c r="AZ50" s="1">
        <f t="shared" si="14"/>
        <v>543.30679789297199</v>
      </c>
      <c r="BA50" s="1">
        <f t="shared" si="14"/>
        <v>80093.916704240517</v>
      </c>
      <c r="BB50" s="1">
        <f t="shared" si="14"/>
        <v>48582.399875379066</v>
      </c>
      <c r="BC50" s="1">
        <f t="shared" si="14"/>
        <v>31511.516828861488</v>
      </c>
      <c r="BD50" s="1">
        <f t="shared" si="14"/>
        <v>219.423212859758</v>
      </c>
      <c r="BE50" s="1">
        <f t="shared" si="14"/>
        <v>21.28099343753475</v>
      </c>
      <c r="BF50" s="1">
        <f t="shared" si="14"/>
        <v>21970.597654373596</v>
      </c>
      <c r="BG50" s="1">
        <f t="shared" si="14"/>
        <v>409.53012014311213</v>
      </c>
      <c r="BH50" s="1">
        <f t="shared" si="14"/>
        <v>3825.5305925685543</v>
      </c>
      <c r="BI50" s="1">
        <f t="shared" si="14"/>
        <v>301.55650168035919</v>
      </c>
      <c r="BJ50" s="1">
        <f t="shared" si="14"/>
        <v>440.44106275368256</v>
      </c>
      <c r="BK50" s="1">
        <f t="shared" si="14"/>
        <v>9593.1217289623219</v>
      </c>
      <c r="BL50" s="1">
        <f t="shared" si="14"/>
        <v>5093.6037110155821</v>
      </c>
      <c r="BM50" s="1">
        <f t="shared" si="14"/>
        <v>2116.6969556613026</v>
      </c>
      <c r="BN50" s="1">
        <f t="shared" si="14"/>
        <v>2992.6255412071623</v>
      </c>
      <c r="BO50" s="1">
        <f t="shared" si="14"/>
        <v>203.170677981203</v>
      </c>
      <c r="BP50" s="1">
        <f t="shared" si="14"/>
        <v>993176.87945733429</v>
      </c>
      <c r="BQ50" s="1">
        <f t="shared" si="14"/>
        <v>4945.1641072720377</v>
      </c>
      <c r="BR50" s="1">
        <f t="shared" si="14"/>
        <v>5313.253398841025</v>
      </c>
      <c r="BS50" s="1">
        <f t="shared" si="14"/>
        <v>5563.812581910498</v>
      </c>
      <c r="BT50" s="1">
        <f t="shared" si="14"/>
        <v>10655.567821701958</v>
      </c>
      <c r="BU50" s="1"/>
      <c r="BV50" s="1">
        <f t="shared" si="14"/>
        <v>16238.620016002958</v>
      </c>
      <c r="BW50" s="1">
        <f t="shared" si="14"/>
        <v>214520.28408960724</v>
      </c>
      <c r="BX50" s="1">
        <f t="shared" si="14"/>
        <v>8589.8025274618158</v>
      </c>
      <c r="CA50" s="22">
        <f t="shared" si="1"/>
        <v>-1.3498693672059494E-2</v>
      </c>
      <c r="CB50" s="22">
        <f t="shared" si="2"/>
        <v>1.8392635116984632E-4</v>
      </c>
      <c r="CC50" s="22">
        <f t="shared" si="3"/>
        <v>-3.2878851916472739E-2</v>
      </c>
      <c r="CD50" s="22">
        <f t="shared" si="9"/>
        <v>1.3508502981741177E-2</v>
      </c>
      <c r="CE50" s="22">
        <f t="shared" si="10"/>
        <v>-2.5543249376900327E-2</v>
      </c>
      <c r="CF50" s="22">
        <f t="shared" si="6"/>
        <v>1.6741285025108202E-5</v>
      </c>
      <c r="CG50" s="22">
        <f t="shared" si="7"/>
        <v>-8.0102297721099912E-3</v>
      </c>
    </row>
    <row r="51" spans="1:85" x14ac:dyDescent="0.25">
      <c r="A51" s="20" t="s">
        <v>127</v>
      </c>
      <c r="B51" s="1">
        <f>SUM(B16:B47)</f>
        <v>381025.30760901398</v>
      </c>
      <c r="C51" s="1">
        <f t="shared" ref="C51:H51" si="15">SUM(C16:C47)</f>
        <v>4117.5516485019998</v>
      </c>
      <c r="D51" s="1">
        <f t="shared" si="15"/>
        <v>535854.5722533291</v>
      </c>
      <c r="E51" s="1">
        <f>SUM(E16:E47)</f>
        <v>253855.18361492001</v>
      </c>
      <c r="F51" s="1">
        <f t="shared" si="15"/>
        <v>168337.05411720002</v>
      </c>
      <c r="G51" s="1">
        <f t="shared" si="15"/>
        <v>1412258.856340504</v>
      </c>
      <c r="H51" s="1">
        <f t="shared" si="15"/>
        <v>140790.425046477</v>
      </c>
      <c r="I51" s="1"/>
      <c r="J51" s="1"/>
      <c r="K51" s="1"/>
      <c r="N51" s="1">
        <f>SUM(N16:N47)</f>
        <v>105.80998581181024</v>
      </c>
      <c r="O51" s="1">
        <f t="shared" ref="O51:BX51" si="16">SUM(O16:O47)</f>
        <v>7007.4904465337804</v>
      </c>
      <c r="P51" s="1">
        <f t="shared" si="16"/>
        <v>378.09707454923432</v>
      </c>
      <c r="Q51" s="1">
        <f t="shared" si="16"/>
        <v>374.99556624461525</v>
      </c>
      <c r="R51" s="1">
        <f t="shared" si="16"/>
        <v>455.65484693465532</v>
      </c>
      <c r="S51" s="1"/>
      <c r="T51" s="1">
        <f t="shared" si="16"/>
        <v>2672.8492966280883</v>
      </c>
      <c r="U51" s="1">
        <f t="shared" si="16"/>
        <v>64094.722481098099</v>
      </c>
      <c r="V51" s="1">
        <f t="shared" si="16"/>
        <v>381637.67734965554</v>
      </c>
      <c r="W51" s="1">
        <f t="shared" si="16"/>
        <v>1859.1879201185423</v>
      </c>
      <c r="X51" s="1">
        <f t="shared" si="16"/>
        <v>4956.5669091292993</v>
      </c>
      <c r="Y51" s="1">
        <f t="shared" si="16"/>
        <v>754.32433303349285</v>
      </c>
      <c r="Z51" s="1">
        <f t="shared" si="16"/>
        <v>1786.8666084384906</v>
      </c>
      <c r="AA51" s="1"/>
      <c r="AB51" s="1">
        <f t="shared" si="16"/>
        <v>11272.290029382508</v>
      </c>
      <c r="AC51" s="1">
        <f t="shared" si="16"/>
        <v>11272.290029382508</v>
      </c>
      <c r="AD51" s="1">
        <f t="shared" si="16"/>
        <v>0</v>
      </c>
      <c r="AE51" s="1">
        <f t="shared" si="16"/>
        <v>637.37917450327507</v>
      </c>
      <c r="AF51" s="1">
        <f t="shared" si="16"/>
        <v>28.191145972573686</v>
      </c>
      <c r="AG51" s="1"/>
      <c r="AH51" s="1">
        <f t="shared" si="16"/>
        <v>2684.9082591091046</v>
      </c>
      <c r="AI51" s="1">
        <f t="shared" si="16"/>
        <v>2805.6650564838319</v>
      </c>
      <c r="AJ51" s="1">
        <f t="shared" si="16"/>
        <v>65.63150003156214</v>
      </c>
      <c r="AK51" s="1">
        <f t="shared" si="16"/>
        <v>4088.2612186364927</v>
      </c>
      <c r="AL51" s="1">
        <f t="shared" si="16"/>
        <v>0</v>
      </c>
      <c r="AM51" s="1">
        <f>SUM(AM16:AM47)</f>
        <v>155080.24496388494</v>
      </c>
      <c r="AN51" s="1">
        <f>SUM(AN16:AN47)</f>
        <v>483448.61595321307</v>
      </c>
      <c r="AO51" s="1">
        <f t="shared" si="16"/>
        <v>53716.528877201257</v>
      </c>
      <c r="AP51" s="1">
        <f t="shared" si="16"/>
        <v>537165.14483041421</v>
      </c>
      <c r="AQ51" s="1">
        <f t="shared" si="16"/>
        <v>0.43751383617725559</v>
      </c>
      <c r="AR51" s="1">
        <f t="shared" si="16"/>
        <v>2293.5612956646446</v>
      </c>
      <c r="AS51" s="1">
        <f t="shared" si="16"/>
        <v>2166.4977551685542</v>
      </c>
      <c r="AT51" s="1">
        <f t="shared" si="16"/>
        <v>58245.798011014522</v>
      </c>
      <c r="AU51" s="1">
        <f t="shared" si="16"/>
        <v>1592.9367650609772</v>
      </c>
      <c r="AV51" s="1">
        <f t="shared" si="16"/>
        <v>1982.8364411996301</v>
      </c>
      <c r="AW51" s="1">
        <f t="shared" si="16"/>
        <v>6374.6478473943298</v>
      </c>
      <c r="AX51" s="1">
        <f t="shared" si="16"/>
        <v>2176.2163035985577</v>
      </c>
      <c r="AY51" s="1">
        <f t="shared" si="16"/>
        <v>104.68660453554656</v>
      </c>
      <c r="AZ51" s="1">
        <f t="shared" si="16"/>
        <v>5861.3847647558705</v>
      </c>
      <c r="BA51" s="1">
        <f t="shared" si="16"/>
        <v>251988.84569568417</v>
      </c>
      <c r="BB51" s="1">
        <f t="shared" si="16"/>
        <v>167146.61111650337</v>
      </c>
      <c r="BC51" s="1">
        <f t="shared" si="16"/>
        <v>84842.234579180731</v>
      </c>
      <c r="BD51" s="1">
        <f t="shared" si="16"/>
        <v>133.95087991282699</v>
      </c>
      <c r="BE51" s="1">
        <f t="shared" si="16"/>
        <v>44.018006048780194</v>
      </c>
      <c r="BF51" s="1">
        <f t="shared" si="16"/>
        <v>46001.876926605226</v>
      </c>
      <c r="BG51" s="1">
        <f t="shared" si="16"/>
        <v>587.22280307950291</v>
      </c>
      <c r="BH51" s="1">
        <f t="shared" si="16"/>
        <v>17008.229898306181</v>
      </c>
      <c r="BI51" s="1">
        <f t="shared" si="16"/>
        <v>2048.2818945285489</v>
      </c>
      <c r="BJ51" s="1">
        <f t="shared" si="16"/>
        <v>1368.5048265613552</v>
      </c>
      <c r="BK51" s="1">
        <f t="shared" si="16"/>
        <v>42546.005197343547</v>
      </c>
      <c r="BL51" s="1">
        <f t="shared" si="16"/>
        <v>5878.947148946896</v>
      </c>
      <c r="BM51" s="1">
        <f t="shared" si="16"/>
        <v>15071.464367412973</v>
      </c>
      <c r="BN51" s="1">
        <f t="shared" si="16"/>
        <v>20959.041007314056</v>
      </c>
      <c r="BO51" s="1">
        <f t="shared" si="16"/>
        <v>1118.8088276770086</v>
      </c>
      <c r="BP51" s="1">
        <f t="shared" si="16"/>
        <v>1416350.0685495127</v>
      </c>
      <c r="BQ51" s="1">
        <f t="shared" si="16"/>
        <v>36240.391566229548</v>
      </c>
      <c r="BR51" s="1">
        <f t="shared" si="16"/>
        <v>14410.766083727987</v>
      </c>
      <c r="BS51" s="1">
        <f t="shared" si="16"/>
        <v>2332.7740000280719</v>
      </c>
      <c r="BT51" s="1">
        <f t="shared" si="16"/>
        <v>21337.782173974218</v>
      </c>
      <c r="BU51" s="1"/>
      <c r="BV51" s="1">
        <f t="shared" si="16"/>
        <v>6152.8150527517282</v>
      </c>
      <c r="BW51" s="1">
        <f t="shared" si="16"/>
        <v>141036.70762151951</v>
      </c>
      <c r="BX51" s="1">
        <f t="shared" si="16"/>
        <v>14573.1006016009</v>
      </c>
      <c r="CA51" s="22">
        <f t="shared" si="1"/>
        <v>1.6071629060134182E-3</v>
      </c>
      <c r="CB51" s="22">
        <f t="shared" si="2"/>
        <v>-7.1135549389315439E-3</v>
      </c>
      <c r="CC51" s="22">
        <f t="shared" si="3"/>
        <v>2.4457616766691143E-3</v>
      </c>
      <c r="CD51" s="22">
        <f t="shared" si="9"/>
        <v>-7.3519787646603293E-3</v>
      </c>
      <c r="CE51" s="22">
        <f t="shared" si="10"/>
        <v>-7.0717823056820556E-3</v>
      </c>
      <c r="CF51" s="22">
        <f t="shared" si="6"/>
        <v>2.8969279892568211E-3</v>
      </c>
      <c r="CG51" s="22">
        <f t="shared" si="7"/>
        <v>1.749284974182082E-3</v>
      </c>
    </row>
    <row r="53" spans="1:85" x14ac:dyDescent="0.25">
      <c r="A53" s="37"/>
    </row>
    <row r="54" spans="1:85" x14ac:dyDescent="0.25">
      <c r="A54" s="37"/>
    </row>
    <row r="56" spans="1:85" x14ac:dyDescent="0.25">
      <c r="E56" s="91"/>
    </row>
    <row r="57" spans="1:85" x14ac:dyDescent="0.25">
      <c r="E57" s="91"/>
    </row>
    <row r="58" spans="1:85" x14ac:dyDescent="0.25">
      <c r="E58" s="91"/>
    </row>
    <row r="59" spans="1:85" x14ac:dyDescent="0.25">
      <c r="E59" s="91"/>
    </row>
    <row r="60" spans="1:85" x14ac:dyDescent="0.25">
      <c r="E60" s="91"/>
    </row>
    <row r="61" spans="1:85" x14ac:dyDescent="0.25">
      <c r="E61" s="91"/>
    </row>
    <row r="62" spans="1:85" x14ac:dyDescent="0.25">
      <c r="E62" s="91"/>
    </row>
    <row r="63" spans="1:85" x14ac:dyDescent="0.25">
      <c r="E63" s="91"/>
    </row>
    <row r="64" spans="1:85" x14ac:dyDescent="0.25">
      <c r="E64" s="91"/>
    </row>
    <row r="65" spans="5:5" x14ac:dyDescent="0.25">
      <c r="E65" s="91"/>
    </row>
    <row r="66" spans="5:5" x14ac:dyDescent="0.25">
      <c r="E66" s="91"/>
    </row>
    <row r="67" spans="5:5" x14ac:dyDescent="0.25">
      <c r="E67" s="91"/>
    </row>
    <row r="68" spans="5:5" x14ac:dyDescent="0.25">
      <c r="E68" s="91"/>
    </row>
    <row r="69" spans="5:5" x14ac:dyDescent="0.25">
      <c r="E69" s="91"/>
    </row>
    <row r="70" spans="5:5" x14ac:dyDescent="0.25">
      <c r="E70" s="91"/>
    </row>
    <row r="71" spans="5:5" x14ac:dyDescent="0.25">
      <c r="E71" s="91"/>
    </row>
    <row r="72" spans="5:5" x14ac:dyDescent="0.25">
      <c r="E72" s="91"/>
    </row>
    <row r="73" spans="5:5" x14ac:dyDescent="0.25">
      <c r="E73" s="91"/>
    </row>
    <row r="74" spans="5:5" x14ac:dyDescent="0.25">
      <c r="E74" s="91"/>
    </row>
    <row r="75" spans="5:5" x14ac:dyDescent="0.25">
      <c r="E75" s="91"/>
    </row>
    <row r="76" spans="5:5" x14ac:dyDescent="0.25">
      <c r="E76" s="91"/>
    </row>
    <row r="77" spans="5:5" x14ac:dyDescent="0.25">
      <c r="E77" s="91"/>
    </row>
    <row r="78" spans="5:5" x14ac:dyDescent="0.25">
      <c r="E78" s="91"/>
    </row>
    <row r="79" spans="5:5" x14ac:dyDescent="0.25">
      <c r="E79" s="91"/>
    </row>
    <row r="80" spans="5:5" x14ac:dyDescent="0.25">
      <c r="E80" s="91"/>
    </row>
    <row r="81" spans="5:5" x14ac:dyDescent="0.25">
      <c r="E81" s="91"/>
    </row>
    <row r="82" spans="5:5" x14ac:dyDescent="0.25">
      <c r="E82" s="91"/>
    </row>
    <row r="83" spans="5:5" x14ac:dyDescent="0.25">
      <c r="E83" s="91"/>
    </row>
    <row r="84" spans="5:5" x14ac:dyDescent="0.25">
      <c r="E84" s="91"/>
    </row>
    <row r="85" spans="5:5" x14ac:dyDescent="0.25">
      <c r="E85" s="91"/>
    </row>
    <row r="86" spans="5:5" x14ac:dyDescent="0.25">
      <c r="E86" s="91"/>
    </row>
    <row r="87" spans="5:5" x14ac:dyDescent="0.25">
      <c r="E87" s="9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71"/>
  <sheetViews>
    <sheetView workbookViewId="0">
      <selection activeCell="B28" sqref="B28:H28"/>
    </sheetView>
  </sheetViews>
  <sheetFormatPr defaultRowHeight="15" x14ac:dyDescent="0.25"/>
  <cols>
    <col min="1" max="1" width="20.425781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28" s="26" customFormat="1" x14ac:dyDescent="0.25">
      <c r="L1" s="99"/>
      <c r="M1" s="102"/>
      <c r="N1" s="102"/>
      <c r="O1" s="102"/>
    </row>
    <row r="2" spans="1:28" s="26" customFormat="1" x14ac:dyDescent="0.25">
      <c r="A2" s="7" t="s">
        <v>514</v>
      </c>
    </row>
    <row r="3" spans="1:28" x14ac:dyDescent="0.25">
      <c r="A3" s="2" t="s">
        <v>242</v>
      </c>
      <c r="L3" s="2"/>
    </row>
    <row r="4" spans="1:28" x14ac:dyDescent="0.25">
      <c r="A4" s="2" t="s">
        <v>213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/>
      <c r="M4" s="2"/>
      <c r="N4" s="2"/>
      <c r="O4" s="2"/>
      <c r="P4" s="2"/>
      <c r="Q4" s="2"/>
      <c r="R4" s="2"/>
      <c r="S4" s="2"/>
    </row>
    <row r="5" spans="1:28" x14ac:dyDescent="0.25">
      <c r="A5" s="2" t="s">
        <v>214</v>
      </c>
      <c r="B5" s="25"/>
      <c r="C5" s="25"/>
      <c r="D5" s="25"/>
      <c r="E5" s="25">
        <f>afdust!BA62</f>
        <v>6401391.2505866252</v>
      </c>
      <c r="F5" s="25">
        <f>afdust!BB62</f>
        <v>899185.05835651618</v>
      </c>
      <c r="G5" s="25"/>
      <c r="H5" s="25"/>
      <c r="L5" s="2"/>
      <c r="P5" s="25"/>
      <c r="Q5" s="25"/>
      <c r="V5" s="90"/>
      <c r="W5" s="90"/>
      <c r="X5" s="90"/>
      <c r="Y5" s="90"/>
      <c r="Z5" s="90"/>
      <c r="AA5" s="90"/>
      <c r="AB5" s="90"/>
    </row>
    <row r="6" spans="1:28" s="90" customFormat="1" x14ac:dyDescent="0.25">
      <c r="A6" s="2" t="s">
        <v>451</v>
      </c>
      <c r="B6" s="91">
        <f>airports!B62</f>
        <v>517268.37412635994</v>
      </c>
      <c r="C6" s="91">
        <f>airports!C62</f>
        <v>0</v>
      </c>
      <c r="D6" s="91">
        <f>airports!D62</f>
        <v>145794.75549816396</v>
      </c>
      <c r="E6" s="91">
        <f>airports!E62</f>
        <v>10055.079154292403</v>
      </c>
      <c r="F6" s="91">
        <f>airports!F62</f>
        <v>8806.433353093902</v>
      </c>
      <c r="G6" s="91">
        <f>airports!G62</f>
        <v>17694.229778009205</v>
      </c>
      <c r="H6" s="91">
        <f>airports!H62</f>
        <v>57943.113495775011</v>
      </c>
      <c r="L6" s="2"/>
      <c r="M6" s="91"/>
      <c r="N6" s="91"/>
      <c r="O6" s="91"/>
      <c r="P6" s="91"/>
      <c r="Q6" s="91"/>
      <c r="R6" s="91"/>
      <c r="S6" s="91"/>
    </row>
    <row r="7" spans="1:28" s="27" customFormat="1" x14ac:dyDescent="0.25">
      <c r="A7" s="2" t="s">
        <v>377</v>
      </c>
      <c r="B7" s="25">
        <f>+'cmv_c1c2 12'!B62</f>
        <v>23570.273380338786</v>
      </c>
      <c r="C7" s="91">
        <f>'cmv_c1c2 12'!AO62</f>
        <v>59.344197253099225</v>
      </c>
      <c r="D7" s="25">
        <f>+'cmv_c1c2 12'!D62</f>
        <v>116343.75960413601</v>
      </c>
      <c r="E7" s="25">
        <f>+'cmv_c1c2 12'!E62</f>
        <v>3191.4524999248215</v>
      </c>
      <c r="F7" s="25">
        <f>+'cmv_c1c2 12'!F62</f>
        <v>3093.0781469778813</v>
      </c>
      <c r="G7" s="25">
        <f>+'cmv_c1c2 12'!G62</f>
        <v>241.56636028799997</v>
      </c>
      <c r="H7" s="25">
        <f>+'cmv_c1c2 12'!H62</f>
        <v>4526.5245271001995</v>
      </c>
      <c r="L7" s="2"/>
      <c r="M7" s="25"/>
      <c r="N7" s="25"/>
      <c r="O7" s="25"/>
      <c r="P7" s="25"/>
      <c r="Q7" s="25"/>
      <c r="R7" s="25"/>
      <c r="S7" s="25"/>
      <c r="U7" s="90"/>
      <c r="V7" s="90"/>
      <c r="W7" s="90"/>
      <c r="X7" s="90"/>
      <c r="Y7" s="90"/>
      <c r="Z7" s="90"/>
      <c r="AA7" s="90"/>
      <c r="AB7" s="90"/>
    </row>
    <row r="8" spans="1:28" x14ac:dyDescent="0.25">
      <c r="A8" s="2" t="s">
        <v>378</v>
      </c>
      <c r="B8" s="25">
        <f>'cmv_c3 12'!B62</f>
        <v>17075.552868999996</v>
      </c>
      <c r="C8" s="91">
        <f>'cmv_c3 12'!AO62</f>
        <v>47.791107107090568</v>
      </c>
      <c r="D8" s="25">
        <f>'cmv_c3 12'!D62</f>
        <v>107608.978154</v>
      </c>
      <c r="E8" s="25">
        <f>'cmv_c3 12'!E62</f>
        <v>2699.2821635</v>
      </c>
      <c r="F8" s="25">
        <f>'cmv_c3 12'!F62</f>
        <v>2483.3388240000004</v>
      </c>
      <c r="G8" s="25">
        <f>'cmv_c3 12'!G62</f>
        <v>5536.761524399999</v>
      </c>
      <c r="H8" s="25">
        <f>'cmv_c3 12'!H62</f>
        <v>10602.2864742</v>
      </c>
      <c r="L8" s="2"/>
      <c r="M8" s="25"/>
      <c r="N8" s="25"/>
      <c r="O8" s="25"/>
      <c r="P8" s="25"/>
      <c r="Q8" s="25"/>
      <c r="R8" s="25"/>
      <c r="S8" s="25"/>
      <c r="U8" s="90"/>
      <c r="V8" s="90"/>
      <c r="W8" s="90"/>
      <c r="X8" s="90"/>
      <c r="Y8" s="90"/>
      <c r="Z8" s="90"/>
      <c r="AA8" s="90"/>
      <c r="AB8" s="90"/>
    </row>
    <row r="9" spans="1:28" s="90" customFormat="1" x14ac:dyDescent="0.25">
      <c r="A9" s="2" t="s">
        <v>497</v>
      </c>
      <c r="B9" s="91"/>
      <c r="C9" s="91">
        <f>fertilizer!B62</f>
        <v>1183386.5656929561</v>
      </c>
      <c r="D9" s="91"/>
      <c r="E9" s="91"/>
      <c r="F9" s="91"/>
      <c r="G9" s="91"/>
      <c r="H9" s="91"/>
      <c r="L9" s="2"/>
      <c r="M9" s="91"/>
      <c r="N9" s="91"/>
      <c r="O9" s="91"/>
      <c r="P9" s="91"/>
      <c r="Q9" s="91"/>
      <c r="R9" s="91"/>
      <c r="S9" s="91"/>
    </row>
    <row r="10" spans="1:28" s="90" customFormat="1" x14ac:dyDescent="0.25">
      <c r="A10" s="2" t="s">
        <v>496</v>
      </c>
      <c r="B10" s="91"/>
      <c r="C10" s="91">
        <f>livestock!B62</f>
        <v>2626271.1972776596</v>
      </c>
      <c r="D10" s="91"/>
      <c r="E10" s="91"/>
      <c r="F10" s="91"/>
      <c r="G10" s="91"/>
      <c r="H10" s="91">
        <f>livestock!C62</f>
        <v>235783.170850967</v>
      </c>
      <c r="L10" s="2"/>
      <c r="M10" s="91"/>
      <c r="N10" s="91"/>
      <c r="O10" s="91"/>
      <c r="P10" s="91"/>
      <c r="Q10" s="91"/>
      <c r="R10" s="91"/>
      <c r="S10" s="91"/>
    </row>
    <row r="11" spans="1:28" s="27" customFormat="1" x14ac:dyDescent="0.25">
      <c r="A11" s="2" t="s">
        <v>215</v>
      </c>
      <c r="B11" s="25">
        <f>+nonpt!B62</f>
        <v>1891032.9914426003</v>
      </c>
      <c r="C11" s="25">
        <f>+nonpt!C62</f>
        <v>110650.90043809902</v>
      </c>
      <c r="D11" s="25">
        <f>+nonpt!D62</f>
        <v>694254.9191972299</v>
      </c>
      <c r="E11" s="25">
        <f>+nonpt!E62</f>
        <v>521018.83660847013</v>
      </c>
      <c r="F11" s="25">
        <f>+nonpt!F62</f>
        <v>443557.28785204992</v>
      </c>
      <c r="G11" s="25">
        <f>+nonpt!G62</f>
        <v>102467.03463652603</v>
      </c>
      <c r="H11" s="25">
        <f>+nonpt!H62</f>
        <v>778315.91840937</v>
      </c>
      <c r="L11" s="2"/>
      <c r="M11" s="25"/>
      <c r="N11" s="25"/>
      <c r="O11" s="25"/>
      <c r="P11" s="25"/>
      <c r="Q11" s="25"/>
      <c r="R11" s="25"/>
      <c r="S11" s="25"/>
      <c r="U11" s="90"/>
      <c r="V11" s="90"/>
      <c r="W11" s="90"/>
      <c r="X11" s="90"/>
      <c r="Y11" s="90"/>
      <c r="Z11" s="90"/>
      <c r="AA11" s="90"/>
      <c r="AB11" s="90"/>
    </row>
    <row r="12" spans="1:28" x14ac:dyDescent="0.25">
      <c r="A12" s="2" t="s">
        <v>216</v>
      </c>
      <c r="B12" s="25">
        <f>+nonroad!B62</f>
        <v>10581631.444213999</v>
      </c>
      <c r="C12" s="25">
        <f>+nonroad!C62</f>
        <v>2031.5340473699998</v>
      </c>
      <c r="D12" s="25">
        <f>+nonroad!D62</f>
        <v>737604.45758617006</v>
      </c>
      <c r="E12" s="25">
        <f>+nonroad!E62</f>
        <v>70996.954310104004</v>
      </c>
      <c r="F12" s="25">
        <f>+nonroad!F62</f>
        <v>66493.587544856025</v>
      </c>
      <c r="G12" s="25">
        <f>+nonroad!G62</f>
        <v>974.35440972069989</v>
      </c>
      <c r="H12" s="25">
        <f>+nonroad!H62</f>
        <v>863250.40200051002</v>
      </c>
      <c r="L12" s="2"/>
      <c r="M12" s="25"/>
      <c r="N12" s="25"/>
      <c r="O12" s="25"/>
      <c r="P12" s="25"/>
      <c r="Q12" s="25"/>
      <c r="R12" s="25"/>
      <c r="S12" s="25"/>
      <c r="U12" s="90"/>
      <c r="V12" s="90"/>
      <c r="W12" s="90"/>
      <c r="X12" s="90"/>
      <c r="Y12" s="90"/>
      <c r="Z12" s="90"/>
      <c r="AA12" s="90"/>
      <c r="AB12" s="90"/>
    </row>
    <row r="13" spans="1:28" s="27" customFormat="1" x14ac:dyDescent="0.25">
      <c r="A13" s="2" t="s">
        <v>232</v>
      </c>
      <c r="B13" s="25">
        <f>+np_oilgas!B62</f>
        <v>768609.02367641148</v>
      </c>
      <c r="C13" s="25">
        <f>+np_oilgas!C62</f>
        <v>30.3739672769</v>
      </c>
      <c r="D13" s="25">
        <f>+np_oilgas!D62</f>
        <v>586758.75709195854</v>
      </c>
      <c r="E13" s="25">
        <f>+np_oilgas!E62</f>
        <v>14862.491080122203</v>
      </c>
      <c r="F13" s="25">
        <f>+np_oilgas!F62</f>
        <v>14735.089162467801</v>
      </c>
      <c r="G13" s="25">
        <f>+np_oilgas!G62</f>
        <v>61972.144887932896</v>
      </c>
      <c r="H13" s="25">
        <f>+np_oilgas!H62</f>
        <v>2389864.2056251625</v>
      </c>
      <c r="L13" s="2"/>
      <c r="M13" s="25"/>
      <c r="N13" s="25"/>
      <c r="O13" s="25"/>
      <c r="P13" s="25"/>
      <c r="Q13" s="25"/>
      <c r="R13" s="25"/>
      <c r="S13" s="25"/>
      <c r="U13" s="90"/>
      <c r="V13" s="90"/>
      <c r="W13" s="90"/>
      <c r="X13" s="90"/>
      <c r="Y13" s="90"/>
      <c r="Z13" s="90"/>
      <c r="AA13" s="90"/>
      <c r="AB13" s="90"/>
    </row>
    <row r="14" spans="1:28" x14ac:dyDescent="0.25">
      <c r="A14" s="2" t="s">
        <v>308</v>
      </c>
      <c r="B14" s="25">
        <f>'onroad all'!Q62</f>
        <v>13148561.442748796</v>
      </c>
      <c r="C14" s="25">
        <f>'onroad all'!AR62</f>
        <v>100914.74180204594</v>
      </c>
      <c r="D14" s="25">
        <f>'onroad all'!AG62+'onroad all'!AT62+'onroad all'!AU62</f>
        <v>1655936.5901906742</v>
      </c>
      <c r="E14" s="25">
        <f>'onroad all'!BI62</f>
        <v>191254.93773307878</v>
      </c>
      <c r="F14" s="25">
        <f>'onroad all'!BL62</f>
        <v>61835.817130173404</v>
      </c>
      <c r="G14" s="25">
        <f>'onroad all'!CB62</f>
        <v>10812.718743668343</v>
      </c>
      <c r="H14" s="25">
        <f>'onroad all'!CN62</f>
        <v>831290.8951887195</v>
      </c>
      <c r="L14" s="2"/>
      <c r="M14" s="25"/>
      <c r="N14" s="25"/>
      <c r="O14" s="25"/>
      <c r="P14" s="25"/>
      <c r="Q14" s="25"/>
      <c r="R14" s="25"/>
      <c r="S14" s="25"/>
      <c r="U14" s="90"/>
      <c r="V14" s="90"/>
      <c r="W14" s="90"/>
      <c r="X14" s="90"/>
      <c r="Y14" s="90"/>
      <c r="Z14" s="90"/>
      <c r="AA14" s="90"/>
      <c r="AB14" s="90"/>
    </row>
    <row r="15" spans="1:28" x14ac:dyDescent="0.25">
      <c r="A15" s="2" t="s">
        <v>228</v>
      </c>
      <c r="B15" s="25">
        <f>+pt_oilgas!B62</f>
        <v>225150.04408438207</v>
      </c>
      <c r="C15" s="25">
        <f>+pt_oilgas!C62</f>
        <v>309.10857145710003</v>
      </c>
      <c r="D15" s="25">
        <f>+pt_oilgas!D62</f>
        <v>403960.96148591896</v>
      </c>
      <c r="E15" s="25">
        <f>+pt_oilgas!E62</f>
        <v>17092.442161028401</v>
      </c>
      <c r="F15" s="25">
        <f>+pt_oilgas!F62</f>
        <v>16178.201274296</v>
      </c>
      <c r="G15" s="25">
        <f>+pt_oilgas!G62</f>
        <v>64752.747226871295</v>
      </c>
      <c r="H15" s="25">
        <f>+pt_oilgas!H62</f>
        <v>223469.24557940997</v>
      </c>
      <c r="L15" s="2"/>
      <c r="M15" s="25"/>
      <c r="N15" s="25"/>
      <c r="O15" s="25"/>
      <c r="P15" s="25"/>
      <c r="Q15" s="25"/>
      <c r="R15" s="25"/>
      <c r="S15" s="25"/>
      <c r="U15" s="90"/>
      <c r="V15" s="90"/>
      <c r="W15" s="90"/>
      <c r="X15" s="90"/>
      <c r="Y15" s="90"/>
      <c r="Z15" s="90"/>
      <c r="AA15" s="90"/>
      <c r="AB15" s="90"/>
    </row>
    <row r="16" spans="1:28" x14ac:dyDescent="0.25">
      <c r="A16" s="2" t="s">
        <v>370</v>
      </c>
      <c r="B16" s="25">
        <f>ptagfire!B62</f>
        <v>262644.92189470009</v>
      </c>
      <c r="C16" s="25">
        <f>ptagfire!C62</f>
        <v>51276.23660425</v>
      </c>
      <c r="D16" s="25">
        <f>ptagfire!D62</f>
        <v>10239.719775980004</v>
      </c>
      <c r="E16" s="25">
        <f>ptagfire!E62</f>
        <v>38688.481814789986</v>
      </c>
      <c r="F16" s="25">
        <f>ptagfire!F62</f>
        <v>26951.283707839997</v>
      </c>
      <c r="G16" s="25">
        <f>ptagfire!G62</f>
        <v>3694.3607044599985</v>
      </c>
      <c r="H16" s="25">
        <f>ptagfire!H62</f>
        <v>17180.735428470001</v>
      </c>
      <c r="L16" s="2"/>
      <c r="M16" s="25"/>
      <c r="N16" s="25"/>
      <c r="O16" s="25"/>
      <c r="P16" s="25"/>
      <c r="Q16" s="25"/>
      <c r="R16" s="25"/>
      <c r="S16" s="25"/>
      <c r="U16" s="90"/>
      <c r="V16" s="90"/>
      <c r="W16" s="90"/>
      <c r="X16" s="90"/>
      <c r="Y16" s="90"/>
      <c r="Z16" s="90"/>
      <c r="AA16" s="90"/>
      <c r="AB16" s="90"/>
    </row>
    <row r="17" spans="1:28" x14ac:dyDescent="0.25">
      <c r="A17" s="2" t="s">
        <v>231</v>
      </c>
      <c r="B17" s="25">
        <f>+ptegu_summer!B62+ptegu_winter!B62+ptegu_wintershld!B62</f>
        <v>427366.63316005003</v>
      </c>
      <c r="C17" s="91">
        <f>+ptegu_summer!C62+ptegu_winter!C62+ptegu_wintershld!C62</f>
        <v>36995.408703090005</v>
      </c>
      <c r="D17" s="25">
        <f>ptegu_summer!AO62+ptegu_winter!AO62+ptegu_wintershld!AO62</f>
        <v>594743.92656184221</v>
      </c>
      <c r="E17" s="91">
        <f>+ptegu_summer!E62+ptegu_winter!E62+ptegu_wintershld!E62</f>
        <v>114785.47393690997</v>
      </c>
      <c r="F17" s="91">
        <f>+ptegu_summer!F62+ptegu_winter!F62+ptegu_wintershld!F62</f>
        <v>98245.980766590015</v>
      </c>
      <c r="G17" s="25">
        <f>ptegu_summer!BO62+ptegu_winter!BO62+ptegu_wintershld!BO62</f>
        <v>634035.62737420551</v>
      </c>
      <c r="H17" s="91">
        <f>+ptegu_summer!H62+ptegu_winter!H62+ptegu_wintershld!H62</f>
        <v>37918.98032586</v>
      </c>
      <c r="L17" s="2"/>
      <c r="M17" s="25"/>
      <c r="N17" s="25"/>
      <c r="O17" s="25"/>
      <c r="P17" s="25"/>
      <c r="Q17" s="25"/>
      <c r="R17" s="25"/>
      <c r="S17" s="25"/>
      <c r="U17" s="90"/>
      <c r="V17" s="90"/>
      <c r="W17" s="90"/>
      <c r="X17" s="90"/>
      <c r="Y17" s="90"/>
      <c r="Z17" s="90"/>
      <c r="AA17" s="90"/>
      <c r="AB17" s="90"/>
    </row>
    <row r="18" spans="1:28" s="90" customFormat="1" x14ac:dyDescent="0.25">
      <c r="A18" s="2" t="s">
        <v>477</v>
      </c>
      <c r="B18" s="91">
        <f>'ptfire-rx'!B62</f>
        <v>7094333.2531080572</v>
      </c>
      <c r="C18" s="91">
        <f>'ptfire-rx'!C62</f>
        <v>130849.00882590999</v>
      </c>
      <c r="D18" s="91">
        <f>'ptfire-rx'!D62</f>
        <v>127469.51659707999</v>
      </c>
      <c r="E18" s="91">
        <f>'ptfire-rx'!E62</f>
        <v>778863.80194733012</v>
      </c>
      <c r="F18" s="91">
        <f>'ptfire-rx'!F62</f>
        <v>655354.0717573599</v>
      </c>
      <c r="G18" s="91">
        <f>'ptfire-rx'!G62</f>
        <v>58690.292627649993</v>
      </c>
      <c r="H18" s="91">
        <f>'ptfire-rx'!H62</f>
        <v>1546840.0202119001</v>
      </c>
      <c r="L18" s="2"/>
      <c r="M18" s="91"/>
      <c r="N18" s="91"/>
      <c r="O18" s="91"/>
      <c r="P18" s="91"/>
      <c r="Q18" s="91"/>
      <c r="R18" s="91"/>
      <c r="S18" s="91"/>
    </row>
    <row r="19" spans="1:28" s="90" customFormat="1" x14ac:dyDescent="0.25">
      <c r="A19" s="2" t="s">
        <v>476</v>
      </c>
      <c r="B19" s="91">
        <f>'ptfire-wild'!B62</f>
        <v>6643510.3214399982</v>
      </c>
      <c r="C19" s="91">
        <f>'ptfire-wild'!C62</f>
        <v>109088.37978942001</v>
      </c>
      <c r="D19" s="91">
        <f>'ptfire-wild'!D62</f>
        <v>100030.13445903003</v>
      </c>
      <c r="E19" s="91">
        <f>'ptfire-wild'!E62</f>
        <v>684798.49454430002</v>
      </c>
      <c r="F19" s="91">
        <f>'ptfire-wild'!F62</f>
        <v>580376.97353349999</v>
      </c>
      <c r="G19" s="91">
        <f>'ptfire-wild'!G62</f>
        <v>52718.90852918</v>
      </c>
      <c r="H19" s="91">
        <f>'ptfire-wild'!H62</f>
        <v>1567399.9800070005</v>
      </c>
      <c r="L19" s="2"/>
      <c r="M19" s="91"/>
      <c r="N19" s="91"/>
      <c r="O19" s="91"/>
      <c r="P19" s="91"/>
      <c r="Q19" s="91"/>
      <c r="R19" s="91"/>
      <c r="S19" s="91"/>
    </row>
    <row r="20" spans="1:28" s="27" customFormat="1" x14ac:dyDescent="0.25">
      <c r="A20" s="2" t="s">
        <v>217</v>
      </c>
      <c r="B20" s="25">
        <f>+ptnonipm!B62</f>
        <v>1432679.4984174499</v>
      </c>
      <c r="C20" s="25">
        <f>+ptnonipm!C62</f>
        <v>61884.635158777601</v>
      </c>
      <c r="D20" s="25">
        <f>+ptnonipm!D62</f>
        <v>908798.53463297035</v>
      </c>
      <c r="E20" s="25">
        <f>+ptnonipm!E62</f>
        <v>382640.24052203487</v>
      </c>
      <c r="F20" s="25">
        <f>+ptnonipm!F62</f>
        <v>244236.92021794993</v>
      </c>
      <c r="G20" s="25">
        <f>+ptnonipm!G62</f>
        <v>534409.59799187502</v>
      </c>
      <c r="H20" s="25">
        <f>+ptnonipm!H62</f>
        <v>588194.47127834393</v>
      </c>
      <c r="L20" s="2"/>
      <c r="M20" s="25"/>
      <c r="N20" s="25"/>
      <c r="O20" s="25"/>
      <c r="P20" s="25"/>
      <c r="Q20" s="25"/>
      <c r="R20" s="25"/>
      <c r="S20" s="25"/>
      <c r="U20" s="90"/>
      <c r="V20" s="90"/>
      <c r="W20" s="90"/>
      <c r="X20" s="90"/>
      <c r="Y20" s="90"/>
      <c r="Z20" s="90"/>
      <c r="AA20" s="90"/>
      <c r="AB20" s="90"/>
    </row>
    <row r="21" spans="1:28" s="27" customFormat="1" x14ac:dyDescent="0.25">
      <c r="A21" s="2" t="s">
        <v>358</v>
      </c>
      <c r="B21" s="25">
        <f>+rail!B62</f>
        <v>105988.441354537</v>
      </c>
      <c r="C21" s="25">
        <f>+rail!C62</f>
        <v>330.39001415749999</v>
      </c>
      <c r="D21" s="25">
        <f>+rail!D62</f>
        <v>469157.09380263108</v>
      </c>
      <c r="E21" s="25">
        <f>+rail!E62</f>
        <v>12778.062146090995</v>
      </c>
      <c r="F21" s="25">
        <f>+rail!F62</f>
        <v>12376.301909546002</v>
      </c>
      <c r="G21" s="25">
        <f>+rail!G62</f>
        <v>460.20348441789997</v>
      </c>
      <c r="H21" s="25">
        <f>+rail!H62</f>
        <v>20436.252546989999</v>
      </c>
      <c r="L21" s="2"/>
      <c r="M21" s="25"/>
      <c r="N21" s="25"/>
      <c r="O21" s="25"/>
      <c r="P21" s="25"/>
      <c r="Q21" s="25"/>
      <c r="R21" s="25"/>
      <c r="S21" s="25"/>
      <c r="U21" s="90"/>
      <c r="V21" s="90"/>
      <c r="W21" s="90"/>
      <c r="X21" s="90"/>
      <c r="Y21" s="90"/>
      <c r="Z21" s="90"/>
      <c r="AA21" s="90"/>
      <c r="AB21" s="90"/>
    </row>
    <row r="22" spans="1:28" x14ac:dyDescent="0.25">
      <c r="A22" s="2" t="s">
        <v>218</v>
      </c>
      <c r="B22" s="25">
        <f>+rwc!B62</f>
        <v>2207381.3713990226</v>
      </c>
      <c r="C22" s="25">
        <f>+rwc!C62</f>
        <v>16740.596289057405</v>
      </c>
      <c r="D22" s="25">
        <f>+rwc!D62</f>
        <v>36862.905581746702</v>
      </c>
      <c r="E22" s="25">
        <f>+rwc!E62</f>
        <v>302975.62127702008</v>
      </c>
      <c r="F22" s="25">
        <f>+rwc!F62</f>
        <v>302068.84262554493</v>
      </c>
      <c r="G22" s="25">
        <f>+rwc!G62</f>
        <v>7705.2577432086973</v>
      </c>
      <c r="H22" s="25">
        <f>+rwc!H62</f>
        <v>330560.16250818403</v>
      </c>
      <c r="L22" s="2"/>
      <c r="M22" s="25"/>
      <c r="N22" s="25"/>
      <c r="O22" s="25"/>
      <c r="P22" s="25"/>
      <c r="Q22" s="25"/>
      <c r="R22" s="25"/>
      <c r="S22" s="25"/>
      <c r="U22" s="90"/>
      <c r="V22" s="90"/>
      <c r="W22" s="90"/>
      <c r="X22" s="90"/>
      <c r="Y22" s="90"/>
      <c r="Z22" s="90"/>
      <c r="AA22" s="90"/>
      <c r="AB22" s="90"/>
    </row>
    <row r="23" spans="1:28" s="90" customFormat="1" x14ac:dyDescent="0.25">
      <c r="A23" s="2" t="s">
        <v>498</v>
      </c>
      <c r="B23" s="91">
        <f>solvents!B62</f>
        <v>0</v>
      </c>
      <c r="C23" s="91">
        <f>solvents!C62</f>
        <v>0</v>
      </c>
      <c r="D23" s="91">
        <f>solvents!D62</f>
        <v>0</v>
      </c>
      <c r="E23" s="91">
        <f>solvents!E62</f>
        <v>0</v>
      </c>
      <c r="F23" s="91">
        <f>solvents!F62</f>
        <v>0</v>
      </c>
      <c r="G23" s="91">
        <f>solvents!G62</f>
        <v>0</v>
      </c>
      <c r="H23" s="91">
        <f>solvents!H62</f>
        <v>2972208.5738113006</v>
      </c>
      <c r="L23" s="2"/>
      <c r="M23" s="91"/>
      <c r="N23" s="91"/>
      <c r="O23" s="91"/>
      <c r="P23" s="91"/>
      <c r="Q23" s="91"/>
      <c r="R23" s="91"/>
      <c r="S23" s="91"/>
    </row>
    <row r="24" spans="1:28" x14ac:dyDescent="0.25">
      <c r="B24" s="25"/>
      <c r="C24" s="25"/>
      <c r="D24" s="25"/>
      <c r="E24" s="25"/>
      <c r="F24" s="25"/>
      <c r="G24" s="25"/>
      <c r="H24" s="25"/>
    </row>
    <row r="25" spans="1:28" x14ac:dyDescent="0.25">
      <c r="A25" s="2" t="s">
        <v>240</v>
      </c>
      <c r="B25" s="1">
        <f>SUM(B5:B23)</f>
        <v>45346803.587315701</v>
      </c>
      <c r="C25" s="1">
        <f t="shared" ref="C25:H25" si="0">SUM(C5:C23)</f>
        <v>4430866.212485888</v>
      </c>
      <c r="D25" s="1">
        <f t="shared" si="0"/>
        <v>6695565.0102195311</v>
      </c>
      <c r="E25" s="1">
        <f t="shared" si="0"/>
        <v>9548092.9024856202</v>
      </c>
      <c r="F25" s="1">
        <f t="shared" si="0"/>
        <v>3435978.2661627615</v>
      </c>
      <c r="G25" s="1">
        <f t="shared" si="0"/>
        <v>1556165.8060224135</v>
      </c>
      <c r="H25" s="1">
        <f t="shared" si="0"/>
        <v>12475784.938269263</v>
      </c>
      <c r="L25" s="2"/>
      <c r="M25" s="1"/>
      <c r="N25" s="1"/>
      <c r="O25" s="1"/>
      <c r="P25" s="1"/>
      <c r="Q25" s="1"/>
      <c r="R25" s="1"/>
      <c r="S25" s="1"/>
    </row>
    <row r="26" spans="1:28" x14ac:dyDescent="0.25">
      <c r="B26" s="25"/>
      <c r="C26" s="91"/>
      <c r="D26" s="91"/>
      <c r="E26" s="91"/>
      <c r="F26" s="91"/>
      <c r="G26" s="91"/>
      <c r="H26" s="91"/>
    </row>
    <row r="27" spans="1:28" s="27" customFormat="1" x14ac:dyDescent="0.25">
      <c r="A27" s="2" t="s">
        <v>431</v>
      </c>
      <c r="B27" s="25">
        <f>'biogenics 12'!H53</f>
        <v>3973014.3766919957</v>
      </c>
      <c r="D27" s="25">
        <f>'biogenics 12'!T53</f>
        <v>983247.29745604855</v>
      </c>
      <c r="H27" s="25">
        <f>'biogenics 12'!Z53</f>
        <v>26791907.033023972</v>
      </c>
      <c r="L27" s="2"/>
      <c r="M27" s="25"/>
      <c r="O27" s="25"/>
      <c r="S27" s="25"/>
    </row>
    <row r="28" spans="1:28" s="27" customFormat="1" x14ac:dyDescent="0.25">
      <c r="A28" s="2" t="s">
        <v>345</v>
      </c>
      <c r="B28" s="1">
        <f>B27+B25</f>
        <v>49319817.964007698</v>
      </c>
      <c r="C28" s="1">
        <f t="shared" ref="C28:H28" si="1">C27+C25</f>
        <v>4430866.212485888</v>
      </c>
      <c r="D28" s="1">
        <f t="shared" si="1"/>
        <v>7678812.3076755796</v>
      </c>
      <c r="E28" s="1">
        <f t="shared" si="1"/>
        <v>9548092.9024856202</v>
      </c>
      <c r="F28" s="1">
        <f t="shared" si="1"/>
        <v>3435978.2661627615</v>
      </c>
      <c r="G28" s="1">
        <f t="shared" si="1"/>
        <v>1556165.8060224135</v>
      </c>
      <c r="H28" s="1">
        <f t="shared" si="1"/>
        <v>39267691.971293233</v>
      </c>
      <c r="L28" s="2"/>
      <c r="M28" s="1"/>
      <c r="N28" s="1"/>
      <c r="O28" s="1"/>
      <c r="P28" s="1"/>
      <c r="Q28" s="1"/>
      <c r="R28" s="1"/>
      <c r="S28" s="1"/>
    </row>
    <row r="29" spans="1:28" x14ac:dyDescent="0.25">
      <c r="B29" s="25"/>
      <c r="C29" s="25"/>
      <c r="D29" s="25"/>
      <c r="E29" s="25"/>
      <c r="F29" s="25"/>
      <c r="G29" s="25"/>
      <c r="H29" s="25"/>
      <c r="M29" s="25"/>
      <c r="N29" s="25"/>
      <c r="O29" s="25"/>
      <c r="P29" s="25"/>
      <c r="Q29" s="25"/>
      <c r="R29" s="25"/>
      <c r="S29" s="25"/>
    </row>
    <row r="30" spans="1:28" x14ac:dyDescent="0.25">
      <c r="A30" s="2" t="s">
        <v>432</v>
      </c>
      <c r="B30" s="25"/>
      <c r="E30" s="25"/>
      <c r="H30" s="25"/>
    </row>
    <row r="31" spans="1:28" x14ac:dyDescent="0.25">
      <c r="N31" s="25"/>
    </row>
    <row r="32" spans="1:28" x14ac:dyDescent="0.25">
      <c r="A32" s="27"/>
      <c r="B32" s="25"/>
      <c r="C32" s="25"/>
      <c r="D32" s="25"/>
      <c r="E32" s="25"/>
      <c r="F32" s="25"/>
      <c r="G32" s="25"/>
      <c r="H32" s="25"/>
      <c r="M32" s="25"/>
      <c r="N32" s="25"/>
      <c r="O32" s="25"/>
      <c r="P32" s="25"/>
      <c r="Q32" s="25"/>
      <c r="R32" s="25"/>
      <c r="S32" s="25"/>
    </row>
    <row r="33" spans="1:16" x14ac:dyDescent="0.25">
      <c r="A33" s="90"/>
    </row>
    <row r="34" spans="1:16" x14ac:dyDescent="0.25">
      <c r="A34" s="2" t="s">
        <v>382</v>
      </c>
      <c r="B34" s="90"/>
      <c r="C34" s="90"/>
      <c r="D34" s="90"/>
      <c r="E34" s="90"/>
      <c r="F34" s="90"/>
      <c r="G34" s="90"/>
      <c r="H34" s="90"/>
    </row>
    <row r="35" spans="1:16" x14ac:dyDescent="0.25">
      <c r="A35" s="2" t="s">
        <v>213</v>
      </c>
      <c r="B35" s="2" t="s">
        <v>59</v>
      </c>
      <c r="C35" s="2" t="s">
        <v>57</v>
      </c>
      <c r="D35" s="2" t="s">
        <v>60</v>
      </c>
      <c r="E35" s="2" t="s">
        <v>54</v>
      </c>
      <c r="F35" s="2" t="s">
        <v>53</v>
      </c>
      <c r="G35" s="2" t="s">
        <v>61</v>
      </c>
      <c r="H35" s="2" t="s">
        <v>62</v>
      </c>
    </row>
    <row r="36" spans="1:16" s="27" customFormat="1" x14ac:dyDescent="0.25">
      <c r="A36" s="90" t="s">
        <v>520</v>
      </c>
      <c r="B36" s="91"/>
      <c r="C36" s="91">
        <f>'canada_ag 12US1'!AA18</f>
        <v>583281.52789426118</v>
      </c>
      <c r="D36" s="91"/>
      <c r="E36" s="91"/>
      <c r="F36" s="91"/>
      <c r="G36" s="91"/>
      <c r="H36" s="91">
        <f>'canada_ag 12US1'!AM18</f>
        <v>104584.08228771146</v>
      </c>
    </row>
    <row r="37" spans="1:16" x14ac:dyDescent="0.25">
      <c r="A37" s="90" t="s">
        <v>521</v>
      </c>
      <c r="B37" s="91">
        <f>'canada_og2D 12US1'!U11</f>
        <v>476.82752743741077</v>
      </c>
      <c r="C37" s="91">
        <f>'canada_og2D 12US1'!AJ11</f>
        <v>7.2117958299574996</v>
      </c>
      <c r="D37" s="91">
        <f>'canada_og2D 12US1'!AO11</f>
        <v>1919.6462535560004</v>
      </c>
      <c r="E37" s="91">
        <f>'canada_og2D 12US1'!AZ11</f>
        <v>128.34827688254069</v>
      </c>
      <c r="F37" s="91">
        <f>'canada_og2D 12US1'!BA11</f>
        <v>128.34812822680024</v>
      </c>
      <c r="G37" s="91">
        <f>'canada_og2D 12US1'!BO11</f>
        <v>3305.4055948394553</v>
      </c>
      <c r="H37" s="91">
        <f>'canada_og2D 12US1'!BV11</f>
        <v>412110.99464656023</v>
      </c>
      <c r="I37" s="27"/>
    </row>
    <row r="38" spans="1:16" x14ac:dyDescent="0.25">
      <c r="A38" s="90" t="s">
        <v>344</v>
      </c>
      <c r="B38" s="90"/>
      <c r="C38" s="90"/>
      <c r="D38" s="90"/>
      <c r="E38" s="91">
        <f>'othafdust 12US1'!AZ18</f>
        <v>782334.255507519</v>
      </c>
      <c r="F38" s="91">
        <f>'othafdust 12US1'!BA18</f>
        <v>121429.67444527378</v>
      </c>
      <c r="G38" s="2"/>
      <c r="H38" s="2"/>
      <c r="I38" s="27"/>
    </row>
    <row r="39" spans="1:16" x14ac:dyDescent="0.25">
      <c r="A39" s="90" t="s">
        <v>336</v>
      </c>
      <c r="B39" s="91">
        <f>'othar 12US1'!S50</f>
        <v>2196835.3573324941</v>
      </c>
      <c r="C39" s="91">
        <f>'othar 12US1'!AH50</f>
        <v>3728.6798798198502</v>
      </c>
      <c r="D39" s="91">
        <f>'othar 12US1'!AM50</f>
        <v>267787.96740028739</v>
      </c>
      <c r="E39" s="91">
        <f>'othar 12US1'!AX50</f>
        <v>219440.20109045226</v>
      </c>
      <c r="F39" s="91">
        <f>'othar 12US1'!AY50</f>
        <v>164700.54252103792</v>
      </c>
      <c r="G39" s="91">
        <f>'othar 12US1'!BM50</f>
        <v>16198.229929372174</v>
      </c>
      <c r="H39" s="91">
        <f>'othar 12US1'!BT50</f>
        <v>740363.73574440239</v>
      </c>
      <c r="I39" s="27"/>
    </row>
    <row r="40" spans="1:16" s="90" customFormat="1" x14ac:dyDescent="0.25">
      <c r="A40" s="90" t="s">
        <v>383</v>
      </c>
      <c r="B40" s="91">
        <f>'onroad_can 12US1'!S50</f>
        <v>1590905.4001423954</v>
      </c>
      <c r="C40" s="91">
        <f>'onroad_can 12US1'!AH50</f>
        <v>6849.9377705793531</v>
      </c>
      <c r="D40" s="91">
        <f>'onroad_can 12US1'!AM50</f>
        <v>254786.4377587676</v>
      </c>
      <c r="E40" s="91">
        <f>'onroad_can 12US1'!AX50</f>
        <v>26537.265931324855</v>
      </c>
      <c r="F40" s="91">
        <f>'onroad_can 12US1'!AY50</f>
        <v>11305.348580988859</v>
      </c>
      <c r="G40" s="91">
        <f>'onroad_can 12US1'!BM50</f>
        <v>936.73153924629787</v>
      </c>
      <c r="H40" s="91">
        <f>'onroad_can 12US1'!BT50</f>
        <v>102118.41382120163</v>
      </c>
    </row>
    <row r="41" spans="1:16" s="27" customFormat="1" x14ac:dyDescent="0.25">
      <c r="A41" s="90" t="s">
        <v>337</v>
      </c>
      <c r="B41" s="91">
        <f>'othpt 12US1'!V50</f>
        <v>1129620.6581591682</v>
      </c>
      <c r="C41" s="91">
        <f>'othpt 12US1'!AK50</f>
        <v>22315.151845735458</v>
      </c>
      <c r="D41" s="91">
        <f>'othpt 12US1'!AP50</f>
        <v>553839.07940529508</v>
      </c>
      <c r="E41" s="91">
        <f>'othpt 12US1'!BA50</f>
        <v>72613.170710615726</v>
      </c>
      <c r="F41" s="91">
        <f>'othpt 12US1'!BB50</f>
        <v>42672.067327661178</v>
      </c>
      <c r="G41" s="91">
        <f>'othpt 12US1'!BP50</f>
        <v>877387.91088616033</v>
      </c>
      <c r="H41" s="91">
        <f>'othpt 12US1'!BW50</f>
        <v>154137.45412414806</v>
      </c>
      <c r="J41" s="25"/>
      <c r="K41" s="25"/>
      <c r="L41" s="25"/>
      <c r="M41" s="25"/>
      <c r="N41" s="25"/>
      <c r="O41" s="25"/>
      <c r="P41" s="25"/>
    </row>
    <row r="42" spans="1:16" s="90" customFormat="1" x14ac:dyDescent="0.25">
      <c r="A42" s="90" t="s">
        <v>445</v>
      </c>
      <c r="B42" s="91"/>
      <c r="C42" s="91"/>
      <c r="D42" s="91"/>
      <c r="E42" s="91">
        <f>'othptdust 12US1'!AZ18</f>
        <v>152565.50057595535</v>
      </c>
      <c r="F42" s="91">
        <f>'othptdust 12US1'!BA18</f>
        <v>53683.64574659575</v>
      </c>
      <c r="G42" s="91"/>
      <c r="H42" s="91"/>
      <c r="J42" s="91"/>
      <c r="K42" s="91"/>
      <c r="L42" s="91"/>
      <c r="M42" s="91"/>
      <c r="N42" s="91"/>
      <c r="O42" s="91"/>
      <c r="P42" s="91"/>
    </row>
    <row r="43" spans="1:16" x14ac:dyDescent="0.25">
      <c r="A43" s="90" t="s">
        <v>446</v>
      </c>
      <c r="B43" s="91">
        <f>'ptfire_othna 12US1'!S60</f>
        <v>761402.4883969794</v>
      </c>
      <c r="C43" s="91">
        <f>'ptfire_othna 12US1'!AI60</f>
        <v>13032.231314697647</v>
      </c>
      <c r="D43" s="91">
        <f>'ptfire_othna 12US1'!AN60</f>
        <v>16359.064265959292</v>
      </c>
      <c r="E43" s="91">
        <f>'ptfire_othna 12US1'!AY60</f>
        <v>84480.711712578748</v>
      </c>
      <c r="F43" s="91">
        <f>'ptfire_othna 12US1'!AZ60</f>
        <v>71749.388253670928</v>
      </c>
      <c r="G43" s="91">
        <f>'ptfire_othna 12US1'!BN60</f>
        <v>6731.0626489973984</v>
      </c>
      <c r="H43" s="91">
        <f>'ptfire_othna 12US1'!BU60</f>
        <v>185475.66362154327</v>
      </c>
    </row>
    <row r="44" spans="1:16" x14ac:dyDescent="0.25">
      <c r="A44" s="90" t="s">
        <v>461</v>
      </c>
      <c r="B44" s="91">
        <f>'cmv_c1c2 12'!Z64+'cmv_c3 12'!Z64</f>
        <v>11597.012587253519</v>
      </c>
      <c r="C44" s="91">
        <f>'cmv_c1c2 12'!AO64+'cmv_c3 12'!AO64</f>
        <v>39.863351203789676</v>
      </c>
      <c r="D44" s="91">
        <f>'cmv_c1c2 12'!AT64+'cmv_c3 12'!AT64</f>
        <v>67836.879806157231</v>
      </c>
      <c r="E44" s="91">
        <f>'cmv_c1c2 12'!BE64+'cmv_c3 12'!BE64</f>
        <v>1818.565581547698</v>
      </c>
      <c r="F44" s="91">
        <f>'cmv_c1c2 12'!BF64+'cmv_c3 12'!BF64</f>
        <v>1689.663475517174</v>
      </c>
      <c r="G44" s="91">
        <f>'cmv_c1c2 12'!BT64+'cmv_c3 12'!BT64</f>
        <v>3157.8181327036777</v>
      </c>
      <c r="H44" s="91">
        <f>'cmv_c1c2 12'!CA64+'cmv_c3 12'!CA64</f>
        <v>5524.7779815770664</v>
      </c>
      <c r="I44" s="27"/>
    </row>
    <row r="45" spans="1:16" x14ac:dyDescent="0.25">
      <c r="A45" s="2" t="s">
        <v>338</v>
      </c>
      <c r="B45" s="1">
        <f>SUM(B36:B44)</f>
        <v>5690837.7441457277</v>
      </c>
      <c r="C45" s="1">
        <f t="shared" ref="C45:H45" si="2">SUM(C36:C44)</f>
        <v>629254.60385212721</v>
      </c>
      <c r="D45" s="1">
        <f t="shared" si="2"/>
        <v>1162529.0748900224</v>
      </c>
      <c r="E45" s="1">
        <f t="shared" si="2"/>
        <v>1339918.0193868761</v>
      </c>
      <c r="F45" s="1">
        <f t="shared" si="2"/>
        <v>467358.6784789724</v>
      </c>
      <c r="G45" s="1">
        <f t="shared" si="2"/>
        <v>907717.15873131936</v>
      </c>
      <c r="H45" s="1">
        <f t="shared" si="2"/>
        <v>1704315.1222271437</v>
      </c>
      <c r="I45" s="27"/>
    </row>
    <row r="46" spans="1:16" x14ac:dyDescent="0.25">
      <c r="A46" s="90" t="s">
        <v>339</v>
      </c>
      <c r="B46" s="91">
        <f>'othar 12US1'!S51</f>
        <v>126192.38072140113</v>
      </c>
      <c r="C46" s="91">
        <f>'othar 12US1'!AH51</f>
        <v>109995.29121349276</v>
      </c>
      <c r="D46" s="91">
        <f>'othar 12US1'!AM51</f>
        <v>69552.427265971084</v>
      </c>
      <c r="E46" s="91">
        <f>'othar 12US1'!AX51</f>
        <v>107496.48983059978</v>
      </c>
      <c r="F46" s="91">
        <f>'othar 12US1'!AY51</f>
        <v>36249.004200889663</v>
      </c>
      <c r="G46" s="91">
        <f>'othar 12US1'!BM51</f>
        <v>1952.7691097888778</v>
      </c>
      <c r="H46" s="91">
        <f>'othar 12US1'!BT51</f>
        <v>404663.98659742874</v>
      </c>
      <c r="I46" s="27"/>
    </row>
    <row r="47" spans="1:16" s="27" customFormat="1" x14ac:dyDescent="0.25">
      <c r="A47" s="90" t="s">
        <v>384</v>
      </c>
      <c r="B47" s="91">
        <f>'onroad_mex 12US1'!Y38</f>
        <v>1772026.4624419606</v>
      </c>
      <c r="C47" s="91">
        <f>'onroad_mex 12US1'!AL38</f>
        <v>3266.244738039316</v>
      </c>
      <c r="D47" s="91">
        <f>'onroad_mex 12US1'!AQ38</f>
        <v>427899.78236087284</v>
      </c>
      <c r="E47" s="91">
        <f>'onroad_mex 12US1'!BA38</f>
        <v>17022.859388490047</v>
      </c>
      <c r="F47" s="91">
        <f>'onroad_mex 12US1'!BB38</f>
        <v>11764.348282851653</v>
      </c>
      <c r="G47" s="91">
        <f>'onroad_mex 12US1'!BP38</f>
        <v>7556.0051296448737</v>
      </c>
      <c r="H47" s="91">
        <f>'onroad_mex 12US1'!BU38</f>
        <v>161115.36187991902</v>
      </c>
    </row>
    <row r="48" spans="1:16" s="90" customFormat="1" x14ac:dyDescent="0.25">
      <c r="A48" s="90" t="s">
        <v>340</v>
      </c>
      <c r="B48" s="91">
        <f>'othpt 12US1'!V51</f>
        <v>123813.73891171152</v>
      </c>
      <c r="C48" s="91">
        <f>'othpt 12US1'!AK51</f>
        <v>1320.9103570502318</v>
      </c>
      <c r="D48" s="91">
        <f>'othpt 12US1'!AP51</f>
        <v>187731.19745522522</v>
      </c>
      <c r="E48" s="91">
        <f>'othpt 12US1'!BA51</f>
        <v>59146.450252677067</v>
      </c>
      <c r="F48" s="91">
        <f>'othpt 12US1'!BB51</f>
        <v>40986.706271436742</v>
      </c>
      <c r="G48" s="91">
        <f>'othpt 12US1'!BP51</f>
        <v>292545.78915394546</v>
      </c>
      <c r="H48" s="91">
        <f>'othpt 12US1'!BW51</f>
        <v>44667.976188121</v>
      </c>
    </row>
    <row r="49" spans="1:22" x14ac:dyDescent="0.25">
      <c r="A49" s="90" t="s">
        <v>447</v>
      </c>
      <c r="B49" s="91">
        <f>'ptfire_othna 12US1'!S61</f>
        <v>383162.15475839569</v>
      </c>
      <c r="C49" s="91">
        <f>'ptfire_othna 12US1'!AI61</f>
        <v>7436.0790212585007</v>
      </c>
      <c r="D49" s="91">
        <f>'ptfire_othna 12US1'!AN61</f>
        <v>16604.047363060879</v>
      </c>
      <c r="E49" s="91">
        <f>'ptfire_othna 12US1'!AY61</f>
        <v>44993.818978129413</v>
      </c>
      <c r="F49" s="91">
        <f>'ptfire_othna 12US1'!AZ61</f>
        <v>38177.750975072704</v>
      </c>
      <c r="G49" s="91">
        <f>'ptfire_othna 12US1'!BN61</f>
        <v>2784.9215466163969</v>
      </c>
      <c r="H49" s="91">
        <f>'ptfire_othna 12US1'!BU61</f>
        <v>131498.86737926642</v>
      </c>
    </row>
    <row r="50" spans="1:22" x14ac:dyDescent="0.25">
      <c r="A50" s="90" t="s">
        <v>462</v>
      </c>
      <c r="B50" s="91">
        <f>'cmv_c1c2 12'!Z65+'cmv_c3 12'!Z65</f>
        <v>0</v>
      </c>
      <c r="C50" s="91">
        <f>'cmv_c1c2 12'!AO65+'cmv_c3 12'!AO65</f>
        <v>0</v>
      </c>
      <c r="D50" s="91">
        <f>'cmv_c1c2 12'!AT65+'cmv_c3 12'!AT65</f>
        <v>0</v>
      </c>
      <c r="E50" s="91">
        <f>'cmv_c1c2 12'!BE65+'cmv_c3 12'!BE65</f>
        <v>0</v>
      </c>
      <c r="F50" s="91">
        <f>'cmv_c1c2 12'!BF65+'cmv_c3 12'!BF65</f>
        <v>0</v>
      </c>
      <c r="G50" s="91">
        <f>'cmv_c1c2 12'!BT65+'cmv_c3 12'!BT65</f>
        <v>0</v>
      </c>
      <c r="H50" s="91">
        <f>'cmv_c1c2 12'!CA65+'cmv_c3 12'!CA65</f>
        <v>0</v>
      </c>
    </row>
    <row r="51" spans="1:22" x14ac:dyDescent="0.25">
      <c r="A51" s="2" t="s">
        <v>341</v>
      </c>
      <c r="B51" s="1">
        <f>SUM(B46:B50)</f>
        <v>2405194.736833469</v>
      </c>
      <c r="C51" s="1">
        <f t="shared" ref="C51:H51" si="3">SUM(C46:C50)</f>
        <v>122018.52532984081</v>
      </c>
      <c r="D51" s="1">
        <f t="shared" si="3"/>
        <v>701787.45444513008</v>
      </c>
      <c r="E51" s="1">
        <f t="shared" si="3"/>
        <v>228659.61844989631</v>
      </c>
      <c r="F51" s="1">
        <f t="shared" si="3"/>
        <v>127177.80973025077</v>
      </c>
      <c r="G51" s="1">
        <f t="shared" si="3"/>
        <v>304839.48493999563</v>
      </c>
      <c r="H51" s="1">
        <f t="shared" si="3"/>
        <v>741946.19204473519</v>
      </c>
      <c r="I51" s="27"/>
    </row>
    <row r="52" spans="1:22" x14ac:dyDescent="0.25">
      <c r="A52" s="90" t="s">
        <v>463</v>
      </c>
      <c r="B52" s="91">
        <f>'cmv_c1c2 12'!Z59+'cmv_c3 12'!Z59</f>
        <v>39845.728461964834</v>
      </c>
      <c r="C52" s="91">
        <f>'cmv_c1c2 12'!AO59+'cmv_c3 12'!AO59</f>
        <v>150.42611620915199</v>
      </c>
      <c r="D52" s="91">
        <f>'cmv_c1c2 12'!AT59+'cmv_c3 12'!AT59</f>
        <v>257243.7768733335</v>
      </c>
      <c r="E52" s="91">
        <f>'cmv_c1c2 12'!BE59+'cmv_c3 12'!BE59</f>
        <v>8459.8824146634961</v>
      </c>
      <c r="F52" s="91">
        <f>'cmv_c1c2 12'!BF59+'cmv_c3 12'!BF59</f>
        <v>7815.3044061907976</v>
      </c>
      <c r="G52" s="91">
        <f>'cmv_c1c2 12'!BT59+'cmv_c3 12'!BT59</f>
        <v>34951.186817327849</v>
      </c>
      <c r="H52" s="91">
        <f>'cmv_c1c2 12'!CA59+'cmv_c3 12'!CA59</f>
        <v>19345.237916990442</v>
      </c>
    </row>
    <row r="53" spans="1:22" x14ac:dyDescent="0.25">
      <c r="A53" s="90" t="s">
        <v>464</v>
      </c>
      <c r="B53" s="91">
        <f>'cmv_c1c2 12'!Z60+'cmv_c3 12'!Z60</f>
        <v>28550.505046710408</v>
      </c>
      <c r="C53" s="91">
        <f>'cmv_c1c2 12'!AO60+'cmv_c3 12'!AO60</f>
        <v>277.08905365167988</v>
      </c>
      <c r="D53" s="91">
        <f>'cmv_c1c2 12'!AT60+'cmv_c3 12'!AT60</f>
        <v>314613.9922672442</v>
      </c>
      <c r="E53" s="91">
        <f>'cmv_c1c2 12'!BE60+'cmv_c3 12'!BE60</f>
        <v>15643.445262686035</v>
      </c>
      <c r="F53" s="91">
        <f>'cmv_c1c2 12'!BF60+'cmv_c3 12'!BF60</f>
        <v>14396.453729768253</v>
      </c>
      <c r="G53" s="91">
        <f>'cmv_c1c2 12'!BT60+'cmv_c3 12'!BT60</f>
        <v>41490.055656211167</v>
      </c>
      <c r="H53" s="91">
        <f>'cmv_c1c2 12'!CA60+'cmv_c3 12'!CA60</f>
        <v>13542.336365019219</v>
      </c>
    </row>
    <row r="54" spans="1:22" x14ac:dyDescent="0.25">
      <c r="A54" s="90" t="s">
        <v>465</v>
      </c>
      <c r="B54" s="91">
        <f>pt_oilgas!B59</f>
        <v>50051.887477999997</v>
      </c>
      <c r="C54" s="91">
        <f>pt_oilgas!C59</f>
        <v>14.822471386</v>
      </c>
      <c r="D54" s="91">
        <f>pt_oilgas!D59</f>
        <v>48691.175812000001</v>
      </c>
      <c r="E54" s="91">
        <f>pt_oilgas!E59</f>
        <v>667.61019500999998</v>
      </c>
      <c r="F54" s="91">
        <f>pt_oilgas!F59</f>
        <v>666.51847902999998</v>
      </c>
      <c r="G54" s="91">
        <f>pt_oilgas!G59</f>
        <v>501.91039482999997</v>
      </c>
      <c r="H54" s="91">
        <f>pt_oilgas!H59</f>
        <v>48209.665652000003</v>
      </c>
    </row>
    <row r="55" spans="1:22" x14ac:dyDescent="0.25">
      <c r="A55" s="2" t="s">
        <v>433</v>
      </c>
      <c r="B55" s="1">
        <f t="shared" ref="B55:H55" si="4">B53+B52+B51+B45+B54</f>
        <v>8214480.6019658716</v>
      </c>
      <c r="C55" s="1">
        <f t="shared" si="4"/>
        <v>751715.4668232149</v>
      </c>
      <c r="D55" s="1">
        <f t="shared" si="4"/>
        <v>2484865.4742877302</v>
      </c>
      <c r="E55" s="1">
        <f t="shared" si="4"/>
        <v>1593348.575709132</v>
      </c>
      <c r="F55" s="1">
        <f t="shared" si="4"/>
        <v>617414.76482421218</v>
      </c>
      <c r="G55" s="1">
        <f t="shared" si="4"/>
        <v>1289499.7965396841</v>
      </c>
      <c r="H55" s="1">
        <f t="shared" si="4"/>
        <v>2527358.5542058884</v>
      </c>
      <c r="U55" s="27"/>
      <c r="V55" s="27"/>
    </row>
    <row r="56" spans="1:22" s="27" customFormat="1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</row>
    <row r="57" spans="1:22" x14ac:dyDescent="0.25">
      <c r="A57" s="32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</row>
    <row r="58" spans="1:22" x14ac:dyDescent="0.25">
      <c r="A58" s="32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</row>
    <row r="59" spans="1:22" x14ac:dyDescent="0.25">
      <c r="A59" s="32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</row>
    <row r="60" spans="1:22" x14ac:dyDescent="0.25">
      <c r="A60" s="32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</row>
    <row r="61" spans="1:22" x14ac:dyDescent="0.25">
      <c r="A61" s="32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</row>
    <row r="62" spans="1:22" x14ac:dyDescent="0.25">
      <c r="A62" s="32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N62" s="25"/>
      <c r="O62" s="25"/>
      <c r="P62" s="25"/>
      <c r="Q62" s="25"/>
      <c r="R62" s="25"/>
      <c r="S62" s="25"/>
      <c r="T62" s="25"/>
      <c r="U62" s="25"/>
      <c r="V62" s="25"/>
    </row>
    <row r="63" spans="1:22" x14ac:dyDescent="0.25">
      <c r="A63" s="32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</row>
    <row r="64" spans="1:22" x14ac:dyDescent="0.25">
      <c r="A64" s="32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</row>
    <row r="65" spans="1:22" x14ac:dyDescent="0.25">
      <c r="A65" s="32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</row>
    <row r="66" spans="1:22" x14ac:dyDescent="0.25">
      <c r="A66" s="32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22" x14ac:dyDescent="0.25">
      <c r="A67" s="32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</row>
    <row r="68" spans="1:22" x14ac:dyDescent="0.25">
      <c r="A68" s="27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</row>
    <row r="69" spans="1:22" s="27" customFormat="1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</row>
    <row r="70" spans="1:22" x14ac:dyDescent="0.25">
      <c r="A70" s="32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</row>
    <row r="71" spans="1:22" x14ac:dyDescent="0.25">
      <c r="A71" s="32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</row>
  </sheetData>
  <sortState xmlns:xlrd2="http://schemas.microsoft.com/office/spreadsheetml/2017/richdata2" ref="L5:S22">
    <sortCondition ref="L5:L22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2A709-1449-4949-9701-F46A394FCEF8}">
  <dimension ref="A1:CG48"/>
  <sheetViews>
    <sheetView zoomScale="85" zoomScaleNormal="85" workbookViewId="0">
      <pane xSplit="1" ySplit="2" topLeftCell="B3" activePane="bottomRight" state="frozen"/>
      <selection activeCell="L2" sqref="L2"/>
      <selection pane="topRight" activeCell="L2" sqref="L2"/>
      <selection pane="bottomLeft" activeCell="L2" sqref="L2"/>
      <selection pane="bottomRight" activeCell="L2" sqref="L2"/>
    </sheetView>
  </sheetViews>
  <sheetFormatPr defaultColWidth="9.140625" defaultRowHeight="15" x14ac:dyDescent="0.25"/>
  <cols>
    <col min="1" max="1" width="19.85546875" style="90" customWidth="1"/>
    <col min="2" max="11" width="9.140625" style="90"/>
    <col min="12" max="12" width="15.5703125" style="90" bestFit="1" customWidth="1"/>
    <col min="13" max="14" width="6.7109375" style="90" bestFit="1" customWidth="1"/>
    <col min="15" max="15" width="5.7109375" style="90" bestFit="1" customWidth="1"/>
    <col min="16" max="16" width="14.5703125" style="90" bestFit="1" customWidth="1"/>
    <col min="17" max="17" width="5.5703125" style="90" bestFit="1" customWidth="1"/>
    <col min="18" max="18" width="5.5703125" style="90" customWidth="1"/>
    <col min="19" max="19" width="6.7109375" style="90" bestFit="1" customWidth="1"/>
    <col min="20" max="21" width="9.28515625" style="90" bestFit="1" customWidth="1"/>
    <col min="22" max="22" width="5.7109375" style="90" bestFit="1" customWidth="1"/>
    <col min="23" max="23" width="7.7109375" style="90" bestFit="1" customWidth="1"/>
    <col min="24" max="24" width="5.7109375" style="90" bestFit="1" customWidth="1"/>
    <col min="25" max="25" width="6.7109375" style="90" bestFit="1" customWidth="1"/>
    <col min="26" max="26" width="6.7109375" style="90" customWidth="1"/>
    <col min="27" max="27" width="6.7109375" style="90" bestFit="1" customWidth="1"/>
    <col min="28" max="28" width="15.42578125" style="90" bestFit="1" customWidth="1"/>
    <col min="29" max="29" width="6.5703125" style="90" customWidth="1"/>
    <col min="30" max="30" width="5.7109375" style="90" bestFit="1" customWidth="1"/>
    <col min="31" max="31" width="5.140625" style="90" bestFit="1" customWidth="1"/>
    <col min="32" max="32" width="5.140625" style="90" customWidth="1"/>
    <col min="33" max="33" width="5.7109375" style="90" bestFit="1" customWidth="1"/>
    <col min="34" max="34" width="6.7109375" style="90" bestFit="1" customWidth="1"/>
    <col min="35" max="35" width="6.140625" style="90" bestFit="1" customWidth="1"/>
    <col min="36" max="36" width="6.7109375" style="90" bestFit="1" customWidth="1"/>
    <col min="37" max="37" width="10" style="90" bestFit="1" customWidth="1"/>
    <col min="38" max="38" width="10" style="90" customWidth="1"/>
    <col min="39" max="39" width="9.28515625" style="90" bestFit="1" customWidth="1"/>
    <col min="40" max="40" width="7.7109375" style="90" bestFit="1" customWidth="1"/>
    <col min="41" max="41" width="9.28515625" style="90" bestFit="1" customWidth="1"/>
    <col min="42" max="42" width="6" style="90" bestFit="1" customWidth="1"/>
    <col min="43" max="43" width="6.7109375" style="90" bestFit="1" customWidth="1"/>
    <col min="44" max="44" width="5.7109375" style="90" bestFit="1" customWidth="1"/>
    <col min="45" max="45" width="7.7109375" style="90" bestFit="1" customWidth="1"/>
    <col min="46" max="46" width="5.7109375" style="90" bestFit="1" customWidth="1"/>
    <col min="47" max="47" width="4.140625" style="90" bestFit="1" customWidth="1"/>
    <col min="48" max="48" width="6.7109375" style="90" bestFit="1" customWidth="1"/>
    <col min="49" max="49" width="5.7109375" style="90" bestFit="1" customWidth="1"/>
    <col min="50" max="50" width="5.85546875" style="90" bestFit="1" customWidth="1"/>
    <col min="51" max="51" width="5.7109375" style="90" bestFit="1" customWidth="1"/>
    <col min="52" max="53" width="7.7109375" style="90" bestFit="1" customWidth="1"/>
    <col min="54" max="54" width="6.7109375" style="90" bestFit="1" customWidth="1"/>
    <col min="55" max="55" width="5.140625" style="90" bestFit="1" customWidth="1"/>
    <col min="56" max="56" width="5.28515625" style="90" bestFit="1" customWidth="1"/>
    <col min="57" max="57" width="8.7109375" style="90" bestFit="1" customWidth="1"/>
    <col min="58" max="58" width="4.85546875" style="90" bestFit="1" customWidth="1"/>
    <col min="59" max="59" width="7.85546875" style="90" bestFit="1" customWidth="1"/>
    <col min="60" max="60" width="5.85546875" style="90" bestFit="1" customWidth="1"/>
    <col min="61" max="61" width="6" style="90" bestFit="1" customWidth="1"/>
    <col min="62" max="62" width="6.7109375" style="90" bestFit="1" customWidth="1"/>
    <col min="63" max="63" width="7.7109375" style="90" bestFit="1" customWidth="1"/>
    <col min="64" max="64" width="5.7109375" style="90" bestFit="1" customWidth="1"/>
    <col min="65" max="65" width="6.7109375" style="90" bestFit="1" customWidth="1"/>
    <col min="66" max="66" width="4.140625" style="90" bestFit="1" customWidth="1"/>
    <col min="67" max="67" width="9.28515625" style="90" bestFit="1" customWidth="1"/>
    <col min="68" max="68" width="8" style="90" bestFit="1" customWidth="1"/>
    <col min="69" max="71" width="6.7109375" style="90" bestFit="1" customWidth="1"/>
    <col min="72" max="72" width="6.7109375" style="90" customWidth="1"/>
    <col min="73" max="73" width="6.7109375" style="90" bestFit="1" customWidth="1"/>
    <col min="74" max="74" width="9.140625" style="90" bestFit="1" customWidth="1"/>
    <col min="75" max="75" width="7.140625" style="90" bestFit="1" customWidth="1"/>
    <col min="76" max="16384" width="9.140625" style="90"/>
  </cols>
  <sheetData>
    <row r="1" spans="1:85" x14ac:dyDescent="0.25">
      <c r="B1" s="90" t="s">
        <v>503</v>
      </c>
      <c r="L1" s="90" t="s">
        <v>505</v>
      </c>
      <c r="BZ1" s="90" t="s">
        <v>309</v>
      </c>
    </row>
    <row r="2" spans="1:85" x14ac:dyDescent="0.25">
      <c r="A2" s="90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1"/>
      <c r="J2" s="91"/>
      <c r="K2" s="91"/>
      <c r="L2" s="91" t="s">
        <v>226</v>
      </c>
      <c r="M2" s="91" t="s">
        <v>466</v>
      </c>
      <c r="N2" s="91" t="s">
        <v>359</v>
      </c>
      <c r="O2" s="91" t="s">
        <v>131</v>
      </c>
      <c r="P2" s="91" t="s">
        <v>132</v>
      </c>
      <c r="Q2" s="91" t="s">
        <v>133</v>
      </c>
      <c r="R2" s="91" t="s">
        <v>334</v>
      </c>
      <c r="S2" s="91" t="s">
        <v>360</v>
      </c>
      <c r="T2" s="91" t="s">
        <v>134</v>
      </c>
      <c r="U2" s="91" t="s">
        <v>59</v>
      </c>
      <c r="V2" s="91" t="s">
        <v>136</v>
      </c>
      <c r="W2" s="91" t="s">
        <v>137</v>
      </c>
      <c r="X2" s="91" t="s">
        <v>361</v>
      </c>
      <c r="Y2" s="91" t="s">
        <v>138</v>
      </c>
      <c r="Z2" s="91" t="s">
        <v>467</v>
      </c>
      <c r="AA2" s="91" t="s">
        <v>139</v>
      </c>
      <c r="AB2" s="91" t="s">
        <v>140</v>
      </c>
      <c r="AC2" s="91" t="s">
        <v>141</v>
      </c>
      <c r="AD2" s="91" t="s">
        <v>142</v>
      </c>
      <c r="AE2" s="91" t="s">
        <v>143</v>
      </c>
      <c r="AF2" s="91" t="s">
        <v>468</v>
      </c>
      <c r="AG2" s="91" t="s">
        <v>362</v>
      </c>
      <c r="AH2" s="91" t="s">
        <v>144</v>
      </c>
      <c r="AI2" s="91" t="s">
        <v>367</v>
      </c>
      <c r="AJ2" s="91" t="s">
        <v>57</v>
      </c>
      <c r="AK2" s="91" t="s">
        <v>128</v>
      </c>
      <c r="AL2" s="91" t="s">
        <v>469</v>
      </c>
      <c r="AM2" s="91" t="s">
        <v>145</v>
      </c>
      <c r="AN2" s="91" t="s">
        <v>146</v>
      </c>
      <c r="AO2" s="91" t="s">
        <v>60</v>
      </c>
      <c r="AP2" s="91" t="s">
        <v>147</v>
      </c>
      <c r="AQ2" s="91" t="s">
        <v>148</v>
      </c>
      <c r="AR2" s="91" t="s">
        <v>149</v>
      </c>
      <c r="AS2" s="91" t="s">
        <v>150</v>
      </c>
      <c r="AT2" s="91" t="s">
        <v>151</v>
      </c>
      <c r="AU2" s="91" t="s">
        <v>152</v>
      </c>
      <c r="AV2" s="91" t="s">
        <v>153</v>
      </c>
      <c r="AW2" s="91" t="s">
        <v>154</v>
      </c>
      <c r="AX2" s="91" t="s">
        <v>155</v>
      </c>
      <c r="AY2" s="91" t="s">
        <v>156</v>
      </c>
      <c r="AZ2" s="91" t="s">
        <v>54</v>
      </c>
      <c r="BA2" s="91" t="s">
        <v>53</v>
      </c>
      <c r="BB2" s="91" t="s">
        <v>157</v>
      </c>
      <c r="BC2" s="91" t="s">
        <v>158</v>
      </c>
      <c r="BD2" s="91" t="s">
        <v>159</v>
      </c>
      <c r="BE2" s="91" t="s">
        <v>160</v>
      </c>
      <c r="BF2" s="91" t="s">
        <v>161</v>
      </c>
      <c r="BG2" s="91" t="s">
        <v>162</v>
      </c>
      <c r="BH2" s="91" t="s">
        <v>163</v>
      </c>
      <c r="BI2" s="91" t="s">
        <v>164</v>
      </c>
      <c r="BJ2" s="91" t="s">
        <v>165</v>
      </c>
      <c r="BK2" s="91" t="s">
        <v>363</v>
      </c>
      <c r="BL2" s="91" t="s">
        <v>166</v>
      </c>
      <c r="BM2" s="91" t="s">
        <v>167</v>
      </c>
      <c r="BN2" s="91" t="s">
        <v>168</v>
      </c>
      <c r="BO2" s="91" t="s">
        <v>61</v>
      </c>
      <c r="BP2" s="91" t="s">
        <v>368</v>
      </c>
      <c r="BQ2" s="91" t="s">
        <v>169</v>
      </c>
      <c r="BR2" s="91" t="s">
        <v>170</v>
      </c>
      <c r="BS2" s="91" t="s">
        <v>171</v>
      </c>
      <c r="BT2" s="91" t="s">
        <v>172</v>
      </c>
      <c r="BU2" s="91" t="s">
        <v>173</v>
      </c>
      <c r="BV2" s="91" t="s">
        <v>174</v>
      </c>
      <c r="BW2" s="91" t="s">
        <v>369</v>
      </c>
      <c r="BY2" s="91" t="s">
        <v>141</v>
      </c>
      <c r="BZ2" s="91" t="s">
        <v>59</v>
      </c>
      <c r="CA2" s="91" t="s">
        <v>57</v>
      </c>
      <c r="CB2" s="91" t="s">
        <v>60</v>
      </c>
      <c r="CC2" s="91" t="s">
        <v>54</v>
      </c>
      <c r="CD2" s="91" t="s">
        <v>53</v>
      </c>
      <c r="CE2" s="91" t="s">
        <v>61</v>
      </c>
      <c r="CF2" s="91" t="s">
        <v>62</v>
      </c>
      <c r="CG2" s="91"/>
    </row>
    <row r="3" spans="1:85" x14ac:dyDescent="0.25">
      <c r="A3" s="107" t="s">
        <v>81</v>
      </c>
      <c r="B3" s="91">
        <v>5.9484016200000003E-2</v>
      </c>
      <c r="C3" s="91"/>
      <c r="D3" s="91">
        <v>0.24232766729999999</v>
      </c>
      <c r="E3" s="91">
        <v>8.4505401000000008E-3</v>
      </c>
      <c r="F3" s="91">
        <v>8.4505394000000001E-3</v>
      </c>
      <c r="G3" s="91">
        <v>6.5394070000000001E-4</v>
      </c>
      <c r="H3" s="91">
        <v>1746.5472878</v>
      </c>
      <c r="I3" s="91"/>
      <c r="J3" s="91"/>
      <c r="K3" s="91"/>
      <c r="L3" s="91" t="s">
        <v>72</v>
      </c>
      <c r="M3" s="91">
        <v>0</v>
      </c>
      <c r="N3" s="91">
        <v>0</v>
      </c>
      <c r="O3" s="91">
        <v>0</v>
      </c>
      <c r="P3" s="91">
        <v>0</v>
      </c>
      <c r="Q3" s="91">
        <v>0</v>
      </c>
      <c r="R3" s="91">
        <v>0</v>
      </c>
      <c r="S3" s="91">
        <v>38.752772573522002</v>
      </c>
      <c r="T3" s="91">
        <v>5631.71436958304</v>
      </c>
      <c r="U3" s="91">
        <v>5.9653674392764602E-2</v>
      </c>
      <c r="V3" s="91">
        <v>0</v>
      </c>
      <c r="W3" s="91">
        <v>911.84751994351404</v>
      </c>
      <c r="X3" s="91">
        <v>0</v>
      </c>
      <c r="Y3" s="91">
        <v>0</v>
      </c>
      <c r="Z3" s="91">
        <v>0</v>
      </c>
      <c r="AA3" s="91">
        <v>0</v>
      </c>
      <c r="AB3" s="91">
        <v>0</v>
      </c>
      <c r="AC3" s="91">
        <v>0</v>
      </c>
      <c r="AD3" s="91">
        <v>2.8348575342872599E-2</v>
      </c>
      <c r="AE3" s="91">
        <v>0</v>
      </c>
      <c r="AF3" s="91">
        <v>0</v>
      </c>
      <c r="AG3" s="91">
        <v>0</v>
      </c>
      <c r="AH3" s="91">
        <v>0</v>
      </c>
      <c r="AI3" s="91">
        <v>0</v>
      </c>
      <c r="AJ3" s="91">
        <v>0</v>
      </c>
      <c r="AK3" s="91">
        <v>0</v>
      </c>
      <c r="AL3" s="91">
        <v>2662.73525411024</v>
      </c>
      <c r="AM3" s="91">
        <v>0.218684410437121</v>
      </c>
      <c r="AN3" s="91">
        <v>2.4296897178392601E-2</v>
      </c>
      <c r="AO3" s="91">
        <v>0.24298130761551401</v>
      </c>
      <c r="AP3" s="91">
        <v>0</v>
      </c>
      <c r="AQ3" s="91">
        <v>10.350226351593101</v>
      </c>
      <c r="AR3" s="91">
        <v>2.2212516741348099E-4</v>
      </c>
      <c r="AS3" s="91">
        <v>946.11884958745895</v>
      </c>
      <c r="AT3" s="91">
        <v>2.28112303444169E-4</v>
      </c>
      <c r="AU3" s="91">
        <v>1.47491724400204E-5</v>
      </c>
      <c r="AV3" s="91">
        <v>1.50352558739396E-4</v>
      </c>
      <c r="AW3" s="91">
        <v>3.0080113758494501E-6</v>
      </c>
      <c r="AX3" s="91">
        <v>3.2468444694301498E-5</v>
      </c>
      <c r="AY3" s="91">
        <v>1.7758071396683099E-5</v>
      </c>
      <c r="AZ3" s="91">
        <v>8.4730693481442198E-3</v>
      </c>
      <c r="BA3" s="91">
        <v>8.4730685452250598E-3</v>
      </c>
      <c r="BB3" s="91">
        <v>8.0291916202318197E-10</v>
      </c>
      <c r="BC3" s="91">
        <v>0</v>
      </c>
      <c r="BD3" s="91">
        <v>0</v>
      </c>
      <c r="BE3" s="91">
        <v>3.8508274497483798E-3</v>
      </c>
      <c r="BF3" s="91">
        <v>0</v>
      </c>
      <c r="BG3" s="91">
        <v>5.8571861307230597E-4</v>
      </c>
      <c r="BH3" s="91">
        <v>0</v>
      </c>
      <c r="BI3" s="91">
        <v>4.0287057215452097E-6</v>
      </c>
      <c r="BJ3" s="91">
        <v>1.4645486863208801E-3</v>
      </c>
      <c r="BK3" s="91">
        <v>710.88610954299202</v>
      </c>
      <c r="BL3" s="91">
        <v>2.29233882835365E-4</v>
      </c>
      <c r="BM3" s="91">
        <v>1.3555059662582501E-4</v>
      </c>
      <c r="BN3" s="91">
        <v>1.53458688139684E-3</v>
      </c>
      <c r="BO3" s="91">
        <v>6.5584246300368705E-4</v>
      </c>
      <c r="BP3" s="91">
        <v>498.69068410802902</v>
      </c>
      <c r="BQ3" s="91">
        <v>0</v>
      </c>
      <c r="BR3" s="91">
        <v>0</v>
      </c>
      <c r="BS3" s="91">
        <v>18.4226621259346</v>
      </c>
      <c r="BT3" s="91">
        <v>0</v>
      </c>
      <c r="BU3" s="91">
        <v>22.940380733358602</v>
      </c>
      <c r="BV3" s="91">
        <v>1751.3244071495801</v>
      </c>
      <c r="BW3" s="91">
        <v>6.7587932720602497</v>
      </c>
      <c r="BY3" s="34">
        <f t="shared" ref="BY3:BY8" si="0">AC3/AO3</f>
        <v>0</v>
      </c>
      <c r="BZ3" s="79">
        <f t="shared" ref="BZ3:BZ11" si="1">IF(B3=0,"",(U3-B3)/B3)</f>
        <v>2.8521643897440642E-3</v>
      </c>
      <c r="CA3" s="79" t="str">
        <f t="shared" ref="CA3:CA11" si="2">IF(C3=0,"",(AJ3-C3)/C3)</f>
        <v/>
      </c>
      <c r="CB3" s="79">
        <f t="shared" ref="CB3:CB11" si="3">IF(D3=0,"",(AO3-D3)/D3)</f>
        <v>2.6973408476086737E-3</v>
      </c>
      <c r="CC3" s="79">
        <f t="shared" ref="CC3:CD11" si="4">IF(E3=0,"",(AZ3-E3)/E3)</f>
        <v>2.6660128083670072E-3</v>
      </c>
      <c r="CD3" s="79">
        <f t="shared" si="4"/>
        <v>2.6660008502013147E-3</v>
      </c>
      <c r="CE3" s="79">
        <f t="shared" ref="CE3:CE11" si="5">IF(G3=0,"",(BO3-G3)/G3)</f>
        <v>2.9081581918468159E-3</v>
      </c>
      <c r="CF3" s="79">
        <f t="shared" ref="CF3:CF11" si="6">IF(H3=0,"",(BV3-H3)/H3)</f>
        <v>2.7351789344320903E-3</v>
      </c>
      <c r="CG3" s="79"/>
    </row>
    <row r="4" spans="1:85" x14ac:dyDescent="0.25">
      <c r="A4" s="108" t="s">
        <v>82</v>
      </c>
      <c r="B4" s="91">
        <v>4.4696600000000002E-5</v>
      </c>
      <c r="C4" s="91"/>
      <c r="D4" s="91">
        <v>8.2032747E-6</v>
      </c>
      <c r="E4" s="91">
        <v>1.9717699999999999E-5</v>
      </c>
      <c r="F4" s="91">
        <v>1.9717799999999999E-5</v>
      </c>
      <c r="G4" s="91"/>
      <c r="H4" s="91">
        <v>6094.4666143000004</v>
      </c>
      <c r="I4" s="91"/>
      <c r="J4" s="91"/>
      <c r="K4" s="91"/>
      <c r="L4" s="91" t="s">
        <v>124</v>
      </c>
      <c r="M4" s="91">
        <v>0</v>
      </c>
      <c r="N4" s="91">
        <v>0</v>
      </c>
      <c r="O4" s="91">
        <v>0</v>
      </c>
      <c r="P4" s="91">
        <v>0</v>
      </c>
      <c r="Q4" s="91">
        <v>0</v>
      </c>
      <c r="R4" s="91">
        <v>0</v>
      </c>
      <c r="S4" s="91">
        <v>813.35873424423096</v>
      </c>
      <c r="T4" s="91">
        <v>7767.1472901879697</v>
      </c>
      <c r="U4" s="91">
        <v>4.4824444848625103E-5</v>
      </c>
      <c r="V4" s="91">
        <v>0</v>
      </c>
      <c r="W4" s="91">
        <v>1291.91155799732</v>
      </c>
      <c r="X4" s="91">
        <v>0</v>
      </c>
      <c r="Y4" s="91">
        <v>0</v>
      </c>
      <c r="Z4" s="91">
        <v>0</v>
      </c>
      <c r="AA4" s="91">
        <v>0</v>
      </c>
      <c r="AB4" s="91">
        <v>0</v>
      </c>
      <c r="AC4" s="91">
        <v>0</v>
      </c>
      <c r="AD4" s="91">
        <v>0.63715524530498202</v>
      </c>
      <c r="AE4" s="91">
        <v>0</v>
      </c>
      <c r="AF4" s="91">
        <v>0</v>
      </c>
      <c r="AG4" s="91">
        <v>0</v>
      </c>
      <c r="AH4" s="91">
        <v>0</v>
      </c>
      <c r="AI4" s="91">
        <v>0</v>
      </c>
      <c r="AJ4" s="91">
        <v>0</v>
      </c>
      <c r="AK4" s="91">
        <v>0</v>
      </c>
      <c r="AL4" s="91">
        <v>7405.5549161416902</v>
      </c>
      <c r="AM4" s="91">
        <v>7.4029888060318302E-6</v>
      </c>
      <c r="AN4" s="91">
        <v>8.2251307065261998E-7</v>
      </c>
      <c r="AO4" s="91">
        <v>8.2255018766844508E-6</v>
      </c>
      <c r="AP4" s="91">
        <v>0</v>
      </c>
      <c r="AQ4" s="91">
        <v>260.35680359132903</v>
      </c>
      <c r="AR4" s="91">
        <v>5.5691661568478404E-7</v>
      </c>
      <c r="AS4" s="91">
        <v>3071.2329846789598</v>
      </c>
      <c r="AT4" s="91">
        <v>5.7200548950875297E-7</v>
      </c>
      <c r="AU4" s="91">
        <v>3.6975809785214797E-8</v>
      </c>
      <c r="AV4" s="91">
        <v>3.1202500041336599E-7</v>
      </c>
      <c r="AW4" s="91">
        <v>7.5464541411068094E-9</v>
      </c>
      <c r="AX4" s="91">
        <v>6.1763521222242194E-8</v>
      </c>
      <c r="AY4" s="91">
        <v>4.45242811554424E-8</v>
      </c>
      <c r="AZ4" s="91">
        <v>1.9768734436746599E-5</v>
      </c>
      <c r="BA4" s="91">
        <v>1.9768734436746599E-5</v>
      </c>
      <c r="BB4" s="91">
        <v>0</v>
      </c>
      <c r="BC4" s="91">
        <v>0</v>
      </c>
      <c r="BD4" s="91">
        <v>0</v>
      </c>
      <c r="BE4" s="91">
        <v>8.5276343854891505E-6</v>
      </c>
      <c r="BF4" s="91">
        <v>0</v>
      </c>
      <c r="BG4" s="91">
        <v>1.4169017344863399E-6</v>
      </c>
      <c r="BH4" s="91">
        <v>0</v>
      </c>
      <c r="BI4" s="91">
        <v>7.6735395757204807E-9</v>
      </c>
      <c r="BJ4" s="91">
        <v>3.5434646736883901E-6</v>
      </c>
      <c r="BK4" s="91">
        <v>1252.86241440764</v>
      </c>
      <c r="BL4" s="91">
        <v>5.7503133319003105E-7</v>
      </c>
      <c r="BM4" s="91">
        <v>2.5780188164486798E-7</v>
      </c>
      <c r="BN4" s="91">
        <v>3.8484697167611797E-6</v>
      </c>
      <c r="BO4" s="91">
        <v>0</v>
      </c>
      <c r="BP4" s="91">
        <v>1366.0938965308301</v>
      </c>
      <c r="BQ4" s="91">
        <v>0</v>
      </c>
      <c r="BR4" s="91">
        <v>0</v>
      </c>
      <c r="BS4" s="91">
        <v>284.52832929208398</v>
      </c>
      <c r="BT4" s="91">
        <v>0</v>
      </c>
      <c r="BU4" s="91">
        <v>323.530858639857</v>
      </c>
      <c r="BV4" s="91">
        <v>6114.6449964450403</v>
      </c>
      <c r="BW4" s="91">
        <v>132.439689291093</v>
      </c>
      <c r="BY4" s="34">
        <f t="shared" si="0"/>
        <v>0</v>
      </c>
      <c r="BZ4" s="79">
        <f t="shared" si="1"/>
        <v>2.8602812881763024E-3</v>
      </c>
      <c r="CA4" s="79" t="str">
        <f t="shared" si="2"/>
        <v/>
      </c>
      <c r="CB4" s="79">
        <f t="shared" si="3"/>
        <v>2.709549234581987E-3</v>
      </c>
      <c r="CC4" s="79">
        <f t="shared" si="4"/>
        <v>2.5882550574661042E-3</v>
      </c>
      <c r="CD4" s="79">
        <f t="shared" si="4"/>
        <v>2.5831703712685585E-3</v>
      </c>
      <c r="CE4" s="79" t="str">
        <f t="shared" si="5"/>
        <v/>
      </c>
      <c r="CF4" s="79">
        <f t="shared" si="6"/>
        <v>3.3109348893131246E-3</v>
      </c>
      <c r="CG4" s="79"/>
    </row>
    <row r="5" spans="1:85" x14ac:dyDescent="0.25">
      <c r="A5" s="108" t="s">
        <v>83</v>
      </c>
      <c r="B5" s="91">
        <v>0.22424850339999999</v>
      </c>
      <c r="C5" s="91"/>
      <c r="D5" s="91">
        <v>4.1156833400000002E-2</v>
      </c>
      <c r="E5" s="91">
        <v>8.0340386499999999E-2</v>
      </c>
      <c r="F5" s="91">
        <v>8.0340386499999999E-2</v>
      </c>
      <c r="G5" s="91"/>
      <c r="H5" s="91">
        <v>160805.20963999999</v>
      </c>
      <c r="I5" s="91"/>
      <c r="J5" s="91"/>
      <c r="K5" s="91"/>
      <c r="L5" s="91" t="s">
        <v>125</v>
      </c>
      <c r="M5" s="91">
        <v>0</v>
      </c>
      <c r="N5" s="91">
        <v>0</v>
      </c>
      <c r="O5" s="91">
        <v>0</v>
      </c>
      <c r="P5" s="91">
        <v>0</v>
      </c>
      <c r="Q5" s="91">
        <v>0</v>
      </c>
      <c r="R5" s="91">
        <v>0</v>
      </c>
      <c r="S5" s="91">
        <v>10938.619333185299</v>
      </c>
      <c r="T5" s="91">
        <v>303306.01849737501</v>
      </c>
      <c r="U5" s="91">
        <v>0.22471298255725</v>
      </c>
      <c r="V5" s="91">
        <v>0</v>
      </c>
      <c r="W5" s="91">
        <v>49781.775150618603</v>
      </c>
      <c r="X5" s="91">
        <v>0</v>
      </c>
      <c r="Y5" s="91">
        <v>0</v>
      </c>
      <c r="Z5" s="91">
        <v>0</v>
      </c>
      <c r="AA5" s="91">
        <v>0</v>
      </c>
      <c r="AB5" s="91">
        <v>0</v>
      </c>
      <c r="AC5" s="91">
        <v>0</v>
      </c>
      <c r="AD5" s="91">
        <v>8.5673730579875205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0</v>
      </c>
      <c r="AL5" s="91">
        <v>210960.11189140001</v>
      </c>
      <c r="AM5" s="91">
        <v>3.7168639770181498E-2</v>
      </c>
      <c r="AN5" s="91">
        <v>4.1260208512243803E-3</v>
      </c>
      <c r="AO5" s="91">
        <v>4.1294660621405903E-2</v>
      </c>
      <c r="AP5" s="91">
        <v>0</v>
      </c>
      <c r="AQ5" s="91">
        <v>3427.48686195768</v>
      </c>
      <c r="AR5" s="91">
        <v>9.5229196203640797E-4</v>
      </c>
      <c r="AS5" s="91">
        <v>91807.398664188106</v>
      </c>
      <c r="AT5" s="91">
        <v>9.7803385915772403E-4</v>
      </c>
      <c r="AU5" s="91">
        <v>6.9626029173763002E-5</v>
      </c>
      <c r="AV5" s="91">
        <v>2.60009715800196E-3</v>
      </c>
      <c r="AW5" s="91">
        <v>1.65741535739678E-5</v>
      </c>
      <c r="AX5" s="91">
        <v>7.21150501132626E-4</v>
      </c>
      <c r="AY5" s="91">
        <v>7.6862783776187002E-5</v>
      </c>
      <c r="AZ5" s="91">
        <v>8.0552036977023997E-2</v>
      </c>
      <c r="BA5" s="91">
        <v>8.0552036857527404E-2</v>
      </c>
      <c r="BB5" s="91">
        <v>1.19496618661022E-10</v>
      </c>
      <c r="BC5" s="91">
        <v>0</v>
      </c>
      <c r="BD5" s="91">
        <v>0</v>
      </c>
      <c r="BE5" s="91">
        <v>5.0121189277600502E-2</v>
      </c>
      <c r="BF5" s="91">
        <v>0</v>
      </c>
      <c r="BG5" s="91">
        <v>4.0962340664362903E-3</v>
      </c>
      <c r="BH5" s="91">
        <v>1.06278240711651E-5</v>
      </c>
      <c r="BI5" s="91">
        <v>9.51884432811386E-5</v>
      </c>
      <c r="BJ5" s="91">
        <v>1.0231228549413799E-2</v>
      </c>
      <c r="BK5" s="91">
        <v>44344.449938475998</v>
      </c>
      <c r="BL5" s="91">
        <v>9.8768254845483096E-4</v>
      </c>
      <c r="BM5" s="91">
        <v>3.0335977799236E-3</v>
      </c>
      <c r="BN5" s="91">
        <v>6.5616519214933998E-3</v>
      </c>
      <c r="BO5" s="91">
        <v>0</v>
      </c>
      <c r="BP5" s="91">
        <v>52489.954063423502</v>
      </c>
      <c r="BQ5" s="91">
        <v>0</v>
      </c>
      <c r="BR5" s="91">
        <v>0</v>
      </c>
      <c r="BS5" s="91">
        <v>3988.77538778299</v>
      </c>
      <c r="BT5" s="91">
        <v>0</v>
      </c>
      <c r="BU5" s="91">
        <v>5558.5161634302403</v>
      </c>
      <c r="BV5" s="91">
        <v>160890.38666922401</v>
      </c>
      <c r="BW5" s="91">
        <v>1796.06192674109</v>
      </c>
      <c r="BY5" s="34">
        <f t="shared" si="0"/>
        <v>0</v>
      </c>
      <c r="BZ5" s="79">
        <f t="shared" si="1"/>
        <v>2.0712698198993127E-3</v>
      </c>
      <c r="CA5" s="79" t="str">
        <f t="shared" si="2"/>
        <v/>
      </c>
      <c r="CB5" s="79">
        <f t="shared" si="3"/>
        <v>3.3488295872126216E-3</v>
      </c>
      <c r="CC5" s="79">
        <f t="shared" si="4"/>
        <v>2.6344219419954795E-3</v>
      </c>
      <c r="CD5" s="79">
        <f t="shared" si="4"/>
        <v>2.634420454616611E-3</v>
      </c>
      <c r="CE5" s="79" t="str">
        <f t="shared" si="5"/>
        <v/>
      </c>
      <c r="CF5" s="79">
        <f t="shared" si="6"/>
        <v>5.2969073212686324E-4</v>
      </c>
      <c r="CG5" s="79"/>
    </row>
    <row r="6" spans="1:85" x14ac:dyDescent="0.25">
      <c r="A6" s="108" t="s">
        <v>84</v>
      </c>
      <c r="B6" s="91">
        <v>524.18756395000003</v>
      </c>
      <c r="C6" s="91">
        <v>7.1923438931000003</v>
      </c>
      <c r="D6" s="91">
        <v>2109.1029143000001</v>
      </c>
      <c r="E6" s="91">
        <v>141.11362965000001</v>
      </c>
      <c r="F6" s="91">
        <v>141.11346564999999</v>
      </c>
      <c r="G6" s="91">
        <v>3702.3620203999999</v>
      </c>
      <c r="H6" s="91">
        <v>301484.01027999999</v>
      </c>
      <c r="I6" s="91"/>
      <c r="J6" s="91"/>
      <c r="K6" s="91"/>
      <c r="L6" s="91" t="s">
        <v>126</v>
      </c>
      <c r="M6" s="91">
        <v>0</v>
      </c>
      <c r="N6" s="91">
        <v>0</v>
      </c>
      <c r="O6" s="91">
        <v>0</v>
      </c>
      <c r="P6" s="91">
        <v>0</v>
      </c>
      <c r="Q6" s="91">
        <v>0</v>
      </c>
      <c r="R6" s="91">
        <v>0</v>
      </c>
      <c r="S6" s="91">
        <v>21141.998135322901</v>
      </c>
      <c r="T6" s="91">
        <v>401123.25284798298</v>
      </c>
      <c r="U6" s="91">
        <v>476.535292924815</v>
      </c>
      <c r="V6" s="91">
        <v>38.438265184969097</v>
      </c>
      <c r="W6" s="91">
        <v>66330.793061137694</v>
      </c>
      <c r="X6" s="91">
        <v>15.1342585349645</v>
      </c>
      <c r="Y6" s="91">
        <v>0</v>
      </c>
      <c r="Z6" s="91">
        <v>0</v>
      </c>
      <c r="AA6" s="91">
        <v>0</v>
      </c>
      <c r="AB6" s="91">
        <v>0</v>
      </c>
      <c r="AC6" s="91">
        <v>0</v>
      </c>
      <c r="AD6" s="91">
        <v>27.0144230302419</v>
      </c>
      <c r="AE6" s="91">
        <v>0</v>
      </c>
      <c r="AF6" s="91">
        <v>0</v>
      </c>
      <c r="AG6" s="91">
        <v>0</v>
      </c>
      <c r="AH6" s="91">
        <v>0</v>
      </c>
      <c r="AI6" s="91">
        <v>0</v>
      </c>
      <c r="AJ6" s="91">
        <v>7.2117958299574996</v>
      </c>
      <c r="AK6" s="91">
        <v>0</v>
      </c>
      <c r="AL6" s="91">
        <v>309134.83103556599</v>
      </c>
      <c r="AM6" s="91">
        <v>1727.4157092544499</v>
      </c>
      <c r="AN6" s="91">
        <v>191.93678412672099</v>
      </c>
      <c r="AO6" s="91">
        <v>1919.35249338117</v>
      </c>
      <c r="AP6" s="91">
        <v>0</v>
      </c>
      <c r="AQ6" s="91">
        <v>6697.8410760901997</v>
      </c>
      <c r="AR6" s="91">
        <v>4.7194664858876703</v>
      </c>
      <c r="AS6" s="91">
        <v>134087.24531515699</v>
      </c>
      <c r="AT6" s="91">
        <v>11.6704333801815</v>
      </c>
      <c r="AU6" s="91">
        <v>6.2199000644852002E-2</v>
      </c>
      <c r="AV6" s="91">
        <v>4.5549033548835303E-9</v>
      </c>
      <c r="AW6" s="91">
        <v>4.5014471866267503</v>
      </c>
      <c r="AX6" s="91">
        <v>0.343869019659716</v>
      </c>
      <c r="AY6" s="91">
        <v>1.9108887091387099</v>
      </c>
      <c r="AZ6" s="91">
        <v>128.25859994924201</v>
      </c>
      <c r="BA6" s="91">
        <v>128.25845129442399</v>
      </c>
      <c r="BB6" s="91">
        <v>1.4865481836670599E-4</v>
      </c>
      <c r="BC6" s="91">
        <v>0</v>
      </c>
      <c r="BD6" s="91">
        <v>0.13427383058582301</v>
      </c>
      <c r="BE6" s="91">
        <v>79.935697481770603</v>
      </c>
      <c r="BF6" s="91">
        <v>0</v>
      </c>
      <c r="BG6" s="91">
        <v>2.3725692752856302</v>
      </c>
      <c r="BH6" s="91">
        <v>8.6181958696407004E-2</v>
      </c>
      <c r="BI6" s="91">
        <v>4.68100438168619E-2</v>
      </c>
      <c r="BJ6" s="91">
        <v>5.9249351741926999</v>
      </c>
      <c r="BK6" s="91">
        <v>61480.4928665642</v>
      </c>
      <c r="BL6" s="91">
        <v>14.748326414127201</v>
      </c>
      <c r="BM6" s="91">
        <v>1.3465958127614499</v>
      </c>
      <c r="BN6" s="91">
        <v>0.45475751649332902</v>
      </c>
      <c r="BO6" s="91">
        <v>3303.5082143024702</v>
      </c>
      <c r="BP6" s="91">
        <v>69975.527762300204</v>
      </c>
      <c r="BQ6" s="91">
        <v>0</v>
      </c>
      <c r="BR6" s="91">
        <v>0</v>
      </c>
      <c r="BS6" s="91">
        <v>7728.87453069206</v>
      </c>
      <c r="BT6" s="91">
        <v>0</v>
      </c>
      <c r="BU6" s="91">
        <v>9787.8922242092303</v>
      </c>
      <c r="BV6" s="91">
        <v>243244.62866835299</v>
      </c>
      <c r="BW6" s="91">
        <v>3503.8826441731198</v>
      </c>
      <c r="BY6" s="34">
        <f t="shared" si="0"/>
        <v>0</v>
      </c>
      <c r="BZ6" s="79">
        <f t="shared" si="1"/>
        <v>-9.0906908714321139E-2</v>
      </c>
      <c r="CA6" s="79">
        <f t="shared" si="2"/>
        <v>2.7045337579256357E-3</v>
      </c>
      <c r="CB6" s="79">
        <f t="shared" si="3"/>
        <v>-8.9967359881917952E-2</v>
      </c>
      <c r="CC6" s="79">
        <f t="shared" si="4"/>
        <v>-9.1097009783122643E-2</v>
      </c>
      <c r="CD6" s="79">
        <f t="shared" si="4"/>
        <v>-9.1097006911161515E-2</v>
      </c>
      <c r="CE6" s="79">
        <f t="shared" si="5"/>
        <v>-0.10772955316088671</v>
      </c>
      <c r="CF6" s="79">
        <f t="shared" si="6"/>
        <v>-0.19317568967441359</v>
      </c>
      <c r="CG6" s="79"/>
    </row>
    <row r="7" spans="1:85" x14ac:dyDescent="0.25">
      <c r="A7" s="108" t="s">
        <v>85</v>
      </c>
      <c r="B7" s="91">
        <v>1.4596131487999999</v>
      </c>
      <c r="C7" s="91"/>
      <c r="D7" s="91">
        <v>0.29983680979999999</v>
      </c>
      <c r="E7" s="91">
        <v>1.8527418E-3</v>
      </c>
      <c r="F7" s="91">
        <v>1.8527386E-3</v>
      </c>
      <c r="G7" s="91">
        <v>1.8931135751999999</v>
      </c>
      <c r="H7" s="91">
        <v>19502.313300000002</v>
      </c>
      <c r="I7" s="91"/>
      <c r="J7" s="91"/>
      <c r="K7" s="91"/>
      <c r="L7" s="91" t="s">
        <v>73</v>
      </c>
      <c r="M7" s="91">
        <v>0</v>
      </c>
      <c r="N7" s="91">
        <v>0</v>
      </c>
      <c r="O7" s="91">
        <v>0</v>
      </c>
      <c r="P7" s="91">
        <v>0</v>
      </c>
      <c r="Q7" s="91">
        <v>0</v>
      </c>
      <c r="R7" s="91">
        <v>0</v>
      </c>
      <c r="S7" s="91">
        <v>0.72857937226748004</v>
      </c>
      <c r="T7" s="91">
        <v>351.47695839103102</v>
      </c>
      <c r="U7" s="91">
        <v>7.8230312009126696E-3</v>
      </c>
      <c r="V7" s="91">
        <v>2.3224260427586501E-4</v>
      </c>
      <c r="W7" s="91">
        <v>57.160170660873902</v>
      </c>
      <c r="X7" s="91">
        <v>9.1452341751683096E-5</v>
      </c>
      <c r="Y7" s="91">
        <v>0</v>
      </c>
      <c r="Z7" s="91">
        <v>0</v>
      </c>
      <c r="AA7" s="91">
        <v>0</v>
      </c>
      <c r="AB7" s="91">
        <v>0</v>
      </c>
      <c r="AC7" s="91">
        <v>0</v>
      </c>
      <c r="AD7" s="91">
        <v>1.3237640349212101E-3</v>
      </c>
      <c r="AE7" s="91">
        <v>0</v>
      </c>
      <c r="AF7" s="91">
        <v>0</v>
      </c>
      <c r="AG7" s="91">
        <v>0</v>
      </c>
      <c r="AH7" s="91">
        <v>0</v>
      </c>
      <c r="AI7" s="91">
        <v>0</v>
      </c>
      <c r="AJ7" s="91">
        <v>0</v>
      </c>
      <c r="AK7" s="91">
        <v>0</v>
      </c>
      <c r="AL7" s="91">
        <v>167.16174797863599</v>
      </c>
      <c r="AM7" s="91">
        <v>8.5284190148646501E-3</v>
      </c>
      <c r="AN7" s="91">
        <v>9.4756207675391604E-4</v>
      </c>
      <c r="AO7" s="91">
        <v>9.47598109161857E-3</v>
      </c>
      <c r="AP7" s="91">
        <v>0</v>
      </c>
      <c r="AQ7" s="91">
        <v>0.121768773094793</v>
      </c>
      <c r="AR7" s="91">
        <v>2.3258651763421899E-5</v>
      </c>
      <c r="AS7" s="91">
        <v>61.918697426875703</v>
      </c>
      <c r="AT7" s="91">
        <v>5.7531374526695602E-5</v>
      </c>
      <c r="AU7" s="91">
        <v>3.0653813720464899E-7</v>
      </c>
      <c r="AV7" s="91">
        <v>0</v>
      </c>
      <c r="AW7" s="91">
        <v>2.21814514128872E-5</v>
      </c>
      <c r="AX7" s="91">
        <v>1.6944724615155599E-6</v>
      </c>
      <c r="AY7" s="91">
        <v>9.4164255361365193E-6</v>
      </c>
      <c r="AZ7" s="91">
        <v>6.3205823905818895E-4</v>
      </c>
      <c r="BA7" s="91">
        <v>6.3205823905818895E-4</v>
      </c>
      <c r="BB7" s="91">
        <v>0</v>
      </c>
      <c r="BC7" s="91">
        <v>0</v>
      </c>
      <c r="BD7" s="91">
        <v>6.61651151639406E-7</v>
      </c>
      <c r="BE7" s="91">
        <v>3.93924502719955E-4</v>
      </c>
      <c r="BF7" s="91">
        <v>0</v>
      </c>
      <c r="BG7" s="91">
        <v>1.1691859984457401E-5</v>
      </c>
      <c r="BH7" s="91">
        <v>4.2482845285140599E-7</v>
      </c>
      <c r="BI7" s="91">
        <v>2.3069032226062001E-7</v>
      </c>
      <c r="BJ7" s="91">
        <v>2.91973742952097E-5</v>
      </c>
      <c r="BK7" s="91">
        <v>45.275107339378003</v>
      </c>
      <c r="BL7" s="91">
        <v>7.2660592933084696E-5</v>
      </c>
      <c r="BM7" s="91">
        <v>6.6366838076026001E-6</v>
      </c>
      <c r="BN7" s="91">
        <v>2.24114155326641E-6</v>
      </c>
      <c r="BO7" s="91">
        <v>1.8967246945220499</v>
      </c>
      <c r="BP7" s="91">
        <v>33.497132129566801</v>
      </c>
      <c r="BQ7" s="91">
        <v>0</v>
      </c>
      <c r="BR7" s="91">
        <v>0</v>
      </c>
      <c r="BS7" s="91">
        <v>0.70178656111443705</v>
      </c>
      <c r="BT7" s="91">
        <v>0</v>
      </c>
      <c r="BU7" s="91">
        <v>1.25727301442682</v>
      </c>
      <c r="BV7" s="91">
        <v>110.009905388647</v>
      </c>
      <c r="BW7" s="91">
        <v>0.21518283131963101</v>
      </c>
      <c r="BY7" s="34">
        <f t="shared" si="0"/>
        <v>0</v>
      </c>
      <c r="BZ7" s="79">
        <f t="shared" si="1"/>
        <v>-0.99464033932049445</v>
      </c>
      <c r="CA7" s="79" t="str">
        <f t="shared" si="2"/>
        <v/>
      </c>
      <c r="CB7" s="79">
        <f t="shared" si="3"/>
        <v>-0.96839620492914358</v>
      </c>
      <c r="CC7" s="79">
        <f t="shared" si="4"/>
        <v>-0.65885249684646341</v>
      </c>
      <c r="CD7" s="79">
        <f t="shared" si="4"/>
        <v>-0.65885190762572288</v>
      </c>
      <c r="CE7" s="79">
        <f t="shared" si="5"/>
        <v>1.9075027348364711E-3</v>
      </c>
      <c r="CF7" s="79">
        <f t="shared" si="6"/>
        <v>-0.99435913557041211</v>
      </c>
      <c r="CG7" s="79"/>
    </row>
    <row r="8" spans="1:85" x14ac:dyDescent="0.25">
      <c r="A8" s="108" t="s">
        <v>87</v>
      </c>
      <c r="B8" s="91"/>
      <c r="C8" s="91"/>
      <c r="D8" s="91"/>
      <c r="E8" s="91"/>
      <c r="F8" s="91"/>
      <c r="G8" s="91"/>
      <c r="H8" s="91">
        <v>808.65535809999994</v>
      </c>
      <c r="I8" s="91"/>
      <c r="J8" s="91"/>
      <c r="K8" s="91"/>
      <c r="L8" s="91" t="s">
        <v>180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0</v>
      </c>
      <c r="U8" s="91">
        <v>0</v>
      </c>
      <c r="V8" s="91">
        <v>0</v>
      </c>
      <c r="W8" s="91">
        <v>0</v>
      </c>
      <c r="X8" s="91">
        <v>0</v>
      </c>
      <c r="Y8" s="91">
        <v>0</v>
      </c>
      <c r="Z8" s="91">
        <v>0</v>
      </c>
      <c r="AA8" s="91">
        <v>0</v>
      </c>
      <c r="AB8" s="91">
        <v>0</v>
      </c>
      <c r="AC8" s="91">
        <v>0</v>
      </c>
      <c r="AD8" s="91">
        <v>0</v>
      </c>
      <c r="AE8" s="91">
        <v>0</v>
      </c>
      <c r="AF8" s="91">
        <v>0</v>
      </c>
      <c r="AG8" s="91">
        <v>0</v>
      </c>
      <c r="AH8" s="91">
        <v>0</v>
      </c>
      <c r="AI8" s="91">
        <v>0</v>
      </c>
      <c r="AJ8" s="91">
        <v>0</v>
      </c>
      <c r="AK8" s="91">
        <v>0</v>
      </c>
      <c r="AL8" s="91">
        <v>0</v>
      </c>
      <c r="AM8" s="91">
        <v>0</v>
      </c>
      <c r="AN8" s="91">
        <v>0</v>
      </c>
      <c r="AO8" s="91">
        <v>0</v>
      </c>
      <c r="AP8" s="91">
        <v>0</v>
      </c>
      <c r="AQ8" s="91">
        <v>0</v>
      </c>
      <c r="AR8" s="91">
        <v>0</v>
      </c>
      <c r="AS8" s="91">
        <v>0</v>
      </c>
      <c r="AT8" s="91">
        <v>0</v>
      </c>
      <c r="AU8" s="91">
        <v>0</v>
      </c>
      <c r="AV8" s="91">
        <v>0</v>
      </c>
      <c r="AW8" s="91">
        <v>0</v>
      </c>
      <c r="AX8" s="91">
        <v>0</v>
      </c>
      <c r="AY8" s="91">
        <v>0</v>
      </c>
      <c r="AZ8" s="91">
        <v>0</v>
      </c>
      <c r="BA8" s="91">
        <v>0</v>
      </c>
      <c r="BB8" s="91">
        <v>0</v>
      </c>
      <c r="BC8" s="91">
        <v>0</v>
      </c>
      <c r="BD8" s="91">
        <v>0</v>
      </c>
      <c r="BE8" s="91">
        <v>0</v>
      </c>
      <c r="BF8" s="91">
        <v>0</v>
      </c>
      <c r="BG8" s="91">
        <v>0</v>
      </c>
      <c r="BH8" s="91">
        <v>0</v>
      </c>
      <c r="BI8" s="91">
        <v>0</v>
      </c>
      <c r="BJ8" s="91">
        <v>0</v>
      </c>
      <c r="BK8" s="91">
        <v>0</v>
      </c>
      <c r="BL8" s="91">
        <v>0</v>
      </c>
      <c r="BM8" s="91">
        <v>0</v>
      </c>
      <c r="BN8" s="91">
        <v>0</v>
      </c>
      <c r="BO8" s="91">
        <v>0</v>
      </c>
      <c r="BP8" s="91">
        <v>0</v>
      </c>
      <c r="BQ8" s="91">
        <v>0</v>
      </c>
      <c r="BR8" s="91">
        <v>0</v>
      </c>
      <c r="BS8" s="91">
        <v>0</v>
      </c>
      <c r="BT8" s="91">
        <v>0</v>
      </c>
      <c r="BU8" s="91">
        <v>0</v>
      </c>
      <c r="BV8" s="91">
        <v>0</v>
      </c>
      <c r="BW8" s="91">
        <v>0</v>
      </c>
      <c r="BY8" s="34" t="e">
        <f t="shared" si="0"/>
        <v>#DIV/0!</v>
      </c>
      <c r="BZ8" s="79" t="str">
        <f t="shared" si="1"/>
        <v/>
      </c>
      <c r="CA8" s="79" t="str">
        <f t="shared" si="2"/>
        <v/>
      </c>
      <c r="CB8" s="79" t="str">
        <f t="shared" si="3"/>
        <v/>
      </c>
      <c r="CC8" s="79" t="str">
        <f t="shared" si="4"/>
        <v/>
      </c>
      <c r="CD8" s="79" t="str">
        <f t="shared" si="4"/>
        <v/>
      </c>
      <c r="CE8" s="79" t="str">
        <f t="shared" si="5"/>
        <v/>
      </c>
      <c r="CF8" s="79">
        <f t="shared" si="6"/>
        <v>-1</v>
      </c>
      <c r="CG8" s="79"/>
    </row>
    <row r="9" spans="1:85" x14ac:dyDescent="0.25">
      <c r="BZ9" s="79" t="str">
        <f t="shared" si="1"/>
        <v/>
      </c>
      <c r="CA9" s="79" t="str">
        <f t="shared" si="2"/>
        <v/>
      </c>
      <c r="CB9" s="79" t="str">
        <f t="shared" si="3"/>
        <v/>
      </c>
      <c r="CC9" s="79" t="str">
        <f t="shared" si="4"/>
        <v/>
      </c>
      <c r="CD9" s="79" t="str">
        <f t="shared" si="4"/>
        <v/>
      </c>
      <c r="CE9" s="79" t="str">
        <f t="shared" si="5"/>
        <v/>
      </c>
      <c r="CF9" s="79" t="str">
        <f t="shared" si="6"/>
        <v/>
      </c>
    </row>
    <row r="10" spans="1:85" x14ac:dyDescent="0.25">
      <c r="A10" s="109" t="s">
        <v>55</v>
      </c>
      <c r="B10" s="1">
        <f t="shared" ref="B10:H10" si="7">SUM(B3:B8)</f>
        <v>525.93095431500001</v>
      </c>
      <c r="C10" s="1">
        <f t="shared" si="7"/>
        <v>7.1923438931000003</v>
      </c>
      <c r="D10" s="1">
        <f t="shared" si="7"/>
        <v>2109.686243813775</v>
      </c>
      <c r="E10" s="1">
        <f t="shared" si="7"/>
        <v>141.20429303610001</v>
      </c>
      <c r="F10" s="1">
        <f t="shared" si="7"/>
        <v>141.20412903229999</v>
      </c>
      <c r="G10" s="1">
        <f t="shared" si="7"/>
        <v>3704.2557879158999</v>
      </c>
      <c r="H10" s="1">
        <f t="shared" si="7"/>
        <v>490441.20248019998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8">SUM(S3:S8)</f>
        <v>32933.457554698223</v>
      </c>
      <c r="T10" s="1">
        <f t="shared" si="8"/>
        <v>718179.60996351996</v>
      </c>
      <c r="U10" s="1">
        <f t="shared" si="8"/>
        <v>476.82752743741077</v>
      </c>
      <c r="V10" s="1">
        <f t="shared" si="8"/>
        <v>38.438497427573374</v>
      </c>
      <c r="W10" s="1">
        <f t="shared" si="8"/>
        <v>118373.48746035801</v>
      </c>
      <c r="X10" s="1">
        <f t="shared" si="8"/>
        <v>15.134349987306251</v>
      </c>
      <c r="Y10" s="1">
        <f t="shared" si="8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36.248623672912196</v>
      </c>
      <c r="AE10" s="1">
        <f>SUM(AE3:AE8)</f>
        <v>0</v>
      </c>
      <c r="AF10" s="1"/>
      <c r="AG10" s="1">
        <f t="shared" ref="AG10:BS10" si="9">SUM(AG3:AG8)</f>
        <v>0</v>
      </c>
      <c r="AH10" s="1">
        <f t="shared" si="9"/>
        <v>0</v>
      </c>
      <c r="AI10" s="1">
        <f t="shared" si="9"/>
        <v>0</v>
      </c>
      <c r="AJ10" s="1">
        <f t="shared" si="9"/>
        <v>7.2117958299574996</v>
      </c>
      <c r="AK10" s="1">
        <f t="shared" si="9"/>
        <v>0</v>
      </c>
      <c r="AL10" s="1">
        <f t="shared" si="9"/>
        <v>530330.39484519663</v>
      </c>
      <c r="AM10" s="1">
        <f t="shared" si="9"/>
        <v>1727.6800981266611</v>
      </c>
      <c r="AN10" s="1">
        <f t="shared" si="9"/>
        <v>191.96615542934043</v>
      </c>
      <c r="AO10" s="1">
        <f t="shared" si="9"/>
        <v>1919.6462535560004</v>
      </c>
      <c r="AP10" s="1">
        <f t="shared" si="9"/>
        <v>0</v>
      </c>
      <c r="AQ10" s="1">
        <f t="shared" si="9"/>
        <v>10396.156736763896</v>
      </c>
      <c r="AR10" s="1">
        <f t="shared" si="9"/>
        <v>4.7206647185854997</v>
      </c>
      <c r="AS10" s="1">
        <f t="shared" si="9"/>
        <v>229973.9145110384</v>
      </c>
      <c r="AT10" s="1">
        <f t="shared" si="9"/>
        <v>11.671697629724118</v>
      </c>
      <c r="AU10" s="1">
        <f t="shared" si="9"/>
        <v>6.2283719360412777E-2</v>
      </c>
      <c r="AV10" s="1">
        <f t="shared" si="9"/>
        <v>2.7507662966451247E-3</v>
      </c>
      <c r="AW10" s="1">
        <f t="shared" si="9"/>
        <v>4.5014889577895669</v>
      </c>
      <c r="AX10" s="1">
        <f t="shared" si="9"/>
        <v>0.34462439484152568</v>
      </c>
      <c r="AY10" s="1">
        <f t="shared" si="9"/>
        <v>1.9109927909437001</v>
      </c>
      <c r="AZ10" s="1">
        <f t="shared" si="9"/>
        <v>128.34827688254069</v>
      </c>
      <c r="BA10" s="1">
        <f t="shared" si="9"/>
        <v>128.34812822680024</v>
      </c>
      <c r="BB10" s="1">
        <f t="shared" si="9"/>
        <v>1.4865574078248668E-4</v>
      </c>
      <c r="BC10" s="1">
        <f t="shared" si="9"/>
        <v>0</v>
      </c>
      <c r="BD10" s="1">
        <f t="shared" si="9"/>
        <v>0.13427449223697466</v>
      </c>
      <c r="BE10" s="1">
        <f t="shared" si="9"/>
        <v>79.990071950635055</v>
      </c>
      <c r="BF10" s="1">
        <f t="shared" si="9"/>
        <v>0</v>
      </c>
      <c r="BG10" s="1">
        <f t="shared" si="9"/>
        <v>2.3772643367268578</v>
      </c>
      <c r="BH10" s="1">
        <f t="shared" si="9"/>
        <v>8.6193011348931023E-2</v>
      </c>
      <c r="BI10" s="1">
        <f t="shared" si="9"/>
        <v>4.690949932972642E-2</v>
      </c>
      <c r="BJ10" s="1">
        <f t="shared" si="9"/>
        <v>5.9366636922674036</v>
      </c>
      <c r="BK10" s="1">
        <f t="shared" si="9"/>
        <v>107833.9664363302</v>
      </c>
      <c r="BL10" s="1">
        <f t="shared" si="9"/>
        <v>14.749616566182757</v>
      </c>
      <c r="BM10" s="1">
        <f t="shared" si="9"/>
        <v>1.3497718556236886</v>
      </c>
      <c r="BN10" s="1">
        <f t="shared" si="9"/>
        <v>0.46285984490748933</v>
      </c>
      <c r="BO10" s="1">
        <f t="shared" si="9"/>
        <v>3305.4055948394553</v>
      </c>
      <c r="BP10" s="1">
        <f t="shared" si="9"/>
        <v>124363.76353849212</v>
      </c>
      <c r="BQ10" s="1">
        <f t="shared" si="9"/>
        <v>0</v>
      </c>
      <c r="BR10" s="1">
        <f t="shared" si="9"/>
        <v>0</v>
      </c>
      <c r="BS10" s="1">
        <f t="shared" si="9"/>
        <v>12021.302696454184</v>
      </c>
      <c r="BT10" s="1"/>
      <c r="BU10" s="1">
        <f>SUM(BU3:BU8)</f>
        <v>15694.136900027113</v>
      </c>
      <c r="BV10" s="1">
        <f>SUM(BV3:BV8)</f>
        <v>412110.99464656023</v>
      </c>
      <c r="BW10" s="1">
        <f>SUM(BW3:BW8)</f>
        <v>5439.3582363086825</v>
      </c>
      <c r="BZ10" s="79">
        <f t="shared" si="1"/>
        <v>-9.3364778160935816E-2</v>
      </c>
      <c r="CA10" s="79">
        <f t="shared" si="2"/>
        <v>2.7045337579256357E-3</v>
      </c>
      <c r="CB10" s="79">
        <f t="shared" si="3"/>
        <v>-9.0079740916464812E-2</v>
      </c>
      <c r="CC10" s="79">
        <f t="shared" si="4"/>
        <v>-9.1045504900283597E-2</v>
      </c>
      <c r="CD10" s="79">
        <f t="shared" si="4"/>
        <v>-9.1045501952417965E-2</v>
      </c>
      <c r="CE10" s="79">
        <f t="shared" si="5"/>
        <v>-0.10767350202369447</v>
      </c>
      <c r="CF10" s="79">
        <f t="shared" si="6"/>
        <v>-0.15971375862696219</v>
      </c>
    </row>
    <row r="11" spans="1:85" x14ac:dyDescent="0.25">
      <c r="A11" s="109" t="s">
        <v>74</v>
      </c>
      <c r="B11" s="1">
        <f t="shared" ref="B11:H11" si="10">SUM(B3:B8)</f>
        <v>525.93095431500001</v>
      </c>
      <c r="C11" s="1">
        <f t="shared" si="10"/>
        <v>7.1923438931000003</v>
      </c>
      <c r="D11" s="1">
        <f t="shared" si="10"/>
        <v>2109.686243813775</v>
      </c>
      <c r="E11" s="1">
        <f t="shared" si="10"/>
        <v>141.20429303610001</v>
      </c>
      <c r="F11" s="1">
        <f t="shared" si="10"/>
        <v>141.20412903229999</v>
      </c>
      <c r="G11" s="1">
        <f t="shared" si="10"/>
        <v>3704.2557879158999</v>
      </c>
      <c r="H11" s="1">
        <f t="shared" si="10"/>
        <v>490441.20248019998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1">SUM(S3:S8)</f>
        <v>32933.457554698223</v>
      </c>
      <c r="T11" s="1">
        <f t="shared" si="11"/>
        <v>718179.60996351996</v>
      </c>
      <c r="U11" s="1">
        <f t="shared" si="11"/>
        <v>476.82752743741077</v>
      </c>
      <c r="V11" s="1">
        <f t="shared" si="11"/>
        <v>38.438497427573374</v>
      </c>
      <c r="W11" s="1">
        <f t="shared" si="11"/>
        <v>118373.48746035801</v>
      </c>
      <c r="X11" s="1">
        <f t="shared" si="11"/>
        <v>15.134349987306251</v>
      </c>
      <c r="Y11" s="1">
        <f t="shared" si="11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36.248623672912196</v>
      </c>
      <c r="AE11" s="1">
        <f>SUM(AE3:AE8)</f>
        <v>0</v>
      </c>
      <c r="AF11" s="1"/>
      <c r="AG11" s="1">
        <f t="shared" ref="AG11:BS11" si="12">SUM(AG3:AG8)</f>
        <v>0</v>
      </c>
      <c r="AH11" s="1">
        <f t="shared" si="12"/>
        <v>0</v>
      </c>
      <c r="AI11" s="1">
        <f t="shared" si="12"/>
        <v>0</v>
      </c>
      <c r="AJ11" s="1">
        <f t="shared" si="12"/>
        <v>7.2117958299574996</v>
      </c>
      <c r="AK11" s="1">
        <f t="shared" si="12"/>
        <v>0</v>
      </c>
      <c r="AL11" s="1">
        <f t="shared" si="12"/>
        <v>530330.39484519663</v>
      </c>
      <c r="AM11" s="1">
        <f t="shared" si="12"/>
        <v>1727.6800981266611</v>
      </c>
      <c r="AN11" s="1">
        <f t="shared" si="12"/>
        <v>191.96615542934043</v>
      </c>
      <c r="AO11" s="1">
        <f t="shared" si="12"/>
        <v>1919.6462535560004</v>
      </c>
      <c r="AP11" s="1">
        <f t="shared" si="12"/>
        <v>0</v>
      </c>
      <c r="AQ11" s="1">
        <f t="shared" si="12"/>
        <v>10396.156736763896</v>
      </c>
      <c r="AR11" s="1">
        <f t="shared" si="12"/>
        <v>4.7206647185854997</v>
      </c>
      <c r="AS11" s="1">
        <f t="shared" si="12"/>
        <v>229973.9145110384</v>
      </c>
      <c r="AT11" s="1">
        <f t="shared" si="12"/>
        <v>11.671697629724118</v>
      </c>
      <c r="AU11" s="1">
        <f t="shared" si="12"/>
        <v>6.2283719360412777E-2</v>
      </c>
      <c r="AV11" s="1">
        <f t="shared" si="12"/>
        <v>2.7507662966451247E-3</v>
      </c>
      <c r="AW11" s="1">
        <f t="shared" si="12"/>
        <v>4.5014889577895669</v>
      </c>
      <c r="AX11" s="1">
        <f t="shared" si="12"/>
        <v>0.34462439484152568</v>
      </c>
      <c r="AY11" s="1">
        <f t="shared" si="12"/>
        <v>1.9109927909437001</v>
      </c>
      <c r="AZ11" s="1">
        <f t="shared" si="12"/>
        <v>128.34827688254069</v>
      </c>
      <c r="BA11" s="1">
        <f t="shared" si="12"/>
        <v>128.34812822680024</v>
      </c>
      <c r="BB11" s="1">
        <f t="shared" si="12"/>
        <v>1.4865574078248668E-4</v>
      </c>
      <c r="BC11" s="1">
        <f t="shared" si="12"/>
        <v>0</v>
      </c>
      <c r="BD11" s="1">
        <f t="shared" si="12"/>
        <v>0.13427449223697466</v>
      </c>
      <c r="BE11" s="1">
        <f t="shared" si="12"/>
        <v>79.990071950635055</v>
      </c>
      <c r="BF11" s="1">
        <f t="shared" si="12"/>
        <v>0</v>
      </c>
      <c r="BG11" s="1">
        <f t="shared" si="12"/>
        <v>2.3772643367268578</v>
      </c>
      <c r="BH11" s="1">
        <f t="shared" si="12"/>
        <v>8.6193011348931023E-2</v>
      </c>
      <c r="BI11" s="1">
        <f t="shared" si="12"/>
        <v>4.690949932972642E-2</v>
      </c>
      <c r="BJ11" s="1">
        <f t="shared" si="12"/>
        <v>5.9366636922674036</v>
      </c>
      <c r="BK11" s="1">
        <f t="shared" si="12"/>
        <v>107833.9664363302</v>
      </c>
      <c r="BL11" s="1">
        <f t="shared" si="12"/>
        <v>14.749616566182757</v>
      </c>
      <c r="BM11" s="1">
        <f t="shared" si="12"/>
        <v>1.3497718556236886</v>
      </c>
      <c r="BN11" s="1">
        <f t="shared" si="12"/>
        <v>0.46285984490748933</v>
      </c>
      <c r="BO11" s="1">
        <f t="shared" si="12"/>
        <v>3305.4055948394553</v>
      </c>
      <c r="BP11" s="1">
        <f t="shared" si="12"/>
        <v>124363.76353849212</v>
      </c>
      <c r="BQ11" s="1">
        <f t="shared" si="12"/>
        <v>0</v>
      </c>
      <c r="BR11" s="1">
        <f t="shared" si="12"/>
        <v>0</v>
      </c>
      <c r="BS11" s="1">
        <f t="shared" si="12"/>
        <v>12021.302696454184</v>
      </c>
      <c r="BT11" s="1"/>
      <c r="BU11" s="1">
        <f>SUM(BU3:BU8)</f>
        <v>15694.136900027113</v>
      </c>
      <c r="BV11" s="1">
        <f>SUM(BV3:BV8)</f>
        <v>412110.99464656023</v>
      </c>
      <c r="BW11" s="1">
        <f>SUM(BW3:BW8)</f>
        <v>5439.3582363086825</v>
      </c>
      <c r="BZ11" s="79">
        <f t="shared" si="1"/>
        <v>-9.3364778160935816E-2</v>
      </c>
      <c r="CA11" s="79">
        <f t="shared" si="2"/>
        <v>2.7045337579256357E-3</v>
      </c>
      <c r="CB11" s="79">
        <f t="shared" si="3"/>
        <v>-9.0079740916464812E-2</v>
      </c>
      <c r="CC11" s="79">
        <f t="shared" si="4"/>
        <v>-9.1045504900283597E-2</v>
      </c>
      <c r="CD11" s="79">
        <f t="shared" si="4"/>
        <v>-9.1045501952417965E-2</v>
      </c>
      <c r="CE11" s="79">
        <f t="shared" si="5"/>
        <v>-0.10767350202369447</v>
      </c>
      <c r="CF11" s="79">
        <f t="shared" si="6"/>
        <v>-0.15971375862696219</v>
      </c>
    </row>
    <row r="12" spans="1:85" x14ac:dyDescent="0.25">
      <c r="A12" s="109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79"/>
      <c r="CA12" s="79"/>
      <c r="CB12" s="79"/>
      <c r="CC12" s="79"/>
      <c r="CD12" s="79"/>
      <c r="CE12" s="79"/>
      <c r="CF12" s="79"/>
    </row>
    <row r="14" spans="1:85" x14ac:dyDescent="0.25">
      <c r="A14" s="110"/>
    </row>
    <row r="15" spans="1:85" x14ac:dyDescent="0.25">
      <c r="A15" s="110"/>
    </row>
    <row r="17" spans="5:66" x14ac:dyDescent="0.25">
      <c r="E17" s="91"/>
    </row>
    <row r="18" spans="5:66" x14ac:dyDescent="0.25">
      <c r="E18" s="91"/>
    </row>
    <row r="19" spans="5:66" x14ac:dyDescent="0.25">
      <c r="E19" s="91"/>
    </row>
    <row r="20" spans="5:66" x14ac:dyDescent="0.25">
      <c r="E20" s="91"/>
      <c r="AU20" s="59"/>
      <c r="AW20" s="59"/>
      <c r="AX20" s="59"/>
      <c r="AY20" s="59"/>
      <c r="BI20" s="59"/>
    </row>
    <row r="21" spans="5:66" x14ac:dyDescent="0.25">
      <c r="E21" s="91"/>
      <c r="U21" s="59"/>
      <c r="AM21" s="59"/>
      <c r="AN21" s="59"/>
      <c r="AO21" s="59"/>
      <c r="AR21" s="59"/>
      <c r="AT21" s="59"/>
      <c r="AU21" s="59"/>
      <c r="AV21" s="59"/>
      <c r="AW21" s="59"/>
      <c r="AX21" s="59"/>
      <c r="AY21" s="59"/>
      <c r="AZ21" s="59"/>
      <c r="BA21" s="59"/>
      <c r="BE21" s="59"/>
      <c r="BG21" s="59"/>
      <c r="BI21" s="59"/>
      <c r="BJ21" s="59"/>
      <c r="BL21" s="59"/>
      <c r="BM21" s="59"/>
      <c r="BN21" s="59"/>
    </row>
    <row r="22" spans="5:66" x14ac:dyDescent="0.25">
      <c r="E22" s="91"/>
      <c r="AU22" s="59"/>
      <c r="AW22" s="59"/>
      <c r="AY22" s="59"/>
      <c r="BB22" s="59"/>
      <c r="BH22" s="59"/>
      <c r="BI22" s="59"/>
    </row>
    <row r="23" spans="5:66" x14ac:dyDescent="0.25">
      <c r="E23" s="91"/>
      <c r="AV23" s="59"/>
    </row>
    <row r="24" spans="5:66" x14ac:dyDescent="0.25">
      <c r="E24" s="91"/>
      <c r="AR24" s="59"/>
      <c r="AT24" s="59"/>
      <c r="AU24" s="59"/>
      <c r="AW24" s="59"/>
      <c r="AX24" s="59"/>
      <c r="AY24" s="59"/>
      <c r="BD24" s="59"/>
      <c r="BG24" s="59"/>
      <c r="BH24" s="59"/>
      <c r="BI24" s="59"/>
      <c r="BJ24" s="59"/>
      <c r="BL24" s="59"/>
      <c r="BM24" s="59"/>
      <c r="BN24" s="59"/>
    </row>
    <row r="25" spans="5:66" x14ac:dyDescent="0.25">
      <c r="E25" s="91"/>
    </row>
    <row r="26" spans="5:66" x14ac:dyDescent="0.25">
      <c r="E26" s="91"/>
    </row>
    <row r="27" spans="5:66" x14ac:dyDescent="0.25">
      <c r="E27" s="91"/>
    </row>
    <row r="28" spans="5:66" x14ac:dyDescent="0.25">
      <c r="E28" s="91"/>
    </row>
    <row r="29" spans="5:66" x14ac:dyDescent="0.25">
      <c r="E29" s="91"/>
    </row>
    <row r="30" spans="5:66" x14ac:dyDescent="0.25">
      <c r="E30" s="91"/>
    </row>
    <row r="31" spans="5:66" x14ac:dyDescent="0.25">
      <c r="E31" s="91"/>
    </row>
    <row r="32" spans="5:66" x14ac:dyDescent="0.25">
      <c r="E32" s="91"/>
    </row>
    <row r="33" spans="5:5" x14ac:dyDescent="0.25">
      <c r="E33" s="91"/>
    </row>
    <row r="34" spans="5:5" x14ac:dyDescent="0.25">
      <c r="E34" s="91"/>
    </row>
    <row r="35" spans="5:5" x14ac:dyDescent="0.25">
      <c r="E35" s="91"/>
    </row>
    <row r="36" spans="5:5" x14ac:dyDescent="0.25">
      <c r="E36" s="91"/>
    </row>
    <row r="37" spans="5:5" x14ac:dyDescent="0.25">
      <c r="E37" s="91"/>
    </row>
    <row r="38" spans="5:5" x14ac:dyDescent="0.25">
      <c r="E38" s="91"/>
    </row>
    <row r="39" spans="5:5" x14ac:dyDescent="0.25">
      <c r="E39" s="91"/>
    </row>
    <row r="40" spans="5:5" x14ac:dyDescent="0.25">
      <c r="E40" s="91"/>
    </row>
    <row r="41" spans="5:5" x14ac:dyDescent="0.25">
      <c r="E41" s="91"/>
    </row>
    <row r="42" spans="5:5" x14ac:dyDescent="0.25">
      <c r="E42" s="91"/>
    </row>
    <row r="43" spans="5:5" x14ac:dyDescent="0.25">
      <c r="E43" s="91"/>
    </row>
    <row r="44" spans="5:5" x14ac:dyDescent="0.25">
      <c r="E44" s="91"/>
    </row>
    <row r="45" spans="5:5" x14ac:dyDescent="0.25">
      <c r="E45" s="91"/>
    </row>
    <row r="46" spans="5:5" x14ac:dyDescent="0.25">
      <c r="E46" s="91"/>
    </row>
    <row r="47" spans="5:5" x14ac:dyDescent="0.25">
      <c r="E47" s="91"/>
    </row>
    <row r="48" spans="5:5" x14ac:dyDescent="0.25">
      <c r="E48" s="91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7176-E192-4C3F-881F-2128FCB87971}">
  <dimension ref="A1:CG48"/>
  <sheetViews>
    <sheetView zoomScale="85" zoomScaleNormal="85" workbookViewId="0">
      <pane xSplit="1" ySplit="2" topLeftCell="B3" activePane="bottomRight" state="frozen"/>
      <selection activeCell="L2" sqref="L2"/>
      <selection pane="topRight" activeCell="L2" sqref="L2"/>
      <selection pane="bottomLeft" activeCell="L2" sqref="L2"/>
      <selection pane="bottomRight" activeCell="L2" sqref="L2"/>
    </sheetView>
  </sheetViews>
  <sheetFormatPr defaultColWidth="9.140625" defaultRowHeight="15" x14ac:dyDescent="0.25"/>
  <cols>
    <col min="1" max="1" width="19.85546875" style="90" customWidth="1"/>
    <col min="2" max="11" width="9.140625" style="90"/>
    <col min="12" max="12" width="15.5703125" style="90" bestFit="1" customWidth="1"/>
    <col min="13" max="14" width="6.7109375" style="90" bestFit="1" customWidth="1"/>
    <col min="15" max="15" width="5.7109375" style="90" bestFit="1" customWidth="1"/>
    <col min="16" max="16" width="14.5703125" style="90" bestFit="1" customWidth="1"/>
    <col min="17" max="17" width="5.5703125" style="90" bestFit="1" customWidth="1"/>
    <col min="18" max="18" width="5.5703125" style="90" customWidth="1"/>
    <col min="19" max="19" width="6.7109375" style="90" bestFit="1" customWidth="1"/>
    <col min="20" max="21" width="9.28515625" style="90" bestFit="1" customWidth="1"/>
    <col min="22" max="22" width="5.7109375" style="90" bestFit="1" customWidth="1"/>
    <col min="23" max="23" width="7.7109375" style="90" bestFit="1" customWidth="1"/>
    <col min="24" max="24" width="5.7109375" style="90" bestFit="1" customWidth="1"/>
    <col min="25" max="25" width="6.7109375" style="90" bestFit="1" customWidth="1"/>
    <col min="26" max="26" width="6.7109375" style="90" customWidth="1"/>
    <col min="27" max="27" width="6.7109375" style="90" bestFit="1" customWidth="1"/>
    <col min="28" max="28" width="15.42578125" style="90" bestFit="1" customWidth="1"/>
    <col min="29" max="29" width="6.5703125" style="90" customWidth="1"/>
    <col min="30" max="30" width="5.7109375" style="90" bestFit="1" customWidth="1"/>
    <col min="31" max="31" width="5.140625" style="90" bestFit="1" customWidth="1"/>
    <col min="32" max="32" width="5.140625" style="90" customWidth="1"/>
    <col min="33" max="33" width="5.7109375" style="90" bestFit="1" customWidth="1"/>
    <col min="34" max="34" width="6.7109375" style="90" bestFit="1" customWidth="1"/>
    <col min="35" max="35" width="6.140625" style="90" bestFit="1" customWidth="1"/>
    <col min="36" max="36" width="6.7109375" style="90" bestFit="1" customWidth="1"/>
    <col min="37" max="37" width="10" style="90" bestFit="1" customWidth="1"/>
    <col min="38" max="38" width="10" style="90" customWidth="1"/>
    <col min="39" max="39" width="9.28515625" style="90" bestFit="1" customWidth="1"/>
    <col min="40" max="40" width="7.7109375" style="90" bestFit="1" customWidth="1"/>
    <col min="41" max="41" width="9.28515625" style="90" bestFit="1" customWidth="1"/>
    <col min="42" max="42" width="6" style="90" bestFit="1" customWidth="1"/>
    <col min="43" max="43" width="6.7109375" style="90" bestFit="1" customWidth="1"/>
    <col min="44" max="44" width="5.7109375" style="90" bestFit="1" customWidth="1"/>
    <col min="45" max="45" width="7.7109375" style="90" bestFit="1" customWidth="1"/>
    <col min="46" max="46" width="5.7109375" style="90" bestFit="1" customWidth="1"/>
    <col min="47" max="47" width="4.140625" style="90" bestFit="1" customWidth="1"/>
    <col min="48" max="48" width="6.7109375" style="90" bestFit="1" customWidth="1"/>
    <col min="49" max="49" width="5.7109375" style="90" bestFit="1" customWidth="1"/>
    <col min="50" max="50" width="5.85546875" style="90" bestFit="1" customWidth="1"/>
    <col min="51" max="51" width="5.7109375" style="90" bestFit="1" customWidth="1"/>
    <col min="52" max="53" width="7.7109375" style="90" bestFit="1" customWidth="1"/>
    <col min="54" max="54" width="6.7109375" style="90" bestFit="1" customWidth="1"/>
    <col min="55" max="55" width="5.140625" style="90" bestFit="1" customWidth="1"/>
    <col min="56" max="56" width="5.28515625" style="90" bestFit="1" customWidth="1"/>
    <col min="57" max="57" width="8.7109375" style="90" bestFit="1" customWidth="1"/>
    <col min="58" max="58" width="4.85546875" style="90" bestFit="1" customWidth="1"/>
    <col min="59" max="59" width="7.85546875" style="90" bestFit="1" customWidth="1"/>
    <col min="60" max="60" width="5.85546875" style="90" bestFit="1" customWidth="1"/>
    <col min="61" max="61" width="6" style="90" bestFit="1" customWidth="1"/>
    <col min="62" max="62" width="6.7109375" style="90" bestFit="1" customWidth="1"/>
    <col min="63" max="63" width="7.7109375" style="90" bestFit="1" customWidth="1"/>
    <col min="64" max="64" width="5.7109375" style="90" bestFit="1" customWidth="1"/>
    <col min="65" max="65" width="6.7109375" style="90" bestFit="1" customWidth="1"/>
    <col min="66" max="66" width="4.140625" style="90" bestFit="1" customWidth="1"/>
    <col min="67" max="67" width="9.28515625" style="90" bestFit="1" customWidth="1"/>
    <col min="68" max="68" width="8" style="90" bestFit="1" customWidth="1"/>
    <col min="69" max="71" width="6.7109375" style="90" bestFit="1" customWidth="1"/>
    <col min="72" max="72" width="6.7109375" style="90" customWidth="1"/>
    <col min="73" max="73" width="6.7109375" style="90" bestFit="1" customWidth="1"/>
    <col min="74" max="74" width="9.140625" style="90" bestFit="1" customWidth="1"/>
    <col min="75" max="75" width="7.140625" style="90" bestFit="1" customWidth="1"/>
    <col min="76" max="16384" width="9.140625" style="90"/>
  </cols>
  <sheetData>
    <row r="1" spans="1:85" x14ac:dyDescent="0.25">
      <c r="B1" s="90" t="s">
        <v>503</v>
      </c>
      <c r="L1" s="90" t="s">
        <v>504</v>
      </c>
      <c r="BZ1" s="90" t="s">
        <v>309</v>
      </c>
    </row>
    <row r="2" spans="1:85" x14ac:dyDescent="0.25">
      <c r="A2" s="90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I2" s="91"/>
      <c r="J2" s="91"/>
      <c r="K2" s="91"/>
      <c r="L2" s="91" t="s">
        <v>226</v>
      </c>
      <c r="M2" s="91" t="s">
        <v>466</v>
      </c>
      <c r="N2" s="91" t="s">
        <v>359</v>
      </c>
      <c r="O2" s="91" t="s">
        <v>131</v>
      </c>
      <c r="P2" s="91" t="s">
        <v>132</v>
      </c>
      <c r="Q2" s="91" t="s">
        <v>133</v>
      </c>
      <c r="R2" s="91" t="s">
        <v>334</v>
      </c>
      <c r="S2" s="91" t="s">
        <v>360</v>
      </c>
      <c r="T2" s="91" t="s">
        <v>134</v>
      </c>
      <c r="U2" s="91" t="s">
        <v>59</v>
      </c>
      <c r="V2" s="91" t="s">
        <v>136</v>
      </c>
      <c r="W2" s="91" t="s">
        <v>137</v>
      </c>
      <c r="X2" s="91" t="s">
        <v>361</v>
      </c>
      <c r="Y2" s="91" t="s">
        <v>138</v>
      </c>
      <c r="Z2" s="91" t="s">
        <v>467</v>
      </c>
      <c r="AA2" s="91" t="s">
        <v>139</v>
      </c>
      <c r="AB2" s="91" t="s">
        <v>140</v>
      </c>
      <c r="AC2" s="91" t="s">
        <v>141</v>
      </c>
      <c r="AD2" s="91" t="s">
        <v>142</v>
      </c>
      <c r="AE2" s="91" t="s">
        <v>143</v>
      </c>
      <c r="AF2" s="91" t="s">
        <v>468</v>
      </c>
      <c r="AG2" s="91" t="s">
        <v>362</v>
      </c>
      <c r="AH2" s="91" t="s">
        <v>144</v>
      </c>
      <c r="AI2" s="91" t="s">
        <v>367</v>
      </c>
      <c r="AJ2" s="91" t="s">
        <v>57</v>
      </c>
      <c r="AK2" s="91" t="s">
        <v>128</v>
      </c>
      <c r="AL2" s="91" t="s">
        <v>469</v>
      </c>
      <c r="AM2" s="91" t="s">
        <v>145</v>
      </c>
      <c r="AN2" s="91" t="s">
        <v>146</v>
      </c>
      <c r="AO2" s="91" t="s">
        <v>60</v>
      </c>
      <c r="AP2" s="91" t="s">
        <v>147</v>
      </c>
      <c r="AQ2" s="91" t="s">
        <v>148</v>
      </c>
      <c r="AR2" s="91" t="s">
        <v>149</v>
      </c>
      <c r="AS2" s="91" t="s">
        <v>150</v>
      </c>
      <c r="AT2" s="91" t="s">
        <v>151</v>
      </c>
      <c r="AU2" s="91" t="s">
        <v>152</v>
      </c>
      <c r="AV2" s="91" t="s">
        <v>153</v>
      </c>
      <c r="AW2" s="91" t="s">
        <v>154</v>
      </c>
      <c r="AX2" s="91" t="s">
        <v>155</v>
      </c>
      <c r="AY2" s="91" t="s">
        <v>156</v>
      </c>
      <c r="AZ2" s="91" t="s">
        <v>54</v>
      </c>
      <c r="BA2" s="91" t="s">
        <v>53</v>
      </c>
      <c r="BB2" s="91" t="s">
        <v>157</v>
      </c>
      <c r="BC2" s="91" t="s">
        <v>158</v>
      </c>
      <c r="BD2" s="91" t="s">
        <v>159</v>
      </c>
      <c r="BE2" s="91" t="s">
        <v>160</v>
      </c>
      <c r="BF2" s="91" t="s">
        <v>161</v>
      </c>
      <c r="BG2" s="91" t="s">
        <v>162</v>
      </c>
      <c r="BH2" s="91" t="s">
        <v>163</v>
      </c>
      <c r="BI2" s="91" t="s">
        <v>164</v>
      </c>
      <c r="BJ2" s="91" t="s">
        <v>165</v>
      </c>
      <c r="BK2" s="91" t="s">
        <v>363</v>
      </c>
      <c r="BL2" s="91" t="s">
        <v>166</v>
      </c>
      <c r="BM2" s="91" t="s">
        <v>167</v>
      </c>
      <c r="BN2" s="91" t="s">
        <v>168</v>
      </c>
      <c r="BO2" s="91" t="s">
        <v>61</v>
      </c>
      <c r="BP2" s="91" t="s">
        <v>368</v>
      </c>
      <c r="BQ2" s="91" t="s">
        <v>169</v>
      </c>
      <c r="BR2" s="91" t="s">
        <v>170</v>
      </c>
      <c r="BS2" s="91" t="s">
        <v>171</v>
      </c>
      <c r="BT2" s="91" t="s">
        <v>172</v>
      </c>
      <c r="BU2" s="91" t="s">
        <v>173</v>
      </c>
      <c r="BV2" s="91" t="s">
        <v>174</v>
      </c>
      <c r="BW2" s="91" t="s">
        <v>369</v>
      </c>
      <c r="BY2" s="91" t="s">
        <v>141</v>
      </c>
      <c r="BZ2" s="91" t="s">
        <v>59</v>
      </c>
      <c r="CA2" s="91" t="s">
        <v>57</v>
      </c>
      <c r="CB2" s="91" t="s">
        <v>60</v>
      </c>
      <c r="CC2" s="91" t="s">
        <v>54</v>
      </c>
      <c r="CD2" s="91" t="s">
        <v>53</v>
      </c>
      <c r="CE2" s="91" t="s">
        <v>61</v>
      </c>
      <c r="CF2" s="91" t="s">
        <v>62</v>
      </c>
      <c r="CG2" s="91"/>
    </row>
    <row r="3" spans="1:85" x14ac:dyDescent="0.25">
      <c r="A3" s="107" t="s">
        <v>81</v>
      </c>
      <c r="B3" s="91">
        <v>5.9484016200000003E-2</v>
      </c>
      <c r="C3" s="91"/>
      <c r="D3" s="91">
        <v>0.24232766729999999</v>
      </c>
      <c r="E3" s="91">
        <v>8.4505401000000008E-3</v>
      </c>
      <c r="F3" s="91">
        <v>8.4505394000000001E-3</v>
      </c>
      <c r="G3" s="91">
        <v>6.5394070000000001E-4</v>
      </c>
      <c r="H3" s="91">
        <v>1746.5472878</v>
      </c>
      <c r="I3" s="91"/>
      <c r="J3" s="91"/>
      <c r="K3" s="91"/>
      <c r="L3" s="91" t="s">
        <v>72</v>
      </c>
      <c r="M3" s="91">
        <v>0</v>
      </c>
      <c r="N3" s="91">
        <v>0</v>
      </c>
      <c r="O3" s="91">
        <v>0</v>
      </c>
      <c r="P3" s="91">
        <v>0</v>
      </c>
      <c r="Q3" s="91">
        <v>0</v>
      </c>
      <c r="R3" s="91">
        <v>0</v>
      </c>
      <c r="S3" s="91">
        <v>38.752772573522002</v>
      </c>
      <c r="T3" s="91">
        <v>5631.7143129965898</v>
      </c>
      <c r="U3" s="91">
        <v>5.9653674392764602E-2</v>
      </c>
      <c r="V3" s="91">
        <v>0</v>
      </c>
      <c r="W3" s="91">
        <v>911.84751994351404</v>
      </c>
      <c r="X3" s="91">
        <v>0</v>
      </c>
      <c r="Y3" s="91">
        <v>0</v>
      </c>
      <c r="Z3" s="91">
        <v>0</v>
      </c>
      <c r="AA3" s="91">
        <v>0</v>
      </c>
      <c r="AB3" s="91">
        <v>0</v>
      </c>
      <c r="AC3" s="91">
        <v>0</v>
      </c>
      <c r="AD3" s="91">
        <v>2.8348575342872599E-2</v>
      </c>
      <c r="AE3" s="91">
        <v>0</v>
      </c>
      <c r="AF3" s="91">
        <v>0</v>
      </c>
      <c r="AG3" s="91">
        <v>0</v>
      </c>
      <c r="AH3" s="91">
        <v>0</v>
      </c>
      <c r="AI3" s="91">
        <v>0</v>
      </c>
      <c r="AJ3" s="91">
        <v>0</v>
      </c>
      <c r="AK3" s="91">
        <v>0</v>
      </c>
      <c r="AL3" s="91">
        <v>2662.7337544161301</v>
      </c>
      <c r="AM3" s="91">
        <v>0.218684410437121</v>
      </c>
      <c r="AN3" s="91">
        <v>2.4296897178392601E-2</v>
      </c>
      <c r="AO3" s="91">
        <v>0.24298130761551401</v>
      </c>
      <c r="AP3" s="91">
        <v>0</v>
      </c>
      <c r="AQ3" s="91">
        <v>10.350226351593101</v>
      </c>
      <c r="AR3" s="91">
        <v>2.2212516741348099E-4</v>
      </c>
      <c r="AS3" s="91">
        <v>946.11831672481401</v>
      </c>
      <c r="AT3" s="91">
        <v>2.28112303444169E-4</v>
      </c>
      <c r="AU3" s="91">
        <v>1.47491724400204E-5</v>
      </c>
      <c r="AV3" s="91">
        <v>1.50352558739396E-4</v>
      </c>
      <c r="AW3" s="91">
        <v>3.0080113758494501E-6</v>
      </c>
      <c r="AX3" s="91">
        <v>3.2468444694301498E-5</v>
      </c>
      <c r="AY3" s="91">
        <v>1.7758071396683099E-5</v>
      </c>
      <c r="AZ3" s="91">
        <v>8.4730693481442198E-3</v>
      </c>
      <c r="BA3" s="91">
        <v>8.4730685452250598E-3</v>
      </c>
      <c r="BB3" s="91">
        <v>8.0291916202318197E-10</v>
      </c>
      <c r="BC3" s="91">
        <v>0</v>
      </c>
      <c r="BD3" s="91">
        <v>0</v>
      </c>
      <c r="BE3" s="91">
        <v>3.8508274497483798E-3</v>
      </c>
      <c r="BF3" s="91">
        <v>0</v>
      </c>
      <c r="BG3" s="91">
        <v>5.8571861307230597E-4</v>
      </c>
      <c r="BH3" s="91">
        <v>0</v>
      </c>
      <c r="BI3" s="91">
        <v>4.0287057215452097E-6</v>
      </c>
      <c r="BJ3" s="91">
        <v>1.4645486863208801E-3</v>
      </c>
      <c r="BK3" s="91">
        <v>710.88610954299202</v>
      </c>
      <c r="BL3" s="91">
        <v>2.29233882835365E-4</v>
      </c>
      <c r="BM3" s="91">
        <v>1.3555059662582501E-4</v>
      </c>
      <c r="BN3" s="91">
        <v>1.53458688139684E-3</v>
      </c>
      <c r="BO3" s="91">
        <v>6.5584246300368705E-4</v>
      </c>
      <c r="BP3" s="91">
        <v>498.69068410802902</v>
      </c>
      <c r="BQ3" s="91">
        <v>0</v>
      </c>
      <c r="BR3" s="91">
        <v>0</v>
      </c>
      <c r="BS3" s="91">
        <v>18.4226249532433</v>
      </c>
      <c r="BT3" s="91">
        <v>0</v>
      </c>
      <c r="BU3" s="91">
        <v>22.940497167823501</v>
      </c>
      <c r="BV3" s="91">
        <v>1751.32579231358</v>
      </c>
      <c r="BW3" s="91">
        <v>6.7587932720602497</v>
      </c>
      <c r="BY3" s="34">
        <f t="shared" ref="BY3:BY8" si="0">AC3/AO3</f>
        <v>0</v>
      </c>
      <c r="BZ3" s="79">
        <f t="shared" ref="BZ3:BZ11" si="1">IF(B3=0,"",(U3-B3)/B3)</f>
        <v>2.8521643897440642E-3</v>
      </c>
      <c r="CA3" s="79" t="str">
        <f t="shared" ref="CA3:CA11" si="2">IF(C3=0,"",(AJ3-C3)/C3)</f>
        <v/>
      </c>
      <c r="CB3" s="79">
        <f t="shared" ref="CB3:CB11" si="3">IF(D3=0,"",(AO3-D3)/D3)</f>
        <v>2.6973408476086737E-3</v>
      </c>
      <c r="CC3" s="79">
        <f t="shared" ref="CC3:CD11" si="4">IF(E3=0,"",(AZ3-E3)/E3)</f>
        <v>2.6660128083670072E-3</v>
      </c>
      <c r="CD3" s="79">
        <f t="shared" si="4"/>
        <v>2.6660008502013147E-3</v>
      </c>
      <c r="CE3" s="79">
        <f t="shared" ref="CE3:CE11" si="5">IF(G3=0,"",(BO3-G3)/G3)</f>
        <v>2.9081581918468159E-3</v>
      </c>
      <c r="CF3" s="79">
        <f t="shared" ref="CF3:CF11" si="6">IF(H3=0,"",(BV3-H3)/H3)</f>
        <v>2.7359720214613168E-3</v>
      </c>
      <c r="CG3" s="79"/>
    </row>
    <row r="4" spans="1:85" x14ac:dyDescent="0.25">
      <c r="A4" s="108" t="s">
        <v>82</v>
      </c>
      <c r="B4" s="91">
        <v>4.4696600000000002E-5</v>
      </c>
      <c r="C4" s="91"/>
      <c r="D4" s="91">
        <v>8.2032747E-6</v>
      </c>
      <c r="E4" s="91">
        <v>1.9717699999999999E-5</v>
      </c>
      <c r="F4" s="91">
        <v>1.9717799999999999E-5</v>
      </c>
      <c r="G4" s="91"/>
      <c r="H4" s="91">
        <v>6094.4666143000004</v>
      </c>
      <c r="I4" s="91"/>
      <c r="J4" s="91"/>
      <c r="K4" s="91"/>
      <c r="L4" s="91" t="s">
        <v>124</v>
      </c>
      <c r="M4" s="91">
        <v>0</v>
      </c>
      <c r="N4" s="91">
        <v>0</v>
      </c>
      <c r="O4" s="91">
        <v>0</v>
      </c>
      <c r="P4" s="91">
        <v>0</v>
      </c>
      <c r="Q4" s="91">
        <v>0</v>
      </c>
      <c r="R4" s="91">
        <v>0</v>
      </c>
      <c r="S4" s="91">
        <v>813.35243146832897</v>
      </c>
      <c r="T4" s="91">
        <v>7767.1384308682</v>
      </c>
      <c r="U4" s="91">
        <v>4.4824444848625103E-5</v>
      </c>
      <c r="V4" s="91">
        <v>0</v>
      </c>
      <c r="W4" s="91">
        <v>1291.91803129185</v>
      </c>
      <c r="X4" s="91">
        <v>0</v>
      </c>
      <c r="Y4" s="91">
        <v>0</v>
      </c>
      <c r="Z4" s="91">
        <v>0</v>
      </c>
      <c r="AA4" s="91">
        <v>0</v>
      </c>
      <c r="AB4" s="91">
        <v>0</v>
      </c>
      <c r="AC4" s="91">
        <v>0</v>
      </c>
      <c r="AD4" s="91">
        <v>0.63715524530498202</v>
      </c>
      <c r="AE4" s="91">
        <v>0</v>
      </c>
      <c r="AF4" s="91">
        <v>0</v>
      </c>
      <c r="AG4" s="91">
        <v>0</v>
      </c>
      <c r="AH4" s="91">
        <v>0</v>
      </c>
      <c r="AI4" s="91">
        <v>0</v>
      </c>
      <c r="AJ4" s="91">
        <v>0</v>
      </c>
      <c r="AK4" s="91">
        <v>0</v>
      </c>
      <c r="AL4" s="91">
        <v>7405.6153198079701</v>
      </c>
      <c r="AM4" s="91">
        <v>7.4029888060318302E-6</v>
      </c>
      <c r="AN4" s="91">
        <v>8.2251307065261998E-7</v>
      </c>
      <c r="AO4" s="91">
        <v>8.2255018766844508E-6</v>
      </c>
      <c r="AP4" s="91">
        <v>0</v>
      </c>
      <c r="AQ4" s="91">
        <v>260.35680359132903</v>
      </c>
      <c r="AR4" s="91">
        <v>5.5691661568478404E-7</v>
      </c>
      <c r="AS4" s="91">
        <v>3071.1999917326598</v>
      </c>
      <c r="AT4" s="91">
        <v>5.7200548950875297E-7</v>
      </c>
      <c r="AU4" s="91">
        <v>3.6975809785214797E-8</v>
      </c>
      <c r="AV4" s="91">
        <v>3.1202500041336599E-7</v>
      </c>
      <c r="AW4" s="91">
        <v>7.5464541411068094E-9</v>
      </c>
      <c r="AX4" s="91">
        <v>6.1763521222242194E-8</v>
      </c>
      <c r="AY4" s="91">
        <v>4.45242811554424E-8</v>
      </c>
      <c r="AZ4" s="91">
        <v>1.9768734436746599E-5</v>
      </c>
      <c r="BA4" s="91">
        <v>1.9768734436746599E-5</v>
      </c>
      <c r="BB4" s="91">
        <v>0</v>
      </c>
      <c r="BC4" s="91">
        <v>0</v>
      </c>
      <c r="BD4" s="91">
        <v>0</v>
      </c>
      <c r="BE4" s="91">
        <v>8.5276343854891505E-6</v>
      </c>
      <c r="BF4" s="91">
        <v>0</v>
      </c>
      <c r="BG4" s="91">
        <v>1.4169017344863399E-6</v>
      </c>
      <c r="BH4" s="91">
        <v>0</v>
      </c>
      <c r="BI4" s="91">
        <v>7.6735395757204807E-9</v>
      </c>
      <c r="BJ4" s="91">
        <v>3.5434646736883901E-6</v>
      </c>
      <c r="BK4" s="91">
        <v>1252.8689326741501</v>
      </c>
      <c r="BL4" s="91">
        <v>5.7503133319003105E-7</v>
      </c>
      <c r="BM4" s="91">
        <v>2.5780188164486798E-7</v>
      </c>
      <c r="BN4" s="91">
        <v>3.8484697167611797E-6</v>
      </c>
      <c r="BO4" s="91">
        <v>0</v>
      </c>
      <c r="BP4" s="91">
        <v>1366.0867695808599</v>
      </c>
      <c r="BQ4" s="91">
        <v>0</v>
      </c>
      <c r="BR4" s="91">
        <v>0</v>
      </c>
      <c r="BS4" s="91">
        <v>284.52832929208398</v>
      </c>
      <c r="BT4" s="91">
        <v>0</v>
      </c>
      <c r="BU4" s="91">
        <v>323.53124993601102</v>
      </c>
      <c r="BV4" s="91">
        <v>6114.7027070553404</v>
      </c>
      <c r="BW4" s="91">
        <v>132.439689291093</v>
      </c>
      <c r="BY4" s="34">
        <f t="shared" si="0"/>
        <v>0</v>
      </c>
      <c r="BZ4" s="79">
        <f t="shared" si="1"/>
        <v>2.8602812881763024E-3</v>
      </c>
      <c r="CA4" s="79" t="str">
        <f t="shared" si="2"/>
        <v/>
      </c>
      <c r="CB4" s="79">
        <f t="shared" si="3"/>
        <v>2.709549234581987E-3</v>
      </c>
      <c r="CC4" s="79">
        <f t="shared" si="4"/>
        <v>2.5882550574661042E-3</v>
      </c>
      <c r="CD4" s="79">
        <f t="shared" si="4"/>
        <v>2.5831703712685585E-3</v>
      </c>
      <c r="CE4" s="79" t="str">
        <f t="shared" si="5"/>
        <v/>
      </c>
      <c r="CF4" s="79">
        <f t="shared" si="6"/>
        <v>3.3204042348608841E-3</v>
      </c>
      <c r="CG4" s="79"/>
    </row>
    <row r="5" spans="1:85" x14ac:dyDescent="0.25">
      <c r="A5" s="108" t="s">
        <v>83</v>
      </c>
      <c r="B5" s="91">
        <v>0.22424850339999999</v>
      </c>
      <c r="C5" s="91"/>
      <c r="D5" s="91">
        <v>4.1156833400000002E-2</v>
      </c>
      <c r="E5" s="91">
        <v>8.0340386499999999E-2</v>
      </c>
      <c r="F5" s="91">
        <v>8.0340386499999999E-2</v>
      </c>
      <c r="G5" s="91"/>
      <c r="H5" s="91">
        <v>160805.20963999999</v>
      </c>
      <c r="I5" s="91"/>
      <c r="J5" s="91"/>
      <c r="K5" s="91"/>
      <c r="L5" s="91" t="s">
        <v>125</v>
      </c>
      <c r="M5" s="91">
        <v>0</v>
      </c>
      <c r="N5" s="91">
        <v>0</v>
      </c>
      <c r="O5" s="91">
        <v>0</v>
      </c>
      <c r="P5" s="91">
        <v>0</v>
      </c>
      <c r="Q5" s="91">
        <v>0</v>
      </c>
      <c r="R5" s="91">
        <v>0</v>
      </c>
      <c r="S5" s="91">
        <v>10938.589426513599</v>
      </c>
      <c r="T5" s="91">
        <v>303322.98074727901</v>
      </c>
      <c r="U5" s="91">
        <v>0.22471508814762101</v>
      </c>
      <c r="V5" s="91">
        <v>0</v>
      </c>
      <c r="W5" s="91">
        <v>49783.058642843098</v>
      </c>
      <c r="X5" s="91">
        <v>0</v>
      </c>
      <c r="Y5" s="91">
        <v>0</v>
      </c>
      <c r="Z5" s="91">
        <v>0</v>
      </c>
      <c r="AA5" s="91">
        <v>0</v>
      </c>
      <c r="AB5" s="91">
        <v>0</v>
      </c>
      <c r="AC5" s="91">
        <v>0</v>
      </c>
      <c r="AD5" s="91">
        <v>8.5673730579875205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0</v>
      </c>
      <c r="AL5" s="91">
        <v>210960.71893946599</v>
      </c>
      <c r="AM5" s="91">
        <v>3.7168862472276402E-2</v>
      </c>
      <c r="AN5" s="91">
        <v>4.1261078358636703E-3</v>
      </c>
      <c r="AO5" s="91">
        <v>4.1294970308140097E-2</v>
      </c>
      <c r="AP5" s="91">
        <v>0</v>
      </c>
      <c r="AQ5" s="91">
        <v>3427.48686195768</v>
      </c>
      <c r="AR5" s="91">
        <v>9.5226961113775005E-4</v>
      </c>
      <c r="AS5" s="91">
        <v>91808.1116057779</v>
      </c>
      <c r="AT5" s="91">
        <v>9.7805205456439411E-4</v>
      </c>
      <c r="AU5" s="91">
        <v>6.96272395112355E-5</v>
      </c>
      <c r="AV5" s="91">
        <v>2.60006028305362E-3</v>
      </c>
      <c r="AW5" s="91">
        <v>1.65743996759205E-5</v>
      </c>
      <c r="AX5" s="91">
        <v>7.21150501132626E-4</v>
      </c>
      <c r="AY5" s="91">
        <v>7.6864187767655104E-5</v>
      </c>
      <c r="AZ5" s="91">
        <v>8.0552569565790405E-2</v>
      </c>
      <c r="BA5" s="91">
        <v>8.0552569446293701E-2</v>
      </c>
      <c r="BB5" s="91">
        <v>1.19496618661022E-10</v>
      </c>
      <c r="BC5" s="91">
        <v>0</v>
      </c>
      <c r="BD5" s="91">
        <v>0</v>
      </c>
      <c r="BE5" s="91">
        <v>5.0121347550720098E-2</v>
      </c>
      <c r="BF5" s="91">
        <v>0</v>
      </c>
      <c r="BG5" s="91">
        <v>4.0963147556011201E-3</v>
      </c>
      <c r="BH5" s="91">
        <v>1.06278240711651E-5</v>
      </c>
      <c r="BI5" s="91">
        <v>9.51884432811386E-5</v>
      </c>
      <c r="BJ5" s="91">
        <v>1.02313673347773E-2</v>
      </c>
      <c r="BK5" s="91">
        <v>44345.395728738302</v>
      </c>
      <c r="BL5" s="91">
        <v>9.8770118765190802E-4</v>
      </c>
      <c r="BM5" s="91">
        <v>3.03357099376642E-3</v>
      </c>
      <c r="BN5" s="91">
        <v>6.5618530795813297E-3</v>
      </c>
      <c r="BO5" s="91">
        <v>0</v>
      </c>
      <c r="BP5" s="91">
        <v>52491.421849635502</v>
      </c>
      <c r="BQ5" s="91">
        <v>0</v>
      </c>
      <c r="BR5" s="91">
        <v>0</v>
      </c>
      <c r="BS5" s="91">
        <v>3988.7720568661098</v>
      </c>
      <c r="BT5" s="91">
        <v>0</v>
      </c>
      <c r="BU5" s="91">
        <v>5558.4478908410802</v>
      </c>
      <c r="BV5" s="91">
        <v>160889.66848506001</v>
      </c>
      <c r="BW5" s="91">
        <v>1796.0709084345499</v>
      </c>
      <c r="BY5" s="34">
        <f t="shared" si="0"/>
        <v>0</v>
      </c>
      <c r="BZ5" s="79">
        <f t="shared" si="1"/>
        <v>2.0806593602488801E-3</v>
      </c>
      <c r="CA5" s="79" t="str">
        <f t="shared" si="2"/>
        <v/>
      </c>
      <c r="CB5" s="79">
        <f t="shared" si="3"/>
        <v>3.356354139239849E-3</v>
      </c>
      <c r="CC5" s="79">
        <f t="shared" si="4"/>
        <v>2.6410510956454709E-3</v>
      </c>
      <c r="CD5" s="79">
        <f t="shared" si="4"/>
        <v>2.6410496082652202E-3</v>
      </c>
      <c r="CE5" s="79" t="str">
        <f t="shared" si="5"/>
        <v/>
      </c>
      <c r="CF5" s="79">
        <f t="shared" si="6"/>
        <v>5.252245573953016E-4</v>
      </c>
      <c r="CG5" s="79"/>
    </row>
    <row r="6" spans="1:85" x14ac:dyDescent="0.25">
      <c r="A6" s="108" t="s">
        <v>84</v>
      </c>
      <c r="B6" s="91">
        <v>524.18756395000003</v>
      </c>
      <c r="C6" s="91">
        <v>7.1923438931000003</v>
      </c>
      <c r="D6" s="91">
        <v>2109.1029143000001</v>
      </c>
      <c r="E6" s="91">
        <v>141.11362965000001</v>
      </c>
      <c r="F6" s="91">
        <v>141.11346564999999</v>
      </c>
      <c r="G6" s="91">
        <v>3702.3620203999999</v>
      </c>
      <c r="H6" s="91">
        <v>301484.01027999999</v>
      </c>
      <c r="I6" s="91"/>
      <c r="J6" s="91"/>
      <c r="K6" s="91"/>
      <c r="L6" s="91" t="s">
        <v>126</v>
      </c>
      <c r="M6" s="91">
        <v>0</v>
      </c>
      <c r="N6" s="91">
        <v>0</v>
      </c>
      <c r="O6" s="91">
        <v>0</v>
      </c>
      <c r="P6" s="91">
        <v>0</v>
      </c>
      <c r="Q6" s="91">
        <v>0</v>
      </c>
      <c r="R6" s="91">
        <v>0</v>
      </c>
      <c r="S6" s="91">
        <v>28352.245300896298</v>
      </c>
      <c r="T6" s="91">
        <v>472045.73559857201</v>
      </c>
      <c r="U6" s="91">
        <v>525.61846670745001</v>
      </c>
      <c r="V6" s="91">
        <v>42.680788648602501</v>
      </c>
      <c r="W6" s="91">
        <v>78188.468797274298</v>
      </c>
      <c r="X6" s="91">
        <v>16.804590492672801</v>
      </c>
      <c r="Y6" s="91">
        <v>0</v>
      </c>
      <c r="Z6" s="91">
        <v>0</v>
      </c>
      <c r="AA6" s="91">
        <v>0</v>
      </c>
      <c r="AB6" s="91">
        <v>0</v>
      </c>
      <c r="AC6" s="91">
        <v>0</v>
      </c>
      <c r="AD6" s="91">
        <v>33.794131344612197</v>
      </c>
      <c r="AE6" s="91">
        <v>0</v>
      </c>
      <c r="AF6" s="91">
        <v>0</v>
      </c>
      <c r="AG6" s="91">
        <v>0</v>
      </c>
      <c r="AH6" s="91">
        <v>0</v>
      </c>
      <c r="AI6" s="91">
        <v>0</v>
      </c>
      <c r="AJ6" s="91">
        <v>7.2117958299574996</v>
      </c>
      <c r="AK6" s="91">
        <v>0</v>
      </c>
      <c r="AL6" s="91">
        <v>379198.16135859798</v>
      </c>
      <c r="AM6" s="91">
        <v>1903.3848830833799</v>
      </c>
      <c r="AN6" s="91">
        <v>211.48910013723699</v>
      </c>
      <c r="AO6" s="91">
        <v>2114.8739832206202</v>
      </c>
      <c r="AP6" s="91">
        <v>0</v>
      </c>
      <c r="AQ6" s="91">
        <v>9002.3970933187702</v>
      </c>
      <c r="AR6" s="91">
        <v>5.2071655153028296</v>
      </c>
      <c r="AS6" s="91">
        <v>164590.83847231601</v>
      </c>
      <c r="AT6" s="91">
        <v>12.8764285652871</v>
      </c>
      <c r="AU6" s="91">
        <v>6.86267398601169E-2</v>
      </c>
      <c r="AV6" s="91">
        <v>4.5549033548835303E-9</v>
      </c>
      <c r="AW6" s="91">
        <v>4.9666258701367303</v>
      </c>
      <c r="AX6" s="91">
        <v>0.37940372096099401</v>
      </c>
      <c r="AY6" s="91">
        <v>2.1083561553597101</v>
      </c>
      <c r="AZ6" s="91">
        <v>141.51266777324699</v>
      </c>
      <c r="BA6" s="91">
        <v>141.51250297252699</v>
      </c>
      <c r="BB6" s="91">
        <v>1.64800720250004E-4</v>
      </c>
      <c r="BC6" s="91">
        <v>0</v>
      </c>
      <c r="BD6" s="91">
        <v>0.14814901833694299</v>
      </c>
      <c r="BE6" s="91">
        <v>88.1961256634535</v>
      </c>
      <c r="BF6" s="91">
        <v>0</v>
      </c>
      <c r="BG6" s="91">
        <v>2.6177445129714401</v>
      </c>
      <c r="BH6" s="91">
        <v>9.5088065609550507E-2</v>
      </c>
      <c r="BI6" s="91">
        <v>5.1647076836587799E-2</v>
      </c>
      <c r="BJ6" s="91">
        <v>6.5371981018204597</v>
      </c>
      <c r="BK6" s="91">
        <v>73380.045613565395</v>
      </c>
      <c r="BL6" s="91">
        <v>16.272440648820201</v>
      </c>
      <c r="BM6" s="91">
        <v>1.48574976438102</v>
      </c>
      <c r="BN6" s="91">
        <v>0.50175354883513401</v>
      </c>
      <c r="BO6" s="91">
        <v>3712.45982813207</v>
      </c>
      <c r="BP6" s="91">
        <v>84474.612634345001</v>
      </c>
      <c r="BQ6" s="91">
        <v>0</v>
      </c>
      <c r="BR6" s="91">
        <v>0</v>
      </c>
      <c r="BS6" s="91">
        <v>10271.0674474197</v>
      </c>
      <c r="BT6" s="91">
        <v>0</v>
      </c>
      <c r="BU6" s="91">
        <v>12769.3181182717</v>
      </c>
      <c r="BV6" s="91">
        <v>301488.88335576502</v>
      </c>
      <c r="BW6" s="91">
        <v>4678.6838943377497</v>
      </c>
      <c r="BY6" s="34">
        <f t="shared" si="0"/>
        <v>0</v>
      </c>
      <c r="BZ6" s="79">
        <f t="shared" si="1"/>
        <v>2.7297533475755496E-3</v>
      </c>
      <c r="CA6" s="79">
        <f t="shared" si="2"/>
        <v>2.7045337579256357E-3</v>
      </c>
      <c r="CB6" s="79">
        <f t="shared" si="3"/>
        <v>2.7362671027058422E-3</v>
      </c>
      <c r="CC6" s="79">
        <f t="shared" si="4"/>
        <v>2.8277787499102962E-3</v>
      </c>
      <c r="CD6" s="79">
        <f t="shared" si="4"/>
        <v>2.8277763620143466E-3</v>
      </c>
      <c r="CE6" s="79">
        <f t="shared" si="5"/>
        <v>2.7273960991473127E-3</v>
      </c>
      <c r="CF6" s="79">
        <f t="shared" si="6"/>
        <v>1.6163629243580453E-5</v>
      </c>
      <c r="CG6" s="79"/>
    </row>
    <row r="7" spans="1:85" x14ac:dyDescent="0.25">
      <c r="A7" s="108" t="s">
        <v>85</v>
      </c>
      <c r="B7" s="91">
        <v>1.4596131487999999</v>
      </c>
      <c r="C7" s="91"/>
      <c r="D7" s="91">
        <v>0.29983680979999999</v>
      </c>
      <c r="E7" s="91">
        <v>1.8527418E-3</v>
      </c>
      <c r="F7" s="91">
        <v>1.8527386E-3</v>
      </c>
      <c r="G7" s="91">
        <v>1.8931135751999999</v>
      </c>
      <c r="H7" s="91">
        <v>19502.313300000002</v>
      </c>
      <c r="I7" s="91"/>
      <c r="J7" s="91"/>
      <c r="K7" s="91"/>
      <c r="L7" s="91" t="s">
        <v>73</v>
      </c>
      <c r="M7" s="91">
        <v>0</v>
      </c>
      <c r="N7" s="91">
        <v>0</v>
      </c>
      <c r="O7" s="91">
        <v>0</v>
      </c>
      <c r="P7" s="91">
        <v>0</v>
      </c>
      <c r="Q7" s="91">
        <v>0</v>
      </c>
      <c r="R7" s="91">
        <v>0</v>
      </c>
      <c r="S7" s="91">
        <v>1023.21689063505</v>
      </c>
      <c r="T7" s="91">
        <v>42511.642418968702</v>
      </c>
      <c r="U7" s="91">
        <v>1.4645431356999901</v>
      </c>
      <c r="V7" s="91">
        <v>7.1291236078638797E-4</v>
      </c>
      <c r="W7" s="91">
        <v>7007.8947185058796</v>
      </c>
      <c r="X7" s="91">
        <v>2.8074377276079298E-4</v>
      </c>
      <c r="Y7" s="91">
        <v>0</v>
      </c>
      <c r="Z7" s="91">
        <v>0</v>
      </c>
      <c r="AA7" s="91">
        <v>0</v>
      </c>
      <c r="AB7" s="91">
        <v>0</v>
      </c>
      <c r="AC7" s="91">
        <v>0</v>
      </c>
      <c r="AD7" s="91">
        <v>0.98012342246909201</v>
      </c>
      <c r="AE7" s="91">
        <v>0</v>
      </c>
      <c r="AF7" s="91">
        <v>0</v>
      </c>
      <c r="AG7" s="91">
        <v>0</v>
      </c>
      <c r="AH7" s="91">
        <v>0</v>
      </c>
      <c r="AI7" s="91">
        <v>0</v>
      </c>
      <c r="AJ7" s="91">
        <v>0</v>
      </c>
      <c r="AK7" s="91">
        <v>0</v>
      </c>
      <c r="AL7" s="91">
        <v>26572.823080672599</v>
      </c>
      <c r="AM7" s="91">
        <v>0.27021344628052602</v>
      </c>
      <c r="AN7" s="91">
        <v>3.00314454544552E-2</v>
      </c>
      <c r="AO7" s="91">
        <v>0.30024489173498098</v>
      </c>
      <c r="AP7" s="91">
        <v>0</v>
      </c>
      <c r="AQ7" s="91">
        <v>316.92488181170103</v>
      </c>
      <c r="AR7" s="91">
        <v>6.8363894905669706E-5</v>
      </c>
      <c r="AS7" s="91">
        <v>10976.598651189301</v>
      </c>
      <c r="AT7" s="91">
        <v>1.6884207741529999E-4</v>
      </c>
      <c r="AU7" s="91">
        <v>9.0807586104268001E-7</v>
      </c>
      <c r="AV7" s="91">
        <v>4.5105243142247703E-8</v>
      </c>
      <c r="AW7" s="91">
        <v>6.5067742522197705E-5</v>
      </c>
      <c r="AX7" s="91">
        <v>4.9756973494931799E-6</v>
      </c>
      <c r="AY7" s="91">
        <v>2.7632004497428701E-5</v>
      </c>
      <c r="AZ7" s="91">
        <v>1.85799517513187E-3</v>
      </c>
      <c r="BA7" s="91">
        <v>1.85799203955092E-3</v>
      </c>
      <c r="BB7" s="91">
        <v>3.1355809454521502E-9</v>
      </c>
      <c r="BC7" s="91">
        <v>0</v>
      </c>
      <c r="BD7" s="91">
        <v>1.9405744142594799E-6</v>
      </c>
      <c r="BE7" s="91">
        <v>1.1569212453909699E-3</v>
      </c>
      <c r="BF7" s="91">
        <v>0</v>
      </c>
      <c r="BG7" s="91">
        <v>3.4615651713817901E-5</v>
      </c>
      <c r="BH7" s="91">
        <v>1.2458407050381101E-6</v>
      </c>
      <c r="BI7" s="91">
        <v>6.7730484961722695E-7</v>
      </c>
      <c r="BJ7" s="91">
        <v>8.6446336744985594E-5</v>
      </c>
      <c r="BK7" s="91">
        <v>6095.5702958074198</v>
      </c>
      <c r="BL7" s="91">
        <v>2.13301807238877E-4</v>
      </c>
      <c r="BM7" s="91">
        <v>1.9486433307428999E-5</v>
      </c>
      <c r="BN7" s="91">
        <v>7.52224739165661E-6</v>
      </c>
      <c r="BO7" s="91">
        <v>1.89830129625158</v>
      </c>
      <c r="BP7" s="91">
        <v>5748.0306738241497</v>
      </c>
      <c r="BQ7" s="91">
        <v>0</v>
      </c>
      <c r="BR7" s="91">
        <v>0</v>
      </c>
      <c r="BS7" s="91">
        <v>421.73606180894802</v>
      </c>
      <c r="BT7" s="91">
        <v>0</v>
      </c>
      <c r="BU7" s="91">
        <v>576.22571134369798</v>
      </c>
      <c r="BV7" s="91">
        <v>19537.471511896601</v>
      </c>
      <c r="BW7" s="91">
        <v>183.57478013625399</v>
      </c>
      <c r="BY7" s="34">
        <f t="shared" si="0"/>
        <v>0</v>
      </c>
      <c r="BZ7" s="79">
        <f t="shared" si="1"/>
        <v>3.3775983068138659E-3</v>
      </c>
      <c r="CA7" s="79" t="str">
        <f t="shared" si="2"/>
        <v/>
      </c>
      <c r="CB7" s="79">
        <f t="shared" si="3"/>
        <v>1.3610134634676402E-3</v>
      </c>
      <c r="CC7" s="79">
        <f t="shared" si="4"/>
        <v>2.83545992856101E-3</v>
      </c>
      <c r="CD7" s="79">
        <f t="shared" si="4"/>
        <v>2.8354995955284529E-3</v>
      </c>
      <c r="CE7" s="79">
        <f t="shared" si="5"/>
        <v>2.7403115795796825E-3</v>
      </c>
      <c r="CF7" s="79">
        <f t="shared" si="6"/>
        <v>1.8027713613133177E-3</v>
      </c>
      <c r="CG7" s="79"/>
    </row>
    <row r="8" spans="1:85" x14ac:dyDescent="0.25">
      <c r="A8" s="108" t="s">
        <v>87</v>
      </c>
      <c r="B8" s="91"/>
      <c r="C8" s="91"/>
      <c r="D8" s="91"/>
      <c r="E8" s="91"/>
      <c r="F8" s="91"/>
      <c r="G8" s="91"/>
      <c r="H8" s="91">
        <v>808.65535809999994</v>
      </c>
      <c r="I8" s="91"/>
      <c r="J8" s="91"/>
      <c r="K8" s="91"/>
      <c r="L8" s="91" t="s">
        <v>180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5.0200826546978101</v>
      </c>
      <c r="T8" s="91">
        <v>16.155928022839898</v>
      </c>
      <c r="U8" s="91">
        <v>0</v>
      </c>
      <c r="V8" s="91">
        <v>0</v>
      </c>
      <c r="W8" s="91">
        <v>2.82068655123265</v>
      </c>
      <c r="X8" s="91">
        <v>0</v>
      </c>
      <c r="Y8" s="91">
        <v>0</v>
      </c>
      <c r="Z8" s="91">
        <v>0</v>
      </c>
      <c r="AA8" s="91">
        <v>0</v>
      </c>
      <c r="AB8" s="91">
        <v>0</v>
      </c>
      <c r="AC8" s="91">
        <v>0</v>
      </c>
      <c r="AD8" s="91">
        <v>3.8981508424411398E-3</v>
      </c>
      <c r="AE8" s="91">
        <v>0</v>
      </c>
      <c r="AF8" s="91">
        <v>0</v>
      </c>
      <c r="AG8" s="91">
        <v>0</v>
      </c>
      <c r="AH8" s="91">
        <v>0</v>
      </c>
      <c r="AI8" s="91">
        <v>0</v>
      </c>
      <c r="AJ8" s="91">
        <v>0</v>
      </c>
      <c r="AK8" s="91">
        <v>0</v>
      </c>
      <c r="AL8" s="91">
        <v>31.352332324718699</v>
      </c>
      <c r="AM8" s="91">
        <v>0</v>
      </c>
      <c r="AN8" s="91">
        <v>0</v>
      </c>
      <c r="AO8" s="91">
        <v>0</v>
      </c>
      <c r="AP8" s="91">
        <v>0</v>
      </c>
      <c r="AQ8" s="91">
        <v>1.6187422510292799</v>
      </c>
      <c r="AR8" s="91">
        <v>0</v>
      </c>
      <c r="AS8" s="91">
        <v>13.8605702508309</v>
      </c>
      <c r="AT8" s="91">
        <v>0</v>
      </c>
      <c r="AU8" s="91">
        <v>0</v>
      </c>
      <c r="AV8" s="91">
        <v>0</v>
      </c>
      <c r="AW8" s="91">
        <v>0</v>
      </c>
      <c r="AX8" s="91">
        <v>0</v>
      </c>
      <c r="AY8" s="91">
        <v>0</v>
      </c>
      <c r="AZ8" s="91">
        <v>0</v>
      </c>
      <c r="BA8" s="91">
        <v>0</v>
      </c>
      <c r="BB8" s="91">
        <v>0</v>
      </c>
      <c r="BC8" s="91">
        <v>0</v>
      </c>
      <c r="BD8" s="91">
        <v>0</v>
      </c>
      <c r="BE8" s="91">
        <v>0</v>
      </c>
      <c r="BF8" s="91">
        <v>0</v>
      </c>
      <c r="BG8" s="91">
        <v>0</v>
      </c>
      <c r="BH8" s="91">
        <v>0</v>
      </c>
      <c r="BI8" s="91">
        <v>0</v>
      </c>
      <c r="BJ8" s="91">
        <v>0</v>
      </c>
      <c r="BK8" s="91">
        <v>3.7266324648665901</v>
      </c>
      <c r="BL8" s="91">
        <v>0</v>
      </c>
      <c r="BM8" s="91">
        <v>0</v>
      </c>
      <c r="BN8" s="91">
        <v>0</v>
      </c>
      <c r="BO8" s="91">
        <v>0</v>
      </c>
      <c r="BP8" s="91">
        <v>5.6914391079945004</v>
      </c>
      <c r="BQ8" s="91">
        <v>0</v>
      </c>
      <c r="BR8" s="91">
        <v>0</v>
      </c>
      <c r="BS8" s="91">
        <v>1.72014486194326</v>
      </c>
      <c r="BT8" s="91">
        <v>0</v>
      </c>
      <c r="BU8" s="91">
        <v>1.93116262835034</v>
      </c>
      <c r="BV8" s="91">
        <v>28.5322108500471</v>
      </c>
      <c r="BW8" s="91">
        <v>0.81080283689104504</v>
      </c>
      <c r="BY8" s="34" t="e">
        <f t="shared" si="0"/>
        <v>#DIV/0!</v>
      </c>
      <c r="BZ8" s="79" t="str">
        <f t="shared" si="1"/>
        <v/>
      </c>
      <c r="CA8" s="79" t="str">
        <f t="shared" si="2"/>
        <v/>
      </c>
      <c r="CB8" s="79" t="str">
        <f t="shared" si="3"/>
        <v/>
      </c>
      <c r="CC8" s="79" t="str">
        <f t="shared" si="4"/>
        <v/>
      </c>
      <c r="CD8" s="79" t="str">
        <f t="shared" si="4"/>
        <v/>
      </c>
      <c r="CE8" s="79" t="str">
        <f t="shared" si="5"/>
        <v/>
      </c>
      <c r="CF8" s="79">
        <f t="shared" si="6"/>
        <v>-0.96471647585803944</v>
      </c>
      <c r="CG8" s="79"/>
    </row>
    <row r="9" spans="1:85" x14ac:dyDescent="0.25">
      <c r="BZ9" s="79" t="str">
        <f t="shared" si="1"/>
        <v/>
      </c>
      <c r="CA9" s="79" t="str">
        <f t="shared" si="2"/>
        <v/>
      </c>
      <c r="CB9" s="79" t="str">
        <f t="shared" si="3"/>
        <v/>
      </c>
      <c r="CC9" s="79" t="str">
        <f t="shared" si="4"/>
        <v/>
      </c>
      <c r="CD9" s="79" t="str">
        <f t="shared" si="4"/>
        <v/>
      </c>
      <c r="CE9" s="79" t="str">
        <f t="shared" si="5"/>
        <v/>
      </c>
      <c r="CF9" s="79" t="str">
        <f t="shared" si="6"/>
        <v/>
      </c>
    </row>
    <row r="10" spans="1:85" x14ac:dyDescent="0.25">
      <c r="A10" s="109" t="s">
        <v>55</v>
      </c>
      <c r="B10" s="1">
        <f t="shared" ref="B10:H10" si="7">SUM(B3:B8)</f>
        <v>525.93095431500001</v>
      </c>
      <c r="C10" s="1">
        <f t="shared" si="7"/>
        <v>7.1923438931000003</v>
      </c>
      <c r="D10" s="1">
        <f t="shared" si="7"/>
        <v>2109.686243813775</v>
      </c>
      <c r="E10" s="1">
        <f t="shared" si="7"/>
        <v>141.20429303610001</v>
      </c>
      <c r="F10" s="1">
        <f t="shared" si="7"/>
        <v>141.20412903229999</v>
      </c>
      <c r="G10" s="1">
        <f t="shared" si="7"/>
        <v>3704.2557879158999</v>
      </c>
      <c r="H10" s="1">
        <f t="shared" si="7"/>
        <v>490441.20248019998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Y10" si="8">SUM(S3:S8)</f>
        <v>41171.1769047415</v>
      </c>
      <c r="T10" s="1">
        <f t="shared" si="8"/>
        <v>831295.36743670737</v>
      </c>
      <c r="U10" s="1">
        <f t="shared" si="8"/>
        <v>527.3674234301352</v>
      </c>
      <c r="V10" s="1">
        <f t="shared" si="8"/>
        <v>42.681501560963291</v>
      </c>
      <c r="W10" s="1">
        <f t="shared" si="8"/>
        <v>137186.00839640986</v>
      </c>
      <c r="X10" s="1">
        <f t="shared" si="8"/>
        <v>16.804871236445564</v>
      </c>
      <c r="Y10" s="1">
        <f t="shared" si="8"/>
        <v>0</v>
      </c>
      <c r="Z10" s="1"/>
      <c r="AA10" s="1">
        <f>SUM(AA3:AA8)</f>
        <v>0</v>
      </c>
      <c r="AB10" s="1">
        <f>SUM(AB3:AB8)</f>
        <v>0</v>
      </c>
      <c r="AC10" s="1">
        <f>SUM(AC3:AC8)</f>
        <v>0</v>
      </c>
      <c r="AD10" s="1">
        <f>SUM(AD3:AD8)</f>
        <v>44.0110297965591</v>
      </c>
      <c r="AE10" s="1">
        <f>SUM(AE3:AE8)</f>
        <v>0</v>
      </c>
      <c r="AF10" s="1"/>
      <c r="AG10" s="1">
        <f t="shared" ref="AG10:BS10" si="9">SUM(AG3:AG8)</f>
        <v>0</v>
      </c>
      <c r="AH10" s="1">
        <f t="shared" si="9"/>
        <v>0</v>
      </c>
      <c r="AI10" s="1">
        <f t="shared" si="9"/>
        <v>0</v>
      </c>
      <c r="AJ10" s="1">
        <f t="shared" si="9"/>
        <v>7.2117958299574996</v>
      </c>
      <c r="AK10" s="1">
        <f t="shared" si="9"/>
        <v>0</v>
      </c>
      <c r="AL10" s="1">
        <f t="shared" si="9"/>
        <v>626831.40478528547</v>
      </c>
      <c r="AM10" s="1">
        <f t="shared" si="9"/>
        <v>1903.9109572055586</v>
      </c>
      <c r="AN10" s="1">
        <f t="shared" si="9"/>
        <v>211.54755541021876</v>
      </c>
      <c r="AO10" s="1">
        <f t="shared" si="9"/>
        <v>2115.4585126157808</v>
      </c>
      <c r="AP10" s="1">
        <f t="shared" si="9"/>
        <v>0</v>
      </c>
      <c r="AQ10" s="1">
        <f t="shared" si="9"/>
        <v>13019.134609282102</v>
      </c>
      <c r="AR10" s="1">
        <f t="shared" si="9"/>
        <v>5.2084088308929024</v>
      </c>
      <c r="AS10" s="1">
        <f t="shared" si="9"/>
        <v>271406.72760799155</v>
      </c>
      <c r="AT10" s="1">
        <f t="shared" si="9"/>
        <v>12.877804143728014</v>
      </c>
      <c r="AU10" s="1">
        <f t="shared" si="9"/>
        <v>6.8712061323738985E-2</v>
      </c>
      <c r="AV10" s="1">
        <f t="shared" si="9"/>
        <v>2.7507745269399267E-3</v>
      </c>
      <c r="AW10" s="1">
        <f t="shared" si="9"/>
        <v>4.9667105278367583</v>
      </c>
      <c r="AX10" s="1">
        <f t="shared" si="9"/>
        <v>0.38016237736769165</v>
      </c>
      <c r="AY10" s="1">
        <f t="shared" si="9"/>
        <v>2.1084784541476531</v>
      </c>
      <c r="AZ10" s="1">
        <f t="shared" si="9"/>
        <v>141.60357117607049</v>
      </c>
      <c r="BA10" s="1">
        <f t="shared" si="9"/>
        <v>141.60340637129249</v>
      </c>
      <c r="BB10" s="1">
        <f t="shared" si="9"/>
        <v>1.6480477824673014E-4</v>
      </c>
      <c r="BC10" s="1">
        <f t="shared" si="9"/>
        <v>0</v>
      </c>
      <c r="BD10" s="1">
        <f t="shared" si="9"/>
        <v>0.14815095891135727</v>
      </c>
      <c r="BE10" s="1">
        <f t="shared" si="9"/>
        <v>88.251263287333757</v>
      </c>
      <c r="BF10" s="1">
        <f t="shared" si="9"/>
        <v>0</v>
      </c>
      <c r="BG10" s="1">
        <f t="shared" si="9"/>
        <v>2.622462578893562</v>
      </c>
      <c r="BH10" s="1">
        <f t="shared" si="9"/>
        <v>9.5099939274326722E-2</v>
      </c>
      <c r="BI10" s="1">
        <f t="shared" si="9"/>
        <v>5.1746978963979673E-2</v>
      </c>
      <c r="BJ10" s="1">
        <f t="shared" si="9"/>
        <v>6.5489840076429768</v>
      </c>
      <c r="BK10" s="1">
        <f t="shared" si="9"/>
        <v>125788.49331279313</v>
      </c>
      <c r="BL10" s="1">
        <f t="shared" si="9"/>
        <v>16.273871460729261</v>
      </c>
      <c r="BM10" s="1">
        <f t="shared" si="9"/>
        <v>1.4889386302066012</v>
      </c>
      <c r="BN10" s="1">
        <f t="shared" si="9"/>
        <v>0.50986135951322054</v>
      </c>
      <c r="BO10" s="1">
        <f t="shared" si="9"/>
        <v>3714.3587852707847</v>
      </c>
      <c r="BP10" s="1">
        <f t="shared" si="9"/>
        <v>144584.53405060156</v>
      </c>
      <c r="BQ10" s="1">
        <f t="shared" si="9"/>
        <v>0</v>
      </c>
      <c r="BR10" s="1">
        <f t="shared" si="9"/>
        <v>0</v>
      </c>
      <c r="BS10" s="1">
        <f t="shared" si="9"/>
        <v>14986.246665202028</v>
      </c>
      <c r="BT10" s="1"/>
      <c r="BU10" s="1">
        <f>SUM(BU3:BU8)</f>
        <v>19252.394630188661</v>
      </c>
      <c r="BV10" s="1">
        <f>SUM(BV3:BV8)</f>
        <v>489810.58406294056</v>
      </c>
      <c r="BW10" s="1">
        <f>SUM(BW3:BW8)</f>
        <v>6798.3388683085977</v>
      </c>
      <c r="BZ10" s="79">
        <f t="shared" si="1"/>
        <v>2.731288400786618E-3</v>
      </c>
      <c r="CA10" s="79">
        <f t="shared" si="2"/>
        <v>2.7045337579256357E-3</v>
      </c>
      <c r="CB10" s="79">
        <f t="shared" si="3"/>
        <v>2.7360792719447191E-3</v>
      </c>
      <c r="CC10" s="79">
        <f t="shared" si="4"/>
        <v>2.8276628945580157E-3</v>
      </c>
      <c r="CD10" s="79">
        <f t="shared" si="4"/>
        <v>2.8276605063097798E-3</v>
      </c>
      <c r="CE10" s="79">
        <f t="shared" si="5"/>
        <v>2.7274027317020061E-3</v>
      </c>
      <c r="CF10" s="79">
        <f t="shared" si="6"/>
        <v>-1.2858185936873469E-3</v>
      </c>
    </row>
    <row r="11" spans="1:85" x14ac:dyDescent="0.25">
      <c r="A11" s="109" t="s">
        <v>74</v>
      </c>
      <c r="B11" s="1">
        <f t="shared" ref="B11:H11" si="10">SUM(B3:B8)</f>
        <v>525.93095431500001</v>
      </c>
      <c r="C11" s="1">
        <f t="shared" si="10"/>
        <v>7.1923438931000003</v>
      </c>
      <c r="D11" s="1">
        <f t="shared" si="10"/>
        <v>2109.686243813775</v>
      </c>
      <c r="E11" s="1">
        <f t="shared" si="10"/>
        <v>141.20429303610001</v>
      </c>
      <c r="F11" s="1">
        <f t="shared" si="10"/>
        <v>141.20412903229999</v>
      </c>
      <c r="G11" s="1">
        <f t="shared" si="10"/>
        <v>3704.2557879158999</v>
      </c>
      <c r="H11" s="1">
        <f t="shared" si="10"/>
        <v>490441.20248019998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Y11" si="11">SUM(S3:S8)</f>
        <v>41171.1769047415</v>
      </c>
      <c r="T11" s="1">
        <f t="shared" si="11"/>
        <v>831295.36743670737</v>
      </c>
      <c r="U11" s="1">
        <f t="shared" si="11"/>
        <v>527.3674234301352</v>
      </c>
      <c r="V11" s="1">
        <f t="shared" si="11"/>
        <v>42.681501560963291</v>
      </c>
      <c r="W11" s="1">
        <f t="shared" si="11"/>
        <v>137186.00839640986</v>
      </c>
      <c r="X11" s="1">
        <f t="shared" si="11"/>
        <v>16.804871236445564</v>
      </c>
      <c r="Y11" s="1">
        <f t="shared" si="11"/>
        <v>0</v>
      </c>
      <c r="Z11" s="1"/>
      <c r="AA11" s="1">
        <f>SUM(AA3:AA8)</f>
        <v>0</v>
      </c>
      <c r="AB11" s="1">
        <f>SUM(AB3:AB8)</f>
        <v>0</v>
      </c>
      <c r="AC11" s="1">
        <f>SUM(AC3:AC8)</f>
        <v>0</v>
      </c>
      <c r="AD11" s="1">
        <f>SUM(AD3:AD8)</f>
        <v>44.0110297965591</v>
      </c>
      <c r="AE11" s="1">
        <f>SUM(AE3:AE8)</f>
        <v>0</v>
      </c>
      <c r="AF11" s="1"/>
      <c r="AG11" s="1">
        <f t="shared" ref="AG11:BS11" si="12">SUM(AG3:AG8)</f>
        <v>0</v>
      </c>
      <c r="AH11" s="1">
        <f t="shared" si="12"/>
        <v>0</v>
      </c>
      <c r="AI11" s="1">
        <f t="shared" si="12"/>
        <v>0</v>
      </c>
      <c r="AJ11" s="1">
        <f t="shared" si="12"/>
        <v>7.2117958299574996</v>
      </c>
      <c r="AK11" s="1">
        <f t="shared" si="12"/>
        <v>0</v>
      </c>
      <c r="AL11" s="1">
        <f t="shared" si="12"/>
        <v>626831.40478528547</v>
      </c>
      <c r="AM11" s="1">
        <f t="shared" si="12"/>
        <v>1903.9109572055586</v>
      </c>
      <c r="AN11" s="1">
        <f t="shared" si="12"/>
        <v>211.54755541021876</v>
      </c>
      <c r="AO11" s="1">
        <f t="shared" si="12"/>
        <v>2115.4585126157808</v>
      </c>
      <c r="AP11" s="1">
        <f t="shared" si="12"/>
        <v>0</v>
      </c>
      <c r="AQ11" s="1">
        <f t="shared" si="12"/>
        <v>13019.134609282102</v>
      </c>
      <c r="AR11" s="1">
        <f t="shared" si="12"/>
        <v>5.2084088308929024</v>
      </c>
      <c r="AS11" s="1">
        <f t="shared" si="12"/>
        <v>271406.72760799155</v>
      </c>
      <c r="AT11" s="1">
        <f t="shared" si="12"/>
        <v>12.877804143728014</v>
      </c>
      <c r="AU11" s="1">
        <f t="shared" si="12"/>
        <v>6.8712061323738985E-2</v>
      </c>
      <c r="AV11" s="1">
        <f t="shared" si="12"/>
        <v>2.7507745269399267E-3</v>
      </c>
      <c r="AW11" s="1">
        <f t="shared" si="12"/>
        <v>4.9667105278367583</v>
      </c>
      <c r="AX11" s="1">
        <f t="shared" si="12"/>
        <v>0.38016237736769165</v>
      </c>
      <c r="AY11" s="1">
        <f t="shared" si="12"/>
        <v>2.1084784541476531</v>
      </c>
      <c r="AZ11" s="1">
        <f t="shared" si="12"/>
        <v>141.60357117607049</v>
      </c>
      <c r="BA11" s="1">
        <f t="shared" si="12"/>
        <v>141.60340637129249</v>
      </c>
      <c r="BB11" s="1">
        <f t="shared" si="12"/>
        <v>1.6480477824673014E-4</v>
      </c>
      <c r="BC11" s="1">
        <f t="shared" si="12"/>
        <v>0</v>
      </c>
      <c r="BD11" s="1">
        <f t="shared" si="12"/>
        <v>0.14815095891135727</v>
      </c>
      <c r="BE11" s="1">
        <f t="shared" si="12"/>
        <v>88.251263287333757</v>
      </c>
      <c r="BF11" s="1">
        <f t="shared" si="12"/>
        <v>0</v>
      </c>
      <c r="BG11" s="1">
        <f t="shared" si="12"/>
        <v>2.622462578893562</v>
      </c>
      <c r="BH11" s="1">
        <f t="shared" si="12"/>
        <v>9.5099939274326722E-2</v>
      </c>
      <c r="BI11" s="1">
        <f t="shared" si="12"/>
        <v>5.1746978963979673E-2</v>
      </c>
      <c r="BJ11" s="1">
        <f t="shared" si="12"/>
        <v>6.5489840076429768</v>
      </c>
      <c r="BK11" s="1">
        <f t="shared" si="12"/>
        <v>125788.49331279313</v>
      </c>
      <c r="BL11" s="1">
        <f t="shared" si="12"/>
        <v>16.273871460729261</v>
      </c>
      <c r="BM11" s="1">
        <f t="shared" si="12"/>
        <v>1.4889386302066012</v>
      </c>
      <c r="BN11" s="1">
        <f t="shared" si="12"/>
        <v>0.50986135951322054</v>
      </c>
      <c r="BO11" s="1">
        <f t="shared" si="12"/>
        <v>3714.3587852707847</v>
      </c>
      <c r="BP11" s="1">
        <f t="shared" si="12"/>
        <v>144584.53405060156</v>
      </c>
      <c r="BQ11" s="1">
        <f t="shared" si="12"/>
        <v>0</v>
      </c>
      <c r="BR11" s="1">
        <f t="shared" si="12"/>
        <v>0</v>
      </c>
      <c r="BS11" s="1">
        <f t="shared" si="12"/>
        <v>14986.246665202028</v>
      </c>
      <c r="BT11" s="1"/>
      <c r="BU11" s="1">
        <f>SUM(BU3:BU8)</f>
        <v>19252.394630188661</v>
      </c>
      <c r="BV11" s="1">
        <f>SUM(BV3:BV8)</f>
        <v>489810.58406294056</v>
      </c>
      <c r="BW11" s="1">
        <f>SUM(BW3:BW8)</f>
        <v>6798.3388683085977</v>
      </c>
      <c r="BZ11" s="79">
        <f t="shared" si="1"/>
        <v>2.731288400786618E-3</v>
      </c>
      <c r="CA11" s="79">
        <f t="shared" si="2"/>
        <v>2.7045337579256357E-3</v>
      </c>
      <c r="CB11" s="79">
        <f t="shared" si="3"/>
        <v>2.7360792719447191E-3</v>
      </c>
      <c r="CC11" s="79">
        <f t="shared" si="4"/>
        <v>2.8276628945580157E-3</v>
      </c>
      <c r="CD11" s="79">
        <f t="shared" si="4"/>
        <v>2.8276605063097798E-3</v>
      </c>
      <c r="CE11" s="79">
        <f t="shared" si="5"/>
        <v>2.7274027317020061E-3</v>
      </c>
      <c r="CF11" s="79">
        <f t="shared" si="6"/>
        <v>-1.2858185936873469E-3</v>
      </c>
    </row>
    <row r="12" spans="1:85" x14ac:dyDescent="0.25">
      <c r="A12" s="109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Z12" s="79"/>
      <c r="CA12" s="79"/>
      <c r="CB12" s="79"/>
      <c r="CC12" s="79"/>
      <c r="CD12" s="79"/>
      <c r="CE12" s="79"/>
      <c r="CF12" s="79"/>
    </row>
    <row r="14" spans="1:85" x14ac:dyDescent="0.25">
      <c r="A14" s="110"/>
    </row>
    <row r="15" spans="1:85" x14ac:dyDescent="0.25">
      <c r="A15" s="110"/>
    </row>
    <row r="17" spans="5:66" x14ac:dyDescent="0.25">
      <c r="E17" s="91"/>
    </row>
    <row r="18" spans="5:66" x14ac:dyDescent="0.25">
      <c r="E18" s="91"/>
    </row>
    <row r="19" spans="5:66" x14ac:dyDescent="0.25">
      <c r="E19" s="91"/>
    </row>
    <row r="20" spans="5:66" x14ac:dyDescent="0.25">
      <c r="E20" s="91"/>
      <c r="AU20" s="59"/>
      <c r="AW20" s="59"/>
      <c r="AX20" s="59"/>
      <c r="AY20" s="59"/>
      <c r="BI20" s="59"/>
    </row>
    <row r="21" spans="5:66" x14ac:dyDescent="0.25">
      <c r="E21" s="91"/>
      <c r="U21" s="59"/>
      <c r="AM21" s="59"/>
      <c r="AN21" s="59"/>
      <c r="AO21" s="59"/>
      <c r="AR21" s="59"/>
      <c r="AT21" s="59"/>
      <c r="AU21" s="59"/>
      <c r="AV21" s="59"/>
      <c r="AW21" s="59"/>
      <c r="AX21" s="59"/>
      <c r="AY21" s="59"/>
      <c r="AZ21" s="59"/>
      <c r="BA21" s="59"/>
      <c r="BE21" s="59"/>
      <c r="BG21" s="59"/>
      <c r="BI21" s="59"/>
      <c r="BJ21" s="59"/>
      <c r="BL21" s="59"/>
      <c r="BM21" s="59"/>
      <c r="BN21" s="59"/>
    </row>
    <row r="22" spans="5:66" x14ac:dyDescent="0.25">
      <c r="E22" s="91"/>
      <c r="AU22" s="59"/>
      <c r="AW22" s="59"/>
      <c r="AY22" s="59"/>
      <c r="BB22" s="59"/>
      <c r="BH22" s="59"/>
      <c r="BI22" s="59"/>
    </row>
    <row r="23" spans="5:66" x14ac:dyDescent="0.25">
      <c r="E23" s="91"/>
      <c r="AV23" s="59"/>
    </row>
    <row r="24" spans="5:66" x14ac:dyDescent="0.25">
      <c r="E24" s="91"/>
      <c r="AR24" s="59"/>
      <c r="AT24" s="59"/>
      <c r="AU24" s="59"/>
      <c r="AV24" s="59"/>
      <c r="AW24" s="59"/>
      <c r="AX24" s="59"/>
      <c r="AY24" s="59"/>
      <c r="BB24" s="59"/>
      <c r="BD24" s="59"/>
      <c r="BG24" s="59"/>
      <c r="BH24" s="59"/>
      <c r="BI24" s="59"/>
      <c r="BJ24" s="59"/>
      <c r="BL24" s="59"/>
      <c r="BM24" s="59"/>
      <c r="BN24" s="59"/>
    </row>
    <row r="25" spans="5:66" x14ac:dyDescent="0.25">
      <c r="E25" s="91"/>
    </row>
    <row r="26" spans="5:66" x14ac:dyDescent="0.25">
      <c r="E26" s="91"/>
    </row>
    <row r="27" spans="5:66" x14ac:dyDescent="0.25">
      <c r="E27" s="91"/>
    </row>
    <row r="28" spans="5:66" x14ac:dyDescent="0.25">
      <c r="E28" s="91"/>
    </row>
    <row r="29" spans="5:66" x14ac:dyDescent="0.25">
      <c r="E29" s="91"/>
    </row>
    <row r="30" spans="5:66" x14ac:dyDescent="0.25">
      <c r="E30" s="91"/>
    </row>
    <row r="31" spans="5:66" x14ac:dyDescent="0.25">
      <c r="E31" s="91"/>
    </row>
    <row r="32" spans="5:66" x14ac:dyDescent="0.25">
      <c r="E32" s="91"/>
    </row>
    <row r="33" spans="5:5" x14ac:dyDescent="0.25">
      <c r="E33" s="91"/>
    </row>
    <row r="34" spans="5:5" x14ac:dyDescent="0.25">
      <c r="E34" s="91"/>
    </row>
    <row r="35" spans="5:5" x14ac:dyDescent="0.25">
      <c r="E35" s="91"/>
    </row>
    <row r="36" spans="5:5" x14ac:dyDescent="0.25">
      <c r="E36" s="91"/>
    </row>
    <row r="37" spans="5:5" x14ac:dyDescent="0.25">
      <c r="E37" s="91"/>
    </row>
    <row r="38" spans="5:5" x14ac:dyDescent="0.25">
      <c r="E38" s="91"/>
    </row>
    <row r="39" spans="5:5" x14ac:dyDescent="0.25">
      <c r="E39" s="91"/>
    </row>
    <row r="40" spans="5:5" x14ac:dyDescent="0.25">
      <c r="E40" s="91"/>
    </row>
    <row r="41" spans="5:5" x14ac:dyDescent="0.25">
      <c r="E41" s="91"/>
    </row>
    <row r="42" spans="5:5" x14ac:dyDescent="0.25">
      <c r="E42" s="91"/>
    </row>
    <row r="43" spans="5:5" x14ac:dyDescent="0.25">
      <c r="E43" s="91"/>
    </row>
    <row r="44" spans="5:5" x14ac:dyDescent="0.25">
      <c r="E44" s="91"/>
    </row>
    <row r="45" spans="5:5" x14ac:dyDescent="0.25">
      <c r="E45" s="91"/>
    </row>
    <row r="46" spans="5:5" x14ac:dyDescent="0.25">
      <c r="E46" s="91"/>
    </row>
    <row r="47" spans="5:5" x14ac:dyDescent="0.25">
      <c r="E47" s="91"/>
    </row>
    <row r="48" spans="5:5" x14ac:dyDescent="0.25">
      <c r="E48" s="9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9DF99-261D-4F2E-B74C-8902D16D5A9F}">
  <dimension ref="A1:AX22"/>
  <sheetViews>
    <sheetView zoomScale="85" zoomScaleNormal="85" workbookViewId="0">
      <pane xSplit="1" ySplit="2" topLeftCell="B3" activePane="bottomRight" state="frozen"/>
      <selection activeCell="L2" sqref="L2"/>
      <selection pane="topRight" activeCell="L2" sqref="L2"/>
      <selection pane="bottomLeft" activeCell="L2" sqref="L2"/>
      <selection pane="bottomRight" activeCell="B3" sqref="B3"/>
    </sheetView>
  </sheetViews>
  <sheetFormatPr defaultColWidth="9.140625" defaultRowHeight="15" x14ac:dyDescent="0.25"/>
  <cols>
    <col min="1" max="1" width="19.85546875" style="90" customWidth="1"/>
    <col min="2" max="4" width="9.140625" style="90"/>
    <col min="5" max="5" width="15.5703125" style="90" bestFit="1" customWidth="1"/>
    <col min="6" max="7" width="6.7109375" style="90" bestFit="1" customWidth="1"/>
    <col min="8" max="8" width="5.7109375" style="90" bestFit="1" customWidth="1"/>
    <col min="9" max="9" width="14.5703125" style="90" bestFit="1" customWidth="1"/>
    <col min="10" max="10" width="5.5703125" style="90" bestFit="1" customWidth="1"/>
    <col min="11" max="11" width="5.5703125" style="90" customWidth="1"/>
    <col min="12" max="12" width="6.7109375" style="90" bestFit="1" customWidth="1"/>
    <col min="13" max="13" width="9.28515625" style="90" bestFit="1" customWidth="1"/>
    <col min="14" max="14" width="5.7109375" style="90" bestFit="1" customWidth="1"/>
    <col min="15" max="15" width="7.7109375" style="90" bestFit="1" customWidth="1"/>
    <col min="16" max="16" width="5.7109375" style="90" bestFit="1" customWidth="1"/>
    <col min="17" max="17" width="6.7109375" style="90" bestFit="1" customWidth="1"/>
    <col min="18" max="18" width="6.7109375" style="90" customWidth="1"/>
    <col min="19" max="19" width="6.7109375" style="90" bestFit="1" customWidth="1"/>
    <col min="20" max="20" width="15.42578125" style="90" bestFit="1" customWidth="1"/>
    <col min="21" max="21" width="5.7109375" style="90" bestFit="1" customWidth="1"/>
    <col min="22" max="22" width="5.140625" style="90" bestFit="1" customWidth="1"/>
    <col min="23" max="24" width="5.7109375" style="90" bestFit="1" customWidth="1"/>
    <col min="25" max="25" width="6.7109375" style="90" bestFit="1" customWidth="1"/>
    <col min="26" max="26" width="6.140625" style="90" bestFit="1" customWidth="1"/>
    <col min="27" max="27" width="7.7109375" style="90" bestFit="1" customWidth="1"/>
    <col min="28" max="28" width="10" style="90" bestFit="1" customWidth="1"/>
    <col min="29" max="29" width="10" style="90" customWidth="1"/>
    <col min="30" max="30" width="6" style="90" bestFit="1" customWidth="1"/>
    <col min="31" max="31" width="6.7109375" style="90" bestFit="1" customWidth="1"/>
    <col min="32" max="33" width="7.7109375" style="90" bestFit="1" customWidth="1"/>
    <col min="34" max="34" width="8" style="90" bestFit="1" customWidth="1"/>
    <col min="35" max="36" width="6.7109375" style="90" bestFit="1" customWidth="1"/>
    <col min="37" max="37" width="6.7109375" style="90" customWidth="1"/>
    <col min="38" max="38" width="6.7109375" style="90" bestFit="1" customWidth="1"/>
    <col min="39" max="39" width="9.140625" style="90" bestFit="1" customWidth="1"/>
    <col min="40" max="40" width="7.140625" style="90" bestFit="1" customWidth="1"/>
    <col min="41" max="16384" width="9.140625" style="90"/>
  </cols>
  <sheetData>
    <row r="1" spans="1:50" x14ac:dyDescent="0.25">
      <c r="B1" s="90" t="s">
        <v>503</v>
      </c>
      <c r="E1" s="90" t="s">
        <v>505</v>
      </c>
      <c r="AQ1" s="90" t="s">
        <v>309</v>
      </c>
    </row>
    <row r="2" spans="1:50" x14ac:dyDescent="0.25">
      <c r="A2" s="90" t="s">
        <v>52</v>
      </c>
      <c r="B2" s="91" t="s">
        <v>57</v>
      </c>
      <c r="C2" s="91" t="s">
        <v>62</v>
      </c>
      <c r="D2" s="91"/>
      <c r="E2" s="91" t="s">
        <v>226</v>
      </c>
      <c r="F2" s="91" t="s">
        <v>466</v>
      </c>
      <c r="G2" s="91" t="s">
        <v>359</v>
      </c>
      <c r="H2" s="91" t="s">
        <v>131</v>
      </c>
      <c r="I2" s="91" t="s">
        <v>132</v>
      </c>
      <c r="J2" s="91" t="s">
        <v>133</v>
      </c>
      <c r="K2" s="91" t="s">
        <v>334</v>
      </c>
      <c r="L2" s="91" t="s">
        <v>360</v>
      </c>
      <c r="M2" s="91" t="s">
        <v>134</v>
      </c>
      <c r="N2" s="91" t="s">
        <v>136</v>
      </c>
      <c r="O2" s="91" t="s">
        <v>137</v>
      </c>
      <c r="P2" s="91" t="s">
        <v>361</v>
      </c>
      <c r="Q2" s="91" t="s">
        <v>138</v>
      </c>
      <c r="R2" s="91" t="s">
        <v>467</v>
      </c>
      <c r="S2" s="91" t="s">
        <v>139</v>
      </c>
      <c r="T2" s="91" t="s">
        <v>140</v>
      </c>
      <c r="U2" s="91" t="s">
        <v>142</v>
      </c>
      <c r="V2" s="91" t="s">
        <v>143</v>
      </c>
      <c r="W2" s="91" t="s">
        <v>468</v>
      </c>
      <c r="X2" s="91" t="s">
        <v>362</v>
      </c>
      <c r="Y2" s="91" t="s">
        <v>144</v>
      </c>
      <c r="Z2" s="91" t="s">
        <v>367</v>
      </c>
      <c r="AA2" s="91" t="s">
        <v>57</v>
      </c>
      <c r="AB2" s="91" t="s">
        <v>128</v>
      </c>
      <c r="AC2" s="91" t="s">
        <v>469</v>
      </c>
      <c r="AD2" s="91" t="s">
        <v>147</v>
      </c>
      <c r="AE2" s="91" t="s">
        <v>148</v>
      </c>
      <c r="AF2" s="91" t="s">
        <v>150</v>
      </c>
      <c r="AG2" s="91" t="s">
        <v>363</v>
      </c>
      <c r="AH2" s="91" t="s">
        <v>368</v>
      </c>
      <c r="AI2" s="91" t="s">
        <v>170</v>
      </c>
      <c r="AJ2" s="91" t="s">
        <v>171</v>
      </c>
      <c r="AK2" s="91" t="s">
        <v>172</v>
      </c>
      <c r="AL2" s="91" t="s">
        <v>173</v>
      </c>
      <c r="AM2" s="91" t="s">
        <v>174</v>
      </c>
      <c r="AN2" s="91" t="s">
        <v>369</v>
      </c>
      <c r="AP2" s="91"/>
      <c r="AQ2" s="91" t="s">
        <v>57</v>
      </c>
      <c r="AR2" s="91" t="s">
        <v>62</v>
      </c>
      <c r="AS2" s="91"/>
      <c r="AT2" s="91"/>
      <c r="AU2" s="91"/>
      <c r="AV2" s="91"/>
      <c r="AX2" s="91"/>
    </row>
    <row r="3" spans="1:50" x14ac:dyDescent="0.25">
      <c r="A3" s="108" t="s">
        <v>76</v>
      </c>
      <c r="B3" s="91">
        <v>734.09832222</v>
      </c>
      <c r="C3" s="91">
        <v>564.26455725999995</v>
      </c>
      <c r="D3" s="91"/>
      <c r="E3" s="91" t="s">
        <v>121</v>
      </c>
      <c r="F3" s="91">
        <v>20.477212176209299</v>
      </c>
      <c r="G3" s="91">
        <v>17.880075970773198</v>
      </c>
      <c r="H3" s="91">
        <v>1.46020626080553</v>
      </c>
      <c r="I3" s="91">
        <v>1.46020626080553</v>
      </c>
      <c r="J3" s="91">
        <v>1.65918706737875E-2</v>
      </c>
      <c r="K3" s="91">
        <v>3.5563924707238299E-3</v>
      </c>
      <c r="L3" s="91">
        <v>0.27618313439122699</v>
      </c>
      <c r="M3" s="91">
        <v>10487.7400070849</v>
      </c>
      <c r="N3" s="91">
        <v>0</v>
      </c>
      <c r="O3" s="91">
        <v>154.84861972926399</v>
      </c>
      <c r="P3" s="91">
        <v>0</v>
      </c>
      <c r="Q3" s="91">
        <v>45.1329267876119</v>
      </c>
      <c r="R3" s="91">
        <v>0</v>
      </c>
      <c r="S3" s="91">
        <v>0</v>
      </c>
      <c r="T3" s="91">
        <v>0</v>
      </c>
      <c r="U3" s="91">
        <v>4.8588135304155001E-4</v>
      </c>
      <c r="V3" s="91">
        <v>0.73333612181015695</v>
      </c>
      <c r="W3" s="91">
        <v>6.4786577360852897</v>
      </c>
      <c r="X3" s="91">
        <v>10.5173392704222</v>
      </c>
      <c r="Y3" s="91">
        <v>39.830504369832497</v>
      </c>
      <c r="Z3" s="91">
        <v>0</v>
      </c>
      <c r="AA3" s="91">
        <v>359.10758044610401</v>
      </c>
      <c r="AB3" s="91">
        <v>0.107096781152686</v>
      </c>
      <c r="AC3" s="91">
        <v>341.98650572926198</v>
      </c>
      <c r="AD3" s="91">
        <v>0</v>
      </c>
      <c r="AE3" s="91">
        <v>0.38719530721242001</v>
      </c>
      <c r="AF3" s="91">
        <v>27.5918635062087</v>
      </c>
      <c r="AG3" s="91">
        <v>0</v>
      </c>
      <c r="AH3" s="91">
        <v>38.331821371901597</v>
      </c>
      <c r="AI3" s="91">
        <v>0.16977587281805301</v>
      </c>
      <c r="AJ3" s="91">
        <v>0.38272044443367098</v>
      </c>
      <c r="AK3" s="91">
        <v>0</v>
      </c>
      <c r="AL3" s="91">
        <v>3.8215669046313501</v>
      </c>
      <c r="AM3" s="91">
        <v>169.24908275599799</v>
      </c>
      <c r="AN3" s="91">
        <v>0.482920605965039</v>
      </c>
      <c r="AP3" s="34"/>
      <c r="AQ3" s="79">
        <f t="shared" ref="AQ3:AQ18" si="0">IF(B3=0,"",(AA3-B3)/B3)</f>
        <v>-0.51081814305184581</v>
      </c>
      <c r="AR3" s="79">
        <f t="shared" ref="AR3:AR18" si="1">IF(C3=0,"",(AM3-C3)/C3)</f>
        <v>-0.70005367060824997</v>
      </c>
      <c r="AS3" s="79"/>
      <c r="AT3" s="79"/>
      <c r="AU3" s="79"/>
      <c r="AV3" s="79"/>
      <c r="AX3" s="79"/>
    </row>
    <row r="4" spans="1:50" x14ac:dyDescent="0.25">
      <c r="A4" s="108" t="s">
        <v>77</v>
      </c>
      <c r="B4" s="91">
        <v>3257.5821952000001</v>
      </c>
      <c r="C4" s="91">
        <v>683.94344532000002</v>
      </c>
      <c r="D4" s="91"/>
      <c r="E4" s="91" t="s">
        <v>77</v>
      </c>
      <c r="F4" s="91">
        <v>54.131618894889002</v>
      </c>
      <c r="G4" s="91">
        <v>79.962808809768703</v>
      </c>
      <c r="H4" s="91">
        <v>7.5953515230509696</v>
      </c>
      <c r="I4" s="91">
        <v>7.5953515230509696</v>
      </c>
      <c r="J4" s="91">
        <v>1.1726032531622499</v>
      </c>
      <c r="K4" s="91">
        <v>0.37242160415505099</v>
      </c>
      <c r="L4" s="91">
        <v>0.53351046936415203</v>
      </c>
      <c r="M4" s="91">
        <v>50550.370476536998</v>
      </c>
      <c r="N4" s="91">
        <v>0</v>
      </c>
      <c r="O4" s="91">
        <v>444.83865508292098</v>
      </c>
      <c r="P4" s="91">
        <v>0</v>
      </c>
      <c r="Q4" s="91">
        <v>226.31124846888301</v>
      </c>
      <c r="R4" s="91">
        <v>0</v>
      </c>
      <c r="S4" s="91">
        <v>0</v>
      </c>
      <c r="T4" s="91">
        <v>0</v>
      </c>
      <c r="U4" s="91">
        <v>8.7956130628261998E-3</v>
      </c>
      <c r="V4" s="91">
        <v>3.4439036896776201</v>
      </c>
      <c r="W4" s="91">
        <v>27.2264646353049</v>
      </c>
      <c r="X4" s="91">
        <v>16.798037936032799</v>
      </c>
      <c r="Y4" s="91">
        <v>185.368839695563</v>
      </c>
      <c r="Z4" s="91">
        <v>0</v>
      </c>
      <c r="AA4" s="91">
        <v>3251.1393660609401</v>
      </c>
      <c r="AB4" s="91">
        <v>1316.6621327288799</v>
      </c>
      <c r="AC4" s="91">
        <v>1207.7536703098001</v>
      </c>
      <c r="AD4" s="91">
        <v>0</v>
      </c>
      <c r="AE4" s="91">
        <v>0.70051536280361704</v>
      </c>
      <c r="AF4" s="91">
        <v>93.584691043172299</v>
      </c>
      <c r="AG4" s="91">
        <v>0</v>
      </c>
      <c r="AH4" s="91">
        <v>164.75174131455901</v>
      </c>
      <c r="AI4" s="91">
        <v>1.0158705459803601</v>
      </c>
      <c r="AJ4" s="91">
        <v>1.713667886109</v>
      </c>
      <c r="AK4" s="91">
        <v>0</v>
      </c>
      <c r="AL4" s="91">
        <v>11.182572246432599</v>
      </c>
      <c r="AM4" s="91">
        <v>682.900208116317</v>
      </c>
      <c r="AN4" s="91">
        <v>2.56789765323831</v>
      </c>
      <c r="AP4" s="34"/>
      <c r="AQ4" s="79">
        <f t="shared" si="0"/>
        <v>-1.9777948039356951E-3</v>
      </c>
      <c r="AR4" s="79">
        <f t="shared" si="1"/>
        <v>-1.5253267076708597E-3</v>
      </c>
      <c r="AS4" s="79"/>
      <c r="AT4" s="79"/>
      <c r="AU4" s="79"/>
      <c r="AV4" s="79"/>
      <c r="AX4" s="79"/>
    </row>
    <row r="5" spans="1:50" x14ac:dyDescent="0.25">
      <c r="A5" s="108" t="s">
        <v>78</v>
      </c>
      <c r="B5" s="91">
        <v>3377.7430734</v>
      </c>
      <c r="C5" s="91">
        <v>2545.2045643000001</v>
      </c>
      <c r="D5" s="91"/>
      <c r="E5" s="91" t="s">
        <v>71</v>
      </c>
      <c r="F5" s="91">
        <v>259.80033440335501</v>
      </c>
      <c r="G5" s="91">
        <v>365.326404850708</v>
      </c>
      <c r="H5" s="91">
        <v>10.324845472988899</v>
      </c>
      <c r="I5" s="91">
        <v>10.324845472988899</v>
      </c>
      <c r="J5" s="91">
        <v>0.88910057568990897</v>
      </c>
      <c r="K5" s="91">
        <v>0.21910706321826101</v>
      </c>
      <c r="L5" s="91">
        <v>4.2714059629890402</v>
      </c>
      <c r="M5" s="91">
        <v>84080.338294040601</v>
      </c>
      <c r="N5" s="91">
        <v>0</v>
      </c>
      <c r="O5" s="91">
        <v>4289.1985506560304</v>
      </c>
      <c r="P5" s="91">
        <v>0</v>
      </c>
      <c r="Q5" s="91">
        <v>586.24090337590906</v>
      </c>
      <c r="R5" s="91">
        <v>0</v>
      </c>
      <c r="S5" s="91">
        <v>0</v>
      </c>
      <c r="T5" s="91">
        <v>0</v>
      </c>
      <c r="U5" s="91">
        <v>2.0019753250632401E-2</v>
      </c>
      <c r="V5" s="91">
        <v>5.63275034380215</v>
      </c>
      <c r="W5" s="91">
        <v>73.944401340399907</v>
      </c>
      <c r="X5" s="91">
        <v>161.28234734099999</v>
      </c>
      <c r="Y5" s="91">
        <v>303.875524129241</v>
      </c>
      <c r="Z5" s="91">
        <v>0</v>
      </c>
      <c r="AA5" s="91">
        <v>3372.3389418266302</v>
      </c>
      <c r="AB5" s="91">
        <v>254.92786576267599</v>
      </c>
      <c r="AC5" s="91">
        <v>7195.5692259131301</v>
      </c>
      <c r="AD5" s="91">
        <v>0</v>
      </c>
      <c r="AE5" s="91">
        <v>6.03572592100232</v>
      </c>
      <c r="AF5" s="91">
        <v>744.76695115283303</v>
      </c>
      <c r="AG5" s="91">
        <v>0</v>
      </c>
      <c r="AH5" s="91">
        <v>1064.1312100605401</v>
      </c>
      <c r="AI5" s="91">
        <v>2.9042857323166298</v>
      </c>
      <c r="AJ5" s="91">
        <v>4.5010306539076099</v>
      </c>
      <c r="AK5" s="91">
        <v>0</v>
      </c>
      <c r="AL5" s="91">
        <v>108.23519842797</v>
      </c>
      <c r="AM5" s="91">
        <v>2541.0480360124898</v>
      </c>
      <c r="AN5" s="91">
        <v>3.4768726320933201</v>
      </c>
      <c r="AP5" s="34"/>
      <c r="AQ5" s="79">
        <f t="shared" si="0"/>
        <v>-1.5999238118280129E-3</v>
      </c>
      <c r="AR5" s="79">
        <f t="shared" si="1"/>
        <v>-1.6330822071480577E-3</v>
      </c>
      <c r="AS5" s="79"/>
      <c r="AT5" s="79"/>
      <c r="AU5" s="79"/>
      <c r="AV5" s="79"/>
      <c r="AX5" s="79"/>
    </row>
    <row r="6" spans="1:50" x14ac:dyDescent="0.25">
      <c r="A6" s="108" t="s">
        <v>79</v>
      </c>
      <c r="B6" s="91">
        <v>3375.3321255999999</v>
      </c>
      <c r="C6" s="91">
        <v>1215.0313650000001</v>
      </c>
      <c r="D6" s="91"/>
      <c r="E6" s="91" t="s">
        <v>122</v>
      </c>
      <c r="F6" s="91">
        <v>172.37595868335501</v>
      </c>
      <c r="G6" s="91">
        <v>108.209189038335</v>
      </c>
      <c r="H6" s="91">
        <v>9.0998353831234695</v>
      </c>
      <c r="I6" s="91">
        <v>9.0998353831234695</v>
      </c>
      <c r="J6" s="91">
        <v>1.40211832271697</v>
      </c>
      <c r="K6" s="91">
        <v>0.42589536092270203</v>
      </c>
      <c r="L6" s="91">
        <v>2.7410203872445602</v>
      </c>
      <c r="M6" s="91">
        <v>63637.657582497399</v>
      </c>
      <c r="N6" s="91">
        <v>0</v>
      </c>
      <c r="O6" s="91">
        <v>1342.77712473169</v>
      </c>
      <c r="P6" s="91">
        <v>0</v>
      </c>
      <c r="Q6" s="91">
        <v>298.87548731220897</v>
      </c>
      <c r="R6" s="91">
        <v>0</v>
      </c>
      <c r="S6" s="91">
        <v>0</v>
      </c>
      <c r="T6" s="91">
        <v>0</v>
      </c>
      <c r="U6" s="91">
        <v>1.46155138860651E-2</v>
      </c>
      <c r="V6" s="91">
        <v>4.6130014706014704</v>
      </c>
      <c r="W6" s="91">
        <v>56.1149101150408</v>
      </c>
      <c r="X6" s="91">
        <v>100.652623906656</v>
      </c>
      <c r="Y6" s="91">
        <v>247.86769828923099</v>
      </c>
      <c r="Z6" s="91">
        <v>0</v>
      </c>
      <c r="AA6" s="91">
        <v>3369.15038201689</v>
      </c>
      <c r="AB6" s="91">
        <v>1004.00952712146</v>
      </c>
      <c r="AC6" s="91">
        <v>2664.2640734800402</v>
      </c>
      <c r="AD6" s="91">
        <v>0</v>
      </c>
      <c r="AE6" s="91">
        <v>3.8027895742268698</v>
      </c>
      <c r="AF6" s="91">
        <v>204.76914345491801</v>
      </c>
      <c r="AG6" s="91">
        <v>0</v>
      </c>
      <c r="AH6" s="91">
        <v>232.596733349359</v>
      </c>
      <c r="AI6" s="91">
        <v>2.4153021121757901</v>
      </c>
      <c r="AJ6" s="91">
        <v>3.4489349137430598</v>
      </c>
      <c r="AK6" s="91">
        <v>0</v>
      </c>
      <c r="AL6" s="91">
        <v>29.175252847924099</v>
      </c>
      <c r="AM6" s="91">
        <v>1213.25531925682</v>
      </c>
      <c r="AN6" s="91">
        <v>3.0839858205249202</v>
      </c>
      <c r="AP6" s="34"/>
      <c r="AQ6" s="79">
        <f t="shared" si="0"/>
        <v>-1.8314475000029882E-3</v>
      </c>
      <c r="AR6" s="79">
        <f t="shared" si="1"/>
        <v>-1.4617283095239443E-3</v>
      </c>
      <c r="AS6" s="79"/>
      <c r="AT6" s="79"/>
      <c r="AU6" s="79"/>
      <c r="AV6" s="79"/>
      <c r="AX6" s="79"/>
    </row>
    <row r="7" spans="1:50" x14ac:dyDescent="0.25">
      <c r="A7" s="108" t="s">
        <v>80</v>
      </c>
      <c r="B7" s="91">
        <v>88870.652482999998</v>
      </c>
      <c r="C7" s="91">
        <v>19616.806458999999</v>
      </c>
      <c r="D7" s="91"/>
      <c r="E7" s="91" t="s">
        <v>123</v>
      </c>
      <c r="F7" s="91">
        <v>2018.7577245740699</v>
      </c>
      <c r="G7" s="91">
        <v>1634.6638132646499</v>
      </c>
      <c r="H7" s="91">
        <v>205.24973616594099</v>
      </c>
      <c r="I7" s="91">
        <v>205.24973616594099</v>
      </c>
      <c r="J7" s="91">
        <v>115.630772907637</v>
      </c>
      <c r="K7" s="91">
        <v>40.126657925991601</v>
      </c>
      <c r="L7" s="91">
        <v>36.529618119686198</v>
      </c>
      <c r="M7" s="91">
        <v>1144828.80219385</v>
      </c>
      <c r="N7" s="91">
        <v>0</v>
      </c>
      <c r="O7" s="91">
        <v>18625.910247284799</v>
      </c>
      <c r="P7" s="91">
        <v>0</v>
      </c>
      <c r="Q7" s="91">
        <v>6222.92356236467</v>
      </c>
      <c r="R7" s="91">
        <v>0</v>
      </c>
      <c r="S7" s="91">
        <v>0</v>
      </c>
      <c r="T7" s="91">
        <v>0</v>
      </c>
      <c r="U7" s="91">
        <v>0.14957526001426999</v>
      </c>
      <c r="V7" s="91">
        <v>82.677426818242296</v>
      </c>
      <c r="W7" s="91">
        <v>1306.92482449678</v>
      </c>
      <c r="X7" s="91">
        <v>992.02006773823405</v>
      </c>
      <c r="Y7" s="91">
        <v>4276.3772787704702</v>
      </c>
      <c r="Z7" s="91">
        <v>0</v>
      </c>
      <c r="AA7" s="91">
        <v>88720.860762733006</v>
      </c>
      <c r="AB7" s="91">
        <v>14015.336363004501</v>
      </c>
      <c r="AC7" s="91">
        <v>39847.939704690798</v>
      </c>
      <c r="AD7" s="91">
        <v>0</v>
      </c>
      <c r="AE7" s="91">
        <v>40.194321211483803</v>
      </c>
      <c r="AF7" s="91">
        <v>2627.0190243307202</v>
      </c>
      <c r="AG7" s="91">
        <v>0</v>
      </c>
      <c r="AH7" s="91">
        <v>3209.9267670124</v>
      </c>
      <c r="AI7" s="91">
        <v>99.665819073527501</v>
      </c>
      <c r="AJ7" s="91">
        <v>83.038616040809202</v>
      </c>
      <c r="AK7" s="91">
        <v>0</v>
      </c>
      <c r="AL7" s="91">
        <v>305.128921879323</v>
      </c>
      <c r="AM7" s="91">
        <v>19586.963430722499</v>
      </c>
      <c r="AN7" s="91">
        <v>72.654736655281795</v>
      </c>
      <c r="AP7" s="34"/>
      <c r="AQ7" s="79">
        <f t="shared" si="0"/>
        <v>-1.6855026499962504E-3</v>
      </c>
      <c r="AR7" s="79">
        <f t="shared" si="1"/>
        <v>-1.5212990116344354E-3</v>
      </c>
      <c r="AS7" s="79"/>
      <c r="AT7" s="79"/>
      <c r="AU7" s="79"/>
      <c r="AV7" s="79"/>
      <c r="AX7" s="79"/>
    </row>
    <row r="8" spans="1:50" x14ac:dyDescent="0.25">
      <c r="A8" s="107" t="s">
        <v>81</v>
      </c>
      <c r="B8" s="91">
        <v>114344.0824</v>
      </c>
      <c r="C8" s="91">
        <v>25044.779328000001</v>
      </c>
      <c r="D8" s="91"/>
      <c r="E8" s="91" t="s">
        <v>72</v>
      </c>
      <c r="F8" s="91">
        <v>2971.21483157285</v>
      </c>
      <c r="G8" s="91">
        <v>2202.1371037774802</v>
      </c>
      <c r="H8" s="91">
        <v>213.98362396868799</v>
      </c>
      <c r="I8" s="91">
        <v>213.98362396868799</v>
      </c>
      <c r="J8" s="91">
        <v>101.955619238859</v>
      </c>
      <c r="K8" s="91">
        <v>33.555394034857301</v>
      </c>
      <c r="L8" s="91">
        <v>51.767275825237398</v>
      </c>
      <c r="M8" s="91">
        <v>1297024.3359739601</v>
      </c>
      <c r="N8" s="91">
        <v>0</v>
      </c>
      <c r="O8" s="91">
        <v>27968.856200542701</v>
      </c>
      <c r="P8" s="91">
        <v>0</v>
      </c>
      <c r="Q8" s="91">
        <v>7140.6650555400902</v>
      </c>
      <c r="R8" s="91">
        <v>0</v>
      </c>
      <c r="S8" s="91">
        <v>0</v>
      </c>
      <c r="T8" s="91">
        <v>0</v>
      </c>
      <c r="U8" s="91">
        <v>0.51708224950237203</v>
      </c>
      <c r="V8" s="91">
        <v>94.025395051677407</v>
      </c>
      <c r="W8" s="91">
        <v>1426.0631484537</v>
      </c>
      <c r="X8" s="91">
        <v>1648.42953868362</v>
      </c>
      <c r="Y8" s="91">
        <v>4918.7838855229902</v>
      </c>
      <c r="Z8" s="91">
        <v>0</v>
      </c>
      <c r="AA8" s="91">
        <v>114154.07959931</v>
      </c>
      <c r="AB8" s="91">
        <v>19200.567671368699</v>
      </c>
      <c r="AC8" s="91">
        <v>55179.9344645249</v>
      </c>
      <c r="AD8" s="91">
        <v>0</v>
      </c>
      <c r="AE8" s="91">
        <v>66.156976646141601</v>
      </c>
      <c r="AF8" s="91">
        <v>4061.5405775849499</v>
      </c>
      <c r="AG8" s="91">
        <v>0</v>
      </c>
      <c r="AH8" s="91">
        <v>4799.2604316309998</v>
      </c>
      <c r="AI8" s="91">
        <v>94.659943639475998</v>
      </c>
      <c r="AJ8" s="91">
        <v>91.970461217565102</v>
      </c>
      <c r="AK8" s="91">
        <v>0</v>
      </c>
      <c r="AL8" s="91">
        <v>532.82098615969096</v>
      </c>
      <c r="AM8" s="91">
        <v>25008.7062803066</v>
      </c>
      <c r="AN8" s="91">
        <v>75.6572929863475</v>
      </c>
      <c r="AP8" s="34"/>
      <c r="AQ8" s="79">
        <f t="shared" si="0"/>
        <v>-1.6616758532839969E-3</v>
      </c>
      <c r="AR8" s="79">
        <f t="shared" si="1"/>
        <v>-1.4403420058515294E-3</v>
      </c>
      <c r="AS8" s="79"/>
      <c r="AT8" s="79"/>
      <c r="AU8" s="79"/>
      <c r="AV8" s="79"/>
      <c r="AX8" s="79"/>
    </row>
    <row r="9" spans="1:50" x14ac:dyDescent="0.25">
      <c r="A9" s="108" t="s">
        <v>82</v>
      </c>
      <c r="B9" s="91">
        <v>77415.202468999996</v>
      </c>
      <c r="C9" s="91">
        <v>10033.781958</v>
      </c>
      <c r="D9" s="91"/>
      <c r="E9" s="91" t="s">
        <v>124</v>
      </c>
      <c r="F9" s="91">
        <v>785.20110839759798</v>
      </c>
      <c r="G9" s="91">
        <v>807.13803580354295</v>
      </c>
      <c r="H9" s="91">
        <v>117.35014921992899</v>
      </c>
      <c r="I9" s="91">
        <v>117.35014921992899</v>
      </c>
      <c r="J9" s="91">
        <v>91.669540011872002</v>
      </c>
      <c r="K9" s="91">
        <v>31.422739744159699</v>
      </c>
      <c r="L9" s="91">
        <v>16.6838435195776</v>
      </c>
      <c r="M9" s="91">
        <v>584180.605013325</v>
      </c>
      <c r="N9" s="91">
        <v>0</v>
      </c>
      <c r="O9" s="91">
        <v>9491.9505704858693</v>
      </c>
      <c r="P9" s="91">
        <v>0</v>
      </c>
      <c r="Q9" s="91">
        <v>3628.7186719684601</v>
      </c>
      <c r="R9" s="91">
        <v>0</v>
      </c>
      <c r="S9" s="91">
        <v>0</v>
      </c>
      <c r="T9" s="91">
        <v>0</v>
      </c>
      <c r="U9" s="91">
        <v>0.20059561510776699</v>
      </c>
      <c r="V9" s="91">
        <v>42.232641223595699</v>
      </c>
      <c r="W9" s="91">
        <v>789.37120560599897</v>
      </c>
      <c r="X9" s="91">
        <v>323.64605863884401</v>
      </c>
      <c r="Y9" s="91">
        <v>2125.5160114138498</v>
      </c>
      <c r="Z9" s="91">
        <v>0</v>
      </c>
      <c r="AA9" s="91">
        <v>77248.435143107403</v>
      </c>
      <c r="AB9" s="91">
        <v>33708.204092410597</v>
      </c>
      <c r="AC9" s="91">
        <v>20315.373702827899</v>
      </c>
      <c r="AD9" s="91">
        <v>0</v>
      </c>
      <c r="AE9" s="91">
        <v>15.5157958008013</v>
      </c>
      <c r="AF9" s="91">
        <v>1236.0592849805701</v>
      </c>
      <c r="AG9" s="91">
        <v>0</v>
      </c>
      <c r="AH9" s="91">
        <v>1577.0038420001299</v>
      </c>
      <c r="AI9" s="91">
        <v>70.6666702521768</v>
      </c>
      <c r="AJ9" s="91">
        <v>52.028920425325197</v>
      </c>
      <c r="AK9" s="91">
        <v>0</v>
      </c>
      <c r="AL9" s="91">
        <v>120.27651930141</v>
      </c>
      <c r="AM9" s="91">
        <v>10016.167371043401</v>
      </c>
      <c r="AN9" s="91">
        <v>42.796415038640902</v>
      </c>
      <c r="AP9" s="34"/>
      <c r="AQ9" s="79">
        <f t="shared" si="0"/>
        <v>-2.1541934991305277E-3</v>
      </c>
      <c r="AR9" s="79">
        <f t="shared" si="1"/>
        <v>-1.7555281777430611E-3</v>
      </c>
      <c r="AS9" s="79"/>
      <c r="AT9" s="79"/>
      <c r="AU9" s="79"/>
      <c r="AV9" s="79"/>
      <c r="AX9" s="79"/>
    </row>
    <row r="10" spans="1:50" x14ac:dyDescent="0.25">
      <c r="A10" s="108" t="s">
        <v>83</v>
      </c>
      <c r="B10" s="91">
        <v>129358.86092000001</v>
      </c>
      <c r="C10" s="91">
        <v>13252.024740999999</v>
      </c>
      <c r="D10" s="91"/>
      <c r="E10" s="91" t="s">
        <v>125</v>
      </c>
      <c r="F10" s="91">
        <v>957.266280450605</v>
      </c>
      <c r="G10" s="91">
        <v>1386.62197948225</v>
      </c>
      <c r="H10" s="91">
        <v>174.941639313667</v>
      </c>
      <c r="I10" s="91">
        <v>174.941639313667</v>
      </c>
      <c r="J10" s="91">
        <v>37.6366062760627</v>
      </c>
      <c r="K10" s="91">
        <v>11.767690969878601</v>
      </c>
      <c r="L10" s="91">
        <v>7.6875447762481999</v>
      </c>
      <c r="M10" s="91">
        <v>1121845.67129519</v>
      </c>
      <c r="N10" s="91">
        <v>0</v>
      </c>
      <c r="O10" s="91">
        <v>4846.2926903969001</v>
      </c>
      <c r="P10" s="91">
        <v>0</v>
      </c>
      <c r="Q10" s="91">
        <v>4859.0151724342404</v>
      </c>
      <c r="R10" s="91">
        <v>0</v>
      </c>
      <c r="S10" s="91">
        <v>0</v>
      </c>
      <c r="T10" s="91">
        <v>0</v>
      </c>
      <c r="U10" s="91">
        <v>0.32151244180210797</v>
      </c>
      <c r="V10" s="91">
        <v>76.873563202151999</v>
      </c>
      <c r="W10" s="91">
        <v>608.26026275208005</v>
      </c>
      <c r="X10" s="91">
        <v>181.72913737021801</v>
      </c>
      <c r="Y10" s="91">
        <v>4119.40158204201</v>
      </c>
      <c r="Z10" s="91">
        <v>0</v>
      </c>
      <c r="AA10" s="91">
        <v>129037.656153419</v>
      </c>
      <c r="AB10" s="91">
        <v>73217.546071648903</v>
      </c>
      <c r="AC10" s="91">
        <v>19458.927738553801</v>
      </c>
      <c r="AD10" s="91">
        <v>0</v>
      </c>
      <c r="AE10" s="91">
        <v>9.7010362029569404</v>
      </c>
      <c r="AF10" s="91">
        <v>1156.83414730045</v>
      </c>
      <c r="AG10" s="91">
        <v>0</v>
      </c>
      <c r="AH10" s="91">
        <v>2345.3959093120202</v>
      </c>
      <c r="AI10" s="91">
        <v>26.491836774802898</v>
      </c>
      <c r="AJ10" s="91">
        <v>39.764971473204596</v>
      </c>
      <c r="AK10" s="91">
        <v>0</v>
      </c>
      <c r="AL10" s="91">
        <v>104.514790734423</v>
      </c>
      <c r="AM10" s="91">
        <v>13224.843578652601</v>
      </c>
      <c r="AN10" s="91">
        <v>59.799283536330499</v>
      </c>
      <c r="AP10" s="34"/>
      <c r="AQ10" s="79">
        <f t="shared" si="0"/>
        <v>-2.4830519092128812E-3</v>
      </c>
      <c r="AR10" s="79">
        <f t="shared" si="1"/>
        <v>-2.0510950498985824E-3</v>
      </c>
      <c r="AS10" s="79"/>
      <c r="AT10" s="79"/>
      <c r="AU10" s="79"/>
      <c r="AV10" s="79"/>
      <c r="AX10" s="79"/>
    </row>
    <row r="11" spans="1:50" x14ac:dyDescent="0.25">
      <c r="A11" s="108" t="s">
        <v>84</v>
      </c>
      <c r="B11" s="91">
        <v>162471.54024999999</v>
      </c>
      <c r="C11" s="91">
        <v>26759.754207000002</v>
      </c>
      <c r="D11" s="91"/>
      <c r="E11" s="91" t="s">
        <v>126</v>
      </c>
      <c r="F11" s="91">
        <v>1877.2251108426401</v>
      </c>
      <c r="G11" s="91">
        <v>2698.8979625718098</v>
      </c>
      <c r="H11" s="91">
        <v>331.59766943705898</v>
      </c>
      <c r="I11" s="91">
        <v>331.59766943705898</v>
      </c>
      <c r="J11" s="91">
        <v>50.911286614775399</v>
      </c>
      <c r="K11" s="91">
        <v>14.3880240050241</v>
      </c>
      <c r="L11" s="91">
        <v>12.760645166771999</v>
      </c>
      <c r="M11" s="91">
        <v>2189723.43871442</v>
      </c>
      <c r="N11" s="91">
        <v>0</v>
      </c>
      <c r="O11" s="91">
        <v>8222.5891053450596</v>
      </c>
      <c r="P11" s="91">
        <v>0</v>
      </c>
      <c r="Q11" s="91">
        <v>9215.2859960080496</v>
      </c>
      <c r="R11" s="91">
        <v>0</v>
      </c>
      <c r="S11" s="91">
        <v>0</v>
      </c>
      <c r="T11" s="91">
        <v>0</v>
      </c>
      <c r="U11" s="91">
        <v>0.75775623815279403</v>
      </c>
      <c r="V11" s="91">
        <v>149.548688785298</v>
      </c>
      <c r="W11" s="91">
        <v>1046.9066529576901</v>
      </c>
      <c r="X11" s="91">
        <v>358.751511720493</v>
      </c>
      <c r="Y11" s="91">
        <v>8057.9885019705298</v>
      </c>
      <c r="Z11" s="91">
        <v>0</v>
      </c>
      <c r="AA11" s="91">
        <v>149504.76189440899</v>
      </c>
      <c r="AB11" s="91">
        <v>42138.369690400999</v>
      </c>
      <c r="AC11" s="91">
        <v>36174.398696682503</v>
      </c>
      <c r="AD11" s="91">
        <v>0</v>
      </c>
      <c r="AE11" s="91">
        <v>19.332474935127301</v>
      </c>
      <c r="AF11" s="91">
        <v>2167.3472845431002</v>
      </c>
      <c r="AG11" s="91">
        <v>0</v>
      </c>
      <c r="AH11" s="91">
        <v>4530.5511694894103</v>
      </c>
      <c r="AI11" s="91">
        <v>33.164258731017</v>
      </c>
      <c r="AJ11" s="91">
        <v>69.273925630910895</v>
      </c>
      <c r="AK11" s="91">
        <v>0</v>
      </c>
      <c r="AL11" s="91">
        <v>201.64609382485801</v>
      </c>
      <c r="AM11" s="91">
        <v>25250.449401897</v>
      </c>
      <c r="AN11" s="91">
        <v>112.789739558562</v>
      </c>
      <c r="AP11" s="34"/>
      <c r="AQ11" s="79">
        <f t="shared" si="0"/>
        <v>-7.9809536708020462E-2</v>
      </c>
      <c r="AR11" s="79">
        <f t="shared" si="1"/>
        <v>-5.6402042912194889E-2</v>
      </c>
      <c r="AS11" s="79"/>
      <c r="AT11" s="79"/>
      <c r="AU11" s="79"/>
      <c r="AV11" s="79"/>
      <c r="AX11" s="79"/>
    </row>
    <row r="12" spans="1:50" x14ac:dyDescent="0.25">
      <c r="A12" s="108" t="s">
        <v>85</v>
      </c>
      <c r="B12" s="91">
        <v>18923.299437000001</v>
      </c>
      <c r="C12" s="91">
        <v>7733.5757430000003</v>
      </c>
      <c r="D12" s="91"/>
      <c r="E12" s="91" t="s">
        <v>73</v>
      </c>
      <c r="F12" s="91">
        <v>957.72021140377501</v>
      </c>
      <c r="G12" s="91">
        <v>642.97905399661795</v>
      </c>
      <c r="H12" s="91">
        <v>47.935249297899801</v>
      </c>
      <c r="I12" s="91">
        <v>47.935249297899801</v>
      </c>
      <c r="J12" s="91">
        <v>6.5380715742868798</v>
      </c>
      <c r="K12" s="91">
        <v>1.2544056742569101</v>
      </c>
      <c r="L12" s="91">
        <v>14.9368209727124</v>
      </c>
      <c r="M12" s="91">
        <v>349091.75979254697</v>
      </c>
      <c r="N12" s="91">
        <v>0</v>
      </c>
      <c r="O12" s="91">
        <v>7982.3591874413096</v>
      </c>
      <c r="P12" s="91">
        <v>0</v>
      </c>
      <c r="Q12" s="91">
        <v>1721.04022918957</v>
      </c>
      <c r="R12" s="91">
        <v>0</v>
      </c>
      <c r="S12" s="91">
        <v>0</v>
      </c>
      <c r="T12" s="91">
        <v>0</v>
      </c>
      <c r="U12" s="91">
        <v>0.222499526279576</v>
      </c>
      <c r="V12" s="91">
        <v>25.147117949372699</v>
      </c>
      <c r="W12" s="91">
        <v>289.57249067417598</v>
      </c>
      <c r="X12" s="91">
        <v>562.51304701809204</v>
      </c>
      <c r="Y12" s="91">
        <v>1354.9481879017201</v>
      </c>
      <c r="Z12" s="91">
        <v>0</v>
      </c>
      <c r="AA12" s="91">
        <v>14263.998070932201</v>
      </c>
      <c r="AB12" s="91">
        <v>614.34951626884197</v>
      </c>
      <c r="AC12" s="91">
        <v>15515.8930641319</v>
      </c>
      <c r="AD12" s="91">
        <v>0</v>
      </c>
      <c r="AE12" s="91">
        <v>22.1302180362934</v>
      </c>
      <c r="AF12" s="91">
        <v>1229.6015896240999</v>
      </c>
      <c r="AG12" s="91">
        <v>0</v>
      </c>
      <c r="AH12" s="91">
        <v>1442.73508158702</v>
      </c>
      <c r="AI12" s="91">
        <v>10.596669255195501</v>
      </c>
      <c r="AJ12" s="91">
        <v>18.833036811310901</v>
      </c>
      <c r="AK12" s="91">
        <v>0</v>
      </c>
      <c r="AL12" s="91">
        <v>176.564080687585</v>
      </c>
      <c r="AM12" s="91">
        <v>6890.4995789477398</v>
      </c>
      <c r="AN12" s="91">
        <v>16.480717646612899</v>
      </c>
      <c r="AP12" s="34"/>
      <c r="AQ12" s="79">
        <f t="shared" si="0"/>
        <v>-0.24622034765024367</v>
      </c>
      <c r="AR12" s="79">
        <f t="shared" si="1"/>
        <v>-0.10901505229522913</v>
      </c>
      <c r="AS12" s="79"/>
      <c r="AT12" s="79"/>
      <c r="AU12" s="79"/>
      <c r="AV12" s="79"/>
      <c r="AX12" s="79"/>
    </row>
    <row r="13" spans="1:50" x14ac:dyDescent="0.25">
      <c r="A13" s="108" t="s">
        <v>86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P13" s="34"/>
      <c r="AQ13" s="79" t="str">
        <f t="shared" si="0"/>
        <v/>
      </c>
      <c r="AR13" s="79" t="str">
        <f t="shared" si="1"/>
        <v/>
      </c>
      <c r="AS13" s="79"/>
      <c r="AT13" s="79"/>
      <c r="AU13" s="79"/>
      <c r="AV13" s="79"/>
      <c r="AX13" s="79"/>
    </row>
    <row r="14" spans="1:50" x14ac:dyDescent="0.25">
      <c r="A14" s="108" t="s">
        <v>87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P14" s="34"/>
      <c r="AQ14" s="79" t="str">
        <f t="shared" si="0"/>
        <v/>
      </c>
      <c r="AR14" s="79" t="str">
        <f t="shared" si="1"/>
        <v/>
      </c>
      <c r="AS14" s="79"/>
      <c r="AT14" s="79"/>
      <c r="AU14" s="79"/>
      <c r="AV14" s="79"/>
      <c r="AX14" s="79"/>
    </row>
    <row r="15" spans="1:50" x14ac:dyDescent="0.25">
      <c r="A15" s="111" t="s">
        <v>88</v>
      </c>
      <c r="B15" s="83"/>
      <c r="C15" s="8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P15" s="34"/>
      <c r="AQ15" s="79" t="str">
        <f t="shared" si="0"/>
        <v/>
      </c>
      <c r="AR15" s="79" t="str">
        <f t="shared" si="1"/>
        <v/>
      </c>
      <c r="AS15" s="79"/>
      <c r="AT15" s="79"/>
      <c r="AU15" s="79"/>
      <c r="AV15" s="79"/>
      <c r="AX15" s="79"/>
    </row>
    <row r="16" spans="1:50" x14ac:dyDescent="0.25">
      <c r="AQ16" s="79" t="str">
        <f t="shared" si="0"/>
        <v/>
      </c>
      <c r="AR16" s="79" t="str">
        <f t="shared" si="1"/>
        <v/>
      </c>
      <c r="AS16" s="79"/>
      <c r="AT16" s="79"/>
      <c r="AU16" s="79"/>
      <c r="AV16" s="79"/>
    </row>
    <row r="17" spans="1:48" x14ac:dyDescent="0.25">
      <c r="A17" s="109" t="s">
        <v>55</v>
      </c>
      <c r="B17" s="1">
        <f>SUM(B3:B15)</f>
        <v>602128.39367541997</v>
      </c>
      <c r="C17" s="1">
        <f>SUM(C3:C15)</f>
        <v>107449.16636788</v>
      </c>
      <c r="F17" s="1">
        <f>SUM(F3:F15)</f>
        <v>10074.170391399348</v>
      </c>
      <c r="G17" s="1">
        <f t="shared" ref="G17:AN17" si="2">SUM(G3:G15)</f>
        <v>9943.8164275659365</v>
      </c>
      <c r="H17" s="1">
        <f t="shared" si="2"/>
        <v>1119.5383060431527</v>
      </c>
      <c r="I17" s="1">
        <f t="shared" si="2"/>
        <v>1119.5383060431527</v>
      </c>
      <c r="J17" s="1">
        <f t="shared" si="2"/>
        <v>407.82231064573591</v>
      </c>
      <c r="K17" s="1">
        <f t="shared" si="2"/>
        <v>133.53589277493495</v>
      </c>
      <c r="L17" s="1">
        <f t="shared" si="2"/>
        <v>148.1878683342228</v>
      </c>
      <c r="M17" s="1">
        <f t="shared" si="2"/>
        <v>6895450.7193434509</v>
      </c>
      <c r="N17" s="1">
        <f t="shared" si="2"/>
        <v>0</v>
      </c>
      <c r="O17" s="1">
        <f t="shared" si="2"/>
        <v>83369.620951696546</v>
      </c>
      <c r="P17" s="1">
        <f t="shared" si="2"/>
        <v>0</v>
      </c>
      <c r="Q17" s="1">
        <f t="shared" si="2"/>
        <v>33944.209253449691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2.2129380924114521</v>
      </c>
      <c r="V17" s="1">
        <f t="shared" si="2"/>
        <v>484.92782465622952</v>
      </c>
      <c r="W17" s="1">
        <f t="shared" si="2"/>
        <v>5630.863018767257</v>
      </c>
      <c r="X17" s="1">
        <f t="shared" si="2"/>
        <v>4356.3397096236113</v>
      </c>
      <c r="Y17" s="1">
        <f t="shared" si="2"/>
        <v>25629.958014105436</v>
      </c>
      <c r="Z17" s="1">
        <f t="shared" si="2"/>
        <v>0</v>
      </c>
      <c r="AA17" s="1">
        <f t="shared" si="2"/>
        <v>583281.52789426118</v>
      </c>
      <c r="AB17" s="1">
        <f t="shared" si="2"/>
        <v>185470.0800274967</v>
      </c>
      <c r="AC17" s="1">
        <f t="shared" si="2"/>
        <v>197902.04084684406</v>
      </c>
      <c r="AD17" s="1">
        <f t="shared" si="2"/>
        <v>0</v>
      </c>
      <c r="AE17" s="1">
        <f t="shared" si="2"/>
        <v>183.95704899804957</v>
      </c>
      <c r="AF17" s="1">
        <f t="shared" si="2"/>
        <v>13549.114557521023</v>
      </c>
      <c r="AG17" s="1">
        <f t="shared" si="2"/>
        <v>0</v>
      </c>
      <c r="AH17" s="1">
        <f t="shared" si="2"/>
        <v>19404.684707128337</v>
      </c>
      <c r="AI17" s="1">
        <f t="shared" si="2"/>
        <v>341.75043198948651</v>
      </c>
      <c r="AJ17" s="1">
        <f t="shared" si="2"/>
        <v>364.95628549731919</v>
      </c>
      <c r="AK17" s="1">
        <f t="shared" si="2"/>
        <v>0</v>
      </c>
      <c r="AL17" s="1">
        <f t="shared" si="2"/>
        <v>1593.3659830142481</v>
      </c>
      <c r="AM17" s="1">
        <f t="shared" si="2"/>
        <v>104584.08228771146</v>
      </c>
      <c r="AN17" s="1">
        <f t="shared" si="2"/>
        <v>389.78986213359718</v>
      </c>
      <c r="AQ17" s="79">
        <f t="shared" si="0"/>
        <v>-3.1300410309695971E-2</v>
      </c>
      <c r="AR17" s="79">
        <f t="shared" si="1"/>
        <v>-2.666455382593835E-2</v>
      </c>
      <c r="AS17" s="79"/>
      <c r="AT17" s="79"/>
      <c r="AU17" s="79"/>
      <c r="AV17" s="79"/>
    </row>
    <row r="18" spans="1:48" x14ac:dyDescent="0.25">
      <c r="A18" s="109" t="s">
        <v>74</v>
      </c>
      <c r="B18" s="1">
        <f>SUM(B3:B15)</f>
        <v>602128.39367541997</v>
      </c>
      <c r="C18" s="1">
        <f>SUM(C3:C15)</f>
        <v>107449.16636788</v>
      </c>
      <c r="F18" s="1">
        <f>SUM(F3:F15)</f>
        <v>10074.170391399348</v>
      </c>
      <c r="G18" s="1">
        <f t="shared" ref="G18:AN18" si="3">SUM(G3:G15)</f>
        <v>9943.8164275659365</v>
      </c>
      <c r="H18" s="1">
        <f t="shared" si="3"/>
        <v>1119.5383060431527</v>
      </c>
      <c r="I18" s="1">
        <f t="shared" si="3"/>
        <v>1119.5383060431527</v>
      </c>
      <c r="J18" s="1">
        <f t="shared" si="3"/>
        <v>407.82231064573591</v>
      </c>
      <c r="K18" s="1">
        <f t="shared" si="3"/>
        <v>133.53589277493495</v>
      </c>
      <c r="L18" s="1">
        <f t="shared" si="3"/>
        <v>148.1878683342228</v>
      </c>
      <c r="M18" s="1">
        <f t="shared" si="3"/>
        <v>6895450.7193434509</v>
      </c>
      <c r="N18" s="1">
        <f t="shared" si="3"/>
        <v>0</v>
      </c>
      <c r="O18" s="1">
        <f t="shared" si="3"/>
        <v>83369.620951696546</v>
      </c>
      <c r="P18" s="1">
        <f t="shared" si="3"/>
        <v>0</v>
      </c>
      <c r="Q18" s="1">
        <f t="shared" si="3"/>
        <v>33944.209253449691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2.2129380924114521</v>
      </c>
      <c r="V18" s="1">
        <f t="shared" si="3"/>
        <v>484.92782465622952</v>
      </c>
      <c r="W18" s="1">
        <f t="shared" si="3"/>
        <v>5630.863018767257</v>
      </c>
      <c r="X18" s="1">
        <f t="shared" si="3"/>
        <v>4356.3397096236113</v>
      </c>
      <c r="Y18" s="1">
        <f t="shared" si="3"/>
        <v>25629.958014105436</v>
      </c>
      <c r="Z18" s="1">
        <f t="shared" si="3"/>
        <v>0</v>
      </c>
      <c r="AA18" s="1">
        <f t="shared" si="3"/>
        <v>583281.52789426118</v>
      </c>
      <c r="AB18" s="1">
        <f t="shared" si="3"/>
        <v>185470.0800274967</v>
      </c>
      <c r="AC18" s="1">
        <f t="shared" si="3"/>
        <v>197902.04084684406</v>
      </c>
      <c r="AD18" s="1">
        <f t="shared" si="3"/>
        <v>0</v>
      </c>
      <c r="AE18" s="1">
        <f t="shared" si="3"/>
        <v>183.95704899804957</v>
      </c>
      <c r="AF18" s="1">
        <f t="shared" si="3"/>
        <v>13549.114557521023</v>
      </c>
      <c r="AG18" s="1">
        <f t="shared" si="3"/>
        <v>0</v>
      </c>
      <c r="AH18" s="1">
        <f t="shared" si="3"/>
        <v>19404.684707128337</v>
      </c>
      <c r="AI18" s="1">
        <f t="shared" si="3"/>
        <v>341.75043198948651</v>
      </c>
      <c r="AJ18" s="1">
        <f t="shared" si="3"/>
        <v>364.95628549731919</v>
      </c>
      <c r="AK18" s="1">
        <f t="shared" si="3"/>
        <v>0</v>
      </c>
      <c r="AL18" s="1">
        <f t="shared" si="3"/>
        <v>1593.3659830142481</v>
      </c>
      <c r="AM18" s="1">
        <f t="shared" si="3"/>
        <v>104584.08228771146</v>
      </c>
      <c r="AN18" s="1">
        <f t="shared" si="3"/>
        <v>389.78986213359718</v>
      </c>
      <c r="AQ18" s="79">
        <f t="shared" si="0"/>
        <v>-3.1300410309695971E-2</v>
      </c>
      <c r="AR18" s="79">
        <f t="shared" si="1"/>
        <v>-2.666455382593835E-2</v>
      </c>
      <c r="AS18" s="79"/>
      <c r="AT18" s="79"/>
      <c r="AU18" s="79"/>
      <c r="AV18" s="79"/>
    </row>
    <row r="19" spans="1:48" x14ac:dyDescent="0.25">
      <c r="A19" s="109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79"/>
      <c r="AR19" s="79"/>
      <c r="AS19" s="79"/>
      <c r="AT19" s="79"/>
      <c r="AU19" s="79"/>
      <c r="AV19" s="79"/>
    </row>
    <row r="21" spans="1:48" x14ac:dyDescent="0.25">
      <c r="A21" s="110"/>
    </row>
    <row r="22" spans="1:48" x14ac:dyDescent="0.25">
      <c r="A22" s="110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64C0-BB6D-46FB-B5A8-48E6DF5B0AA0}">
  <dimension ref="A1:AX22"/>
  <sheetViews>
    <sheetView zoomScale="85" zoomScaleNormal="85" workbookViewId="0">
      <pane xSplit="1" ySplit="2" topLeftCell="B3" activePane="bottomRight" state="frozen"/>
      <selection activeCell="L2" sqref="L2"/>
      <selection pane="topRight" activeCell="L2" sqref="L2"/>
      <selection pane="bottomLeft" activeCell="L2" sqref="L2"/>
      <selection pane="bottomRight" activeCell="E2" sqref="E2"/>
    </sheetView>
  </sheetViews>
  <sheetFormatPr defaultColWidth="9.140625" defaultRowHeight="15" x14ac:dyDescent="0.25"/>
  <cols>
    <col min="1" max="1" width="19.85546875" style="90" customWidth="1"/>
    <col min="2" max="4" width="9.140625" style="90"/>
    <col min="5" max="5" width="15.5703125" style="90" bestFit="1" customWidth="1"/>
    <col min="6" max="7" width="6.7109375" style="90" bestFit="1" customWidth="1"/>
    <col min="8" max="8" width="5.7109375" style="90" bestFit="1" customWidth="1"/>
    <col min="9" max="9" width="14.5703125" style="90" bestFit="1" customWidth="1"/>
    <col min="10" max="10" width="5.5703125" style="90" bestFit="1" customWidth="1"/>
    <col min="11" max="11" width="5.5703125" style="90" customWidth="1"/>
    <col min="12" max="12" width="6.7109375" style="90" bestFit="1" customWidth="1"/>
    <col min="13" max="13" width="9.28515625" style="90" bestFit="1" customWidth="1"/>
    <col min="14" max="14" width="5.7109375" style="90" bestFit="1" customWidth="1"/>
    <col min="15" max="15" width="7.7109375" style="90" bestFit="1" customWidth="1"/>
    <col min="16" max="16" width="5.7109375" style="90" bestFit="1" customWidth="1"/>
    <col min="17" max="17" width="6.7109375" style="90" bestFit="1" customWidth="1"/>
    <col min="18" max="18" width="6.7109375" style="90" customWidth="1"/>
    <col min="19" max="19" width="6.7109375" style="90" bestFit="1" customWidth="1"/>
    <col min="20" max="20" width="15.42578125" style="90" bestFit="1" customWidth="1"/>
    <col min="21" max="21" width="5.7109375" style="90" bestFit="1" customWidth="1"/>
    <col min="22" max="22" width="5.140625" style="90" bestFit="1" customWidth="1"/>
    <col min="23" max="24" width="5.7109375" style="90" bestFit="1" customWidth="1"/>
    <col min="25" max="25" width="6.7109375" style="90" bestFit="1" customWidth="1"/>
    <col min="26" max="26" width="6.140625" style="90" bestFit="1" customWidth="1"/>
    <col min="27" max="27" width="7.7109375" style="90" bestFit="1" customWidth="1"/>
    <col min="28" max="28" width="10" style="90" bestFit="1" customWidth="1"/>
    <col min="29" max="29" width="10" style="90" customWidth="1"/>
    <col min="30" max="30" width="6" style="90" bestFit="1" customWidth="1"/>
    <col min="31" max="31" width="6.7109375" style="90" bestFit="1" customWidth="1"/>
    <col min="32" max="33" width="7.7109375" style="90" bestFit="1" customWidth="1"/>
    <col min="34" max="34" width="8" style="90" bestFit="1" customWidth="1"/>
    <col min="35" max="36" width="6.7109375" style="90" bestFit="1" customWidth="1"/>
    <col min="37" max="37" width="6.7109375" style="90" customWidth="1"/>
    <col min="38" max="38" width="6.7109375" style="90" bestFit="1" customWidth="1"/>
    <col min="39" max="39" width="9.140625" style="90" bestFit="1" customWidth="1"/>
    <col min="40" max="40" width="7.140625" style="90" bestFit="1" customWidth="1"/>
    <col min="41" max="16384" width="9.140625" style="90"/>
  </cols>
  <sheetData>
    <row r="1" spans="1:50" x14ac:dyDescent="0.25">
      <c r="B1" s="90" t="s">
        <v>503</v>
      </c>
      <c r="E1" s="90" t="s">
        <v>504</v>
      </c>
      <c r="AQ1" s="90" t="s">
        <v>309</v>
      </c>
    </row>
    <row r="2" spans="1:50" x14ac:dyDescent="0.25">
      <c r="A2" s="90" t="s">
        <v>52</v>
      </c>
      <c r="B2" s="91" t="s">
        <v>57</v>
      </c>
      <c r="C2" s="91" t="s">
        <v>62</v>
      </c>
      <c r="D2" s="91"/>
      <c r="E2" s="91" t="s">
        <v>226</v>
      </c>
      <c r="F2" s="91" t="s">
        <v>466</v>
      </c>
      <c r="G2" s="91" t="s">
        <v>359</v>
      </c>
      <c r="H2" s="91" t="s">
        <v>131</v>
      </c>
      <c r="I2" s="91" t="s">
        <v>132</v>
      </c>
      <c r="J2" s="91" t="s">
        <v>133</v>
      </c>
      <c r="K2" s="91" t="s">
        <v>334</v>
      </c>
      <c r="L2" s="91" t="s">
        <v>360</v>
      </c>
      <c r="M2" s="91" t="s">
        <v>134</v>
      </c>
      <c r="N2" s="91" t="s">
        <v>136</v>
      </c>
      <c r="O2" s="91" t="s">
        <v>137</v>
      </c>
      <c r="P2" s="91" t="s">
        <v>361</v>
      </c>
      <c r="Q2" s="91" t="s">
        <v>138</v>
      </c>
      <c r="R2" s="91" t="s">
        <v>467</v>
      </c>
      <c r="S2" s="91" t="s">
        <v>139</v>
      </c>
      <c r="T2" s="91" t="s">
        <v>140</v>
      </c>
      <c r="U2" s="91" t="s">
        <v>142</v>
      </c>
      <c r="V2" s="91" t="s">
        <v>143</v>
      </c>
      <c r="W2" s="91" t="s">
        <v>468</v>
      </c>
      <c r="X2" s="91" t="s">
        <v>362</v>
      </c>
      <c r="Y2" s="91" t="s">
        <v>144</v>
      </c>
      <c r="Z2" s="91" t="s">
        <v>367</v>
      </c>
      <c r="AA2" s="91" t="s">
        <v>57</v>
      </c>
      <c r="AB2" s="91" t="s">
        <v>128</v>
      </c>
      <c r="AC2" s="91" t="s">
        <v>469</v>
      </c>
      <c r="AD2" s="91" t="s">
        <v>147</v>
      </c>
      <c r="AE2" s="91" t="s">
        <v>148</v>
      </c>
      <c r="AF2" s="91" t="s">
        <v>150</v>
      </c>
      <c r="AG2" s="91" t="s">
        <v>363</v>
      </c>
      <c r="AH2" s="91" t="s">
        <v>368</v>
      </c>
      <c r="AI2" s="91" t="s">
        <v>170</v>
      </c>
      <c r="AJ2" s="91" t="s">
        <v>171</v>
      </c>
      <c r="AK2" s="91" t="s">
        <v>172</v>
      </c>
      <c r="AL2" s="91" t="s">
        <v>173</v>
      </c>
      <c r="AM2" s="91" t="s">
        <v>174</v>
      </c>
      <c r="AN2" s="91" t="s">
        <v>369</v>
      </c>
      <c r="AP2" s="91"/>
      <c r="AQ2" s="91" t="s">
        <v>57</v>
      </c>
      <c r="AR2" s="91" t="s">
        <v>62</v>
      </c>
      <c r="AS2" s="91"/>
      <c r="AT2" s="91"/>
      <c r="AU2" s="91"/>
      <c r="AV2" s="91"/>
      <c r="AX2" s="91"/>
    </row>
    <row r="3" spans="1:50" x14ac:dyDescent="0.25">
      <c r="A3" s="108" t="s">
        <v>76</v>
      </c>
      <c r="B3" s="91">
        <v>734.09832222</v>
      </c>
      <c r="C3" s="91">
        <v>564.26455725999995</v>
      </c>
      <c r="D3" s="91"/>
      <c r="E3" s="91" t="s">
        <v>121</v>
      </c>
      <c r="F3" s="91">
        <v>78.921362968137004</v>
      </c>
      <c r="G3" s="91">
        <v>67.128664124955193</v>
      </c>
      <c r="H3" s="91">
        <v>1.8973618689446601</v>
      </c>
      <c r="I3" s="91">
        <v>1.8973618689446601</v>
      </c>
      <c r="J3" s="91">
        <v>4.2457715660311701E-2</v>
      </c>
      <c r="K3" s="91">
        <v>9.7895892516856094E-3</v>
      </c>
      <c r="L3" s="91">
        <v>1.3882307150019499</v>
      </c>
      <c r="M3" s="91">
        <v>16308.3303543685</v>
      </c>
      <c r="N3" s="91">
        <v>0</v>
      </c>
      <c r="O3" s="91">
        <v>976.57976814955396</v>
      </c>
      <c r="P3" s="91">
        <v>0</v>
      </c>
      <c r="Q3" s="91">
        <v>109.39207538509601</v>
      </c>
      <c r="R3" s="91">
        <v>0</v>
      </c>
      <c r="S3" s="91">
        <v>0</v>
      </c>
      <c r="T3" s="91">
        <v>0</v>
      </c>
      <c r="U3" s="91">
        <v>1.0980157509956599E-3</v>
      </c>
      <c r="V3" s="91">
        <v>1.1812359617407899</v>
      </c>
      <c r="W3" s="91">
        <v>20.097710413959899</v>
      </c>
      <c r="X3" s="91">
        <v>52.916764600479503</v>
      </c>
      <c r="Y3" s="91">
        <v>63.770815956963602</v>
      </c>
      <c r="Z3" s="91">
        <v>0</v>
      </c>
      <c r="AA3" s="91">
        <v>732.99054704057005</v>
      </c>
      <c r="AB3" s="91">
        <v>0.12624944474390501</v>
      </c>
      <c r="AC3" s="91">
        <v>1606.99790704211</v>
      </c>
      <c r="AD3" s="91">
        <v>0</v>
      </c>
      <c r="AE3" s="91">
        <v>1.9383354669097099</v>
      </c>
      <c r="AF3" s="91">
        <v>155.95682945022199</v>
      </c>
      <c r="AG3" s="91">
        <v>0</v>
      </c>
      <c r="AH3" s="91">
        <v>193.45034852875801</v>
      </c>
      <c r="AI3" s="91">
        <v>0.84209935403621505</v>
      </c>
      <c r="AJ3" s="91">
        <v>1.18093090412361</v>
      </c>
      <c r="AK3" s="91">
        <v>0</v>
      </c>
      <c r="AL3" s="91">
        <v>23.389941538173499</v>
      </c>
      <c r="AM3" s="91">
        <v>563.31113691253699</v>
      </c>
      <c r="AN3" s="91">
        <v>0.62921394859194602</v>
      </c>
      <c r="AP3" s="34"/>
      <c r="AQ3" s="79">
        <f t="shared" ref="AQ3:AQ18" si="0">IF(B3=0,"",(AA3-B3)/B3)</f>
        <v>-1.5090283493359681E-3</v>
      </c>
      <c r="AR3" s="79">
        <f t="shared" ref="AR3:AR18" si="1">IF(C3=0,"",(AM3-C3)/C3)</f>
        <v>-1.6896690305920423E-3</v>
      </c>
      <c r="AS3" s="79"/>
      <c r="AT3" s="79"/>
      <c r="AU3" s="79"/>
      <c r="AV3" s="79"/>
      <c r="AX3" s="79"/>
    </row>
    <row r="4" spans="1:50" x14ac:dyDescent="0.25">
      <c r="A4" s="108" t="s">
        <v>77</v>
      </c>
      <c r="B4" s="91">
        <v>3257.5821952000001</v>
      </c>
      <c r="C4" s="91">
        <v>683.94344532000002</v>
      </c>
      <c r="D4" s="91"/>
      <c r="E4" s="91" t="s">
        <v>77</v>
      </c>
      <c r="F4" s="91">
        <v>54.131638091723097</v>
      </c>
      <c r="G4" s="91">
        <v>79.962808809768703</v>
      </c>
      <c r="H4" s="91">
        <v>7.5953515230509696</v>
      </c>
      <c r="I4" s="91">
        <v>7.5953515230509696</v>
      </c>
      <c r="J4" s="91">
        <v>1.1726032531622499</v>
      </c>
      <c r="K4" s="91">
        <v>0.372422069688983</v>
      </c>
      <c r="L4" s="91">
        <v>0.53351046936415203</v>
      </c>
      <c r="M4" s="91">
        <v>50550.365774554499</v>
      </c>
      <c r="N4" s="91">
        <v>0</v>
      </c>
      <c r="O4" s="91">
        <v>444.83863851022602</v>
      </c>
      <c r="P4" s="91">
        <v>0</v>
      </c>
      <c r="Q4" s="91">
        <v>226.31113878040301</v>
      </c>
      <c r="R4" s="91">
        <v>0</v>
      </c>
      <c r="S4" s="91">
        <v>0</v>
      </c>
      <c r="T4" s="91">
        <v>0</v>
      </c>
      <c r="U4" s="91">
        <v>8.7956130628261998E-3</v>
      </c>
      <c r="V4" s="91">
        <v>3.4439036896776201</v>
      </c>
      <c r="W4" s="91">
        <v>27.2264660235873</v>
      </c>
      <c r="X4" s="91">
        <v>16.798037936032799</v>
      </c>
      <c r="Y4" s="91">
        <v>185.368839695563</v>
      </c>
      <c r="Z4" s="91">
        <v>0</v>
      </c>
      <c r="AA4" s="91">
        <v>3251.13964902418</v>
      </c>
      <c r="AB4" s="91">
        <v>1316.6619603274401</v>
      </c>
      <c r="AC4" s="91">
        <v>1207.7535346153199</v>
      </c>
      <c r="AD4" s="91">
        <v>0</v>
      </c>
      <c r="AE4" s="91">
        <v>0.70051536280361704</v>
      </c>
      <c r="AF4" s="91">
        <v>93.584691043172299</v>
      </c>
      <c r="AG4" s="91">
        <v>0</v>
      </c>
      <c r="AH4" s="91">
        <v>164.751686491866</v>
      </c>
      <c r="AI4" s="91">
        <v>1.0158705459803601</v>
      </c>
      <c r="AJ4" s="91">
        <v>1.7136681908031901</v>
      </c>
      <c r="AK4" s="91">
        <v>0</v>
      </c>
      <c r="AL4" s="91">
        <v>11.182572246432599</v>
      </c>
      <c r="AM4" s="91">
        <v>682.90019191234296</v>
      </c>
      <c r="AN4" s="91">
        <v>2.5678941424329</v>
      </c>
      <c r="AP4" s="34"/>
      <c r="AQ4" s="79">
        <f t="shared" si="0"/>
        <v>-1.9777079409732459E-3</v>
      </c>
      <c r="AR4" s="79">
        <f t="shared" si="1"/>
        <v>-1.5253503996502952E-3</v>
      </c>
      <c r="AS4" s="79"/>
      <c r="AT4" s="79"/>
      <c r="AU4" s="79"/>
      <c r="AV4" s="79"/>
      <c r="AX4" s="79"/>
    </row>
    <row r="5" spans="1:50" x14ac:dyDescent="0.25">
      <c r="A5" s="108" t="s">
        <v>78</v>
      </c>
      <c r="B5" s="91">
        <v>3377.7430734</v>
      </c>
      <c r="C5" s="91">
        <v>2545.2045643000001</v>
      </c>
      <c r="D5" s="91"/>
      <c r="E5" s="91" t="s">
        <v>71</v>
      </c>
      <c r="F5" s="91">
        <v>259.80033705119399</v>
      </c>
      <c r="G5" s="91">
        <v>365.32623897198499</v>
      </c>
      <c r="H5" s="91">
        <v>10.324843865664</v>
      </c>
      <c r="I5" s="91">
        <v>10.324843865664</v>
      </c>
      <c r="J5" s="91">
        <v>0.88910057568990897</v>
      </c>
      <c r="K5" s="91">
        <v>0.21910706321826101</v>
      </c>
      <c r="L5" s="91">
        <v>4.2714112153022903</v>
      </c>
      <c r="M5" s="91">
        <v>84080.3362825683</v>
      </c>
      <c r="N5" s="91">
        <v>0</v>
      </c>
      <c r="O5" s="91">
        <v>4289.1990146914804</v>
      </c>
      <c r="P5" s="91">
        <v>0</v>
      </c>
      <c r="Q5" s="91">
        <v>586.24104000408295</v>
      </c>
      <c r="R5" s="91">
        <v>0</v>
      </c>
      <c r="S5" s="91">
        <v>0</v>
      </c>
      <c r="T5" s="91">
        <v>0</v>
      </c>
      <c r="U5" s="91">
        <v>2.0019753250632401E-2</v>
      </c>
      <c r="V5" s="91">
        <v>5.6327525888770804</v>
      </c>
      <c r="W5" s="91">
        <v>73.9444009100323</v>
      </c>
      <c r="X5" s="91">
        <v>161.28234734099999</v>
      </c>
      <c r="Y5" s="91">
        <v>303.87553472531602</v>
      </c>
      <c r="Z5" s="91">
        <v>0</v>
      </c>
      <c r="AA5" s="91">
        <v>3372.3387049620501</v>
      </c>
      <c r="AB5" s="91">
        <v>254.92786576267599</v>
      </c>
      <c r="AC5" s="91">
        <v>7195.5694129091698</v>
      </c>
      <c r="AD5" s="91">
        <v>0</v>
      </c>
      <c r="AE5" s="91">
        <v>6.03572592100232</v>
      </c>
      <c r="AF5" s="91">
        <v>744.76686116426094</v>
      </c>
      <c r="AG5" s="91">
        <v>0</v>
      </c>
      <c r="AH5" s="91">
        <v>1064.13122376621</v>
      </c>
      <c r="AI5" s="91">
        <v>2.9042861978505599</v>
      </c>
      <c r="AJ5" s="91">
        <v>4.5010303390569497</v>
      </c>
      <c r="AK5" s="91">
        <v>0</v>
      </c>
      <c r="AL5" s="91">
        <v>108.235187611653</v>
      </c>
      <c r="AM5" s="91">
        <v>2541.0480389887398</v>
      </c>
      <c r="AN5" s="91">
        <v>3.47687334595709</v>
      </c>
      <c r="AP5" s="34"/>
      <c r="AQ5" s="79">
        <f t="shared" si="0"/>
        <v>-1.5999939369307596E-3</v>
      </c>
      <c r="AR5" s="79">
        <f t="shared" si="1"/>
        <v>-1.6330810377921411E-3</v>
      </c>
      <c r="AS5" s="79"/>
      <c r="AT5" s="79"/>
      <c r="AU5" s="79"/>
      <c r="AV5" s="79"/>
      <c r="AX5" s="79"/>
    </row>
    <row r="6" spans="1:50" x14ac:dyDescent="0.25">
      <c r="A6" s="108" t="s">
        <v>79</v>
      </c>
      <c r="B6" s="91">
        <v>3375.3321255999999</v>
      </c>
      <c r="C6" s="91">
        <v>1215.0313650000001</v>
      </c>
      <c r="D6" s="91"/>
      <c r="E6" s="91" t="s">
        <v>122</v>
      </c>
      <c r="F6" s="91">
        <v>172.37595868335501</v>
      </c>
      <c r="G6" s="91">
        <v>108.209115670131</v>
      </c>
      <c r="H6" s="91">
        <v>9.0998340720125004</v>
      </c>
      <c r="I6" s="91">
        <v>9.0998340720125004</v>
      </c>
      <c r="J6" s="91">
        <v>1.40211832271697</v>
      </c>
      <c r="K6" s="91">
        <v>0.42589582645663399</v>
      </c>
      <c r="L6" s="91">
        <v>2.7410209124758902</v>
      </c>
      <c r="M6" s="91">
        <v>63637.655884903303</v>
      </c>
      <c r="N6" s="91">
        <v>0</v>
      </c>
      <c r="O6" s="91">
        <v>1342.77708959757</v>
      </c>
      <c r="P6" s="91">
        <v>0</v>
      </c>
      <c r="Q6" s="91">
        <v>298.87537457682703</v>
      </c>
      <c r="R6" s="91">
        <v>0</v>
      </c>
      <c r="S6" s="91">
        <v>0</v>
      </c>
      <c r="T6" s="91">
        <v>0</v>
      </c>
      <c r="U6" s="91">
        <v>1.46155138860651E-2</v>
      </c>
      <c r="V6" s="91">
        <v>4.6130035730127803</v>
      </c>
      <c r="W6" s="91">
        <v>56.114913863403402</v>
      </c>
      <c r="X6" s="91">
        <v>100.65261405838901</v>
      </c>
      <c r="Y6" s="91">
        <v>247.86770782569801</v>
      </c>
      <c r="Z6" s="91">
        <v>0</v>
      </c>
      <c r="AA6" s="91">
        <v>3369.1500484575799</v>
      </c>
      <c r="AB6" s="91">
        <v>1004.00958333932</v>
      </c>
      <c r="AC6" s="91">
        <v>2664.26410478568</v>
      </c>
      <c r="AD6" s="91">
        <v>0</v>
      </c>
      <c r="AE6" s="91">
        <v>3.80279051907273</v>
      </c>
      <c r="AF6" s="91">
        <v>204.76910114403299</v>
      </c>
      <c r="AG6" s="91">
        <v>0</v>
      </c>
      <c r="AH6" s="91">
        <v>232.59663710507701</v>
      </c>
      <c r="AI6" s="91">
        <v>2.41530164664186</v>
      </c>
      <c r="AJ6" s="91">
        <v>3.4489352184372501</v>
      </c>
      <c r="AK6" s="91">
        <v>0</v>
      </c>
      <c r="AL6" s="91">
        <v>29.175252103506999</v>
      </c>
      <c r="AM6" s="91">
        <v>1213.2554418338</v>
      </c>
      <c r="AN6" s="91">
        <v>3.0839861833081401</v>
      </c>
      <c r="AP6" s="34"/>
      <c r="AQ6" s="79">
        <f t="shared" si="0"/>
        <v>-1.8315463226662642E-3</v>
      </c>
      <c r="AR6" s="79">
        <f t="shared" si="1"/>
        <v>-1.4616274257249918E-3</v>
      </c>
      <c r="AS6" s="79"/>
      <c r="AT6" s="79"/>
      <c r="AU6" s="79"/>
      <c r="AV6" s="79"/>
      <c r="AX6" s="79"/>
    </row>
    <row r="7" spans="1:50" x14ac:dyDescent="0.25">
      <c r="A7" s="108" t="s">
        <v>80</v>
      </c>
      <c r="B7" s="91">
        <v>88870.652482999998</v>
      </c>
      <c r="C7" s="91">
        <v>19616.806458999999</v>
      </c>
      <c r="D7" s="91"/>
      <c r="E7" s="91" t="s">
        <v>123</v>
      </c>
      <c r="F7" s="91">
        <v>2018.75819463172</v>
      </c>
      <c r="G7" s="91">
        <v>1634.66362650224</v>
      </c>
      <c r="H7" s="91">
        <v>205.24973213548901</v>
      </c>
      <c r="I7" s="91">
        <v>205.24973213548901</v>
      </c>
      <c r="J7" s="91">
        <v>115.63076112405901</v>
      </c>
      <c r="K7" s="91">
        <v>40.126657925991601</v>
      </c>
      <c r="L7" s="91">
        <v>36.529620935270501</v>
      </c>
      <c r="M7" s="91">
        <v>1144828.8024520299</v>
      </c>
      <c r="N7" s="91">
        <v>0</v>
      </c>
      <c r="O7" s="91">
        <v>18625.9104750599</v>
      </c>
      <c r="P7" s="91">
        <v>0</v>
      </c>
      <c r="Q7" s="91">
        <v>6222.9237928628299</v>
      </c>
      <c r="R7" s="91">
        <v>0</v>
      </c>
      <c r="S7" s="91">
        <v>0</v>
      </c>
      <c r="T7" s="91">
        <v>0</v>
      </c>
      <c r="U7" s="91">
        <v>0.14957526001426999</v>
      </c>
      <c r="V7" s="91">
        <v>82.677418040675093</v>
      </c>
      <c r="W7" s="91">
        <v>1306.92482227553</v>
      </c>
      <c r="X7" s="91">
        <v>992.02007488617005</v>
      </c>
      <c r="Y7" s="91">
        <v>4276.3769661862698</v>
      </c>
      <c r="Z7" s="91">
        <v>0</v>
      </c>
      <c r="AA7" s="91">
        <v>88720.862782828204</v>
      </c>
      <c r="AB7" s="91">
        <v>14015.336252442699</v>
      </c>
      <c r="AC7" s="91">
        <v>39847.939181864698</v>
      </c>
      <c r="AD7" s="91">
        <v>0</v>
      </c>
      <c r="AE7" s="91">
        <v>40.194323850956501</v>
      </c>
      <c r="AF7" s="91">
        <v>2627.01944238135</v>
      </c>
      <c r="AG7" s="91">
        <v>0</v>
      </c>
      <c r="AH7" s="91">
        <v>3209.9264971324701</v>
      </c>
      <c r="AI7" s="91">
        <v>99.665823728866897</v>
      </c>
      <c r="AJ7" s="91">
        <v>83.038615736115005</v>
      </c>
      <c r="AK7" s="91">
        <v>0</v>
      </c>
      <c r="AL7" s="91">
        <v>305.12890111835799</v>
      </c>
      <c r="AM7" s="91">
        <v>19586.9635369852</v>
      </c>
      <c r="AN7" s="91">
        <v>72.654726813324004</v>
      </c>
      <c r="AP7" s="34"/>
      <c r="AQ7" s="79">
        <f t="shared" si="0"/>
        <v>-1.6854799192618393E-3</v>
      </c>
      <c r="AR7" s="79">
        <f t="shared" si="1"/>
        <v>-1.5212935947128883E-3</v>
      </c>
      <c r="AS7" s="79"/>
      <c r="AT7" s="79"/>
      <c r="AU7" s="79"/>
      <c r="AV7" s="79"/>
      <c r="AX7" s="79"/>
    </row>
    <row r="8" spans="1:50" x14ac:dyDescent="0.25">
      <c r="A8" s="107" t="s">
        <v>81</v>
      </c>
      <c r="B8" s="91">
        <v>114344.0824</v>
      </c>
      <c r="C8" s="91">
        <v>25044.779328000001</v>
      </c>
      <c r="D8" s="91"/>
      <c r="E8" s="91" t="s">
        <v>72</v>
      </c>
      <c r="F8" s="91">
        <v>2971.2147945031002</v>
      </c>
      <c r="G8" s="91">
        <v>2202.1374428333402</v>
      </c>
      <c r="H8" s="91">
        <v>213.98360323371</v>
      </c>
      <c r="I8" s="91">
        <v>213.98360323371</v>
      </c>
      <c r="J8" s="91">
        <v>101.955620489872</v>
      </c>
      <c r="K8" s="91">
        <v>33.555388448450103</v>
      </c>
      <c r="L8" s="91">
        <v>51.767301923207</v>
      </c>
      <c r="M8" s="91">
        <v>1297024.41334182</v>
      </c>
      <c r="N8" s="91">
        <v>0</v>
      </c>
      <c r="O8" s="91">
        <v>27968.856144195601</v>
      </c>
      <c r="P8" s="91">
        <v>0</v>
      </c>
      <c r="Q8" s="91">
        <v>7140.6652165180903</v>
      </c>
      <c r="R8" s="91">
        <v>0</v>
      </c>
      <c r="S8" s="91">
        <v>0</v>
      </c>
      <c r="T8" s="91">
        <v>0</v>
      </c>
      <c r="U8" s="91">
        <v>0.51708205776529503</v>
      </c>
      <c r="V8" s="91">
        <v>94.025394976591301</v>
      </c>
      <c r="W8" s="91">
        <v>1426.0630618248799</v>
      </c>
      <c r="X8" s="91">
        <v>1648.4293572531201</v>
      </c>
      <c r="Y8" s="91">
        <v>4918.7839137791898</v>
      </c>
      <c r="Z8" s="91">
        <v>0</v>
      </c>
      <c r="AA8" s="91">
        <v>114154.088652259</v>
      </c>
      <c r="AB8" s="91">
        <v>19200.568087380801</v>
      </c>
      <c r="AC8" s="91">
        <v>55179.935165704803</v>
      </c>
      <c r="AD8" s="91">
        <v>0</v>
      </c>
      <c r="AE8" s="91">
        <v>66.1569747869287</v>
      </c>
      <c r="AF8" s="91">
        <v>4061.5407519185201</v>
      </c>
      <c r="AG8" s="91">
        <v>0</v>
      </c>
      <c r="AH8" s="91">
        <v>4799.2604982304201</v>
      </c>
      <c r="AI8" s="91">
        <v>94.659943639475998</v>
      </c>
      <c r="AJ8" s="91">
        <v>91.9704282191841</v>
      </c>
      <c r="AK8" s="91">
        <v>0</v>
      </c>
      <c r="AL8" s="91">
        <v>532.82091601269804</v>
      </c>
      <c r="AM8" s="91">
        <v>25008.707031090598</v>
      </c>
      <c r="AN8" s="91">
        <v>75.657329604047803</v>
      </c>
      <c r="AP8" s="34"/>
      <c r="AQ8" s="79">
        <f t="shared" si="0"/>
        <v>-1.6615966804155186E-3</v>
      </c>
      <c r="AR8" s="79">
        <f t="shared" si="1"/>
        <v>-1.4403120281867876E-3</v>
      </c>
      <c r="AS8" s="79"/>
      <c r="AT8" s="79"/>
      <c r="AU8" s="79"/>
      <c r="AV8" s="79"/>
      <c r="AX8" s="79"/>
    </row>
    <row r="9" spans="1:50" x14ac:dyDescent="0.25">
      <c r="A9" s="108" t="s">
        <v>82</v>
      </c>
      <c r="B9" s="91">
        <v>77415.202468999996</v>
      </c>
      <c r="C9" s="91">
        <v>10033.781958</v>
      </c>
      <c r="D9" s="91"/>
      <c r="E9" s="91" t="s">
        <v>124</v>
      </c>
      <c r="F9" s="91">
        <v>785.20130698553805</v>
      </c>
      <c r="G9" s="91">
        <v>807.13813375585698</v>
      </c>
      <c r="H9" s="91">
        <v>117.350104545037</v>
      </c>
      <c r="I9" s="91">
        <v>117.350104545037</v>
      </c>
      <c r="J9" s="91">
        <v>91.6695549277932</v>
      </c>
      <c r="K9" s="91">
        <v>31.422736290198301</v>
      </c>
      <c r="L9" s="91">
        <v>16.683842779087598</v>
      </c>
      <c r="M9" s="91">
        <v>584180.597998371</v>
      </c>
      <c r="N9" s="91">
        <v>0</v>
      </c>
      <c r="O9" s="91">
        <v>9491.9503252099894</v>
      </c>
      <c r="P9" s="91">
        <v>0</v>
      </c>
      <c r="Q9" s="91">
        <v>3628.71866587466</v>
      </c>
      <c r="R9" s="91">
        <v>0</v>
      </c>
      <c r="S9" s="91">
        <v>0</v>
      </c>
      <c r="T9" s="91">
        <v>0</v>
      </c>
      <c r="U9" s="91">
        <v>0.20059578210457599</v>
      </c>
      <c r="V9" s="91">
        <v>42.232666745367197</v>
      </c>
      <c r="W9" s="91">
        <v>789.37120643896799</v>
      </c>
      <c r="X9" s="91">
        <v>323.645959489034</v>
      </c>
      <c r="Y9" s="91">
        <v>2125.5159227600302</v>
      </c>
      <c r="Z9" s="91">
        <v>0</v>
      </c>
      <c r="AA9" s="91">
        <v>77248.443334049705</v>
      </c>
      <c r="AB9" s="91">
        <v>33708.203963109503</v>
      </c>
      <c r="AC9" s="91">
        <v>20315.374582251599</v>
      </c>
      <c r="AD9" s="91">
        <v>0</v>
      </c>
      <c r="AE9" s="91">
        <v>15.515798574381201</v>
      </c>
      <c r="AF9" s="91">
        <v>1236.0594869911799</v>
      </c>
      <c r="AG9" s="91">
        <v>0</v>
      </c>
      <c r="AH9" s="91">
        <v>1577.00359225231</v>
      </c>
      <c r="AI9" s="91">
        <v>70.666675358032805</v>
      </c>
      <c r="AJ9" s="91">
        <v>52.028917886206898</v>
      </c>
      <c r="AK9" s="91">
        <v>0</v>
      </c>
      <c r="AL9" s="91">
        <v>120.276540743167</v>
      </c>
      <c r="AM9" s="91">
        <v>10016.1670187447</v>
      </c>
      <c r="AN9" s="91">
        <v>42.796411165052298</v>
      </c>
      <c r="AP9" s="34"/>
      <c r="AQ9" s="79">
        <f t="shared" si="0"/>
        <v>-2.1540876937842747E-3</v>
      </c>
      <c r="AR9" s="79">
        <f t="shared" si="1"/>
        <v>-1.7555632890004405E-3</v>
      </c>
      <c r="AS9" s="79"/>
      <c r="AT9" s="79"/>
      <c r="AU9" s="79"/>
      <c r="AV9" s="79"/>
      <c r="AX9" s="79"/>
    </row>
    <row r="10" spans="1:50" x14ac:dyDescent="0.25">
      <c r="A10" s="108" t="s">
        <v>83</v>
      </c>
      <c r="B10" s="91">
        <v>129358.86092000001</v>
      </c>
      <c r="C10" s="91">
        <v>13252.024740999999</v>
      </c>
      <c r="D10" s="91"/>
      <c r="E10" s="91" t="s">
        <v>125</v>
      </c>
      <c r="F10" s="91">
        <v>957.26629302784102</v>
      </c>
      <c r="G10" s="91">
        <v>1386.6222605349701</v>
      </c>
      <c r="H10" s="91">
        <v>174.941799560563</v>
      </c>
      <c r="I10" s="91">
        <v>174.941799560563</v>
      </c>
      <c r="J10" s="91">
        <v>37.6366062760627</v>
      </c>
      <c r="K10" s="91">
        <v>11.7676914354125</v>
      </c>
      <c r="L10" s="91">
        <v>7.6875447762481999</v>
      </c>
      <c r="M10" s="91">
        <v>1121845.64289055</v>
      </c>
      <c r="N10" s="91">
        <v>0</v>
      </c>
      <c r="O10" s="91">
        <v>4846.2926473078896</v>
      </c>
      <c r="P10" s="91">
        <v>0</v>
      </c>
      <c r="Q10" s="91">
        <v>4859.0154618899496</v>
      </c>
      <c r="R10" s="91">
        <v>0</v>
      </c>
      <c r="S10" s="91">
        <v>0</v>
      </c>
      <c r="T10" s="91">
        <v>0</v>
      </c>
      <c r="U10" s="91">
        <v>0.32151244180210797</v>
      </c>
      <c r="V10" s="91">
        <v>76.873542485892003</v>
      </c>
      <c r="W10" s="91">
        <v>608.26026275208005</v>
      </c>
      <c r="X10" s="91">
        <v>181.729233629085</v>
      </c>
      <c r="Y10" s="91">
        <v>4119.4015891060599</v>
      </c>
      <c r="Z10" s="91">
        <v>0</v>
      </c>
      <c r="AA10" s="91">
        <v>129037.64462650901</v>
      </c>
      <c r="AB10" s="91">
        <v>73217.542752921203</v>
      </c>
      <c r="AC10" s="91">
        <v>19458.927371815</v>
      </c>
      <c r="AD10" s="91">
        <v>0</v>
      </c>
      <c r="AE10" s="91">
        <v>9.7010370228393192</v>
      </c>
      <c r="AF10" s="91">
        <v>1156.8340725406099</v>
      </c>
      <c r="AG10" s="91">
        <v>0</v>
      </c>
      <c r="AH10" s="91">
        <v>2345.39505752982</v>
      </c>
      <c r="AI10" s="91">
        <v>26.491836774802898</v>
      </c>
      <c r="AJ10" s="91">
        <v>39.764968426262698</v>
      </c>
      <c r="AK10" s="91">
        <v>0</v>
      </c>
      <c r="AL10" s="91">
        <v>104.514792325058</v>
      </c>
      <c r="AM10" s="91">
        <v>13224.843333057701</v>
      </c>
      <c r="AN10" s="91">
        <v>59.799276631746501</v>
      </c>
      <c r="AP10" s="34"/>
      <c r="AQ10" s="79">
        <f t="shared" si="0"/>
        <v>-2.4831410172176174E-3</v>
      </c>
      <c r="AR10" s="79">
        <f t="shared" si="1"/>
        <v>-2.0511135825307309E-3</v>
      </c>
      <c r="AS10" s="79"/>
      <c r="AT10" s="79"/>
      <c r="AU10" s="79"/>
      <c r="AV10" s="79"/>
      <c r="AX10" s="79"/>
    </row>
    <row r="11" spans="1:50" x14ac:dyDescent="0.25">
      <c r="A11" s="108" t="s">
        <v>84</v>
      </c>
      <c r="B11" s="91">
        <v>162471.54024999999</v>
      </c>
      <c r="C11" s="91">
        <v>26759.754207000002</v>
      </c>
      <c r="D11" s="91"/>
      <c r="E11" s="91" t="s">
        <v>126</v>
      </c>
      <c r="F11" s="91">
        <v>1982.43258005449</v>
      </c>
      <c r="G11" s="91">
        <v>2851.0676808767698</v>
      </c>
      <c r="H11" s="91">
        <v>349.13434138404801</v>
      </c>
      <c r="I11" s="91">
        <v>349.13434138404801</v>
      </c>
      <c r="J11" s="91">
        <v>56.419958323155498</v>
      </c>
      <c r="K11" s="91">
        <v>15.9890360451526</v>
      </c>
      <c r="L11" s="91">
        <v>13.837583106991399</v>
      </c>
      <c r="M11" s="91">
        <v>2300734.6100087101</v>
      </c>
      <c r="N11" s="91">
        <v>0</v>
      </c>
      <c r="O11" s="91">
        <v>9055.2554251674501</v>
      </c>
      <c r="P11" s="91">
        <v>0</v>
      </c>
      <c r="Q11" s="91">
        <v>9749.7382827554593</v>
      </c>
      <c r="R11" s="91">
        <v>0</v>
      </c>
      <c r="S11" s="91">
        <v>0</v>
      </c>
      <c r="T11" s="91">
        <v>0</v>
      </c>
      <c r="U11" s="91">
        <v>0.83042941224067501</v>
      </c>
      <c r="V11" s="91">
        <v>157.17543779938401</v>
      </c>
      <c r="W11" s="91">
        <v>1115.52844426873</v>
      </c>
      <c r="X11" s="91">
        <v>385.31539153899303</v>
      </c>
      <c r="Y11" s="91">
        <v>8463.7302314535409</v>
      </c>
      <c r="Z11" s="91">
        <v>0</v>
      </c>
      <c r="AA11" s="91">
        <v>162106.542595381</v>
      </c>
      <c r="AB11" s="91">
        <v>48516.930760394302</v>
      </c>
      <c r="AC11" s="91">
        <v>38615.926635493299</v>
      </c>
      <c r="AD11" s="91">
        <v>0</v>
      </c>
      <c r="AE11" s="91">
        <v>20.9169954401866</v>
      </c>
      <c r="AF11" s="91">
        <v>2326.4235858085999</v>
      </c>
      <c r="AG11" s="91">
        <v>0</v>
      </c>
      <c r="AH11" s="91">
        <v>4815.0958328940796</v>
      </c>
      <c r="AI11" s="91">
        <v>36.689498975565101</v>
      </c>
      <c r="AJ11" s="91">
        <v>74.084565920497894</v>
      </c>
      <c r="AK11" s="91">
        <v>0</v>
      </c>
      <c r="AL11" s="91">
        <v>217.974856127782</v>
      </c>
      <c r="AM11" s="91">
        <v>26707.083930245699</v>
      </c>
      <c r="AN11" s="91">
        <v>118.92984989626</v>
      </c>
      <c r="AP11" s="34"/>
      <c r="AQ11" s="79">
        <f t="shared" si="0"/>
        <v>-2.2465328638932901E-3</v>
      </c>
      <c r="AR11" s="79">
        <f t="shared" si="1"/>
        <v>-1.9682645941689948E-3</v>
      </c>
      <c r="AS11" s="79"/>
      <c r="AT11" s="79"/>
      <c r="AU11" s="79"/>
      <c r="AV11" s="79"/>
      <c r="AX11" s="79"/>
    </row>
    <row r="12" spans="1:50" x14ac:dyDescent="0.25">
      <c r="A12" s="108" t="s">
        <v>85</v>
      </c>
      <c r="B12" s="91">
        <v>18923.299437000001</v>
      </c>
      <c r="C12" s="91">
        <v>7733.5757430000003</v>
      </c>
      <c r="D12" s="91"/>
      <c r="E12" s="91" t="s">
        <v>73</v>
      </c>
      <c r="F12" s="91">
        <v>1017.81985206352</v>
      </c>
      <c r="G12" s="91">
        <v>734.71543441017502</v>
      </c>
      <c r="H12" s="91">
        <v>58.426308932649498</v>
      </c>
      <c r="I12" s="91">
        <v>58.426308932649498</v>
      </c>
      <c r="J12" s="91">
        <v>7.7800125091856698</v>
      </c>
      <c r="K12" s="91">
        <v>1.45649670072926</v>
      </c>
      <c r="L12" s="91">
        <v>15.2407736446948</v>
      </c>
      <c r="M12" s="91">
        <v>420968.56757866801</v>
      </c>
      <c r="N12" s="91">
        <v>0</v>
      </c>
      <c r="O12" s="91">
        <v>8264.4035153745008</v>
      </c>
      <c r="P12" s="91">
        <v>0</v>
      </c>
      <c r="Q12" s="91">
        <v>2029.47469723985</v>
      </c>
      <c r="R12" s="91">
        <v>0</v>
      </c>
      <c r="S12" s="91">
        <v>0</v>
      </c>
      <c r="T12" s="91">
        <v>0</v>
      </c>
      <c r="U12" s="91">
        <v>0.272398972637451</v>
      </c>
      <c r="V12" s="91">
        <v>30.026043445107</v>
      </c>
      <c r="W12" s="91">
        <v>318.67164354811399</v>
      </c>
      <c r="X12" s="91">
        <v>573.20123451098505</v>
      </c>
      <c r="Y12" s="91">
        <v>1618.9600993597601</v>
      </c>
      <c r="Z12" s="91">
        <v>0</v>
      </c>
      <c r="AA12" s="91">
        <v>18889.682310328099</v>
      </c>
      <c r="AB12" s="91">
        <v>2905.0345334308299</v>
      </c>
      <c r="AC12" s="91">
        <v>16721.058056581602</v>
      </c>
      <c r="AD12" s="91">
        <v>0</v>
      </c>
      <c r="AE12" s="91">
        <v>22.8759114713672</v>
      </c>
      <c r="AF12" s="91">
        <v>1304.75040786298</v>
      </c>
      <c r="AG12" s="91">
        <v>0</v>
      </c>
      <c r="AH12" s="91">
        <v>1601.7039954705101</v>
      </c>
      <c r="AI12" s="91">
        <v>11.0045623274662</v>
      </c>
      <c r="AJ12" s="91">
        <v>20.960892046681199</v>
      </c>
      <c r="AK12" s="91">
        <v>0</v>
      </c>
      <c r="AL12" s="91">
        <v>183.981501635862</v>
      </c>
      <c r="AM12" s="91">
        <v>7721.8134746716396</v>
      </c>
      <c r="AN12" s="91">
        <v>20.0820852544316</v>
      </c>
      <c r="AP12" s="34"/>
      <c r="AQ12" s="79">
        <f t="shared" si="0"/>
        <v>-1.7764939345710862E-3</v>
      </c>
      <c r="AR12" s="79">
        <f t="shared" si="1"/>
        <v>-1.5209352981390633E-3</v>
      </c>
      <c r="AS12" s="79"/>
      <c r="AT12" s="79"/>
      <c r="AU12" s="79"/>
      <c r="AV12" s="79"/>
      <c r="AX12" s="79"/>
    </row>
    <row r="13" spans="1:50" x14ac:dyDescent="0.25">
      <c r="A13" s="108" t="s">
        <v>86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P13" s="34"/>
      <c r="AQ13" s="79" t="str">
        <f t="shared" si="0"/>
        <v/>
      </c>
      <c r="AR13" s="79" t="str">
        <f t="shared" si="1"/>
        <v/>
      </c>
      <c r="AS13" s="79"/>
      <c r="AT13" s="79"/>
      <c r="AU13" s="79"/>
      <c r="AV13" s="79"/>
      <c r="AX13" s="79"/>
    </row>
    <row r="14" spans="1:50" x14ac:dyDescent="0.25">
      <c r="A14" s="108" t="s">
        <v>87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P14" s="34"/>
      <c r="AQ14" s="79" t="str">
        <f t="shared" si="0"/>
        <v/>
      </c>
      <c r="AR14" s="79" t="str">
        <f t="shared" si="1"/>
        <v/>
      </c>
      <c r="AS14" s="79"/>
      <c r="AT14" s="79"/>
      <c r="AU14" s="79"/>
      <c r="AV14" s="79"/>
      <c r="AX14" s="79"/>
    </row>
    <row r="15" spans="1:50" x14ac:dyDescent="0.25">
      <c r="A15" s="111" t="s">
        <v>88</v>
      </c>
      <c r="B15" s="83"/>
      <c r="C15" s="8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P15" s="34"/>
      <c r="AQ15" s="79" t="str">
        <f t="shared" si="0"/>
        <v/>
      </c>
      <c r="AR15" s="79" t="str">
        <f t="shared" si="1"/>
        <v/>
      </c>
      <c r="AS15" s="79"/>
      <c r="AT15" s="79"/>
      <c r="AU15" s="79"/>
      <c r="AV15" s="79"/>
      <c r="AX15" s="79"/>
    </row>
    <row r="16" spans="1:50" x14ac:dyDescent="0.25">
      <c r="AQ16" s="79" t="str">
        <f t="shared" si="0"/>
        <v/>
      </c>
      <c r="AR16" s="79" t="str">
        <f t="shared" si="1"/>
        <v/>
      </c>
      <c r="AS16" s="79"/>
      <c r="AT16" s="79"/>
      <c r="AU16" s="79"/>
      <c r="AV16" s="79"/>
    </row>
    <row r="17" spans="1:48" x14ac:dyDescent="0.25">
      <c r="A17" s="109" t="s">
        <v>55</v>
      </c>
      <c r="B17" s="1">
        <f>SUM(B3:B15)</f>
        <v>602128.39367541997</v>
      </c>
      <c r="C17" s="1">
        <f>SUM(C3:C15)</f>
        <v>107449.16636788</v>
      </c>
      <c r="F17" s="1">
        <f>SUM(F3:F15)</f>
        <v>10297.922318060619</v>
      </c>
      <c r="G17" s="1">
        <f t="shared" ref="G17:AN17" si="2">SUM(G3:G15)</f>
        <v>10236.971406490193</v>
      </c>
      <c r="H17" s="1">
        <f t="shared" si="2"/>
        <v>1148.0032811211688</v>
      </c>
      <c r="I17" s="1">
        <f t="shared" si="2"/>
        <v>1148.0032811211688</v>
      </c>
      <c r="J17" s="1">
        <f t="shared" si="2"/>
        <v>414.59879351735754</v>
      </c>
      <c r="K17" s="1">
        <f t="shared" si="2"/>
        <v>135.3452213945499</v>
      </c>
      <c r="L17" s="1">
        <f t="shared" si="2"/>
        <v>150.68084047764378</v>
      </c>
      <c r="M17" s="1">
        <f t="shared" si="2"/>
        <v>7084159.3225665428</v>
      </c>
      <c r="N17" s="1">
        <f t="shared" si="2"/>
        <v>0</v>
      </c>
      <c r="O17" s="1">
        <f t="shared" si="2"/>
        <v>85306.063043264163</v>
      </c>
      <c r="P17" s="1">
        <f t="shared" si="2"/>
        <v>0</v>
      </c>
      <c r="Q17" s="1">
        <f t="shared" si="2"/>
        <v>34851.355745887253</v>
      </c>
      <c r="R17" s="1">
        <f t="shared" si="2"/>
        <v>0</v>
      </c>
      <c r="S17" s="1">
        <f t="shared" si="2"/>
        <v>0</v>
      </c>
      <c r="T17" s="1">
        <f t="shared" si="2"/>
        <v>0</v>
      </c>
      <c r="U17" s="1">
        <f t="shared" si="2"/>
        <v>2.3361228225148944</v>
      </c>
      <c r="V17" s="1">
        <f t="shared" si="2"/>
        <v>497.88139930632485</v>
      </c>
      <c r="W17" s="1">
        <f t="shared" si="2"/>
        <v>5742.2029323192837</v>
      </c>
      <c r="X17" s="1">
        <f t="shared" si="2"/>
        <v>4435.9910152432885</v>
      </c>
      <c r="Y17" s="1">
        <f t="shared" si="2"/>
        <v>26323.651620848392</v>
      </c>
      <c r="Z17" s="1">
        <f t="shared" si="2"/>
        <v>0</v>
      </c>
      <c r="AA17" s="1">
        <f t="shared" si="2"/>
        <v>600882.88325083943</v>
      </c>
      <c r="AB17" s="1">
        <f t="shared" si="2"/>
        <v>194139.3420085535</v>
      </c>
      <c r="AC17" s="1">
        <f t="shared" si="2"/>
        <v>202813.74595306325</v>
      </c>
      <c r="AD17" s="1">
        <f t="shared" si="2"/>
        <v>0</v>
      </c>
      <c r="AE17" s="1">
        <f t="shared" si="2"/>
        <v>187.83840841644792</v>
      </c>
      <c r="AF17" s="1">
        <f t="shared" si="2"/>
        <v>13911.705230304928</v>
      </c>
      <c r="AG17" s="1">
        <f t="shared" si="2"/>
        <v>0</v>
      </c>
      <c r="AH17" s="1">
        <f t="shared" si="2"/>
        <v>20003.31536940152</v>
      </c>
      <c r="AI17" s="1">
        <f t="shared" si="2"/>
        <v>346.35589854871893</v>
      </c>
      <c r="AJ17" s="1">
        <f t="shared" si="2"/>
        <v>372.69295288736879</v>
      </c>
      <c r="AK17" s="1">
        <f t="shared" si="2"/>
        <v>0</v>
      </c>
      <c r="AL17" s="1">
        <f t="shared" si="2"/>
        <v>1636.680461462691</v>
      </c>
      <c r="AM17" s="1">
        <f t="shared" si="2"/>
        <v>107266.09313444296</v>
      </c>
      <c r="AN17" s="1">
        <f t="shared" si="2"/>
        <v>399.67764698515231</v>
      </c>
      <c r="AQ17" s="79">
        <f t="shared" si="0"/>
        <v>-2.0685130242370526E-3</v>
      </c>
      <c r="AR17" s="79">
        <f t="shared" si="1"/>
        <v>-1.7038125061877346E-3</v>
      </c>
      <c r="AS17" s="79"/>
      <c r="AT17" s="79"/>
      <c r="AU17" s="79"/>
      <c r="AV17" s="79"/>
    </row>
    <row r="18" spans="1:48" x14ac:dyDescent="0.25">
      <c r="A18" s="109" t="s">
        <v>74</v>
      </c>
      <c r="B18" s="1">
        <f>SUM(B3:B15)</f>
        <v>602128.39367541997</v>
      </c>
      <c r="C18" s="1">
        <f>SUM(C3:C15)</f>
        <v>107449.16636788</v>
      </c>
      <c r="F18" s="1">
        <f>SUM(F3:F15)</f>
        <v>10297.922318060619</v>
      </c>
      <c r="G18" s="1">
        <f t="shared" ref="G18:AN18" si="3">SUM(G3:G15)</f>
        <v>10236.971406490193</v>
      </c>
      <c r="H18" s="1">
        <f t="shared" si="3"/>
        <v>1148.0032811211688</v>
      </c>
      <c r="I18" s="1">
        <f t="shared" si="3"/>
        <v>1148.0032811211688</v>
      </c>
      <c r="J18" s="1">
        <f t="shared" si="3"/>
        <v>414.59879351735754</v>
      </c>
      <c r="K18" s="1">
        <f t="shared" si="3"/>
        <v>135.3452213945499</v>
      </c>
      <c r="L18" s="1">
        <f t="shared" si="3"/>
        <v>150.68084047764378</v>
      </c>
      <c r="M18" s="1">
        <f t="shared" si="3"/>
        <v>7084159.3225665428</v>
      </c>
      <c r="N18" s="1">
        <f t="shared" si="3"/>
        <v>0</v>
      </c>
      <c r="O18" s="1">
        <f t="shared" si="3"/>
        <v>85306.063043264163</v>
      </c>
      <c r="P18" s="1">
        <f t="shared" si="3"/>
        <v>0</v>
      </c>
      <c r="Q18" s="1">
        <f t="shared" si="3"/>
        <v>34851.355745887253</v>
      </c>
      <c r="R18" s="1">
        <f t="shared" si="3"/>
        <v>0</v>
      </c>
      <c r="S18" s="1">
        <f t="shared" si="3"/>
        <v>0</v>
      </c>
      <c r="T18" s="1">
        <f t="shared" si="3"/>
        <v>0</v>
      </c>
      <c r="U18" s="1">
        <f t="shared" si="3"/>
        <v>2.3361228225148944</v>
      </c>
      <c r="V18" s="1">
        <f t="shared" si="3"/>
        <v>497.88139930632485</v>
      </c>
      <c r="W18" s="1">
        <f t="shared" si="3"/>
        <v>5742.2029323192837</v>
      </c>
      <c r="X18" s="1">
        <f t="shared" si="3"/>
        <v>4435.9910152432885</v>
      </c>
      <c r="Y18" s="1">
        <f t="shared" si="3"/>
        <v>26323.651620848392</v>
      </c>
      <c r="Z18" s="1">
        <f t="shared" si="3"/>
        <v>0</v>
      </c>
      <c r="AA18" s="1">
        <f t="shared" si="3"/>
        <v>600882.88325083943</v>
      </c>
      <c r="AB18" s="1">
        <f t="shared" si="3"/>
        <v>194139.3420085535</v>
      </c>
      <c r="AC18" s="1">
        <f t="shared" si="3"/>
        <v>202813.74595306325</v>
      </c>
      <c r="AD18" s="1">
        <f t="shared" si="3"/>
        <v>0</v>
      </c>
      <c r="AE18" s="1">
        <f t="shared" si="3"/>
        <v>187.83840841644792</v>
      </c>
      <c r="AF18" s="1">
        <f t="shared" si="3"/>
        <v>13911.705230304928</v>
      </c>
      <c r="AG18" s="1">
        <f t="shared" si="3"/>
        <v>0</v>
      </c>
      <c r="AH18" s="1">
        <f t="shared" si="3"/>
        <v>20003.31536940152</v>
      </c>
      <c r="AI18" s="1">
        <f t="shared" si="3"/>
        <v>346.35589854871893</v>
      </c>
      <c r="AJ18" s="1">
        <f t="shared" si="3"/>
        <v>372.69295288736879</v>
      </c>
      <c r="AK18" s="1">
        <f t="shared" si="3"/>
        <v>0</v>
      </c>
      <c r="AL18" s="1">
        <f t="shared" si="3"/>
        <v>1636.680461462691</v>
      </c>
      <c r="AM18" s="1">
        <f t="shared" si="3"/>
        <v>107266.09313444296</v>
      </c>
      <c r="AN18" s="1">
        <f t="shared" si="3"/>
        <v>399.67764698515231</v>
      </c>
      <c r="AQ18" s="79">
        <f t="shared" si="0"/>
        <v>-2.0685130242370526E-3</v>
      </c>
      <c r="AR18" s="79">
        <f t="shared" si="1"/>
        <v>-1.7038125061877346E-3</v>
      </c>
      <c r="AS18" s="79"/>
      <c r="AT18" s="79"/>
      <c r="AU18" s="79"/>
      <c r="AV18" s="79"/>
    </row>
    <row r="19" spans="1:48" x14ac:dyDescent="0.25">
      <c r="A19" s="109"/>
      <c r="B19" s="1"/>
      <c r="C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Q19" s="79"/>
      <c r="AR19" s="79"/>
      <c r="AS19" s="79"/>
      <c r="AT19" s="79"/>
      <c r="AU19" s="79"/>
      <c r="AV19" s="79"/>
    </row>
    <row r="21" spans="1:48" x14ac:dyDescent="0.25">
      <c r="A21" s="110"/>
    </row>
    <row r="22" spans="1:48" x14ac:dyDescent="0.25">
      <c r="A22" s="11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X3" activePane="bottomRight" state="frozen"/>
      <selection activeCell="E24" sqref="E24"/>
      <selection pane="topRight" activeCell="E24" sqref="E24"/>
      <selection pane="bottomLeft" activeCell="E24" sqref="E24"/>
      <selection pane="bottomRight" activeCell="AP24" sqref="AP24"/>
    </sheetView>
  </sheetViews>
  <sheetFormatPr defaultColWidth="9.140625" defaultRowHeight="15" x14ac:dyDescent="0.25"/>
  <cols>
    <col min="1" max="1" width="19.7109375" style="27" customWidth="1"/>
    <col min="2" max="2" width="12.140625" style="27" customWidth="1"/>
    <col min="3" max="3" width="12.5703125" style="27" customWidth="1"/>
    <col min="4" max="4" width="9.140625" style="27"/>
    <col min="5" max="5" width="15.42578125" style="27" bestFit="1" customWidth="1"/>
    <col min="6" max="7" width="6.7109375" style="25" bestFit="1" customWidth="1"/>
    <col min="8" max="8" width="4.140625" style="25" bestFit="1" customWidth="1"/>
    <col min="9" max="9" width="5.7109375" style="25" bestFit="1" customWidth="1"/>
    <col min="10" max="10" width="6.7109375" style="25" bestFit="1" customWidth="1"/>
    <col min="11" max="11" width="5.85546875" style="25" bestFit="1" customWidth="1"/>
    <col min="12" max="12" width="5.7109375" style="25" bestFit="1" customWidth="1"/>
    <col min="13" max="13" width="9.28515625" style="25" bestFit="1" customWidth="1"/>
    <col min="14" max="14" width="7.7109375" style="25" bestFit="1" customWidth="1"/>
    <col min="15" max="15" width="9.28515625" style="25" bestFit="1" customWidth="1"/>
    <col min="16" max="16" width="5.7109375" style="25" bestFit="1" customWidth="1"/>
    <col min="17" max="17" width="5.28515625" style="25" bestFit="1" customWidth="1"/>
    <col min="18" max="18" width="8.7109375" style="25" bestFit="1" customWidth="1"/>
    <col min="19" max="19" width="4.85546875" style="25" bestFit="1" customWidth="1"/>
    <col min="20" max="20" width="7.85546875" style="25" bestFit="1" customWidth="1"/>
    <col min="21" max="21" width="5.85546875" style="25" bestFit="1" customWidth="1"/>
    <col min="22" max="22" width="6" style="25" bestFit="1" customWidth="1"/>
    <col min="23" max="24" width="6.7109375" style="25" bestFit="1" customWidth="1"/>
    <col min="25" max="26" width="5.7109375" style="25" bestFit="1" customWidth="1"/>
    <col min="27" max="27" width="12" style="25" customWidth="1"/>
    <col min="28" max="29" width="9.140625" style="25"/>
    <col min="30" max="30" width="12" style="25" customWidth="1"/>
    <col min="31" max="31" width="5.85546875" style="25" bestFit="1" customWidth="1"/>
    <col min="32" max="32" width="18.7109375" style="25" bestFit="1" customWidth="1"/>
    <col min="33" max="33" width="6.28515625" style="25" customWidth="1"/>
    <col min="34" max="34" width="6.7109375" style="25" bestFit="1" customWidth="1"/>
    <col min="35" max="35" width="4" style="25" bestFit="1" customWidth="1"/>
    <col min="36" max="36" width="4.140625" style="25" bestFit="1" customWidth="1"/>
    <col min="37" max="37" width="5.5703125" style="25" bestFit="1" customWidth="1"/>
    <col min="38" max="38" width="5.7109375" style="25" bestFit="1" customWidth="1"/>
    <col min="39" max="39" width="5.5703125" style="25" bestFit="1" customWidth="1"/>
    <col min="40" max="40" width="7.7109375" style="25" bestFit="1" customWidth="1"/>
    <col min="41" max="42" width="5" style="25" bestFit="1" customWidth="1"/>
    <col min="43" max="43" width="8.5703125" style="25" bestFit="1" customWidth="1"/>
    <col min="44" max="44" width="4.42578125" style="25" bestFit="1" customWidth="1"/>
    <col min="45" max="45" width="7.5703125" style="25" bestFit="1" customWidth="1"/>
    <col min="46" max="46" width="5.5703125" style="25" bestFit="1" customWidth="1"/>
    <col min="47" max="47" width="5.7109375" style="25" bestFit="1" customWidth="1"/>
    <col min="48" max="49" width="6.7109375" style="25" bestFit="1" customWidth="1"/>
    <col min="50" max="50" width="5.5703125" style="25" bestFit="1" customWidth="1"/>
    <col min="51" max="51" width="4" style="25" bestFit="1" customWidth="1"/>
    <col min="52" max="54" width="9.140625" style="25"/>
    <col min="55" max="16384" width="9.140625" style="27"/>
  </cols>
  <sheetData>
    <row r="1" spans="1:59" x14ac:dyDescent="0.25">
      <c r="B1" s="27" t="s">
        <v>503</v>
      </c>
      <c r="E1" s="27" t="s">
        <v>515</v>
      </c>
      <c r="AG1" s="27" t="s">
        <v>516</v>
      </c>
      <c r="BC1" s="27" t="s">
        <v>333</v>
      </c>
      <c r="BF1" s="90" t="s">
        <v>488</v>
      </c>
      <c r="BG1" s="90"/>
    </row>
    <row r="2" spans="1:59" x14ac:dyDescent="0.25">
      <c r="A2" s="27" t="s">
        <v>52</v>
      </c>
      <c r="B2" s="27" t="s">
        <v>304</v>
      </c>
      <c r="C2" s="27" t="s">
        <v>305</v>
      </c>
      <c r="E2" s="91" t="s">
        <v>226</v>
      </c>
      <c r="F2" s="91" t="s">
        <v>149</v>
      </c>
      <c r="G2" s="91" t="s">
        <v>151</v>
      </c>
      <c r="H2" s="91" t="s">
        <v>152</v>
      </c>
      <c r="I2" s="91" t="s">
        <v>153</v>
      </c>
      <c r="J2" s="91" t="s">
        <v>154</v>
      </c>
      <c r="K2" s="91" t="s">
        <v>155</v>
      </c>
      <c r="L2" s="91" t="s">
        <v>156</v>
      </c>
      <c r="M2" s="91" t="s">
        <v>54</v>
      </c>
      <c r="N2" s="91" t="s">
        <v>53</v>
      </c>
      <c r="O2" s="91" t="s">
        <v>157</v>
      </c>
      <c r="P2" s="91" t="s">
        <v>158</v>
      </c>
      <c r="Q2" s="91" t="s">
        <v>159</v>
      </c>
      <c r="R2" s="91" t="s">
        <v>160</v>
      </c>
      <c r="S2" s="91" t="s">
        <v>161</v>
      </c>
      <c r="T2" s="91" t="s">
        <v>162</v>
      </c>
      <c r="U2" s="91" t="s">
        <v>163</v>
      </c>
      <c r="V2" s="91" t="s">
        <v>164</v>
      </c>
      <c r="W2" s="91" t="s">
        <v>165</v>
      </c>
      <c r="X2" s="91" t="s">
        <v>166</v>
      </c>
      <c r="Y2" s="91" t="s">
        <v>167</v>
      </c>
      <c r="Z2" s="91" t="s">
        <v>168</v>
      </c>
      <c r="AA2" s="27"/>
      <c r="AB2" s="25" t="s">
        <v>54</v>
      </c>
      <c r="AC2" s="25" t="s">
        <v>53</v>
      </c>
      <c r="AD2" s="27"/>
      <c r="AE2" s="25" t="s">
        <v>306</v>
      </c>
      <c r="AF2" s="25" t="s">
        <v>177</v>
      </c>
      <c r="AG2" s="25" t="s">
        <v>149</v>
      </c>
      <c r="AH2" s="25" t="s">
        <v>151</v>
      </c>
      <c r="AI2" s="25" t="s">
        <v>152</v>
      </c>
      <c r="AJ2" s="25" t="s">
        <v>153</v>
      </c>
      <c r="AK2" s="25" t="s">
        <v>154</v>
      </c>
      <c r="AL2" s="25" t="s">
        <v>155</v>
      </c>
      <c r="AM2" s="25" t="s">
        <v>156</v>
      </c>
      <c r="AN2" s="25" t="s">
        <v>157</v>
      </c>
      <c r="AO2" s="25" t="s">
        <v>158</v>
      </c>
      <c r="AP2" s="25" t="s">
        <v>159</v>
      </c>
      <c r="AQ2" s="25" t="s">
        <v>160</v>
      </c>
      <c r="AR2" s="25" t="s">
        <v>161</v>
      </c>
      <c r="AS2" s="25" t="s">
        <v>162</v>
      </c>
      <c r="AT2" s="25" t="s">
        <v>163</v>
      </c>
      <c r="AU2" s="25" t="s">
        <v>164</v>
      </c>
      <c r="AV2" s="25" t="s">
        <v>165</v>
      </c>
      <c r="AW2" s="25" t="s">
        <v>166</v>
      </c>
      <c r="AX2" s="25" t="s">
        <v>167</v>
      </c>
      <c r="AY2" s="25" t="s">
        <v>168</v>
      </c>
      <c r="AZ2" s="25" t="s">
        <v>54</v>
      </c>
      <c r="BA2" s="25" t="s">
        <v>53</v>
      </c>
      <c r="BC2" s="25" t="s">
        <v>54</v>
      </c>
      <c r="BD2" s="25" t="s">
        <v>53</v>
      </c>
      <c r="BF2" s="91" t="s">
        <v>54</v>
      </c>
      <c r="BG2" s="91" t="s">
        <v>53</v>
      </c>
    </row>
    <row r="3" spans="1:59" x14ac:dyDescent="0.25">
      <c r="A3" s="24" t="s">
        <v>121</v>
      </c>
      <c r="B3" s="91">
        <v>34555.71688</v>
      </c>
      <c r="C3" s="91">
        <v>5411.6774538</v>
      </c>
      <c r="E3" s="91" t="s">
        <v>121</v>
      </c>
      <c r="F3" s="91">
        <v>116.534471469435</v>
      </c>
      <c r="G3" s="91">
        <v>175.20330384651299</v>
      </c>
      <c r="H3" s="91">
        <v>3.4943327987124899</v>
      </c>
      <c r="I3" s="91">
        <v>4.4594455375695201</v>
      </c>
      <c r="J3" s="91">
        <v>105.801399053114</v>
      </c>
      <c r="K3" s="91">
        <v>4.9182735605196299</v>
      </c>
      <c r="L3" s="91">
        <v>40.8944382898746</v>
      </c>
      <c r="M3" s="91">
        <v>16723.364818972899</v>
      </c>
      <c r="N3" s="91">
        <v>2567.4271171811702</v>
      </c>
      <c r="O3" s="91">
        <v>14155.9377017918</v>
      </c>
      <c r="P3" s="91">
        <v>16.792791878172501</v>
      </c>
      <c r="Q3" s="91">
        <v>2.9068843730881802</v>
      </c>
      <c r="R3" s="91">
        <v>1481.0677831974699</v>
      </c>
      <c r="S3" s="91">
        <v>1.49025568103529</v>
      </c>
      <c r="T3" s="91">
        <v>59.175785975297103</v>
      </c>
      <c r="U3" s="91">
        <v>1.38640685196514</v>
      </c>
      <c r="V3" s="91">
        <v>3.01798376295904</v>
      </c>
      <c r="W3" s="91">
        <v>148.14105899017201</v>
      </c>
      <c r="X3" s="91">
        <v>374.11159928790602</v>
      </c>
      <c r="Y3" s="91">
        <v>19.106768850895801</v>
      </c>
      <c r="Z3" s="91">
        <v>8.9241337764623605</v>
      </c>
      <c r="AA3" s="27"/>
      <c r="AB3" s="49">
        <f>(M3-B3)/(B3+1E-50)</f>
        <v>-0.51604636428040729</v>
      </c>
      <c r="AC3" s="49">
        <f>(N3-C3)/(C3+1E-50)</f>
        <v>-0.52557647067853963</v>
      </c>
      <c r="AD3" s="27"/>
      <c r="AE3" s="25">
        <v>110</v>
      </c>
      <c r="AF3" s="25" t="s">
        <v>121</v>
      </c>
      <c r="AG3" s="25">
        <v>14.7890431638605</v>
      </c>
      <c r="AH3" s="25">
        <v>21.7423957492794</v>
      </c>
      <c r="AI3" s="25">
        <v>0.45064047702459498</v>
      </c>
      <c r="AJ3" s="25">
        <v>0.69547516845832003</v>
      </c>
      <c r="AK3" s="25">
        <v>13.322056897150601</v>
      </c>
      <c r="AL3" s="25">
        <v>0.61699073382066005</v>
      </c>
      <c r="AM3" s="25">
        <v>5.15436406756778</v>
      </c>
      <c r="AN3" s="25">
        <v>1740.52292145202</v>
      </c>
      <c r="AO3" s="25">
        <v>2.1040771791943498</v>
      </c>
      <c r="AP3" s="25">
        <v>0.362305064166006</v>
      </c>
      <c r="AQ3" s="25">
        <v>185.21519592625401</v>
      </c>
      <c r="AR3" s="25">
        <v>0.21697918512220901</v>
      </c>
      <c r="AS3" s="25">
        <v>7.6934769426913201</v>
      </c>
      <c r="AT3" s="25">
        <v>0.17724796827765199</v>
      </c>
      <c r="AU3" s="25">
        <v>0.365727170955502</v>
      </c>
      <c r="AV3" s="25">
        <v>19.256185247722701</v>
      </c>
      <c r="AW3" s="25">
        <v>47.423107180278301</v>
      </c>
      <c r="AX3" s="25">
        <v>2.3935494084513098</v>
      </c>
      <c r="AY3" s="25">
        <v>1.1271976633146801</v>
      </c>
      <c r="AZ3" s="25">
        <f t="shared" ref="AZ3:AZ12" si="0">BA3+AN3</f>
        <v>2063.6289366456103</v>
      </c>
      <c r="BA3" s="25">
        <f t="shared" ref="BA3:BA12" si="1">SUM(AG3:AY3)-AN3</f>
        <v>323.10601519359034</v>
      </c>
      <c r="BC3" s="22">
        <f t="shared" ref="BC3:BD6" si="2">AZ3/M3</f>
        <v>0.12339795005275454</v>
      </c>
      <c r="BD3" s="22">
        <f t="shared" si="2"/>
        <v>0.12584817424080763</v>
      </c>
      <c r="BF3" s="79">
        <v>0.14074880009144136</v>
      </c>
      <c r="BG3" s="79">
        <v>0.1488081415219433</v>
      </c>
    </row>
    <row r="4" spans="1:59" x14ac:dyDescent="0.25">
      <c r="A4" s="6" t="s">
        <v>77</v>
      </c>
      <c r="B4" s="91">
        <v>11411.309121</v>
      </c>
      <c r="C4" s="91">
        <v>1770.1992858999999</v>
      </c>
      <c r="E4" s="91" t="s">
        <v>77</v>
      </c>
      <c r="F4" s="91">
        <v>81.142561109365801</v>
      </c>
      <c r="G4" s="91">
        <v>119.043194387032</v>
      </c>
      <c r="H4" s="91">
        <v>2.5103714236897599</v>
      </c>
      <c r="I4" s="91">
        <v>3.9048045327028</v>
      </c>
      <c r="J4" s="91">
        <v>73.435633746148795</v>
      </c>
      <c r="K4" s="91">
        <v>3.3726378853265899</v>
      </c>
      <c r="L4" s="91">
        <v>28.348379217028398</v>
      </c>
      <c r="M4" s="91">
        <v>11448.327003202199</v>
      </c>
      <c r="N4" s="91">
        <v>1775.7343082171701</v>
      </c>
      <c r="O4" s="91">
        <v>9672.5926949850309</v>
      </c>
      <c r="P4" s="91">
        <v>11.9377392703803</v>
      </c>
      <c r="Q4" s="91">
        <v>1.9936611606232399</v>
      </c>
      <c r="R4" s="91">
        <v>1016.08045933299</v>
      </c>
      <c r="S4" s="91">
        <v>1.18687301928492</v>
      </c>
      <c r="T4" s="91">
        <v>42.661451412887097</v>
      </c>
      <c r="U4" s="91">
        <v>0.96994273494381</v>
      </c>
      <c r="V4" s="91">
        <v>2.0594001223565201</v>
      </c>
      <c r="W4" s="91">
        <v>106.78459917216399</v>
      </c>
      <c r="X4" s="91">
        <v>261.03738068861298</v>
      </c>
      <c r="Y4" s="91">
        <v>13.0827302038724</v>
      </c>
      <c r="Z4" s="91">
        <v>6.1824887977645098</v>
      </c>
      <c r="AA4" s="27"/>
      <c r="AB4" s="49">
        <f t="shared" ref="AB4:AB15" si="3">(M4-B4)/(B4+1E-50)</f>
        <v>3.2439645451437034E-3</v>
      </c>
      <c r="AC4" s="49">
        <f t="shared" ref="AC4:AC15" si="4">(N4-C4)/(C4+1E-50)</f>
        <v>3.126779205741267E-3</v>
      </c>
      <c r="AD4" s="27"/>
      <c r="AE4" s="25">
        <v>111</v>
      </c>
      <c r="AF4" s="25" t="s">
        <v>77</v>
      </c>
      <c r="AG4" s="25">
        <v>25.1504134726326</v>
      </c>
      <c r="AH4" s="25">
        <v>36.889009593459598</v>
      </c>
      <c r="AI4" s="25">
        <v>0.77831379674510803</v>
      </c>
      <c r="AJ4" s="25">
        <v>1.21499779356482</v>
      </c>
      <c r="AK4" s="25">
        <v>22.760285981060399</v>
      </c>
      <c r="AL4" s="25">
        <v>1.04535601156361</v>
      </c>
      <c r="AM4" s="25">
        <v>8.7863401084156205</v>
      </c>
      <c r="AN4" s="25">
        <v>2996.4663264570499</v>
      </c>
      <c r="AO4" s="25">
        <v>3.6992721283397101</v>
      </c>
      <c r="AP4" s="25">
        <v>0.61776138281245296</v>
      </c>
      <c r="AQ4" s="25">
        <v>314.87674395772899</v>
      </c>
      <c r="AR4" s="25">
        <v>0.36865066037806099</v>
      </c>
      <c r="AS4" s="25">
        <v>13.231866599911701</v>
      </c>
      <c r="AT4" s="25">
        <v>0.30075180160113801</v>
      </c>
      <c r="AU4" s="25">
        <v>0.63775096197703296</v>
      </c>
      <c r="AV4" s="25">
        <v>33.120139933633297</v>
      </c>
      <c r="AW4" s="25">
        <v>80.910860230379896</v>
      </c>
      <c r="AX4" s="25">
        <v>4.0549040917844401</v>
      </c>
      <c r="AY4" s="25">
        <v>1.9163396902394301</v>
      </c>
      <c r="AZ4" s="25">
        <f t="shared" si="0"/>
        <v>3546.826084653278</v>
      </c>
      <c r="BA4" s="25">
        <f t="shared" si="1"/>
        <v>550.35975819622809</v>
      </c>
      <c r="BC4" s="22">
        <f t="shared" si="2"/>
        <v>0.30981173787761296</v>
      </c>
      <c r="BD4" s="22">
        <f t="shared" si="2"/>
        <v>0.30993361768675126</v>
      </c>
      <c r="BF4" s="79">
        <v>0.31266769441619202</v>
      </c>
      <c r="BG4" s="79">
        <v>0.31306803548262807</v>
      </c>
    </row>
    <row r="5" spans="1:59" x14ac:dyDescent="0.25">
      <c r="A5" s="6" t="s">
        <v>71</v>
      </c>
      <c r="B5" s="91">
        <v>61955.499650999998</v>
      </c>
      <c r="C5" s="91">
        <v>9815.7741886999993</v>
      </c>
      <c r="E5" s="91" t="s">
        <v>71</v>
      </c>
      <c r="F5" s="91">
        <v>450.45015548096598</v>
      </c>
      <c r="G5" s="91">
        <v>659.61366975864803</v>
      </c>
      <c r="H5" s="91">
        <v>13.9229086680224</v>
      </c>
      <c r="I5" s="91">
        <v>21.381579170731399</v>
      </c>
      <c r="J5" s="91">
        <v>406.92894304910101</v>
      </c>
      <c r="K5" s="91">
        <v>18.6800760594586</v>
      </c>
      <c r="L5" s="91">
        <v>157.13446706019101</v>
      </c>
      <c r="M5" s="91">
        <v>62151.970335267899</v>
      </c>
      <c r="N5" s="91">
        <v>9845.7750961490692</v>
      </c>
      <c r="O5" s="91">
        <v>52306.195239118802</v>
      </c>
      <c r="P5" s="91">
        <v>66.112111421595401</v>
      </c>
      <c r="Q5" s="91">
        <v>11.063136074780701</v>
      </c>
      <c r="R5" s="91">
        <v>5637.2127669659403</v>
      </c>
      <c r="S5" s="91">
        <v>6.6188381642112697</v>
      </c>
      <c r="T5" s="91">
        <v>235.62708102536899</v>
      </c>
      <c r="U5" s="91">
        <v>5.3633601746060702</v>
      </c>
      <c r="V5" s="91">
        <v>11.4230412760352</v>
      </c>
      <c r="W5" s="91">
        <v>589.79552020811605</v>
      </c>
      <c r="X5" s="91">
        <v>1447.7220845803199</v>
      </c>
      <c r="Y5" s="91">
        <v>72.470348716083294</v>
      </c>
      <c r="Z5" s="91">
        <v>34.255008294890203</v>
      </c>
      <c r="AA5" s="27"/>
      <c r="AB5" s="49">
        <f t="shared" si="3"/>
        <v>3.1711580953205903E-3</v>
      </c>
      <c r="AC5" s="49">
        <f t="shared" si="4"/>
        <v>3.0563974753623838E-3</v>
      </c>
      <c r="AD5" s="27"/>
      <c r="AE5" s="25">
        <v>112</v>
      </c>
      <c r="AF5" s="25" t="s">
        <v>71</v>
      </c>
      <c r="AG5" s="25">
        <v>48.221136093335303</v>
      </c>
      <c r="AH5" s="25">
        <v>68.8425846576162</v>
      </c>
      <c r="AI5" s="25">
        <v>1.5194154829959301</v>
      </c>
      <c r="AJ5" s="25">
        <v>2.73449241271148</v>
      </c>
      <c r="AK5" s="25">
        <v>43.197692386533703</v>
      </c>
      <c r="AL5" s="25">
        <v>1.97229845901791</v>
      </c>
      <c r="AM5" s="25">
        <v>16.695596383935701</v>
      </c>
      <c r="AN5" s="25">
        <v>5426.9106735805199</v>
      </c>
      <c r="AO5" s="25">
        <v>7.0210085089587801</v>
      </c>
      <c r="AP5" s="25">
        <v>1.1620548885315301</v>
      </c>
      <c r="AQ5" s="25">
        <v>593.97157161748601</v>
      </c>
      <c r="AR5" s="25">
        <v>0.80725878448688004</v>
      </c>
      <c r="AS5" s="25">
        <v>25.8555073848283</v>
      </c>
      <c r="AT5" s="25">
        <v>0.57737938994661098</v>
      </c>
      <c r="AU5" s="25">
        <v>1.1683340061723699</v>
      </c>
      <c r="AV5" s="25">
        <v>64.706157343784199</v>
      </c>
      <c r="AW5" s="25">
        <v>154.81387026031601</v>
      </c>
      <c r="AX5" s="25">
        <v>7.6405456272580103</v>
      </c>
      <c r="AY5" s="25">
        <v>3.6448564921528801</v>
      </c>
      <c r="AZ5" s="25">
        <f t="shared" si="0"/>
        <v>6471.4624337605883</v>
      </c>
      <c r="BA5" s="25">
        <f t="shared" si="1"/>
        <v>1044.5517601800684</v>
      </c>
      <c r="BC5" s="22">
        <f t="shared" si="2"/>
        <v>0.10412320637385138</v>
      </c>
      <c r="BD5" s="22">
        <f t="shared" si="2"/>
        <v>0.1060913691384865</v>
      </c>
      <c r="BF5" s="79">
        <v>0.12043489368840181</v>
      </c>
      <c r="BG5" s="79">
        <v>0.12541258822839121</v>
      </c>
    </row>
    <row r="6" spans="1:59" x14ac:dyDescent="0.25">
      <c r="A6" s="6" t="s">
        <v>122</v>
      </c>
      <c r="B6" s="91">
        <v>65875.533557000002</v>
      </c>
      <c r="C6" s="91">
        <v>10230.536593999999</v>
      </c>
      <c r="E6" s="91" t="s">
        <v>122</v>
      </c>
      <c r="F6" s="91">
        <v>469.91490214234102</v>
      </c>
      <c r="G6" s="91">
        <v>686.77962686772798</v>
      </c>
      <c r="H6" s="91">
        <v>14.5257491029944</v>
      </c>
      <c r="I6" s="91">
        <v>22.415415488571799</v>
      </c>
      <c r="J6" s="91">
        <v>424.195894442699</v>
      </c>
      <c r="K6" s="91">
        <v>19.454863120532199</v>
      </c>
      <c r="L6" s="91">
        <v>163.80084051213299</v>
      </c>
      <c r="M6" s="91">
        <v>66082.739304221293</v>
      </c>
      <c r="N6" s="91">
        <v>10261.468776159199</v>
      </c>
      <c r="O6" s="91">
        <v>55821.270528061999</v>
      </c>
      <c r="P6" s="91">
        <v>68.8667870390275</v>
      </c>
      <c r="Q6" s="91">
        <v>11.527906766536001</v>
      </c>
      <c r="R6" s="91">
        <v>5873.6704046032501</v>
      </c>
      <c r="S6" s="91">
        <v>6.9421939295733202</v>
      </c>
      <c r="T6" s="91">
        <v>245.739299701824</v>
      </c>
      <c r="U6" s="91">
        <v>5.5916153816476202</v>
      </c>
      <c r="V6" s="91">
        <v>11.8873200063934</v>
      </c>
      <c r="W6" s="91">
        <v>615.10413465831095</v>
      </c>
      <c r="X6" s="91">
        <v>1509.8681738564801</v>
      </c>
      <c r="Y6" s="91">
        <v>75.470468647519496</v>
      </c>
      <c r="Z6" s="91">
        <v>35.713179891642802</v>
      </c>
      <c r="AA6" s="27"/>
      <c r="AB6" s="49">
        <f t="shared" si="3"/>
        <v>3.1454128116017825E-3</v>
      </c>
      <c r="AC6" s="49">
        <f t="shared" si="4"/>
        <v>3.0235151279690777E-3</v>
      </c>
      <c r="AD6" s="27"/>
      <c r="AE6" s="25">
        <v>113</v>
      </c>
      <c r="AF6" s="25" t="s">
        <v>122</v>
      </c>
      <c r="AG6" s="25">
        <v>31.0017585255437</v>
      </c>
      <c r="AH6" s="25">
        <v>43.312879823625899</v>
      </c>
      <c r="AI6" s="25">
        <v>0.98555634456361096</v>
      </c>
      <c r="AJ6" s="25">
        <v>1.90773673993034</v>
      </c>
      <c r="AK6" s="25">
        <v>27.5194051090171</v>
      </c>
      <c r="AL6" s="25">
        <v>1.2497012157149101</v>
      </c>
      <c r="AM6" s="25">
        <v>10.646976905044101</v>
      </c>
      <c r="AN6" s="25">
        <v>3481.7260027334801</v>
      </c>
      <c r="AO6" s="25">
        <v>4.45572583695688</v>
      </c>
      <c r="AP6" s="25">
        <v>0.73652177786232598</v>
      </c>
      <c r="AQ6" s="25">
        <v>377.05820874811099</v>
      </c>
      <c r="AR6" s="25">
        <v>0.56312682982132301</v>
      </c>
      <c r="AS6" s="25">
        <v>16.724433297297601</v>
      </c>
      <c r="AT6" s="25">
        <v>0.37001061519008799</v>
      </c>
      <c r="AU6" s="25">
        <v>0.72502565583205003</v>
      </c>
      <c r="AV6" s="25">
        <v>41.849949462173299</v>
      </c>
      <c r="AW6" s="25">
        <v>99.267836950119701</v>
      </c>
      <c r="AX6" s="25">
        <v>4.8370882221181102</v>
      </c>
      <c r="AY6" s="25">
        <v>2.3260881569707998</v>
      </c>
      <c r="AZ6" s="25">
        <f t="shared" si="0"/>
        <v>4147.2640329493724</v>
      </c>
      <c r="BA6" s="25">
        <f t="shared" si="1"/>
        <v>665.53803021589238</v>
      </c>
      <c r="BC6" s="22">
        <f t="shared" si="2"/>
        <v>6.2758657958424696E-2</v>
      </c>
      <c r="BD6" s="22">
        <f t="shared" si="2"/>
        <v>6.4857969627326484E-2</v>
      </c>
      <c r="BF6" s="79">
        <v>7.9157795647244386E-2</v>
      </c>
      <c r="BG6" s="79">
        <v>8.4231149025528251E-2</v>
      </c>
    </row>
    <row r="7" spans="1:59" x14ac:dyDescent="0.25">
      <c r="A7" s="6" t="s">
        <v>123</v>
      </c>
      <c r="B7" s="91">
        <v>456481.60141</v>
      </c>
      <c r="C7" s="91">
        <v>69898.171896</v>
      </c>
      <c r="E7" s="91" t="s">
        <v>123</v>
      </c>
      <c r="F7" s="91">
        <v>3149.4893748243098</v>
      </c>
      <c r="G7" s="91">
        <v>4760.2761233926904</v>
      </c>
      <c r="H7" s="91">
        <v>94.672691788334205</v>
      </c>
      <c r="I7" s="91">
        <v>120.829397531925</v>
      </c>
      <c r="J7" s="91">
        <v>2869.24900378643</v>
      </c>
      <c r="K7" s="91">
        <v>133.57430546139901</v>
      </c>
      <c r="L7" s="91">
        <v>1108.5523067511001</v>
      </c>
      <c r="M7" s="91">
        <v>454653.495612361</v>
      </c>
      <c r="N7" s="91">
        <v>69609.286177681497</v>
      </c>
      <c r="O7" s="91">
        <v>385044.20943467901</v>
      </c>
      <c r="P7" s="91">
        <v>457.99766409276998</v>
      </c>
      <c r="Q7" s="91">
        <v>78.809700998142603</v>
      </c>
      <c r="R7" s="91">
        <v>40152.7289538517</v>
      </c>
      <c r="S7" s="91">
        <v>39.590019014864602</v>
      </c>
      <c r="T7" s="91">
        <v>1608.49869122615</v>
      </c>
      <c r="U7" s="91">
        <v>37.616306376317901</v>
      </c>
      <c r="V7" s="91">
        <v>82.283377260426704</v>
      </c>
      <c r="W7" s="91">
        <v>4026.7972938265002</v>
      </c>
      <c r="X7" s="91">
        <v>10127.546229269599</v>
      </c>
      <c r="Y7" s="91">
        <v>518.94412561936099</v>
      </c>
      <c r="Z7" s="91">
        <v>241.83061260933499</v>
      </c>
      <c r="AA7" s="27"/>
      <c r="AB7" s="49">
        <f t="shared" si="3"/>
        <v>-4.0047743260457121E-3</v>
      </c>
      <c r="AC7" s="49">
        <f t="shared" si="4"/>
        <v>-4.1329509840161436E-3</v>
      </c>
      <c r="AD7" s="27"/>
      <c r="AE7" s="25">
        <v>124</v>
      </c>
      <c r="AF7" s="25" t="s">
        <v>123</v>
      </c>
      <c r="AG7" s="25">
        <v>293.297322917244</v>
      </c>
      <c r="AH7" s="25">
        <v>431.39949653373702</v>
      </c>
      <c r="AI7" s="25">
        <v>8.9555437744222406</v>
      </c>
      <c r="AJ7" s="25">
        <v>15.0487857828264</v>
      </c>
      <c r="AK7" s="25">
        <v>263.38741578577901</v>
      </c>
      <c r="AL7" s="25">
        <v>12.334931352668001</v>
      </c>
      <c r="AM7" s="25">
        <v>102.169055374153</v>
      </c>
      <c r="AN7" s="25">
        <v>33904.656054501298</v>
      </c>
      <c r="AO7" s="25">
        <v>40.888910711291501</v>
      </c>
      <c r="AP7" s="25">
        <v>7.1392255758568197</v>
      </c>
      <c r="AQ7" s="25">
        <v>3669.9938167376499</v>
      </c>
      <c r="AR7" s="25">
        <v>4.5610628871583696</v>
      </c>
      <c r="AS7" s="25">
        <v>154.797180596413</v>
      </c>
      <c r="AT7" s="25">
        <v>3.5615155556019902</v>
      </c>
      <c r="AU7" s="25">
        <v>7.0066729657139</v>
      </c>
      <c r="AV7" s="25">
        <v>387.38910407965398</v>
      </c>
      <c r="AW7" s="25">
        <v>939.75095730389103</v>
      </c>
      <c r="AX7" s="25">
        <v>47.834080944802899</v>
      </c>
      <c r="AY7" s="25">
        <v>22.3933608072279</v>
      </c>
      <c r="AZ7" s="25">
        <f t="shared" si="0"/>
        <v>40316.564494187383</v>
      </c>
      <c r="BA7" s="25">
        <f t="shared" si="1"/>
        <v>6411.9084396860853</v>
      </c>
      <c r="BC7" s="22">
        <f t="shared" ref="BC7:BC15" si="5">AZ7/M7</f>
        <v>8.8675364609010751E-2</v>
      </c>
      <c r="BD7" s="22">
        <f t="shared" ref="BD7:BD15" si="6">BA7/N7</f>
        <v>9.2112831373092077E-2</v>
      </c>
      <c r="BF7" s="79">
        <v>0.12027842820696036</v>
      </c>
      <c r="BG7" s="79">
        <v>0.13037167053115159</v>
      </c>
    </row>
    <row r="8" spans="1:59" x14ac:dyDescent="0.25">
      <c r="A8" s="6" t="s">
        <v>72</v>
      </c>
      <c r="B8" s="91">
        <v>789922.38181000005</v>
      </c>
      <c r="C8" s="91">
        <v>120640.91142</v>
      </c>
      <c r="E8" s="91" t="s">
        <v>72</v>
      </c>
      <c r="F8" s="91">
        <v>5462.8862966208599</v>
      </c>
      <c r="G8" s="91">
        <v>8307.4238253498406</v>
      </c>
      <c r="H8" s="91">
        <v>162.99111063344199</v>
      </c>
      <c r="I8" s="91">
        <v>193.32232940359401</v>
      </c>
      <c r="J8" s="91">
        <v>4974.8514646957301</v>
      </c>
      <c r="K8" s="91">
        <v>232.55284886765099</v>
      </c>
      <c r="L8" s="91">
        <v>1923.60848371611</v>
      </c>
      <c r="M8" s="91">
        <v>792010.14960322296</v>
      </c>
      <c r="N8" s="91">
        <v>120941.53248102601</v>
      </c>
      <c r="O8" s="91">
        <v>671068.61712219601</v>
      </c>
      <c r="P8" s="91">
        <v>790.24902164387595</v>
      </c>
      <c r="Q8" s="91">
        <v>137.289180376659</v>
      </c>
      <c r="R8" s="91">
        <v>69953.763309578499</v>
      </c>
      <c r="S8" s="91">
        <v>66.617967558987402</v>
      </c>
      <c r="T8" s="91">
        <v>2756.2870693408699</v>
      </c>
      <c r="U8" s="91">
        <v>64.992829797670794</v>
      </c>
      <c r="V8" s="91">
        <v>143.54704001939999</v>
      </c>
      <c r="W8" s="91">
        <v>6900.7179009793999</v>
      </c>
      <c r="X8" s="91">
        <v>17547.047678257401</v>
      </c>
      <c r="Y8" s="91">
        <v>903.97094914488298</v>
      </c>
      <c r="Z8" s="91">
        <v>419.41317504147298</v>
      </c>
      <c r="AA8" s="27"/>
      <c r="AB8" s="49">
        <f t="shared" si="3"/>
        <v>2.6430037194782046E-3</v>
      </c>
      <c r="AC8" s="49">
        <f t="shared" si="4"/>
        <v>2.4918666270633376E-3</v>
      </c>
      <c r="AD8" s="27"/>
      <c r="AE8" s="25">
        <v>135</v>
      </c>
      <c r="AF8" s="25" t="s">
        <v>72</v>
      </c>
      <c r="AG8" s="25">
        <v>1167.21926904061</v>
      </c>
      <c r="AH8" s="25">
        <v>1772.3964195062999</v>
      </c>
      <c r="AI8" s="25">
        <v>34.845314896215498</v>
      </c>
      <c r="AJ8" s="25">
        <v>45.049052855576903</v>
      </c>
      <c r="AK8" s="25">
        <v>1060.37679435921</v>
      </c>
      <c r="AL8" s="25">
        <v>49.8783631672569</v>
      </c>
      <c r="AM8" s="25">
        <v>410.64998803824199</v>
      </c>
      <c r="AN8" s="25">
        <v>141447.54513440901</v>
      </c>
      <c r="AO8" s="25">
        <v>166.117878359028</v>
      </c>
      <c r="AP8" s="25">
        <v>29.170094989820601</v>
      </c>
      <c r="AQ8" s="25">
        <v>14916.318408740701</v>
      </c>
      <c r="AR8" s="25">
        <v>14.953165501424101</v>
      </c>
      <c r="AS8" s="25">
        <v>595.10615205998397</v>
      </c>
      <c r="AT8" s="25">
        <v>14.0165668358789</v>
      </c>
      <c r="AU8" s="25">
        <v>29.910445510385301</v>
      </c>
      <c r="AV8" s="25">
        <v>1489.73087356009</v>
      </c>
      <c r="AW8" s="25">
        <v>3746.6084701182799</v>
      </c>
      <c r="AX8" s="25">
        <v>193.810042714969</v>
      </c>
      <c r="AY8" s="25">
        <v>89.714603159203804</v>
      </c>
      <c r="AZ8" s="25">
        <f t="shared" si="0"/>
        <v>167273.41703782216</v>
      </c>
      <c r="BA8" s="25">
        <f t="shared" si="1"/>
        <v>25825.87190341315</v>
      </c>
      <c r="BC8" s="22">
        <f t="shared" si="5"/>
        <v>0.21120110281619739</v>
      </c>
      <c r="BD8" s="22">
        <f t="shared" si="6"/>
        <v>0.2135401410385209</v>
      </c>
      <c r="BF8" s="79">
        <v>0.24171363491203798</v>
      </c>
      <c r="BG8" s="79">
        <v>0.24942546100637214</v>
      </c>
    </row>
    <row r="9" spans="1:59" x14ac:dyDescent="0.25">
      <c r="A9" s="6" t="s">
        <v>124</v>
      </c>
      <c r="B9" s="91">
        <v>174676.80228999999</v>
      </c>
      <c r="C9" s="91">
        <v>26624.855350999998</v>
      </c>
      <c r="E9" s="91" t="s">
        <v>124</v>
      </c>
      <c r="F9" s="91">
        <v>1183.1700715950899</v>
      </c>
      <c r="G9" s="91">
        <v>1811.0861608161499</v>
      </c>
      <c r="H9" s="91">
        <v>34.997387192248503</v>
      </c>
      <c r="I9" s="91">
        <v>39.189062649845297</v>
      </c>
      <c r="J9" s="91">
        <v>1079.38654706592</v>
      </c>
      <c r="K9" s="91">
        <v>50.586405749654098</v>
      </c>
      <c r="L9" s="91">
        <v>417.36573168648101</v>
      </c>
      <c r="M9" s="91">
        <v>172210.94834284001</v>
      </c>
      <c r="N9" s="91">
        <v>26244.8265925913</v>
      </c>
      <c r="O9" s="91">
        <v>145966.121750249</v>
      </c>
      <c r="P9" s="91">
        <v>170.290704982996</v>
      </c>
      <c r="Q9" s="91">
        <v>29.8453190914753</v>
      </c>
      <c r="R9" s="91">
        <v>15204.709127686099</v>
      </c>
      <c r="S9" s="91">
        <v>13.7728254986579</v>
      </c>
      <c r="T9" s="91">
        <v>592.85954165908799</v>
      </c>
      <c r="U9" s="91">
        <v>14.087262024835001</v>
      </c>
      <c r="V9" s="91">
        <v>31.249642796122</v>
      </c>
      <c r="W9" s="91">
        <v>1484.32365989296</v>
      </c>
      <c r="X9" s="91">
        <v>3800.1605097085999</v>
      </c>
      <c r="Y9" s="91">
        <v>196.69039820984699</v>
      </c>
      <c r="Z9" s="91">
        <v>91.056234285178903</v>
      </c>
      <c r="AA9" s="27"/>
      <c r="AB9" s="49">
        <f t="shared" si="3"/>
        <v>-1.411666526311918E-2</v>
      </c>
      <c r="AC9" s="49">
        <f t="shared" si="4"/>
        <v>-1.4273458142728455E-2</v>
      </c>
      <c r="AD9" s="27"/>
      <c r="AE9" s="25">
        <v>146</v>
      </c>
      <c r="AF9" s="25" t="s">
        <v>124</v>
      </c>
      <c r="AG9" s="25">
        <v>364.712635785587</v>
      </c>
      <c r="AH9" s="25">
        <v>563.04159477311896</v>
      </c>
      <c r="AI9" s="25">
        <v>10.757681109196399</v>
      </c>
      <c r="AJ9" s="25">
        <v>11.9842891744404</v>
      </c>
      <c r="AK9" s="25">
        <v>333.973419037741</v>
      </c>
      <c r="AL9" s="25">
        <v>15.724314192681801</v>
      </c>
      <c r="AM9" s="25">
        <v>129.13951305985501</v>
      </c>
      <c r="AN9" s="25">
        <v>45231.613273877301</v>
      </c>
      <c r="AO9" s="25">
        <v>52.518658131768802</v>
      </c>
      <c r="AP9" s="25">
        <v>9.2323105793696403</v>
      </c>
      <c r="AQ9" s="25">
        <v>4707.7891749640003</v>
      </c>
      <c r="AR9" s="25">
        <v>4.1125515196437901</v>
      </c>
      <c r="AS9" s="25">
        <v>183.63820711255201</v>
      </c>
      <c r="AT9" s="25">
        <v>4.3742491392306899</v>
      </c>
      <c r="AU9" s="25">
        <v>9.66847553208836</v>
      </c>
      <c r="AV9" s="25">
        <v>459.76974556370698</v>
      </c>
      <c r="AW9" s="25">
        <v>1173.02534835244</v>
      </c>
      <c r="AX9" s="25">
        <v>61.143739797365498</v>
      </c>
      <c r="AY9" s="25">
        <v>28.193369915905301</v>
      </c>
      <c r="AZ9" s="25">
        <f t="shared" si="0"/>
        <v>53354.412551618014</v>
      </c>
      <c r="BA9" s="25">
        <f t="shared" si="1"/>
        <v>8122.7992777407126</v>
      </c>
      <c r="BC9" s="22">
        <f t="shared" si="5"/>
        <v>0.30982009602199789</v>
      </c>
      <c r="BD9" s="22">
        <f t="shared" si="6"/>
        <v>0.3095009696133299</v>
      </c>
      <c r="BF9" s="79">
        <v>0.31329082531928565</v>
      </c>
      <c r="BG9" s="79">
        <v>0.31334551099453373</v>
      </c>
    </row>
    <row r="10" spans="1:59" x14ac:dyDescent="0.25">
      <c r="A10" s="6" t="s">
        <v>125</v>
      </c>
      <c r="B10" s="91">
        <v>223373.91553999999</v>
      </c>
      <c r="C10" s="91">
        <v>34964.708727999998</v>
      </c>
      <c r="E10" s="91" t="s">
        <v>125</v>
      </c>
      <c r="F10" s="91">
        <v>1507.09668094159</v>
      </c>
      <c r="G10" s="91">
        <v>2510.1382063195401</v>
      </c>
      <c r="H10" s="91">
        <v>40.672523355214203</v>
      </c>
      <c r="I10" s="91">
        <v>33.981098673368599</v>
      </c>
      <c r="J10" s="91">
        <v>1389.3202331387699</v>
      </c>
      <c r="K10" s="91">
        <v>70.301587438063706</v>
      </c>
      <c r="L10" s="91">
        <v>543.20845836295803</v>
      </c>
      <c r="M10" s="91">
        <v>220623.40961788301</v>
      </c>
      <c r="N10" s="91">
        <v>34463.8040335763</v>
      </c>
      <c r="O10" s="91">
        <v>186159.60558430699</v>
      </c>
      <c r="P10" s="91">
        <v>189.727811857559</v>
      </c>
      <c r="Q10" s="91">
        <v>38.9914284297029</v>
      </c>
      <c r="R10" s="91">
        <v>20260.539495251702</v>
      </c>
      <c r="S10" s="91">
        <v>13.078678439348</v>
      </c>
      <c r="T10" s="91">
        <v>739.48097896239506</v>
      </c>
      <c r="U10" s="91">
        <v>19.044197490037799</v>
      </c>
      <c r="V10" s="91">
        <v>37.691955224127298</v>
      </c>
      <c r="W10" s="91">
        <v>1851.1891964704</v>
      </c>
      <c r="X10" s="91">
        <v>4825.4059243704396</v>
      </c>
      <c r="Y10" s="91">
        <v>273.88148580499001</v>
      </c>
      <c r="Z10" s="91">
        <v>120.054093046071</v>
      </c>
      <c r="AA10" s="27"/>
      <c r="AB10" s="49">
        <f t="shared" si="3"/>
        <v>-1.2313460662887656E-2</v>
      </c>
      <c r="AC10" s="49">
        <f t="shared" si="4"/>
        <v>-1.432600792760415E-2</v>
      </c>
      <c r="AD10" s="27"/>
      <c r="AE10" s="25">
        <v>147</v>
      </c>
      <c r="AF10" s="25" t="s">
        <v>125</v>
      </c>
      <c r="AG10" s="25">
        <v>563.70227200234501</v>
      </c>
      <c r="AH10" s="25">
        <v>951.31441694451496</v>
      </c>
      <c r="AI10" s="25">
        <v>14.907204063316801</v>
      </c>
      <c r="AJ10" s="25">
        <v>12.0894850638816</v>
      </c>
      <c r="AK10" s="25">
        <v>519.75493868347996</v>
      </c>
      <c r="AL10" s="25">
        <v>26.6958158246448</v>
      </c>
      <c r="AM10" s="25">
        <v>203.759052228386</v>
      </c>
      <c r="AN10" s="25">
        <v>69179.747242894504</v>
      </c>
      <c r="AO10" s="25">
        <v>68.257513267503299</v>
      </c>
      <c r="AP10" s="25">
        <v>14.611476045651299</v>
      </c>
      <c r="AQ10" s="25">
        <v>7627.6498691697097</v>
      </c>
      <c r="AR10" s="25">
        <v>4.7034721175387597</v>
      </c>
      <c r="AS10" s="25">
        <v>275.75845245731102</v>
      </c>
      <c r="AT10" s="25">
        <v>7.2143908332134998</v>
      </c>
      <c r="AU10" s="25">
        <v>13.7795480674286</v>
      </c>
      <c r="AV10" s="25">
        <v>690.23640139210704</v>
      </c>
      <c r="AW10" s="25">
        <v>1802.2870989570599</v>
      </c>
      <c r="AX10" s="25">
        <v>104.017967801937</v>
      </c>
      <c r="AY10" s="25">
        <v>45.183263177677603</v>
      </c>
      <c r="AZ10" s="25">
        <f t="shared" si="0"/>
        <v>82125.669880992209</v>
      </c>
      <c r="BA10" s="25">
        <f t="shared" si="1"/>
        <v>12945.922638097705</v>
      </c>
      <c r="BC10" s="22">
        <f t="shared" si="5"/>
        <v>0.37224367995777441</v>
      </c>
      <c r="BD10" s="22">
        <f t="shared" si="6"/>
        <v>0.37563823846854405</v>
      </c>
      <c r="BF10" s="79">
        <v>0.40355708851555211</v>
      </c>
      <c r="BG10" s="79">
        <v>0.40857535217516239</v>
      </c>
    </row>
    <row r="11" spans="1:59" x14ac:dyDescent="0.25">
      <c r="A11" s="6" t="s">
        <v>126</v>
      </c>
      <c r="B11" s="91">
        <v>1528529.7923000001</v>
      </c>
      <c r="C11" s="91">
        <v>236327.17113999999</v>
      </c>
      <c r="E11" s="91" t="s">
        <v>126</v>
      </c>
      <c r="F11" s="91">
        <v>8469.0831616483902</v>
      </c>
      <c r="G11" s="91">
        <v>13501.505448172</v>
      </c>
      <c r="H11" s="91">
        <v>242.120629199115</v>
      </c>
      <c r="I11" s="91">
        <v>189.938896586694</v>
      </c>
      <c r="J11" s="91">
        <v>7792.7006619377498</v>
      </c>
      <c r="K11" s="91">
        <v>374.05420658410299</v>
      </c>
      <c r="L11" s="91">
        <v>3020.34377111614</v>
      </c>
      <c r="M11" s="91">
        <v>1235029.95776131</v>
      </c>
      <c r="N11" s="91">
        <v>190773.80371996801</v>
      </c>
      <c r="O11" s="91">
        <v>1044256.15404134</v>
      </c>
      <c r="P11" s="91">
        <v>1198.52161852323</v>
      </c>
      <c r="Q11" s="91">
        <v>218.55999955907501</v>
      </c>
      <c r="R11" s="91">
        <v>111604.063576888</v>
      </c>
      <c r="S11" s="91">
        <v>79.349696478667497</v>
      </c>
      <c r="T11" s="91">
        <v>4120.6508578735302</v>
      </c>
      <c r="U11" s="91">
        <v>101.41281590855201</v>
      </c>
      <c r="V11" s="91">
        <v>230.10685295722399</v>
      </c>
      <c r="W11" s="91">
        <v>10318.2767241521</v>
      </c>
      <c r="X11" s="91">
        <v>27196.872430650801</v>
      </c>
      <c r="Y11" s="91">
        <v>1457.1279442451</v>
      </c>
      <c r="Z11" s="91">
        <v>659.11442748722698</v>
      </c>
      <c r="AA11" s="27"/>
      <c r="AB11" s="49">
        <f t="shared" si="3"/>
        <v>-0.19201446776974937</v>
      </c>
      <c r="AC11" s="49">
        <f t="shared" si="4"/>
        <v>-0.19275552277924998</v>
      </c>
      <c r="AD11" s="27"/>
      <c r="AE11" s="25">
        <v>148</v>
      </c>
      <c r="AF11" s="25" t="s">
        <v>126</v>
      </c>
      <c r="AG11" s="25">
        <v>2818.2657544745002</v>
      </c>
      <c r="AH11" s="25">
        <v>4523.1683589695303</v>
      </c>
      <c r="AI11" s="25">
        <v>80.255992446205696</v>
      </c>
      <c r="AJ11" s="25">
        <v>63.116093443966598</v>
      </c>
      <c r="AK11" s="25">
        <v>2599.8682824084099</v>
      </c>
      <c r="AL11" s="25">
        <v>125.368195797013</v>
      </c>
      <c r="AM11" s="25">
        <v>1007.96121693778</v>
      </c>
      <c r="AN11" s="25">
        <v>348271.22598369297</v>
      </c>
      <c r="AO11" s="25">
        <v>397.32053905658699</v>
      </c>
      <c r="AP11" s="25">
        <v>72.880081659836804</v>
      </c>
      <c r="AQ11" s="25">
        <v>37260.175133702302</v>
      </c>
      <c r="AR11" s="25">
        <v>25.667399163252298</v>
      </c>
      <c r="AS11" s="25">
        <v>1377.0096227832</v>
      </c>
      <c r="AT11" s="25">
        <v>33.990219296779102</v>
      </c>
      <c r="AU11" s="25">
        <v>76.501747979214102</v>
      </c>
      <c r="AV11" s="25">
        <v>3448.09450929081</v>
      </c>
      <c r="AW11" s="25">
        <v>9058.5417244105101</v>
      </c>
      <c r="AX11" s="25">
        <v>488.37693474916199</v>
      </c>
      <c r="AY11" s="25">
        <v>220.195406469164</v>
      </c>
      <c r="AZ11" s="25">
        <f t="shared" si="0"/>
        <v>411947.98319673119</v>
      </c>
      <c r="BA11" s="25">
        <f t="shared" si="1"/>
        <v>63676.757213038218</v>
      </c>
      <c r="BC11" s="22">
        <f t="shared" si="5"/>
        <v>0.3335530289025968</v>
      </c>
      <c r="BD11" s="22">
        <f t="shared" si="6"/>
        <v>0.33378145202004622</v>
      </c>
      <c r="BF11" s="79">
        <v>0.34619822370964415</v>
      </c>
      <c r="BG11" s="79">
        <v>0.34867759589704317</v>
      </c>
    </row>
    <row r="12" spans="1:59" x14ac:dyDescent="0.25">
      <c r="A12" s="6" t="s">
        <v>73</v>
      </c>
      <c r="B12" s="91">
        <v>146836.79618</v>
      </c>
      <c r="C12" s="91">
        <v>23875.317953000002</v>
      </c>
      <c r="E12" s="91" t="s">
        <v>73</v>
      </c>
      <c r="F12" s="91">
        <v>842.47299977402497</v>
      </c>
      <c r="G12" s="91">
        <v>1195.9477609307901</v>
      </c>
      <c r="H12" s="91">
        <v>25.8417753820884</v>
      </c>
      <c r="I12" s="91">
        <v>44.211072603713703</v>
      </c>
      <c r="J12" s="91">
        <v>746.78370839464799</v>
      </c>
      <c r="K12" s="91">
        <v>34.221087870720901</v>
      </c>
      <c r="L12" s="91">
        <v>289.363389165385</v>
      </c>
      <c r="M12" s="91">
        <v>111667.586848768</v>
      </c>
      <c r="N12" s="91">
        <v>18107.235246834902</v>
      </c>
      <c r="O12" s="91">
        <v>93560.351601933406</v>
      </c>
      <c r="P12" s="91">
        <v>116.38868147070301</v>
      </c>
      <c r="Q12" s="91">
        <v>20.189061878227601</v>
      </c>
      <c r="R12" s="91">
        <v>10333.8732099847</v>
      </c>
      <c r="S12" s="91">
        <v>14.015300958459401</v>
      </c>
      <c r="T12" s="91">
        <v>437.39700954050102</v>
      </c>
      <c r="U12" s="91">
        <v>9.9894554032528902</v>
      </c>
      <c r="V12" s="91">
        <v>19.721353086746301</v>
      </c>
      <c r="W12" s="91">
        <v>1094.6055619305801</v>
      </c>
      <c r="X12" s="91">
        <v>2686.23323908574</v>
      </c>
      <c r="Y12" s="91">
        <v>132.59861152907001</v>
      </c>
      <c r="Z12" s="91">
        <v>63.3819678455882</v>
      </c>
      <c r="AA12" s="27"/>
      <c r="AB12" s="49">
        <f t="shared" si="3"/>
        <v>-0.23951223566686788</v>
      </c>
      <c r="AC12" s="49">
        <f t="shared" si="4"/>
        <v>-0.24159186979289313</v>
      </c>
      <c r="AD12" s="27"/>
      <c r="AE12" s="25">
        <v>159</v>
      </c>
      <c r="AF12" s="25" t="s">
        <v>73</v>
      </c>
      <c r="AG12" s="25">
        <v>87.704080987687902</v>
      </c>
      <c r="AH12" s="25">
        <v>121.061071698525</v>
      </c>
      <c r="AI12" s="25">
        <v>2.71453235458939</v>
      </c>
      <c r="AJ12" s="25">
        <v>5.4849033439178196</v>
      </c>
      <c r="AK12" s="25">
        <v>76.562325643857804</v>
      </c>
      <c r="AL12" s="25">
        <v>3.5221899758555399</v>
      </c>
      <c r="AM12" s="25">
        <v>29.781649993671898</v>
      </c>
      <c r="AN12" s="25">
        <v>9221.9577443373491</v>
      </c>
      <c r="AO12" s="25">
        <v>11.565878225144999</v>
      </c>
      <c r="AP12" s="25">
        <v>2.0477461437472302</v>
      </c>
      <c r="AQ12" s="25">
        <v>1056.24571598956</v>
      </c>
      <c r="AR12" s="25">
        <v>1.68374583843718</v>
      </c>
      <c r="AS12" s="25">
        <v>46.446625641299804</v>
      </c>
      <c r="AT12" s="25">
        <v>1.0501140707229699</v>
      </c>
      <c r="AU12" s="25">
        <v>1.8757792211128801</v>
      </c>
      <c r="AV12" s="25">
        <v>116.20027881578901</v>
      </c>
      <c r="AW12" s="25">
        <v>278.35220971429698</v>
      </c>
      <c r="AX12" s="25">
        <v>13.6256988961199</v>
      </c>
      <c r="AY12" s="25">
        <v>6.5517312230931797</v>
      </c>
      <c r="AZ12" s="25">
        <f t="shared" si="0"/>
        <v>11084.434022114781</v>
      </c>
      <c r="BA12" s="25">
        <f t="shared" si="1"/>
        <v>1862.4762777774322</v>
      </c>
      <c r="BC12" s="22">
        <f t="shared" si="5"/>
        <v>9.9262770289166261E-2</v>
      </c>
      <c r="BD12" s="22">
        <f t="shared" si="6"/>
        <v>0.1028581256270467</v>
      </c>
      <c r="BF12" s="79">
        <v>0.11613658666303275</v>
      </c>
      <c r="BG12" s="79">
        <v>0.12225460072349616</v>
      </c>
    </row>
    <row r="13" spans="1:59" x14ac:dyDescent="0.25">
      <c r="A13" s="6" t="s">
        <v>86</v>
      </c>
      <c r="B13" s="91">
        <v>3421.2704558</v>
      </c>
      <c r="C13" s="91">
        <v>530.68911838999998</v>
      </c>
      <c r="E13" s="91" t="s">
        <v>86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0</v>
      </c>
      <c r="Z13" s="91">
        <v>0</v>
      </c>
      <c r="AA13" s="27"/>
      <c r="AB13" s="49">
        <f t="shared" si="3"/>
        <v>-1</v>
      </c>
      <c r="AC13" s="49">
        <f t="shared" si="4"/>
        <v>-1</v>
      </c>
      <c r="AD13" s="27"/>
      <c r="AZ13" s="25">
        <f>BA13+AN13</f>
        <v>0</v>
      </c>
      <c r="BA13" s="25">
        <f>SUM(AG13:AY13)-AN13</f>
        <v>0</v>
      </c>
      <c r="BC13" s="22" t="e">
        <f t="shared" si="5"/>
        <v>#DIV/0!</v>
      </c>
      <c r="BD13" s="22" t="e">
        <f t="shared" si="6"/>
        <v>#DIV/0!</v>
      </c>
      <c r="BF13" s="79" t="e">
        <v>#DIV/0!</v>
      </c>
      <c r="BG13" s="79" t="e">
        <v>#DIV/0!</v>
      </c>
    </row>
    <row r="14" spans="1:59" x14ac:dyDescent="0.25">
      <c r="A14" s="6" t="s">
        <v>87</v>
      </c>
      <c r="B14" s="91">
        <v>2564.7640040000001</v>
      </c>
      <c r="C14" s="91">
        <v>414.45731622</v>
      </c>
      <c r="E14" s="91" t="s">
        <v>180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91">
        <v>0</v>
      </c>
      <c r="Z14" s="91">
        <v>0</v>
      </c>
      <c r="AA14" s="27"/>
      <c r="AB14" s="49">
        <f t="shared" si="3"/>
        <v>-1</v>
      </c>
      <c r="AC14" s="49">
        <f t="shared" si="4"/>
        <v>-1</v>
      </c>
      <c r="AD14" s="27"/>
      <c r="AZ14" s="25">
        <f>BA14+AN14</f>
        <v>0</v>
      </c>
      <c r="BA14" s="25">
        <f>SUM(AG14:AY14)-AN14</f>
        <v>0</v>
      </c>
      <c r="BC14" s="22" t="e">
        <f t="shared" si="5"/>
        <v>#DIV/0!</v>
      </c>
      <c r="BD14" s="22" t="e">
        <f t="shared" si="6"/>
        <v>#DIV/0!</v>
      </c>
      <c r="BF14" s="79" t="e">
        <v>#DIV/0!</v>
      </c>
      <c r="BG14" s="79" t="e">
        <v>#DIV/0!</v>
      </c>
    </row>
    <row r="15" spans="1:59" x14ac:dyDescent="0.25">
      <c r="A15" s="12" t="s">
        <v>88</v>
      </c>
      <c r="B15" s="91">
        <v>1522.4610276000001</v>
      </c>
      <c r="C15" s="91">
        <v>238.11802483</v>
      </c>
      <c r="E15" s="91" t="s">
        <v>88</v>
      </c>
      <c r="F15" s="91">
        <v>4.1119845455998401E-2</v>
      </c>
      <c r="G15" s="91">
        <v>6.4775562867551595E-2</v>
      </c>
      <c r="H15" s="91">
        <v>1.2012571856898E-3</v>
      </c>
      <c r="I15" s="91">
        <v>9.0048148944261899E-4</v>
      </c>
      <c r="J15" s="91">
        <v>3.8162964555189999E-2</v>
      </c>
      <c r="K15" s="91">
        <v>1.7797055727332299E-3</v>
      </c>
      <c r="L15" s="91">
        <v>1.46922843741905E-2</v>
      </c>
      <c r="M15" s="91">
        <v>6.2528008374256601</v>
      </c>
      <c r="N15" s="91">
        <v>0.92394718574491297</v>
      </c>
      <c r="O15" s="91">
        <v>5.3288536516807499</v>
      </c>
      <c r="P15" s="91">
        <v>6.1952347095685896E-3</v>
      </c>
      <c r="Q15" s="91">
        <v>1.0654198427002199E-3</v>
      </c>
      <c r="R15" s="91">
        <v>0.53853164459288805</v>
      </c>
      <c r="S15" s="91">
        <v>3.5575709474914099E-4</v>
      </c>
      <c r="T15" s="91">
        <v>2.0144106218687501E-2</v>
      </c>
      <c r="U15" s="91">
        <v>4.8512640751335098E-4</v>
      </c>
      <c r="V15" s="91">
        <v>1.1781493300704899E-3</v>
      </c>
      <c r="W15" s="91">
        <v>5.0452300247468801E-2</v>
      </c>
      <c r="X15" s="91">
        <v>0.132784448596482</v>
      </c>
      <c r="Y15" s="91">
        <v>6.9303273312499702E-3</v>
      </c>
      <c r="Z15" s="91">
        <v>3.19256987273818E-3</v>
      </c>
      <c r="AA15" s="27"/>
      <c r="AB15" s="49">
        <f t="shared" si="3"/>
        <v>-0.99589296492713342</v>
      </c>
      <c r="AC15" s="49">
        <f t="shared" si="4"/>
        <v>-0.99611979317229538</v>
      </c>
      <c r="AD15" s="27"/>
      <c r="AE15" s="25">
        <v>162</v>
      </c>
      <c r="AF15" s="25" t="s">
        <v>88</v>
      </c>
      <c r="AG15" s="25">
        <v>1.70511057367548E-2</v>
      </c>
      <c r="AH15" s="25">
        <v>2.68602756550535E-2</v>
      </c>
      <c r="AI15" s="25">
        <v>4.9812206270871597E-4</v>
      </c>
      <c r="AJ15" s="25">
        <v>3.7340000199037599E-4</v>
      </c>
      <c r="AK15" s="25">
        <v>1.5824957168660999E-2</v>
      </c>
      <c r="AL15" s="25">
        <v>7.3798696394078401E-4</v>
      </c>
      <c r="AM15" s="25">
        <v>6.0924169665668099E-3</v>
      </c>
      <c r="AN15" s="25">
        <v>2.2097043097019098</v>
      </c>
      <c r="AO15" s="25">
        <v>2.56896897917613E-3</v>
      </c>
      <c r="AP15" s="25">
        <v>4.4179597171023401E-4</v>
      </c>
      <c r="AQ15" s="25">
        <v>0.22331194300204499</v>
      </c>
      <c r="AR15" s="25">
        <v>1.47520770951814E-4</v>
      </c>
      <c r="AS15" s="25">
        <v>8.3531240234151396E-3</v>
      </c>
      <c r="AT15" s="25">
        <v>2.0116467112529701E-4</v>
      </c>
      <c r="AU15" s="25">
        <v>4.8854279884835705E-4</v>
      </c>
      <c r="AV15" s="25">
        <v>2.0921127521432901E-2</v>
      </c>
      <c r="AW15" s="25">
        <v>5.5061646038666298E-2</v>
      </c>
      <c r="AX15" s="25">
        <v>2.8737811808241501E-3</v>
      </c>
      <c r="AY15" s="25">
        <v>1.3238551837275699E-3</v>
      </c>
      <c r="AZ15" s="25">
        <f>BA15+AN15</f>
        <v>2.5928360443995091</v>
      </c>
      <c r="BA15" s="25">
        <f>SUM(AG15:AY15)-AN15</f>
        <v>0.38313173469759931</v>
      </c>
      <c r="BC15" s="22">
        <f t="shared" si="5"/>
        <v>0.41466794030609255</v>
      </c>
      <c r="BD15" s="22">
        <f t="shared" si="6"/>
        <v>0.41466843625775796</v>
      </c>
      <c r="BF15" s="79">
        <v>0.41466812369124156</v>
      </c>
      <c r="BG15" s="79">
        <v>0.41466804648009881</v>
      </c>
    </row>
    <row r="16" spans="1:59" x14ac:dyDescent="0.25">
      <c r="A16" s="25"/>
    </row>
    <row r="17" spans="1:78" x14ac:dyDescent="0.25">
      <c r="A17" s="2"/>
    </row>
    <row r="18" spans="1:78" x14ac:dyDescent="0.25">
      <c r="A18" s="2" t="s">
        <v>332</v>
      </c>
      <c r="B18" s="1">
        <f>SUM(B3:B15)</f>
        <v>3501127.8442264004</v>
      </c>
      <c r="C18" s="1">
        <f>SUM(C3:C15)</f>
        <v>540742.58846984</v>
      </c>
      <c r="F18" s="1">
        <f>SUM(F3:F15)</f>
        <v>21732.281795451829</v>
      </c>
      <c r="G18" s="1">
        <f t="shared" ref="G18:Z18" si="7">SUM(G3:G15)</f>
        <v>33727.082095403799</v>
      </c>
      <c r="H18" s="1">
        <f t="shared" si="7"/>
        <v>635.750680801047</v>
      </c>
      <c r="I18" s="1">
        <f t="shared" si="7"/>
        <v>673.63400266020551</v>
      </c>
      <c r="J18" s="1">
        <f t="shared" si="7"/>
        <v>19862.691652274865</v>
      </c>
      <c r="K18" s="1">
        <f t="shared" si="7"/>
        <v>941.71807230300146</v>
      </c>
      <c r="L18" s="1">
        <f t="shared" si="7"/>
        <v>7692.6349581617769</v>
      </c>
      <c r="M18" s="1">
        <f t="shared" si="7"/>
        <v>3142608.2020488866</v>
      </c>
      <c r="N18" s="1">
        <f t="shared" si="7"/>
        <v>484591.81749657035</v>
      </c>
      <c r="O18" s="1">
        <f t="shared" si="7"/>
        <v>2658016.3845523144</v>
      </c>
      <c r="P18" s="1">
        <f t="shared" si="7"/>
        <v>3086.8911274150196</v>
      </c>
      <c r="Q18" s="1">
        <f t="shared" si="7"/>
        <v>551.17734412815321</v>
      </c>
      <c r="R18" s="1">
        <f t="shared" si="7"/>
        <v>281518.24761898495</v>
      </c>
      <c r="S18" s="1">
        <f t="shared" si="7"/>
        <v>242.66300450018434</v>
      </c>
      <c r="T18" s="1">
        <f t="shared" si="7"/>
        <v>10838.397910824129</v>
      </c>
      <c r="U18" s="1">
        <f t="shared" si="7"/>
        <v>260.45467727023652</v>
      </c>
      <c r="V18" s="1">
        <f t="shared" si="7"/>
        <v>572.98914466112046</v>
      </c>
      <c r="W18" s="1">
        <f t="shared" si="7"/>
        <v>27135.786102580951</v>
      </c>
      <c r="X18" s="1">
        <f t="shared" si="7"/>
        <v>69776.138034204487</v>
      </c>
      <c r="Y18" s="1">
        <f t="shared" si="7"/>
        <v>3663.3507612989533</v>
      </c>
      <c r="Z18" s="1">
        <f t="shared" si="7"/>
        <v>1679.9285136455055</v>
      </c>
      <c r="AA18" s="1"/>
      <c r="AD18" s="1"/>
      <c r="AG18" s="1">
        <f t="shared" ref="AG18:BA18" si="8">SUM(AG3:AG15)</f>
        <v>5414.0807375690829</v>
      </c>
      <c r="AH18" s="1">
        <f t="shared" si="8"/>
        <v>8533.1950885253627</v>
      </c>
      <c r="AI18" s="1">
        <f t="shared" si="8"/>
        <v>156.17069286733795</v>
      </c>
      <c r="AJ18" s="1">
        <f t="shared" si="8"/>
        <v>159.32568517927666</v>
      </c>
      <c r="AK18" s="1">
        <f t="shared" si="8"/>
        <v>4960.7384412494084</v>
      </c>
      <c r="AL18" s="1">
        <f t="shared" si="8"/>
        <v>238.40889471720109</v>
      </c>
      <c r="AM18" s="1">
        <f t="shared" si="8"/>
        <v>1924.7498455140178</v>
      </c>
      <c r="AN18" s="1">
        <f t="shared" si="8"/>
        <v>660904.58106224518</v>
      </c>
      <c r="AO18" s="1">
        <f t="shared" si="8"/>
        <v>753.95203037375245</v>
      </c>
      <c r="AP18" s="1">
        <f t="shared" si="8"/>
        <v>137.9600199036264</v>
      </c>
      <c r="AQ18" s="1">
        <f t="shared" si="8"/>
        <v>70709.517151496504</v>
      </c>
      <c r="AR18" s="1">
        <f t="shared" si="8"/>
        <v>57.637560008033923</v>
      </c>
      <c r="AS18" s="1">
        <f t="shared" si="8"/>
        <v>2696.2698779995121</v>
      </c>
      <c r="AT18" s="1">
        <f t="shared" si="8"/>
        <v>65.632646671113775</v>
      </c>
      <c r="AU18" s="1">
        <f t="shared" si="8"/>
        <v>141.63999561367893</v>
      </c>
      <c r="AV18" s="1">
        <f t="shared" si="8"/>
        <v>6750.3742658169913</v>
      </c>
      <c r="AW18" s="1">
        <f t="shared" si="8"/>
        <v>17381.03654512361</v>
      </c>
      <c r="AX18" s="1">
        <f t="shared" si="8"/>
        <v>927.73742603514893</v>
      </c>
      <c r="AY18" s="1">
        <f t="shared" si="8"/>
        <v>421.24754061013323</v>
      </c>
      <c r="AZ18" s="1">
        <f t="shared" si="8"/>
        <v>782334.255507519</v>
      </c>
      <c r="BA18" s="1">
        <f t="shared" si="8"/>
        <v>121429.67444527378</v>
      </c>
      <c r="BC18" s="23"/>
      <c r="BD18" s="23"/>
    </row>
    <row r="19" spans="1:78" x14ac:dyDescent="0.25">
      <c r="B19" s="25"/>
      <c r="C19" s="25"/>
    </row>
    <row r="21" spans="1:78" s="25" customFormat="1" x14ac:dyDescent="0.25">
      <c r="A21" s="27"/>
      <c r="D21" s="27"/>
      <c r="E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</row>
    <row r="22" spans="1:78" s="25" customFormat="1" x14ac:dyDescent="0.25">
      <c r="A22" s="27"/>
      <c r="B22" s="27"/>
      <c r="C22" s="27"/>
      <c r="D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</row>
    <row r="23" spans="1:78" s="25" customFormat="1" x14ac:dyDescent="0.25">
      <c r="A23" s="27"/>
      <c r="B23" s="27"/>
      <c r="C23" s="27"/>
      <c r="D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</row>
    <row r="24" spans="1:78" s="25" customFormat="1" x14ac:dyDescent="0.25">
      <c r="A24" s="27"/>
      <c r="B24" s="27"/>
      <c r="C24" s="27"/>
      <c r="D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</row>
    <row r="25" spans="1:78" s="25" customFormat="1" x14ac:dyDescent="0.25">
      <c r="A25" s="27"/>
      <c r="B25" s="27"/>
      <c r="C25" s="27"/>
      <c r="D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</row>
    <row r="26" spans="1:78" s="25" customFormat="1" x14ac:dyDescent="0.25">
      <c r="A26" s="27"/>
      <c r="B26" s="27"/>
      <c r="C26" s="27"/>
      <c r="D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</row>
    <row r="27" spans="1:78" s="25" customFormat="1" x14ac:dyDescent="0.25">
      <c r="A27" s="27"/>
      <c r="B27" s="27"/>
      <c r="C27" s="27"/>
      <c r="D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</row>
    <row r="28" spans="1:78" s="25" customFormat="1" x14ac:dyDescent="0.25">
      <c r="A28" s="27"/>
      <c r="B28" s="27"/>
      <c r="C28" s="27"/>
      <c r="D28" s="27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</row>
    <row r="29" spans="1:78" s="25" customFormat="1" x14ac:dyDescent="0.25">
      <c r="A29" s="27"/>
      <c r="B29" s="27"/>
      <c r="C29" s="27"/>
      <c r="D29" s="27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</row>
    <row r="30" spans="1:78" s="25" customFormat="1" x14ac:dyDescent="0.25">
      <c r="A30" s="27"/>
      <c r="B30" s="27"/>
      <c r="C30" s="27"/>
      <c r="D30" s="27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</row>
    <row r="31" spans="1:78" s="25" customFormat="1" x14ac:dyDescent="0.25">
      <c r="A31" s="27"/>
      <c r="B31" s="27"/>
      <c r="C31" s="27"/>
      <c r="D31" s="27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</row>
    <row r="32" spans="1:78" s="25" customFormat="1" x14ac:dyDescent="0.25">
      <c r="A32" s="27"/>
      <c r="B32" s="27"/>
      <c r="C32" s="27"/>
      <c r="D32" s="27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</row>
    <row r="33" spans="1:78" s="25" customFormat="1" x14ac:dyDescent="0.25">
      <c r="A33" s="27"/>
      <c r="B33" s="27"/>
      <c r="C33" s="27"/>
      <c r="D33" s="27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</row>
    <row r="34" spans="1:78" s="25" customFormat="1" x14ac:dyDescent="0.25">
      <c r="A34" s="27"/>
      <c r="B34" s="27"/>
      <c r="C34" s="27"/>
      <c r="D34" s="27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</row>
    <row r="35" spans="1:78" s="25" customFormat="1" x14ac:dyDescent="0.25">
      <c r="A35" s="27"/>
      <c r="B35" s="27"/>
      <c r="C35" s="27"/>
      <c r="D35" s="27"/>
      <c r="AG35" s="34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</row>
    <row r="36" spans="1:78" s="25" customFormat="1" x14ac:dyDescent="0.25">
      <c r="A36" s="27"/>
      <c r="B36" s="27"/>
      <c r="C36" s="27"/>
      <c r="D36" s="27"/>
      <c r="E36" s="27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</row>
    <row r="37" spans="1:78" s="25" customFormat="1" x14ac:dyDescent="0.25">
      <c r="A37" s="27"/>
      <c r="B37" s="27"/>
      <c r="C37" s="27"/>
      <c r="D37" s="27"/>
      <c r="E37" s="27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</row>
    <row r="38" spans="1:78" s="25" customFormat="1" x14ac:dyDescent="0.25">
      <c r="A38" s="27"/>
      <c r="B38" s="27"/>
      <c r="C38" s="27"/>
      <c r="D38" s="27"/>
      <c r="E38" s="27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</row>
    <row r="39" spans="1:78" s="25" customFormat="1" x14ac:dyDescent="0.25">
      <c r="A39" s="27"/>
      <c r="B39" s="27"/>
      <c r="C39" s="27"/>
      <c r="D39" s="27"/>
      <c r="E39" s="27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</row>
    <row r="40" spans="1:78" s="25" customFormat="1" x14ac:dyDescent="0.25">
      <c r="A40" s="27"/>
      <c r="B40" s="27"/>
      <c r="C40" s="27"/>
      <c r="D40" s="27"/>
      <c r="E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</row>
    <row r="41" spans="1:78" s="25" customFormat="1" x14ac:dyDescent="0.25">
      <c r="A41" s="27"/>
      <c r="B41" s="27"/>
      <c r="C41" s="27"/>
      <c r="D41" s="27"/>
      <c r="E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</row>
    <row r="42" spans="1:78" s="25" customFormat="1" x14ac:dyDescent="0.25">
      <c r="A42" s="27"/>
      <c r="B42" s="27"/>
      <c r="C42" s="27"/>
      <c r="D42" s="27"/>
      <c r="E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</row>
    <row r="43" spans="1:78" s="25" customFormat="1" x14ac:dyDescent="0.25">
      <c r="A43" s="27"/>
      <c r="B43" s="27"/>
      <c r="C43" s="27"/>
      <c r="D43" s="27"/>
      <c r="E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</row>
    <row r="44" spans="1:78" s="25" customFormat="1" x14ac:dyDescent="0.25">
      <c r="A44" s="27"/>
      <c r="B44" s="27"/>
      <c r="C44" s="27"/>
      <c r="D44" s="27"/>
      <c r="E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</row>
    <row r="45" spans="1:78" s="25" customFormat="1" x14ac:dyDescent="0.25">
      <c r="A45" s="27"/>
      <c r="B45" s="27"/>
      <c r="C45" s="27"/>
      <c r="D45" s="27"/>
      <c r="E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</row>
    <row r="46" spans="1:78" s="25" customFormat="1" x14ac:dyDescent="0.25">
      <c r="A46" s="27"/>
      <c r="B46" s="27"/>
      <c r="C46" s="27"/>
      <c r="D46" s="27"/>
      <c r="E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</row>
    <row r="47" spans="1:78" s="25" customFormat="1" x14ac:dyDescent="0.25">
      <c r="A47" s="27"/>
      <c r="B47" s="27"/>
      <c r="C47" s="27"/>
      <c r="D47" s="27"/>
      <c r="E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</row>
    <row r="48" spans="1:78" s="25" customFormat="1" x14ac:dyDescent="0.25">
      <c r="A48" s="27"/>
      <c r="B48" s="27"/>
      <c r="C48" s="27"/>
      <c r="D48" s="27"/>
      <c r="E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</row>
    <row r="49" spans="1:78" s="25" customFormat="1" x14ac:dyDescent="0.25">
      <c r="A49" s="27"/>
      <c r="B49" s="27"/>
      <c r="C49" s="27"/>
      <c r="D49" s="27"/>
      <c r="E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</row>
    <row r="50" spans="1:78" s="25" customFormat="1" x14ac:dyDescent="0.25">
      <c r="A50" s="27"/>
      <c r="B50" s="27"/>
      <c r="C50" s="27"/>
      <c r="D50" s="27"/>
      <c r="E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</row>
    <row r="51" spans="1:78" s="25" customFormat="1" x14ac:dyDescent="0.25">
      <c r="A51" s="27"/>
      <c r="B51" s="27"/>
      <c r="C51" s="27"/>
      <c r="D51" s="27"/>
      <c r="E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</row>
    <row r="52" spans="1:78" s="25" customFormat="1" x14ac:dyDescent="0.25">
      <c r="A52" s="27"/>
      <c r="B52" s="27"/>
      <c r="C52" s="27"/>
      <c r="D52" s="27"/>
      <c r="E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</row>
    <row r="53" spans="1:78" s="25" customFormat="1" x14ac:dyDescent="0.25">
      <c r="A53" s="27"/>
      <c r="B53" s="27"/>
      <c r="C53" s="27"/>
      <c r="D53" s="27"/>
      <c r="E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</row>
    <row r="54" spans="1:78" s="25" customFormat="1" x14ac:dyDescent="0.25">
      <c r="A54" s="27"/>
      <c r="B54" s="27"/>
      <c r="C54" s="27"/>
      <c r="D54" s="27"/>
      <c r="E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</row>
    <row r="55" spans="1:78" s="25" customFormat="1" x14ac:dyDescent="0.25">
      <c r="A55" s="27"/>
      <c r="B55" s="27"/>
      <c r="C55" s="27"/>
      <c r="D55" s="27"/>
      <c r="E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</row>
    <row r="56" spans="1:78" s="25" customFormat="1" x14ac:dyDescent="0.25">
      <c r="A56" s="27"/>
      <c r="B56" s="27"/>
      <c r="C56" s="27"/>
      <c r="D56" s="27"/>
      <c r="E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</row>
    <row r="57" spans="1:78" s="25" customFormat="1" x14ac:dyDescent="0.25">
      <c r="A57" s="27"/>
      <c r="B57" s="27"/>
      <c r="C57" s="27"/>
      <c r="D57" s="27"/>
      <c r="E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</row>
    <row r="58" spans="1:78" s="25" customFormat="1" x14ac:dyDescent="0.25">
      <c r="A58" s="27"/>
      <c r="B58" s="27"/>
      <c r="C58" s="27"/>
      <c r="D58" s="27"/>
      <c r="E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</row>
    <row r="59" spans="1:78" s="25" customFormat="1" x14ac:dyDescent="0.25">
      <c r="A59" s="27"/>
      <c r="B59" s="27"/>
      <c r="C59" s="27"/>
      <c r="D59" s="27"/>
      <c r="E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</row>
    <row r="60" spans="1:78" s="25" customFormat="1" x14ac:dyDescent="0.25">
      <c r="A60" s="27"/>
      <c r="B60" s="27"/>
      <c r="C60" s="27"/>
      <c r="D60" s="27"/>
      <c r="E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</row>
    <row r="61" spans="1:78" s="25" customFormat="1" x14ac:dyDescent="0.25">
      <c r="A61" s="27"/>
      <c r="B61" s="27"/>
      <c r="C61" s="27"/>
      <c r="D61" s="27"/>
      <c r="E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</row>
    <row r="62" spans="1:78" s="25" customFormat="1" x14ac:dyDescent="0.25">
      <c r="A62" s="27"/>
      <c r="B62" s="27"/>
      <c r="C62" s="27"/>
      <c r="D62" s="27"/>
      <c r="E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</row>
    <row r="63" spans="1:78" s="25" customFormat="1" x14ac:dyDescent="0.25">
      <c r="A63" s="27"/>
      <c r="B63" s="27"/>
      <c r="C63" s="27"/>
      <c r="D63" s="27"/>
      <c r="E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</row>
    <row r="64" spans="1:78" s="25" customFormat="1" x14ac:dyDescent="0.25">
      <c r="A64" s="27"/>
      <c r="B64" s="27"/>
      <c r="C64" s="27"/>
      <c r="D64" s="27"/>
      <c r="E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</row>
    <row r="65" spans="1:78" s="25" customFormat="1" x14ac:dyDescent="0.25">
      <c r="A65" s="27"/>
      <c r="B65" s="27"/>
      <c r="C65" s="27"/>
      <c r="D65" s="27"/>
      <c r="E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</row>
    <row r="66" spans="1:78" s="25" customFormat="1" x14ac:dyDescent="0.25">
      <c r="A66" s="27"/>
      <c r="B66" s="27"/>
      <c r="C66" s="27"/>
      <c r="D66" s="27"/>
      <c r="E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</row>
    <row r="67" spans="1:78" s="25" customFormat="1" x14ac:dyDescent="0.25">
      <c r="A67" s="27"/>
      <c r="B67" s="27"/>
      <c r="C67" s="27"/>
      <c r="D67" s="27"/>
      <c r="E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</row>
    <row r="68" spans="1:78" s="25" customFormat="1" x14ac:dyDescent="0.25">
      <c r="A68" s="27"/>
      <c r="B68" s="27"/>
      <c r="C68" s="27"/>
      <c r="D68" s="27"/>
      <c r="E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</row>
    <row r="69" spans="1:78" s="25" customFormat="1" x14ac:dyDescent="0.25">
      <c r="A69" s="27"/>
      <c r="B69" s="27"/>
      <c r="C69" s="27"/>
      <c r="D69" s="27"/>
      <c r="E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</row>
    <row r="70" spans="1:78" s="25" customFormat="1" x14ac:dyDescent="0.25">
      <c r="A70" s="27"/>
      <c r="B70" s="27"/>
      <c r="C70" s="27"/>
      <c r="D70" s="27"/>
      <c r="E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</row>
    <row r="71" spans="1:78" s="25" customFormat="1" x14ac:dyDescent="0.25">
      <c r="A71" s="27"/>
      <c r="B71" s="27"/>
      <c r="C71" s="27"/>
      <c r="D71" s="27"/>
      <c r="E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</row>
    <row r="72" spans="1:78" s="25" customFormat="1" x14ac:dyDescent="0.25">
      <c r="A72" s="27"/>
      <c r="B72" s="27"/>
      <c r="C72" s="27"/>
      <c r="D72" s="27"/>
      <c r="E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</row>
    <row r="73" spans="1:78" s="25" customFormat="1" x14ac:dyDescent="0.25">
      <c r="A73" s="27"/>
      <c r="B73" s="27"/>
      <c r="C73" s="27"/>
      <c r="D73" s="27"/>
      <c r="E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Z3" activePane="bottomRight" state="frozen"/>
      <selection activeCell="E24" sqref="E24"/>
      <selection pane="topRight" activeCell="E24" sqref="E24"/>
      <selection pane="bottomLeft" activeCell="E24" sqref="E24"/>
      <selection pane="bottomRight" activeCell="AM27" sqref="AM27"/>
    </sheetView>
  </sheetViews>
  <sheetFormatPr defaultColWidth="9.140625" defaultRowHeight="15" x14ac:dyDescent="0.25"/>
  <cols>
    <col min="1" max="1" width="19.7109375" style="27" customWidth="1"/>
    <col min="2" max="2" width="12.140625" style="90" customWidth="1"/>
    <col min="3" max="3" width="12.5703125" style="90" customWidth="1"/>
    <col min="4" max="4" width="9.140625" style="27"/>
    <col min="5" max="5" width="15.42578125" style="27" bestFit="1" customWidth="1"/>
    <col min="6" max="7" width="6.7109375" style="25" bestFit="1" customWidth="1"/>
    <col min="8" max="8" width="4.140625" style="25" bestFit="1" customWidth="1"/>
    <col min="9" max="9" width="5.7109375" style="25" bestFit="1" customWidth="1"/>
    <col min="10" max="10" width="6.7109375" style="25" bestFit="1" customWidth="1"/>
    <col min="11" max="11" width="5.85546875" style="25" bestFit="1" customWidth="1"/>
    <col min="12" max="12" width="5.7109375" style="25" bestFit="1" customWidth="1"/>
    <col min="13" max="13" width="9.28515625" style="25" bestFit="1" customWidth="1"/>
    <col min="14" max="14" width="7.7109375" style="25" bestFit="1" customWidth="1"/>
    <col min="15" max="15" width="9.28515625" style="25" bestFit="1" customWidth="1"/>
    <col min="16" max="16" width="5.7109375" style="25" bestFit="1" customWidth="1"/>
    <col min="17" max="17" width="5.28515625" style="25" bestFit="1" customWidth="1"/>
    <col min="18" max="18" width="8.7109375" style="25" bestFit="1" customWidth="1"/>
    <col min="19" max="19" width="4.85546875" style="25" bestFit="1" customWidth="1"/>
    <col min="20" max="20" width="7.85546875" style="25" bestFit="1" customWidth="1"/>
    <col min="21" max="21" width="5.85546875" style="25" bestFit="1" customWidth="1"/>
    <col min="22" max="22" width="6" style="25" bestFit="1" customWidth="1"/>
    <col min="23" max="24" width="6.7109375" style="25" bestFit="1" customWidth="1"/>
    <col min="25" max="26" width="5.7109375" style="25" bestFit="1" customWidth="1"/>
    <col min="27" max="27" width="12" style="25" customWidth="1"/>
    <col min="28" max="29" width="9.140625" style="25"/>
    <col min="30" max="30" width="12" style="25" customWidth="1"/>
    <col min="31" max="31" width="5.85546875" style="25" bestFit="1" customWidth="1"/>
    <col min="32" max="32" width="18.7109375" style="25" bestFit="1" customWidth="1"/>
    <col min="33" max="33" width="7.28515625" style="25" customWidth="1"/>
    <col min="34" max="34" width="6.7109375" style="25" bestFit="1" customWidth="1"/>
    <col min="35" max="35" width="4" style="25" bestFit="1" customWidth="1"/>
    <col min="36" max="36" width="4.140625" style="25" bestFit="1" customWidth="1"/>
    <col min="37" max="37" width="6.7109375" style="25" bestFit="1" customWidth="1"/>
    <col min="38" max="38" width="5.7109375" style="25" bestFit="1" customWidth="1"/>
    <col min="39" max="39" width="5.5703125" style="25" bestFit="1" customWidth="1"/>
    <col min="40" max="40" width="9.28515625" style="25" bestFit="1" customWidth="1"/>
    <col min="41" max="42" width="5" style="25" bestFit="1" customWidth="1"/>
    <col min="43" max="43" width="8.5703125" style="25" bestFit="1" customWidth="1"/>
    <col min="44" max="44" width="4.42578125" style="25" bestFit="1" customWidth="1"/>
    <col min="45" max="45" width="7.5703125" style="25" bestFit="1" customWidth="1"/>
    <col min="46" max="46" width="5.5703125" style="25" bestFit="1" customWidth="1"/>
    <col min="47" max="47" width="5.7109375" style="25" bestFit="1" customWidth="1"/>
    <col min="48" max="49" width="6.7109375" style="25" bestFit="1" customWidth="1"/>
    <col min="50" max="51" width="5.5703125" style="25" bestFit="1" customWidth="1"/>
    <col min="52" max="54" width="9.140625" style="25"/>
    <col min="55" max="16384" width="9.140625" style="27"/>
  </cols>
  <sheetData>
    <row r="1" spans="1:59" x14ac:dyDescent="0.25">
      <c r="B1" s="90" t="s">
        <v>503</v>
      </c>
      <c r="E1" s="27" t="s">
        <v>508</v>
      </c>
      <c r="AG1" s="27" t="s">
        <v>509</v>
      </c>
      <c r="BC1" s="27" t="s">
        <v>333</v>
      </c>
      <c r="BF1" s="90" t="s">
        <v>488</v>
      </c>
      <c r="BG1" s="90"/>
    </row>
    <row r="2" spans="1:59" x14ac:dyDescent="0.25">
      <c r="A2" s="27" t="s">
        <v>52</v>
      </c>
      <c r="B2" s="90" t="s">
        <v>304</v>
      </c>
      <c r="C2" s="90" t="s">
        <v>305</v>
      </c>
      <c r="E2" s="27" t="s">
        <v>226</v>
      </c>
      <c r="F2" s="25" t="s">
        <v>149</v>
      </c>
      <c r="G2" s="25" t="s">
        <v>151</v>
      </c>
      <c r="H2" s="25" t="s">
        <v>152</v>
      </c>
      <c r="I2" s="25" t="s">
        <v>153</v>
      </c>
      <c r="J2" s="25" t="s">
        <v>154</v>
      </c>
      <c r="K2" s="25" t="s">
        <v>155</v>
      </c>
      <c r="L2" s="25" t="s">
        <v>156</v>
      </c>
      <c r="M2" s="25" t="s">
        <v>54</v>
      </c>
      <c r="N2" s="25" t="s">
        <v>53</v>
      </c>
      <c r="O2" s="25" t="s">
        <v>157</v>
      </c>
      <c r="P2" s="25" t="s">
        <v>158</v>
      </c>
      <c r="Q2" s="25" t="s">
        <v>159</v>
      </c>
      <c r="R2" s="25" t="s">
        <v>160</v>
      </c>
      <c r="S2" s="25" t="s">
        <v>161</v>
      </c>
      <c r="T2" s="25" t="s">
        <v>162</v>
      </c>
      <c r="U2" s="25" t="s">
        <v>163</v>
      </c>
      <c r="V2" s="25" t="s">
        <v>164</v>
      </c>
      <c r="W2" s="25" t="s">
        <v>165</v>
      </c>
      <c r="X2" s="25" t="s">
        <v>166</v>
      </c>
      <c r="Y2" s="25" t="s">
        <v>167</v>
      </c>
      <c r="Z2" s="25" t="s">
        <v>168</v>
      </c>
      <c r="AA2" s="27"/>
      <c r="AB2" s="25" t="s">
        <v>54</v>
      </c>
      <c r="AC2" s="25" t="s">
        <v>53</v>
      </c>
      <c r="AD2" s="27"/>
      <c r="AE2" s="27" t="s">
        <v>306</v>
      </c>
      <c r="AF2" s="27" t="s">
        <v>177</v>
      </c>
      <c r="AG2" s="27" t="s">
        <v>149</v>
      </c>
      <c r="AH2" s="27" t="s">
        <v>151</v>
      </c>
      <c r="AI2" s="27" t="s">
        <v>152</v>
      </c>
      <c r="AJ2" s="27" t="s">
        <v>153</v>
      </c>
      <c r="AK2" s="27" t="s">
        <v>154</v>
      </c>
      <c r="AL2" s="27" t="s">
        <v>155</v>
      </c>
      <c r="AM2" s="27" t="s">
        <v>156</v>
      </c>
      <c r="AN2" s="27" t="s">
        <v>157</v>
      </c>
      <c r="AO2" s="27" t="s">
        <v>158</v>
      </c>
      <c r="AP2" s="27" t="s">
        <v>159</v>
      </c>
      <c r="AQ2" s="27" t="s">
        <v>160</v>
      </c>
      <c r="AR2" s="27" t="s">
        <v>161</v>
      </c>
      <c r="AS2" s="27" t="s">
        <v>162</v>
      </c>
      <c r="AT2" s="27" t="s">
        <v>163</v>
      </c>
      <c r="AU2" s="27" t="s">
        <v>164</v>
      </c>
      <c r="AV2" s="27" t="s">
        <v>165</v>
      </c>
      <c r="AW2" s="27" t="s">
        <v>166</v>
      </c>
      <c r="AX2" s="27" t="s">
        <v>167</v>
      </c>
      <c r="AY2" s="27" t="s">
        <v>168</v>
      </c>
      <c r="AZ2" s="25" t="s">
        <v>54</v>
      </c>
      <c r="BA2" s="25" t="s">
        <v>53</v>
      </c>
      <c r="BC2" s="25" t="s">
        <v>54</v>
      </c>
      <c r="BD2" s="25" t="s">
        <v>53</v>
      </c>
      <c r="BF2" s="91" t="s">
        <v>54</v>
      </c>
      <c r="BG2" s="91" t="s">
        <v>53</v>
      </c>
    </row>
    <row r="3" spans="1:59" x14ac:dyDescent="0.25">
      <c r="A3" s="24" t="s">
        <v>121</v>
      </c>
      <c r="B3" s="91">
        <v>34555.71688</v>
      </c>
      <c r="C3" s="91">
        <v>5411.6774538</v>
      </c>
      <c r="E3" s="27" t="s">
        <v>121</v>
      </c>
      <c r="F3" s="25">
        <v>247.572769611491</v>
      </c>
      <c r="G3" s="25">
        <v>367.43977953780001</v>
      </c>
      <c r="H3" s="25">
        <v>7.4943761195345999</v>
      </c>
      <c r="I3" s="25">
        <v>11.240597342328099</v>
      </c>
      <c r="J3" s="25">
        <v>223.24971973742899</v>
      </c>
      <c r="K3" s="25">
        <v>10.420510480221701</v>
      </c>
      <c r="L3" s="25">
        <v>86.474030765499805</v>
      </c>
      <c r="M3" s="25">
        <v>34665.419245908997</v>
      </c>
      <c r="N3" s="25">
        <v>5428.1106925268796</v>
      </c>
      <c r="O3" s="25">
        <v>29237.308553382099</v>
      </c>
      <c r="P3" s="25">
        <v>34.9619617828778</v>
      </c>
      <c r="Q3" s="25">
        <v>6.0898178431080696</v>
      </c>
      <c r="R3" s="25">
        <v>3118.1723490798399</v>
      </c>
      <c r="S3" s="25">
        <v>3.5553796634644499</v>
      </c>
      <c r="T3" s="25">
        <v>128.27503794705501</v>
      </c>
      <c r="U3" s="25">
        <v>2.9765398457866898</v>
      </c>
      <c r="V3" s="25">
        <v>6.1252736762622702</v>
      </c>
      <c r="W3" s="25">
        <v>321.06632759580401</v>
      </c>
      <c r="X3" s="25">
        <v>793.63685510673099</v>
      </c>
      <c r="Y3" s="25">
        <v>40.442282555377297</v>
      </c>
      <c r="Z3" s="25">
        <v>18.917083836262702</v>
      </c>
      <c r="AA3" s="27"/>
      <c r="AB3" s="49">
        <f t="shared" ref="AB3:AC15" si="0">(M3-B3)/(B3+1E-50)</f>
        <v>3.1746517165294388E-3</v>
      </c>
      <c r="AC3" s="49">
        <f t="shared" si="0"/>
        <v>3.0366256797770591E-3</v>
      </c>
      <c r="AD3" s="27"/>
      <c r="AE3" s="91">
        <v>110</v>
      </c>
      <c r="AF3" s="91" t="s">
        <v>121</v>
      </c>
      <c r="AG3" s="91">
        <v>44.3059949854431</v>
      </c>
      <c r="AH3" s="91">
        <v>65.554311020541107</v>
      </c>
      <c r="AI3" s="91">
        <v>1.35174116576922</v>
      </c>
      <c r="AJ3" s="91">
        <v>2.4775755497335101</v>
      </c>
      <c r="AK3" s="91">
        <v>39.736001925134097</v>
      </c>
      <c r="AL3" s="91">
        <v>1.8898433822462</v>
      </c>
      <c r="AM3" s="91">
        <v>15.4591461141283</v>
      </c>
      <c r="AN3" s="91">
        <v>5034.8616868715799</v>
      </c>
      <c r="AO3" s="91">
        <v>6.0204561821818503</v>
      </c>
      <c r="AP3" s="91">
        <v>1.0726530904065501</v>
      </c>
      <c r="AQ3" s="91">
        <v>555.25168620463899</v>
      </c>
      <c r="AR3" s="91">
        <v>0.72194692969388496</v>
      </c>
      <c r="AS3" s="91">
        <v>23.8152394720606</v>
      </c>
      <c r="AT3" s="91">
        <v>0.54852683876346597</v>
      </c>
      <c r="AU3" s="91">
        <v>1.0170686896187899</v>
      </c>
      <c r="AV3" s="91">
        <v>59.589329436513196</v>
      </c>
      <c r="AW3" s="91">
        <v>141.93435452198699</v>
      </c>
      <c r="AX3" s="91">
        <v>7.3258282309388303</v>
      </c>
      <c r="AY3" s="91">
        <v>3.3995581520231899</v>
      </c>
      <c r="AZ3" s="25">
        <f t="shared" ref="AZ3:AZ15" si="1">BA3+AN3</f>
        <v>6006.3329487634028</v>
      </c>
      <c r="BA3" s="25">
        <f t="shared" ref="BA3:BA13" si="2">SUM(AG3:AY3)-AN3</f>
        <v>971.47126189182291</v>
      </c>
      <c r="BC3" s="22">
        <f t="shared" ref="BC3:BD15" si="3">AZ3/M3</f>
        <v>0.17326583896637091</v>
      </c>
      <c r="BD3" s="22">
        <f t="shared" si="3"/>
        <v>0.17897042210824668</v>
      </c>
      <c r="BF3" s="79">
        <v>0.20740845775099351</v>
      </c>
      <c r="BG3" s="79">
        <v>0.219560177074827</v>
      </c>
    </row>
    <row r="4" spans="1:59" x14ac:dyDescent="0.25">
      <c r="A4" s="6" t="s">
        <v>77</v>
      </c>
      <c r="B4" s="91">
        <v>11411.309121</v>
      </c>
      <c r="C4" s="91">
        <v>1770.1992858999999</v>
      </c>
      <c r="E4" s="27" t="s">
        <v>77</v>
      </c>
      <c r="F4" s="25">
        <v>81.142732959650004</v>
      </c>
      <c r="G4" s="25">
        <v>119.04342289610101</v>
      </c>
      <c r="H4" s="25">
        <v>2.5103810137954201</v>
      </c>
      <c r="I4" s="25">
        <v>3.9048046429338998</v>
      </c>
      <c r="J4" s="25">
        <v>73.435779581893399</v>
      </c>
      <c r="K4" s="25">
        <v>3.3726435071126599</v>
      </c>
      <c r="L4" s="25">
        <v>28.348423419699301</v>
      </c>
      <c r="M4" s="25">
        <v>11448.350468206499</v>
      </c>
      <c r="N4" s="25">
        <v>1775.7371555966999</v>
      </c>
      <c r="O4" s="25">
        <v>9672.6133126098794</v>
      </c>
      <c r="P4" s="25">
        <v>11.9377403726913</v>
      </c>
      <c r="Q4" s="25">
        <v>1.99366523917392</v>
      </c>
      <c r="R4" s="25">
        <v>1016.0818764639999</v>
      </c>
      <c r="S4" s="25">
        <v>1.1868734602093201</v>
      </c>
      <c r="T4" s="25">
        <v>42.661534196442801</v>
      </c>
      <c r="U4" s="25">
        <v>0.96994571118349604</v>
      </c>
      <c r="V4" s="25">
        <v>2.05940508275599</v>
      </c>
      <c r="W4" s="25">
        <v>106.784798910916</v>
      </c>
      <c r="X4" s="25">
        <v>261.03786052458901</v>
      </c>
      <c r="Y4" s="25">
        <v>13.082762942509</v>
      </c>
      <c r="Z4" s="25">
        <v>6.1825046710428397</v>
      </c>
      <c r="AA4" s="27"/>
      <c r="AB4" s="49">
        <f t="shared" si="0"/>
        <v>3.2460208389528972E-3</v>
      </c>
      <c r="AC4" s="49">
        <f t="shared" si="0"/>
        <v>3.1283877136378184E-3</v>
      </c>
      <c r="AD4" s="27"/>
      <c r="AE4" s="91">
        <v>111</v>
      </c>
      <c r="AF4" s="91" t="s">
        <v>77</v>
      </c>
      <c r="AG4" s="91">
        <v>48.251739729862003</v>
      </c>
      <c r="AH4" s="91">
        <v>70.762083833276293</v>
      </c>
      <c r="AI4" s="91">
        <v>1.49308333443261</v>
      </c>
      <c r="AJ4" s="91">
        <v>2.3253586116630101</v>
      </c>
      <c r="AK4" s="91">
        <v>43.660491398556204</v>
      </c>
      <c r="AL4" s="91">
        <v>2.0049861639297499</v>
      </c>
      <c r="AM4" s="91">
        <v>16.854684528465299</v>
      </c>
      <c r="AN4" s="91">
        <v>5749.4437485215103</v>
      </c>
      <c r="AO4" s="91">
        <v>7.09748098386825</v>
      </c>
      <c r="AP4" s="91">
        <v>1.1852663199277</v>
      </c>
      <c r="AQ4" s="91">
        <v>604.08913723553098</v>
      </c>
      <c r="AR4" s="91">
        <v>0.707076089928517</v>
      </c>
      <c r="AS4" s="91">
        <v>25.369150782800698</v>
      </c>
      <c r="AT4" s="91">
        <v>0.57669157934243298</v>
      </c>
      <c r="AU4" s="91">
        <v>1.2239903797152401</v>
      </c>
      <c r="AV4" s="91">
        <v>63.500648782389902</v>
      </c>
      <c r="AW4" s="91">
        <v>155.21728137334401</v>
      </c>
      <c r="AX4" s="91">
        <v>7.7774286099723096</v>
      </c>
      <c r="AY4" s="91">
        <v>3.6757970623147802</v>
      </c>
      <c r="AZ4" s="25">
        <f t="shared" si="1"/>
        <v>6805.2161253208315</v>
      </c>
      <c r="BA4" s="25">
        <f t="shared" si="2"/>
        <v>1055.7723767993211</v>
      </c>
      <c r="BC4" s="22">
        <f t="shared" si="3"/>
        <v>0.59442765525214902</v>
      </c>
      <c r="BD4" s="22">
        <f t="shared" si="3"/>
        <v>0.59455442122826485</v>
      </c>
      <c r="BF4" s="79">
        <v>0.59467973580145783</v>
      </c>
      <c r="BG4" s="79">
        <v>0.5948772706152009</v>
      </c>
    </row>
    <row r="5" spans="1:59" x14ac:dyDescent="0.25">
      <c r="A5" s="6" t="s">
        <v>71</v>
      </c>
      <c r="B5" s="91">
        <v>61955.499650999998</v>
      </c>
      <c r="C5" s="91">
        <v>9815.7741886999993</v>
      </c>
      <c r="E5" s="27" t="s">
        <v>71</v>
      </c>
      <c r="F5" s="25">
        <v>450.46748524281099</v>
      </c>
      <c r="G5" s="25">
        <v>659.64730644796896</v>
      </c>
      <c r="H5" s="25">
        <v>13.923479665117901</v>
      </c>
      <c r="I5" s="25">
        <v>21.381658096198699</v>
      </c>
      <c r="J5" s="25">
        <v>406.94559709430803</v>
      </c>
      <c r="K5" s="25">
        <v>18.680982820483099</v>
      </c>
      <c r="L5" s="25">
        <v>157.14173195103501</v>
      </c>
      <c r="M5" s="25">
        <v>62154.988600230303</v>
      </c>
      <c r="N5" s="25">
        <v>9846.2221898510197</v>
      </c>
      <c r="O5" s="25">
        <v>52308.766410379299</v>
      </c>
      <c r="P5" s="25">
        <v>66.112681095917495</v>
      </c>
      <c r="Q5" s="25">
        <v>11.063648208469001</v>
      </c>
      <c r="R5" s="25">
        <v>5637.4851204550296</v>
      </c>
      <c r="S5" s="25">
        <v>6.6188588876579599</v>
      </c>
      <c r="T5" s="25">
        <v>235.63763488152901</v>
      </c>
      <c r="U5" s="25">
        <v>5.3636185563032903</v>
      </c>
      <c r="V5" s="25">
        <v>11.423528166801599</v>
      </c>
      <c r="W5" s="25">
        <v>589.82274585668699</v>
      </c>
      <c r="X5" s="25">
        <v>1447.77557047349</v>
      </c>
      <c r="Y5" s="25">
        <v>72.473921967404706</v>
      </c>
      <c r="Z5" s="25">
        <v>34.256619983796</v>
      </c>
      <c r="AA5" s="27"/>
      <c r="AB5" s="49">
        <f t="shared" si="0"/>
        <v>3.219874754526085E-3</v>
      </c>
      <c r="AC5" s="49">
        <f t="shared" si="0"/>
        <v>3.10194596632759E-3</v>
      </c>
      <c r="AD5" s="27"/>
      <c r="AE5" s="91">
        <v>112</v>
      </c>
      <c r="AF5" s="91" t="s">
        <v>71</v>
      </c>
      <c r="AG5" s="91">
        <v>86.597775079613996</v>
      </c>
      <c r="AH5" s="91">
        <v>124.650884266231</v>
      </c>
      <c r="AI5" s="91">
        <v>2.7114131887663202</v>
      </c>
      <c r="AJ5" s="91">
        <v>4.6431394732389801</v>
      </c>
      <c r="AK5" s="91">
        <v>77.778565984110401</v>
      </c>
      <c r="AL5" s="91">
        <v>3.5573160919109799</v>
      </c>
      <c r="AM5" s="91">
        <v>30.052784392366199</v>
      </c>
      <c r="AN5" s="91">
        <v>9846.4665714323892</v>
      </c>
      <c r="AO5" s="91">
        <v>12.6394667109582</v>
      </c>
      <c r="AP5" s="91">
        <v>2.0999226221334499</v>
      </c>
      <c r="AQ5" s="91">
        <v>1072.2169424218</v>
      </c>
      <c r="AR5" s="91">
        <v>1.39208825272225</v>
      </c>
      <c r="AS5" s="91">
        <v>46.0400114688494</v>
      </c>
      <c r="AT5" s="91">
        <v>1.03460553671612</v>
      </c>
      <c r="AU5" s="91">
        <v>2.1301809368202802</v>
      </c>
      <c r="AV5" s="91">
        <v>115.227363843508</v>
      </c>
      <c r="AW5" s="91">
        <v>278.09649661158198</v>
      </c>
      <c r="AX5" s="91">
        <v>13.787569358350501</v>
      </c>
      <c r="AY5" s="91">
        <v>6.55750340970941</v>
      </c>
      <c r="AZ5" s="25">
        <f t="shared" si="1"/>
        <v>11727.680601081775</v>
      </c>
      <c r="BA5" s="25">
        <f t="shared" si="2"/>
        <v>1881.2140296493853</v>
      </c>
      <c r="BC5" s="22">
        <f t="shared" si="3"/>
        <v>0.18868446226435828</v>
      </c>
      <c r="BD5" s="22">
        <f t="shared" si="3"/>
        <v>0.1910594737125112</v>
      </c>
      <c r="BF5" s="79">
        <v>0.20773817869557915</v>
      </c>
      <c r="BG5" s="79">
        <v>0.21370289965513958</v>
      </c>
    </row>
    <row r="6" spans="1:59" x14ac:dyDescent="0.25">
      <c r="A6" s="6" t="s">
        <v>122</v>
      </c>
      <c r="B6" s="91">
        <v>65875.533557000002</v>
      </c>
      <c r="C6" s="91">
        <v>10230.536593999999</v>
      </c>
      <c r="E6" s="27" t="s">
        <v>122</v>
      </c>
      <c r="F6" s="25">
        <v>469.931145576701</v>
      </c>
      <c r="G6" s="25">
        <v>686.805814910962</v>
      </c>
      <c r="H6" s="25">
        <v>14.5261428484818</v>
      </c>
      <c r="I6" s="25">
        <v>22.415529908452999</v>
      </c>
      <c r="J6" s="25">
        <v>424.21071170709303</v>
      </c>
      <c r="K6" s="25">
        <v>19.4556561230619</v>
      </c>
      <c r="L6" s="25">
        <v>163.80678262978299</v>
      </c>
      <c r="M6" s="25">
        <v>66084.943333498595</v>
      </c>
      <c r="N6" s="25">
        <v>10261.8301294664</v>
      </c>
      <c r="O6" s="25">
        <v>55823.113204032197</v>
      </c>
      <c r="P6" s="25">
        <v>68.867247584560999</v>
      </c>
      <c r="Q6" s="25">
        <v>11.5283322585801</v>
      </c>
      <c r="R6" s="25">
        <v>5873.8807839635701</v>
      </c>
      <c r="S6" s="25">
        <v>6.9422030787545896</v>
      </c>
      <c r="T6" s="25">
        <v>245.74729520439499</v>
      </c>
      <c r="U6" s="25">
        <v>5.5918187580261902</v>
      </c>
      <c r="V6" s="25">
        <v>11.887634716182401</v>
      </c>
      <c r="W6" s="25">
        <v>615.12516388608606</v>
      </c>
      <c r="X6" s="25">
        <v>1509.9198763207</v>
      </c>
      <c r="Y6" s="25">
        <v>75.473505073386306</v>
      </c>
      <c r="Z6" s="25">
        <v>35.714484917629797</v>
      </c>
      <c r="AA6" s="27"/>
      <c r="AB6" s="49">
        <f t="shared" si="0"/>
        <v>3.1788702905517583E-3</v>
      </c>
      <c r="AC6" s="49">
        <f t="shared" si="0"/>
        <v>3.0588361792042774E-3</v>
      </c>
      <c r="AD6" s="27"/>
      <c r="AE6" s="91">
        <v>113</v>
      </c>
      <c r="AF6" s="91" t="s">
        <v>122</v>
      </c>
      <c r="AG6" s="91">
        <v>43.074305624763703</v>
      </c>
      <c r="AH6" s="91">
        <v>60.498141200987</v>
      </c>
      <c r="AI6" s="91">
        <v>1.3609718988750901</v>
      </c>
      <c r="AJ6" s="91">
        <v>2.5128480042921302</v>
      </c>
      <c r="AK6" s="91">
        <v>38.265199400086303</v>
      </c>
      <c r="AL6" s="91">
        <v>1.73884289228568</v>
      </c>
      <c r="AM6" s="91">
        <v>14.8035418829352</v>
      </c>
      <c r="AN6" s="91">
        <v>4877.0766077881899</v>
      </c>
      <c r="AO6" s="91">
        <v>6.1928836679252797</v>
      </c>
      <c r="AP6" s="91">
        <v>1.02847381822104</v>
      </c>
      <c r="AQ6" s="91">
        <v>525.87242651488805</v>
      </c>
      <c r="AR6" s="91">
        <v>0.75981612524027398</v>
      </c>
      <c r="AS6" s="91">
        <v>22.973586563458099</v>
      </c>
      <c r="AT6" s="91">
        <v>0.51137475906609198</v>
      </c>
      <c r="AU6" s="91">
        <v>1.0205661523980301</v>
      </c>
      <c r="AV6" s="91">
        <v>57.490885815197998</v>
      </c>
      <c r="AW6" s="91">
        <v>137.84971397542299</v>
      </c>
      <c r="AX6" s="91">
        <v>6.7338175336470503</v>
      </c>
      <c r="AY6" s="91">
        <v>3.2316574530995901</v>
      </c>
      <c r="AZ6" s="25">
        <f t="shared" si="1"/>
        <v>5802.9956610709778</v>
      </c>
      <c r="BA6" s="25">
        <f t="shared" si="2"/>
        <v>925.9190532827879</v>
      </c>
      <c r="BC6" s="22">
        <f t="shared" si="3"/>
        <v>8.7811161943289848E-2</v>
      </c>
      <c r="BD6" s="22">
        <f t="shared" si="3"/>
        <v>9.0229427071108065E-2</v>
      </c>
      <c r="BF6" s="79">
        <v>0.10558330177036901</v>
      </c>
      <c r="BG6" s="79">
        <v>0.11113782275740748</v>
      </c>
    </row>
    <row r="7" spans="1:59" x14ac:dyDescent="0.25">
      <c r="A7" s="6" t="s">
        <v>123</v>
      </c>
      <c r="B7" s="91">
        <v>456481.60141</v>
      </c>
      <c r="C7" s="91">
        <v>69898.171896</v>
      </c>
      <c r="E7" s="27" t="s">
        <v>123</v>
      </c>
      <c r="F7" s="25">
        <v>3163.82291318749</v>
      </c>
      <c r="G7" s="25">
        <v>4782.5504037213996</v>
      </c>
      <c r="H7" s="25">
        <v>95.095613794319604</v>
      </c>
      <c r="I7" s="25">
        <v>121.316895892237</v>
      </c>
      <c r="J7" s="25">
        <v>2882.3000876337201</v>
      </c>
      <c r="K7" s="25">
        <v>134.197708074979</v>
      </c>
      <c r="L7" s="25">
        <v>1113.6188819259501</v>
      </c>
      <c r="M7" s="25">
        <v>456728.95857757702</v>
      </c>
      <c r="N7" s="25">
        <v>69928.464230779806</v>
      </c>
      <c r="O7" s="25">
        <v>386800.49434679799</v>
      </c>
      <c r="P7" s="25">
        <v>459.99105838390102</v>
      </c>
      <c r="Q7" s="25">
        <v>79.170280262570301</v>
      </c>
      <c r="R7" s="25">
        <v>40337.662108610697</v>
      </c>
      <c r="S7" s="25">
        <v>39.755554600219398</v>
      </c>
      <c r="T7" s="25">
        <v>1615.72709932373</v>
      </c>
      <c r="U7" s="25">
        <v>37.789308465197202</v>
      </c>
      <c r="V7" s="25">
        <v>82.655903261187106</v>
      </c>
      <c r="W7" s="25">
        <v>4044.9690691534802</v>
      </c>
      <c r="X7" s="25">
        <v>10173.532194646001</v>
      </c>
      <c r="Y7" s="25">
        <v>521.36944173459597</v>
      </c>
      <c r="Z7" s="25">
        <v>242.93970810804799</v>
      </c>
      <c r="AA7" s="27"/>
      <c r="AB7" s="49">
        <f t="shared" si="0"/>
        <v>5.418776283928515E-4</v>
      </c>
      <c r="AC7" s="49">
        <f t="shared" si="0"/>
        <v>4.333780692416003E-4</v>
      </c>
      <c r="AD7" s="27"/>
      <c r="AE7" s="91">
        <v>124</v>
      </c>
      <c r="AF7" s="91" t="s">
        <v>123</v>
      </c>
      <c r="AG7" s="91">
        <v>271.53640965203101</v>
      </c>
      <c r="AH7" s="91">
        <v>399.87510120357803</v>
      </c>
      <c r="AI7" s="91">
        <v>8.2705253961701395</v>
      </c>
      <c r="AJ7" s="91">
        <v>13.691923404133901</v>
      </c>
      <c r="AK7" s="91">
        <v>243.79269810375601</v>
      </c>
      <c r="AL7" s="91">
        <v>11.424185921751301</v>
      </c>
      <c r="AM7" s="91">
        <v>94.581470832498994</v>
      </c>
      <c r="AN7" s="91">
        <v>31421.626040689302</v>
      </c>
      <c r="AO7" s="91">
        <v>37.776367674684202</v>
      </c>
      <c r="AP7" s="91">
        <v>6.6161048560432603</v>
      </c>
      <c r="AQ7" s="91">
        <v>3400.6242619067798</v>
      </c>
      <c r="AR7" s="91">
        <v>4.1901769327213598</v>
      </c>
      <c r="AS7" s="91">
        <v>142.77125944579001</v>
      </c>
      <c r="AT7" s="91">
        <v>3.2926825490564098</v>
      </c>
      <c r="AU7" s="91">
        <v>6.49652896440828</v>
      </c>
      <c r="AV7" s="91">
        <v>357.29800044421</v>
      </c>
      <c r="AW7" s="91">
        <v>869.69135388176596</v>
      </c>
      <c r="AX7" s="91">
        <v>44.308136562885998</v>
      </c>
      <c r="AY7" s="91">
        <v>20.729042330458899</v>
      </c>
      <c r="AZ7" s="25">
        <f t="shared" si="1"/>
        <v>37358.592270752029</v>
      </c>
      <c r="BA7" s="25">
        <f t="shared" si="2"/>
        <v>5936.9662300627278</v>
      </c>
      <c r="BC7" s="22">
        <f t="shared" si="3"/>
        <v>8.1795978926102061E-2</v>
      </c>
      <c r="BD7" s="22">
        <f t="shared" si="3"/>
        <v>8.4900566534242647E-2</v>
      </c>
      <c r="BF7" s="79">
        <v>0.11029731118821533</v>
      </c>
      <c r="BG7" s="79">
        <v>0.11923870544830174</v>
      </c>
    </row>
    <row r="8" spans="1:59" x14ac:dyDescent="0.25">
      <c r="A8" s="6" t="s">
        <v>72</v>
      </c>
      <c r="B8" s="91">
        <v>789922.38181000005</v>
      </c>
      <c r="C8" s="91">
        <v>120640.91142</v>
      </c>
      <c r="E8" s="27" t="s">
        <v>72</v>
      </c>
      <c r="F8" s="25">
        <v>5465.77949040162</v>
      </c>
      <c r="G8" s="25">
        <v>8310.8521260823309</v>
      </c>
      <c r="H8" s="25">
        <v>163.061166355263</v>
      </c>
      <c r="I8" s="25">
        <v>193.32517601150801</v>
      </c>
      <c r="J8" s="25">
        <v>4977.0406157509196</v>
      </c>
      <c r="K8" s="25">
        <v>232.65158319416699</v>
      </c>
      <c r="L8" s="25">
        <v>1924.4730523542601</v>
      </c>
      <c r="M8" s="25">
        <v>792339.80270937004</v>
      </c>
      <c r="N8" s="25">
        <v>120996.61356933801</v>
      </c>
      <c r="O8" s="25">
        <v>671343.18914003205</v>
      </c>
      <c r="P8" s="25">
        <v>790.30160264995504</v>
      </c>
      <c r="Q8" s="25">
        <v>137.35321163819901</v>
      </c>
      <c r="R8" s="25">
        <v>69986.841052265998</v>
      </c>
      <c r="S8" s="25">
        <v>66.624486956905102</v>
      </c>
      <c r="T8" s="25">
        <v>2757.2583546905998</v>
      </c>
      <c r="U8" s="25">
        <v>65.017158572948205</v>
      </c>
      <c r="V8" s="25">
        <v>143.59358818763499</v>
      </c>
      <c r="W8" s="25">
        <v>6903.0132145041998</v>
      </c>
      <c r="X8" s="25">
        <v>17555.454541245701</v>
      </c>
      <c r="Y8" s="25">
        <v>904.36744291406899</v>
      </c>
      <c r="Z8" s="25">
        <v>419.60570556171001</v>
      </c>
      <c r="AA8" s="27"/>
      <c r="AB8" s="49">
        <f t="shared" si="0"/>
        <v>3.0603271347126467E-3</v>
      </c>
      <c r="AC8" s="49">
        <f t="shared" si="0"/>
        <v>2.9484371856215341E-3</v>
      </c>
      <c r="AD8" s="27"/>
      <c r="AE8" s="91">
        <v>135</v>
      </c>
      <c r="AF8" s="91" t="s">
        <v>72</v>
      </c>
      <c r="AG8" s="91">
        <v>1116.0612543536299</v>
      </c>
      <c r="AH8" s="91">
        <v>1696.46904555436</v>
      </c>
      <c r="AI8" s="91">
        <v>33.296107494242698</v>
      </c>
      <c r="AJ8" s="91">
        <v>42.4463202594536</v>
      </c>
      <c r="AK8" s="91">
        <v>1014.5121596055</v>
      </c>
      <c r="AL8" s="91">
        <v>47.702553280665299</v>
      </c>
      <c r="AM8" s="91">
        <v>392.81290082214599</v>
      </c>
      <c r="AN8" s="91">
        <v>135568.626386836</v>
      </c>
      <c r="AO8" s="91">
        <v>159.13856907877201</v>
      </c>
      <c r="AP8" s="91">
        <v>27.923580282804402</v>
      </c>
      <c r="AQ8" s="91">
        <v>14272.9459288086</v>
      </c>
      <c r="AR8" s="91">
        <v>14.154052454067701</v>
      </c>
      <c r="AS8" s="91">
        <v>568.16699670970297</v>
      </c>
      <c r="AT8" s="91">
        <v>13.3912629960895</v>
      </c>
      <c r="AU8" s="91">
        <v>28.709287635030599</v>
      </c>
      <c r="AV8" s="91">
        <v>1422.3177246018599</v>
      </c>
      <c r="AW8" s="91">
        <v>3582.9421606575802</v>
      </c>
      <c r="AX8" s="91">
        <v>185.36946278895701</v>
      </c>
      <c r="AY8" s="91">
        <v>85.799789843029501</v>
      </c>
      <c r="AZ8" s="25">
        <f t="shared" si="1"/>
        <v>160272.7855440625</v>
      </c>
      <c r="BA8" s="25">
        <f t="shared" si="2"/>
        <v>24704.159157226502</v>
      </c>
      <c r="BC8" s="22">
        <f t="shared" si="3"/>
        <v>0.20227784215309766</v>
      </c>
      <c r="BD8" s="22">
        <f t="shared" si="3"/>
        <v>0.20417231878204262</v>
      </c>
      <c r="BF8" s="79">
        <v>0.22785576641267197</v>
      </c>
      <c r="BG8" s="79">
        <v>0.23415598798683446</v>
      </c>
    </row>
    <row r="9" spans="1:59" x14ac:dyDescent="0.25">
      <c r="A9" s="6" t="s">
        <v>124</v>
      </c>
      <c r="B9" s="91">
        <v>174676.80228999999</v>
      </c>
      <c r="C9" s="91">
        <v>26624.855350999998</v>
      </c>
      <c r="E9" s="27" t="s">
        <v>124</v>
      </c>
      <c r="F9" s="25">
        <v>1203.92340029872</v>
      </c>
      <c r="G9" s="25">
        <v>1842.97123089557</v>
      </c>
      <c r="H9" s="25">
        <v>35.610451120774599</v>
      </c>
      <c r="I9" s="25">
        <v>39.885984556622901</v>
      </c>
      <c r="J9" s="25">
        <v>1098.37562944713</v>
      </c>
      <c r="K9" s="25">
        <v>51.4769615899733</v>
      </c>
      <c r="L9" s="25">
        <v>424.70510237713302</v>
      </c>
      <c r="M9" s="25">
        <v>175231.86154929799</v>
      </c>
      <c r="N9" s="25">
        <v>26706.138465252399</v>
      </c>
      <c r="O9" s="25">
        <v>148525.72308404499</v>
      </c>
      <c r="P9" s="25">
        <v>173.24284947392201</v>
      </c>
      <c r="Q9" s="25">
        <v>30.369561886494999</v>
      </c>
      <c r="R9" s="25">
        <v>15472.060049493701</v>
      </c>
      <c r="S9" s="25">
        <v>14.0103648098238</v>
      </c>
      <c r="T9" s="25">
        <v>603.295172539227</v>
      </c>
      <c r="U9" s="25">
        <v>14.3352205999878</v>
      </c>
      <c r="V9" s="25">
        <v>31.795739898697601</v>
      </c>
      <c r="W9" s="25">
        <v>1510.46231816002</v>
      </c>
      <c r="X9" s="25">
        <v>3866.8104945518198</v>
      </c>
      <c r="Y9" s="25">
        <v>200.15180056989399</v>
      </c>
      <c r="Z9" s="25">
        <v>92.656132982798496</v>
      </c>
      <c r="AA9" s="27"/>
      <c r="AB9" s="49">
        <f t="shared" si="0"/>
        <v>3.1776357937700352E-3</v>
      </c>
      <c r="AC9" s="49">
        <f t="shared" si="0"/>
        <v>3.0529035061724044E-3</v>
      </c>
      <c r="AD9" s="27"/>
      <c r="AE9" s="91">
        <v>146</v>
      </c>
      <c r="AF9" s="91" t="s">
        <v>124</v>
      </c>
      <c r="AG9" s="91">
        <v>346.45105099388502</v>
      </c>
      <c r="AH9" s="91">
        <v>535.42371970356999</v>
      </c>
      <c r="AI9" s="91">
        <v>10.2224673820433</v>
      </c>
      <c r="AJ9" s="91">
        <v>11.462411862688301</v>
      </c>
      <c r="AK9" s="91">
        <v>317.40808579871998</v>
      </c>
      <c r="AL9" s="91">
        <v>14.957596606288</v>
      </c>
      <c r="AM9" s="91">
        <v>122.741078230662</v>
      </c>
      <c r="AN9" s="91">
        <v>42980.931600916098</v>
      </c>
      <c r="AO9" s="91">
        <v>49.904940137589399</v>
      </c>
      <c r="AP9" s="91">
        <v>8.77223343264302</v>
      </c>
      <c r="AQ9" s="91">
        <v>4474.4975687558799</v>
      </c>
      <c r="AR9" s="91">
        <v>3.9058084722806101</v>
      </c>
      <c r="AS9" s="91">
        <v>174.75845762018599</v>
      </c>
      <c r="AT9" s="91">
        <v>4.1616067828694101</v>
      </c>
      <c r="AU9" s="91">
        <v>9.1821582885880009</v>
      </c>
      <c r="AV9" s="91">
        <v>437.53501012807402</v>
      </c>
      <c r="AW9" s="91">
        <v>1114.5784703777999</v>
      </c>
      <c r="AX9" s="91">
        <v>58.1617242020044</v>
      </c>
      <c r="AY9" s="91">
        <v>26.799249776156898</v>
      </c>
      <c r="AZ9" s="25">
        <f t="shared" si="1"/>
        <v>50701.85523946803</v>
      </c>
      <c r="BA9" s="25">
        <f t="shared" si="2"/>
        <v>7720.9236385519325</v>
      </c>
      <c r="BC9" s="22">
        <f t="shared" si="3"/>
        <v>0.28934153179217398</v>
      </c>
      <c r="BD9" s="22">
        <f t="shared" si="3"/>
        <v>0.28910670288771612</v>
      </c>
      <c r="BF9" s="79">
        <v>0.29406312909996601</v>
      </c>
      <c r="BG9" s="79">
        <v>0.29463217991401008</v>
      </c>
    </row>
    <row r="10" spans="1:59" x14ac:dyDescent="0.25">
      <c r="A10" s="6" t="s">
        <v>125</v>
      </c>
      <c r="B10" s="91">
        <v>223373.91553999999</v>
      </c>
      <c r="C10" s="91">
        <v>34964.708727999998</v>
      </c>
      <c r="E10" s="27" t="s">
        <v>125</v>
      </c>
      <c r="F10" s="25">
        <v>1532.2368747278599</v>
      </c>
      <c r="G10" s="25">
        <v>2556.5425126076798</v>
      </c>
      <c r="H10" s="25">
        <v>41.2265583094958</v>
      </c>
      <c r="I10" s="25">
        <v>34.418402200212697</v>
      </c>
      <c r="J10" s="25">
        <v>1412.16772135782</v>
      </c>
      <c r="K10" s="25">
        <v>71.6339164558498</v>
      </c>
      <c r="L10" s="25">
        <v>552.43379200493803</v>
      </c>
      <c r="M10" s="25">
        <v>224003.399738862</v>
      </c>
      <c r="N10" s="25">
        <v>35056.614913275604</v>
      </c>
      <c r="O10" s="25">
        <v>188946.78482558599</v>
      </c>
      <c r="P10" s="25">
        <v>191.53529004558001</v>
      </c>
      <c r="Q10" s="25">
        <v>39.642887613882401</v>
      </c>
      <c r="R10" s="25">
        <v>20616.1766960432</v>
      </c>
      <c r="S10" s="25">
        <v>13.277470637190801</v>
      </c>
      <c r="T10" s="25">
        <v>751.44903641484302</v>
      </c>
      <c r="U10" s="25">
        <v>19.399297607434001</v>
      </c>
      <c r="V10" s="25">
        <v>38.141368629331303</v>
      </c>
      <c r="W10" s="25">
        <v>1880.98965029183</v>
      </c>
      <c r="X10" s="25">
        <v>4904.1122775398599</v>
      </c>
      <c r="Y10" s="25">
        <v>279.07633691033197</v>
      </c>
      <c r="Z10" s="25">
        <v>122.15482387826</v>
      </c>
      <c r="AA10" s="27"/>
      <c r="AB10" s="49">
        <f t="shared" si="0"/>
        <v>2.8180738889778492E-3</v>
      </c>
      <c r="AC10" s="49">
        <f t="shared" si="0"/>
        <v>2.628541424170557E-3</v>
      </c>
      <c r="AD10" s="27"/>
      <c r="AE10" s="91">
        <v>147</v>
      </c>
      <c r="AF10" s="91" t="s">
        <v>125</v>
      </c>
      <c r="AG10" s="91">
        <v>571.74805165875705</v>
      </c>
      <c r="AH10" s="91">
        <v>965.43839870950706</v>
      </c>
      <c r="AI10" s="91">
        <v>15.1072430778721</v>
      </c>
      <c r="AJ10" s="91">
        <v>12.217693749153799</v>
      </c>
      <c r="AK10" s="91">
        <v>527.12840890050495</v>
      </c>
      <c r="AL10" s="91">
        <v>27.094585371793499</v>
      </c>
      <c r="AM10" s="91">
        <v>206.67840562898999</v>
      </c>
      <c r="AN10" s="91">
        <v>70145.694782921797</v>
      </c>
      <c r="AO10" s="91">
        <v>69.134797250265507</v>
      </c>
      <c r="AP10" s="91">
        <v>14.821153923641999</v>
      </c>
      <c r="AQ10" s="91">
        <v>7738.7489156875899</v>
      </c>
      <c r="AR10" s="91">
        <v>4.7658660486290199</v>
      </c>
      <c r="AS10" s="91">
        <v>279.57720197443598</v>
      </c>
      <c r="AT10" s="91">
        <v>7.3203931765991097</v>
      </c>
      <c r="AU10" s="91">
        <v>13.9641303326206</v>
      </c>
      <c r="AV10" s="91">
        <v>699.79296258486397</v>
      </c>
      <c r="AW10" s="91">
        <v>1827.80863923218</v>
      </c>
      <c r="AX10" s="91">
        <v>105.573518871234</v>
      </c>
      <c r="AY10" s="91">
        <v>45.8365697186318</v>
      </c>
      <c r="AZ10" s="25">
        <f t="shared" si="1"/>
        <v>83278.45171881908</v>
      </c>
      <c r="BA10" s="25">
        <f t="shared" si="2"/>
        <v>13132.756935897283</v>
      </c>
      <c r="BC10" s="22">
        <f t="shared" si="3"/>
        <v>0.37177315976410708</v>
      </c>
      <c r="BD10" s="22">
        <f t="shared" si="3"/>
        <v>0.37461566007971964</v>
      </c>
      <c r="BF10" s="79">
        <v>0.3987422628136138</v>
      </c>
      <c r="BG10" s="79">
        <v>0.40290532307178994</v>
      </c>
    </row>
    <row r="11" spans="1:59" x14ac:dyDescent="0.25">
      <c r="A11" s="6" t="s">
        <v>126</v>
      </c>
      <c r="B11" s="91">
        <v>1528529.7923000001</v>
      </c>
      <c r="C11" s="91">
        <v>236327.17113999999</v>
      </c>
      <c r="E11" s="27" t="s">
        <v>126</v>
      </c>
      <c r="F11" s="25">
        <v>10496.8893246691</v>
      </c>
      <c r="G11" s="25">
        <v>16827.086091591002</v>
      </c>
      <c r="H11" s="25">
        <v>298.969442285752</v>
      </c>
      <c r="I11" s="25">
        <v>233.56390416508199</v>
      </c>
      <c r="J11" s="25">
        <v>9675.3252952815492</v>
      </c>
      <c r="K11" s="25">
        <v>466.354934440053</v>
      </c>
      <c r="L11" s="25">
        <v>3751.49368596262</v>
      </c>
      <c r="M11" s="25">
        <v>1533196.0709727299</v>
      </c>
      <c r="N11" s="25">
        <v>237016.94293159599</v>
      </c>
      <c r="O11" s="25">
        <v>1296179.12804113</v>
      </c>
      <c r="P11" s="25">
        <v>1479.10522815081</v>
      </c>
      <c r="Q11" s="25">
        <v>271.34340911721398</v>
      </c>
      <c r="R11" s="25">
        <v>138709.32938265</v>
      </c>
      <c r="S11" s="25">
        <v>96.218287780331494</v>
      </c>
      <c r="T11" s="25">
        <v>5119.0842352993004</v>
      </c>
      <c r="U11" s="25">
        <v>126.37600687842</v>
      </c>
      <c r="V11" s="25">
        <v>284.806137226695</v>
      </c>
      <c r="W11" s="25">
        <v>12818.5165539553</v>
      </c>
      <c r="X11" s="25">
        <v>33726.3581474561</v>
      </c>
      <c r="Y11" s="25">
        <v>1816.7611836615399</v>
      </c>
      <c r="Z11" s="25">
        <v>819.361681024267</v>
      </c>
      <c r="AA11" s="27"/>
      <c r="AB11" s="49">
        <f t="shared" si="0"/>
        <v>3.0527888276933334E-3</v>
      </c>
      <c r="AC11" s="49">
        <f t="shared" si="0"/>
        <v>2.9187155597414339E-3</v>
      </c>
      <c r="AD11" s="27"/>
      <c r="AE11" s="91">
        <v>148</v>
      </c>
      <c r="AF11" s="91" t="s">
        <v>126</v>
      </c>
      <c r="AG11" s="91">
        <v>2998.6131215539499</v>
      </c>
      <c r="AH11" s="91">
        <v>4821.2793792436896</v>
      </c>
      <c r="AI11" s="91">
        <v>85.290778091572193</v>
      </c>
      <c r="AJ11" s="91">
        <v>66.857537989204999</v>
      </c>
      <c r="AK11" s="91">
        <v>2768.0911668082099</v>
      </c>
      <c r="AL11" s="91">
        <v>133.63274557414499</v>
      </c>
      <c r="AM11" s="91">
        <v>1073.2470963922599</v>
      </c>
      <c r="AN11" s="91">
        <v>370841.50017116999</v>
      </c>
      <c r="AO11" s="91">
        <v>422.34104892541001</v>
      </c>
      <c r="AP11" s="91">
        <v>77.594974020970696</v>
      </c>
      <c r="AQ11" s="91">
        <v>39681.216691283204</v>
      </c>
      <c r="AR11" s="91">
        <v>27.069502547343301</v>
      </c>
      <c r="AS11" s="91">
        <v>1466.1603202483</v>
      </c>
      <c r="AT11" s="91">
        <v>36.2242267744248</v>
      </c>
      <c r="AU11" s="91">
        <v>81.402650008970397</v>
      </c>
      <c r="AV11" s="91">
        <v>3671.3237010901198</v>
      </c>
      <c r="AW11" s="91">
        <v>9640.2042987867499</v>
      </c>
      <c r="AX11" s="91">
        <v>520.57850100330404</v>
      </c>
      <c r="AY11" s="91">
        <v>234.51278852231999</v>
      </c>
      <c r="AZ11" s="25">
        <f t="shared" si="1"/>
        <v>438647.14070003416</v>
      </c>
      <c r="BA11" s="25">
        <f t="shared" si="2"/>
        <v>67805.640528864169</v>
      </c>
      <c r="BC11" s="22">
        <f t="shared" si="3"/>
        <v>0.28609983354688373</v>
      </c>
      <c r="BD11" s="22">
        <f t="shared" si="3"/>
        <v>0.28607929749744998</v>
      </c>
      <c r="BF11" s="79">
        <v>0.28933961075521586</v>
      </c>
      <c r="BG11" s="79">
        <v>0.28997230369404048</v>
      </c>
    </row>
    <row r="12" spans="1:59" x14ac:dyDescent="0.25">
      <c r="A12" s="6" t="s">
        <v>73</v>
      </c>
      <c r="B12" s="91">
        <v>146836.79618</v>
      </c>
      <c r="C12" s="91">
        <v>23875.317953000002</v>
      </c>
      <c r="E12" s="27" t="s">
        <v>73</v>
      </c>
      <c r="F12" s="25">
        <v>1102.0961757524601</v>
      </c>
      <c r="G12" s="25">
        <v>1566.93521916698</v>
      </c>
      <c r="H12" s="25">
        <v>33.941213864867599</v>
      </c>
      <c r="I12" s="25">
        <v>59.589478772245997</v>
      </c>
      <c r="J12" s="25">
        <v>978.10685813808698</v>
      </c>
      <c r="K12" s="25">
        <v>44.9212705236529</v>
      </c>
      <c r="L12" s="25">
        <v>379.05942701874397</v>
      </c>
      <c r="M12" s="25">
        <v>146047.41904484699</v>
      </c>
      <c r="N12" s="25">
        <v>23723.649070696702</v>
      </c>
      <c r="O12" s="25">
        <v>122323.76997415</v>
      </c>
      <c r="P12" s="25">
        <v>152.70895429267401</v>
      </c>
      <c r="Q12" s="25">
        <v>26.3979480480827</v>
      </c>
      <c r="R12" s="25">
        <v>13526.6510270782</v>
      </c>
      <c r="S12" s="25">
        <v>18.523385748221099</v>
      </c>
      <c r="T12" s="25">
        <v>577.11346373672404</v>
      </c>
      <c r="U12" s="25">
        <v>13.136072906849201</v>
      </c>
      <c r="V12" s="25">
        <v>25.724906606700898</v>
      </c>
      <c r="W12" s="25">
        <v>1444.2052763218001</v>
      </c>
      <c r="X12" s="25">
        <v>3517.4595815627399</v>
      </c>
      <c r="Y12" s="25">
        <v>174.03511654183001</v>
      </c>
      <c r="Z12" s="25">
        <v>83.043694615761794</v>
      </c>
      <c r="AA12" s="27"/>
      <c r="AB12" s="49">
        <f t="shared" si="0"/>
        <v>-5.3758809487055087E-3</v>
      </c>
      <c r="AC12" s="49">
        <f t="shared" si="0"/>
        <v>-6.3525387432271842E-3</v>
      </c>
      <c r="AD12" s="27"/>
      <c r="AE12" s="91">
        <v>159</v>
      </c>
      <c r="AF12" s="91" t="s">
        <v>73</v>
      </c>
      <c r="AG12" s="91">
        <v>81.487638479783499</v>
      </c>
      <c r="AH12" s="91">
        <v>112.160012778649</v>
      </c>
      <c r="AI12" s="91">
        <v>2.52951391071222</v>
      </c>
      <c r="AJ12" s="91">
        <v>5.3006163310248597</v>
      </c>
      <c r="AK12" s="91">
        <v>71.011645272417596</v>
      </c>
      <c r="AL12" s="91">
        <v>3.2761352720487298</v>
      </c>
      <c r="AM12" s="91">
        <v>27.646431608249301</v>
      </c>
      <c r="AN12" s="91">
        <v>8484.7843788925093</v>
      </c>
      <c r="AO12" s="91">
        <v>10.6655548858035</v>
      </c>
      <c r="AP12" s="91">
        <v>1.8941724731781</v>
      </c>
      <c r="AQ12" s="91">
        <v>979.19024392742301</v>
      </c>
      <c r="AR12" s="91">
        <v>1.6049362171513799</v>
      </c>
      <c r="AS12" s="91">
        <v>43.500133409854598</v>
      </c>
      <c r="AT12" s="91">
        <v>0.98085694886362196</v>
      </c>
      <c r="AU12" s="91">
        <v>1.7108107764321101</v>
      </c>
      <c r="AV12" s="91">
        <v>108.821633090585</v>
      </c>
      <c r="AW12" s="91">
        <v>258.56042875034001</v>
      </c>
      <c r="AX12" s="91">
        <v>12.669723332398499</v>
      </c>
      <c r="AY12" s="91">
        <v>6.0880406695665696</v>
      </c>
      <c r="AZ12" s="25">
        <f t="shared" si="1"/>
        <v>10213.882907026991</v>
      </c>
      <c r="BA12" s="25">
        <f t="shared" si="2"/>
        <v>1729.098528134482</v>
      </c>
      <c r="BC12" s="22">
        <f t="shared" si="3"/>
        <v>6.9935387929660017E-2</v>
      </c>
      <c r="BD12" s="22">
        <f t="shared" si="3"/>
        <v>7.288501541148884E-2</v>
      </c>
      <c r="BF12" s="79">
        <v>8.3041722107727298E-2</v>
      </c>
      <c r="BG12" s="79">
        <v>8.7780570337999381E-2</v>
      </c>
    </row>
    <row r="13" spans="1:59" x14ac:dyDescent="0.25">
      <c r="A13" s="6" t="s">
        <v>86</v>
      </c>
      <c r="B13" s="91">
        <v>3421.2704558</v>
      </c>
      <c r="C13" s="91">
        <v>530.68911838999998</v>
      </c>
      <c r="E13" s="27" t="s">
        <v>86</v>
      </c>
      <c r="F13" s="25">
        <v>4.22010108191824E-2</v>
      </c>
      <c r="G13" s="25">
        <v>6.2179345998886699E-2</v>
      </c>
      <c r="H13" s="25">
        <v>1.2051063454532401E-3</v>
      </c>
      <c r="I13" s="25">
        <v>8.5326851744682596E-4</v>
      </c>
      <c r="J13" s="25">
        <v>3.78945253724432E-2</v>
      </c>
      <c r="K13" s="25">
        <v>1.7045805431086299E-3</v>
      </c>
      <c r="L13" s="25">
        <v>1.4591382132641001E-2</v>
      </c>
      <c r="M13" s="25">
        <v>6.07068801170655</v>
      </c>
      <c r="N13" s="25">
        <v>0.912370248516013</v>
      </c>
      <c r="O13" s="25">
        <v>5.1583177631905404</v>
      </c>
      <c r="P13" s="25">
        <v>5.9152266626983398E-3</v>
      </c>
      <c r="Q13" s="25">
        <v>1.05745189790395E-3</v>
      </c>
      <c r="R13" s="25">
        <v>0.530977915199214</v>
      </c>
      <c r="S13" s="25">
        <v>4.41404785132029E-4</v>
      </c>
      <c r="T13" s="25">
        <v>1.9335649288733801E-2</v>
      </c>
      <c r="U13" s="25">
        <v>4.7253889779923599E-4</v>
      </c>
      <c r="V13" s="25">
        <v>1.1323445603708101E-3</v>
      </c>
      <c r="W13" s="25">
        <v>4.8427411167512702E-2</v>
      </c>
      <c r="X13" s="25">
        <v>0.13417097945843401</v>
      </c>
      <c r="Y13" s="25">
        <v>6.6299045949833801E-3</v>
      </c>
      <c r="Z13" s="25">
        <v>3.1802022740675799E-3</v>
      </c>
      <c r="AA13" s="27"/>
      <c r="AB13" s="49">
        <f t="shared" si="0"/>
        <v>-0.99822560417536854</v>
      </c>
      <c r="AC13" s="49">
        <f t="shared" si="0"/>
        <v>-0.99828078206825877</v>
      </c>
      <c r="AD13" s="27"/>
      <c r="AE13" s="91">
        <v>160</v>
      </c>
      <c r="AF13" s="91" t="s">
        <v>86</v>
      </c>
      <c r="AG13" s="91">
        <v>1.07556362341092E-3</v>
      </c>
      <c r="AH13" s="91">
        <v>1.51741940094028E-3</v>
      </c>
      <c r="AI13" s="91">
        <v>2.9840083700070901E-5</v>
      </c>
      <c r="AJ13" s="91">
        <v>2.0438831848835901E-5</v>
      </c>
      <c r="AK13" s="91">
        <v>9.4897857239461495E-4</v>
      </c>
      <c r="AL13" s="91">
        <v>4.1483025348645697E-5</v>
      </c>
      <c r="AM13" s="91">
        <v>3.6478748320950999E-4</v>
      </c>
      <c r="AN13" s="91">
        <v>0.125801606349774</v>
      </c>
      <c r="AO13" s="91">
        <v>1.4148948115984999E-4</v>
      </c>
      <c r="AP13" s="91">
        <v>2.63295864628658E-5</v>
      </c>
      <c r="AQ13" s="91">
        <v>1.3148010981772901E-2</v>
      </c>
      <c r="AR13" s="91">
        <v>1.16832492172691E-5</v>
      </c>
      <c r="AS13" s="91">
        <v>4.7225367412226599E-4</v>
      </c>
      <c r="AT13" s="91">
        <v>1.17440194174326E-5</v>
      </c>
      <c r="AU13" s="91">
        <v>2.7439337231844401E-5</v>
      </c>
      <c r="AV13" s="91">
        <v>1.1827546539419701E-3</v>
      </c>
      <c r="AW13" s="91">
        <v>3.38966973863674E-3</v>
      </c>
      <c r="AX13" s="91">
        <v>1.61110530879846E-4</v>
      </c>
      <c r="AY13" s="91">
        <v>7.9983985000652206E-5</v>
      </c>
      <c r="AZ13" s="25">
        <f t="shared" si="1"/>
        <v>0.14845258660847049</v>
      </c>
      <c r="BA13" s="25">
        <f t="shared" si="2"/>
        <v>2.2650980258696496E-2</v>
      </c>
      <c r="BC13" s="22">
        <f t="shared" si="3"/>
        <v>2.4453997030023378E-2</v>
      </c>
      <c r="BD13" s="22">
        <f t="shared" si="3"/>
        <v>2.4826522232107778E-2</v>
      </c>
      <c r="BF13" s="79">
        <v>2.9200060698245777E-2</v>
      </c>
      <c r="BG13" s="79">
        <v>2.9901426628959494E-2</v>
      </c>
    </row>
    <row r="14" spans="1:59" x14ac:dyDescent="0.25">
      <c r="A14" s="6" t="s">
        <v>87</v>
      </c>
      <c r="B14" s="91">
        <v>2564.7640040000001</v>
      </c>
      <c r="C14" s="91">
        <v>414.45731622</v>
      </c>
      <c r="E14" s="27" t="s">
        <v>180</v>
      </c>
      <c r="F14" s="25">
        <v>3.62046418315999</v>
      </c>
      <c r="G14" s="25">
        <v>5.6028367973456303</v>
      </c>
      <c r="H14" s="25">
        <v>9.5545285691452195E-2</v>
      </c>
      <c r="I14" s="25">
        <v>0.13648247049940199</v>
      </c>
      <c r="J14" s="25">
        <v>3.2097798133787498</v>
      </c>
      <c r="K14" s="25">
        <v>0.16042659435506501</v>
      </c>
      <c r="L14" s="25">
        <v>1.26118818102151</v>
      </c>
      <c r="M14" s="25">
        <v>468.88716404812698</v>
      </c>
      <c r="N14" s="25">
        <v>79.3879550664969</v>
      </c>
      <c r="O14" s="25">
        <v>389.49920898162998</v>
      </c>
      <c r="P14" s="25">
        <v>0.38282414281541199</v>
      </c>
      <c r="Q14" s="25">
        <v>8.7996285211946801E-2</v>
      </c>
      <c r="R14" s="25">
        <v>46.134317697051799</v>
      </c>
      <c r="S14" s="25">
        <v>4.6822016457503203E-2</v>
      </c>
      <c r="T14" s="25">
        <v>1.7745442219613401</v>
      </c>
      <c r="U14" s="25">
        <v>4.5825058835849398E-2</v>
      </c>
      <c r="V14" s="25">
        <v>7.3309049422113401E-2</v>
      </c>
      <c r="W14" s="25">
        <v>4.4395322894448102</v>
      </c>
      <c r="X14" s="25">
        <v>11.410402729322</v>
      </c>
      <c r="Y14" s="25">
        <v>0.62261162827868599</v>
      </c>
      <c r="Z14" s="25">
        <v>0.283046622243533</v>
      </c>
      <c r="AA14" s="27"/>
      <c r="AB14" s="49">
        <f t="shared" si="0"/>
        <v>-0.81718116625278125</v>
      </c>
      <c r="AC14" s="49">
        <f t="shared" si="0"/>
        <v>-0.80845324244594441</v>
      </c>
      <c r="AD14" s="27"/>
      <c r="AE14" s="91">
        <v>161</v>
      </c>
      <c r="AF14" s="91" t="s">
        <v>180</v>
      </c>
      <c r="AG14" s="91">
        <v>0.21982949650324199</v>
      </c>
      <c r="AH14" s="91">
        <v>0.34711391106874101</v>
      </c>
      <c r="AI14" s="91">
        <v>5.5889279939239003E-3</v>
      </c>
      <c r="AJ14" s="91">
        <v>6.9370985003919302E-3</v>
      </c>
      <c r="AK14" s="91">
        <v>0.19558194113024899</v>
      </c>
      <c r="AL14" s="91">
        <v>9.8914622029113806E-3</v>
      </c>
      <c r="AM14" s="91">
        <v>7.6936008347910007E-2</v>
      </c>
      <c r="AN14" s="91">
        <v>23.817034246178402</v>
      </c>
      <c r="AO14" s="91">
        <v>2.2194112960028701E-2</v>
      </c>
      <c r="AP14" s="91">
        <v>5.3901384682519303E-3</v>
      </c>
      <c r="AQ14" s="91">
        <v>2.8299107235843102</v>
      </c>
      <c r="AR14" s="91">
        <v>2.5119856337695902E-3</v>
      </c>
      <c r="AS14" s="91">
        <v>0.105461287945518</v>
      </c>
      <c r="AT14" s="91">
        <v>2.8022929627631301E-3</v>
      </c>
      <c r="AU14" s="91">
        <v>4.4407917411197198E-3</v>
      </c>
      <c r="AV14" s="91">
        <v>0.263845060347069</v>
      </c>
      <c r="AW14" s="91">
        <v>0.69184288770297397</v>
      </c>
      <c r="AX14" s="91">
        <v>3.84121266976582E-2</v>
      </c>
      <c r="AY14" s="91">
        <v>1.7328516500181499E-2</v>
      </c>
      <c r="AZ14" s="25">
        <f t="shared" si="1"/>
        <v>28.663053016469416</v>
      </c>
      <c r="BA14" s="25">
        <f>SUM(AG14:AY14)-AN14</f>
        <v>4.846018770291014</v>
      </c>
      <c r="BC14" s="22">
        <f t="shared" si="3"/>
        <v>6.1129958792233895E-2</v>
      </c>
      <c r="BD14" s="22">
        <f t="shared" si="3"/>
        <v>6.1042242065964467E-2</v>
      </c>
      <c r="BF14" s="79">
        <v>6.8205134161309147E-2</v>
      </c>
      <c r="BG14" s="79">
        <v>6.8226909779435477E-2</v>
      </c>
    </row>
    <row r="15" spans="1:59" x14ac:dyDescent="0.25">
      <c r="A15" s="12" t="s">
        <v>88</v>
      </c>
      <c r="B15" s="91">
        <v>1522.4610276000001</v>
      </c>
      <c r="C15" s="91">
        <v>238.11802483</v>
      </c>
      <c r="E15" s="27" t="s">
        <v>88</v>
      </c>
      <c r="F15" s="25">
        <v>0.42999262553944201</v>
      </c>
      <c r="G15" s="25">
        <v>0.68303697702232502</v>
      </c>
      <c r="H15" s="25">
        <v>1.24572639538793E-2</v>
      </c>
      <c r="I15" s="25">
        <v>9.6195891686921796E-3</v>
      </c>
      <c r="J15" s="25">
        <v>0.39895017003146999</v>
      </c>
      <c r="K15" s="25">
        <v>1.8824342333702601E-2</v>
      </c>
      <c r="L15" s="25">
        <v>0.15390812237856599</v>
      </c>
      <c r="M15" s="25">
        <v>64.995523750062006</v>
      </c>
      <c r="N15" s="25">
        <v>9.6913210791624405</v>
      </c>
      <c r="O15" s="25">
        <v>55.3042026708995</v>
      </c>
      <c r="P15" s="25">
        <v>6.35199733240739E-2</v>
      </c>
      <c r="Q15" s="25">
        <v>1.11423193725645E-2</v>
      </c>
      <c r="R15" s="25">
        <v>5.6541392329017599</v>
      </c>
      <c r="S15" s="25">
        <v>3.7362508198438E-3</v>
      </c>
      <c r="T15" s="25">
        <v>0.21127622260068199</v>
      </c>
      <c r="U15" s="25">
        <v>5.1274078605797E-3</v>
      </c>
      <c r="V15" s="25">
        <v>1.21220170086586E-2</v>
      </c>
      <c r="W15" s="25">
        <v>0.52911989285537098</v>
      </c>
      <c r="X15" s="25">
        <v>1.38752646924276</v>
      </c>
      <c r="Y15" s="25">
        <v>7.3306955031223003E-2</v>
      </c>
      <c r="Z15" s="25">
        <v>3.3515247716838302E-2</v>
      </c>
      <c r="AA15" s="27"/>
      <c r="AB15" s="49">
        <f t="shared" si="0"/>
        <v>-0.95730890802996738</v>
      </c>
      <c r="AC15" s="49">
        <f t="shared" si="0"/>
        <v>-0.95930034659878693</v>
      </c>
      <c r="AD15" s="27"/>
      <c r="AE15" s="91">
        <v>162</v>
      </c>
      <c r="AF15" s="91" t="s">
        <v>88</v>
      </c>
      <c r="AG15" s="91">
        <v>0.102223181012513</v>
      </c>
      <c r="AH15" s="91">
        <v>0.162876257707218</v>
      </c>
      <c r="AI15" s="91">
        <v>2.95257864374772E-3</v>
      </c>
      <c r="AJ15" s="91">
        <v>2.2845078666762198E-3</v>
      </c>
      <c r="AK15" s="91">
        <v>9.4850012146637394E-2</v>
      </c>
      <c r="AL15" s="91">
        <v>4.4922400406696601E-3</v>
      </c>
      <c r="AM15" s="91">
        <v>3.6614454232489199E-2</v>
      </c>
      <c r="AN15" s="91">
        <v>13.1279572267372</v>
      </c>
      <c r="AO15" s="91">
        <v>1.50088640758099E-2</v>
      </c>
      <c r="AP15" s="91">
        <v>2.6498792725374301E-3</v>
      </c>
      <c r="AQ15" s="91">
        <v>1.3462474584130799</v>
      </c>
      <c r="AR15" s="91">
        <v>8.8546621252305602E-4</v>
      </c>
      <c r="AS15" s="91">
        <v>5.0249852872201399E-2</v>
      </c>
      <c r="AT15" s="91">
        <v>1.2229033486898201E-3</v>
      </c>
      <c r="AU15" s="91">
        <v>2.8692112918753702E-3</v>
      </c>
      <c r="AV15" s="91">
        <v>0.12584285979986501</v>
      </c>
      <c r="AW15" s="91">
        <v>0.32979416610374102</v>
      </c>
      <c r="AX15" s="91">
        <v>1.7494756675651601E-2</v>
      </c>
      <c r="AY15" s="91">
        <v>7.9783320517922505E-3</v>
      </c>
      <c r="AZ15" s="25">
        <f t="shared" si="1"/>
        <v>15.434494208504917</v>
      </c>
      <c r="BA15" s="25">
        <f>SUM(AG15:AY15)-AN15</f>
        <v>2.3065369817677173</v>
      </c>
      <c r="BC15" s="22">
        <f t="shared" si="3"/>
        <v>0.23747011052419117</v>
      </c>
      <c r="BD15" s="22">
        <f t="shared" si="3"/>
        <v>0.23800026466227209</v>
      </c>
      <c r="BF15" s="79">
        <v>0.25175844387020213</v>
      </c>
      <c r="BG15" s="79">
        <v>0.25744674618956387</v>
      </c>
    </row>
    <row r="16" spans="1:59" x14ac:dyDescent="0.25">
      <c r="A16" s="25"/>
    </row>
    <row r="17" spans="1:78" x14ac:dyDescent="0.25">
      <c r="A17" s="2"/>
    </row>
    <row r="18" spans="1:78" x14ac:dyDescent="0.25">
      <c r="A18" s="2" t="s">
        <v>332</v>
      </c>
      <c r="B18" s="1">
        <f>SUM(B3:B15)</f>
        <v>3501127.8442264004</v>
      </c>
      <c r="C18" s="1">
        <f>SUM(C3:C15)</f>
        <v>540742.58846984</v>
      </c>
      <c r="F18" s="1">
        <f>SUM(F3:F15)</f>
        <v>24217.954970247421</v>
      </c>
      <c r="G18" s="1">
        <f t="shared" ref="G18:Z18" si="4">SUM(G3:G15)</f>
        <v>37726.221960978175</v>
      </c>
      <c r="H18" s="1">
        <f t="shared" si="4"/>
        <v>706.468033033393</v>
      </c>
      <c r="I18" s="1">
        <f t="shared" si="4"/>
        <v>741.18938691600772</v>
      </c>
      <c r="J18" s="1">
        <f t="shared" si="4"/>
        <v>22154.804640238734</v>
      </c>
      <c r="K18" s="1">
        <f t="shared" si="4"/>
        <v>1053.3471227267867</v>
      </c>
      <c r="L18" s="1">
        <f t="shared" si="4"/>
        <v>8582.9845980951941</v>
      </c>
      <c r="M18" s="1">
        <f t="shared" si="4"/>
        <v>3502441.167616338</v>
      </c>
      <c r="N18" s="1">
        <f t="shared" si="4"/>
        <v>540830.31499477359</v>
      </c>
      <c r="O18" s="1">
        <f t="shared" si="4"/>
        <v>2961610.85262156</v>
      </c>
      <c r="P18" s="1">
        <f t="shared" si="4"/>
        <v>3429.2168731756924</v>
      </c>
      <c r="Q18" s="1">
        <f t="shared" si="4"/>
        <v>615.05295817225681</v>
      </c>
      <c r="R18" s="1">
        <f t="shared" si="4"/>
        <v>314346.65988094936</v>
      </c>
      <c r="S18" s="1">
        <f t="shared" si="4"/>
        <v>266.76386529484046</v>
      </c>
      <c r="T18" s="1">
        <f t="shared" si="4"/>
        <v>12078.254020327699</v>
      </c>
      <c r="U18" s="1">
        <f t="shared" si="4"/>
        <v>291.00641290773035</v>
      </c>
      <c r="V18" s="1">
        <f t="shared" si="4"/>
        <v>638.30004886324036</v>
      </c>
      <c r="W18" s="1">
        <f t="shared" si="4"/>
        <v>30239.972198229589</v>
      </c>
      <c r="X18" s="1">
        <f t="shared" si="4"/>
        <v>77769.029499605764</v>
      </c>
      <c r="Y18" s="1">
        <f t="shared" si="4"/>
        <v>4097.9363433588424</v>
      </c>
      <c r="Z18" s="1">
        <f t="shared" si="4"/>
        <v>1875.1521816518109</v>
      </c>
      <c r="AA18" s="1"/>
      <c r="AD18" s="1"/>
      <c r="AG18" s="1">
        <f t="shared" ref="AG18:BA18" si="5">SUM(AG3:AG15)</f>
        <v>5608.4504703528582</v>
      </c>
      <c r="AH18" s="1">
        <f t="shared" si="5"/>
        <v>8852.6225851025665</v>
      </c>
      <c r="AI18" s="1">
        <f t="shared" si="5"/>
        <v>161.64241628717724</v>
      </c>
      <c r="AJ18" s="1">
        <f t="shared" si="5"/>
        <v>163.94466727978599</v>
      </c>
      <c r="AK18" s="1">
        <f t="shared" si="5"/>
        <v>5141.6758041288458</v>
      </c>
      <c r="AL18" s="1">
        <f t="shared" si="5"/>
        <v>247.29321574233333</v>
      </c>
      <c r="AM18" s="1">
        <f t="shared" si="5"/>
        <v>1994.9914556827648</v>
      </c>
      <c r="AN18" s="1">
        <f t="shared" si="5"/>
        <v>684988.0827691186</v>
      </c>
      <c r="AO18" s="1">
        <f t="shared" si="5"/>
        <v>780.94890996397544</v>
      </c>
      <c r="AP18" s="1">
        <f t="shared" si="5"/>
        <v>143.01660118729745</v>
      </c>
      <c r="AQ18" s="1">
        <f t="shared" si="5"/>
        <v>73308.843108939313</v>
      </c>
      <c r="AR18" s="1">
        <f t="shared" si="5"/>
        <v>59.274679204873806</v>
      </c>
      <c r="AS18" s="1">
        <f t="shared" si="5"/>
        <v>2793.2885410899307</v>
      </c>
      <c r="AT18" s="1">
        <f t="shared" si="5"/>
        <v>68.046264882121832</v>
      </c>
      <c r="AU18" s="1">
        <f t="shared" si="5"/>
        <v>146.86470960697255</v>
      </c>
      <c r="AV18" s="1">
        <f t="shared" si="5"/>
        <v>6993.2881304921239</v>
      </c>
      <c r="AW18" s="1">
        <f t="shared" si="5"/>
        <v>18007.9082248923</v>
      </c>
      <c r="AX18" s="1">
        <f t="shared" si="5"/>
        <v>962.34177848759668</v>
      </c>
      <c r="AY18" s="1">
        <f t="shared" si="5"/>
        <v>436.65538376984762</v>
      </c>
      <c r="AZ18" s="1">
        <f t="shared" si="5"/>
        <v>810859.17971621151</v>
      </c>
      <c r="BA18" s="1">
        <f t="shared" si="5"/>
        <v>125871.09694709272</v>
      </c>
      <c r="BC18" s="23"/>
      <c r="BD18" s="23"/>
    </row>
    <row r="19" spans="1:78" x14ac:dyDescent="0.25">
      <c r="B19" s="91"/>
      <c r="C19" s="91"/>
    </row>
    <row r="21" spans="1:78" s="25" customFormat="1" x14ac:dyDescent="0.25">
      <c r="A21" s="27"/>
      <c r="B21" s="91"/>
      <c r="C21" s="91"/>
      <c r="D21" s="27"/>
      <c r="E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</row>
    <row r="22" spans="1:78" s="25" customFormat="1" x14ac:dyDescent="0.25">
      <c r="A22" s="27"/>
      <c r="B22" s="90"/>
      <c r="C22" s="90"/>
      <c r="D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</row>
    <row r="23" spans="1:78" s="25" customFormat="1" x14ac:dyDescent="0.25">
      <c r="A23" s="27"/>
      <c r="B23" s="90"/>
      <c r="C23" s="90"/>
      <c r="D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</row>
    <row r="24" spans="1:78" s="25" customFormat="1" x14ac:dyDescent="0.25">
      <c r="A24" s="27"/>
      <c r="B24" s="90"/>
      <c r="C24" s="90"/>
      <c r="D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</row>
    <row r="25" spans="1:78" s="25" customFormat="1" x14ac:dyDescent="0.25">
      <c r="A25" s="27"/>
      <c r="B25" s="90"/>
      <c r="C25" s="90"/>
      <c r="D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</row>
    <row r="26" spans="1:78" s="25" customFormat="1" x14ac:dyDescent="0.25">
      <c r="A26" s="27"/>
      <c r="B26" s="90"/>
      <c r="C26" s="90"/>
      <c r="D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</row>
    <row r="27" spans="1:78" s="25" customFormat="1" x14ac:dyDescent="0.25">
      <c r="A27" s="27"/>
      <c r="B27" s="90"/>
      <c r="C27" s="90"/>
      <c r="D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</row>
    <row r="28" spans="1:78" s="25" customFormat="1" x14ac:dyDescent="0.25">
      <c r="A28" s="27"/>
      <c r="B28" s="90"/>
      <c r="C28" s="90"/>
      <c r="D28" s="27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</row>
    <row r="29" spans="1:78" s="25" customFormat="1" x14ac:dyDescent="0.25">
      <c r="A29" s="27"/>
      <c r="B29" s="90"/>
      <c r="C29" s="90"/>
      <c r="D29" s="27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</row>
    <row r="30" spans="1:78" s="25" customFormat="1" x14ac:dyDescent="0.25">
      <c r="A30" s="27"/>
      <c r="B30" s="90"/>
      <c r="C30" s="90"/>
      <c r="D30" s="27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</row>
    <row r="31" spans="1:78" s="25" customFormat="1" x14ac:dyDescent="0.25">
      <c r="A31" s="27"/>
      <c r="B31" s="90"/>
      <c r="C31" s="90"/>
      <c r="D31" s="27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</row>
    <row r="32" spans="1:78" s="25" customFormat="1" x14ac:dyDescent="0.25">
      <c r="A32" s="27"/>
      <c r="B32" s="90"/>
      <c r="C32" s="90"/>
      <c r="D32" s="27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</row>
    <row r="33" spans="1:78" s="25" customFormat="1" x14ac:dyDescent="0.25">
      <c r="A33" s="27"/>
      <c r="B33" s="90"/>
      <c r="C33" s="90"/>
      <c r="D33" s="27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</row>
    <row r="34" spans="1:78" s="25" customFormat="1" x14ac:dyDescent="0.25">
      <c r="A34" s="27"/>
      <c r="B34" s="90"/>
      <c r="C34" s="90"/>
      <c r="D34" s="27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</row>
    <row r="35" spans="1:78" s="25" customFormat="1" x14ac:dyDescent="0.25">
      <c r="A35" s="27"/>
      <c r="B35" s="90"/>
      <c r="C35" s="90"/>
      <c r="D35" s="27"/>
      <c r="AG35" s="34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</row>
    <row r="36" spans="1:78" s="25" customFormat="1" x14ac:dyDescent="0.25">
      <c r="A36" s="27"/>
      <c r="B36" s="90"/>
      <c r="C36" s="90"/>
      <c r="D36" s="27"/>
      <c r="E36" s="27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</row>
    <row r="37" spans="1:78" s="25" customFormat="1" x14ac:dyDescent="0.25">
      <c r="A37" s="27"/>
      <c r="B37" s="90"/>
      <c r="C37" s="90"/>
      <c r="D37" s="27"/>
      <c r="E37" s="27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</row>
    <row r="38" spans="1:78" s="25" customFormat="1" x14ac:dyDescent="0.25">
      <c r="A38" s="27"/>
      <c r="B38" s="90"/>
      <c r="C38" s="90"/>
      <c r="D38" s="27"/>
      <c r="E38" s="27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</row>
    <row r="39" spans="1:78" s="25" customFormat="1" x14ac:dyDescent="0.25">
      <c r="A39" s="27"/>
      <c r="B39" s="90"/>
      <c r="C39" s="90"/>
      <c r="D39" s="27"/>
      <c r="E39" s="27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</row>
    <row r="40" spans="1:78" s="25" customFormat="1" x14ac:dyDescent="0.25">
      <c r="A40" s="27"/>
      <c r="B40" s="90"/>
      <c r="C40" s="90"/>
      <c r="D40" s="27"/>
      <c r="E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</row>
    <row r="41" spans="1:78" s="25" customFormat="1" x14ac:dyDescent="0.25">
      <c r="A41" s="27"/>
      <c r="B41" s="90"/>
      <c r="C41" s="90"/>
      <c r="D41" s="27"/>
      <c r="E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</row>
    <row r="42" spans="1:78" s="25" customFormat="1" x14ac:dyDescent="0.25">
      <c r="A42" s="27"/>
      <c r="B42" s="90"/>
      <c r="C42" s="90"/>
      <c r="D42" s="27"/>
      <c r="E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</row>
    <row r="43" spans="1:78" s="25" customFormat="1" x14ac:dyDescent="0.25">
      <c r="A43" s="27"/>
      <c r="B43" s="90"/>
      <c r="C43" s="90"/>
      <c r="D43" s="27"/>
      <c r="E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</row>
    <row r="44" spans="1:78" s="25" customFormat="1" x14ac:dyDescent="0.25">
      <c r="A44" s="27"/>
      <c r="B44" s="90"/>
      <c r="C44" s="90"/>
      <c r="D44" s="27"/>
      <c r="E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</row>
    <row r="45" spans="1:78" s="25" customFormat="1" x14ac:dyDescent="0.25">
      <c r="A45" s="27"/>
      <c r="B45" s="90"/>
      <c r="C45" s="90"/>
      <c r="D45" s="27"/>
      <c r="E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</row>
    <row r="46" spans="1:78" s="25" customFormat="1" x14ac:dyDescent="0.25">
      <c r="A46" s="27"/>
      <c r="B46" s="90"/>
      <c r="C46" s="90"/>
      <c r="D46" s="27"/>
      <c r="E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</row>
    <row r="47" spans="1:78" s="25" customFormat="1" x14ac:dyDescent="0.25">
      <c r="A47" s="27"/>
      <c r="B47" s="90"/>
      <c r="C47" s="90"/>
      <c r="D47" s="27"/>
      <c r="E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</row>
    <row r="48" spans="1:78" s="25" customFormat="1" x14ac:dyDescent="0.25">
      <c r="A48" s="27"/>
      <c r="B48" s="90"/>
      <c r="C48" s="90"/>
      <c r="D48" s="27"/>
      <c r="E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</row>
    <row r="49" spans="1:78" s="25" customFormat="1" x14ac:dyDescent="0.25">
      <c r="A49" s="27"/>
      <c r="B49" s="90"/>
      <c r="C49" s="90"/>
      <c r="D49" s="27"/>
      <c r="E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</row>
    <row r="50" spans="1:78" s="25" customFormat="1" x14ac:dyDescent="0.25">
      <c r="A50" s="27"/>
      <c r="B50" s="90"/>
      <c r="C50" s="90"/>
      <c r="D50" s="27"/>
      <c r="E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</row>
    <row r="51" spans="1:78" s="25" customFormat="1" x14ac:dyDescent="0.25">
      <c r="A51" s="27"/>
      <c r="B51" s="90"/>
      <c r="C51" s="90"/>
      <c r="D51" s="27"/>
      <c r="E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</row>
    <row r="52" spans="1:78" s="25" customFormat="1" x14ac:dyDescent="0.25">
      <c r="A52" s="27"/>
      <c r="B52" s="90"/>
      <c r="C52" s="90"/>
      <c r="D52" s="27"/>
      <c r="E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</row>
    <row r="53" spans="1:78" s="25" customFormat="1" x14ac:dyDescent="0.25">
      <c r="A53" s="27"/>
      <c r="B53" s="90"/>
      <c r="C53" s="90"/>
      <c r="D53" s="27"/>
      <c r="E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</row>
    <row r="54" spans="1:78" s="25" customFormat="1" x14ac:dyDescent="0.25">
      <c r="A54" s="27"/>
      <c r="B54" s="90"/>
      <c r="C54" s="90"/>
      <c r="D54" s="27"/>
      <c r="E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</row>
    <row r="55" spans="1:78" s="25" customFormat="1" x14ac:dyDescent="0.25">
      <c r="A55" s="27"/>
      <c r="B55" s="90"/>
      <c r="C55" s="90"/>
      <c r="D55" s="27"/>
      <c r="E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</row>
    <row r="56" spans="1:78" s="25" customFormat="1" x14ac:dyDescent="0.25">
      <c r="A56" s="27"/>
      <c r="B56" s="90"/>
      <c r="C56" s="90"/>
      <c r="D56" s="27"/>
      <c r="E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</row>
    <row r="57" spans="1:78" s="25" customFormat="1" x14ac:dyDescent="0.25">
      <c r="A57" s="27"/>
      <c r="B57" s="90"/>
      <c r="C57" s="90"/>
      <c r="D57" s="27"/>
      <c r="E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</row>
    <row r="58" spans="1:78" s="25" customFormat="1" x14ac:dyDescent="0.25">
      <c r="A58" s="27"/>
      <c r="B58" s="90"/>
      <c r="C58" s="90"/>
      <c r="D58" s="27"/>
      <c r="E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</row>
    <row r="59" spans="1:78" s="25" customFormat="1" x14ac:dyDescent="0.25">
      <c r="A59" s="27"/>
      <c r="B59" s="90"/>
      <c r="C59" s="90"/>
      <c r="D59" s="27"/>
      <c r="E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</row>
    <row r="60" spans="1:78" s="25" customFormat="1" x14ac:dyDescent="0.25">
      <c r="A60" s="27"/>
      <c r="B60" s="90"/>
      <c r="C60" s="90"/>
      <c r="D60" s="27"/>
      <c r="E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</row>
    <row r="61" spans="1:78" s="25" customFormat="1" x14ac:dyDescent="0.25">
      <c r="A61" s="27"/>
      <c r="B61" s="90"/>
      <c r="C61" s="90"/>
      <c r="D61" s="27"/>
      <c r="E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</row>
    <row r="62" spans="1:78" s="25" customFormat="1" x14ac:dyDescent="0.25">
      <c r="A62" s="27"/>
      <c r="B62" s="90"/>
      <c r="C62" s="90"/>
      <c r="D62" s="27"/>
      <c r="E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</row>
    <row r="63" spans="1:78" s="25" customFormat="1" x14ac:dyDescent="0.25">
      <c r="A63" s="27"/>
      <c r="B63" s="90"/>
      <c r="C63" s="90"/>
      <c r="D63" s="27"/>
      <c r="E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</row>
    <row r="64" spans="1:78" s="25" customFormat="1" x14ac:dyDescent="0.25">
      <c r="A64" s="27"/>
      <c r="B64" s="90"/>
      <c r="C64" s="90"/>
      <c r="D64" s="27"/>
      <c r="E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</row>
    <row r="65" spans="1:78" s="25" customFormat="1" x14ac:dyDescent="0.25">
      <c r="A65" s="27"/>
      <c r="B65" s="90"/>
      <c r="C65" s="90"/>
      <c r="D65" s="27"/>
      <c r="E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</row>
    <row r="66" spans="1:78" s="25" customFormat="1" x14ac:dyDescent="0.25">
      <c r="A66" s="27"/>
      <c r="B66" s="90"/>
      <c r="C66" s="90"/>
      <c r="D66" s="27"/>
      <c r="E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</row>
    <row r="67" spans="1:78" s="25" customFormat="1" x14ac:dyDescent="0.25">
      <c r="A67" s="27"/>
      <c r="B67" s="90"/>
      <c r="C67" s="90"/>
      <c r="D67" s="27"/>
      <c r="E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</row>
    <row r="68" spans="1:78" s="25" customFormat="1" x14ac:dyDescent="0.25">
      <c r="A68" s="27"/>
      <c r="B68" s="90"/>
      <c r="C68" s="90"/>
      <c r="D68" s="27"/>
      <c r="E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</row>
    <row r="69" spans="1:78" s="25" customFormat="1" x14ac:dyDescent="0.25">
      <c r="A69" s="27"/>
      <c r="B69" s="90"/>
      <c r="C69" s="90"/>
      <c r="D69" s="27"/>
      <c r="E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</row>
    <row r="70" spans="1:78" s="25" customFormat="1" x14ac:dyDescent="0.25">
      <c r="A70" s="27"/>
      <c r="B70" s="90"/>
      <c r="C70" s="90"/>
      <c r="D70" s="27"/>
      <c r="E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</row>
    <row r="71" spans="1:78" s="25" customFormat="1" x14ac:dyDescent="0.25">
      <c r="A71" s="27"/>
      <c r="B71" s="90"/>
      <c r="C71" s="90"/>
      <c r="D71" s="27"/>
      <c r="E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</row>
    <row r="72" spans="1:78" s="25" customFormat="1" x14ac:dyDescent="0.25">
      <c r="A72" s="27"/>
      <c r="B72" s="90"/>
      <c r="C72" s="90"/>
      <c r="D72" s="27"/>
      <c r="E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</row>
    <row r="73" spans="1:78" s="25" customFormat="1" x14ac:dyDescent="0.25">
      <c r="A73" s="27"/>
      <c r="B73" s="90"/>
      <c r="C73" s="90"/>
      <c r="D73" s="27"/>
      <c r="E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N39" sqref="N39"/>
    </sheetView>
  </sheetViews>
  <sheetFormatPr defaultColWidth="9.140625" defaultRowHeight="15" x14ac:dyDescent="0.25"/>
  <cols>
    <col min="1" max="1" width="19.7109375" style="90" customWidth="1"/>
    <col min="2" max="2" width="12.140625" style="90" customWidth="1"/>
    <col min="3" max="3" width="12.5703125" style="90" customWidth="1"/>
    <col min="4" max="4" width="9.140625" style="90"/>
    <col min="5" max="5" width="15.42578125" style="90" bestFit="1" customWidth="1"/>
    <col min="6" max="7" width="6.7109375" style="91" bestFit="1" customWidth="1"/>
    <col min="8" max="8" width="4.140625" style="91" bestFit="1" customWidth="1"/>
    <col min="9" max="9" width="5.7109375" style="91" bestFit="1" customWidth="1"/>
    <col min="10" max="10" width="6.7109375" style="91" bestFit="1" customWidth="1"/>
    <col min="11" max="11" width="5.85546875" style="91" bestFit="1" customWidth="1"/>
    <col min="12" max="12" width="5.7109375" style="91" bestFit="1" customWidth="1"/>
    <col min="13" max="13" width="9.28515625" style="91" bestFit="1" customWidth="1"/>
    <col min="14" max="14" width="7.7109375" style="91" bestFit="1" customWidth="1"/>
    <col min="15" max="15" width="9.28515625" style="91" bestFit="1" customWidth="1"/>
    <col min="16" max="16" width="5.7109375" style="91" bestFit="1" customWidth="1"/>
    <col min="17" max="17" width="5.28515625" style="91" bestFit="1" customWidth="1"/>
    <col min="18" max="18" width="8.7109375" style="91" bestFit="1" customWidth="1"/>
    <col min="19" max="19" width="4.85546875" style="91" bestFit="1" customWidth="1"/>
    <col min="20" max="20" width="7.85546875" style="91" bestFit="1" customWidth="1"/>
    <col min="21" max="21" width="5.85546875" style="91" bestFit="1" customWidth="1"/>
    <col min="22" max="22" width="6" style="91" bestFit="1" customWidth="1"/>
    <col min="23" max="24" width="6.7109375" style="91" bestFit="1" customWidth="1"/>
    <col min="25" max="26" width="5.7109375" style="91" bestFit="1" customWidth="1"/>
    <col min="27" max="27" width="12" style="91" customWidth="1"/>
    <col min="28" max="29" width="9.140625" style="91"/>
    <col min="30" max="30" width="12" style="91" customWidth="1"/>
    <col min="31" max="31" width="5.85546875" style="91" bestFit="1" customWidth="1"/>
    <col min="32" max="32" width="18.7109375" style="91" bestFit="1" customWidth="1"/>
    <col min="33" max="33" width="6.85546875" style="91" customWidth="1"/>
    <col min="34" max="34" width="5.5703125" style="91" bestFit="1" customWidth="1"/>
    <col min="35" max="35" width="4" style="91" bestFit="1" customWidth="1"/>
    <col min="36" max="36" width="4.140625" style="91" bestFit="1" customWidth="1"/>
    <col min="37" max="37" width="5.5703125" style="91" bestFit="1" customWidth="1"/>
    <col min="38" max="38" width="5.7109375" style="91" bestFit="1" customWidth="1"/>
    <col min="39" max="39" width="5.5703125" style="91" bestFit="1" customWidth="1"/>
    <col min="40" max="40" width="6.7109375" style="91" bestFit="1" customWidth="1"/>
    <col min="41" max="42" width="5" style="91" bestFit="1" customWidth="1"/>
    <col min="43" max="43" width="8.5703125" style="91" bestFit="1" customWidth="1"/>
    <col min="44" max="44" width="4.42578125" style="91" bestFit="1" customWidth="1"/>
    <col min="45" max="45" width="7.5703125" style="91" bestFit="1" customWidth="1"/>
    <col min="46" max="46" width="5.5703125" style="91" bestFit="1" customWidth="1"/>
    <col min="47" max="47" width="5.7109375" style="91" bestFit="1" customWidth="1"/>
    <col min="48" max="48" width="5.5703125" style="91" bestFit="1" customWidth="1"/>
    <col min="49" max="49" width="6.7109375" style="91" bestFit="1" customWidth="1"/>
    <col min="50" max="50" width="5.28515625" style="91" bestFit="1" customWidth="1"/>
    <col min="51" max="51" width="4" style="91" bestFit="1" customWidth="1"/>
    <col min="52" max="54" width="9.140625" style="91"/>
    <col min="55" max="16384" width="9.140625" style="90"/>
  </cols>
  <sheetData>
    <row r="1" spans="1:59" x14ac:dyDescent="0.25">
      <c r="B1" s="90" t="s">
        <v>472</v>
      </c>
      <c r="E1" s="90" t="s">
        <v>489</v>
      </c>
      <c r="AG1" s="90" t="s">
        <v>490</v>
      </c>
      <c r="BC1" s="90" t="s">
        <v>333</v>
      </c>
      <c r="BF1" s="90" t="s">
        <v>488</v>
      </c>
    </row>
    <row r="2" spans="1:59" x14ac:dyDescent="0.25">
      <c r="A2" s="90" t="s">
        <v>52</v>
      </c>
      <c r="B2" s="90" t="s">
        <v>304</v>
      </c>
      <c r="C2" s="90" t="s">
        <v>305</v>
      </c>
      <c r="E2" s="90" t="s">
        <v>226</v>
      </c>
      <c r="F2" s="91" t="s">
        <v>149</v>
      </c>
      <c r="G2" s="91" t="s">
        <v>151</v>
      </c>
      <c r="H2" s="91" t="s">
        <v>152</v>
      </c>
      <c r="I2" s="91" t="s">
        <v>153</v>
      </c>
      <c r="J2" s="91" t="s">
        <v>154</v>
      </c>
      <c r="K2" s="91" t="s">
        <v>155</v>
      </c>
      <c r="L2" s="91" t="s">
        <v>156</v>
      </c>
      <c r="M2" s="91" t="s">
        <v>54</v>
      </c>
      <c r="N2" s="91" t="s">
        <v>53</v>
      </c>
      <c r="O2" s="91" t="s">
        <v>157</v>
      </c>
      <c r="P2" s="91" t="s">
        <v>158</v>
      </c>
      <c r="Q2" s="91" t="s">
        <v>159</v>
      </c>
      <c r="R2" s="91" t="s">
        <v>160</v>
      </c>
      <c r="S2" s="91" t="s">
        <v>161</v>
      </c>
      <c r="T2" s="91" t="s">
        <v>162</v>
      </c>
      <c r="U2" s="91" t="s">
        <v>163</v>
      </c>
      <c r="V2" s="91" t="s">
        <v>164</v>
      </c>
      <c r="W2" s="91" t="s">
        <v>165</v>
      </c>
      <c r="X2" s="91" t="s">
        <v>166</v>
      </c>
      <c r="Y2" s="91" t="s">
        <v>167</v>
      </c>
      <c r="Z2" s="91" t="s">
        <v>168</v>
      </c>
      <c r="AA2" s="90"/>
      <c r="AB2" s="91" t="s">
        <v>54</v>
      </c>
      <c r="AC2" s="91" t="s">
        <v>53</v>
      </c>
      <c r="AD2" s="90"/>
      <c r="AE2" s="91" t="s">
        <v>306</v>
      </c>
      <c r="AF2" s="91" t="s">
        <v>177</v>
      </c>
      <c r="AG2" s="91" t="s">
        <v>149</v>
      </c>
      <c r="AH2" s="91" t="s">
        <v>151</v>
      </c>
      <c r="AI2" s="91" t="s">
        <v>152</v>
      </c>
      <c r="AJ2" s="91" t="s">
        <v>153</v>
      </c>
      <c r="AK2" s="91" t="s">
        <v>154</v>
      </c>
      <c r="AL2" s="91" t="s">
        <v>155</v>
      </c>
      <c r="AM2" s="91" t="s">
        <v>156</v>
      </c>
      <c r="AN2" s="91" t="s">
        <v>157</v>
      </c>
      <c r="AO2" s="91" t="s">
        <v>158</v>
      </c>
      <c r="AP2" s="91" t="s">
        <v>159</v>
      </c>
      <c r="AQ2" s="91" t="s">
        <v>160</v>
      </c>
      <c r="AR2" s="91" t="s">
        <v>161</v>
      </c>
      <c r="AS2" s="91" t="s">
        <v>162</v>
      </c>
      <c r="AT2" s="91" t="s">
        <v>163</v>
      </c>
      <c r="AU2" s="91" t="s">
        <v>164</v>
      </c>
      <c r="AV2" s="91" t="s">
        <v>165</v>
      </c>
      <c r="AW2" s="91" t="s">
        <v>166</v>
      </c>
      <c r="AX2" s="91" t="s">
        <v>167</v>
      </c>
      <c r="AY2" s="91" t="s">
        <v>168</v>
      </c>
      <c r="AZ2" s="91" t="s">
        <v>54</v>
      </c>
      <c r="BA2" s="91" t="s">
        <v>53</v>
      </c>
      <c r="BC2" s="91" t="s">
        <v>54</v>
      </c>
      <c r="BD2" s="91" t="s">
        <v>53</v>
      </c>
      <c r="BF2" s="91" t="s">
        <v>54</v>
      </c>
      <c r="BG2" s="91" t="s">
        <v>53</v>
      </c>
    </row>
    <row r="3" spans="1:59" x14ac:dyDescent="0.25">
      <c r="A3" s="24" t="s">
        <v>121</v>
      </c>
      <c r="B3" s="91">
        <v>1176.5296275999999</v>
      </c>
      <c r="C3" s="91">
        <v>137.22738662</v>
      </c>
      <c r="E3" s="90" t="s">
        <v>121</v>
      </c>
      <c r="F3" s="91">
        <v>2.5324548008840599</v>
      </c>
      <c r="G3" s="91">
        <v>2.1559486899585001</v>
      </c>
      <c r="H3" s="91">
        <v>0.104555509813324</v>
      </c>
      <c r="I3" s="91">
        <v>0.53262553668766599</v>
      </c>
      <c r="J3" s="91">
        <v>1.9649701862795299</v>
      </c>
      <c r="K3" s="91">
        <v>0.100389828315062</v>
      </c>
      <c r="L3" s="91">
        <v>0.78768288496833705</v>
      </c>
      <c r="M3" s="91">
        <v>462.78733153474502</v>
      </c>
      <c r="N3" s="91">
        <v>47.480954544385803</v>
      </c>
      <c r="O3" s="91">
        <v>415.30637699035901</v>
      </c>
      <c r="P3" s="91">
        <v>0.31398889712422601</v>
      </c>
      <c r="Q3" s="91">
        <v>4.3444723103887202E-2</v>
      </c>
      <c r="R3" s="91">
        <v>23.401434056008402</v>
      </c>
      <c r="S3" s="91">
        <v>0.122842186279535</v>
      </c>
      <c r="T3" s="91">
        <v>1.9301452321191399</v>
      </c>
      <c r="U3" s="91">
        <v>7.1356567734254805E-2</v>
      </c>
      <c r="V3" s="91">
        <v>0.12889741243517</v>
      </c>
      <c r="W3" s="91">
        <v>4.8209208383075097</v>
      </c>
      <c r="X3" s="91">
        <v>7.9507940133489896</v>
      </c>
      <c r="Y3" s="91">
        <v>0.34691476413300398</v>
      </c>
      <c r="Z3" s="91">
        <v>0.17158841688519899</v>
      </c>
      <c r="AA3" s="90"/>
      <c r="AB3" s="49">
        <f t="shared" ref="AB3:AC15" si="0">(M3-B3)/(B3+1E-50)</f>
        <v>-0.60665050783397279</v>
      </c>
      <c r="AC3" s="49">
        <f t="shared" si="0"/>
        <v>-0.65399796852601599</v>
      </c>
      <c r="AD3" s="90"/>
      <c r="AE3" s="91">
        <v>110</v>
      </c>
      <c r="AF3" s="91" t="s">
        <v>121</v>
      </c>
      <c r="AG3" s="91">
        <v>0.24369327954549799</v>
      </c>
      <c r="AH3" s="91">
        <v>0.20663398633274799</v>
      </c>
      <c r="AI3" s="91">
        <v>1.01938472455021E-2</v>
      </c>
      <c r="AJ3" s="91">
        <v>5.3613294547171897E-2</v>
      </c>
      <c r="AK3" s="91">
        <v>0.18886828343623299</v>
      </c>
      <c r="AL3" s="91">
        <v>1.06438855994165E-2</v>
      </c>
      <c r="AM3" s="91">
        <v>7.6564726536709204E-2</v>
      </c>
      <c r="AN3" s="91">
        <v>42.253618807856498</v>
      </c>
      <c r="AO3" s="91">
        <v>2.98312723407009E-2</v>
      </c>
      <c r="AP3" s="91">
        <v>4.1846217712706796E-3</v>
      </c>
      <c r="AQ3" s="91">
        <v>2.24755948346104</v>
      </c>
      <c r="AR3" s="91">
        <v>1.19963650345358E-2</v>
      </c>
      <c r="AS3" s="91">
        <v>0.191090672729192</v>
      </c>
      <c r="AT3" s="91">
        <v>8.7522089028800008E-3</v>
      </c>
      <c r="AU3" s="91">
        <v>1.7710081140748599E-2</v>
      </c>
      <c r="AV3" s="91">
        <v>0.477311445267317</v>
      </c>
      <c r="AW3" s="91">
        <v>0.76404275765371199</v>
      </c>
      <c r="AX3" s="91">
        <v>3.55948061634144E-2</v>
      </c>
      <c r="AY3" s="91">
        <v>1.6465523079166999E-2</v>
      </c>
      <c r="AZ3" s="91">
        <f t="shared" ref="AZ3:AZ14" si="1">BA3+AN3</f>
        <v>46.848369348643757</v>
      </c>
      <c r="BA3" s="91">
        <f t="shared" ref="BA3:BA13" si="2">SUM(AG3:AY3)-AN3</f>
        <v>4.5947505407872598</v>
      </c>
      <c r="BC3" s="79">
        <f t="shared" ref="BC3:BD15" si="3">AZ3/M3</f>
        <v>0.10123088113341427</v>
      </c>
      <c r="BD3" s="79">
        <f t="shared" si="3"/>
        <v>9.6770391094223432E-2</v>
      </c>
      <c r="BF3" s="79">
        <v>8.7685316062568783E-2</v>
      </c>
      <c r="BG3" s="79">
        <v>8.1702554370272629E-2</v>
      </c>
    </row>
    <row r="4" spans="1:59" x14ac:dyDescent="0.25">
      <c r="A4" s="78" t="s">
        <v>77</v>
      </c>
      <c r="B4" s="91">
        <v>2254.8026300000001</v>
      </c>
      <c r="C4" s="91">
        <v>950.04795999999999</v>
      </c>
      <c r="E4" s="90" t="s">
        <v>77</v>
      </c>
      <c r="F4" s="91">
        <v>83.880743258541401</v>
      </c>
      <c r="G4" s="91">
        <v>23.1540721980633</v>
      </c>
      <c r="H4" s="91">
        <v>1.3012411717565799</v>
      </c>
      <c r="I4" s="91">
        <v>0.66887881413382999</v>
      </c>
      <c r="J4" s="91">
        <v>54.077263159113002</v>
      </c>
      <c r="K4" s="91">
        <v>0.54563466437385799</v>
      </c>
      <c r="L4" s="91">
        <v>19.3980890105105</v>
      </c>
      <c r="M4" s="91">
        <v>2246.07994708156</v>
      </c>
      <c r="N4" s="91">
        <v>946.08584257146003</v>
      </c>
      <c r="O4" s="91">
        <v>1299.9941045101</v>
      </c>
      <c r="P4" s="91">
        <v>0.71770929434503306</v>
      </c>
      <c r="Q4" s="91">
        <v>1.22171706046727</v>
      </c>
      <c r="R4" s="91">
        <v>477.32278752404301</v>
      </c>
      <c r="S4" s="91">
        <v>1.35835467594812</v>
      </c>
      <c r="T4" s="91">
        <v>12.7121473238645</v>
      </c>
      <c r="U4" s="91">
        <v>0.82603239912476401</v>
      </c>
      <c r="V4" s="91">
        <v>1.39435941952303</v>
      </c>
      <c r="W4" s="91">
        <v>31.828316473486598</v>
      </c>
      <c r="X4" s="91">
        <v>229.35459729162099</v>
      </c>
      <c r="Y4" s="91">
        <v>1.4472546415560199</v>
      </c>
      <c r="Z4" s="91">
        <v>4.8766441909863998</v>
      </c>
      <c r="AA4" s="90"/>
      <c r="AB4" s="49">
        <f t="shared" si="0"/>
        <v>-3.868490661836825E-3</v>
      </c>
      <c r="AC4" s="49">
        <f t="shared" si="0"/>
        <v>-4.1704393834390788E-3</v>
      </c>
      <c r="AD4" s="90"/>
      <c r="AE4" s="91">
        <v>111</v>
      </c>
      <c r="AF4" s="91" t="s">
        <v>77</v>
      </c>
      <c r="AG4" s="91">
        <v>31.0415746156607</v>
      </c>
      <c r="AH4" s="91">
        <v>8.5720595271642299</v>
      </c>
      <c r="AI4" s="91">
        <v>0.48226210730938401</v>
      </c>
      <c r="AJ4" s="91">
        <v>0.25794992783468101</v>
      </c>
      <c r="AK4" s="91">
        <v>20.013022998568601</v>
      </c>
      <c r="AL4" s="91">
        <v>0.20563662254270201</v>
      </c>
      <c r="AM4" s="91">
        <v>7.1819992592098201</v>
      </c>
      <c r="AN4" s="91">
        <v>519.15818190446305</v>
      </c>
      <c r="AO4" s="91">
        <v>0.26556843692094301</v>
      </c>
      <c r="AP4" s="91">
        <v>0.45216203554960199</v>
      </c>
      <c r="AQ4" s="91">
        <v>176.666750121516</v>
      </c>
      <c r="AR4" s="91">
        <v>0.50360986082201298</v>
      </c>
      <c r="AS4" s="91">
        <v>4.7288839462632204</v>
      </c>
      <c r="AT4" s="91">
        <v>0.31233152379441698</v>
      </c>
      <c r="AU4" s="91">
        <v>0.53466038544393402</v>
      </c>
      <c r="AV4" s="91">
        <v>11.8397267000315</v>
      </c>
      <c r="AW4" s="91">
        <v>84.877752337582606</v>
      </c>
      <c r="AX4" s="91">
        <v>0.54442914711094104</v>
      </c>
      <c r="AY4" s="91">
        <v>1.80463745573226</v>
      </c>
      <c r="AZ4" s="91">
        <f t="shared" si="1"/>
        <v>869.44319891352052</v>
      </c>
      <c r="BA4" s="91">
        <f t="shared" si="2"/>
        <v>350.28501700905747</v>
      </c>
      <c r="BC4" s="79">
        <f t="shared" si="3"/>
        <v>0.38709361171370144</v>
      </c>
      <c r="BD4" s="79">
        <f t="shared" si="3"/>
        <v>0.37024654766736947</v>
      </c>
      <c r="BF4" s="79">
        <v>0.4417513182728684</v>
      </c>
      <c r="BG4" s="79">
        <v>0.42673823811610223</v>
      </c>
    </row>
    <row r="5" spans="1:59" x14ac:dyDescent="0.25">
      <c r="A5" s="78" t="s">
        <v>71</v>
      </c>
      <c r="B5" s="91">
        <v>1059.0251227000001</v>
      </c>
      <c r="C5" s="91">
        <v>229.09831392000001</v>
      </c>
      <c r="E5" s="90" t="s">
        <v>71</v>
      </c>
      <c r="F5" s="91">
        <v>17.026097626404699</v>
      </c>
      <c r="G5" s="91">
        <v>6.8646324698820997</v>
      </c>
      <c r="H5" s="91">
        <v>0.40059471981789702</v>
      </c>
      <c r="I5" s="91">
        <v>1.5127948041468899</v>
      </c>
      <c r="J5" s="91">
        <v>11.4639230426759</v>
      </c>
      <c r="K5" s="91">
        <v>0.47489862692835499</v>
      </c>
      <c r="L5" s="91">
        <v>4.4425328068696004</v>
      </c>
      <c r="M5" s="91">
        <v>1058.24418278755</v>
      </c>
      <c r="N5" s="91">
        <v>228.62927955238101</v>
      </c>
      <c r="O5" s="91">
        <v>829.61490323517205</v>
      </c>
      <c r="P5" s="91">
        <v>0.52977349641056604</v>
      </c>
      <c r="Q5" s="91">
        <v>0.25953087636612099</v>
      </c>
      <c r="R5" s="91">
        <v>110.43535979794601</v>
      </c>
      <c r="S5" s="91">
        <v>0.44889628865887299</v>
      </c>
      <c r="T5" s="91">
        <v>6.3266025278195599</v>
      </c>
      <c r="U5" s="91">
        <v>0.680540326724978</v>
      </c>
      <c r="V5" s="91">
        <v>1.6552734625241801</v>
      </c>
      <c r="W5" s="91">
        <v>15.819057216223801</v>
      </c>
      <c r="X5" s="91">
        <v>47.972253341556602</v>
      </c>
      <c r="Y5" s="91">
        <v>1.2979175155343099</v>
      </c>
      <c r="Z5" s="91">
        <v>1.0186006058906301</v>
      </c>
      <c r="AA5" s="90"/>
      <c r="AB5" s="49">
        <f t="shared" si="0"/>
        <v>-7.3741396281428752E-4</v>
      </c>
      <c r="AC5" s="49">
        <f t="shared" si="0"/>
        <v>-2.0473060652152464E-3</v>
      </c>
      <c r="AD5" s="90"/>
      <c r="AE5" s="91">
        <v>112</v>
      </c>
      <c r="AF5" s="91" t="s">
        <v>71</v>
      </c>
      <c r="AG5" s="91">
        <v>2.4612855219718202</v>
      </c>
      <c r="AH5" s="91">
        <v>0.96689254442317396</v>
      </c>
      <c r="AI5" s="91">
        <v>5.95588810876699E-2</v>
      </c>
      <c r="AJ5" s="91">
        <v>0.25326265366405398</v>
      </c>
      <c r="AK5" s="91">
        <v>1.65092240592175</v>
      </c>
      <c r="AL5" s="91">
        <v>8.4115522582228097E-2</v>
      </c>
      <c r="AM5" s="91">
        <v>0.65307639739520595</v>
      </c>
      <c r="AN5" s="91">
        <v>116.318498030024</v>
      </c>
      <c r="AO5" s="91">
        <v>6.7945661641296104E-2</v>
      </c>
      <c r="AP5" s="91">
        <v>3.7528218061075203E-2</v>
      </c>
      <c r="AQ5" s="91">
        <v>15.8199597245851</v>
      </c>
      <c r="AR5" s="91">
        <v>6.71081399528769E-2</v>
      </c>
      <c r="AS5" s="91">
        <v>0.99009183838194204</v>
      </c>
      <c r="AT5" s="91">
        <v>0.12894116520950999</v>
      </c>
      <c r="AU5" s="91">
        <v>0.32561617956736799</v>
      </c>
      <c r="AV5" s="91">
        <v>2.4757984317484598</v>
      </c>
      <c r="AW5" s="91">
        <v>6.9091682543316502</v>
      </c>
      <c r="AX5" s="91">
        <v>0.22148436310198399</v>
      </c>
      <c r="AY5" s="91">
        <v>0.14629658742757401</v>
      </c>
      <c r="AZ5" s="91">
        <f t="shared" si="1"/>
        <v>149.63755052107874</v>
      </c>
      <c r="BA5" s="91">
        <f t="shared" si="2"/>
        <v>33.319052491054734</v>
      </c>
      <c r="BC5" s="79">
        <f t="shared" si="3"/>
        <v>0.14140172273559243</v>
      </c>
      <c r="BD5" s="79">
        <f t="shared" si="3"/>
        <v>0.14573396966603763</v>
      </c>
      <c r="BF5" s="79">
        <v>0.13923823161643079</v>
      </c>
      <c r="BG5" s="79">
        <v>0.1348004247365468</v>
      </c>
    </row>
    <row r="6" spans="1:59" x14ac:dyDescent="0.25">
      <c r="A6" s="78" t="s">
        <v>122</v>
      </c>
      <c r="B6" s="91">
        <v>1378.7193142000001</v>
      </c>
      <c r="C6" s="91">
        <v>571.81114883999999</v>
      </c>
      <c r="E6" s="90" t="s">
        <v>122</v>
      </c>
      <c r="F6" s="91">
        <v>49.912689809465498</v>
      </c>
      <c r="G6" s="91">
        <v>14.0089172926139</v>
      </c>
      <c r="H6" s="91">
        <v>0.80397591869354001</v>
      </c>
      <c r="I6" s="91">
        <v>0.780413521608049</v>
      </c>
      <c r="J6" s="91">
        <v>32.227999332771098</v>
      </c>
      <c r="K6" s="91">
        <v>0.45512485402646602</v>
      </c>
      <c r="L6" s="91">
        <v>11.6752052636452</v>
      </c>
      <c r="M6" s="91">
        <v>1375.4012535075999</v>
      </c>
      <c r="N6" s="91">
        <v>570.11424265534902</v>
      </c>
      <c r="O6" s="91">
        <v>805.28701085225202</v>
      </c>
      <c r="P6" s="91">
        <v>0.44885127256637802</v>
      </c>
      <c r="Q6" s="91">
        <v>0.72889174318358296</v>
      </c>
      <c r="R6" s="91">
        <v>285.547261701857</v>
      </c>
      <c r="S6" s="91">
        <v>0.84650800586429398</v>
      </c>
      <c r="T6" s="91">
        <v>8.5181690393910792</v>
      </c>
      <c r="U6" s="91">
        <v>0.71604340040895698</v>
      </c>
      <c r="V6" s="91">
        <v>1.4516322593517299</v>
      </c>
      <c r="W6" s="91">
        <v>21.323619504290701</v>
      </c>
      <c r="X6" s="91">
        <v>136.58679769517801</v>
      </c>
      <c r="Y6" s="91">
        <v>1.1800956779488101</v>
      </c>
      <c r="Z6" s="91">
        <v>2.9020463624839401</v>
      </c>
      <c r="AA6" s="90"/>
      <c r="AB6" s="49">
        <f t="shared" si="0"/>
        <v>-2.4066252341764681E-3</v>
      </c>
      <c r="AC6" s="49">
        <f t="shared" si="0"/>
        <v>-2.9675989845482816E-3</v>
      </c>
      <c r="AD6" s="90"/>
      <c r="AE6" s="91">
        <v>113</v>
      </c>
      <c r="AF6" s="91" t="s">
        <v>122</v>
      </c>
      <c r="AG6" s="91">
        <v>6.7341564258917597</v>
      </c>
      <c r="AH6" s="91">
        <v>1.89332891619529</v>
      </c>
      <c r="AI6" s="91">
        <v>0.108396358668041</v>
      </c>
      <c r="AJ6" s="91">
        <v>0.10272420122923</v>
      </c>
      <c r="AK6" s="91">
        <v>4.3489399221039697</v>
      </c>
      <c r="AL6" s="91">
        <v>6.0179532357620399E-2</v>
      </c>
      <c r="AM6" s="91">
        <v>1.57454684569342</v>
      </c>
      <c r="AN6" s="91">
        <v>110.30956729885899</v>
      </c>
      <c r="AO6" s="91">
        <v>6.1477027927112703E-2</v>
      </c>
      <c r="AP6" s="91">
        <v>9.8347769101616606E-2</v>
      </c>
      <c r="AQ6" s="91">
        <v>38.545065189311501</v>
      </c>
      <c r="AR6" s="91">
        <v>0.114101156659647</v>
      </c>
      <c r="AS6" s="91">
        <v>1.1443166233136299</v>
      </c>
      <c r="AT6" s="91">
        <v>9.40943933640285E-2</v>
      </c>
      <c r="AU6" s="91">
        <v>0.18866115686423601</v>
      </c>
      <c r="AV6" s="91">
        <v>2.8645468609748699</v>
      </c>
      <c r="AW6" s="91">
        <v>18.430891579037102</v>
      </c>
      <c r="AX6" s="91">
        <v>0.15662636864981</v>
      </c>
      <c r="AY6" s="91">
        <v>0.39162975941543898</v>
      </c>
      <c r="AZ6" s="91">
        <f t="shared" si="1"/>
        <v>187.22159738561737</v>
      </c>
      <c r="BA6" s="91">
        <f t="shared" si="2"/>
        <v>76.912030086758378</v>
      </c>
      <c r="BC6" s="79">
        <f t="shared" si="3"/>
        <v>0.13612143867700996</v>
      </c>
      <c r="BD6" s="79">
        <f t="shared" si="3"/>
        <v>0.1349063474165019</v>
      </c>
      <c r="BF6" s="79">
        <v>0.11255755453214067</v>
      </c>
      <c r="BG6" s="79">
        <v>0.10995176764322251</v>
      </c>
    </row>
    <row r="7" spans="1:59" x14ac:dyDescent="0.25">
      <c r="A7" s="78" t="s">
        <v>123</v>
      </c>
      <c r="B7" s="91">
        <v>24639.228052999999</v>
      </c>
      <c r="C7" s="91">
        <v>9361.7063844000004</v>
      </c>
      <c r="E7" s="90" t="s">
        <v>123</v>
      </c>
      <c r="F7" s="91">
        <v>785.671984304082</v>
      </c>
      <c r="G7" s="91">
        <v>230.62881054095899</v>
      </c>
      <c r="H7" s="91">
        <v>13.899737611622699</v>
      </c>
      <c r="I7" s="91">
        <v>28.181072713944701</v>
      </c>
      <c r="J7" s="91">
        <v>509.47196045944298</v>
      </c>
      <c r="K7" s="91">
        <v>12.5452891189779</v>
      </c>
      <c r="L7" s="91">
        <v>189.28224786090999</v>
      </c>
      <c r="M7" s="91">
        <v>24167.007549952799</v>
      </c>
      <c r="N7" s="91">
        <v>9275.3903743381507</v>
      </c>
      <c r="O7" s="91">
        <v>14891.6171756146</v>
      </c>
      <c r="P7" s="91">
        <v>8.0885652707408902</v>
      </c>
      <c r="Q7" s="91">
        <v>11.5550082997404</v>
      </c>
      <c r="R7" s="91">
        <v>4560.9390214514096</v>
      </c>
      <c r="S7" s="91">
        <v>14.926563093084599</v>
      </c>
      <c r="T7" s="91">
        <v>173.85308112347499</v>
      </c>
      <c r="U7" s="91">
        <v>20.488366381057801</v>
      </c>
      <c r="V7" s="91">
        <v>48.367680530872903</v>
      </c>
      <c r="W7" s="91">
        <v>435.06391209400499</v>
      </c>
      <c r="X7" s="91">
        <v>2154.9516339246102</v>
      </c>
      <c r="Y7" s="91">
        <v>31.775369051957401</v>
      </c>
      <c r="Z7" s="91">
        <v>45.700070507250402</v>
      </c>
      <c r="AA7" s="90"/>
      <c r="AB7" s="49">
        <f t="shared" si="0"/>
        <v>-1.9165393576106922E-2</v>
      </c>
      <c r="AC7" s="49">
        <f t="shared" si="0"/>
        <v>-9.2201150642455022E-3</v>
      </c>
      <c r="AD7" s="90"/>
      <c r="AE7" s="91">
        <v>124</v>
      </c>
      <c r="AF7" s="91" t="s">
        <v>123</v>
      </c>
      <c r="AG7" s="91">
        <v>237.53096166018901</v>
      </c>
      <c r="AH7" s="91">
        <v>68.077180860323097</v>
      </c>
      <c r="AI7" s="91">
        <v>4.0584652364775202</v>
      </c>
      <c r="AJ7" s="91">
        <v>6.8682180263053203</v>
      </c>
      <c r="AK7" s="91">
        <v>153.662893136706</v>
      </c>
      <c r="AL7" s="91">
        <v>3.2803100259375602</v>
      </c>
      <c r="AM7" s="91">
        <v>56.629463790053798</v>
      </c>
      <c r="AN7" s="91">
        <v>4082.9286706747398</v>
      </c>
      <c r="AO7" s="91">
        <v>2.2046925374475799</v>
      </c>
      <c r="AP7" s="91">
        <v>3.4827364593166199</v>
      </c>
      <c r="AQ7" s="91">
        <v>1368.37663523485</v>
      </c>
      <c r="AR7" s="91">
        <v>4.32895804262429</v>
      </c>
      <c r="AS7" s="91">
        <v>48.274049693889197</v>
      </c>
      <c r="AT7" s="91">
        <v>5.3679902237813204</v>
      </c>
      <c r="AU7" s="91">
        <v>12.359099512014099</v>
      </c>
      <c r="AV7" s="91">
        <v>120.81929015645299</v>
      </c>
      <c r="AW7" s="91">
        <v>650.53357932848803</v>
      </c>
      <c r="AX7" s="91">
        <v>8.2981226624102007</v>
      </c>
      <c r="AY7" s="91">
        <v>13.8022857803943</v>
      </c>
      <c r="AZ7" s="91">
        <f t="shared" si="1"/>
        <v>6850.8836030424018</v>
      </c>
      <c r="BA7" s="91">
        <f t="shared" si="2"/>
        <v>2767.954932367662</v>
      </c>
      <c r="BC7" s="79">
        <f t="shared" si="3"/>
        <v>0.28348084010325814</v>
      </c>
      <c r="BD7" s="79">
        <f t="shared" si="3"/>
        <v>0.29841923850727098</v>
      </c>
      <c r="BF7" s="79">
        <v>0.29817110597268076</v>
      </c>
      <c r="BG7" s="79">
        <v>0.29942264709805277</v>
      </c>
    </row>
    <row r="8" spans="1:59" x14ac:dyDescent="0.25">
      <c r="A8" s="78" t="s">
        <v>72</v>
      </c>
      <c r="B8" s="91">
        <v>55174.558599000004</v>
      </c>
      <c r="C8" s="91">
        <v>22116.877992999998</v>
      </c>
      <c r="E8" s="90" t="s">
        <v>72</v>
      </c>
      <c r="F8" s="91">
        <v>1919.65613428749</v>
      </c>
      <c r="G8" s="91">
        <v>546.63204848283397</v>
      </c>
      <c r="H8" s="91">
        <v>31.328318630819499</v>
      </c>
      <c r="I8" s="91">
        <v>33.649238506368597</v>
      </c>
      <c r="J8" s="91">
        <v>1241.2774557882899</v>
      </c>
      <c r="K8" s="91">
        <v>18.295401348897901</v>
      </c>
      <c r="L8" s="91">
        <v>450.40431205619501</v>
      </c>
      <c r="M8" s="91">
        <v>55012.504308609903</v>
      </c>
      <c r="N8" s="91">
        <v>22040.642865916299</v>
      </c>
      <c r="O8" s="91">
        <v>32971.861442693596</v>
      </c>
      <c r="P8" s="91">
        <v>18.767003182507199</v>
      </c>
      <c r="Q8" s="91">
        <v>28.071439462303701</v>
      </c>
      <c r="R8" s="91">
        <v>11030.9199848178</v>
      </c>
      <c r="S8" s="91">
        <v>33.070390857983703</v>
      </c>
      <c r="T8" s="91">
        <v>337.99734102856598</v>
      </c>
      <c r="U8" s="91">
        <v>28.4174673334545</v>
      </c>
      <c r="V8" s="91">
        <v>58.059684063779699</v>
      </c>
      <c r="W8" s="91">
        <v>846.03828334242701</v>
      </c>
      <c r="X8" s="91">
        <v>5258.5206119233699</v>
      </c>
      <c r="Y8" s="91">
        <v>47.8045233481593</v>
      </c>
      <c r="Z8" s="91">
        <v>111.733227455006</v>
      </c>
      <c r="AA8" s="90"/>
      <c r="AB8" s="49">
        <f t="shared" si="0"/>
        <v>-2.9371198339416824E-3</v>
      </c>
      <c r="AC8" s="49">
        <f t="shared" si="0"/>
        <v>-3.4469208134994167E-3</v>
      </c>
      <c r="AD8" s="90"/>
      <c r="AE8" s="91">
        <v>135</v>
      </c>
      <c r="AF8" s="91" t="s">
        <v>72</v>
      </c>
      <c r="AG8" s="91">
        <v>895.62965627410904</v>
      </c>
      <c r="AH8" s="91">
        <v>252.300905209246</v>
      </c>
      <c r="AI8" s="91">
        <v>14.417329058068001</v>
      </c>
      <c r="AJ8" s="91">
        <v>13.5263056600225</v>
      </c>
      <c r="AK8" s="91">
        <v>578.51613196396102</v>
      </c>
      <c r="AL8" s="91">
        <v>7.9077187829317399</v>
      </c>
      <c r="AM8" s="91">
        <v>209.365680258597</v>
      </c>
      <c r="AN8" s="91">
        <v>14817.5845899048</v>
      </c>
      <c r="AO8" s="91">
        <v>8.3032002758474608</v>
      </c>
      <c r="AP8" s="91">
        <v>13.081243906282801</v>
      </c>
      <c r="AQ8" s="91">
        <v>5129.3384056028399</v>
      </c>
      <c r="AR8" s="91">
        <v>15.1753123149164</v>
      </c>
      <c r="AS8" s="91">
        <v>151.95428028173899</v>
      </c>
      <c r="AT8" s="91">
        <v>12.2987482870302</v>
      </c>
      <c r="AU8" s="91">
        <v>24.480157187913299</v>
      </c>
      <c r="AV8" s="91">
        <v>380.38224040186998</v>
      </c>
      <c r="AW8" s="91">
        <v>2451.6802596101502</v>
      </c>
      <c r="AX8" s="91">
        <v>20.646591031684402</v>
      </c>
      <c r="AY8" s="91">
        <v>52.098502527251597</v>
      </c>
      <c r="AZ8" s="91">
        <f t="shared" si="1"/>
        <v>25048.687258539263</v>
      </c>
      <c r="BA8" s="91">
        <f t="shared" si="2"/>
        <v>10231.102668634463</v>
      </c>
      <c r="BC8" s="79">
        <f t="shared" si="3"/>
        <v>0.4553271583133317</v>
      </c>
      <c r="BD8" s="79">
        <f t="shared" si="3"/>
        <v>0.46419257055590984</v>
      </c>
      <c r="BF8" s="79">
        <v>0.47003407680069992</v>
      </c>
      <c r="BG8" s="79">
        <v>0.46870163452118241</v>
      </c>
    </row>
    <row r="9" spans="1:59" x14ac:dyDescent="0.25">
      <c r="A9" s="78" t="s">
        <v>124</v>
      </c>
      <c r="B9" s="91">
        <v>54779.928637999998</v>
      </c>
      <c r="C9" s="91">
        <v>21842.315073999998</v>
      </c>
      <c r="E9" s="90" t="s">
        <v>124</v>
      </c>
      <c r="F9" s="91">
        <v>1920.8739206810001</v>
      </c>
      <c r="G9" s="91">
        <v>532.35781409855701</v>
      </c>
      <c r="H9" s="91">
        <v>30.146281742643399</v>
      </c>
      <c r="I9" s="91">
        <v>20.004965444754902</v>
      </c>
      <c r="J9" s="91">
        <v>1238.81223686458</v>
      </c>
      <c r="K9" s="91">
        <v>14.1489279100734</v>
      </c>
      <c r="L9" s="91">
        <v>445.81791194519298</v>
      </c>
      <c r="M9" s="91">
        <v>54597.564641588397</v>
      </c>
      <c r="N9" s="91">
        <v>21747.250979105</v>
      </c>
      <c r="O9" s="91">
        <v>32850.313662483401</v>
      </c>
      <c r="P9" s="91">
        <v>16.542984279644799</v>
      </c>
      <c r="Q9" s="91">
        <v>27.998339363415401</v>
      </c>
      <c r="R9" s="91">
        <v>10944.995895996901</v>
      </c>
      <c r="S9" s="91">
        <v>31.555705966699101</v>
      </c>
      <c r="T9" s="91">
        <v>302.645443586478</v>
      </c>
      <c r="U9" s="91">
        <v>21.822441821899599</v>
      </c>
      <c r="V9" s="91">
        <v>40.008529531352401</v>
      </c>
      <c r="W9" s="91">
        <v>757.67596707397001</v>
      </c>
      <c r="X9" s="91">
        <v>5253.0531599508304</v>
      </c>
      <c r="Y9" s="91">
        <v>37.126470969978499</v>
      </c>
      <c r="Z9" s="91">
        <v>111.663981877015</v>
      </c>
      <c r="AA9" s="90"/>
      <c r="AB9" s="49">
        <f t="shared" si="0"/>
        <v>-3.3290294629025464E-3</v>
      </c>
      <c r="AC9" s="49">
        <f t="shared" si="0"/>
        <v>-4.3522902482144906E-3</v>
      </c>
      <c r="AD9" s="90"/>
      <c r="AE9" s="91">
        <v>146</v>
      </c>
      <c r="AF9" s="91" t="s">
        <v>124</v>
      </c>
      <c r="AG9" s="91">
        <v>926.62549454725104</v>
      </c>
      <c r="AH9" s="91">
        <v>256.38317675558602</v>
      </c>
      <c r="AI9" s="91">
        <v>14.470606258214399</v>
      </c>
      <c r="AJ9" s="91">
        <v>8.6767649178622808</v>
      </c>
      <c r="AK9" s="91">
        <v>597.51577293750404</v>
      </c>
      <c r="AL9" s="91">
        <v>6.48080910961726</v>
      </c>
      <c r="AM9" s="91">
        <v>214.731122617561</v>
      </c>
      <c r="AN9" s="91">
        <v>15919.6213906584</v>
      </c>
      <c r="AO9" s="91">
        <v>7.9607729325873997</v>
      </c>
      <c r="AP9" s="91">
        <v>13.5021601656531</v>
      </c>
      <c r="AQ9" s="91">
        <v>5277.0183355804302</v>
      </c>
      <c r="AR9" s="91">
        <v>15.129484765460999</v>
      </c>
      <c r="AS9" s="91">
        <v>143.59955596475601</v>
      </c>
      <c r="AT9" s="91">
        <v>9.9204843738475095</v>
      </c>
      <c r="AU9" s="91">
        <v>17.613294785010499</v>
      </c>
      <c r="AV9" s="91">
        <v>359.52187872494602</v>
      </c>
      <c r="AW9" s="91">
        <v>2533.9025699929298</v>
      </c>
      <c r="AX9" s="91">
        <v>17.0807711543175</v>
      </c>
      <c r="AY9" s="91">
        <v>53.868856161872998</v>
      </c>
      <c r="AZ9" s="91">
        <f t="shared" si="1"/>
        <v>26393.623302403805</v>
      </c>
      <c r="BA9" s="91">
        <f t="shared" si="2"/>
        <v>10474.001911745405</v>
      </c>
      <c r="BC9" s="79">
        <f t="shared" si="3"/>
        <v>0.48342125652797141</v>
      </c>
      <c r="BD9" s="79">
        <f t="shared" si="3"/>
        <v>0.481624179617412</v>
      </c>
      <c r="BF9" s="79">
        <v>0.48624095263444134</v>
      </c>
      <c r="BG9" s="79">
        <v>0.48275618713022039</v>
      </c>
    </row>
    <row r="10" spans="1:59" x14ac:dyDescent="0.25">
      <c r="A10" s="78" t="s">
        <v>125</v>
      </c>
      <c r="B10" s="91">
        <v>106931.64148000001</v>
      </c>
      <c r="C10" s="91">
        <v>36041.800356</v>
      </c>
      <c r="E10" s="90" t="s">
        <v>125</v>
      </c>
      <c r="F10" s="91">
        <v>3190.1692338387402</v>
      </c>
      <c r="G10" s="91">
        <v>885.40159594790498</v>
      </c>
      <c r="H10" s="91">
        <v>49.454310041832599</v>
      </c>
      <c r="I10" s="91">
        <v>23.294198514084702</v>
      </c>
      <c r="J10" s="91">
        <v>2057.7768340614002</v>
      </c>
      <c r="K10" s="91">
        <v>19.528342821916102</v>
      </c>
      <c r="L10" s="91">
        <v>737.07107975660995</v>
      </c>
      <c r="M10" s="91">
        <v>106762.28997577001</v>
      </c>
      <c r="N10" s="91">
        <v>35990.369600544298</v>
      </c>
      <c r="O10" s="91">
        <v>70771.920375226604</v>
      </c>
      <c r="P10" s="91">
        <v>28.596494812238301</v>
      </c>
      <c r="Q10" s="91">
        <v>46.473244376505299</v>
      </c>
      <c r="R10" s="91">
        <v>18181.521880432301</v>
      </c>
      <c r="S10" s="91">
        <v>51.605628838549997</v>
      </c>
      <c r="T10" s="91">
        <v>479.53753608359898</v>
      </c>
      <c r="U10" s="91">
        <v>28.783713824853798</v>
      </c>
      <c r="V10" s="91">
        <v>45.516827160060998</v>
      </c>
      <c r="W10" s="91">
        <v>1200.59924346191</v>
      </c>
      <c r="X10" s="91">
        <v>8726.8563993562493</v>
      </c>
      <c r="Y10" s="91">
        <v>52.5807397631133</v>
      </c>
      <c r="Z10" s="91">
        <v>185.60229745244899</v>
      </c>
      <c r="AA10" s="90"/>
      <c r="AB10" s="49">
        <f t="shared" si="0"/>
        <v>-1.5837361316638292E-3</v>
      </c>
      <c r="AC10" s="49">
        <f t="shared" si="0"/>
        <v>-1.4269752051145768E-3</v>
      </c>
      <c r="AD10" s="90"/>
      <c r="AE10" s="91">
        <v>147</v>
      </c>
      <c r="AF10" s="91" t="s">
        <v>125</v>
      </c>
      <c r="AG10" s="91">
        <v>1680.41076156641</v>
      </c>
      <c r="AH10" s="91">
        <v>465.51588732661202</v>
      </c>
      <c r="AI10" s="91">
        <v>25.9577774639002</v>
      </c>
      <c r="AJ10" s="91">
        <v>11.115925875159499</v>
      </c>
      <c r="AK10" s="91">
        <v>1083.76129447012</v>
      </c>
      <c r="AL10" s="91">
        <v>9.9094058089225392</v>
      </c>
      <c r="AM10" s="91">
        <v>387.88098756276099</v>
      </c>
      <c r="AN10" s="91">
        <v>37934.733066008201</v>
      </c>
      <c r="AO10" s="91">
        <v>14.9456731980319</v>
      </c>
      <c r="AP10" s="91">
        <v>24.474298907039</v>
      </c>
      <c r="AQ10" s="91">
        <v>9571.7955049228403</v>
      </c>
      <c r="AR10" s="91">
        <v>27.064255261762799</v>
      </c>
      <c r="AS10" s="91">
        <v>249.65909485545399</v>
      </c>
      <c r="AT10" s="91">
        <v>14.5308141833634</v>
      </c>
      <c r="AU10" s="91">
        <v>22.237478030594001</v>
      </c>
      <c r="AV10" s="91">
        <v>625.08162930231595</v>
      </c>
      <c r="AW10" s="91">
        <v>4596.4163071398098</v>
      </c>
      <c r="AX10" s="91">
        <v>26.756351798416901</v>
      </c>
      <c r="AY10" s="91">
        <v>97.757887880971694</v>
      </c>
      <c r="AZ10" s="91">
        <f t="shared" si="1"/>
        <v>56870.004401562677</v>
      </c>
      <c r="BA10" s="91">
        <f t="shared" si="2"/>
        <v>18935.271335554477</v>
      </c>
      <c r="BC10" s="79">
        <f t="shared" si="3"/>
        <v>0.5326787615221581</v>
      </c>
      <c r="BD10" s="79">
        <f t="shared" si="3"/>
        <v>0.52612050239317665</v>
      </c>
      <c r="BF10" s="79">
        <v>0.53355975970566505</v>
      </c>
      <c r="BG10" s="79">
        <v>0.52595149804753016</v>
      </c>
    </row>
    <row r="11" spans="1:59" x14ac:dyDescent="0.25">
      <c r="A11" s="78" t="s">
        <v>126</v>
      </c>
      <c r="B11" s="91">
        <v>101326.82527</v>
      </c>
      <c r="C11" s="91">
        <v>25991.263647</v>
      </c>
      <c r="E11" s="90" t="s">
        <v>126</v>
      </c>
      <c r="F11" s="91">
        <v>1755.30499874986</v>
      </c>
      <c r="G11" s="91">
        <v>516.10588452608795</v>
      </c>
      <c r="H11" s="91">
        <v>29.749669400574302</v>
      </c>
      <c r="I11" s="91">
        <v>42.333484360852502</v>
      </c>
      <c r="J11" s="91">
        <v>1138.63243959633</v>
      </c>
      <c r="K11" s="91">
        <v>19.935656161312199</v>
      </c>
      <c r="L11" s="91">
        <v>416.02766379106703</v>
      </c>
      <c r="M11" s="91">
        <v>69985.801483930001</v>
      </c>
      <c r="N11" s="91">
        <v>20445.072381287198</v>
      </c>
      <c r="O11" s="91">
        <v>49540.729102642697</v>
      </c>
      <c r="P11" s="91">
        <v>19.957759691802298</v>
      </c>
      <c r="Q11" s="91">
        <v>25.757949316926499</v>
      </c>
      <c r="R11" s="91">
        <v>10188.440802581599</v>
      </c>
      <c r="S11" s="91">
        <v>31.6422981200637</v>
      </c>
      <c r="T11" s="91">
        <v>340.09139674178903</v>
      </c>
      <c r="U11" s="91">
        <v>30.710163614918599</v>
      </c>
      <c r="V11" s="91">
        <v>65.840203968981001</v>
      </c>
      <c r="W11" s="91">
        <v>851.11900959583795</v>
      </c>
      <c r="X11" s="91">
        <v>4818.7044333859003</v>
      </c>
      <c r="Y11" s="91">
        <v>52.348230978796998</v>
      </c>
      <c r="Z11" s="91">
        <v>102.37033670452399</v>
      </c>
      <c r="AA11" s="90"/>
      <c r="AB11" s="49">
        <f t="shared" si="0"/>
        <v>-0.30930628392389975</v>
      </c>
      <c r="AC11" s="49">
        <f t="shared" si="0"/>
        <v>-0.2133867495262379</v>
      </c>
      <c r="AD11" s="90"/>
      <c r="AE11" s="91">
        <v>148</v>
      </c>
      <c r="AF11" s="91" t="s">
        <v>126</v>
      </c>
      <c r="AG11" s="91">
        <v>920.17861164484304</v>
      </c>
      <c r="AH11" s="91">
        <v>263.10947485860498</v>
      </c>
      <c r="AI11" s="91">
        <v>15.1856806537529</v>
      </c>
      <c r="AJ11" s="91">
        <v>18.375234484426802</v>
      </c>
      <c r="AK11" s="91">
        <v>595.22702186120796</v>
      </c>
      <c r="AL11" s="91">
        <v>9.5586506678425902</v>
      </c>
      <c r="AM11" s="91">
        <v>216.67088987196701</v>
      </c>
      <c r="AN11" s="91">
        <v>24357.059749628101</v>
      </c>
      <c r="AO11" s="91">
        <v>9.0601080495085906</v>
      </c>
      <c r="AP11" s="91">
        <v>13.466281921191801</v>
      </c>
      <c r="AQ11" s="91">
        <v>5294.8730191266905</v>
      </c>
      <c r="AR11" s="91">
        <v>16.069788991349402</v>
      </c>
      <c r="AS11" s="91">
        <v>167.568544788091</v>
      </c>
      <c r="AT11" s="91">
        <v>15.0028131038622</v>
      </c>
      <c r="AU11" s="91">
        <v>31.663418438869599</v>
      </c>
      <c r="AV11" s="91">
        <v>419.42370047172199</v>
      </c>
      <c r="AW11" s="91">
        <v>2521.0789179457101</v>
      </c>
      <c r="AX11" s="91">
        <v>24.820200110724802</v>
      </c>
      <c r="AY11" s="91">
        <v>53.554210805485297</v>
      </c>
      <c r="AZ11" s="91">
        <f t="shared" si="1"/>
        <v>34961.946317423957</v>
      </c>
      <c r="BA11" s="91">
        <f t="shared" si="2"/>
        <v>10604.886567795857</v>
      </c>
      <c r="BC11" s="79">
        <f t="shared" si="3"/>
        <v>0.4995577042216463</v>
      </c>
      <c r="BD11" s="79">
        <f t="shared" si="3"/>
        <v>0.51870134622278041</v>
      </c>
      <c r="BF11" s="79">
        <v>0.53507978562261982</v>
      </c>
      <c r="BG11" s="79">
        <v>0.53039510115668675</v>
      </c>
    </row>
    <row r="12" spans="1:59" x14ac:dyDescent="0.25">
      <c r="A12" s="78" t="s">
        <v>73</v>
      </c>
      <c r="B12" s="91">
        <v>12278.041474</v>
      </c>
      <c r="C12" s="91">
        <v>2468.2489780999999</v>
      </c>
      <c r="E12" s="90" t="s">
        <v>73</v>
      </c>
      <c r="F12" s="91">
        <v>89.221420520856299</v>
      </c>
      <c r="G12" s="91">
        <v>51.071526512471003</v>
      </c>
      <c r="H12" s="91">
        <v>2.7313880925198202</v>
      </c>
      <c r="I12" s="91">
        <v>12.5433246205393</v>
      </c>
      <c r="J12" s="91">
        <v>63.5260460341661</v>
      </c>
      <c r="K12" s="91">
        <v>3.0878271699366699</v>
      </c>
      <c r="L12" s="91">
        <v>25.143463199117001</v>
      </c>
      <c r="M12" s="91">
        <v>9366.1330752697995</v>
      </c>
      <c r="N12" s="91">
        <v>1384.5453151296999</v>
      </c>
      <c r="O12" s="91">
        <v>7981.5877601400998</v>
      </c>
      <c r="P12" s="91">
        <v>5.8643797127838901</v>
      </c>
      <c r="Q12" s="91">
        <v>1.4259376767682299</v>
      </c>
      <c r="R12" s="91">
        <v>671.64668007804198</v>
      </c>
      <c r="S12" s="91">
        <v>3.1423679575597001</v>
      </c>
      <c r="T12" s="91">
        <v>47.5422313436179</v>
      </c>
      <c r="U12" s="91">
        <v>3.5460521894949699</v>
      </c>
      <c r="V12" s="91">
        <v>8.1698955923124892</v>
      </c>
      <c r="W12" s="91">
        <v>118.816950596195</v>
      </c>
      <c r="X12" s="91">
        <v>262.14864890372797</v>
      </c>
      <c r="Y12" s="91">
        <v>9.3183930598797193</v>
      </c>
      <c r="Z12" s="91">
        <v>5.5987818697095797</v>
      </c>
      <c r="AA12" s="90"/>
      <c r="AB12" s="49">
        <f t="shared" si="0"/>
        <v>-0.23716391615849011</v>
      </c>
      <c r="AC12" s="49">
        <f t="shared" si="0"/>
        <v>-0.43905767715723298</v>
      </c>
      <c r="AD12" s="90"/>
      <c r="AE12" s="91">
        <v>159</v>
      </c>
      <c r="AF12" s="91" t="s">
        <v>73</v>
      </c>
      <c r="AG12" s="91">
        <v>13.972028982961</v>
      </c>
      <c r="AH12" s="91">
        <v>6.93706501880538</v>
      </c>
      <c r="AI12" s="91">
        <v>0.39074199751760202</v>
      </c>
      <c r="AJ12" s="91">
        <v>1.75613446105138</v>
      </c>
      <c r="AK12" s="91">
        <v>9.7042666548986798</v>
      </c>
      <c r="AL12" s="91">
        <v>0.48661915994112098</v>
      </c>
      <c r="AM12" s="91">
        <v>3.8450171575334</v>
      </c>
      <c r="AN12" s="91">
        <v>981.88749644416703</v>
      </c>
      <c r="AO12" s="91">
        <v>0.69177926116562405</v>
      </c>
      <c r="AP12" s="91">
        <v>0.219007643767197</v>
      </c>
      <c r="AQ12" s="91">
        <v>98.686413042564197</v>
      </c>
      <c r="AR12" s="91">
        <v>0.446302693757754</v>
      </c>
      <c r="AS12" s="91">
        <v>6.70756020750364</v>
      </c>
      <c r="AT12" s="91">
        <v>0.64043188134251605</v>
      </c>
      <c r="AU12" s="91">
        <v>1.5493136274914401</v>
      </c>
      <c r="AV12" s="91">
        <v>16.7658369030476</v>
      </c>
      <c r="AW12" s="91">
        <v>40.275075698634303</v>
      </c>
      <c r="AX12" s="91">
        <v>1.3868931217011899</v>
      </c>
      <c r="AY12" s="91">
        <v>0.85699285654513901</v>
      </c>
      <c r="AZ12" s="91">
        <f t="shared" si="1"/>
        <v>1187.2049768143961</v>
      </c>
      <c r="BA12" s="91">
        <f t="shared" si="2"/>
        <v>205.31748037022908</v>
      </c>
      <c r="BC12" s="79">
        <f t="shared" si="3"/>
        <v>0.12675508315689799</v>
      </c>
      <c r="BD12" s="79">
        <f t="shared" si="3"/>
        <v>0.14829235137818192</v>
      </c>
      <c r="BF12" s="79">
        <v>0.1801103238337744</v>
      </c>
      <c r="BG12" s="79">
        <v>0.18102642451779019</v>
      </c>
    </row>
    <row r="13" spans="1:59" x14ac:dyDescent="0.25">
      <c r="A13" s="78" t="s">
        <v>86</v>
      </c>
      <c r="B13" s="91">
        <v>24.1185428</v>
      </c>
      <c r="C13" s="91">
        <v>2.4140589000000001</v>
      </c>
      <c r="E13" s="90" t="s">
        <v>86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0</v>
      </c>
      <c r="Z13" s="91">
        <v>0</v>
      </c>
      <c r="AA13" s="90"/>
      <c r="AB13" s="49">
        <f t="shared" si="0"/>
        <v>-1</v>
      </c>
      <c r="AC13" s="49">
        <f t="shared" si="0"/>
        <v>-1</v>
      </c>
      <c r="AD13" s="90"/>
      <c r="AZ13" s="91">
        <f t="shared" si="1"/>
        <v>0</v>
      </c>
      <c r="BA13" s="91">
        <f t="shared" si="2"/>
        <v>0</v>
      </c>
      <c r="BC13" s="79" t="e">
        <f t="shared" si="3"/>
        <v>#DIV/0!</v>
      </c>
      <c r="BD13" s="79" t="e">
        <f t="shared" si="3"/>
        <v>#DIV/0!</v>
      </c>
      <c r="BF13" s="79" t="e">
        <v>#DIV/0!</v>
      </c>
      <c r="BG13" s="79" t="e">
        <v>#DIV/0!</v>
      </c>
    </row>
    <row r="14" spans="1:59" x14ac:dyDescent="0.25">
      <c r="A14" s="78" t="s">
        <v>87</v>
      </c>
      <c r="B14" s="91">
        <v>1044.1912563999999</v>
      </c>
      <c r="C14" s="91">
        <v>104.36439595</v>
      </c>
      <c r="E14" s="90" t="s">
        <v>180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91">
        <v>0</v>
      </c>
      <c r="Z14" s="91">
        <v>0</v>
      </c>
      <c r="AA14" s="90"/>
      <c r="AB14" s="49">
        <f t="shared" si="0"/>
        <v>-1</v>
      </c>
      <c r="AC14" s="49">
        <f t="shared" si="0"/>
        <v>-1</v>
      </c>
      <c r="AD14" s="90"/>
      <c r="AZ14" s="91">
        <f t="shared" si="1"/>
        <v>0</v>
      </c>
      <c r="BA14" s="91">
        <f>SUM(AG14:AY14)-AN14</f>
        <v>0</v>
      </c>
      <c r="BC14" s="79" t="e">
        <f t="shared" si="3"/>
        <v>#DIV/0!</v>
      </c>
      <c r="BD14" s="79" t="e">
        <f t="shared" si="3"/>
        <v>#DIV/0!</v>
      </c>
      <c r="BF14" s="79" t="e">
        <v>#DIV/0!</v>
      </c>
      <c r="BG14" s="79" t="e">
        <v>#DIV/0!</v>
      </c>
    </row>
    <row r="15" spans="1:59" x14ac:dyDescent="0.25">
      <c r="A15" s="12" t="s">
        <v>88</v>
      </c>
      <c r="B15" s="91">
        <v>1281.1267281999999</v>
      </c>
      <c r="C15" s="91">
        <v>152.67324192999999</v>
      </c>
      <c r="E15" s="90" t="s">
        <v>88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91">
        <v>0</v>
      </c>
      <c r="Z15" s="91">
        <v>0</v>
      </c>
      <c r="AA15" s="90"/>
      <c r="AB15" s="49">
        <f t="shared" si="0"/>
        <v>-1</v>
      </c>
      <c r="AC15" s="49">
        <f t="shared" si="0"/>
        <v>-1</v>
      </c>
      <c r="AD15" s="90"/>
      <c r="BC15" s="79" t="e">
        <f t="shared" si="3"/>
        <v>#DIV/0!</v>
      </c>
      <c r="BD15" s="79" t="e">
        <f t="shared" si="3"/>
        <v>#DIV/0!</v>
      </c>
      <c r="BF15" s="79" t="e">
        <v>#DIV/0!</v>
      </c>
      <c r="BG15" s="79" t="e">
        <v>#DIV/0!</v>
      </c>
    </row>
    <row r="16" spans="1:59" x14ac:dyDescent="0.25">
      <c r="A16" s="91"/>
    </row>
    <row r="17" spans="1:78" x14ac:dyDescent="0.25">
      <c r="A17" s="2"/>
    </row>
    <row r="18" spans="1:78" x14ac:dyDescent="0.25">
      <c r="A18" s="2" t="s">
        <v>332</v>
      </c>
      <c r="B18" s="1">
        <f>SUM(B3:B15)</f>
        <v>363348.73673590011</v>
      </c>
      <c r="C18" s="1">
        <f>SUM(C3:C15)</f>
        <v>119969.84893866001</v>
      </c>
      <c r="F18" s="1">
        <f>SUM(F3:F15)</f>
        <v>9814.2496778773238</v>
      </c>
      <c r="G18" s="1">
        <f t="shared" ref="G18:Z18" si="4">SUM(G3:G15)</f>
        <v>2808.3812507593311</v>
      </c>
      <c r="H18" s="1">
        <f t="shared" si="4"/>
        <v>159.92007284009364</v>
      </c>
      <c r="I18" s="1">
        <f t="shared" si="4"/>
        <v>163.50099683712114</v>
      </c>
      <c r="J18" s="1">
        <f t="shared" si="4"/>
        <v>6349.2311285250489</v>
      </c>
      <c r="K18" s="1">
        <f t="shared" si="4"/>
        <v>89.117492504757905</v>
      </c>
      <c r="L18" s="1">
        <f t="shared" si="4"/>
        <v>2300.0501885750855</v>
      </c>
      <c r="M18" s="1">
        <f t="shared" si="4"/>
        <v>325033.81375003239</v>
      </c>
      <c r="N18" s="1">
        <f t="shared" si="4"/>
        <v>112675.58183564422</v>
      </c>
      <c r="O18" s="1">
        <f t="shared" si="4"/>
        <v>212358.23191438886</v>
      </c>
      <c r="P18" s="1">
        <f t="shared" si="4"/>
        <v>99.82750991016357</v>
      </c>
      <c r="Q18" s="1">
        <f t="shared" si="4"/>
        <v>143.53550289878038</v>
      </c>
      <c r="R18" s="1">
        <f t="shared" si="4"/>
        <v>56475.171108437906</v>
      </c>
      <c r="S18" s="1">
        <f t="shared" si="4"/>
        <v>168.71955599069162</v>
      </c>
      <c r="T18" s="1">
        <f t="shared" si="4"/>
        <v>1711.1540940307191</v>
      </c>
      <c r="U18" s="1">
        <f t="shared" si="4"/>
        <v>136.0621778596722</v>
      </c>
      <c r="V18" s="1">
        <f t="shared" si="4"/>
        <v>270.59298340119358</v>
      </c>
      <c r="W18" s="1">
        <f t="shared" si="4"/>
        <v>4283.1052801966543</v>
      </c>
      <c r="X18" s="1">
        <f t="shared" si="4"/>
        <v>26896.099329786393</v>
      </c>
      <c r="Y18" s="1">
        <f t="shared" si="4"/>
        <v>235.22590977105739</v>
      </c>
      <c r="Z18" s="1">
        <f t="shared" si="4"/>
        <v>571.63757544220016</v>
      </c>
      <c r="AA18" s="1"/>
      <c r="AD18" s="1"/>
      <c r="AG18" s="1">
        <f t="shared" ref="AG18:BA18" si="5">SUM(AG3:AG15)</f>
        <v>4714.8282245188329</v>
      </c>
      <c r="AH18" s="1">
        <f t="shared" si="5"/>
        <v>1323.962605003293</v>
      </c>
      <c r="AI18" s="1">
        <f t="shared" si="5"/>
        <v>75.141011862241228</v>
      </c>
      <c r="AJ18" s="1">
        <f t="shared" si="5"/>
        <v>60.986133502102923</v>
      </c>
      <c r="AK18" s="1">
        <f t="shared" si="5"/>
        <v>3044.5891346344283</v>
      </c>
      <c r="AL18" s="1">
        <f t="shared" si="5"/>
        <v>37.984089118274774</v>
      </c>
      <c r="AM18" s="1">
        <f t="shared" si="5"/>
        <v>1098.6093484873084</v>
      </c>
      <c r="AN18" s="1">
        <f t="shared" si="5"/>
        <v>98881.854829359596</v>
      </c>
      <c r="AO18" s="1">
        <f t="shared" si="5"/>
        <v>43.591048653418603</v>
      </c>
      <c r="AP18" s="1">
        <f t="shared" si="5"/>
        <v>68.817951647734091</v>
      </c>
      <c r="AQ18" s="1">
        <f t="shared" si="5"/>
        <v>26973.367648029089</v>
      </c>
      <c r="AR18" s="1">
        <f t="shared" si="5"/>
        <v>78.910917592340724</v>
      </c>
      <c r="AS18" s="1">
        <f t="shared" si="5"/>
        <v>774.8174688721208</v>
      </c>
      <c r="AT18" s="1">
        <f t="shared" si="5"/>
        <v>58.30540134449798</v>
      </c>
      <c r="AU18" s="1">
        <f t="shared" si="5"/>
        <v>110.96940938490923</v>
      </c>
      <c r="AV18" s="1">
        <f t="shared" si="5"/>
        <v>1939.6519593983764</v>
      </c>
      <c r="AW18" s="1">
        <f t="shared" si="5"/>
        <v>12904.868564644326</v>
      </c>
      <c r="AX18" s="1">
        <f t="shared" si="5"/>
        <v>99.947064564281135</v>
      </c>
      <c r="AY18" s="1">
        <f t="shared" si="5"/>
        <v>274.29776533817551</v>
      </c>
      <c r="AZ18" s="1">
        <f t="shared" si="5"/>
        <v>152565.50057595535</v>
      </c>
      <c r="BA18" s="1">
        <f t="shared" si="5"/>
        <v>53683.64574659575</v>
      </c>
      <c r="BC18" s="23"/>
      <c r="BD18" s="23"/>
    </row>
    <row r="19" spans="1:78" x14ac:dyDescent="0.25">
      <c r="B19" s="91"/>
      <c r="C19" s="91"/>
    </row>
    <row r="21" spans="1:78" s="91" customFormat="1" x14ac:dyDescent="0.25">
      <c r="A21" s="90"/>
      <c r="D21" s="90"/>
      <c r="E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</row>
    <row r="22" spans="1:78" s="91" customFormat="1" x14ac:dyDescent="0.25">
      <c r="A22" s="90"/>
      <c r="B22" s="90"/>
      <c r="C22" s="90"/>
      <c r="D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</row>
    <row r="23" spans="1:78" s="91" customFormat="1" x14ac:dyDescent="0.25">
      <c r="A23" s="90"/>
      <c r="B23" s="90"/>
      <c r="C23" s="90"/>
      <c r="D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</row>
    <row r="24" spans="1:78" s="91" customFormat="1" x14ac:dyDescent="0.25">
      <c r="A24" s="90"/>
      <c r="B24" s="90"/>
      <c r="C24" s="90"/>
      <c r="D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</row>
    <row r="25" spans="1:78" s="91" customFormat="1" x14ac:dyDescent="0.25">
      <c r="A25" s="90"/>
      <c r="B25" s="90"/>
      <c r="C25" s="90"/>
      <c r="D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</row>
    <row r="26" spans="1:78" s="91" customFormat="1" x14ac:dyDescent="0.25">
      <c r="A26" s="90"/>
      <c r="B26" s="90"/>
      <c r="C26" s="90"/>
      <c r="D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</row>
    <row r="27" spans="1:78" s="91" customFormat="1" x14ac:dyDescent="0.25">
      <c r="A27" s="90"/>
      <c r="B27" s="90"/>
      <c r="C27" s="90"/>
      <c r="D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</row>
    <row r="28" spans="1:78" s="91" customFormat="1" x14ac:dyDescent="0.25">
      <c r="A28" s="90"/>
      <c r="B28" s="90"/>
      <c r="C28" s="90"/>
      <c r="D28" s="90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</row>
    <row r="29" spans="1:78" s="91" customFormat="1" x14ac:dyDescent="0.25">
      <c r="A29" s="90"/>
      <c r="B29" s="90"/>
      <c r="C29" s="90"/>
      <c r="D29" s="90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</row>
    <row r="30" spans="1:78" s="91" customFormat="1" x14ac:dyDescent="0.25">
      <c r="A30" s="90"/>
      <c r="B30" s="90"/>
      <c r="C30" s="90"/>
      <c r="D30" s="90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</row>
    <row r="31" spans="1:78" s="91" customFormat="1" x14ac:dyDescent="0.25">
      <c r="A31" s="90"/>
      <c r="B31" s="90"/>
      <c r="C31" s="90"/>
      <c r="D31" s="90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</row>
    <row r="32" spans="1:78" s="91" customFormat="1" x14ac:dyDescent="0.25">
      <c r="A32" s="90"/>
      <c r="B32" s="90"/>
      <c r="C32" s="90"/>
      <c r="D32" s="90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</row>
    <row r="33" spans="1:78" s="91" customFormat="1" x14ac:dyDescent="0.25">
      <c r="A33" s="90"/>
      <c r="B33" s="90"/>
      <c r="C33" s="90"/>
      <c r="D33" s="90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</row>
    <row r="34" spans="1:78" s="91" customFormat="1" x14ac:dyDescent="0.25">
      <c r="A34" s="90"/>
      <c r="B34" s="90"/>
      <c r="C34" s="90"/>
      <c r="D34" s="90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</row>
    <row r="35" spans="1:78" s="91" customFormat="1" x14ac:dyDescent="0.25">
      <c r="A35" s="90"/>
      <c r="B35" s="90"/>
      <c r="C35" s="90"/>
      <c r="D35" s="90"/>
      <c r="AG35" s="34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</row>
    <row r="36" spans="1:78" s="91" customFormat="1" x14ac:dyDescent="0.25">
      <c r="A36" s="90"/>
      <c r="B36" s="90"/>
      <c r="C36" s="90"/>
      <c r="D36" s="90"/>
      <c r="E36" s="90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</row>
    <row r="37" spans="1:78" s="91" customFormat="1" x14ac:dyDescent="0.25">
      <c r="A37" s="90"/>
      <c r="B37" s="90"/>
      <c r="C37" s="90"/>
      <c r="D37" s="90"/>
      <c r="E37" s="90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</row>
    <row r="38" spans="1:78" s="91" customFormat="1" x14ac:dyDescent="0.25">
      <c r="A38" s="90"/>
      <c r="B38" s="90"/>
      <c r="C38" s="90"/>
      <c r="D38" s="90"/>
      <c r="E38" s="90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</row>
    <row r="39" spans="1:78" s="91" customFormat="1" x14ac:dyDescent="0.25">
      <c r="A39" s="90"/>
      <c r="B39" s="90"/>
      <c r="C39" s="90"/>
      <c r="D39" s="90"/>
      <c r="E39" s="90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</row>
    <row r="40" spans="1:78" s="91" customFormat="1" x14ac:dyDescent="0.25">
      <c r="A40" s="90"/>
      <c r="B40" s="90"/>
      <c r="C40" s="90"/>
      <c r="D40" s="90"/>
      <c r="E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</row>
    <row r="41" spans="1:78" s="91" customFormat="1" x14ac:dyDescent="0.25">
      <c r="A41" s="90"/>
      <c r="B41" s="90"/>
      <c r="C41" s="90"/>
      <c r="D41" s="90"/>
      <c r="E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</row>
    <row r="42" spans="1:78" s="91" customFormat="1" x14ac:dyDescent="0.25">
      <c r="A42" s="90"/>
      <c r="B42" s="90"/>
      <c r="C42" s="90"/>
      <c r="D42" s="90"/>
      <c r="E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</row>
    <row r="43" spans="1:78" s="91" customFormat="1" x14ac:dyDescent="0.25">
      <c r="A43" s="90"/>
      <c r="B43" s="90"/>
      <c r="C43" s="90"/>
      <c r="D43" s="90"/>
      <c r="E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</row>
    <row r="44" spans="1:78" s="91" customFormat="1" x14ac:dyDescent="0.25">
      <c r="A44" s="90"/>
      <c r="B44" s="90"/>
      <c r="C44" s="90"/>
      <c r="D44" s="90"/>
      <c r="E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</row>
    <row r="45" spans="1:78" s="91" customFormat="1" x14ac:dyDescent="0.25">
      <c r="A45" s="90"/>
      <c r="B45" s="90"/>
      <c r="C45" s="90"/>
      <c r="D45" s="90"/>
      <c r="E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</row>
    <row r="46" spans="1:78" s="91" customFormat="1" x14ac:dyDescent="0.25">
      <c r="A46" s="90"/>
      <c r="B46" s="90"/>
      <c r="C46" s="90"/>
      <c r="D46" s="90"/>
      <c r="E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</row>
    <row r="47" spans="1:78" s="91" customFormat="1" x14ac:dyDescent="0.25">
      <c r="A47" s="90"/>
      <c r="B47" s="90"/>
      <c r="C47" s="90"/>
      <c r="D47" s="90"/>
      <c r="E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</row>
    <row r="48" spans="1:78" s="91" customFormat="1" x14ac:dyDescent="0.25">
      <c r="A48" s="90"/>
      <c r="B48" s="90"/>
      <c r="C48" s="90"/>
      <c r="D48" s="90"/>
      <c r="E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</row>
    <row r="49" spans="1:78" s="91" customFormat="1" x14ac:dyDescent="0.25">
      <c r="A49" s="90"/>
      <c r="B49" s="90"/>
      <c r="C49" s="90"/>
      <c r="D49" s="90"/>
      <c r="E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</row>
    <row r="50" spans="1:78" s="91" customFormat="1" x14ac:dyDescent="0.25">
      <c r="A50" s="90"/>
      <c r="B50" s="90"/>
      <c r="C50" s="90"/>
      <c r="D50" s="90"/>
      <c r="E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</row>
    <row r="51" spans="1:78" s="91" customFormat="1" x14ac:dyDescent="0.25">
      <c r="A51" s="90"/>
      <c r="B51" s="90"/>
      <c r="C51" s="90"/>
      <c r="D51" s="90"/>
      <c r="E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</row>
    <row r="52" spans="1:78" s="91" customFormat="1" x14ac:dyDescent="0.25">
      <c r="A52" s="90"/>
      <c r="B52" s="90"/>
      <c r="C52" s="90"/>
      <c r="D52" s="90"/>
      <c r="E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</row>
    <row r="53" spans="1:78" s="91" customFormat="1" x14ac:dyDescent="0.25">
      <c r="A53" s="90"/>
      <c r="B53" s="90"/>
      <c r="C53" s="90"/>
      <c r="D53" s="90"/>
      <c r="E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</row>
    <row r="54" spans="1:78" s="91" customFormat="1" x14ac:dyDescent="0.25">
      <c r="A54" s="90"/>
      <c r="B54" s="90"/>
      <c r="C54" s="90"/>
      <c r="D54" s="90"/>
      <c r="E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</row>
    <row r="55" spans="1:78" s="91" customFormat="1" x14ac:dyDescent="0.25">
      <c r="A55" s="90"/>
      <c r="B55" s="90"/>
      <c r="C55" s="90"/>
      <c r="D55" s="90"/>
      <c r="E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</row>
    <row r="56" spans="1:78" s="91" customFormat="1" x14ac:dyDescent="0.25">
      <c r="A56" s="90"/>
      <c r="B56" s="90"/>
      <c r="C56" s="90"/>
      <c r="D56" s="90"/>
      <c r="E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</row>
    <row r="57" spans="1:78" s="91" customFormat="1" x14ac:dyDescent="0.25">
      <c r="A57" s="90"/>
      <c r="B57" s="90"/>
      <c r="C57" s="90"/>
      <c r="D57" s="90"/>
      <c r="E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</row>
    <row r="58" spans="1:78" s="91" customFormat="1" x14ac:dyDescent="0.25">
      <c r="A58" s="90"/>
      <c r="B58" s="90"/>
      <c r="C58" s="90"/>
      <c r="D58" s="90"/>
      <c r="E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</row>
    <row r="59" spans="1:78" s="91" customFormat="1" x14ac:dyDescent="0.25">
      <c r="A59" s="90"/>
      <c r="B59" s="90"/>
      <c r="C59" s="90"/>
      <c r="D59" s="90"/>
      <c r="E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</row>
    <row r="60" spans="1:78" s="91" customFormat="1" x14ac:dyDescent="0.25">
      <c r="A60" s="90"/>
      <c r="B60" s="90"/>
      <c r="C60" s="90"/>
      <c r="D60" s="90"/>
      <c r="E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</row>
    <row r="61" spans="1:78" s="91" customFormat="1" x14ac:dyDescent="0.25">
      <c r="A61" s="90"/>
      <c r="B61" s="90"/>
      <c r="C61" s="90"/>
      <c r="D61" s="90"/>
      <c r="E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</row>
    <row r="62" spans="1:78" s="91" customFormat="1" x14ac:dyDescent="0.25">
      <c r="A62" s="90"/>
      <c r="B62" s="90"/>
      <c r="C62" s="90"/>
      <c r="D62" s="90"/>
      <c r="E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</row>
    <row r="63" spans="1:78" s="91" customFormat="1" x14ac:dyDescent="0.25">
      <c r="A63" s="90"/>
      <c r="B63" s="90"/>
      <c r="C63" s="90"/>
      <c r="D63" s="90"/>
      <c r="E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</row>
    <row r="64" spans="1:78" s="91" customFormat="1" x14ac:dyDescent="0.25">
      <c r="A64" s="90"/>
      <c r="B64" s="90"/>
      <c r="C64" s="90"/>
      <c r="D64" s="90"/>
      <c r="E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</row>
    <row r="65" spans="1:78" s="91" customFormat="1" x14ac:dyDescent="0.25">
      <c r="A65" s="90"/>
      <c r="B65" s="90"/>
      <c r="C65" s="90"/>
      <c r="D65" s="90"/>
      <c r="E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</row>
    <row r="66" spans="1:78" s="91" customFormat="1" x14ac:dyDescent="0.25">
      <c r="A66" s="90"/>
      <c r="B66" s="90"/>
      <c r="C66" s="90"/>
      <c r="D66" s="90"/>
      <c r="E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</row>
    <row r="67" spans="1:78" s="91" customFormat="1" x14ac:dyDescent="0.25">
      <c r="A67" s="90"/>
      <c r="B67" s="90"/>
      <c r="C67" s="90"/>
      <c r="D67" s="90"/>
      <c r="E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</row>
    <row r="68" spans="1:78" s="91" customFormat="1" x14ac:dyDescent="0.25">
      <c r="A68" s="90"/>
      <c r="B68" s="90"/>
      <c r="C68" s="90"/>
      <c r="D68" s="90"/>
      <c r="E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</row>
    <row r="69" spans="1:78" s="91" customFormat="1" x14ac:dyDescent="0.25">
      <c r="A69" s="90"/>
      <c r="B69" s="90"/>
      <c r="C69" s="90"/>
      <c r="D69" s="90"/>
      <c r="E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</row>
    <row r="70" spans="1:78" s="91" customFormat="1" x14ac:dyDescent="0.25">
      <c r="A70" s="90"/>
      <c r="B70" s="90"/>
      <c r="C70" s="90"/>
      <c r="D70" s="90"/>
      <c r="E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</row>
    <row r="71" spans="1:78" s="91" customFormat="1" x14ac:dyDescent="0.25">
      <c r="A71" s="90"/>
      <c r="B71" s="90"/>
      <c r="C71" s="90"/>
      <c r="D71" s="90"/>
      <c r="E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</row>
    <row r="72" spans="1:78" s="91" customFormat="1" x14ac:dyDescent="0.25">
      <c r="A72" s="90"/>
      <c r="B72" s="90"/>
      <c r="C72" s="90"/>
      <c r="D72" s="90"/>
      <c r="E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</row>
    <row r="73" spans="1:78" s="91" customFormat="1" x14ac:dyDescent="0.25">
      <c r="A73" s="90"/>
      <c r="B73" s="90"/>
      <c r="C73" s="90"/>
      <c r="D73" s="90"/>
      <c r="E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3"/>
  <sheetViews>
    <sheetView zoomScale="85" zoomScaleNormal="85" workbookViewId="0">
      <pane xSplit="1" ySplit="2" topLeftCell="B3" activePane="bottomRight" state="frozen"/>
      <selection activeCell="E24" sqref="E24"/>
      <selection pane="topRight" activeCell="E24" sqref="E24"/>
      <selection pane="bottomLeft" activeCell="E24" sqref="E24"/>
      <selection pane="bottomRight" activeCell="L18" sqref="L18"/>
    </sheetView>
  </sheetViews>
  <sheetFormatPr defaultColWidth="9.140625" defaultRowHeight="15" x14ac:dyDescent="0.25"/>
  <cols>
    <col min="1" max="1" width="19.7109375" style="90" customWidth="1"/>
    <col min="2" max="2" width="12.140625" style="90" customWidth="1"/>
    <col min="3" max="3" width="12.5703125" style="90" customWidth="1"/>
    <col min="4" max="4" width="9.140625" style="90"/>
    <col min="5" max="5" width="15.42578125" style="90" bestFit="1" customWidth="1"/>
    <col min="6" max="7" width="6.7109375" style="91" bestFit="1" customWidth="1"/>
    <col min="8" max="8" width="4.140625" style="91" bestFit="1" customWidth="1"/>
    <col min="9" max="9" width="5.7109375" style="91" bestFit="1" customWidth="1"/>
    <col min="10" max="10" width="6.7109375" style="91" bestFit="1" customWidth="1"/>
    <col min="11" max="11" width="5.85546875" style="91" bestFit="1" customWidth="1"/>
    <col min="12" max="12" width="5.7109375" style="91" bestFit="1" customWidth="1"/>
    <col min="13" max="13" width="9.28515625" style="91" bestFit="1" customWidth="1"/>
    <col min="14" max="14" width="7.7109375" style="91" bestFit="1" customWidth="1"/>
    <col min="15" max="15" width="9.28515625" style="91" bestFit="1" customWidth="1"/>
    <col min="16" max="16" width="5.7109375" style="91" bestFit="1" customWidth="1"/>
    <col min="17" max="17" width="5.28515625" style="91" bestFit="1" customWidth="1"/>
    <col min="18" max="18" width="8.7109375" style="91" bestFit="1" customWidth="1"/>
    <col min="19" max="19" width="4.85546875" style="91" bestFit="1" customWidth="1"/>
    <col min="20" max="20" width="7.85546875" style="91" bestFit="1" customWidth="1"/>
    <col min="21" max="21" width="5.85546875" style="91" bestFit="1" customWidth="1"/>
    <col min="22" max="22" width="6" style="91" bestFit="1" customWidth="1"/>
    <col min="23" max="24" width="6.7109375" style="91" bestFit="1" customWidth="1"/>
    <col min="25" max="26" width="5.7109375" style="91" bestFit="1" customWidth="1"/>
    <col min="27" max="27" width="12" style="91" customWidth="1"/>
    <col min="28" max="29" width="9.140625" style="91"/>
    <col min="30" max="30" width="12" style="91" customWidth="1"/>
    <col min="31" max="31" width="5.85546875" style="91" bestFit="1" customWidth="1"/>
    <col min="32" max="32" width="18.7109375" style="91" bestFit="1" customWidth="1"/>
    <col min="33" max="33" width="6.140625" style="91" customWidth="1"/>
    <col min="34" max="34" width="5.5703125" style="91" bestFit="1" customWidth="1"/>
    <col min="35" max="35" width="4" style="91" bestFit="1" customWidth="1"/>
    <col min="36" max="36" width="4.140625" style="91" bestFit="1" customWidth="1"/>
    <col min="37" max="37" width="5.5703125" style="91" bestFit="1" customWidth="1"/>
    <col min="38" max="38" width="5.7109375" style="91" bestFit="1" customWidth="1"/>
    <col min="39" max="39" width="5.5703125" style="91" bestFit="1" customWidth="1"/>
    <col min="40" max="40" width="7.7109375" style="91" bestFit="1" customWidth="1"/>
    <col min="41" max="42" width="5" style="91" bestFit="1" customWidth="1"/>
    <col min="43" max="43" width="8.5703125" style="91" bestFit="1" customWidth="1"/>
    <col min="44" max="44" width="4.42578125" style="91" bestFit="1" customWidth="1"/>
    <col min="45" max="45" width="7.5703125" style="91" bestFit="1" customWidth="1"/>
    <col min="46" max="46" width="5.5703125" style="91" bestFit="1" customWidth="1"/>
    <col min="47" max="47" width="5.7109375" style="91" bestFit="1" customWidth="1"/>
    <col min="48" max="48" width="5.5703125" style="91" bestFit="1" customWidth="1"/>
    <col min="49" max="49" width="6.7109375" style="91" bestFit="1" customWidth="1"/>
    <col min="50" max="50" width="5.28515625" style="91" bestFit="1" customWidth="1"/>
    <col min="51" max="51" width="4" style="91" bestFit="1" customWidth="1"/>
    <col min="52" max="54" width="9.140625" style="91"/>
    <col min="55" max="16384" width="9.140625" style="90"/>
  </cols>
  <sheetData>
    <row r="1" spans="1:59" x14ac:dyDescent="0.25">
      <c r="B1" s="90" t="s">
        <v>472</v>
      </c>
      <c r="E1" s="90" t="s">
        <v>491</v>
      </c>
      <c r="AG1" s="90" t="s">
        <v>492</v>
      </c>
      <c r="BC1" s="90" t="s">
        <v>333</v>
      </c>
      <c r="BF1" s="90" t="s">
        <v>488</v>
      </c>
    </row>
    <row r="2" spans="1:59" x14ac:dyDescent="0.25">
      <c r="A2" s="90" t="s">
        <v>52</v>
      </c>
      <c r="B2" s="90" t="s">
        <v>304</v>
      </c>
      <c r="C2" s="90" t="s">
        <v>305</v>
      </c>
      <c r="E2" s="90" t="s">
        <v>226</v>
      </c>
      <c r="F2" s="91" t="s">
        <v>149</v>
      </c>
      <c r="G2" s="91" t="s">
        <v>151</v>
      </c>
      <c r="H2" s="91" t="s">
        <v>152</v>
      </c>
      <c r="I2" s="91" t="s">
        <v>153</v>
      </c>
      <c r="J2" s="91" t="s">
        <v>154</v>
      </c>
      <c r="K2" s="91" t="s">
        <v>155</v>
      </c>
      <c r="L2" s="91" t="s">
        <v>156</v>
      </c>
      <c r="M2" s="91" t="s">
        <v>54</v>
      </c>
      <c r="N2" s="91" t="s">
        <v>53</v>
      </c>
      <c r="O2" s="91" t="s">
        <v>157</v>
      </c>
      <c r="P2" s="91" t="s">
        <v>158</v>
      </c>
      <c r="Q2" s="91" t="s">
        <v>159</v>
      </c>
      <c r="R2" s="91" t="s">
        <v>160</v>
      </c>
      <c r="S2" s="91" t="s">
        <v>161</v>
      </c>
      <c r="T2" s="91" t="s">
        <v>162</v>
      </c>
      <c r="U2" s="91" t="s">
        <v>163</v>
      </c>
      <c r="V2" s="91" t="s">
        <v>164</v>
      </c>
      <c r="W2" s="91" t="s">
        <v>165</v>
      </c>
      <c r="X2" s="91" t="s">
        <v>166</v>
      </c>
      <c r="Y2" s="91" t="s">
        <v>167</v>
      </c>
      <c r="Z2" s="91" t="s">
        <v>168</v>
      </c>
      <c r="AA2" s="90"/>
      <c r="AB2" s="91" t="s">
        <v>54</v>
      </c>
      <c r="AC2" s="91" t="s">
        <v>53</v>
      </c>
      <c r="AD2" s="90"/>
      <c r="AE2" s="90" t="s">
        <v>306</v>
      </c>
      <c r="AF2" s="90" t="s">
        <v>177</v>
      </c>
      <c r="AG2" s="90" t="s">
        <v>149</v>
      </c>
      <c r="AH2" s="90" t="s">
        <v>151</v>
      </c>
      <c r="AI2" s="90" t="s">
        <v>152</v>
      </c>
      <c r="AJ2" s="90" t="s">
        <v>153</v>
      </c>
      <c r="AK2" s="90" t="s">
        <v>154</v>
      </c>
      <c r="AL2" s="90" t="s">
        <v>155</v>
      </c>
      <c r="AM2" s="90" t="s">
        <v>156</v>
      </c>
      <c r="AN2" s="90" t="s">
        <v>157</v>
      </c>
      <c r="AO2" s="90" t="s">
        <v>158</v>
      </c>
      <c r="AP2" s="90" t="s">
        <v>159</v>
      </c>
      <c r="AQ2" s="90" t="s">
        <v>160</v>
      </c>
      <c r="AR2" s="90" t="s">
        <v>161</v>
      </c>
      <c r="AS2" s="90" t="s">
        <v>162</v>
      </c>
      <c r="AT2" s="90" t="s">
        <v>163</v>
      </c>
      <c r="AU2" s="90" t="s">
        <v>164</v>
      </c>
      <c r="AV2" s="90" t="s">
        <v>165</v>
      </c>
      <c r="AW2" s="90" t="s">
        <v>166</v>
      </c>
      <c r="AX2" s="90" t="s">
        <v>167</v>
      </c>
      <c r="AY2" s="90" t="s">
        <v>168</v>
      </c>
      <c r="AZ2" s="91" t="s">
        <v>54</v>
      </c>
      <c r="BA2" s="91" t="s">
        <v>53</v>
      </c>
      <c r="BC2" s="91" t="s">
        <v>54</v>
      </c>
      <c r="BD2" s="91" t="s">
        <v>53</v>
      </c>
      <c r="BF2" s="91" t="s">
        <v>54</v>
      </c>
      <c r="BG2" s="91" t="s">
        <v>53</v>
      </c>
    </row>
    <row r="3" spans="1:59" x14ac:dyDescent="0.25">
      <c r="A3" s="24" t="s">
        <v>121</v>
      </c>
      <c r="B3" s="91">
        <v>1176.5296275999999</v>
      </c>
      <c r="C3" s="91">
        <v>137.22738662</v>
      </c>
      <c r="E3" s="90" t="s">
        <v>121</v>
      </c>
      <c r="F3" s="91">
        <v>7.2952292813924302</v>
      </c>
      <c r="G3" s="91">
        <v>6.2671598920837797</v>
      </c>
      <c r="H3" s="91">
        <v>0.30225955219718098</v>
      </c>
      <c r="I3" s="91">
        <v>1.5314559754625501</v>
      </c>
      <c r="J3" s="91">
        <v>5.6736316481643598</v>
      </c>
      <c r="K3" s="91">
        <v>0.28359837122527198</v>
      </c>
      <c r="L3" s="91">
        <v>2.2693653941588598</v>
      </c>
      <c r="M3" s="91">
        <v>1176.4955841682499</v>
      </c>
      <c r="N3" s="91">
        <v>137.198746246551</v>
      </c>
      <c r="O3" s="91">
        <v>1039.2968379217</v>
      </c>
      <c r="P3" s="91">
        <v>0.91769293770228899</v>
      </c>
      <c r="Q3" s="91">
        <v>0.125339363596179</v>
      </c>
      <c r="R3" s="91">
        <v>67.754302652270198</v>
      </c>
      <c r="S3" s="91">
        <v>0.355139814657427</v>
      </c>
      <c r="T3" s="91">
        <v>5.5665611650324802</v>
      </c>
      <c r="U3" s="91">
        <v>0.19096094038151001</v>
      </c>
      <c r="V3" s="91">
        <v>0.328752901337654</v>
      </c>
      <c r="W3" s="91">
        <v>13.903421737683001</v>
      </c>
      <c r="X3" s="91">
        <v>22.947695507090501</v>
      </c>
      <c r="Y3" s="91">
        <v>0.99066495709254498</v>
      </c>
      <c r="Z3" s="91">
        <v>0.49551415502350699</v>
      </c>
      <c r="AA3" s="90"/>
      <c r="AB3" s="49">
        <f t="shared" ref="AB3:AC15" si="0">(M3-B3)/(B3+1E-50)</f>
        <v>-2.8935464905736033E-5</v>
      </c>
      <c r="AC3" s="49">
        <f t="shared" si="0"/>
        <v>-2.0870741733438936E-4</v>
      </c>
      <c r="AD3" s="90"/>
      <c r="AE3" s="90">
        <v>110</v>
      </c>
      <c r="AF3" s="90" t="s">
        <v>121</v>
      </c>
      <c r="AG3" s="91">
        <v>0.593116326909923</v>
      </c>
      <c r="AH3" s="91">
        <v>0.50343365384372896</v>
      </c>
      <c r="AI3" s="91">
        <v>2.5903026396834599E-2</v>
      </c>
      <c r="AJ3" s="91">
        <v>0.14734271357565701</v>
      </c>
      <c r="AK3" s="91">
        <v>0.45961803096263198</v>
      </c>
      <c r="AL3" s="91">
        <v>3.2420557332500301E-2</v>
      </c>
      <c r="AM3" s="91">
        <v>0.191966038957774</v>
      </c>
      <c r="AN3" s="91">
        <v>97.401377668641999</v>
      </c>
      <c r="AO3" s="91">
        <v>7.1348073618612798E-2</v>
      </c>
      <c r="AP3" s="91">
        <v>1.02357098323456E-2</v>
      </c>
      <c r="AQ3" s="91">
        <v>5.4784844783758997</v>
      </c>
      <c r="AR3" s="91">
        <v>3.0623526980738901E-2</v>
      </c>
      <c r="AS3" s="91">
        <v>0.50487004857652895</v>
      </c>
      <c r="AT3" s="91">
        <v>3.3339841797973002E-2</v>
      </c>
      <c r="AU3" s="91">
        <v>7.6806512515011194E-2</v>
      </c>
      <c r="AV3" s="91">
        <v>1.2612046314902401</v>
      </c>
      <c r="AW3" s="91">
        <v>1.8570115049292499</v>
      </c>
      <c r="AX3" s="91">
        <v>0.101733634419736</v>
      </c>
      <c r="AY3" s="91">
        <v>3.9881314386529899E-2</v>
      </c>
      <c r="AZ3" s="91">
        <f t="shared" ref="AZ3:AZ15" si="1">BA3+AN3</f>
        <v>108.82071729354391</v>
      </c>
      <c r="BA3" s="91">
        <f t="shared" ref="BA3:BA13" si="2">SUM(AG3:AY3)-AN3</f>
        <v>11.419339624901909</v>
      </c>
      <c r="BC3" s="79">
        <f t="shared" ref="BC3:BD15" si="3">AZ3/M3</f>
        <v>9.2495644486823264E-2</v>
      </c>
      <c r="BD3" s="79">
        <f t="shared" si="3"/>
        <v>8.3232098960882281E-2</v>
      </c>
      <c r="BF3" s="79">
        <v>0.20667951777888119</v>
      </c>
      <c r="BG3" s="79">
        <v>0.20766124346877857</v>
      </c>
    </row>
    <row r="4" spans="1:59" x14ac:dyDescent="0.25">
      <c r="A4" s="78" t="s">
        <v>77</v>
      </c>
      <c r="B4" s="91">
        <v>2254.8026300000001</v>
      </c>
      <c r="C4" s="91">
        <v>950.04795999999999</v>
      </c>
      <c r="E4" s="90" t="s">
        <v>77</v>
      </c>
      <c r="F4" s="91">
        <v>83.880740167661301</v>
      </c>
      <c r="G4" s="91">
        <v>23.154056837359501</v>
      </c>
      <c r="H4" s="91">
        <v>1.3012411717565799</v>
      </c>
      <c r="I4" s="91">
        <v>0.66887885381702605</v>
      </c>
      <c r="J4" s="91">
        <v>54.077263074235098</v>
      </c>
      <c r="K4" s="91">
        <v>0.545634658862303</v>
      </c>
      <c r="L4" s="91">
        <v>19.398077833077</v>
      </c>
      <c r="M4" s="91">
        <v>2246.07938061805</v>
      </c>
      <c r="N4" s="91">
        <v>946.08562675307599</v>
      </c>
      <c r="O4" s="91">
        <v>1299.9937538649699</v>
      </c>
      <c r="P4" s="91">
        <v>0.71770929434503306</v>
      </c>
      <c r="Q4" s="91">
        <v>1.22171419445868</v>
      </c>
      <c r="R4" s="91">
        <v>477.32264723292298</v>
      </c>
      <c r="S4" s="91">
        <v>1.3583547046082101</v>
      </c>
      <c r="T4" s="91">
        <v>12.712157608426001</v>
      </c>
      <c r="U4" s="91">
        <v>0.826035022624932</v>
      </c>
      <c r="V4" s="91">
        <v>1.3943584715355699</v>
      </c>
      <c r="W4" s="91">
        <v>31.828295529577701</v>
      </c>
      <c r="X4" s="91">
        <v>229.354563455083</v>
      </c>
      <c r="Y4" s="91">
        <v>1.44725444314004</v>
      </c>
      <c r="Z4" s="91">
        <v>4.8766441995844296</v>
      </c>
      <c r="AA4" s="90"/>
      <c r="AB4" s="49">
        <f t="shared" si="0"/>
        <v>-3.8687418871558412E-3</v>
      </c>
      <c r="AC4" s="49">
        <f t="shared" si="0"/>
        <v>-4.1706665492171613E-3</v>
      </c>
      <c r="AD4" s="90"/>
      <c r="AE4" s="90">
        <v>111</v>
      </c>
      <c r="AF4" s="90" t="s">
        <v>77</v>
      </c>
      <c r="AG4" s="91">
        <v>53.796955744035301</v>
      </c>
      <c r="AH4" s="91">
        <v>14.8401576325468</v>
      </c>
      <c r="AI4" s="91">
        <v>0.83261112105788404</v>
      </c>
      <c r="AJ4" s="91">
        <v>0.40364640509421601</v>
      </c>
      <c r="AK4" s="91">
        <v>34.680537753902698</v>
      </c>
      <c r="AL4" s="91">
        <v>0.34071889664628202</v>
      </c>
      <c r="AM4" s="91">
        <v>12.4314709203412</v>
      </c>
      <c r="AN4" s="91">
        <v>849.95824054394598</v>
      </c>
      <c r="AO4" s="91">
        <v>0.46031112149284398</v>
      </c>
      <c r="AP4" s="91">
        <v>0.78343461651850599</v>
      </c>
      <c r="AQ4" s="91">
        <v>306.06318574074498</v>
      </c>
      <c r="AR4" s="91">
        <v>0.86868641067866204</v>
      </c>
      <c r="AS4" s="91">
        <v>8.0895924379910191</v>
      </c>
      <c r="AT4" s="91">
        <v>0.51337079279060005</v>
      </c>
      <c r="AU4" s="91">
        <v>0.84875180773573</v>
      </c>
      <c r="AV4" s="91">
        <v>20.254298981524499</v>
      </c>
      <c r="AW4" s="91">
        <v>147.09402468087501</v>
      </c>
      <c r="AX4" s="91">
        <v>0.90620044723785997</v>
      </c>
      <c r="AY4" s="91">
        <v>3.1277668668408798</v>
      </c>
      <c r="AZ4" s="91">
        <f t="shared" si="1"/>
        <v>1456.2939629220007</v>
      </c>
      <c r="BA4" s="91">
        <f t="shared" si="2"/>
        <v>606.3357223780547</v>
      </c>
      <c r="BC4" s="79">
        <f t="shared" si="3"/>
        <v>0.64837154710056355</v>
      </c>
      <c r="BD4" s="79">
        <f t="shared" si="3"/>
        <v>0.64088884265050305</v>
      </c>
      <c r="BF4" s="79">
        <v>0.64991360199843884</v>
      </c>
      <c r="BG4" s="79">
        <v>0.64158610795637483</v>
      </c>
    </row>
    <row r="5" spans="1:59" x14ac:dyDescent="0.25">
      <c r="A5" s="78" t="s">
        <v>71</v>
      </c>
      <c r="B5" s="91">
        <v>1059.0251227000001</v>
      </c>
      <c r="C5" s="91">
        <v>229.09831392000001</v>
      </c>
      <c r="E5" s="90" t="s">
        <v>71</v>
      </c>
      <c r="F5" s="91">
        <v>17.026103202003998</v>
      </c>
      <c r="G5" s="91">
        <v>6.8646317116023603</v>
      </c>
      <c r="H5" s="91">
        <v>0.40059471221195198</v>
      </c>
      <c r="I5" s="91">
        <v>1.51279436200995</v>
      </c>
      <c r="J5" s="91">
        <v>11.4639200807663</v>
      </c>
      <c r="K5" s="91">
        <v>0.47489831508457497</v>
      </c>
      <c r="L5" s="91">
        <v>4.4425298677778002</v>
      </c>
      <c r="M5" s="91">
        <v>1058.24416304494</v>
      </c>
      <c r="N5" s="91">
        <v>228.62927538101599</v>
      </c>
      <c r="O5" s="91">
        <v>829.61488766392597</v>
      </c>
      <c r="P5" s="91">
        <v>0.52977352352741602</v>
      </c>
      <c r="Q5" s="91">
        <v>0.25953090546713198</v>
      </c>
      <c r="R5" s="91">
        <v>110.435344996114</v>
      </c>
      <c r="S5" s="91">
        <v>0.44889628149385102</v>
      </c>
      <c r="T5" s="91">
        <v>6.3265996187106097</v>
      </c>
      <c r="U5" s="91">
        <v>0.68054008906672803</v>
      </c>
      <c r="V5" s="91">
        <v>1.6552753640106399</v>
      </c>
      <c r="W5" s="91">
        <v>15.8190608758963</v>
      </c>
      <c r="X5" s="91">
        <v>47.972263290574702</v>
      </c>
      <c r="Y5" s="91">
        <v>1.29791750726698</v>
      </c>
      <c r="Z5" s="91">
        <v>1.01860067743062</v>
      </c>
      <c r="AA5" s="90"/>
      <c r="AB5" s="49">
        <f t="shared" si="0"/>
        <v>-7.3743260506324831E-4</v>
      </c>
      <c r="AC5" s="49">
        <f t="shared" si="0"/>
        <v>-2.0473242729660986E-3</v>
      </c>
      <c r="AD5" s="90"/>
      <c r="AE5" s="90">
        <v>112</v>
      </c>
      <c r="AF5" s="90" t="s">
        <v>71</v>
      </c>
      <c r="AG5" s="91">
        <v>4.5223275592363299</v>
      </c>
      <c r="AH5" s="91">
        <v>2.76650644919585</v>
      </c>
      <c r="AI5" s="91">
        <v>0.14416848784258601</v>
      </c>
      <c r="AJ5" s="91">
        <v>0.66312264413431199</v>
      </c>
      <c r="AK5" s="91">
        <v>3.2608840180927001</v>
      </c>
      <c r="AL5" s="91">
        <v>0.153097924298223</v>
      </c>
      <c r="AM5" s="91">
        <v>1.28780116834435</v>
      </c>
      <c r="AN5" s="91">
        <v>464.73217754035602</v>
      </c>
      <c r="AO5" s="91">
        <v>0.335604022404975</v>
      </c>
      <c r="AP5" s="91">
        <v>7.2982057085203098E-2</v>
      </c>
      <c r="AQ5" s="91">
        <v>35.133385997617097</v>
      </c>
      <c r="AR5" s="91">
        <v>0.16633434206372499</v>
      </c>
      <c r="AS5" s="91">
        <v>2.5157012432490302</v>
      </c>
      <c r="AT5" s="91">
        <v>0.16012957776398401</v>
      </c>
      <c r="AU5" s="91">
        <v>0.353984030933438</v>
      </c>
      <c r="AV5" s="91">
        <v>6.2859508575454202</v>
      </c>
      <c r="AW5" s="91">
        <v>13.418481651120601</v>
      </c>
      <c r="AX5" s="91">
        <v>0.47772558951775401</v>
      </c>
      <c r="AY5" s="91">
        <v>0.28715098664829097</v>
      </c>
      <c r="AZ5" s="91">
        <f t="shared" si="1"/>
        <v>536.73751614744992</v>
      </c>
      <c r="BA5" s="91">
        <f t="shared" si="2"/>
        <v>72.005338607093904</v>
      </c>
      <c r="BC5" s="79">
        <f t="shared" si="3"/>
        <v>0.50719629258626631</v>
      </c>
      <c r="BD5" s="79">
        <f t="shared" si="3"/>
        <v>0.31494365053248469</v>
      </c>
      <c r="BF5" s="79">
        <v>0.15471732922079848</v>
      </c>
      <c r="BG5" s="79">
        <v>0.14746479632073087</v>
      </c>
    </row>
    <row r="6" spans="1:59" x14ac:dyDescent="0.25">
      <c r="A6" s="78" t="s">
        <v>122</v>
      </c>
      <c r="B6" s="91">
        <v>1378.7193142000001</v>
      </c>
      <c r="C6" s="91">
        <v>571.81114883999999</v>
      </c>
      <c r="E6" s="90" t="s">
        <v>122</v>
      </c>
      <c r="F6" s="91">
        <v>49.912689897540197</v>
      </c>
      <c r="G6" s="91">
        <v>14.0089108642669</v>
      </c>
      <c r="H6" s="91">
        <v>0.80397881567706597</v>
      </c>
      <c r="I6" s="91">
        <v>0.78041386552907999</v>
      </c>
      <c r="J6" s="91">
        <v>32.228001512039903</v>
      </c>
      <c r="K6" s="91">
        <v>0.455124610856661</v>
      </c>
      <c r="L6" s="91">
        <v>11.6752163655704</v>
      </c>
      <c r="M6" s="91">
        <v>1375.4013471236699</v>
      </c>
      <c r="N6" s="91">
        <v>570.11435754602701</v>
      </c>
      <c r="O6" s="91">
        <v>805.28698957765005</v>
      </c>
      <c r="P6" s="91">
        <v>0.44885104350615301</v>
      </c>
      <c r="Q6" s="91">
        <v>0.72889171794066199</v>
      </c>
      <c r="R6" s="91">
        <v>285.54735597590201</v>
      </c>
      <c r="S6" s="91">
        <v>0.84650832972326495</v>
      </c>
      <c r="T6" s="91">
        <v>8.5181700424940896</v>
      </c>
      <c r="U6" s="91">
        <v>0.71604323241676104</v>
      </c>
      <c r="V6" s="91">
        <v>1.4516324676885</v>
      </c>
      <c r="W6" s="91">
        <v>21.323621212872698</v>
      </c>
      <c r="X6" s="91">
        <v>136.586802936666</v>
      </c>
      <c r="Y6" s="91">
        <v>1.1800978539107201</v>
      </c>
      <c r="Z6" s="91">
        <v>2.9020468014241798</v>
      </c>
      <c r="AA6" s="90"/>
      <c r="AB6" s="49">
        <f t="shared" si="0"/>
        <v>-2.4065573334304462E-3</v>
      </c>
      <c r="AC6" s="49">
        <f t="shared" si="0"/>
        <v>-2.9673980603826286E-3</v>
      </c>
      <c r="AD6" s="90"/>
      <c r="AE6" s="90">
        <v>113</v>
      </c>
      <c r="AF6" s="90" t="s">
        <v>122</v>
      </c>
      <c r="AG6" s="91">
        <v>6.4538788634538804</v>
      </c>
      <c r="AH6" s="91">
        <v>1.80793149043259</v>
      </c>
      <c r="AI6" s="91">
        <v>0.10364960616272</v>
      </c>
      <c r="AJ6" s="91">
        <v>9.7767266467458799E-2</v>
      </c>
      <c r="AK6" s="91">
        <v>4.1663290061379996</v>
      </c>
      <c r="AL6" s="91">
        <v>5.7683201379549798E-2</v>
      </c>
      <c r="AM6" s="91">
        <v>1.50832825142612</v>
      </c>
      <c r="AN6" s="91">
        <v>105.249685086689</v>
      </c>
      <c r="AO6" s="91">
        <v>5.7721567780904197E-2</v>
      </c>
      <c r="AP6" s="91">
        <v>9.4225200476558593E-2</v>
      </c>
      <c r="AQ6" s="91">
        <v>36.898455176551501</v>
      </c>
      <c r="AR6" s="91">
        <v>0.10906600417208299</v>
      </c>
      <c r="AS6" s="91">
        <v>1.09250070286364</v>
      </c>
      <c r="AT6" s="91">
        <v>9.0550458412164206E-2</v>
      </c>
      <c r="AU6" s="91">
        <v>0.18205685095407101</v>
      </c>
      <c r="AV6" s="91">
        <v>2.73487154388194</v>
      </c>
      <c r="AW6" s="91">
        <v>17.658713848525998</v>
      </c>
      <c r="AX6" s="91">
        <v>0.14976377831523</v>
      </c>
      <c r="AY6" s="91">
        <v>0.37520358517622199</v>
      </c>
      <c r="AZ6" s="91">
        <f t="shared" si="1"/>
        <v>178.88838148925964</v>
      </c>
      <c r="BA6" s="91">
        <f t="shared" si="2"/>
        <v>73.638696402570645</v>
      </c>
      <c r="BC6" s="79">
        <f t="shared" si="3"/>
        <v>0.13006267724207399</v>
      </c>
      <c r="BD6" s="79">
        <f t="shared" si="3"/>
        <v>0.12916478146513891</v>
      </c>
      <c r="BF6" s="79">
        <v>0.13203214177457312</v>
      </c>
      <c r="BG6" s="79">
        <v>0.12938192306165491</v>
      </c>
    </row>
    <row r="7" spans="1:59" x14ac:dyDescent="0.25">
      <c r="A7" s="78" t="s">
        <v>123</v>
      </c>
      <c r="B7" s="91">
        <v>24639.228052999999</v>
      </c>
      <c r="C7" s="91">
        <v>9361.7063844000004</v>
      </c>
      <c r="E7" s="90" t="s">
        <v>123</v>
      </c>
      <c r="F7" s="91">
        <v>785.67206568505799</v>
      </c>
      <c r="G7" s="91">
        <v>230.628814913936</v>
      </c>
      <c r="H7" s="91">
        <v>13.899736021869799</v>
      </c>
      <c r="I7" s="91">
        <v>28.181076665950101</v>
      </c>
      <c r="J7" s="91">
        <v>509.47196781329001</v>
      </c>
      <c r="K7" s="91">
        <v>12.5452863296901</v>
      </c>
      <c r="L7" s="91">
        <v>189.282264735528</v>
      </c>
      <c r="M7" s="91">
        <v>24167.0092989679</v>
      </c>
      <c r="N7" s="91">
        <v>9275.3909813150003</v>
      </c>
      <c r="O7" s="91">
        <v>14891.618317652899</v>
      </c>
      <c r="P7" s="91">
        <v>8.0885631681929002</v>
      </c>
      <c r="Q7" s="91">
        <v>11.555009481197301</v>
      </c>
      <c r="R7" s="91">
        <v>4560.9391373990902</v>
      </c>
      <c r="S7" s="91">
        <v>14.926563374063701</v>
      </c>
      <c r="T7" s="91">
        <v>173.85306663756501</v>
      </c>
      <c r="U7" s="91">
        <v>20.488366871696499</v>
      </c>
      <c r="V7" s="91">
        <v>48.367678849848701</v>
      </c>
      <c r="W7" s="91">
        <v>435.06398949277099</v>
      </c>
      <c r="X7" s="91">
        <v>2154.9519661333602</v>
      </c>
      <c r="Y7" s="91">
        <v>31.775358939907498</v>
      </c>
      <c r="Z7" s="91">
        <v>45.700068801975299</v>
      </c>
      <c r="AA7" s="90"/>
      <c r="AB7" s="49">
        <f t="shared" si="0"/>
        <v>-1.9165322591127333E-2</v>
      </c>
      <c r="AC7" s="49">
        <f t="shared" si="0"/>
        <v>-9.2200502281114954E-3</v>
      </c>
      <c r="AD7" s="90"/>
      <c r="AE7" s="90">
        <v>124</v>
      </c>
      <c r="AF7" s="90" t="s">
        <v>123</v>
      </c>
      <c r="AG7" s="91">
        <v>211.37400841519201</v>
      </c>
      <c r="AH7" s="91">
        <v>60.3771937353048</v>
      </c>
      <c r="AI7" s="91">
        <v>3.5725350419157</v>
      </c>
      <c r="AJ7" s="91">
        <v>5.6292570556434303</v>
      </c>
      <c r="AK7" s="91">
        <v>136.70043357877501</v>
      </c>
      <c r="AL7" s="91">
        <v>2.7409903678512002</v>
      </c>
      <c r="AM7" s="91">
        <v>50.203923434328701</v>
      </c>
      <c r="AN7" s="91">
        <v>3616.8755504221899</v>
      </c>
      <c r="AO7" s="91">
        <v>1.9605698336288899</v>
      </c>
      <c r="AP7" s="91">
        <v>3.09686494468763</v>
      </c>
      <c r="AQ7" s="91">
        <v>1216.28437007497</v>
      </c>
      <c r="AR7" s="91">
        <v>3.80213959725319</v>
      </c>
      <c r="AS7" s="91">
        <v>41.703701325179701</v>
      </c>
      <c r="AT7" s="91">
        <v>4.4607557903321</v>
      </c>
      <c r="AU7" s="91">
        <v>10.1281719628494</v>
      </c>
      <c r="AV7" s="91">
        <v>104.378061753308</v>
      </c>
      <c r="AW7" s="91">
        <v>578.84043504389501</v>
      </c>
      <c r="AX7" s="91">
        <v>6.9585133770475398</v>
      </c>
      <c r="AY7" s="91">
        <v>12.284986662716101</v>
      </c>
      <c r="AZ7" s="91">
        <f t="shared" si="1"/>
        <v>6071.3724624170682</v>
      </c>
      <c r="BA7" s="91">
        <f t="shared" si="2"/>
        <v>2454.4969119948782</v>
      </c>
      <c r="BC7" s="79">
        <f t="shared" si="3"/>
        <v>0.25122564349227766</v>
      </c>
      <c r="BD7" s="79">
        <f t="shared" si="3"/>
        <v>0.26462463058855301</v>
      </c>
      <c r="BF7" s="79">
        <v>0.27249049347371246</v>
      </c>
      <c r="BG7" s="79">
        <v>0.27193432649418542</v>
      </c>
    </row>
    <row r="8" spans="1:59" x14ac:dyDescent="0.25">
      <c r="A8" s="78" t="s">
        <v>72</v>
      </c>
      <c r="B8" s="91">
        <v>55174.558599000004</v>
      </c>
      <c r="C8" s="91">
        <v>22116.877992999998</v>
      </c>
      <c r="E8" s="90" t="s">
        <v>72</v>
      </c>
      <c r="F8" s="91">
        <v>1919.6557326920099</v>
      </c>
      <c r="G8" s="91">
        <v>546.63193541063799</v>
      </c>
      <c r="H8" s="91">
        <v>31.3283140767318</v>
      </c>
      <c r="I8" s="91">
        <v>33.649229767247</v>
      </c>
      <c r="J8" s="91">
        <v>1241.2772820759801</v>
      </c>
      <c r="K8" s="91">
        <v>18.295395771424701</v>
      </c>
      <c r="L8" s="91">
        <v>450.40426013128501</v>
      </c>
      <c r="M8" s="91">
        <v>55012.498551860997</v>
      </c>
      <c r="N8" s="91">
        <v>22040.638739705901</v>
      </c>
      <c r="O8" s="91">
        <v>32971.859812155097</v>
      </c>
      <c r="P8" s="91">
        <v>18.767003906725499</v>
      </c>
      <c r="Q8" s="91">
        <v>28.071437090461099</v>
      </c>
      <c r="R8" s="91">
        <v>11030.917616028601</v>
      </c>
      <c r="S8" s="91">
        <v>33.0703826003516</v>
      </c>
      <c r="T8" s="91">
        <v>337.99729558689802</v>
      </c>
      <c r="U8" s="91">
        <v>28.417464159680701</v>
      </c>
      <c r="V8" s="91">
        <v>58.0596822335025</v>
      </c>
      <c r="W8" s="91">
        <v>846.03809644008595</v>
      </c>
      <c r="X8" s="91">
        <v>5258.5198728580099</v>
      </c>
      <c r="Y8" s="91">
        <v>47.804526902340697</v>
      </c>
      <c r="Z8" s="91">
        <v>111.73321197382</v>
      </c>
      <c r="AA8" s="90"/>
      <c r="AB8" s="49">
        <f t="shared" si="0"/>
        <v>-2.9372241709595373E-3</v>
      </c>
      <c r="AC8" s="49">
        <f t="shared" si="0"/>
        <v>-3.4471073773715863E-3</v>
      </c>
      <c r="AD8" s="90"/>
      <c r="AE8" s="90">
        <v>135</v>
      </c>
      <c r="AF8" s="90" t="s">
        <v>72</v>
      </c>
      <c r="AG8" s="91">
        <v>815.79665821223796</v>
      </c>
      <c r="AH8" s="91">
        <v>229.427276798322</v>
      </c>
      <c r="AI8" s="91">
        <v>13.1280717744875</v>
      </c>
      <c r="AJ8" s="91">
        <v>12.3333494201985</v>
      </c>
      <c r="AK8" s="91">
        <v>526.85932151822499</v>
      </c>
      <c r="AL8" s="91">
        <v>7.2450231595480101</v>
      </c>
      <c r="AM8" s="91">
        <v>190.724322473489</v>
      </c>
      <c r="AN8" s="91">
        <v>13452.065759041599</v>
      </c>
      <c r="AO8" s="91">
        <v>7.4677135193059803</v>
      </c>
      <c r="AP8" s="91">
        <v>11.9141737995329</v>
      </c>
      <c r="AQ8" s="91">
        <v>4669.8298445555902</v>
      </c>
      <c r="AR8" s="91">
        <v>13.817753129062201</v>
      </c>
      <c r="AS8" s="91">
        <v>138.42243682450601</v>
      </c>
      <c r="AT8" s="91">
        <v>11.310801867473799</v>
      </c>
      <c r="AU8" s="91">
        <v>22.603379635683499</v>
      </c>
      <c r="AV8" s="91">
        <v>346.51066618723303</v>
      </c>
      <c r="AW8" s="91">
        <v>2232.8354205888199</v>
      </c>
      <c r="AX8" s="91">
        <v>18.873606246210599</v>
      </c>
      <c r="AY8" s="91">
        <v>47.445394803720703</v>
      </c>
      <c r="AZ8" s="91">
        <f t="shared" si="1"/>
        <v>22768.610973555245</v>
      </c>
      <c r="BA8" s="91">
        <f t="shared" si="2"/>
        <v>9316.545214513646</v>
      </c>
      <c r="BC8" s="79">
        <f t="shared" si="3"/>
        <v>0.41388069207747363</v>
      </c>
      <c r="BD8" s="79">
        <f t="shared" si="3"/>
        <v>0.42269851271279268</v>
      </c>
      <c r="BF8" s="79">
        <v>0.42961187115822358</v>
      </c>
      <c r="BG8" s="79">
        <v>0.42732796899814768</v>
      </c>
    </row>
    <row r="9" spans="1:59" x14ac:dyDescent="0.25">
      <c r="A9" s="78" t="s">
        <v>124</v>
      </c>
      <c r="B9" s="91">
        <v>54779.928637999998</v>
      </c>
      <c r="C9" s="91">
        <v>21842.315073999998</v>
      </c>
      <c r="E9" s="90" t="s">
        <v>124</v>
      </c>
      <c r="F9" s="91">
        <v>1920.87422215314</v>
      </c>
      <c r="G9" s="91">
        <v>532.35781554258404</v>
      </c>
      <c r="H9" s="91">
        <v>30.146279836196499</v>
      </c>
      <c r="I9" s="91">
        <v>20.004963151948001</v>
      </c>
      <c r="J9" s="91">
        <v>1238.81235307682</v>
      </c>
      <c r="K9" s="91">
        <v>14.148936074890999</v>
      </c>
      <c r="L9" s="91">
        <v>445.81792267618999</v>
      </c>
      <c r="M9" s="91">
        <v>54597.5722542043</v>
      </c>
      <c r="N9" s="91">
        <v>21747.2502691626</v>
      </c>
      <c r="O9" s="91">
        <v>32850.321985041599</v>
      </c>
      <c r="P9" s="91">
        <v>16.5429940611116</v>
      </c>
      <c r="Q9" s="91">
        <v>27.998343842325401</v>
      </c>
      <c r="R9" s="91">
        <v>10944.995405689</v>
      </c>
      <c r="S9" s="91">
        <v>31.555712917872299</v>
      </c>
      <c r="T9" s="91">
        <v>302.64537603686102</v>
      </c>
      <c r="U9" s="91">
        <v>21.8224481105838</v>
      </c>
      <c r="V9" s="91">
        <v>40.008540288805399</v>
      </c>
      <c r="W9" s="91">
        <v>757.67574193797202</v>
      </c>
      <c r="X9" s="91">
        <v>5253.0527253537002</v>
      </c>
      <c r="Y9" s="91">
        <v>37.126475692278802</v>
      </c>
      <c r="Z9" s="91">
        <v>111.66401272033799</v>
      </c>
      <c r="AA9" s="90"/>
      <c r="AB9" s="49">
        <f t="shared" si="0"/>
        <v>-3.3288904956549972E-3</v>
      </c>
      <c r="AC9" s="49">
        <f t="shared" si="0"/>
        <v>-4.3523227512892665E-3</v>
      </c>
      <c r="AD9" s="90"/>
      <c r="AE9" s="90">
        <v>146</v>
      </c>
      <c r="AF9" s="90" t="s">
        <v>124</v>
      </c>
      <c r="AG9" s="91">
        <v>912.70700453466702</v>
      </c>
      <c r="AH9" s="91">
        <v>252.515618531417</v>
      </c>
      <c r="AI9" s="91">
        <v>14.2505339549217</v>
      </c>
      <c r="AJ9" s="91">
        <v>8.5106826970292992</v>
      </c>
      <c r="AK9" s="91">
        <v>588.53729848209798</v>
      </c>
      <c r="AL9" s="91">
        <v>6.3707650104198299</v>
      </c>
      <c r="AM9" s="91">
        <v>211.49316089481599</v>
      </c>
      <c r="AN9" s="91">
        <v>15872.3027326298</v>
      </c>
      <c r="AO9" s="91">
        <v>7.8403429343241697</v>
      </c>
      <c r="AP9" s="91">
        <v>13.299184816205001</v>
      </c>
      <c r="AQ9" s="91">
        <v>5197.6430609864801</v>
      </c>
      <c r="AR9" s="91">
        <v>14.898725504618699</v>
      </c>
      <c r="AS9" s="91">
        <v>141.35321428759099</v>
      </c>
      <c r="AT9" s="91">
        <v>9.7491473197147407</v>
      </c>
      <c r="AU9" s="91">
        <v>17.2868177277673</v>
      </c>
      <c r="AV9" s="91">
        <v>353.89816007419302</v>
      </c>
      <c r="AW9" s="91">
        <v>2495.8356220962801</v>
      </c>
      <c r="AX9" s="91">
        <v>16.793613439109599</v>
      </c>
      <c r="AY9" s="91">
        <v>53.059813168473703</v>
      </c>
      <c r="AZ9" s="91">
        <f t="shared" si="1"/>
        <v>26188.34549908993</v>
      </c>
      <c r="BA9" s="91">
        <f t="shared" si="2"/>
        <v>10316.04276646013</v>
      </c>
      <c r="BC9" s="79">
        <f t="shared" si="3"/>
        <v>0.47966135521846925</v>
      </c>
      <c r="BD9" s="79">
        <f t="shared" si="3"/>
        <v>0.47436078762969791</v>
      </c>
      <c r="BF9" s="79">
        <v>0.48282732310409043</v>
      </c>
      <c r="BG9" s="79">
        <v>0.47561381730905111</v>
      </c>
    </row>
    <row r="10" spans="1:59" x14ac:dyDescent="0.25">
      <c r="A10" s="78" t="s">
        <v>125</v>
      </c>
      <c r="B10" s="91">
        <v>106931.64148000001</v>
      </c>
      <c r="C10" s="91">
        <v>36041.800356</v>
      </c>
      <c r="E10" s="90" t="s">
        <v>125</v>
      </c>
      <c r="F10" s="91">
        <v>3191.1802971279199</v>
      </c>
      <c r="G10" s="91">
        <v>886.27867403010396</v>
      </c>
      <c r="H10" s="91">
        <v>49.495353717268202</v>
      </c>
      <c r="I10" s="91">
        <v>23.4903161868857</v>
      </c>
      <c r="J10" s="91">
        <v>2058.56556453645</v>
      </c>
      <c r="K10" s="91">
        <v>19.560702876480502</v>
      </c>
      <c r="L10" s="91">
        <v>737.380312361866</v>
      </c>
      <c r="M10" s="91">
        <v>106940.338701831</v>
      </c>
      <c r="N10" s="91">
        <v>36009.232040676703</v>
      </c>
      <c r="O10" s="91">
        <v>70931.106661155107</v>
      </c>
      <c r="P10" s="91">
        <v>28.726927417495201</v>
      </c>
      <c r="Q10" s="91">
        <v>46.490595841311197</v>
      </c>
      <c r="R10" s="91">
        <v>18190.957619449098</v>
      </c>
      <c r="S10" s="91">
        <v>51.653717357540003</v>
      </c>
      <c r="T10" s="91">
        <v>480.27320389997601</v>
      </c>
      <c r="U10" s="91">
        <v>28.796675209576801</v>
      </c>
      <c r="V10" s="91">
        <v>45.524388473133897</v>
      </c>
      <c r="W10" s="91">
        <v>1202.4361772957</v>
      </c>
      <c r="X10" s="91">
        <v>8730.0475796888204</v>
      </c>
      <c r="Y10" s="91">
        <v>52.7026323737716</v>
      </c>
      <c r="Z10" s="91">
        <v>185.67130283326901</v>
      </c>
      <c r="AA10" s="90"/>
      <c r="AB10" s="49">
        <f t="shared" si="0"/>
        <v>8.1334408699068326E-5</v>
      </c>
      <c r="AC10" s="49">
        <f t="shared" si="0"/>
        <v>-9.0362620628286529E-4</v>
      </c>
      <c r="AD10" s="90"/>
      <c r="AE10" s="90">
        <v>147</v>
      </c>
      <c r="AF10" s="90" t="s">
        <v>125</v>
      </c>
      <c r="AG10" s="91">
        <v>1633.7563345593201</v>
      </c>
      <c r="AH10" s="91">
        <v>452.93049784762701</v>
      </c>
      <c r="AI10" s="91">
        <v>25.2598973915537</v>
      </c>
      <c r="AJ10" s="91">
        <v>11.097312644827101</v>
      </c>
      <c r="AK10" s="91">
        <v>1053.7480858384699</v>
      </c>
      <c r="AL10" s="91">
        <v>9.7109374979871603</v>
      </c>
      <c r="AM10" s="91">
        <v>377.197434089772</v>
      </c>
      <c r="AN10" s="91">
        <v>37672.068403694597</v>
      </c>
      <c r="AO10" s="91">
        <v>14.589406389827699</v>
      </c>
      <c r="AP10" s="91">
        <v>23.796660742701899</v>
      </c>
      <c r="AQ10" s="91">
        <v>9308.1721919676802</v>
      </c>
      <c r="AR10" s="91">
        <v>26.341929087730001</v>
      </c>
      <c r="AS10" s="91">
        <v>243.38817214335501</v>
      </c>
      <c r="AT10" s="91">
        <v>14.2458100531623</v>
      </c>
      <c r="AU10" s="91">
        <v>21.965343627063501</v>
      </c>
      <c r="AV10" s="91">
        <v>609.377247109991</v>
      </c>
      <c r="AW10" s="91">
        <v>4469.0212224411498</v>
      </c>
      <c r="AX10" s="91">
        <v>26.214853970923901</v>
      </c>
      <c r="AY10" s="91">
        <v>95.048040757692107</v>
      </c>
      <c r="AZ10" s="91">
        <f t="shared" si="1"/>
        <v>56087.929781855433</v>
      </c>
      <c r="BA10" s="91">
        <f t="shared" si="2"/>
        <v>18415.861378160836</v>
      </c>
      <c r="BC10" s="79">
        <f t="shared" si="3"/>
        <v>0.52447869964428229</v>
      </c>
      <c r="BD10" s="79">
        <f t="shared" si="3"/>
        <v>0.51142055341135673</v>
      </c>
      <c r="BF10" s="79">
        <v>0.52445971941261305</v>
      </c>
      <c r="BG10" s="79">
        <v>0.51033678483093592</v>
      </c>
    </row>
    <row r="11" spans="1:59" x14ac:dyDescent="0.25">
      <c r="A11" s="78" t="s">
        <v>126</v>
      </c>
      <c r="B11" s="91">
        <v>101326.82527</v>
      </c>
      <c r="C11" s="91">
        <v>25991.263647</v>
      </c>
      <c r="E11" s="90" t="s">
        <v>126</v>
      </c>
      <c r="F11" s="91">
        <v>2171.13598458859</v>
      </c>
      <c r="G11" s="91">
        <v>697.94821150151199</v>
      </c>
      <c r="H11" s="91">
        <v>39.0499910525416</v>
      </c>
      <c r="I11" s="91">
        <v>66.840055291919398</v>
      </c>
      <c r="J11" s="91">
        <v>1422.02508637598</v>
      </c>
      <c r="K11" s="91">
        <v>25.569504006349302</v>
      </c>
      <c r="L11" s="91">
        <v>520.67910343755602</v>
      </c>
      <c r="M11" s="91">
        <v>101332.588824854</v>
      </c>
      <c r="N11" s="91">
        <v>25972.7003761915</v>
      </c>
      <c r="O11" s="91">
        <v>75359.888448662605</v>
      </c>
      <c r="P11" s="91">
        <v>37.170590142370003</v>
      </c>
      <c r="Q11" s="91">
        <v>32.109112780303903</v>
      </c>
      <c r="R11" s="91">
        <v>12967.6658703021</v>
      </c>
      <c r="S11" s="91">
        <v>41.940985733891097</v>
      </c>
      <c r="T11" s="91">
        <v>468.64384070503701</v>
      </c>
      <c r="U11" s="91">
        <v>35.210058798370703</v>
      </c>
      <c r="V11" s="91">
        <v>71.899169474803898</v>
      </c>
      <c r="W11" s="91">
        <v>1172.4555949447999</v>
      </c>
      <c r="X11" s="91">
        <v>6003.3378913341803</v>
      </c>
      <c r="Y11" s="91">
        <v>71.322304061464905</v>
      </c>
      <c r="Z11" s="91">
        <v>127.697021659749</v>
      </c>
      <c r="AA11" s="90"/>
      <c r="AB11" s="49">
        <f t="shared" si="0"/>
        <v>5.6880839191798725E-5</v>
      </c>
      <c r="AC11" s="49">
        <f t="shared" si="0"/>
        <v>-7.1421193908138998E-4</v>
      </c>
      <c r="AD11" s="90"/>
      <c r="AE11" s="90">
        <v>148</v>
      </c>
      <c r="AF11" s="90" t="s">
        <v>126</v>
      </c>
      <c r="AG11" s="91">
        <v>990.94466720057301</v>
      </c>
      <c r="AH11" s="91">
        <v>286.61113992786397</v>
      </c>
      <c r="AI11" s="91">
        <v>16.404263370726401</v>
      </c>
      <c r="AJ11" s="91">
        <v>19.394337771019799</v>
      </c>
      <c r="AK11" s="91">
        <v>641.76414765276604</v>
      </c>
      <c r="AL11" s="91">
        <v>9.8910432652671201</v>
      </c>
      <c r="AM11" s="91">
        <v>233.29211007185199</v>
      </c>
      <c r="AN11" s="91">
        <v>27074.595910949301</v>
      </c>
      <c r="AO11" s="91">
        <v>10.5337705977681</v>
      </c>
      <c r="AP11" s="91">
        <v>14.5122828670307</v>
      </c>
      <c r="AQ11" s="91">
        <v>5721.7877738053703</v>
      </c>
      <c r="AR11" s="91">
        <v>17.3641315561418</v>
      </c>
      <c r="AS11" s="91">
        <v>180.393146077838</v>
      </c>
      <c r="AT11" s="91">
        <v>15.1636417906894</v>
      </c>
      <c r="AU11" s="91">
        <v>31.196887792673198</v>
      </c>
      <c r="AV11" s="91">
        <v>451.50704900483402</v>
      </c>
      <c r="AW11" s="91">
        <v>2717.52489205855</v>
      </c>
      <c r="AX11" s="91">
        <v>26.044080712888601</v>
      </c>
      <c r="AY11" s="91">
        <v>57.745435970448199</v>
      </c>
      <c r="AZ11" s="91">
        <f t="shared" si="1"/>
        <v>38516.670712443607</v>
      </c>
      <c r="BA11" s="91">
        <f t="shared" si="2"/>
        <v>11442.074801494306</v>
      </c>
      <c r="BC11" s="79">
        <f t="shared" si="3"/>
        <v>0.38010151678861048</v>
      </c>
      <c r="BD11" s="79">
        <f t="shared" si="3"/>
        <v>0.44054236316463108</v>
      </c>
      <c r="BF11" s="79">
        <v>0.48972647486049159</v>
      </c>
      <c r="BG11" s="79">
        <v>0.48166472217920353</v>
      </c>
    </row>
    <row r="12" spans="1:59" x14ac:dyDescent="0.25">
      <c r="A12" s="78" t="s">
        <v>73</v>
      </c>
      <c r="B12" s="91">
        <v>12278.041474</v>
      </c>
      <c r="C12" s="91">
        <v>2468.2489780999999</v>
      </c>
      <c r="E12" s="90" t="s">
        <v>73</v>
      </c>
      <c r="F12" s="91">
        <v>184.441121905058</v>
      </c>
      <c r="G12" s="91">
        <v>77.904303405622898</v>
      </c>
      <c r="H12" s="91">
        <v>4.2408481000237002</v>
      </c>
      <c r="I12" s="91">
        <v>13.619862715322601</v>
      </c>
      <c r="J12" s="91">
        <v>125.03393973385801</v>
      </c>
      <c r="K12" s="91">
        <v>3.7865036613039198</v>
      </c>
      <c r="L12" s="91">
        <v>47.277224560514099</v>
      </c>
      <c r="M12" s="91">
        <v>12273.9202660192</v>
      </c>
      <c r="N12" s="91">
        <v>2467.3026877028201</v>
      </c>
      <c r="O12" s="91">
        <v>9806.6175783164399</v>
      </c>
      <c r="P12" s="91">
        <v>6.7802879032254699</v>
      </c>
      <c r="Q12" s="91">
        <v>2.8155486179235698</v>
      </c>
      <c r="R12" s="91">
        <v>1216.8788624338999</v>
      </c>
      <c r="S12" s="91">
        <v>4.7253419974095596</v>
      </c>
      <c r="T12" s="91">
        <v>62.8488278233215</v>
      </c>
      <c r="U12" s="91">
        <v>4.5893612586186903</v>
      </c>
      <c r="V12" s="91">
        <v>10.033022348583801</v>
      </c>
      <c r="W12" s="91">
        <v>157.12938037831299</v>
      </c>
      <c r="X12" s="91">
        <v>522.86940536748205</v>
      </c>
      <c r="Y12" s="91">
        <v>11.1862833049488</v>
      </c>
      <c r="Z12" s="91">
        <v>11.142562187390601</v>
      </c>
      <c r="AA12" s="90"/>
      <c r="AB12" s="49">
        <f t="shared" si="0"/>
        <v>-3.3565678936060801E-4</v>
      </c>
      <c r="AC12" s="49">
        <f t="shared" si="0"/>
        <v>-3.8338530900892704E-4</v>
      </c>
      <c r="AD12" s="90"/>
      <c r="AE12" s="90">
        <v>159</v>
      </c>
      <c r="AF12" s="90" t="s">
        <v>73</v>
      </c>
      <c r="AG12" s="91">
        <v>19.608523283694701</v>
      </c>
      <c r="AH12" s="91">
        <v>6.8341433613632798</v>
      </c>
      <c r="AI12" s="91">
        <v>0.39045168373199202</v>
      </c>
      <c r="AJ12" s="91">
        <v>1.0087320270965601</v>
      </c>
      <c r="AK12" s="91">
        <v>12.961895404133401</v>
      </c>
      <c r="AL12" s="91">
        <v>0.346423189856847</v>
      </c>
      <c r="AM12" s="91">
        <v>4.8488630444450003</v>
      </c>
      <c r="AN12" s="91">
        <v>675.40577380789705</v>
      </c>
      <c r="AO12" s="91">
        <v>0.42427806762973402</v>
      </c>
      <c r="AP12" s="91">
        <v>0.293023697283331</v>
      </c>
      <c r="AQ12" s="91">
        <v>120.46026683058101</v>
      </c>
      <c r="AR12" s="91">
        <v>0.426882900330048</v>
      </c>
      <c r="AS12" s="91">
        <v>5.3091308414379403</v>
      </c>
      <c r="AT12" s="91">
        <v>0.49234635652120501</v>
      </c>
      <c r="AU12" s="91">
        <v>1.1220804302115801</v>
      </c>
      <c r="AV12" s="91">
        <v>13.279070424679601</v>
      </c>
      <c r="AW12" s="91">
        <v>54.554851856778299</v>
      </c>
      <c r="AX12" s="91">
        <v>0.95091282738194505</v>
      </c>
      <c r="AY12" s="91">
        <v>1.1594843336351599</v>
      </c>
      <c r="AZ12" s="91">
        <f t="shared" si="1"/>
        <v>919.87713436868864</v>
      </c>
      <c r="BA12" s="91">
        <f t="shared" si="2"/>
        <v>244.4713605607916</v>
      </c>
      <c r="BC12" s="79">
        <f t="shared" si="3"/>
        <v>7.4945666456331994E-2</v>
      </c>
      <c r="BD12" s="79">
        <f t="shared" si="3"/>
        <v>9.9084462469583107E-2</v>
      </c>
      <c r="BF12" s="79">
        <v>0.12994858897896783</v>
      </c>
      <c r="BG12" s="79">
        <v>0.12388395264818529</v>
      </c>
    </row>
    <row r="13" spans="1:59" x14ac:dyDescent="0.25">
      <c r="A13" s="78" t="s">
        <v>86</v>
      </c>
      <c r="B13" s="91">
        <v>24.1185428</v>
      </c>
      <c r="C13" s="91">
        <v>2.4140589000000001</v>
      </c>
      <c r="E13" s="90" t="s">
        <v>86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0</v>
      </c>
      <c r="Z13" s="91">
        <v>0</v>
      </c>
      <c r="AA13" s="90"/>
      <c r="AB13" s="49">
        <f t="shared" si="0"/>
        <v>-1</v>
      </c>
      <c r="AC13" s="49">
        <f t="shared" si="0"/>
        <v>-1</v>
      </c>
      <c r="AD13" s="90"/>
      <c r="AE13" s="90"/>
      <c r="AF13" s="90"/>
      <c r="AG13" s="90"/>
      <c r="AH13" s="90"/>
      <c r="AI13" s="59"/>
      <c r="AJ13" s="59"/>
      <c r="AK13" s="90"/>
      <c r="AL13" s="59"/>
      <c r="AM13" s="90"/>
      <c r="AN13" s="90"/>
      <c r="AO13" s="90"/>
      <c r="AP13" s="59"/>
      <c r="AQ13" s="90"/>
      <c r="AR13" s="59"/>
      <c r="AS13" s="90"/>
      <c r="AT13" s="59"/>
      <c r="AU13" s="59"/>
      <c r="AV13" s="90"/>
      <c r="AW13" s="90"/>
      <c r="AX13" s="90"/>
      <c r="AY13" s="59"/>
      <c r="AZ13" s="91">
        <f t="shared" si="1"/>
        <v>0</v>
      </c>
      <c r="BA13" s="91">
        <f t="shared" si="2"/>
        <v>0</v>
      </c>
      <c r="BC13" s="79" t="e">
        <f t="shared" si="3"/>
        <v>#DIV/0!</v>
      </c>
      <c r="BD13" s="79" t="e">
        <f t="shared" si="3"/>
        <v>#DIV/0!</v>
      </c>
      <c r="BF13" s="79" t="e">
        <v>#DIV/0!</v>
      </c>
      <c r="BG13" s="79" t="e">
        <v>#DIV/0!</v>
      </c>
    </row>
    <row r="14" spans="1:59" x14ac:dyDescent="0.25">
      <c r="A14" s="78" t="s">
        <v>87</v>
      </c>
      <c r="B14" s="91">
        <v>1044.1912563999999</v>
      </c>
      <c r="C14" s="91">
        <v>104.36439595</v>
      </c>
      <c r="E14" s="90" t="s">
        <v>180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91">
        <v>0</v>
      </c>
      <c r="Z14" s="91">
        <v>0</v>
      </c>
      <c r="AA14" s="90"/>
      <c r="AB14" s="49">
        <f t="shared" si="0"/>
        <v>-1</v>
      </c>
      <c r="AC14" s="49">
        <f t="shared" si="0"/>
        <v>-1</v>
      </c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1">
        <f t="shared" si="1"/>
        <v>0</v>
      </c>
      <c r="BA14" s="91">
        <f>SUM(AG14:AY14)-AN14</f>
        <v>0</v>
      </c>
      <c r="BC14" s="79" t="e">
        <f t="shared" si="3"/>
        <v>#DIV/0!</v>
      </c>
      <c r="BD14" s="79" t="e">
        <f t="shared" si="3"/>
        <v>#DIV/0!</v>
      </c>
      <c r="BF14" s="79" t="e">
        <v>#DIV/0!</v>
      </c>
      <c r="BG14" s="79" t="e">
        <v>#DIV/0!</v>
      </c>
    </row>
    <row r="15" spans="1:59" x14ac:dyDescent="0.25">
      <c r="A15" s="12" t="s">
        <v>88</v>
      </c>
      <c r="B15" s="91">
        <v>1281.1267281999999</v>
      </c>
      <c r="C15" s="91">
        <v>152.67324192999999</v>
      </c>
      <c r="E15" s="90" t="s">
        <v>88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91">
        <v>0</v>
      </c>
      <c r="Z15" s="91">
        <v>0</v>
      </c>
      <c r="AA15" s="90"/>
      <c r="AB15" s="49">
        <f t="shared" si="0"/>
        <v>-1</v>
      </c>
      <c r="AC15" s="49">
        <f t="shared" si="0"/>
        <v>-1</v>
      </c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1">
        <f t="shared" si="1"/>
        <v>0</v>
      </c>
      <c r="BA15" s="91">
        <f>SUM(AG15:AY15)-AN15</f>
        <v>0</v>
      </c>
      <c r="BC15" s="79" t="e">
        <f t="shared" si="3"/>
        <v>#DIV/0!</v>
      </c>
      <c r="BD15" s="79" t="e">
        <f t="shared" si="3"/>
        <v>#DIV/0!</v>
      </c>
      <c r="BF15" s="79" t="e">
        <v>#DIV/0!</v>
      </c>
      <c r="BG15" s="79" t="e">
        <v>#DIV/0!</v>
      </c>
    </row>
    <row r="16" spans="1:59" x14ac:dyDescent="0.25">
      <c r="A16" s="91"/>
    </row>
    <row r="17" spans="1:78" x14ac:dyDescent="0.25">
      <c r="A17" s="2"/>
    </row>
    <row r="18" spans="1:78" x14ac:dyDescent="0.25">
      <c r="A18" s="2" t="s">
        <v>332</v>
      </c>
      <c r="B18" s="1">
        <f>SUM(B3:B15)</f>
        <v>363348.73673590011</v>
      </c>
      <c r="C18" s="1">
        <f>SUM(C3:C15)</f>
        <v>119969.84893866001</v>
      </c>
      <c r="F18" s="1">
        <f>SUM(F3:F15)</f>
        <v>10331.074186700373</v>
      </c>
      <c r="G18" s="1">
        <f t="shared" ref="G18:Z18" si="4">SUM(G3:G15)</f>
        <v>3022.0445141097098</v>
      </c>
      <c r="H18" s="1">
        <f t="shared" si="4"/>
        <v>170.96859705647438</v>
      </c>
      <c r="I18" s="1">
        <f t="shared" si="4"/>
        <v>190.27904683609142</v>
      </c>
      <c r="J18" s="1">
        <f t="shared" si="4"/>
        <v>6698.6290099275848</v>
      </c>
      <c r="K18" s="1">
        <f t="shared" si="4"/>
        <v>95.665584676168336</v>
      </c>
      <c r="L18" s="1">
        <f t="shared" si="4"/>
        <v>2428.6262773635235</v>
      </c>
      <c r="M18" s="1">
        <f t="shared" si="4"/>
        <v>360180.14837269229</v>
      </c>
      <c r="N18" s="1">
        <f t="shared" si="4"/>
        <v>119394.54310068119</v>
      </c>
      <c r="O18" s="1">
        <f t="shared" si="4"/>
        <v>240785.60527201198</v>
      </c>
      <c r="P18" s="1">
        <f t="shared" si="4"/>
        <v>118.69039339820156</v>
      </c>
      <c r="Q18" s="1">
        <f t="shared" si="4"/>
        <v>151.37552383498513</v>
      </c>
      <c r="R18" s="1">
        <f t="shared" si="4"/>
        <v>59853.414162158995</v>
      </c>
      <c r="S18" s="1">
        <f t="shared" si="4"/>
        <v>180.88160311161101</v>
      </c>
      <c r="T18" s="1">
        <f t="shared" si="4"/>
        <v>1859.3850991243216</v>
      </c>
      <c r="U18" s="1">
        <f t="shared" si="4"/>
        <v>141.73795369301712</v>
      </c>
      <c r="V18" s="1">
        <f t="shared" si="4"/>
        <v>278.72250087325057</v>
      </c>
      <c r="W18" s="1">
        <f t="shared" si="4"/>
        <v>4653.6733798456708</v>
      </c>
      <c r="X18" s="1">
        <f t="shared" si="4"/>
        <v>28359.640765924967</v>
      </c>
      <c r="Y18" s="1">
        <f t="shared" si="4"/>
        <v>256.83351603612255</v>
      </c>
      <c r="Z18" s="1">
        <f t="shared" si="4"/>
        <v>602.90098601000466</v>
      </c>
      <c r="AA18" s="1"/>
      <c r="AD18" s="1"/>
      <c r="AG18" s="1">
        <f t="shared" ref="AG18:BA18" si="5">SUM(AG3:AG15)</f>
        <v>4649.5534746993208</v>
      </c>
      <c r="AH18" s="1">
        <f t="shared" si="5"/>
        <v>1308.6138994279167</v>
      </c>
      <c r="AI18" s="1">
        <f t="shared" si="5"/>
        <v>74.112085458797026</v>
      </c>
      <c r="AJ18" s="1">
        <f t="shared" si="5"/>
        <v>59.285550645086339</v>
      </c>
      <c r="AK18" s="1">
        <f t="shared" si="5"/>
        <v>3003.1385512835632</v>
      </c>
      <c r="AL18" s="1">
        <f t="shared" si="5"/>
        <v>36.889103070586728</v>
      </c>
      <c r="AM18" s="1">
        <f t="shared" si="5"/>
        <v>1083.179380387772</v>
      </c>
      <c r="AN18" s="1">
        <f t="shared" si="5"/>
        <v>99880.655611385024</v>
      </c>
      <c r="AO18" s="1">
        <f t="shared" si="5"/>
        <v>43.741066127781913</v>
      </c>
      <c r="AP18" s="1">
        <f t="shared" si="5"/>
        <v>67.873068451354087</v>
      </c>
      <c r="AQ18" s="1">
        <f t="shared" si="5"/>
        <v>26617.751019613963</v>
      </c>
      <c r="AR18" s="1">
        <f t="shared" si="5"/>
        <v>77.82627205903114</v>
      </c>
      <c r="AS18" s="1">
        <f t="shared" si="5"/>
        <v>762.77246593258781</v>
      </c>
      <c r="AT18" s="1">
        <f t="shared" si="5"/>
        <v>56.219893848658266</v>
      </c>
      <c r="AU18" s="1">
        <f t="shared" si="5"/>
        <v>105.76428037838673</v>
      </c>
      <c r="AV18" s="1">
        <f t="shared" si="5"/>
        <v>1909.4865805686807</v>
      </c>
      <c r="AW18" s="1">
        <f t="shared" si="5"/>
        <v>12728.640675770923</v>
      </c>
      <c r="AX18" s="1">
        <f t="shared" si="5"/>
        <v>97.471004023052757</v>
      </c>
      <c r="AY18" s="1">
        <f t="shared" si="5"/>
        <v>270.57315844973783</v>
      </c>
      <c r="AZ18" s="1">
        <f t="shared" si="5"/>
        <v>152833.54714158224</v>
      </c>
      <c r="BA18" s="1">
        <f t="shared" si="5"/>
        <v>52952.891530197208</v>
      </c>
      <c r="BC18" s="23"/>
      <c r="BD18" s="23"/>
    </row>
    <row r="19" spans="1:78" x14ac:dyDescent="0.25">
      <c r="B19" s="91"/>
      <c r="C19" s="91"/>
    </row>
    <row r="21" spans="1:78" s="91" customFormat="1" x14ac:dyDescent="0.25">
      <c r="A21" s="90"/>
      <c r="D21" s="90"/>
      <c r="E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</row>
    <row r="22" spans="1:78" s="91" customFormat="1" x14ac:dyDescent="0.25">
      <c r="A22" s="90"/>
      <c r="B22" s="90"/>
      <c r="C22" s="90"/>
      <c r="D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</row>
    <row r="23" spans="1:78" s="91" customFormat="1" x14ac:dyDescent="0.25">
      <c r="A23" s="90"/>
      <c r="B23" s="90"/>
      <c r="C23" s="90"/>
      <c r="D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</row>
    <row r="24" spans="1:78" s="91" customFormat="1" x14ac:dyDescent="0.25">
      <c r="A24" s="90"/>
      <c r="B24" s="90"/>
      <c r="C24" s="90"/>
      <c r="D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</row>
    <row r="25" spans="1:78" s="91" customFormat="1" x14ac:dyDescent="0.25">
      <c r="A25" s="90"/>
      <c r="B25" s="90"/>
      <c r="C25" s="90"/>
      <c r="D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</row>
    <row r="26" spans="1:78" s="91" customFormat="1" x14ac:dyDescent="0.25">
      <c r="A26" s="90"/>
      <c r="B26" s="90"/>
      <c r="C26" s="90"/>
      <c r="D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</row>
    <row r="27" spans="1:78" s="91" customFormat="1" x14ac:dyDescent="0.25">
      <c r="A27" s="90"/>
      <c r="B27" s="90"/>
      <c r="C27" s="90"/>
      <c r="D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</row>
    <row r="28" spans="1:78" s="91" customFormat="1" x14ac:dyDescent="0.25">
      <c r="A28" s="90"/>
      <c r="B28" s="90"/>
      <c r="C28" s="90"/>
      <c r="D28" s="90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</row>
    <row r="29" spans="1:78" s="91" customFormat="1" x14ac:dyDescent="0.25">
      <c r="A29" s="90"/>
      <c r="B29" s="90"/>
      <c r="C29" s="90"/>
      <c r="D29" s="90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</row>
    <row r="30" spans="1:78" s="91" customFormat="1" x14ac:dyDescent="0.25">
      <c r="A30" s="90"/>
      <c r="B30" s="90"/>
      <c r="C30" s="90"/>
      <c r="D30" s="90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</row>
    <row r="31" spans="1:78" s="91" customFormat="1" x14ac:dyDescent="0.25">
      <c r="A31" s="90"/>
      <c r="B31" s="90"/>
      <c r="C31" s="90"/>
      <c r="D31" s="90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</row>
    <row r="32" spans="1:78" s="91" customFormat="1" x14ac:dyDescent="0.25">
      <c r="A32" s="90"/>
      <c r="B32" s="90"/>
      <c r="C32" s="90"/>
      <c r="D32" s="90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</row>
    <row r="33" spans="1:78" s="91" customFormat="1" x14ac:dyDescent="0.25">
      <c r="A33" s="90"/>
      <c r="B33" s="90"/>
      <c r="C33" s="90"/>
      <c r="D33" s="90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</row>
    <row r="34" spans="1:78" s="91" customFormat="1" x14ac:dyDescent="0.25">
      <c r="A34" s="90"/>
      <c r="B34" s="90"/>
      <c r="C34" s="90"/>
      <c r="D34" s="90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</row>
    <row r="35" spans="1:78" s="91" customFormat="1" x14ac:dyDescent="0.25">
      <c r="A35" s="90"/>
      <c r="B35" s="90"/>
      <c r="C35" s="90"/>
      <c r="D35" s="90"/>
      <c r="AG35" s="34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</row>
    <row r="36" spans="1:78" s="91" customFormat="1" x14ac:dyDescent="0.25">
      <c r="A36" s="90"/>
      <c r="B36" s="90"/>
      <c r="C36" s="90"/>
      <c r="D36" s="90"/>
      <c r="E36" s="90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</row>
    <row r="37" spans="1:78" s="91" customFormat="1" x14ac:dyDescent="0.25">
      <c r="A37" s="90"/>
      <c r="B37" s="90"/>
      <c r="C37" s="90"/>
      <c r="D37" s="90"/>
      <c r="E37" s="90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</row>
    <row r="38" spans="1:78" s="91" customFormat="1" x14ac:dyDescent="0.25">
      <c r="A38" s="90"/>
      <c r="B38" s="90"/>
      <c r="C38" s="90"/>
      <c r="D38" s="90"/>
      <c r="E38" s="90"/>
      <c r="F38" s="1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</row>
    <row r="39" spans="1:78" s="91" customFormat="1" x14ac:dyDescent="0.25">
      <c r="A39" s="90"/>
      <c r="B39" s="90"/>
      <c r="C39" s="90"/>
      <c r="D39" s="90"/>
      <c r="E39" s="90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</row>
    <row r="40" spans="1:78" s="91" customFormat="1" x14ac:dyDescent="0.25">
      <c r="A40" s="90"/>
      <c r="B40" s="90"/>
      <c r="C40" s="90"/>
      <c r="D40" s="90"/>
      <c r="E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</row>
    <row r="41" spans="1:78" s="91" customFormat="1" x14ac:dyDescent="0.25">
      <c r="A41" s="90"/>
      <c r="B41" s="90"/>
      <c r="C41" s="90"/>
      <c r="D41" s="90"/>
      <c r="E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</row>
    <row r="42" spans="1:78" s="91" customFormat="1" x14ac:dyDescent="0.25">
      <c r="A42" s="90"/>
      <c r="B42" s="90"/>
      <c r="C42" s="90"/>
      <c r="D42" s="90"/>
      <c r="E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</row>
    <row r="43" spans="1:78" s="91" customFormat="1" x14ac:dyDescent="0.25">
      <c r="A43" s="90"/>
      <c r="B43" s="90"/>
      <c r="C43" s="90"/>
      <c r="D43" s="90"/>
      <c r="E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</row>
    <row r="44" spans="1:78" s="91" customFormat="1" x14ac:dyDescent="0.25">
      <c r="A44" s="90"/>
      <c r="B44" s="90"/>
      <c r="C44" s="90"/>
      <c r="D44" s="90"/>
      <c r="E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</row>
    <row r="45" spans="1:78" s="91" customFormat="1" x14ac:dyDescent="0.25">
      <c r="A45" s="90"/>
      <c r="B45" s="90"/>
      <c r="C45" s="90"/>
      <c r="D45" s="90"/>
      <c r="E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</row>
    <row r="46" spans="1:78" s="91" customFormat="1" x14ac:dyDescent="0.25">
      <c r="A46" s="90"/>
      <c r="B46" s="90"/>
      <c r="C46" s="90"/>
      <c r="D46" s="90"/>
      <c r="E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</row>
    <row r="47" spans="1:78" s="91" customFormat="1" x14ac:dyDescent="0.25">
      <c r="A47" s="90"/>
      <c r="B47" s="90"/>
      <c r="C47" s="90"/>
      <c r="D47" s="90"/>
      <c r="E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</row>
    <row r="48" spans="1:78" s="91" customFormat="1" x14ac:dyDescent="0.25">
      <c r="A48" s="90"/>
      <c r="B48" s="90"/>
      <c r="C48" s="90"/>
      <c r="D48" s="90"/>
      <c r="E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</row>
    <row r="49" spans="1:78" s="91" customFormat="1" x14ac:dyDescent="0.25">
      <c r="A49" s="90"/>
      <c r="B49" s="90"/>
      <c r="C49" s="90"/>
      <c r="D49" s="90"/>
      <c r="E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</row>
    <row r="50" spans="1:78" s="91" customFormat="1" x14ac:dyDescent="0.25">
      <c r="A50" s="90"/>
      <c r="B50" s="90"/>
      <c r="C50" s="90"/>
      <c r="D50" s="90"/>
      <c r="E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</row>
    <row r="51" spans="1:78" s="91" customFormat="1" x14ac:dyDescent="0.25">
      <c r="A51" s="90"/>
      <c r="B51" s="90"/>
      <c r="C51" s="90"/>
      <c r="D51" s="90"/>
      <c r="E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</row>
    <row r="52" spans="1:78" s="91" customFormat="1" x14ac:dyDescent="0.25">
      <c r="A52" s="90"/>
      <c r="B52" s="90"/>
      <c r="C52" s="90"/>
      <c r="D52" s="90"/>
      <c r="E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</row>
    <row r="53" spans="1:78" s="91" customFormat="1" x14ac:dyDescent="0.25">
      <c r="A53" s="90"/>
      <c r="B53" s="90"/>
      <c r="C53" s="90"/>
      <c r="D53" s="90"/>
      <c r="E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</row>
    <row r="54" spans="1:78" s="91" customFormat="1" x14ac:dyDescent="0.25">
      <c r="A54" s="90"/>
      <c r="B54" s="90"/>
      <c r="C54" s="90"/>
      <c r="D54" s="90"/>
      <c r="E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</row>
    <row r="55" spans="1:78" s="91" customFormat="1" x14ac:dyDescent="0.25">
      <c r="A55" s="90"/>
      <c r="B55" s="90"/>
      <c r="C55" s="90"/>
      <c r="D55" s="90"/>
      <c r="E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</row>
    <row r="56" spans="1:78" s="91" customFormat="1" x14ac:dyDescent="0.25">
      <c r="A56" s="90"/>
      <c r="B56" s="90"/>
      <c r="C56" s="90"/>
      <c r="D56" s="90"/>
      <c r="E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</row>
    <row r="57" spans="1:78" s="91" customFormat="1" x14ac:dyDescent="0.25">
      <c r="A57" s="90"/>
      <c r="B57" s="90"/>
      <c r="C57" s="90"/>
      <c r="D57" s="90"/>
      <c r="E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</row>
    <row r="58" spans="1:78" s="91" customFormat="1" x14ac:dyDescent="0.25">
      <c r="A58" s="90"/>
      <c r="B58" s="90"/>
      <c r="C58" s="90"/>
      <c r="D58" s="90"/>
      <c r="E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</row>
    <row r="59" spans="1:78" s="91" customFormat="1" x14ac:dyDescent="0.25">
      <c r="A59" s="90"/>
      <c r="B59" s="90"/>
      <c r="C59" s="90"/>
      <c r="D59" s="90"/>
      <c r="E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</row>
    <row r="60" spans="1:78" s="91" customFormat="1" x14ac:dyDescent="0.25">
      <c r="A60" s="90"/>
      <c r="B60" s="90"/>
      <c r="C60" s="90"/>
      <c r="D60" s="90"/>
      <c r="E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</row>
    <row r="61" spans="1:78" s="91" customFormat="1" x14ac:dyDescent="0.25">
      <c r="A61" s="90"/>
      <c r="B61" s="90"/>
      <c r="C61" s="90"/>
      <c r="D61" s="90"/>
      <c r="E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</row>
    <row r="62" spans="1:78" s="91" customFormat="1" x14ac:dyDescent="0.25">
      <c r="A62" s="90"/>
      <c r="B62" s="90"/>
      <c r="C62" s="90"/>
      <c r="D62" s="90"/>
      <c r="E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</row>
    <row r="63" spans="1:78" s="91" customFormat="1" x14ac:dyDescent="0.25">
      <c r="A63" s="90"/>
      <c r="B63" s="90"/>
      <c r="C63" s="90"/>
      <c r="D63" s="90"/>
      <c r="E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</row>
    <row r="64" spans="1:78" s="91" customFormat="1" x14ac:dyDescent="0.25">
      <c r="A64" s="90"/>
      <c r="B64" s="90"/>
      <c r="C64" s="90"/>
      <c r="D64" s="90"/>
      <c r="E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</row>
    <row r="65" spans="1:78" s="91" customFormat="1" x14ac:dyDescent="0.25">
      <c r="A65" s="90"/>
      <c r="B65" s="90"/>
      <c r="C65" s="90"/>
      <c r="D65" s="90"/>
      <c r="E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</row>
    <row r="66" spans="1:78" s="91" customFormat="1" x14ac:dyDescent="0.25">
      <c r="A66" s="90"/>
      <c r="B66" s="90"/>
      <c r="C66" s="90"/>
      <c r="D66" s="90"/>
      <c r="E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</row>
    <row r="67" spans="1:78" s="91" customFormat="1" x14ac:dyDescent="0.25">
      <c r="A67" s="90"/>
      <c r="B67" s="90"/>
      <c r="C67" s="90"/>
      <c r="D67" s="90"/>
      <c r="E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</row>
    <row r="68" spans="1:78" s="91" customFormat="1" x14ac:dyDescent="0.25">
      <c r="A68" s="90"/>
      <c r="B68" s="90"/>
      <c r="C68" s="90"/>
      <c r="D68" s="90"/>
      <c r="E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</row>
    <row r="69" spans="1:78" s="91" customFormat="1" x14ac:dyDescent="0.25">
      <c r="A69" s="90"/>
      <c r="B69" s="90"/>
      <c r="C69" s="90"/>
      <c r="D69" s="90"/>
      <c r="E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</row>
    <row r="70" spans="1:78" s="91" customFormat="1" x14ac:dyDescent="0.25">
      <c r="A70" s="90"/>
      <c r="B70" s="90"/>
      <c r="C70" s="90"/>
      <c r="D70" s="90"/>
      <c r="E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</row>
    <row r="71" spans="1:78" s="91" customFormat="1" x14ac:dyDescent="0.25">
      <c r="A71" s="90"/>
      <c r="B71" s="90"/>
      <c r="C71" s="90"/>
      <c r="D71" s="90"/>
      <c r="E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</row>
    <row r="72" spans="1:78" s="91" customFormat="1" x14ac:dyDescent="0.25">
      <c r="A72" s="90"/>
      <c r="B72" s="90"/>
      <c r="C72" s="90"/>
      <c r="D72" s="90"/>
      <c r="E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</row>
    <row r="73" spans="1:78" s="91" customFormat="1" x14ac:dyDescent="0.25">
      <c r="A73" s="90"/>
      <c r="B73" s="90"/>
      <c r="C73" s="90"/>
      <c r="D73" s="90"/>
      <c r="E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21E-104E-45F8-81EC-88EBA6A0D5FE}">
  <dimension ref="A1:CT114"/>
  <sheetViews>
    <sheetView zoomScale="85" zoomScaleNormal="85" workbookViewId="0">
      <pane xSplit="1" ySplit="2" topLeftCell="B36" activePane="bottomRight" state="frozen"/>
      <selection activeCell="J2" sqref="J2"/>
      <selection pane="topRight" activeCell="J2" sqref="J2"/>
      <selection pane="bottomLeft" activeCell="J2" sqref="J2"/>
      <selection pane="bottomRight" activeCell="B62" sqref="B62"/>
    </sheetView>
  </sheetViews>
  <sheetFormatPr defaultColWidth="9.140625" defaultRowHeight="15" x14ac:dyDescent="0.25"/>
  <cols>
    <col min="1" max="1" width="15.28515625" style="90" customWidth="1"/>
    <col min="2" max="2" width="11.7109375" style="90" customWidth="1"/>
    <col min="3" max="3" width="10.140625" style="90" customWidth="1"/>
    <col min="4" max="4" width="9.7109375" style="90" customWidth="1"/>
    <col min="5" max="5" width="10.42578125" style="90" customWidth="1"/>
    <col min="6" max="6" width="10.5703125" style="90" customWidth="1"/>
    <col min="7" max="8" width="9.85546875" style="90" customWidth="1"/>
    <col min="9" max="12" width="9.85546875" style="67" customWidth="1"/>
    <col min="13" max="14" width="9.85546875" style="90" customWidth="1"/>
    <col min="15" max="15" width="9.85546875" style="67" customWidth="1"/>
    <col min="16" max="16" width="9.140625" style="90"/>
    <col min="17" max="17" width="17.42578125" style="90" customWidth="1"/>
    <col min="18" max="18" width="7.7109375" style="91" bestFit="1" customWidth="1"/>
    <col min="19" max="19" width="6.7109375" style="90" bestFit="1" customWidth="1"/>
    <col min="20" max="20" width="9.7109375" style="90" bestFit="1" customWidth="1"/>
    <col min="21" max="21" width="7.7109375" style="90" bestFit="1" customWidth="1"/>
    <col min="22" max="22" width="14.5703125" style="90" bestFit="1" customWidth="1"/>
    <col min="23" max="23" width="7.7109375" style="90" bestFit="1" customWidth="1"/>
    <col min="24" max="24" width="7.7109375" style="90" customWidth="1"/>
    <col min="25" max="25" width="6.7109375" style="90" bestFit="1" customWidth="1"/>
    <col min="26" max="26" width="12.85546875" style="90" bestFit="1" customWidth="1"/>
    <col min="27" max="27" width="9.28515625" style="90" bestFit="1" customWidth="1"/>
    <col min="28" max="28" width="10.28515625" style="90" bestFit="1" customWidth="1"/>
    <col min="29" max="29" width="7.7109375" style="90" bestFit="1" customWidth="1"/>
    <col min="30" max="32" width="6.7109375" style="90" bestFit="1" customWidth="1"/>
    <col min="33" max="33" width="6.7109375" style="90" customWidth="1"/>
    <col min="34" max="34" width="7.7109375" style="90" bestFit="1" customWidth="1"/>
    <col min="35" max="35" width="15.42578125" style="90" bestFit="1" customWidth="1"/>
    <col min="36" max="36" width="12.7109375" style="90" bestFit="1" customWidth="1"/>
    <col min="37" max="37" width="6.5703125" style="90" bestFit="1" customWidth="1"/>
    <col min="38" max="39" width="6.7109375" style="90" bestFit="1" customWidth="1"/>
    <col min="40" max="40" width="6.7109375" style="90" customWidth="1"/>
    <col min="41" max="41" width="6.7109375" style="90" bestFit="1" customWidth="1"/>
    <col min="42" max="42" width="7.7109375" style="90" bestFit="1" customWidth="1"/>
    <col min="43" max="43" width="6.7109375" style="90" bestFit="1" customWidth="1"/>
    <col min="44" max="44" width="7.7109375" style="90" bestFit="1" customWidth="1"/>
    <col min="45" max="45" width="10" style="90" bestFit="1" customWidth="1"/>
    <col min="46" max="46" width="9.28515625" style="90" bestFit="1" customWidth="1"/>
    <col min="47" max="47" width="7.7109375" style="90" bestFit="1" customWidth="1"/>
    <col min="48" max="48" width="6.7109375" style="90" bestFit="1" customWidth="1"/>
    <col min="49" max="49" width="7.7109375" style="90" bestFit="1" customWidth="1"/>
    <col min="50" max="50" width="6.7109375" style="90" bestFit="1" customWidth="1"/>
    <col min="51" max="51" width="7.7109375" style="90" bestFit="1" customWidth="1"/>
    <col min="52" max="52" width="4.28515625" style="90" bestFit="1" customWidth="1"/>
    <col min="53" max="53" width="9.28515625" style="90" bestFit="1" customWidth="1"/>
    <col min="54" max="54" width="5.7109375" style="90" bestFit="1" customWidth="1"/>
    <col min="55" max="55" width="6.7109375" style="90" bestFit="1" customWidth="1"/>
    <col min="56" max="56" width="7.7109375" style="90" bestFit="1" customWidth="1"/>
    <col min="57" max="57" width="4.140625" style="90" bestFit="1" customWidth="1"/>
    <col min="58" max="58" width="5.85546875" style="90" bestFit="1" customWidth="1"/>
    <col min="59" max="59" width="6.7109375" style="90" bestFit="1" customWidth="1"/>
    <col min="60" max="61" width="9.28515625" style="90" bestFit="1" customWidth="1"/>
    <col min="62" max="62" width="7.7109375" style="90" bestFit="1" customWidth="1"/>
    <col min="63" max="63" width="5.140625" style="90" bestFit="1" customWidth="1"/>
    <col min="64" max="64" width="5.28515625" style="90" bestFit="1" customWidth="1"/>
    <col min="65" max="65" width="8.7109375" style="90" bestFit="1" customWidth="1"/>
    <col min="66" max="66" width="5.7109375" style="90" bestFit="1" customWidth="1"/>
    <col min="67" max="67" width="7.85546875" style="90" bestFit="1" customWidth="1"/>
    <col min="68" max="68" width="5.85546875" style="90" bestFit="1" customWidth="1"/>
    <col min="69" max="69" width="6" style="90" bestFit="1" customWidth="1"/>
    <col min="70" max="70" width="7.7109375" style="90" bestFit="1" customWidth="1"/>
    <col min="71" max="71" width="6.7109375" style="90" bestFit="1" customWidth="1"/>
    <col min="72" max="72" width="5.7109375" style="90" bestFit="1" customWidth="1"/>
    <col min="73" max="73" width="6.7109375" style="90" bestFit="1" customWidth="1"/>
    <col min="74" max="74" width="4.140625" style="90" bestFit="1" customWidth="1"/>
    <col min="75" max="75" width="7.7109375" style="90" bestFit="1" customWidth="1"/>
    <col min="76" max="76" width="8" style="90" bestFit="1" customWidth="1"/>
    <col min="77" max="77" width="5.28515625" style="90" bestFit="1" customWidth="1"/>
    <col min="78" max="78" width="6.7109375" style="90" bestFit="1" customWidth="1"/>
    <col min="79" max="79" width="7.7109375" style="90" bestFit="1" customWidth="1"/>
    <col min="80" max="80" width="7.7109375" style="90" customWidth="1"/>
    <col min="81" max="82" width="9.28515625" style="90" bestFit="1" customWidth="1"/>
    <col min="83" max="83" width="7.7109375" style="90" bestFit="1" customWidth="1"/>
    <col min="84" max="84" width="6.7109375" style="90" customWidth="1"/>
    <col min="85" max="91" width="9.140625" style="90"/>
    <col min="92" max="95" width="9.140625" style="67"/>
    <col min="96" max="97" width="9.140625" style="90"/>
    <col min="98" max="98" width="9.140625" style="67"/>
    <col min="99" max="16384" width="9.140625" style="90"/>
  </cols>
  <sheetData>
    <row r="1" spans="1:98" x14ac:dyDescent="0.25">
      <c r="B1" s="90" t="s">
        <v>475</v>
      </c>
      <c r="Q1" s="90" t="s">
        <v>470</v>
      </c>
      <c r="CG1" s="90" t="s">
        <v>330</v>
      </c>
    </row>
    <row r="2" spans="1:98" x14ac:dyDescent="0.25">
      <c r="A2" s="90" t="s">
        <v>227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88" t="s">
        <v>63</v>
      </c>
      <c r="J2" s="88" t="s">
        <v>64</v>
      </c>
      <c r="K2" s="88" t="s">
        <v>65</v>
      </c>
      <c r="L2" s="88" t="s">
        <v>68</v>
      </c>
      <c r="M2" s="88" t="s">
        <v>310</v>
      </c>
      <c r="N2" s="88" t="s">
        <v>313</v>
      </c>
      <c r="O2" s="88" t="s">
        <v>320</v>
      </c>
      <c r="Q2" s="90" t="s">
        <v>226</v>
      </c>
      <c r="R2" s="89" t="s">
        <v>466</v>
      </c>
      <c r="S2" s="90" t="s">
        <v>359</v>
      </c>
      <c r="T2" s="90" t="s">
        <v>178</v>
      </c>
      <c r="U2" s="90" t="s">
        <v>131</v>
      </c>
      <c r="V2" s="90" t="s">
        <v>132</v>
      </c>
      <c r="W2" s="90" t="s">
        <v>133</v>
      </c>
      <c r="X2" s="90" t="s">
        <v>334</v>
      </c>
      <c r="Y2" s="90" t="s">
        <v>360</v>
      </c>
      <c r="Z2" s="90" t="s">
        <v>179</v>
      </c>
      <c r="AA2" s="90" t="s">
        <v>134</v>
      </c>
      <c r="AB2" s="90" t="s">
        <v>59</v>
      </c>
      <c r="AC2" s="90" t="s">
        <v>136</v>
      </c>
      <c r="AD2" s="90" t="s">
        <v>137</v>
      </c>
      <c r="AE2" s="90" t="s">
        <v>361</v>
      </c>
      <c r="AF2" s="90" t="s">
        <v>138</v>
      </c>
      <c r="AG2" s="90" t="s">
        <v>467</v>
      </c>
      <c r="AH2" s="90" t="s">
        <v>139</v>
      </c>
      <c r="AI2" s="90" t="s">
        <v>140</v>
      </c>
      <c r="AJ2" s="90" t="s">
        <v>212</v>
      </c>
      <c r="AK2" s="90" t="s">
        <v>141</v>
      </c>
      <c r="AL2" s="90" t="s">
        <v>142</v>
      </c>
      <c r="AM2" s="90" t="s">
        <v>143</v>
      </c>
      <c r="AN2" s="90" t="s">
        <v>468</v>
      </c>
      <c r="AO2" s="90" t="s">
        <v>362</v>
      </c>
      <c r="AP2" s="90" t="s">
        <v>144</v>
      </c>
      <c r="AQ2" s="90" t="s">
        <v>367</v>
      </c>
      <c r="AR2" s="90" t="s">
        <v>57</v>
      </c>
      <c r="AS2" s="90" t="s">
        <v>128</v>
      </c>
      <c r="AT2" s="90" t="s">
        <v>469</v>
      </c>
      <c r="AU2" s="90" t="s">
        <v>145</v>
      </c>
      <c r="AV2" s="90" t="s">
        <v>146</v>
      </c>
      <c r="AW2" s="90" t="s">
        <v>60</v>
      </c>
      <c r="AX2" s="90" t="s">
        <v>147</v>
      </c>
      <c r="AY2" s="90" t="s">
        <v>148</v>
      </c>
      <c r="AZ2" s="90" t="s">
        <v>149</v>
      </c>
      <c r="BA2" s="90" t="s">
        <v>150</v>
      </c>
      <c r="BB2" s="90" t="s">
        <v>151</v>
      </c>
      <c r="BC2" s="90" t="s">
        <v>152</v>
      </c>
      <c r="BD2" s="90" t="s">
        <v>153</v>
      </c>
      <c r="BE2" s="90" t="s">
        <v>154</v>
      </c>
      <c r="BF2" s="90" t="s">
        <v>155</v>
      </c>
      <c r="BG2" s="90" t="s">
        <v>156</v>
      </c>
      <c r="BH2" s="90" t="s">
        <v>54</v>
      </c>
      <c r="BI2" s="90" t="s">
        <v>53</v>
      </c>
      <c r="BJ2" s="90" t="s">
        <v>157</v>
      </c>
      <c r="BK2" s="90" t="s">
        <v>158</v>
      </c>
      <c r="BL2" s="90" t="s">
        <v>159</v>
      </c>
      <c r="BM2" s="90" t="s">
        <v>160</v>
      </c>
      <c r="BN2" s="90" t="s">
        <v>161</v>
      </c>
      <c r="BO2" s="90" t="s">
        <v>162</v>
      </c>
      <c r="BP2" s="90" t="s">
        <v>163</v>
      </c>
      <c r="BQ2" s="90" t="s">
        <v>164</v>
      </c>
      <c r="BR2" s="90" t="s">
        <v>165</v>
      </c>
      <c r="BS2" s="90" t="s">
        <v>363</v>
      </c>
      <c r="BT2" s="90" t="s">
        <v>166</v>
      </c>
      <c r="BU2" s="90" t="s">
        <v>167</v>
      </c>
      <c r="BV2" s="90" t="s">
        <v>168</v>
      </c>
      <c r="BW2" s="90" t="s">
        <v>61</v>
      </c>
      <c r="BX2" s="90" t="s">
        <v>368</v>
      </c>
      <c r="BY2" s="90" t="s">
        <v>169</v>
      </c>
      <c r="BZ2" s="90" t="s">
        <v>170</v>
      </c>
      <c r="CA2" s="90" t="s">
        <v>171</v>
      </c>
      <c r="CB2" s="90" t="s">
        <v>172</v>
      </c>
      <c r="CC2" s="90" t="s">
        <v>173</v>
      </c>
      <c r="CD2" s="90" t="s">
        <v>174</v>
      </c>
      <c r="CE2" s="90" t="s">
        <v>369</v>
      </c>
      <c r="CG2" s="90" t="s">
        <v>59</v>
      </c>
      <c r="CH2" s="90" t="s">
        <v>57</v>
      </c>
      <c r="CI2" s="90" t="s">
        <v>60</v>
      </c>
      <c r="CJ2" s="90" t="s">
        <v>54</v>
      </c>
      <c r="CK2" s="90" t="s">
        <v>53</v>
      </c>
      <c r="CL2" s="90" t="s">
        <v>61</v>
      </c>
      <c r="CM2" s="90" t="s">
        <v>62</v>
      </c>
      <c r="CN2" s="67" t="s">
        <v>63</v>
      </c>
      <c r="CO2" s="67" t="s">
        <v>64</v>
      </c>
      <c r="CP2" s="67" t="s">
        <v>65</v>
      </c>
      <c r="CQ2" s="67" t="s">
        <v>68</v>
      </c>
      <c r="CR2" s="90" t="s">
        <v>310</v>
      </c>
      <c r="CS2" s="90" t="s">
        <v>313</v>
      </c>
      <c r="CT2" s="67" t="s">
        <v>320</v>
      </c>
    </row>
    <row r="3" spans="1:98" x14ac:dyDescent="0.25">
      <c r="A3" s="90" t="s">
        <v>0</v>
      </c>
      <c r="B3" s="91">
        <v>339746.09000999999</v>
      </c>
      <c r="C3" s="91">
        <v>5621.3748619999997</v>
      </c>
      <c r="D3" s="91">
        <v>6966.0066230000002</v>
      </c>
      <c r="E3" s="91">
        <v>36643.028840999999</v>
      </c>
      <c r="F3" s="91">
        <v>31053.413247</v>
      </c>
      <c r="G3" s="91">
        <v>3265.746036</v>
      </c>
      <c r="H3" s="91">
        <v>80807.256210000007</v>
      </c>
      <c r="I3" s="89">
        <v>2139.3114495999998</v>
      </c>
      <c r="J3" s="89">
        <v>944.50099893000004</v>
      </c>
      <c r="K3" s="89">
        <v>5610.2691914999996</v>
      </c>
      <c r="L3" s="89">
        <v>3290.7349324000002</v>
      </c>
      <c r="M3" s="89">
        <v>1077.999378</v>
      </c>
      <c r="N3" s="89">
        <v>861.06451505999996</v>
      </c>
      <c r="O3" s="89">
        <v>664.15441728999997</v>
      </c>
      <c r="Q3" s="90" t="s">
        <v>0</v>
      </c>
      <c r="R3" s="91">
        <v>4758.06125220782</v>
      </c>
      <c r="S3" s="91">
        <v>2084.1091314708601</v>
      </c>
      <c r="T3" s="91">
        <v>1077.9985097559099</v>
      </c>
      <c r="U3" s="91">
        <v>2139.3109127924299</v>
      </c>
      <c r="V3" s="91">
        <v>2139.3109127924299</v>
      </c>
      <c r="W3" s="91">
        <v>1754.3412796556299</v>
      </c>
      <c r="X3" s="91">
        <v>300.53640087099001</v>
      </c>
      <c r="Y3" s="91">
        <v>944.50036502926901</v>
      </c>
      <c r="Z3" s="91">
        <v>861.06390721988998</v>
      </c>
      <c r="AA3" s="91">
        <v>7416.2827312252602</v>
      </c>
      <c r="AB3" s="91">
        <v>339746.00388357398</v>
      </c>
      <c r="AC3" s="91">
        <v>3484.0012449875999</v>
      </c>
      <c r="AD3" s="91">
        <v>920.15402237536603</v>
      </c>
      <c r="AE3" s="91">
        <v>1156.09072558753</v>
      </c>
      <c r="AF3" s="91">
        <v>38.368394162572798</v>
      </c>
      <c r="AG3" s="91">
        <v>370.908190281808</v>
      </c>
      <c r="AH3" s="91">
        <v>5610.2679545363599</v>
      </c>
      <c r="AI3" s="91">
        <v>5610.2679545363599</v>
      </c>
      <c r="AJ3" s="91">
        <v>13204773.582497099</v>
      </c>
      <c r="AK3" s="91">
        <v>0</v>
      </c>
      <c r="AL3" s="91">
        <v>1665.9326884529</v>
      </c>
      <c r="AM3" s="91">
        <v>447.64318118515001</v>
      </c>
      <c r="AN3" s="91">
        <v>7793.0622478219302</v>
      </c>
      <c r="AO3" s="91">
        <v>1111.6801372186001</v>
      </c>
      <c r="AP3" s="91">
        <v>3290.7441798097102</v>
      </c>
      <c r="AQ3" s="91">
        <v>664.15487163072896</v>
      </c>
      <c r="AR3" s="91">
        <v>5621.3732222516901</v>
      </c>
      <c r="AS3" s="91">
        <v>0</v>
      </c>
      <c r="AT3" s="91">
        <v>83872.369097372604</v>
      </c>
      <c r="AU3" s="91">
        <v>6269.4035969591596</v>
      </c>
      <c r="AV3" s="91">
        <v>696.60022505299298</v>
      </c>
      <c r="AW3" s="91">
        <v>6966.0038220121496</v>
      </c>
      <c r="AX3" s="91">
        <v>0</v>
      </c>
      <c r="AY3" s="91">
        <v>4056.6692577261501</v>
      </c>
      <c r="AZ3" s="91">
        <v>0.86994168169006303</v>
      </c>
      <c r="BA3" s="91">
        <v>22685.7069454103</v>
      </c>
      <c r="BB3" s="91">
        <v>0.36246671899336902</v>
      </c>
      <c r="BC3" s="91">
        <v>104.819857454543</v>
      </c>
      <c r="BD3" s="91">
        <v>1122.1686959782101</v>
      </c>
      <c r="BE3" s="91">
        <v>0.33922059792655301</v>
      </c>
      <c r="BF3" s="91">
        <v>0</v>
      </c>
      <c r="BG3" s="91">
        <v>25.3922306957346</v>
      </c>
      <c r="BH3" s="91">
        <v>36644.698226838402</v>
      </c>
      <c r="BI3" s="91">
        <v>31055.083789515302</v>
      </c>
      <c r="BJ3" s="91">
        <v>5589.61443732314</v>
      </c>
      <c r="BK3" s="91">
        <v>0.333493306501981</v>
      </c>
      <c r="BL3" s="91">
        <v>5.9731355085236103E-2</v>
      </c>
      <c r="BM3" s="91">
        <v>157.87761254385799</v>
      </c>
      <c r="BN3" s="91">
        <v>15.567503604667101</v>
      </c>
      <c r="BO3" s="91">
        <v>12103.942401836401</v>
      </c>
      <c r="BP3" s="91">
        <v>80.233342107618597</v>
      </c>
      <c r="BQ3" s="91">
        <v>36.044673357032998</v>
      </c>
      <c r="BR3" s="91">
        <v>17291.095799423401</v>
      </c>
      <c r="BS3" s="91">
        <v>300.56773582151499</v>
      </c>
      <c r="BT3" s="91">
        <v>0.63192329624718202</v>
      </c>
      <c r="BU3" s="91">
        <v>115.29018756416799</v>
      </c>
      <c r="BV3" s="91">
        <v>5.4707993086305397E-2</v>
      </c>
      <c r="BW3" s="91">
        <v>3265.7448508112402</v>
      </c>
      <c r="BX3" s="91">
        <v>1121.72464133066</v>
      </c>
      <c r="BY3" s="91">
        <v>0</v>
      </c>
      <c r="BZ3" s="91">
        <v>1250.46503603013</v>
      </c>
      <c r="CA3" s="91">
        <v>3761.1980436980298</v>
      </c>
      <c r="CB3" s="91">
        <v>0</v>
      </c>
      <c r="CC3" s="91">
        <v>12971.4527809349</v>
      </c>
      <c r="CD3" s="91">
        <v>80807.232085406999</v>
      </c>
      <c r="CE3" s="91">
        <v>2770.8349011495102</v>
      </c>
      <c r="CF3" s="91"/>
      <c r="CG3" s="49">
        <f t="shared" ref="CG3:CG51" si="0">(AB3-B3)/(B3+1E-50)</f>
        <v>-2.5350233169563684E-7</v>
      </c>
      <c r="CH3" s="49">
        <f t="shared" ref="CH3:CH51" si="1">(AR3-C3)/(C3+1E-50)</f>
        <v>-2.9169880141887382E-7</v>
      </c>
      <c r="CI3" s="49">
        <f t="shared" ref="CI3:CI51" si="2">(AW3-D3)/(D3+1E-50)</f>
        <v>-4.0209376794981719E-7</v>
      </c>
      <c r="CJ3" s="49">
        <f t="shared" ref="CJ3:CK34" si="3">(BH3-E3)/(E3+1E-50)</f>
        <v>4.5558074515240291E-5</v>
      </c>
      <c r="CK3" s="49">
        <f t="shared" si="3"/>
        <v>5.3795777681950523E-5</v>
      </c>
      <c r="CL3" s="49">
        <f t="shared" ref="CL3:CL51" si="4">(BW3-G3)/(G3+1E-50)</f>
        <v>-3.6291516447586512E-7</v>
      </c>
      <c r="CM3" s="49">
        <f t="shared" ref="CM3:CM51" si="5">(CD3-H3)/(H3+1E-50)</f>
        <v>-2.9854488494962844E-7</v>
      </c>
      <c r="CN3" s="96">
        <f t="shared" ref="CN3:CN51" si="6">(V3-I3)/(I3+1E-50)</f>
        <v>-2.5092539471783052E-7</v>
      </c>
      <c r="CO3" s="96">
        <f t="shared" ref="CO3:CO51" si="7">(Y3-J3)/(J3+1E-50)</f>
        <v>-6.711488201174736E-7</v>
      </c>
      <c r="CP3" s="96">
        <f t="shared" ref="CP3:CP51" si="8">(AI3-K3)/(K3+1E-50)</f>
        <v>-2.2048204773963119E-7</v>
      </c>
      <c r="CQ3" s="96">
        <f t="shared" ref="CQ3:CQ51" si="9">(AP3-L3)/(L3+1E-50)</f>
        <v>2.8101350914027573E-6</v>
      </c>
      <c r="CR3" s="95">
        <f>(T3-M3)/(M3+1E-50)</f>
        <v>-8.0542169852989988E-7</v>
      </c>
      <c r="CS3" s="95">
        <f>(Z3-N3)/(N3+1E-50)</f>
        <v>-7.0591703565457219E-7</v>
      </c>
      <c r="CT3" s="96">
        <f t="shared" ref="CT3:CT51" si="10">(AQ3-O3)/(O3+1E-50)</f>
        <v>6.8408899672286431E-7</v>
      </c>
    </row>
    <row r="4" spans="1:98" x14ac:dyDescent="0.25">
      <c r="A4" s="90" t="s">
        <v>2</v>
      </c>
      <c r="B4" s="91">
        <v>67273.643763999993</v>
      </c>
      <c r="C4" s="91">
        <v>1100.9649199999999</v>
      </c>
      <c r="D4" s="91">
        <v>754.77765699999998</v>
      </c>
      <c r="E4" s="91">
        <v>6697.9686019999999</v>
      </c>
      <c r="F4" s="91">
        <v>5676.2444310000001</v>
      </c>
      <c r="G4" s="91">
        <v>455.669015</v>
      </c>
      <c r="H4" s="91">
        <v>15826.375190999999</v>
      </c>
      <c r="I4" s="89">
        <v>390.62446986999998</v>
      </c>
      <c r="J4" s="89">
        <v>104.88127162000001</v>
      </c>
      <c r="K4" s="89">
        <v>585.47056615999998</v>
      </c>
      <c r="L4" s="89">
        <v>536.99211213000001</v>
      </c>
      <c r="M4" s="89">
        <v>119.33158055</v>
      </c>
      <c r="N4" s="89">
        <v>63.394902590000001</v>
      </c>
      <c r="O4" s="89">
        <v>113.27177379</v>
      </c>
      <c r="Q4" s="90" t="s">
        <v>2</v>
      </c>
      <c r="R4" s="91">
        <v>1306.1590735561899</v>
      </c>
      <c r="S4" s="91">
        <v>226.09724860918001</v>
      </c>
      <c r="T4" s="91">
        <v>119.331505532573</v>
      </c>
      <c r="U4" s="91">
        <v>390.62438842167899</v>
      </c>
      <c r="V4" s="91">
        <v>390.62438842167899</v>
      </c>
      <c r="W4" s="91">
        <v>366.12508638285999</v>
      </c>
      <c r="X4" s="91">
        <v>20.431645410849899</v>
      </c>
      <c r="Y4" s="91">
        <v>104.88122610691801</v>
      </c>
      <c r="Z4" s="91">
        <v>63.394939907297797</v>
      </c>
      <c r="AA4" s="91">
        <v>1649.37151523079</v>
      </c>
      <c r="AB4" s="91">
        <v>67273.625260867397</v>
      </c>
      <c r="AC4" s="91">
        <v>543.28410893596003</v>
      </c>
      <c r="AD4" s="91">
        <v>217.96423932436699</v>
      </c>
      <c r="AE4" s="91">
        <v>155.024654372979</v>
      </c>
      <c r="AF4" s="91">
        <v>93.751441151332997</v>
      </c>
      <c r="AG4" s="91">
        <v>147.691957820326</v>
      </c>
      <c r="AH4" s="91">
        <v>585.47045874673495</v>
      </c>
      <c r="AI4" s="91">
        <v>585.47045874673495</v>
      </c>
      <c r="AJ4" s="91">
        <v>1684886.1153776699</v>
      </c>
      <c r="AK4" s="91">
        <v>0</v>
      </c>
      <c r="AL4" s="91">
        <v>215.04008083625601</v>
      </c>
      <c r="AM4" s="91">
        <v>37.704574781989798</v>
      </c>
      <c r="AN4" s="91">
        <v>1642.1538858813101</v>
      </c>
      <c r="AO4" s="91">
        <v>260.242895077566</v>
      </c>
      <c r="AP4" s="91">
        <v>536.99363524595901</v>
      </c>
      <c r="AQ4" s="91">
        <v>113.27174987492</v>
      </c>
      <c r="AR4" s="91">
        <v>1100.9646077668799</v>
      </c>
      <c r="AS4" s="91">
        <v>0</v>
      </c>
      <c r="AT4" s="91">
        <v>16347.444216559999</v>
      </c>
      <c r="AU4" s="91">
        <v>679.29971231093896</v>
      </c>
      <c r="AV4" s="91">
        <v>75.477797398105096</v>
      </c>
      <c r="AW4" s="91">
        <v>754.77750970904503</v>
      </c>
      <c r="AX4" s="91">
        <v>0</v>
      </c>
      <c r="AY4" s="91">
        <v>866.15208392823899</v>
      </c>
      <c r="AZ4" s="91">
        <v>3.6577251530173001E-2</v>
      </c>
      <c r="BA4" s="91">
        <v>4834.8507657364398</v>
      </c>
      <c r="BB4" s="91">
        <v>0</v>
      </c>
      <c r="BC4" s="91">
        <v>33.078613760148102</v>
      </c>
      <c r="BD4" s="91">
        <v>410.88937640062301</v>
      </c>
      <c r="BE4" s="91">
        <v>5.8839824479020197E-2</v>
      </c>
      <c r="BF4" s="91">
        <v>0</v>
      </c>
      <c r="BG4" s="91">
        <v>39.700123933927401</v>
      </c>
      <c r="BH4" s="91">
        <v>6697.7418018196904</v>
      </c>
      <c r="BI4" s="91">
        <v>5676.0179199323102</v>
      </c>
      <c r="BJ4" s="91">
        <v>1021.72388188737</v>
      </c>
      <c r="BK4" s="91">
        <v>1.65852439304</v>
      </c>
      <c r="BL4" s="91">
        <v>1.7338896136951099E-2</v>
      </c>
      <c r="BM4" s="91">
        <v>23.9434804735528</v>
      </c>
      <c r="BN4" s="91">
        <v>21.1647187683879</v>
      </c>
      <c r="BO4" s="91">
        <v>2099.3548028130899</v>
      </c>
      <c r="BP4" s="91">
        <v>8.1212548217838698</v>
      </c>
      <c r="BQ4" s="91">
        <v>10.730689215870999</v>
      </c>
      <c r="BR4" s="91">
        <v>2999.1050077547502</v>
      </c>
      <c r="BS4" s="91">
        <v>80.1327414915405</v>
      </c>
      <c r="BT4" s="91">
        <v>0.30918182465539001</v>
      </c>
      <c r="BU4" s="91">
        <v>27.826172060605</v>
      </c>
      <c r="BV4" s="91">
        <v>2.32177397190209E-2</v>
      </c>
      <c r="BW4" s="91">
        <v>455.66890662433701</v>
      </c>
      <c r="BX4" s="91">
        <v>212.02526235951501</v>
      </c>
      <c r="BY4" s="91">
        <v>0</v>
      </c>
      <c r="BZ4" s="91">
        <v>232.60356856477799</v>
      </c>
      <c r="CA4" s="91">
        <v>741.736127064166</v>
      </c>
      <c r="CB4" s="91">
        <v>0</v>
      </c>
      <c r="CC4" s="91">
        <v>2567.4599718781701</v>
      </c>
      <c r="CD4" s="91">
        <v>15826.3707602087</v>
      </c>
      <c r="CE4" s="91">
        <v>561.18871557927105</v>
      </c>
      <c r="CF4" s="91"/>
      <c r="CG4" s="49">
        <f t="shared" si="0"/>
        <v>-2.750428185708099E-7</v>
      </c>
      <c r="CH4" s="49">
        <f t="shared" si="1"/>
        <v>-2.835995173985557E-7</v>
      </c>
      <c r="CI4" s="49">
        <f t="shared" si="2"/>
        <v>-1.9514482652741864E-7</v>
      </c>
      <c r="CJ4" s="49">
        <f t="shared" si="3"/>
        <v>-3.3861039635478174E-5</v>
      </c>
      <c r="CK4" s="49">
        <f t="shared" si="3"/>
        <v>-3.9905094018298536E-5</v>
      </c>
      <c r="CL4" s="49">
        <f t="shared" si="4"/>
        <v>-2.3783856137245046E-7</v>
      </c>
      <c r="CM4" s="49">
        <f t="shared" si="5"/>
        <v>-2.7996248325864991E-7</v>
      </c>
      <c r="CN4" s="96">
        <f t="shared" si="6"/>
        <v>-2.0850798472759516E-7</v>
      </c>
      <c r="CO4" s="96">
        <f t="shared" si="7"/>
        <v>-4.3394860967142822E-7</v>
      </c>
      <c r="CP4" s="96">
        <f t="shared" si="8"/>
        <v>-1.8346484218992352E-7</v>
      </c>
      <c r="CQ4" s="96">
        <f t="shared" si="9"/>
        <v>2.8363842309740996E-6</v>
      </c>
      <c r="CR4" s="95">
        <f t="shared" ref="CR4:CR51" si="11">(T4-M4)/(M4+1E-50)</f>
        <v>-6.2864689001972025E-7</v>
      </c>
      <c r="CS4" s="95">
        <f t="shared" ref="CS4:CS51" si="12">(Z4-N4)/(N4+1E-50)</f>
        <v>5.8864823938962408E-7</v>
      </c>
      <c r="CT4" s="96">
        <f t="shared" si="10"/>
        <v>-2.1113009174830231E-7</v>
      </c>
    </row>
    <row r="5" spans="1:98" x14ac:dyDescent="0.25">
      <c r="A5" s="90" t="s">
        <v>3</v>
      </c>
      <c r="B5" s="91">
        <v>641467.37662999996</v>
      </c>
      <c r="C5" s="91">
        <v>10570.701483000001</v>
      </c>
      <c r="D5" s="91">
        <v>10943.91581</v>
      </c>
      <c r="E5" s="91">
        <v>67212.666509999995</v>
      </c>
      <c r="F5" s="91">
        <v>56959.886084999998</v>
      </c>
      <c r="G5" s="91">
        <v>5490.6635900000001</v>
      </c>
      <c r="H5" s="91">
        <v>151953.81635000001</v>
      </c>
      <c r="I5" s="89">
        <v>3596.6561975999998</v>
      </c>
      <c r="J5" s="89">
        <v>1587.9152988999999</v>
      </c>
      <c r="K5" s="89">
        <v>9432.1046387999995</v>
      </c>
      <c r="L5" s="89">
        <v>5532.4539974999998</v>
      </c>
      <c r="M5" s="89">
        <v>1812.3556217</v>
      </c>
      <c r="N5" s="89">
        <v>1447.6400920000001</v>
      </c>
      <c r="O5" s="89">
        <v>1116.5906182000001</v>
      </c>
      <c r="Q5" s="90" t="s">
        <v>3</v>
      </c>
      <c r="R5" s="91">
        <v>9124.7713319229406</v>
      </c>
      <c r="S5" s="91">
        <v>3996.8000843782002</v>
      </c>
      <c r="T5" s="91">
        <v>1812.58178628665</v>
      </c>
      <c r="U5" s="91">
        <v>3597.1051201301598</v>
      </c>
      <c r="V5" s="91">
        <v>3597.1051201301598</v>
      </c>
      <c r="W5" s="91">
        <v>3364.38738892227</v>
      </c>
      <c r="X5" s="91">
        <v>576.353198884216</v>
      </c>
      <c r="Y5" s="91">
        <v>1588.1126340682699</v>
      </c>
      <c r="Z5" s="91">
        <v>1447.82176923712</v>
      </c>
      <c r="AA5" s="91">
        <v>14222.5747070732</v>
      </c>
      <c r="AB5" s="91">
        <v>641574.02704542002</v>
      </c>
      <c r="AC5" s="91">
        <v>6681.4428149753703</v>
      </c>
      <c r="AD5" s="91">
        <v>1764.62486673071</v>
      </c>
      <c r="AE5" s="91">
        <v>2217.09253895866</v>
      </c>
      <c r="AF5" s="91">
        <v>73.580973558755105</v>
      </c>
      <c r="AG5" s="91">
        <v>711.30984240118801</v>
      </c>
      <c r="AH5" s="91">
        <v>9433.2837307329701</v>
      </c>
      <c r="AI5" s="91">
        <v>9433.2837307329701</v>
      </c>
      <c r="AJ5" s="91">
        <v>22078185.257494502</v>
      </c>
      <c r="AK5" s="91">
        <v>0</v>
      </c>
      <c r="AL5" s="91">
        <v>3194.8414483093702</v>
      </c>
      <c r="AM5" s="91">
        <v>858.46743501831702</v>
      </c>
      <c r="AN5" s="91">
        <v>14945.145436058499</v>
      </c>
      <c r="AO5" s="91">
        <v>2131.9243230930301</v>
      </c>
      <c r="AP5" s="91">
        <v>5533.1623311145604</v>
      </c>
      <c r="AQ5" s="91">
        <v>1116.73037693116</v>
      </c>
      <c r="AR5" s="91">
        <v>10572.444707471999</v>
      </c>
      <c r="AS5" s="91">
        <v>0</v>
      </c>
      <c r="AT5" s="91">
        <v>157857.053402889</v>
      </c>
      <c r="AU5" s="91">
        <v>9850.4915310742508</v>
      </c>
      <c r="AV5" s="91">
        <v>1094.49847882163</v>
      </c>
      <c r="AW5" s="91">
        <v>10944.990009895801</v>
      </c>
      <c r="AX5" s="91">
        <v>0</v>
      </c>
      <c r="AY5" s="91">
        <v>7779.6768376590699</v>
      </c>
      <c r="AZ5" s="91">
        <v>1.55145220444562</v>
      </c>
      <c r="BA5" s="91">
        <v>43505.509690500097</v>
      </c>
      <c r="BB5" s="91">
        <v>0.67624602072344597</v>
      </c>
      <c r="BC5" s="91">
        <v>184.45495949966099</v>
      </c>
      <c r="BD5" s="91">
        <v>1983.16632839057</v>
      </c>
      <c r="BE5" s="91">
        <v>0.74354582737809705</v>
      </c>
      <c r="BF5" s="91">
        <v>0</v>
      </c>
      <c r="BG5" s="91">
        <v>44.636322712456597</v>
      </c>
      <c r="BH5" s="91">
        <v>67226.124048056401</v>
      </c>
      <c r="BI5" s="91">
        <v>56971.739965063301</v>
      </c>
      <c r="BJ5" s="91">
        <v>10254.384082992899</v>
      </c>
      <c r="BK5" s="91">
        <v>0.61065257433709696</v>
      </c>
      <c r="BL5" s="91">
        <v>0.11707593659837801</v>
      </c>
      <c r="BM5" s="91">
        <v>360.68892448916102</v>
      </c>
      <c r="BN5" s="91">
        <v>26.991134908535699</v>
      </c>
      <c r="BO5" s="91">
        <v>22216.2141815506</v>
      </c>
      <c r="BP5" s="91">
        <v>143.143769987268</v>
      </c>
      <c r="BQ5" s="91">
        <v>64.594479029856004</v>
      </c>
      <c r="BR5" s="91">
        <v>31736.8354665917</v>
      </c>
      <c r="BS5" s="91">
        <v>576.41390361472702</v>
      </c>
      <c r="BT5" s="91">
        <v>1.1303274195120001</v>
      </c>
      <c r="BU5" s="91">
        <v>206.07250882036101</v>
      </c>
      <c r="BV5" s="91">
        <v>0.11258910019125</v>
      </c>
      <c r="BW5" s="91">
        <v>5491.3488053246001</v>
      </c>
      <c r="BX5" s="91">
        <v>2151.1883389466998</v>
      </c>
      <c r="BY5" s="91">
        <v>0</v>
      </c>
      <c r="BZ5" s="91">
        <v>2398.0803639099699</v>
      </c>
      <c r="CA5" s="91">
        <v>7213.0366239599098</v>
      </c>
      <c r="CB5" s="91">
        <v>0</v>
      </c>
      <c r="CC5" s="91">
        <v>24876.000572151999</v>
      </c>
      <c r="CD5" s="91">
        <v>151978.87715978501</v>
      </c>
      <c r="CE5" s="91">
        <v>5313.7673892747198</v>
      </c>
      <c r="CF5" s="91"/>
      <c r="CG5" s="49">
        <f t="shared" si="0"/>
        <v>1.6626007698218893E-4</v>
      </c>
      <c r="CH5" s="49">
        <f t="shared" si="1"/>
        <v>1.6491095456644574E-4</v>
      </c>
      <c r="CI5" s="49">
        <f t="shared" si="2"/>
        <v>9.8154985331536505E-5</v>
      </c>
      <c r="CJ5" s="49">
        <f t="shared" si="3"/>
        <v>2.0022324295679265E-4</v>
      </c>
      <c r="CK5" s="49">
        <f t="shared" si="3"/>
        <v>2.0810926562623273E-4</v>
      </c>
      <c r="CL5" s="49">
        <f t="shared" si="4"/>
        <v>1.2479645007717444E-4</v>
      </c>
      <c r="CM5" s="49">
        <f t="shared" si="5"/>
        <v>1.6492385901833523E-4</v>
      </c>
      <c r="CN5" s="96">
        <f t="shared" si="6"/>
        <v>1.2481663675819826E-4</v>
      </c>
      <c r="CO5" s="96">
        <f t="shared" si="7"/>
        <v>1.2427310726630176E-4</v>
      </c>
      <c r="CP5" s="96">
        <f t="shared" si="8"/>
        <v>1.2500836007694677E-4</v>
      </c>
      <c r="CQ5" s="96">
        <f t="shared" si="9"/>
        <v>1.2803244543573188E-4</v>
      </c>
      <c r="CR5" s="95">
        <f t="shared" si="11"/>
        <v>1.2479040202815475E-4</v>
      </c>
      <c r="CS5" s="95">
        <f t="shared" si="12"/>
        <v>1.2549889860321491E-4</v>
      </c>
      <c r="CT5" s="96">
        <f t="shared" si="10"/>
        <v>1.2516559684620202E-4</v>
      </c>
    </row>
    <row r="6" spans="1:98" x14ac:dyDescent="0.25">
      <c r="A6" s="90" t="s">
        <v>4</v>
      </c>
      <c r="B6" s="91">
        <v>190286.93713000001</v>
      </c>
      <c r="C6" s="91">
        <v>3117.7162831999999</v>
      </c>
      <c r="D6" s="91">
        <v>2319.2555358</v>
      </c>
      <c r="E6" s="91">
        <v>19110.160656</v>
      </c>
      <c r="F6" s="91">
        <v>16195.052164000001</v>
      </c>
      <c r="G6" s="91">
        <v>1345.2468882000001</v>
      </c>
      <c r="H6" s="91">
        <v>44817.178368000001</v>
      </c>
      <c r="I6" s="89">
        <v>1231.8106639</v>
      </c>
      <c r="J6" s="89">
        <v>330.73675291000001</v>
      </c>
      <c r="K6" s="89">
        <v>1846.2460532</v>
      </c>
      <c r="L6" s="89">
        <v>1693.3721760000001</v>
      </c>
      <c r="M6" s="89">
        <v>376.30492842000001</v>
      </c>
      <c r="N6" s="89">
        <v>199.91199266999999</v>
      </c>
      <c r="O6" s="89">
        <v>357.19569292</v>
      </c>
      <c r="Q6" s="90" t="s">
        <v>4</v>
      </c>
      <c r="R6" s="91">
        <v>3653.3327555228002</v>
      </c>
      <c r="S6" s="91">
        <v>632.39505336286004</v>
      </c>
      <c r="T6" s="91">
        <v>376.940412135202</v>
      </c>
      <c r="U6" s="91">
        <v>1233.8911164455301</v>
      </c>
      <c r="V6" s="91">
        <v>1233.8911164455301</v>
      </c>
      <c r="W6" s="91">
        <v>1024.0536229439001</v>
      </c>
      <c r="X6" s="91">
        <v>57.147578903138097</v>
      </c>
      <c r="Y6" s="91">
        <v>331.29520130192401</v>
      </c>
      <c r="Z6" s="91">
        <v>200.249651631148</v>
      </c>
      <c r="AA6" s="91">
        <v>4613.3004161407398</v>
      </c>
      <c r="AB6" s="91">
        <v>190609.13024623599</v>
      </c>
      <c r="AC6" s="91">
        <v>1519.5683943347201</v>
      </c>
      <c r="AD6" s="91">
        <v>609.64715546131504</v>
      </c>
      <c r="AE6" s="91">
        <v>433.60461497295802</v>
      </c>
      <c r="AF6" s="91">
        <v>262.22330826413901</v>
      </c>
      <c r="AG6" s="91">
        <v>413.09497962923399</v>
      </c>
      <c r="AH6" s="91">
        <v>1849.3640760748699</v>
      </c>
      <c r="AI6" s="91">
        <v>1849.3640760748699</v>
      </c>
      <c r="AJ6" s="91">
        <v>3371578.3128453102</v>
      </c>
      <c r="AK6" s="91">
        <v>0</v>
      </c>
      <c r="AL6" s="91">
        <v>601.46816343402702</v>
      </c>
      <c r="AM6" s="91">
        <v>105.459858770332</v>
      </c>
      <c r="AN6" s="91">
        <v>4593.1131568004403</v>
      </c>
      <c r="AO6" s="91">
        <v>727.900666258981</v>
      </c>
      <c r="AP6" s="91">
        <v>1696.2370656017599</v>
      </c>
      <c r="AQ6" s="91">
        <v>357.798904130273</v>
      </c>
      <c r="AR6" s="91">
        <v>3122.9722278023701</v>
      </c>
      <c r="AS6" s="91">
        <v>0</v>
      </c>
      <c r="AT6" s="91">
        <v>46350.175237740899</v>
      </c>
      <c r="AU6" s="91">
        <v>2089.7992340021001</v>
      </c>
      <c r="AV6" s="91">
        <v>232.19984446927501</v>
      </c>
      <c r="AW6" s="91">
        <v>2321.99907847138</v>
      </c>
      <c r="AX6" s="91">
        <v>0</v>
      </c>
      <c r="AY6" s="91">
        <v>2422.6316251378598</v>
      </c>
      <c r="AZ6" s="91">
        <v>8.6154824028505703E-2</v>
      </c>
      <c r="BA6" s="91">
        <v>13523.101813482999</v>
      </c>
      <c r="BB6" s="91">
        <v>0</v>
      </c>
      <c r="BC6" s="91">
        <v>105.720287452614</v>
      </c>
      <c r="BD6" s="91">
        <v>1290.3367480864399</v>
      </c>
      <c r="BE6" s="91">
        <v>0.177574554811532</v>
      </c>
      <c r="BF6" s="91">
        <v>0</v>
      </c>
      <c r="BG6" s="91">
        <v>127.44488871057101</v>
      </c>
      <c r="BH6" s="91">
        <v>19140.8444872277</v>
      </c>
      <c r="BI6" s="91">
        <v>16220.9612051441</v>
      </c>
      <c r="BJ6" s="91">
        <v>2919.8832820835801</v>
      </c>
      <c r="BK6" s="91">
        <v>5.1219177388845702</v>
      </c>
      <c r="BL6" s="91">
        <v>5.5697315539608799E-2</v>
      </c>
      <c r="BM6" s="91">
        <v>75.677694332798694</v>
      </c>
      <c r="BN6" s="91">
        <v>62.4942512515087</v>
      </c>
      <c r="BO6" s="91">
        <v>5932.3866062302604</v>
      </c>
      <c r="BP6" s="91">
        <v>24.729865353296098</v>
      </c>
      <c r="BQ6" s="91">
        <v>31.874820632065099</v>
      </c>
      <c r="BR6" s="91">
        <v>8474.8601151209496</v>
      </c>
      <c r="BS6" s="91">
        <v>224.1316822455</v>
      </c>
      <c r="BT6" s="91">
        <v>0.98752574819689398</v>
      </c>
      <c r="BU6" s="91">
        <v>88.931410704542003</v>
      </c>
      <c r="BV6" s="91">
        <v>7.5647087684761097E-2</v>
      </c>
      <c r="BW6" s="91">
        <v>1347.1628540038</v>
      </c>
      <c r="BX6" s="91">
        <v>593.03565750590803</v>
      </c>
      <c r="BY6" s="91">
        <v>0</v>
      </c>
      <c r="BZ6" s="91">
        <v>650.59360246675897</v>
      </c>
      <c r="CA6" s="91">
        <v>2074.6396156435599</v>
      </c>
      <c r="CB6" s="91">
        <v>0</v>
      </c>
      <c r="CC6" s="91">
        <v>7181.1981587485998</v>
      </c>
      <c r="CD6" s="91">
        <v>44892.732330241299</v>
      </c>
      <c r="CE6" s="91">
        <v>1569.6474327425401</v>
      </c>
      <c r="CF6" s="91"/>
      <c r="CG6" s="49">
        <f t="shared" si="0"/>
        <v>1.6931961862199074E-3</v>
      </c>
      <c r="CH6" s="49">
        <f t="shared" si="1"/>
        <v>1.685831591120762E-3</v>
      </c>
      <c r="CI6" s="49">
        <f t="shared" si="2"/>
        <v>1.1829410899449259E-3</v>
      </c>
      <c r="CJ6" s="49">
        <f t="shared" si="3"/>
        <v>1.6056291613679231E-3</v>
      </c>
      <c r="CK6" s="49">
        <f t="shared" si="3"/>
        <v>1.5998121451990476E-3</v>
      </c>
      <c r="CL6" s="49">
        <f t="shared" si="4"/>
        <v>1.424248456254458E-3</v>
      </c>
      <c r="CM6" s="49">
        <f t="shared" si="5"/>
        <v>1.6858259487224753E-3</v>
      </c>
      <c r="CN6" s="96">
        <f t="shared" si="6"/>
        <v>1.6889385735168248E-3</v>
      </c>
      <c r="CO6" s="96">
        <f t="shared" si="7"/>
        <v>1.6884981394129114E-3</v>
      </c>
      <c r="CP6" s="96">
        <f t="shared" si="8"/>
        <v>1.6888447070560236E-3</v>
      </c>
      <c r="CQ6" s="96">
        <f t="shared" si="9"/>
        <v>1.6918251299765314E-3</v>
      </c>
      <c r="CR6" s="95">
        <f t="shared" si="11"/>
        <v>1.6887467242860869E-3</v>
      </c>
      <c r="CS6" s="95">
        <f t="shared" si="12"/>
        <v>1.6890380443828155E-3</v>
      </c>
      <c r="CT6" s="96">
        <f t="shared" si="10"/>
        <v>1.6887415560413877E-3</v>
      </c>
    </row>
    <row r="7" spans="1:98" x14ac:dyDescent="0.25">
      <c r="A7" s="90" t="s">
        <v>5</v>
      </c>
      <c r="B7" s="91">
        <v>87069.774416</v>
      </c>
      <c r="C7" s="91">
        <v>1426.498378</v>
      </c>
      <c r="D7" s="91">
        <v>1057.188662</v>
      </c>
      <c r="E7" s="91">
        <v>8740.6502120000005</v>
      </c>
      <c r="F7" s="91">
        <v>7407.3315549999998</v>
      </c>
      <c r="G7" s="91">
        <v>614.31250699999998</v>
      </c>
      <c r="H7" s="91">
        <v>20505.913</v>
      </c>
      <c r="I7" s="89">
        <v>702.92931372999999</v>
      </c>
      <c r="J7" s="89">
        <v>188.45289849</v>
      </c>
      <c r="K7" s="89">
        <v>1403.9740985000001</v>
      </c>
      <c r="L7" s="89">
        <v>1579.8634704999999</v>
      </c>
      <c r="M7" s="89">
        <v>214.83630475000001</v>
      </c>
      <c r="N7" s="89">
        <v>113.69991589999999</v>
      </c>
      <c r="O7" s="89">
        <v>204.15730776000001</v>
      </c>
      <c r="Q7" s="90" t="s">
        <v>5</v>
      </c>
      <c r="R7" s="91">
        <v>1327.21580064251</v>
      </c>
      <c r="S7" s="91">
        <v>253.534704737656</v>
      </c>
      <c r="T7" s="91">
        <v>214.974029730745</v>
      </c>
      <c r="U7" s="91">
        <v>703.37998652233898</v>
      </c>
      <c r="V7" s="91">
        <v>703.37998652233898</v>
      </c>
      <c r="W7" s="91">
        <v>411.98351900479003</v>
      </c>
      <c r="X7" s="91">
        <v>22.843098714846398</v>
      </c>
      <c r="Y7" s="91">
        <v>188.57386404923801</v>
      </c>
      <c r="Z7" s="91">
        <v>113.772867612081</v>
      </c>
      <c r="AA7" s="91">
        <v>2135.8380495807701</v>
      </c>
      <c r="AB7" s="91">
        <v>87138.679661362097</v>
      </c>
      <c r="AC7" s="91">
        <v>606.94673946585397</v>
      </c>
      <c r="AD7" s="91">
        <v>291.94906132469299</v>
      </c>
      <c r="AE7" s="91">
        <v>137.12581266610999</v>
      </c>
      <c r="AF7" s="91">
        <v>105.039239510716</v>
      </c>
      <c r="AG7" s="91">
        <v>80.869923523450495</v>
      </c>
      <c r="AH7" s="91">
        <v>1404.87422640764</v>
      </c>
      <c r="AI7" s="91">
        <v>1404.87422640764</v>
      </c>
      <c r="AJ7" s="91">
        <v>2292112.5046373098</v>
      </c>
      <c r="AK7" s="91">
        <v>0</v>
      </c>
      <c r="AL7" s="91">
        <v>240.20035823702199</v>
      </c>
      <c r="AM7" s="91">
        <v>42.194259382728703</v>
      </c>
      <c r="AN7" s="91">
        <v>2157.1370841327398</v>
      </c>
      <c r="AO7" s="91">
        <v>291.96005665281899</v>
      </c>
      <c r="AP7" s="91">
        <v>1580.88131335501</v>
      </c>
      <c r="AQ7" s="91">
        <v>204.28830849168301</v>
      </c>
      <c r="AR7" s="91">
        <v>1427.62139869365</v>
      </c>
      <c r="AS7" s="91">
        <v>0</v>
      </c>
      <c r="AT7" s="91">
        <v>21151.9600817705</v>
      </c>
      <c r="AU7" s="91">
        <v>951.94955234246595</v>
      </c>
      <c r="AV7" s="91">
        <v>105.77211457673999</v>
      </c>
      <c r="AW7" s="91">
        <v>1057.7216669192001</v>
      </c>
      <c r="AX7" s="91">
        <v>0</v>
      </c>
      <c r="AY7" s="91">
        <v>1032.36839526161</v>
      </c>
      <c r="AZ7" s="91">
        <v>3.4337122993656197E-2</v>
      </c>
      <c r="BA7" s="91">
        <v>5680.6019647335097</v>
      </c>
      <c r="BB7" s="91">
        <v>0</v>
      </c>
      <c r="BC7" s="91">
        <v>51.377299638441897</v>
      </c>
      <c r="BD7" s="91">
        <v>621.46555224954</v>
      </c>
      <c r="BE7" s="91">
        <v>8.3729382043243594E-2</v>
      </c>
      <c r="BF7" s="91">
        <v>0</v>
      </c>
      <c r="BG7" s="91">
        <v>62.072571914989702</v>
      </c>
      <c r="BH7" s="91">
        <v>8747.0215864458605</v>
      </c>
      <c r="BI7" s="91">
        <v>7412.6892037060597</v>
      </c>
      <c r="BJ7" s="91">
        <v>1334.3323827397901</v>
      </c>
      <c r="BK7" s="91">
        <v>2.4453242917045501</v>
      </c>
      <c r="BL7" s="91">
        <v>2.7136410877384401E-2</v>
      </c>
      <c r="BM7" s="91">
        <v>36.570042610162197</v>
      </c>
      <c r="BN7" s="91">
        <v>29.109293259919401</v>
      </c>
      <c r="BO7" s="91">
        <v>2692.5947821567802</v>
      </c>
      <c r="BP7" s="91">
        <v>11.7177608844171</v>
      </c>
      <c r="BQ7" s="91">
        <v>14.8973250425326</v>
      </c>
      <c r="BR7" s="91">
        <v>3846.55930097499</v>
      </c>
      <c r="BS7" s="91">
        <v>106.36169635365</v>
      </c>
      <c r="BT7" s="91">
        <v>0.47975589374273098</v>
      </c>
      <c r="BU7" s="91">
        <v>43.217876112259297</v>
      </c>
      <c r="BV7" s="91">
        <v>3.71157606650242E-2</v>
      </c>
      <c r="BW7" s="91">
        <v>614.70594900435901</v>
      </c>
      <c r="BX7" s="91">
        <v>237.24003290933001</v>
      </c>
      <c r="BY7" s="91">
        <v>0</v>
      </c>
      <c r="BZ7" s="91">
        <v>261.217553856959</v>
      </c>
      <c r="CA7" s="91">
        <v>860.65860257513896</v>
      </c>
      <c r="CB7" s="91">
        <v>0</v>
      </c>
      <c r="CC7" s="91">
        <v>3198.7911815668999</v>
      </c>
      <c r="CD7" s="91">
        <v>20522.056854422099</v>
      </c>
      <c r="CE7" s="91">
        <v>654.23368912356</v>
      </c>
      <c r="CF7" s="91"/>
      <c r="CG7" s="49">
        <f t="shared" si="0"/>
        <v>7.9137962426413468E-4</v>
      </c>
      <c r="CH7" s="49">
        <f t="shared" si="1"/>
        <v>7.8725690191426589E-4</v>
      </c>
      <c r="CI7" s="49">
        <f t="shared" si="2"/>
        <v>5.0417199725893275E-4</v>
      </c>
      <c r="CJ7" s="49">
        <f t="shared" si="3"/>
        <v>7.289359820294403E-4</v>
      </c>
      <c r="CK7" s="49">
        <f t="shared" si="3"/>
        <v>7.2328998186175976E-4</v>
      </c>
      <c r="CL7" s="49">
        <f t="shared" si="4"/>
        <v>6.4045904954858877E-4</v>
      </c>
      <c r="CM7" s="49">
        <f t="shared" si="5"/>
        <v>7.8727801205916701E-4</v>
      </c>
      <c r="CN7" s="96">
        <f t="shared" si="6"/>
        <v>6.4113529416998853E-4</v>
      </c>
      <c r="CO7" s="96">
        <f t="shared" si="7"/>
        <v>6.4188749659605134E-4</v>
      </c>
      <c r="CP7" s="96">
        <f t="shared" si="8"/>
        <v>6.4112857110511614E-4</v>
      </c>
      <c r="CQ7" s="96">
        <f t="shared" si="9"/>
        <v>6.4426000981458276E-4</v>
      </c>
      <c r="CR7" s="95">
        <f t="shared" si="11"/>
        <v>6.4106939888609025E-4</v>
      </c>
      <c r="CS7" s="95">
        <f t="shared" si="12"/>
        <v>6.4161623606800978E-4</v>
      </c>
      <c r="CT7" s="96">
        <f t="shared" si="10"/>
        <v>6.416656504747906E-4</v>
      </c>
    </row>
    <row r="8" spans="1:98" x14ac:dyDescent="0.25">
      <c r="A8" s="90" t="s">
        <v>6</v>
      </c>
      <c r="B8" s="91">
        <v>966.95218399999999</v>
      </c>
      <c r="C8" s="91">
        <v>15.956910000000001</v>
      </c>
      <c r="D8" s="91">
        <v>17.658196</v>
      </c>
      <c r="E8" s="91">
        <v>102.353888</v>
      </c>
      <c r="F8" s="91">
        <v>86.740561999999997</v>
      </c>
      <c r="G8" s="91">
        <v>8.6317640000000004</v>
      </c>
      <c r="H8" s="91">
        <v>229.380436</v>
      </c>
      <c r="I8" s="89">
        <v>5.65469416</v>
      </c>
      <c r="J8" s="89">
        <v>2.4965342599999998</v>
      </c>
      <c r="K8" s="89">
        <v>14.82923692</v>
      </c>
      <c r="L8" s="89">
        <v>8.6981722999999995</v>
      </c>
      <c r="M8" s="89">
        <v>2.8494012400000002</v>
      </c>
      <c r="N8" s="89">
        <v>2.2759923400000002</v>
      </c>
      <c r="O8" s="89">
        <v>1.75551352</v>
      </c>
      <c r="Q8" s="90" t="s">
        <v>6</v>
      </c>
      <c r="R8" s="91">
        <v>13.678800828849599</v>
      </c>
      <c r="S8" s="91">
        <v>5.9915484247865596</v>
      </c>
      <c r="T8" s="91">
        <v>2.8494026610653802</v>
      </c>
      <c r="U8" s="91">
        <v>5.6546925167294404</v>
      </c>
      <c r="V8" s="91">
        <v>5.6546925167294404</v>
      </c>
      <c r="W8" s="91">
        <v>5.0435007176044504</v>
      </c>
      <c r="X8" s="91">
        <v>0.86399914107045395</v>
      </c>
      <c r="Y8" s="91">
        <v>2.4965223035486699</v>
      </c>
      <c r="Z8" s="91">
        <v>2.2760022311885599</v>
      </c>
      <c r="AA8" s="91">
        <v>21.320853090383899</v>
      </c>
      <c r="AB8" s="91">
        <v>966.95202500041296</v>
      </c>
      <c r="AC8" s="91">
        <v>10.0160581981183</v>
      </c>
      <c r="AD8" s="91">
        <v>2.6453197322442499</v>
      </c>
      <c r="AE8" s="91">
        <v>3.32361113196316</v>
      </c>
      <c r="AF8" s="91">
        <v>0.110303883455127</v>
      </c>
      <c r="AG8" s="91">
        <v>1.06631866179445</v>
      </c>
      <c r="AH8" s="91">
        <v>14.8292340022376</v>
      </c>
      <c r="AI8" s="91">
        <v>14.8292340022376</v>
      </c>
      <c r="AJ8" s="91">
        <v>25530.607097780401</v>
      </c>
      <c r="AK8" s="91">
        <v>0</v>
      </c>
      <c r="AL8" s="91">
        <v>4.7893533107139099</v>
      </c>
      <c r="AM8" s="91">
        <v>1.28690983736062</v>
      </c>
      <c r="AN8" s="91">
        <v>22.404035284322301</v>
      </c>
      <c r="AO8" s="91">
        <v>3.19593510981773</v>
      </c>
      <c r="AP8" s="91">
        <v>8.6981961953956493</v>
      </c>
      <c r="AQ8" s="91">
        <v>1.75553459001769</v>
      </c>
      <c r="AR8" s="91">
        <v>15.956906827163101</v>
      </c>
      <c r="AS8" s="91">
        <v>0</v>
      </c>
      <c r="AT8" s="91">
        <v>238.19219299260899</v>
      </c>
      <c r="AU8" s="91">
        <v>15.892374208127301</v>
      </c>
      <c r="AV8" s="91">
        <v>1.76582218136322</v>
      </c>
      <c r="AW8" s="91">
        <v>17.658196389490499</v>
      </c>
      <c r="AX8" s="91">
        <v>0</v>
      </c>
      <c r="AY8" s="91">
        <v>11.6623995899403</v>
      </c>
      <c r="AZ8" s="91">
        <v>2.4164746992068799E-3</v>
      </c>
      <c r="BA8" s="91">
        <v>65.218478156054104</v>
      </c>
      <c r="BB8" s="91">
        <v>1.01587878988298E-3</v>
      </c>
      <c r="BC8" s="91">
        <v>0.29040999134685802</v>
      </c>
      <c r="BD8" s="91">
        <v>3.1116058135881799</v>
      </c>
      <c r="BE8" s="91">
        <v>9.8433417660124395E-4</v>
      </c>
      <c r="BF8" s="91">
        <v>0</v>
      </c>
      <c r="BG8" s="91">
        <v>7.0336463896559107E-2</v>
      </c>
      <c r="BH8" s="91">
        <v>102.358515693711</v>
      </c>
      <c r="BI8" s="91">
        <v>86.745194155106105</v>
      </c>
      <c r="BJ8" s="91">
        <v>15.6133215386056</v>
      </c>
      <c r="BK8" s="91">
        <v>9.3117478794292195E-4</v>
      </c>
      <c r="BL8" s="91">
        <v>1.6912250533242899E-4</v>
      </c>
      <c r="BM8" s="91">
        <v>0.46256044797918799</v>
      </c>
      <c r="BN8" s="91">
        <v>4.3008206705357703E-2</v>
      </c>
      <c r="BO8" s="91">
        <v>33.812921069021201</v>
      </c>
      <c r="BP8" s="91">
        <v>0.222884957313006</v>
      </c>
      <c r="BQ8" s="91">
        <v>0.100217779174038</v>
      </c>
      <c r="BR8" s="91">
        <v>48.303431383896303</v>
      </c>
      <c r="BS8" s="91">
        <v>0.86409757198366299</v>
      </c>
      <c r="BT8" s="91">
        <v>1.7563549882328301E-3</v>
      </c>
      <c r="BU8" s="91">
        <v>0.32038817881688902</v>
      </c>
      <c r="BV8" s="91">
        <v>1.56523421352866E-4</v>
      </c>
      <c r="BW8" s="91">
        <v>8.6317579589609608</v>
      </c>
      <c r="BX8" s="91">
        <v>3.2248173536229099</v>
      </c>
      <c r="BY8" s="91">
        <v>0</v>
      </c>
      <c r="BZ8" s="91">
        <v>3.5949362174594999</v>
      </c>
      <c r="CA8" s="91">
        <v>10.812943790582899</v>
      </c>
      <c r="CB8" s="91">
        <v>0</v>
      </c>
      <c r="CC8" s="91">
        <v>37.2912550141371</v>
      </c>
      <c r="CD8" s="91">
        <v>229.38036695932999</v>
      </c>
      <c r="CE8" s="91">
        <v>7.9657887901475402</v>
      </c>
      <c r="CF8" s="91"/>
      <c r="CG8" s="49">
        <f t="shared" si="0"/>
        <v>-1.6443376379925472E-7</v>
      </c>
      <c r="CH8" s="49">
        <f t="shared" si="1"/>
        <v>-1.9883780129601918E-7</v>
      </c>
      <c r="CI8" s="49">
        <f t="shared" si="2"/>
        <v>2.2057207798589247E-8</v>
      </c>
      <c r="CJ8" s="49">
        <f t="shared" si="3"/>
        <v>4.5212681232009497E-5</v>
      </c>
      <c r="CK8" s="49">
        <f t="shared" si="3"/>
        <v>5.3402410582817888E-5</v>
      </c>
      <c r="CL8" s="49">
        <f t="shared" si="4"/>
        <v>-6.9986146976128733E-7</v>
      </c>
      <c r="CM8" s="49">
        <f t="shared" si="5"/>
        <v>-3.0098761349032283E-7</v>
      </c>
      <c r="CN8" s="96">
        <f t="shared" si="6"/>
        <v>-2.9060290674073796E-7</v>
      </c>
      <c r="CO8" s="96">
        <f t="shared" si="7"/>
        <v>-4.789219808222273E-6</v>
      </c>
      <c r="CP8" s="96">
        <f t="shared" si="8"/>
        <v>-1.9675742018491569E-7</v>
      </c>
      <c r="CQ8" s="96">
        <f t="shared" si="9"/>
        <v>2.7471743287645842E-6</v>
      </c>
      <c r="CR8" s="95">
        <f t="shared" si="11"/>
        <v>4.9872420917321149E-7</v>
      </c>
      <c r="CS8" s="95">
        <f t="shared" si="12"/>
        <v>4.3458795471003249E-6</v>
      </c>
      <c r="CT8" s="96">
        <f t="shared" si="10"/>
        <v>1.2002196194944149E-5</v>
      </c>
    </row>
    <row r="9" spans="1:98" x14ac:dyDescent="0.25">
      <c r="A9" s="90" t="s">
        <v>7</v>
      </c>
      <c r="B9" s="91">
        <v>1226.7573978999999</v>
      </c>
      <c r="C9" s="91">
        <v>20.13465536</v>
      </c>
      <c r="D9" s="91">
        <v>16.759346050000001</v>
      </c>
      <c r="E9" s="91">
        <v>124.81503677000001</v>
      </c>
      <c r="F9" s="91">
        <v>105.77547015</v>
      </c>
      <c r="G9" s="91">
        <v>9.2253465699999992</v>
      </c>
      <c r="H9" s="91">
        <v>289.43571439999999</v>
      </c>
      <c r="I9" s="89">
        <v>10.7317064</v>
      </c>
      <c r="J9" s="89">
        <v>4.7380232400000004</v>
      </c>
      <c r="K9" s="89">
        <v>28.14352345</v>
      </c>
      <c r="L9" s="89">
        <v>16.507741920000001</v>
      </c>
      <c r="M9" s="89">
        <v>5.4077085599999997</v>
      </c>
      <c r="N9" s="89">
        <v>4.3194700099999999</v>
      </c>
      <c r="O9" s="89">
        <v>3.3316842599999998</v>
      </c>
      <c r="Q9" s="90" t="s">
        <v>7</v>
      </c>
      <c r="R9" s="91">
        <v>15.775656990907001</v>
      </c>
      <c r="S9" s="91">
        <v>6.9099987454025298</v>
      </c>
      <c r="T9" s="91">
        <v>5.4077186258057699</v>
      </c>
      <c r="U9" s="91">
        <v>10.731709076487601</v>
      </c>
      <c r="V9" s="91">
        <v>10.731709076487601</v>
      </c>
      <c r="W9" s="91">
        <v>5.8166160105160403</v>
      </c>
      <c r="X9" s="91">
        <v>0.99645314069853397</v>
      </c>
      <c r="Y9" s="91">
        <v>4.7379912077638799</v>
      </c>
      <c r="Z9" s="91">
        <v>4.3194686113704197</v>
      </c>
      <c r="AA9" s="91">
        <v>24.589145451809699</v>
      </c>
      <c r="AB9" s="91">
        <v>1226.7569503463999</v>
      </c>
      <c r="AC9" s="91">
        <v>11.551422140766199</v>
      </c>
      <c r="AD9" s="91">
        <v>3.0508297057557101</v>
      </c>
      <c r="AE9" s="91">
        <v>3.8330929568577501</v>
      </c>
      <c r="AF9" s="91">
        <v>0.12721278925952201</v>
      </c>
      <c r="AG9" s="91">
        <v>1.2297691878833901</v>
      </c>
      <c r="AH9" s="91">
        <v>28.143519022287599</v>
      </c>
      <c r="AI9" s="91">
        <v>28.143519022287599</v>
      </c>
      <c r="AJ9" s="91">
        <v>27635.9293892645</v>
      </c>
      <c r="AK9" s="91">
        <v>0</v>
      </c>
      <c r="AL9" s="91">
        <v>5.5235110398518401</v>
      </c>
      <c r="AM9" s="91">
        <v>1.48418906908216</v>
      </c>
      <c r="AN9" s="91">
        <v>25.838412794894001</v>
      </c>
      <c r="AO9" s="91">
        <v>3.6858433094462502</v>
      </c>
      <c r="AP9" s="91">
        <v>16.507780809424698</v>
      </c>
      <c r="AQ9" s="91">
        <v>3.33167925118636</v>
      </c>
      <c r="AR9" s="91">
        <v>20.1346466376758</v>
      </c>
      <c r="AS9" s="91">
        <v>0</v>
      </c>
      <c r="AT9" s="91">
        <v>299.598321511047</v>
      </c>
      <c r="AU9" s="91">
        <v>15.0834188018981</v>
      </c>
      <c r="AV9" s="91">
        <v>1.6759275578851001</v>
      </c>
      <c r="AW9" s="91">
        <v>16.759346359783201</v>
      </c>
      <c r="AX9" s="91">
        <v>0</v>
      </c>
      <c r="AY9" s="91">
        <v>13.4501379180101</v>
      </c>
      <c r="AZ9" s="91">
        <v>2.6087828833148601E-3</v>
      </c>
      <c r="BA9" s="91">
        <v>75.215861980522106</v>
      </c>
      <c r="BB9" s="91">
        <v>1.32454284407259E-3</v>
      </c>
      <c r="BC9" s="91">
        <v>0.29457362268996901</v>
      </c>
      <c r="BD9" s="91">
        <v>3.22092008796441</v>
      </c>
      <c r="BE9" s="91">
        <v>2.1212398794071699E-3</v>
      </c>
      <c r="BF9" s="91">
        <v>0</v>
      </c>
      <c r="BG9" s="91">
        <v>7.0983014930802404E-2</v>
      </c>
      <c r="BH9" s="91">
        <v>124.81965338226399</v>
      </c>
      <c r="BI9" s="91">
        <v>105.780090117881</v>
      </c>
      <c r="BJ9" s="91">
        <v>19.039563264383698</v>
      </c>
      <c r="BK9" s="91">
        <v>1.1267519965607799E-3</v>
      </c>
      <c r="BL9" s="91">
        <v>2.6317638629386501E-4</v>
      </c>
      <c r="BM9" s="91">
        <v>1.10382414832696</v>
      </c>
      <c r="BN9" s="91">
        <v>4.0534532647695798E-2</v>
      </c>
      <c r="BO9" s="91">
        <v>41.316726136344798</v>
      </c>
      <c r="BP9" s="91">
        <v>0.24104885332098699</v>
      </c>
      <c r="BQ9" s="91">
        <v>0.11058016688988399</v>
      </c>
      <c r="BR9" s="91">
        <v>59.021818151755099</v>
      </c>
      <c r="BS9" s="91">
        <v>0.99654500946289803</v>
      </c>
      <c r="BT9" s="91">
        <v>1.9217357760544899E-3</v>
      </c>
      <c r="BU9" s="91">
        <v>0.34943143460264398</v>
      </c>
      <c r="BV9" s="91">
        <v>2.83738642063085E-4</v>
      </c>
      <c r="BW9" s="91">
        <v>9.22535826408064</v>
      </c>
      <c r="BX9" s="91">
        <v>3.719140787148</v>
      </c>
      <c r="BY9" s="91">
        <v>0</v>
      </c>
      <c r="BZ9" s="91">
        <v>4.14599361323324</v>
      </c>
      <c r="CA9" s="91">
        <v>12.470484558931201</v>
      </c>
      <c r="CB9" s="91">
        <v>0</v>
      </c>
      <c r="CC9" s="91">
        <v>43.007657239041599</v>
      </c>
      <c r="CD9" s="91">
        <v>289.43561467616797</v>
      </c>
      <c r="CE9" s="91">
        <v>9.1868833984655698</v>
      </c>
      <c r="CF9" s="91"/>
      <c r="CG9" s="49">
        <f t="shared" si="0"/>
        <v>-3.6482649361919416E-7</v>
      </c>
      <c r="CH9" s="49">
        <f t="shared" si="1"/>
        <v>-4.331995777351455E-7</v>
      </c>
      <c r="CI9" s="49">
        <f t="shared" si="2"/>
        <v>1.8484205711653297E-8</v>
      </c>
      <c r="CJ9" s="49">
        <f t="shared" si="3"/>
        <v>3.6987628922423963E-5</v>
      </c>
      <c r="CK9" s="49">
        <f t="shared" si="3"/>
        <v>4.3677119793907035E-5</v>
      </c>
      <c r="CL9" s="49">
        <f t="shared" si="4"/>
        <v>1.2676033959256296E-6</v>
      </c>
      <c r="CM9" s="49">
        <f t="shared" si="5"/>
        <v>-3.4454570414407515E-7</v>
      </c>
      <c r="CN9" s="96">
        <f t="shared" si="6"/>
        <v>2.4940000226238566E-7</v>
      </c>
      <c r="CO9" s="96">
        <f t="shared" si="7"/>
        <v>-6.7606751799030169E-6</v>
      </c>
      <c r="CP9" s="96">
        <f t="shared" si="8"/>
        <v>-1.5732615743843998E-7</v>
      </c>
      <c r="CQ9" s="96">
        <f t="shared" si="9"/>
        <v>2.3558294578323699E-6</v>
      </c>
      <c r="CR9" s="95">
        <f t="shared" si="11"/>
        <v>1.8613809635909562E-6</v>
      </c>
      <c r="CS9" s="95">
        <f t="shared" si="12"/>
        <v>-3.2379657155012358E-7</v>
      </c>
      <c r="CT9" s="96">
        <f t="shared" si="10"/>
        <v>-1.503387850999641E-6</v>
      </c>
    </row>
    <row r="10" spans="1:98" x14ac:dyDescent="0.25">
      <c r="A10" s="90" t="s">
        <v>8</v>
      </c>
      <c r="B10" s="91"/>
      <c r="C10" s="91"/>
      <c r="D10" s="91"/>
      <c r="E10" s="91"/>
      <c r="F10" s="91"/>
      <c r="G10" s="91"/>
      <c r="H10" s="91"/>
      <c r="I10" s="89"/>
      <c r="J10" s="89"/>
      <c r="K10" s="89"/>
      <c r="L10" s="89"/>
      <c r="M10" s="89"/>
      <c r="N10" s="89"/>
      <c r="O10" s="89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49">
        <f t="shared" si="0"/>
        <v>0</v>
      </c>
      <c r="CH10" s="49">
        <f t="shared" si="1"/>
        <v>0</v>
      </c>
      <c r="CI10" s="49">
        <f t="shared" si="2"/>
        <v>0</v>
      </c>
      <c r="CJ10" s="49">
        <f t="shared" si="3"/>
        <v>0</v>
      </c>
      <c r="CK10" s="49">
        <f t="shared" si="3"/>
        <v>0</v>
      </c>
      <c r="CL10" s="49">
        <f t="shared" si="4"/>
        <v>0</v>
      </c>
      <c r="CM10" s="49">
        <f t="shared" si="5"/>
        <v>0</v>
      </c>
      <c r="CN10" s="96">
        <f t="shared" si="6"/>
        <v>0</v>
      </c>
      <c r="CO10" s="96">
        <f t="shared" si="7"/>
        <v>0</v>
      </c>
      <c r="CP10" s="96">
        <f t="shared" si="8"/>
        <v>0</v>
      </c>
      <c r="CQ10" s="96">
        <f t="shared" si="9"/>
        <v>0</v>
      </c>
      <c r="CR10" s="95">
        <f t="shared" si="11"/>
        <v>0</v>
      </c>
      <c r="CS10" s="95">
        <f t="shared" si="12"/>
        <v>0</v>
      </c>
      <c r="CT10" s="96">
        <f t="shared" si="10"/>
        <v>0</v>
      </c>
    </row>
    <row r="11" spans="1:98" x14ac:dyDescent="0.25">
      <c r="A11" s="90" t="s">
        <v>9</v>
      </c>
      <c r="B11" s="91">
        <v>301981.16450000001</v>
      </c>
      <c r="C11" s="91">
        <v>4994.0778658999998</v>
      </c>
      <c r="D11" s="91">
        <v>6065.7103570999998</v>
      </c>
      <c r="E11" s="91">
        <v>32457.418968000002</v>
      </c>
      <c r="F11" s="91">
        <v>27506.286493</v>
      </c>
      <c r="G11" s="91">
        <v>2864.2116114</v>
      </c>
      <c r="H11" s="91">
        <v>71789.844782999993</v>
      </c>
      <c r="I11" s="89">
        <v>2105.2146745</v>
      </c>
      <c r="J11" s="89">
        <v>929.44735230000003</v>
      </c>
      <c r="K11" s="89">
        <v>5520.8515854999996</v>
      </c>
      <c r="L11" s="89">
        <v>3238.2865404999998</v>
      </c>
      <c r="M11" s="89">
        <v>1060.8179984000001</v>
      </c>
      <c r="N11" s="89">
        <v>847.34069261000002</v>
      </c>
      <c r="O11" s="89">
        <v>653.56899023999995</v>
      </c>
      <c r="Q11" s="90" t="s">
        <v>9</v>
      </c>
      <c r="R11" s="91">
        <v>4166.3732365590704</v>
      </c>
      <c r="S11" s="91">
        <v>1824.9148832164601</v>
      </c>
      <c r="T11" s="91">
        <v>1060.8145350918301</v>
      </c>
      <c r="U11" s="91">
        <v>2047.6890202407301</v>
      </c>
      <c r="V11" s="91">
        <v>2047.6890202407301</v>
      </c>
      <c r="W11" s="91">
        <v>1536.17632100985</v>
      </c>
      <c r="X11" s="91">
        <v>263.16192532913402</v>
      </c>
      <c r="Y11" s="91">
        <v>904.05507671992405</v>
      </c>
      <c r="Z11" s="91">
        <v>847.33815608175905</v>
      </c>
      <c r="AA11" s="91">
        <v>6493.99639876541</v>
      </c>
      <c r="AB11" s="91">
        <v>301979.08893493598</v>
      </c>
      <c r="AC11" s="91">
        <v>3050.7371457331901</v>
      </c>
      <c r="AD11" s="91">
        <v>805.713886109226</v>
      </c>
      <c r="AE11" s="91">
        <v>1012.3368668852401</v>
      </c>
      <c r="AF11" s="91">
        <v>33.596981494697097</v>
      </c>
      <c r="AG11" s="91">
        <v>324.78270056307503</v>
      </c>
      <c r="AH11" s="91">
        <v>5369.9734668441297</v>
      </c>
      <c r="AI11" s="91">
        <v>5369.9734668441297</v>
      </c>
      <c r="AJ11" s="91">
        <v>13364926.886132</v>
      </c>
      <c r="AK11" s="91">
        <v>0</v>
      </c>
      <c r="AL11" s="91">
        <v>1458.7479722318801</v>
      </c>
      <c r="AM11" s="91">
        <v>391.97454882496697</v>
      </c>
      <c r="AN11" s="91">
        <v>6823.9308148179398</v>
      </c>
      <c r="AO11" s="91">
        <v>973.43259532076399</v>
      </c>
      <c r="AP11" s="91">
        <v>3149.7907936602701</v>
      </c>
      <c r="AQ11" s="91">
        <v>635.70836464348304</v>
      </c>
      <c r="AR11" s="91">
        <v>4994.0444032222704</v>
      </c>
      <c r="AS11" s="91">
        <v>0</v>
      </c>
      <c r="AT11" s="91">
        <v>74473.404982026797</v>
      </c>
      <c r="AU11" s="91">
        <v>5459.1296571724597</v>
      </c>
      <c r="AV11" s="91">
        <v>606.57000436466603</v>
      </c>
      <c r="AW11" s="91">
        <v>6065.6996615371199</v>
      </c>
      <c r="AX11" s="91">
        <v>0</v>
      </c>
      <c r="AY11" s="91">
        <v>3552.1983713378299</v>
      </c>
      <c r="AZ11" s="91">
        <v>0.77879817944079699</v>
      </c>
      <c r="BA11" s="91">
        <v>19864.528395959202</v>
      </c>
      <c r="BB11" s="91">
        <v>0.31897343009088502</v>
      </c>
      <c r="BC11" s="91">
        <v>94.297115157106802</v>
      </c>
      <c r="BD11" s="91">
        <v>1007.95209733968</v>
      </c>
      <c r="BE11" s="91">
        <v>0.27803826174374502</v>
      </c>
      <c r="BF11" s="91">
        <v>0</v>
      </c>
      <c r="BG11" s="91">
        <v>22.851864576563699</v>
      </c>
      <c r="BH11" s="91">
        <v>32458.736633457898</v>
      </c>
      <c r="BI11" s="91">
        <v>27507.6338985406</v>
      </c>
      <c r="BJ11" s="91">
        <v>4951.1027349173501</v>
      </c>
      <c r="BK11" s="91">
        <v>0.295611917022437</v>
      </c>
      <c r="BL11" s="91">
        <v>5.1521056624613398E-2</v>
      </c>
      <c r="BM11" s="91">
        <v>126.694726638337</v>
      </c>
      <c r="BN11" s="91">
        <v>14.0793452245131</v>
      </c>
      <c r="BO11" s="91">
        <v>10719.2500024195</v>
      </c>
      <c r="BP11" s="91">
        <v>71.817150670590806</v>
      </c>
      <c r="BQ11" s="91">
        <v>32.210511938027999</v>
      </c>
      <c r="BR11" s="91">
        <v>15313.021279353101</v>
      </c>
      <c r="BS11" s="91">
        <v>263.18933505980698</v>
      </c>
      <c r="BT11" s="91">
        <v>0.56509665656619101</v>
      </c>
      <c r="BU11" s="91">
        <v>103.125569259743</v>
      </c>
      <c r="BV11" s="91">
        <v>4.6196461827521303E-2</v>
      </c>
      <c r="BW11" s="91">
        <v>2864.2027330522401</v>
      </c>
      <c r="BX11" s="91">
        <v>982.23711740480303</v>
      </c>
      <c r="BY11" s="91">
        <v>0</v>
      </c>
      <c r="BZ11" s="91">
        <v>1094.9656948602301</v>
      </c>
      <c r="CA11" s="91">
        <v>3293.4696308411098</v>
      </c>
      <c r="CB11" s="91">
        <v>0</v>
      </c>
      <c r="CC11" s="91">
        <v>11358.361836681001</v>
      </c>
      <c r="CD11" s="91">
        <v>71789.360261975206</v>
      </c>
      <c r="CE11" s="91">
        <v>2426.2686994854198</v>
      </c>
      <c r="CF11" s="91"/>
      <c r="CG11" s="49">
        <f t="shared" si="0"/>
        <v>-6.8731606736846344E-6</v>
      </c>
      <c r="CH11" s="49">
        <f t="shared" si="1"/>
        <v>-6.700471764345017E-6</v>
      </c>
      <c r="CI11" s="49">
        <f t="shared" si="2"/>
        <v>-1.7632828226502207E-6</v>
      </c>
      <c r="CJ11" s="49">
        <f t="shared" si="3"/>
        <v>4.0596741817197651E-5</v>
      </c>
      <c r="CK11" s="49">
        <f t="shared" si="3"/>
        <v>4.8985367070300302E-5</v>
      </c>
      <c r="CL11" s="49">
        <f t="shared" si="4"/>
        <v>-3.0997527293755654E-6</v>
      </c>
      <c r="CM11" s="49">
        <f t="shared" si="5"/>
        <v>-6.7491582723468692E-6</v>
      </c>
      <c r="CN11" s="96">
        <f t="shared" si="6"/>
        <v>-2.7325315064570588E-2</v>
      </c>
      <c r="CO11" s="96">
        <f t="shared" si="7"/>
        <v>-2.7319756753559573E-2</v>
      </c>
      <c r="CP11" s="96">
        <f t="shared" si="8"/>
        <v>-2.7328776425024209E-2</v>
      </c>
      <c r="CQ11" s="96">
        <f t="shared" si="9"/>
        <v>-2.7327954377399141E-2</v>
      </c>
      <c r="CR11" s="95">
        <f t="shared" si="11"/>
        <v>-3.2647524601164128E-6</v>
      </c>
      <c r="CS11" s="95">
        <f t="shared" si="12"/>
        <v>-2.9935163778733912E-6</v>
      </c>
      <c r="CT11" s="96">
        <f t="shared" si="10"/>
        <v>-2.7327835107290251E-2</v>
      </c>
    </row>
    <row r="12" spans="1:98" x14ac:dyDescent="0.25">
      <c r="A12" s="90" t="s">
        <v>10</v>
      </c>
      <c r="B12" s="91">
        <v>423707.01095999999</v>
      </c>
      <c r="C12" s="91">
        <v>3053.9514254999999</v>
      </c>
      <c r="D12" s="91">
        <v>14564.999449999999</v>
      </c>
      <c r="E12" s="91">
        <v>59115.545011000002</v>
      </c>
      <c r="F12" s="91">
        <v>52151.367993</v>
      </c>
      <c r="G12" s="91">
        <v>3993.6288688</v>
      </c>
      <c r="H12" s="91">
        <v>28661.026911000001</v>
      </c>
      <c r="I12" s="89">
        <v>2834.2752577000001</v>
      </c>
      <c r="J12" s="89">
        <v>1251.3258737000001</v>
      </c>
      <c r="K12" s="89">
        <v>7432.7873558000001</v>
      </c>
      <c r="L12" s="89">
        <v>4359.7432304000004</v>
      </c>
      <c r="M12" s="89">
        <v>1428.1917619999999</v>
      </c>
      <c r="N12" s="89">
        <v>1140.7847479</v>
      </c>
      <c r="O12" s="89">
        <v>879.90761775999999</v>
      </c>
      <c r="Q12" s="90" t="s">
        <v>10</v>
      </c>
      <c r="R12" s="91">
        <v>830.85731837345497</v>
      </c>
      <c r="S12" s="91">
        <v>363.929355663926</v>
      </c>
      <c r="T12" s="91">
        <v>1428.1476536426801</v>
      </c>
      <c r="U12" s="91">
        <v>2834.1884327233402</v>
      </c>
      <c r="V12" s="91">
        <v>2834.1884327233402</v>
      </c>
      <c r="W12" s="91">
        <v>306.34488819256001</v>
      </c>
      <c r="X12" s="91">
        <v>52.479975379859603</v>
      </c>
      <c r="Y12" s="91">
        <v>1251.28770840222</v>
      </c>
      <c r="Z12" s="91">
        <v>1140.74923928058</v>
      </c>
      <c r="AA12" s="91">
        <v>1295.0389807665799</v>
      </c>
      <c r="AB12" s="91">
        <v>423680.47803264298</v>
      </c>
      <c r="AC12" s="91">
        <v>608.37983972648999</v>
      </c>
      <c r="AD12" s="91">
        <v>160.678255001385</v>
      </c>
      <c r="AE12" s="91">
        <v>201.87770669635799</v>
      </c>
      <c r="AF12" s="91">
        <v>6.69992584243706</v>
      </c>
      <c r="AG12" s="91">
        <v>64.768404708030104</v>
      </c>
      <c r="AH12" s="91">
        <v>7432.55884387272</v>
      </c>
      <c r="AI12" s="91">
        <v>7432.55884387272</v>
      </c>
      <c r="AJ12" s="91">
        <v>103.27760181219899</v>
      </c>
      <c r="AK12" s="91">
        <v>0</v>
      </c>
      <c r="AL12" s="91">
        <v>290.90688860076398</v>
      </c>
      <c r="AM12" s="91">
        <v>78.1678735113139</v>
      </c>
      <c r="AN12" s="91">
        <v>1360.8322865913401</v>
      </c>
      <c r="AO12" s="91">
        <v>194.12270698298701</v>
      </c>
      <c r="AP12" s="91">
        <v>4359.6235638477501</v>
      </c>
      <c r="AQ12" s="91">
        <v>879.88060644831296</v>
      </c>
      <c r="AR12" s="91">
        <v>3053.7747345911698</v>
      </c>
      <c r="AS12" s="91">
        <v>0</v>
      </c>
      <c r="AT12" s="91">
        <v>29194.533442371699</v>
      </c>
      <c r="AU12" s="91">
        <v>13108.136553536</v>
      </c>
      <c r="AV12" s="91">
        <v>1456.4598721131999</v>
      </c>
      <c r="AW12" s="91">
        <v>14564.596425649201</v>
      </c>
      <c r="AX12" s="91">
        <v>0</v>
      </c>
      <c r="AY12" s="91">
        <v>708.37952142347001</v>
      </c>
      <c r="AZ12" s="91">
        <v>1.49256801375243</v>
      </c>
      <c r="BA12" s="91">
        <v>3961.4016805862798</v>
      </c>
      <c r="BB12" s="91">
        <v>0.60066705840043599</v>
      </c>
      <c r="BC12" s="91">
        <v>181.605826112127</v>
      </c>
      <c r="BD12" s="91">
        <v>1938.20311548735</v>
      </c>
      <c r="BE12" s="91">
        <v>0.48339243265927001</v>
      </c>
      <c r="BF12" s="91">
        <v>0</v>
      </c>
      <c r="BG12" s="91">
        <v>44.026950429438301</v>
      </c>
      <c r="BH12" s="91">
        <v>59115.338385290997</v>
      </c>
      <c r="BI12" s="91">
        <v>52151.4417336888</v>
      </c>
      <c r="BJ12" s="91">
        <v>6963.8966516021501</v>
      </c>
      <c r="BK12" s="91">
        <v>0.56086360819579195</v>
      </c>
      <c r="BL12" s="91">
        <v>9.4973620633167402E-2</v>
      </c>
      <c r="BM12" s="91">
        <v>214.56339232405699</v>
      </c>
      <c r="BN12" s="91">
        <v>27.258651613287199</v>
      </c>
      <c r="BO12" s="91">
        <v>20318.524237395799</v>
      </c>
      <c r="BP12" s="91">
        <v>137.61763397672999</v>
      </c>
      <c r="BQ12" s="91">
        <v>61.619928655323797</v>
      </c>
      <c r="BR12" s="91">
        <v>29026.1501288502</v>
      </c>
      <c r="BS12" s="91">
        <v>52.485445572462297</v>
      </c>
      <c r="BT12" s="91">
        <v>1.08181128354977</v>
      </c>
      <c r="BU12" s="91">
        <v>197.47442014158</v>
      </c>
      <c r="BV12" s="91">
        <v>8.3172685675358293E-2</v>
      </c>
      <c r="BW12" s="91">
        <v>3993.3975709450201</v>
      </c>
      <c r="BX12" s="91">
        <v>195.87672182204301</v>
      </c>
      <c r="BY12" s="91">
        <v>0</v>
      </c>
      <c r="BZ12" s="91">
        <v>218.35749086728501</v>
      </c>
      <c r="CA12" s="91">
        <v>656.78417302467903</v>
      </c>
      <c r="CB12" s="91">
        <v>0</v>
      </c>
      <c r="CC12" s="91">
        <v>2265.0879956763501</v>
      </c>
      <c r="CD12" s="91">
        <v>28659.397086763998</v>
      </c>
      <c r="CE12" s="91">
        <v>483.84630097405699</v>
      </c>
      <c r="CF12" s="91"/>
      <c r="CG12" s="49">
        <f t="shared" si="0"/>
        <v>-6.2620930668325547E-5</v>
      </c>
      <c r="CH12" s="49">
        <f t="shared" si="1"/>
        <v>-5.7856489580926475E-5</v>
      </c>
      <c r="CI12" s="49">
        <f t="shared" si="2"/>
        <v>-2.7670742603334583E-5</v>
      </c>
      <c r="CJ12" s="49">
        <f t="shared" si="3"/>
        <v>-3.4952855288086342E-6</v>
      </c>
      <c r="CK12" s="49">
        <f t="shared" si="3"/>
        <v>1.4139741992975007E-6</v>
      </c>
      <c r="CL12" s="49">
        <f t="shared" si="4"/>
        <v>-5.7916712488448454E-5</v>
      </c>
      <c r="CM12" s="49">
        <f t="shared" si="5"/>
        <v>-5.6865521290065305E-5</v>
      </c>
      <c r="CN12" s="96">
        <f t="shared" si="6"/>
        <v>-3.0633925347960992E-5</v>
      </c>
      <c r="CO12" s="96">
        <f t="shared" si="7"/>
        <v>-3.0499887025629242E-5</v>
      </c>
      <c r="CP12" s="96">
        <f t="shared" si="8"/>
        <v>-3.0743773007552818E-5</v>
      </c>
      <c r="CQ12" s="96">
        <f t="shared" si="9"/>
        <v>-2.7448073413089032E-5</v>
      </c>
      <c r="CR12" s="95">
        <f t="shared" si="11"/>
        <v>-3.0884058074988691E-5</v>
      </c>
      <c r="CS12" s="95">
        <f t="shared" si="12"/>
        <v>-3.1126485066800386E-5</v>
      </c>
      <c r="CT12" s="96">
        <f t="shared" si="10"/>
        <v>-3.0697895031067802E-5</v>
      </c>
    </row>
    <row r="13" spans="1:98" x14ac:dyDescent="0.25">
      <c r="A13" s="90" t="s">
        <v>12</v>
      </c>
      <c r="B13" s="91">
        <v>199572.3008</v>
      </c>
      <c r="C13" s="91">
        <v>3270.672579</v>
      </c>
      <c r="D13" s="91">
        <v>2474.6032100000002</v>
      </c>
      <c r="E13" s="91">
        <v>20080.337779000001</v>
      </c>
      <c r="F13" s="91">
        <v>17017.234940999999</v>
      </c>
      <c r="G13" s="91">
        <v>1423.790542</v>
      </c>
      <c r="H13" s="91">
        <v>47015.880187000002</v>
      </c>
      <c r="I13" s="89">
        <v>1629.1860825000001</v>
      </c>
      <c r="J13" s="89">
        <v>436.77911247999998</v>
      </c>
      <c r="K13" s="89">
        <v>3254.0043767000002</v>
      </c>
      <c r="L13" s="89">
        <v>3661.6648819000002</v>
      </c>
      <c r="M13" s="89">
        <v>497.92819064999998</v>
      </c>
      <c r="N13" s="89">
        <v>263.52339579</v>
      </c>
      <c r="O13" s="89">
        <v>473.17736665000001</v>
      </c>
      <c r="Q13" s="90" t="s">
        <v>12</v>
      </c>
      <c r="R13" s="91">
        <v>3034.9896086771701</v>
      </c>
      <c r="S13" s="91">
        <v>579.76635427573501</v>
      </c>
      <c r="T13" s="91">
        <v>498.35200381233102</v>
      </c>
      <c r="U13" s="91">
        <v>1630.5731953382699</v>
      </c>
      <c r="V13" s="91">
        <v>1630.5731953382699</v>
      </c>
      <c r="W13" s="91">
        <v>942.09666026359503</v>
      </c>
      <c r="X13" s="91">
        <v>52.236076729112703</v>
      </c>
      <c r="Y13" s="91">
        <v>437.15104101919502</v>
      </c>
      <c r="Z13" s="91">
        <v>263.74776524350898</v>
      </c>
      <c r="AA13" s="91">
        <v>4884.0934396596103</v>
      </c>
      <c r="AB13" s="91">
        <v>199746.59906236501</v>
      </c>
      <c r="AC13" s="91">
        <v>1387.92577840744</v>
      </c>
      <c r="AD13" s="91">
        <v>667.60985571466495</v>
      </c>
      <c r="AE13" s="91">
        <v>313.57017288759999</v>
      </c>
      <c r="AF13" s="91">
        <v>240.19671370485301</v>
      </c>
      <c r="AG13" s="91">
        <v>184.92787359634099</v>
      </c>
      <c r="AH13" s="91">
        <v>3256.7751320881998</v>
      </c>
      <c r="AI13" s="91">
        <v>3256.7751320881998</v>
      </c>
      <c r="AJ13" s="91">
        <v>3692570.89644934</v>
      </c>
      <c r="AK13" s="91">
        <v>0</v>
      </c>
      <c r="AL13" s="91">
        <v>549.274426841891</v>
      </c>
      <c r="AM13" s="91">
        <v>96.487188029077203</v>
      </c>
      <c r="AN13" s="91">
        <v>4932.7990842834897</v>
      </c>
      <c r="AO13" s="91">
        <v>667.63489606557596</v>
      </c>
      <c r="AP13" s="91">
        <v>3664.79398670615</v>
      </c>
      <c r="AQ13" s="91">
        <v>473.580046857132</v>
      </c>
      <c r="AR13" s="91">
        <v>3273.5268632319699</v>
      </c>
      <c r="AS13" s="91">
        <v>0</v>
      </c>
      <c r="AT13" s="91">
        <v>48497.351371903198</v>
      </c>
      <c r="AU13" s="91">
        <v>2228.9959517802799</v>
      </c>
      <c r="AV13" s="91">
        <v>247.666202874606</v>
      </c>
      <c r="AW13" s="91">
        <v>2476.6621546548899</v>
      </c>
      <c r="AX13" s="91">
        <v>0</v>
      </c>
      <c r="AY13" s="91">
        <v>2360.7516769517201</v>
      </c>
      <c r="AZ13" s="91">
        <v>8.0081538267277305E-2</v>
      </c>
      <c r="BA13" s="91">
        <v>12990.024184747301</v>
      </c>
      <c r="BB13" s="91">
        <v>0</v>
      </c>
      <c r="BC13" s="91">
        <v>117.32077053974599</v>
      </c>
      <c r="BD13" s="91">
        <v>1420.36926203144</v>
      </c>
      <c r="BE13" s="91">
        <v>0.191767063740031</v>
      </c>
      <c r="BF13" s="91">
        <v>0</v>
      </c>
      <c r="BG13" s="91">
        <v>141.712999599309</v>
      </c>
      <c r="BH13" s="91">
        <v>20097.151372221</v>
      </c>
      <c r="BI13" s="91">
        <v>17031.387181900402</v>
      </c>
      <c r="BJ13" s="91">
        <v>3065.7641903205999</v>
      </c>
      <c r="BK13" s="91">
        <v>5.5936543300760002</v>
      </c>
      <c r="BL13" s="91">
        <v>6.1951046318005701E-2</v>
      </c>
      <c r="BM13" s="91">
        <v>83.554218131472595</v>
      </c>
      <c r="BN13" s="91">
        <v>66.751495796447202</v>
      </c>
      <c r="BO13" s="91">
        <v>6190.8473426853297</v>
      </c>
      <c r="BP13" s="91">
        <v>26.824342802625701</v>
      </c>
      <c r="BQ13" s="91">
        <v>34.149904365261698</v>
      </c>
      <c r="BR13" s="91">
        <v>8844.0604491696795</v>
      </c>
      <c r="BS13" s="91">
        <v>243.22076824364899</v>
      </c>
      <c r="BT13" s="91">
        <v>1.0955637879539399</v>
      </c>
      <c r="BU13" s="91">
        <v>98.688703003577004</v>
      </c>
      <c r="BV13" s="91">
        <v>8.4676009187762094E-2</v>
      </c>
      <c r="BW13" s="91">
        <v>1425.00280895473</v>
      </c>
      <c r="BX13" s="91">
        <v>542.504909321573</v>
      </c>
      <c r="BY13" s="91">
        <v>0</v>
      </c>
      <c r="BZ13" s="91">
        <v>597.33508359754899</v>
      </c>
      <c r="CA13" s="91">
        <v>1968.0972085844101</v>
      </c>
      <c r="CB13" s="91">
        <v>0</v>
      </c>
      <c r="CC13" s="91">
        <v>7314.7841832921704</v>
      </c>
      <c r="CD13" s="91">
        <v>47056.912440858199</v>
      </c>
      <c r="CE13" s="91">
        <v>1496.05804278698</v>
      </c>
      <c r="CF13" s="91"/>
      <c r="CG13" s="49">
        <f t="shared" si="0"/>
        <v>8.7335898652433062E-4</v>
      </c>
      <c r="CH13" s="49">
        <f t="shared" si="1"/>
        <v>8.726902993275176E-4</v>
      </c>
      <c r="CI13" s="49">
        <f t="shared" si="2"/>
        <v>8.3203022067110648E-4</v>
      </c>
      <c r="CJ13" s="49">
        <f t="shared" si="3"/>
        <v>8.3731625463902911E-4</v>
      </c>
      <c r="CK13" s="49">
        <f t="shared" si="3"/>
        <v>8.3164162388717601E-4</v>
      </c>
      <c r="CL13" s="49">
        <f t="shared" si="4"/>
        <v>8.5143630258081317E-4</v>
      </c>
      <c r="CM13" s="49">
        <f t="shared" si="5"/>
        <v>8.727318024249665E-4</v>
      </c>
      <c r="CN13" s="96">
        <f t="shared" si="6"/>
        <v>8.5141461320443492E-4</v>
      </c>
      <c r="CO13" s="96">
        <f t="shared" si="7"/>
        <v>8.5152547035332378E-4</v>
      </c>
      <c r="CP13" s="96">
        <f t="shared" si="8"/>
        <v>8.5149098385957052E-4</v>
      </c>
      <c r="CQ13" s="96">
        <f t="shared" si="9"/>
        <v>8.5455794210369295E-4</v>
      </c>
      <c r="CR13" s="95">
        <f t="shared" si="11"/>
        <v>8.5115317889070347E-4</v>
      </c>
      <c r="CS13" s="95">
        <f t="shared" si="12"/>
        <v>8.5142138077099958E-4</v>
      </c>
      <c r="CT13" s="96">
        <f t="shared" si="10"/>
        <v>8.5101324685685588E-4</v>
      </c>
    </row>
    <row r="14" spans="1:98" x14ac:dyDescent="0.25">
      <c r="A14" s="90" t="s">
        <v>13</v>
      </c>
      <c r="B14" s="91">
        <v>82900.957584000003</v>
      </c>
      <c r="C14" s="91">
        <v>1364.1589581000001</v>
      </c>
      <c r="D14" s="91">
        <v>1313.3891791999999</v>
      </c>
      <c r="E14" s="91">
        <v>8596.1598608999993</v>
      </c>
      <c r="F14" s="91">
        <v>7284.8819384999997</v>
      </c>
      <c r="G14" s="91">
        <v>678.72039658000006</v>
      </c>
      <c r="H14" s="91">
        <v>19609.778308000001</v>
      </c>
      <c r="I14" s="89">
        <v>582.17224160000001</v>
      </c>
      <c r="J14" s="89">
        <v>156.31116292999999</v>
      </c>
      <c r="K14" s="89">
        <v>872.56364469000005</v>
      </c>
      <c r="L14" s="89">
        <v>800.31315287999996</v>
      </c>
      <c r="M14" s="89">
        <v>177.84736699999999</v>
      </c>
      <c r="N14" s="89">
        <v>94.481413939999996</v>
      </c>
      <c r="O14" s="89">
        <v>168.81605644000001</v>
      </c>
      <c r="Q14" s="90" t="s">
        <v>13</v>
      </c>
      <c r="R14" s="91">
        <v>1578.08844689026</v>
      </c>
      <c r="S14" s="91">
        <v>273.16871632035298</v>
      </c>
      <c r="T14" s="91">
        <v>177.847112034715</v>
      </c>
      <c r="U14" s="91">
        <v>582.17210250829999</v>
      </c>
      <c r="V14" s="91">
        <v>582.17210250829999</v>
      </c>
      <c r="W14" s="91">
        <v>442.34859566864498</v>
      </c>
      <c r="X14" s="91">
        <v>24.6854404550966</v>
      </c>
      <c r="Y14" s="91">
        <v>156.311328432545</v>
      </c>
      <c r="Z14" s="91">
        <v>94.481597015820299</v>
      </c>
      <c r="AA14" s="91">
        <v>1992.7543087438701</v>
      </c>
      <c r="AB14" s="91">
        <v>82900.935457266096</v>
      </c>
      <c r="AC14" s="91">
        <v>656.39031666151902</v>
      </c>
      <c r="AD14" s="91">
        <v>263.34240687921999</v>
      </c>
      <c r="AE14" s="91">
        <v>187.29909368903299</v>
      </c>
      <c r="AF14" s="91">
        <v>113.26962057745899</v>
      </c>
      <c r="AG14" s="91">
        <v>178.44023786048001</v>
      </c>
      <c r="AH14" s="91">
        <v>872.56332263044999</v>
      </c>
      <c r="AI14" s="91">
        <v>872.56332263044999</v>
      </c>
      <c r="AJ14" s="91">
        <v>1982264.3835187899</v>
      </c>
      <c r="AK14" s="91">
        <v>0</v>
      </c>
      <c r="AL14" s="91">
        <v>259.809313417113</v>
      </c>
      <c r="AM14" s="91">
        <v>45.554306702875799</v>
      </c>
      <c r="AN14" s="91">
        <v>1984.0345128164099</v>
      </c>
      <c r="AO14" s="91">
        <v>314.42278633654598</v>
      </c>
      <c r="AP14" s="91">
        <v>800.31523301750406</v>
      </c>
      <c r="AQ14" s="91">
        <v>168.81603685840099</v>
      </c>
      <c r="AR14" s="91">
        <v>1364.15858194414</v>
      </c>
      <c r="AS14" s="91">
        <v>0</v>
      </c>
      <c r="AT14" s="91">
        <v>20239.328714319501</v>
      </c>
      <c r="AU14" s="91">
        <v>1182.04979297408</v>
      </c>
      <c r="AV14" s="91">
        <v>131.33893292481599</v>
      </c>
      <c r="AW14" s="91">
        <v>1313.3887258989</v>
      </c>
      <c r="AX14" s="91">
        <v>0</v>
      </c>
      <c r="AY14" s="91">
        <v>1046.4762570036401</v>
      </c>
      <c r="AZ14" s="91">
        <v>0.19417048430033501</v>
      </c>
      <c r="BA14" s="91">
        <v>5841.41844093288</v>
      </c>
      <c r="BB14" s="91">
        <v>8.7545457100811797E-2</v>
      </c>
      <c r="BC14" s="91">
        <v>22.843157853579999</v>
      </c>
      <c r="BD14" s="91">
        <v>246.43383326002899</v>
      </c>
      <c r="BE14" s="91">
        <v>0.10658340010031001</v>
      </c>
      <c r="BF14" s="91">
        <v>0</v>
      </c>
      <c r="BG14" s="91">
        <v>5.5231583971295803</v>
      </c>
      <c r="BH14" s="91">
        <v>8596.5213915427794</v>
      </c>
      <c r="BI14" s="91">
        <v>7285.2437701314902</v>
      </c>
      <c r="BJ14" s="91">
        <v>1311.2776214112801</v>
      </c>
      <c r="BK14" s="91">
        <v>7.7977549661866097E-2</v>
      </c>
      <c r="BL14" s="91">
        <v>1.5682352221432199E-2</v>
      </c>
      <c r="BM14" s="91">
        <v>52.864801232604101</v>
      </c>
      <c r="BN14" s="91">
        <v>3.3027045815351799</v>
      </c>
      <c r="BO14" s="91">
        <v>2841.9417469424602</v>
      </c>
      <c r="BP14" s="91">
        <v>17.920452952154101</v>
      </c>
      <c r="BQ14" s="91">
        <v>8.1147489109718496</v>
      </c>
      <c r="BR14" s="91">
        <v>4059.8237579986398</v>
      </c>
      <c r="BS14" s="91">
        <v>96.815288425546697</v>
      </c>
      <c r="BT14" s="91">
        <v>0.14179250867243101</v>
      </c>
      <c r="BU14" s="91">
        <v>25.836099044406598</v>
      </c>
      <c r="BV14" s="91">
        <v>1.55572059216146E-2</v>
      </c>
      <c r="BW14" s="91">
        <v>678.719913049708</v>
      </c>
      <c r="BX14" s="91">
        <v>256.16678434080399</v>
      </c>
      <c r="BY14" s="91">
        <v>0</v>
      </c>
      <c r="BZ14" s="91">
        <v>281.02923469275999</v>
      </c>
      <c r="CA14" s="91">
        <v>896.15797697867799</v>
      </c>
      <c r="CB14" s="91">
        <v>0</v>
      </c>
      <c r="CC14" s="91">
        <v>3101.9794152855602</v>
      </c>
      <c r="CD14" s="91">
        <v>19609.772878189098</v>
      </c>
      <c r="CE14" s="91">
        <v>678.02211648260402</v>
      </c>
      <c r="CF14" s="91"/>
      <c r="CG14" s="49">
        <f t="shared" si="0"/>
        <v>-2.6690564925113616E-7</v>
      </c>
      <c r="CH14" s="49">
        <f t="shared" si="1"/>
        <v>-2.7574195648807564E-7</v>
      </c>
      <c r="CI14" s="49">
        <f t="shared" si="2"/>
        <v>-3.4513844571190261E-7</v>
      </c>
      <c r="CJ14" s="49">
        <f t="shared" si="3"/>
        <v>4.2057226555835812E-5</v>
      </c>
      <c r="CK14" s="49">
        <f t="shared" si="3"/>
        <v>4.9668839460291203E-5</v>
      </c>
      <c r="CL14" s="49">
        <f t="shared" si="4"/>
        <v>-7.1241455906546202E-7</v>
      </c>
      <c r="CM14" s="49">
        <f t="shared" si="5"/>
        <v>-2.7689302843134635E-7</v>
      </c>
      <c r="CN14" s="96">
        <f t="shared" si="6"/>
        <v>-2.3891846790655911E-7</v>
      </c>
      <c r="CO14" s="96">
        <f t="shared" si="7"/>
        <v>1.0588018277117142E-6</v>
      </c>
      <c r="CP14" s="96">
        <f t="shared" si="8"/>
        <v>-3.6909576971012695E-7</v>
      </c>
      <c r="CQ14" s="96">
        <f t="shared" si="9"/>
        <v>2.5991544642357458E-6</v>
      </c>
      <c r="CR14" s="95">
        <f t="shared" si="11"/>
        <v>-1.4336185533464968E-6</v>
      </c>
      <c r="CS14" s="95">
        <f t="shared" si="12"/>
        <v>1.9376913687914182E-6</v>
      </c>
      <c r="CT14" s="96">
        <f t="shared" si="10"/>
        <v>-1.1599370008126008E-7</v>
      </c>
    </row>
    <row r="15" spans="1:98" x14ac:dyDescent="0.25">
      <c r="A15" s="90" t="s">
        <v>14</v>
      </c>
      <c r="B15" s="91">
        <v>35808.541788000002</v>
      </c>
      <c r="C15" s="91">
        <v>588.97092099999998</v>
      </c>
      <c r="D15" s="91">
        <v>553.48200099999997</v>
      </c>
      <c r="E15" s="91">
        <v>3700.7073329999998</v>
      </c>
      <c r="F15" s="91">
        <v>3136.1929340000002</v>
      </c>
      <c r="G15" s="91">
        <v>288.94046600000001</v>
      </c>
      <c r="H15" s="91">
        <v>8466.4584059999997</v>
      </c>
      <c r="I15" s="89">
        <v>247.53574312000001</v>
      </c>
      <c r="J15" s="89">
        <v>66.462460989999997</v>
      </c>
      <c r="K15" s="89">
        <v>371.00822569000002</v>
      </c>
      <c r="L15" s="89">
        <v>340.28779929000001</v>
      </c>
      <c r="M15" s="89">
        <v>75.619511070000001</v>
      </c>
      <c r="N15" s="89">
        <v>40.172865119999997</v>
      </c>
      <c r="O15" s="89">
        <v>71.779457809999997</v>
      </c>
      <c r="Q15" s="90" t="s">
        <v>14</v>
      </c>
      <c r="R15" s="91">
        <v>682.90143552094798</v>
      </c>
      <c r="S15" s="91">
        <v>118.21094276695401</v>
      </c>
      <c r="T15" s="91">
        <v>75.619424380237703</v>
      </c>
      <c r="U15" s="91">
        <v>247.53559893773601</v>
      </c>
      <c r="V15" s="91">
        <v>247.53559893773601</v>
      </c>
      <c r="W15" s="91">
        <v>191.42185276757201</v>
      </c>
      <c r="X15" s="91">
        <v>10.6823324249671</v>
      </c>
      <c r="Y15" s="91">
        <v>66.462331351093496</v>
      </c>
      <c r="Z15" s="91">
        <v>40.172918889473003</v>
      </c>
      <c r="AA15" s="91">
        <v>862.34386940227796</v>
      </c>
      <c r="AB15" s="91">
        <v>35808.532433406603</v>
      </c>
      <c r="AC15" s="91">
        <v>284.04614403629</v>
      </c>
      <c r="AD15" s="91">
        <v>113.958696519919</v>
      </c>
      <c r="AE15" s="91">
        <v>81.051816727039807</v>
      </c>
      <c r="AF15" s="91">
        <v>49.016220108298803</v>
      </c>
      <c r="AG15" s="91">
        <v>77.218035446402794</v>
      </c>
      <c r="AH15" s="91">
        <v>371.00811811026898</v>
      </c>
      <c r="AI15" s="91">
        <v>371.00811811026898</v>
      </c>
      <c r="AJ15" s="91">
        <v>987473.19668865704</v>
      </c>
      <c r="AK15" s="91">
        <v>0</v>
      </c>
      <c r="AL15" s="91">
        <v>112.429757121023</v>
      </c>
      <c r="AM15" s="91">
        <v>19.7130317102832</v>
      </c>
      <c r="AN15" s="91">
        <v>858.57035094426203</v>
      </c>
      <c r="AO15" s="91">
        <v>136.06321630916</v>
      </c>
      <c r="AP15" s="91">
        <v>340.28878042747101</v>
      </c>
      <c r="AQ15" s="91">
        <v>71.779501557212896</v>
      </c>
      <c r="AR15" s="91">
        <v>588.970746645943</v>
      </c>
      <c r="AS15" s="91">
        <v>0</v>
      </c>
      <c r="AT15" s="91">
        <v>8738.8895159201202</v>
      </c>
      <c r="AU15" s="91">
        <v>498.133574001113</v>
      </c>
      <c r="AV15" s="91">
        <v>55.348271692984298</v>
      </c>
      <c r="AW15" s="91">
        <v>553.48184569409705</v>
      </c>
      <c r="AX15" s="91">
        <v>0</v>
      </c>
      <c r="AY15" s="91">
        <v>452.85179701433498</v>
      </c>
      <c r="AZ15" s="91">
        <v>8.1751767335218203E-2</v>
      </c>
      <c r="BA15" s="91">
        <v>2527.8136643863099</v>
      </c>
      <c r="BB15" s="91">
        <v>3.8155664809272599E-2</v>
      </c>
      <c r="BC15" s="91">
        <v>9.50988806097984</v>
      </c>
      <c r="BD15" s="91">
        <v>102.969515572898</v>
      </c>
      <c r="BE15" s="91">
        <v>5.0897807823101097E-2</v>
      </c>
      <c r="BF15" s="91">
        <v>0</v>
      </c>
      <c r="BG15" s="91">
        <v>2.2972571118349601</v>
      </c>
      <c r="BH15" s="91">
        <v>3700.8573805801502</v>
      </c>
      <c r="BI15" s="91">
        <v>3136.3431702702401</v>
      </c>
      <c r="BJ15" s="91">
        <v>564.51421030991401</v>
      </c>
      <c r="BK15" s="91">
        <v>3.3522057562680098E-2</v>
      </c>
      <c r="BL15" s="91">
        <v>7.0613381173630502E-3</v>
      </c>
      <c r="BM15" s="91">
        <v>25.696872648246998</v>
      </c>
      <c r="BN15" s="91">
        <v>1.35699600136686</v>
      </c>
      <c r="BO15" s="91">
        <v>1223.9314559874699</v>
      </c>
      <c r="BP15" s="91">
        <v>7.5475054069456604</v>
      </c>
      <c r="BQ15" s="91">
        <v>3.4301485750976899</v>
      </c>
      <c r="BR15" s="91">
        <v>1748.42709689864</v>
      </c>
      <c r="BS15" s="91">
        <v>41.895923337145099</v>
      </c>
      <c r="BT15" s="91">
        <v>5.9845015206380102E-2</v>
      </c>
      <c r="BU15" s="91">
        <v>10.8979973316357</v>
      </c>
      <c r="BV15" s="91">
        <v>7.2030242541488198E-3</v>
      </c>
      <c r="BW15" s="91">
        <v>288.940250953884</v>
      </c>
      <c r="BX15" s="91">
        <v>110.85354508193301</v>
      </c>
      <c r="BY15" s="91">
        <v>0</v>
      </c>
      <c r="BZ15" s="91">
        <v>121.612346098966</v>
      </c>
      <c r="CA15" s="91">
        <v>387.80313456997197</v>
      </c>
      <c r="CB15" s="91">
        <v>0</v>
      </c>
      <c r="CC15" s="91">
        <v>1342.3496607174</v>
      </c>
      <c r="CD15" s="91">
        <v>8466.4557611732998</v>
      </c>
      <c r="CE15" s="91">
        <v>293.40719030676001</v>
      </c>
      <c r="CF15" s="91"/>
      <c r="CG15" s="49">
        <f t="shared" si="0"/>
        <v>-2.6123916061714497E-7</v>
      </c>
      <c r="CH15" s="49">
        <f t="shared" si="1"/>
        <v>-2.9603168978951864E-7</v>
      </c>
      <c r="CI15" s="49">
        <f t="shared" si="2"/>
        <v>-2.8059792846273501E-7</v>
      </c>
      <c r="CJ15" s="49">
        <f t="shared" si="3"/>
        <v>4.0545648885114185E-5</v>
      </c>
      <c r="CK15" s="49">
        <f t="shared" si="3"/>
        <v>4.7904026761616822E-5</v>
      </c>
      <c r="CL15" s="49">
        <f t="shared" si="4"/>
        <v>-7.4425752470167393E-7</v>
      </c>
      <c r="CM15" s="49">
        <f t="shared" si="5"/>
        <v>-3.1238879033912352E-7</v>
      </c>
      <c r="CN15" s="96">
        <f t="shared" si="6"/>
        <v>-5.8247048356491783E-7</v>
      </c>
      <c r="CO15" s="96">
        <f t="shared" si="7"/>
        <v>-1.9505583237419294E-6</v>
      </c>
      <c r="CP15" s="96">
        <f t="shared" si="8"/>
        <v>-2.8996589182434E-7</v>
      </c>
      <c r="CQ15" s="96">
        <f t="shared" si="9"/>
        <v>2.8832578571675532E-6</v>
      </c>
      <c r="CR15" s="95">
        <f t="shared" si="11"/>
        <v>-1.1463941127333149E-6</v>
      </c>
      <c r="CS15" s="95">
        <f t="shared" si="12"/>
        <v>1.3384525312048734E-6</v>
      </c>
      <c r="CT15" s="96">
        <f t="shared" si="10"/>
        <v>6.0946702906486736E-7</v>
      </c>
    </row>
    <row r="16" spans="1:98" x14ac:dyDescent="0.25">
      <c r="A16" s="90" t="s">
        <v>15</v>
      </c>
      <c r="B16" s="91">
        <v>90812.646571000005</v>
      </c>
      <c r="C16" s="91">
        <v>1492.9293872999999</v>
      </c>
      <c r="D16" s="91">
        <v>1365.6531987000001</v>
      </c>
      <c r="E16" s="91">
        <v>9351.2744136000001</v>
      </c>
      <c r="F16" s="91">
        <v>7924.8112130999998</v>
      </c>
      <c r="G16" s="91">
        <v>721.14751974000001</v>
      </c>
      <c r="H16" s="91">
        <v>21460.841576999999</v>
      </c>
      <c r="I16" s="89">
        <v>635.03901911000003</v>
      </c>
      <c r="J16" s="89">
        <v>170.50570306</v>
      </c>
      <c r="K16" s="89">
        <v>951.80072353000003</v>
      </c>
      <c r="L16" s="89">
        <v>872.98919813999998</v>
      </c>
      <c r="M16" s="89">
        <v>193.99760015999999</v>
      </c>
      <c r="N16" s="89">
        <v>103.06122375</v>
      </c>
      <c r="O16" s="89">
        <v>184.14616082000001</v>
      </c>
      <c r="Q16" s="90" t="s">
        <v>15</v>
      </c>
      <c r="R16" s="91">
        <v>1734.32323250631</v>
      </c>
      <c r="S16" s="91">
        <v>300.21207934617303</v>
      </c>
      <c r="T16" s="91">
        <v>193.96741753153</v>
      </c>
      <c r="U16" s="91">
        <v>618.34465925436496</v>
      </c>
      <c r="V16" s="91">
        <v>618.34465925436496</v>
      </c>
      <c r="W16" s="91">
        <v>486.14643939772401</v>
      </c>
      <c r="X16" s="91">
        <v>27.1292668194125</v>
      </c>
      <c r="Y16" s="91">
        <v>166.023810261406</v>
      </c>
      <c r="Z16" s="91">
        <v>103.045609991023</v>
      </c>
      <c r="AA16" s="91">
        <v>2190.0469088466298</v>
      </c>
      <c r="AB16" s="91">
        <v>90792.330998418096</v>
      </c>
      <c r="AC16" s="91">
        <v>721.37288940062297</v>
      </c>
      <c r="AD16" s="91">
        <v>289.41672734395001</v>
      </c>
      <c r="AE16" s="91">
        <v>205.842464035326</v>
      </c>
      <c r="AF16" s="91">
        <v>124.483613281053</v>
      </c>
      <c r="AG16" s="91">
        <v>196.106338761275</v>
      </c>
      <c r="AH16" s="91">
        <v>926.77739723036598</v>
      </c>
      <c r="AI16" s="91">
        <v>926.77739723036598</v>
      </c>
      <c r="AJ16" s="91">
        <v>1981645.96831462</v>
      </c>
      <c r="AK16" s="91">
        <v>0</v>
      </c>
      <c r="AL16" s="91">
        <v>285.53039189550901</v>
      </c>
      <c r="AM16" s="91">
        <v>50.064447692856803</v>
      </c>
      <c r="AN16" s="91">
        <v>2180.4665276606302</v>
      </c>
      <c r="AO16" s="91">
        <v>345.55409539910102</v>
      </c>
      <c r="AP16" s="91">
        <v>850.03964488454699</v>
      </c>
      <c r="AQ16" s="91">
        <v>179.30519704149901</v>
      </c>
      <c r="AR16" s="91">
        <v>1492.5983224777699</v>
      </c>
      <c r="AS16" s="91">
        <v>0</v>
      </c>
      <c r="AT16" s="91">
        <v>22147.977660895998</v>
      </c>
      <c r="AU16" s="91">
        <v>1228.95212075155</v>
      </c>
      <c r="AV16" s="91">
        <v>136.55046382138099</v>
      </c>
      <c r="AW16" s="91">
        <v>1365.5025845729299</v>
      </c>
      <c r="AX16" s="91">
        <v>0</v>
      </c>
      <c r="AY16" s="91">
        <v>1150.0797434424601</v>
      </c>
      <c r="AZ16" s="91">
        <v>3.12362890876723</v>
      </c>
      <c r="BA16" s="91">
        <v>6419.7419080176496</v>
      </c>
      <c r="BB16" s="91">
        <v>62.6372936302959</v>
      </c>
      <c r="BC16" s="91">
        <v>114.09344357766</v>
      </c>
      <c r="BD16" s="91">
        <v>274.14118874320002</v>
      </c>
      <c r="BE16" s="91">
        <v>2.5363649853117001</v>
      </c>
      <c r="BF16" s="91">
        <v>0</v>
      </c>
      <c r="BG16" s="91">
        <v>103.793338329006</v>
      </c>
      <c r="BH16" s="91">
        <v>9348.8245815234604</v>
      </c>
      <c r="BI16" s="91">
        <v>7922.6593078141204</v>
      </c>
      <c r="BJ16" s="91">
        <v>1426.16527370933</v>
      </c>
      <c r="BK16" s="91">
        <v>7.6395883426203</v>
      </c>
      <c r="BL16" s="91">
        <v>0.53243349834928899</v>
      </c>
      <c r="BM16" s="91">
        <v>2049.7204620557</v>
      </c>
      <c r="BN16" s="91">
        <v>2.4658438934726599</v>
      </c>
      <c r="BO16" s="91">
        <v>2113.1056101897598</v>
      </c>
      <c r="BP16" s="91">
        <v>12.6184147372366</v>
      </c>
      <c r="BQ16" s="91">
        <v>21.096194384497</v>
      </c>
      <c r="BR16" s="91">
        <v>3019.5143244211399</v>
      </c>
      <c r="BS16" s="91">
        <v>106.40040324970801</v>
      </c>
      <c r="BT16" s="91">
        <v>69.8045776208821</v>
      </c>
      <c r="BU16" s="91">
        <v>65.609285166752102</v>
      </c>
      <c r="BV16" s="91">
        <v>0.22731532946422101</v>
      </c>
      <c r="BW16" s="91">
        <v>721.03328070371504</v>
      </c>
      <c r="BX16" s="91">
        <v>281.53054037795403</v>
      </c>
      <c r="BY16" s="91">
        <v>0</v>
      </c>
      <c r="BZ16" s="91">
        <v>308.85420965030698</v>
      </c>
      <c r="CA16" s="91">
        <v>984.88363629436003</v>
      </c>
      <c r="CB16" s="91">
        <v>0</v>
      </c>
      <c r="CC16" s="91">
        <v>3409.0955683039701</v>
      </c>
      <c r="CD16" s="91">
        <v>21456.083330412101</v>
      </c>
      <c r="CE16" s="91">
        <v>745.14931159344906</v>
      </c>
      <c r="CF16" s="91"/>
      <c r="CG16" s="49">
        <f t="shared" si="0"/>
        <v>-2.2370862813722171E-4</v>
      </c>
      <c r="CH16" s="49">
        <f t="shared" si="1"/>
        <v>-2.2175517813924058E-4</v>
      </c>
      <c r="CI16" s="49">
        <f t="shared" si="2"/>
        <v>-1.1028724365275022E-4</v>
      </c>
      <c r="CJ16" s="49">
        <f t="shared" si="3"/>
        <v>-2.6197841793379218E-4</v>
      </c>
      <c r="CK16" s="49">
        <f t="shared" si="3"/>
        <v>-2.7154025856441708E-4</v>
      </c>
      <c r="CL16" s="49">
        <f t="shared" si="4"/>
        <v>-1.5841285334539923E-4</v>
      </c>
      <c r="CM16" s="49">
        <f t="shared" si="5"/>
        <v>-2.2171761395406398E-4</v>
      </c>
      <c r="CN16" s="96">
        <f t="shared" si="6"/>
        <v>-2.628871510766697E-2</v>
      </c>
      <c r="CO16" s="96">
        <f t="shared" si="7"/>
        <v>-2.6285882044759821E-2</v>
      </c>
      <c r="CP16" s="96">
        <f t="shared" si="8"/>
        <v>-2.6290509852554586E-2</v>
      </c>
      <c r="CQ16" s="96">
        <f t="shared" si="9"/>
        <v>-2.6288473333174748E-2</v>
      </c>
      <c r="CR16" s="95">
        <f t="shared" si="11"/>
        <v>-1.5558248372708682E-4</v>
      </c>
      <c r="CS16" s="95">
        <f t="shared" si="12"/>
        <v>-1.5149984066628071E-4</v>
      </c>
      <c r="CT16" s="96">
        <f t="shared" si="10"/>
        <v>-2.6288703261280362E-2</v>
      </c>
    </row>
    <row r="17" spans="1:98" x14ac:dyDescent="0.25">
      <c r="A17" s="90" t="s">
        <v>16</v>
      </c>
      <c r="B17" s="91">
        <v>601657.48471999995</v>
      </c>
      <c r="C17" s="91">
        <v>27873.651932000001</v>
      </c>
      <c r="D17" s="91">
        <v>13933.368696</v>
      </c>
      <c r="E17" s="91">
        <v>87925.665911999997</v>
      </c>
      <c r="F17" s="91">
        <v>67759.813540000003</v>
      </c>
      <c r="G17" s="91">
        <v>4146.5430035999998</v>
      </c>
      <c r="H17" s="91">
        <v>81809.104015999998</v>
      </c>
      <c r="I17" s="89">
        <v>4980.6231860999997</v>
      </c>
      <c r="J17" s="89">
        <v>1950.0522014000001</v>
      </c>
      <c r="K17" s="89">
        <v>9736.2923176000004</v>
      </c>
      <c r="L17" s="89">
        <v>3107.4635062000002</v>
      </c>
      <c r="M17" s="89">
        <v>1489.2645662</v>
      </c>
      <c r="N17" s="89">
        <v>1033.7067872</v>
      </c>
      <c r="O17" s="89">
        <v>655.48058765999997</v>
      </c>
      <c r="Q17" s="90" t="s">
        <v>16</v>
      </c>
      <c r="R17" s="91">
        <v>4786.2788022124896</v>
      </c>
      <c r="S17" s="91">
        <v>1189.9258762838599</v>
      </c>
      <c r="T17" s="91">
        <v>1489.0649653186199</v>
      </c>
      <c r="U17" s="91">
        <v>4979.9304701633</v>
      </c>
      <c r="V17" s="91">
        <v>4979.9304701633</v>
      </c>
      <c r="W17" s="91">
        <v>3024.5645317783801</v>
      </c>
      <c r="X17" s="91">
        <v>75.702179543195498</v>
      </c>
      <c r="Y17" s="91">
        <v>1949.6389545971199</v>
      </c>
      <c r="Z17" s="91">
        <v>1033.5116027931699</v>
      </c>
      <c r="AA17" s="91">
        <v>8419.1484257055399</v>
      </c>
      <c r="AB17" s="91">
        <v>601603.21137452603</v>
      </c>
      <c r="AC17" s="91">
        <v>2644.73445495336</v>
      </c>
      <c r="AD17" s="91">
        <v>1321.3292375343101</v>
      </c>
      <c r="AE17" s="91">
        <v>665.56742052195705</v>
      </c>
      <c r="AF17" s="91">
        <v>343.54210936755698</v>
      </c>
      <c r="AG17" s="91">
        <v>541.20148553004606</v>
      </c>
      <c r="AH17" s="91">
        <v>9734.4119851727701</v>
      </c>
      <c r="AI17" s="91">
        <v>9734.4119851727701</v>
      </c>
      <c r="AJ17" s="91">
        <v>75885842.479059204</v>
      </c>
      <c r="AK17" s="91">
        <v>0</v>
      </c>
      <c r="AL17" s="91">
        <v>1006.90680926145</v>
      </c>
      <c r="AM17" s="91">
        <v>183.52302681744499</v>
      </c>
      <c r="AN17" s="91">
        <v>6110.92185617007</v>
      </c>
      <c r="AO17" s="91">
        <v>1096.6075707636701</v>
      </c>
      <c r="AP17" s="91">
        <v>3107.9063140807898</v>
      </c>
      <c r="AQ17" s="91">
        <v>655.57246908681395</v>
      </c>
      <c r="AR17" s="91">
        <v>27866.091292191701</v>
      </c>
      <c r="AS17" s="91">
        <v>0</v>
      </c>
      <c r="AT17" s="91">
        <v>84612.265672933296</v>
      </c>
      <c r="AU17" s="91">
        <v>12537.6842374876</v>
      </c>
      <c r="AV17" s="91">
        <v>1393.0766564409601</v>
      </c>
      <c r="AW17" s="91">
        <v>13930.7608939285</v>
      </c>
      <c r="AX17" s="91">
        <v>0</v>
      </c>
      <c r="AY17" s="91">
        <v>3615.6654196548998</v>
      </c>
      <c r="AZ17" s="91">
        <v>13.7912911390179</v>
      </c>
      <c r="BA17" s="91">
        <v>21383.861643264299</v>
      </c>
      <c r="BB17" s="91">
        <v>14.7094253795642</v>
      </c>
      <c r="BC17" s="91">
        <v>4038.3349636447902</v>
      </c>
      <c r="BD17" s="91">
        <v>5635.5354981828305</v>
      </c>
      <c r="BE17" s="91">
        <v>4.6327496745316497</v>
      </c>
      <c r="BF17" s="91">
        <v>0</v>
      </c>
      <c r="BG17" s="91">
        <v>3097.9089296186498</v>
      </c>
      <c r="BH17" s="91">
        <v>87909.404105799695</v>
      </c>
      <c r="BI17" s="91">
        <v>67748.373143669494</v>
      </c>
      <c r="BJ17" s="91">
        <v>20161.03096213</v>
      </c>
      <c r="BK17" s="91">
        <v>35.500255882603803</v>
      </c>
      <c r="BL17" s="91">
        <v>4.6076596187106203E-2</v>
      </c>
      <c r="BM17" s="91">
        <v>1165.88886472935</v>
      </c>
      <c r="BN17" s="91">
        <v>298.469878418294</v>
      </c>
      <c r="BO17" s="91">
        <v>21244.105057402801</v>
      </c>
      <c r="BP17" s="91">
        <v>849.192880045415</v>
      </c>
      <c r="BQ17" s="91">
        <v>180.95061016639301</v>
      </c>
      <c r="BR17" s="91">
        <v>30351.0268385169</v>
      </c>
      <c r="BS17" s="91">
        <v>457.44388343103799</v>
      </c>
      <c r="BT17" s="91">
        <v>7.0481372075265796</v>
      </c>
      <c r="BU17" s="91">
        <v>810.75233260139896</v>
      </c>
      <c r="BV17" s="91">
        <v>0.479354463192182</v>
      </c>
      <c r="BW17" s="91">
        <v>4146.3510306964899</v>
      </c>
      <c r="BX17" s="91">
        <v>1147.8338923564099</v>
      </c>
      <c r="BY17" s="91">
        <v>0</v>
      </c>
      <c r="BZ17" s="91">
        <v>852.493299629224</v>
      </c>
      <c r="CA17" s="91">
        <v>3166.221194882</v>
      </c>
      <c r="CB17" s="91">
        <v>0</v>
      </c>
      <c r="CC17" s="91">
        <v>10834.036971831099</v>
      </c>
      <c r="CD17" s="91">
        <v>81818.649696919601</v>
      </c>
      <c r="CE17" s="91">
        <v>2383.3378512608601</v>
      </c>
      <c r="CF17" s="91"/>
      <c r="CG17" s="49">
        <f t="shared" si="0"/>
        <v>-9.0206382954213096E-5</v>
      </c>
      <c r="CH17" s="49">
        <f t="shared" si="1"/>
        <v>-2.7124683291392256E-4</v>
      </c>
      <c r="CI17" s="49">
        <f t="shared" si="2"/>
        <v>-1.8716235308178654E-4</v>
      </c>
      <c r="CJ17" s="49">
        <f t="shared" si="3"/>
        <v>-1.8494948012765287E-4</v>
      </c>
      <c r="CK17" s="49">
        <f t="shared" si="3"/>
        <v>-1.6883748246672816E-4</v>
      </c>
      <c r="CL17" s="49">
        <f t="shared" si="4"/>
        <v>-4.6297096965636273E-5</v>
      </c>
      <c r="CM17" s="49">
        <f t="shared" si="5"/>
        <v>1.1668237947865793E-4</v>
      </c>
      <c r="CN17" s="96">
        <f t="shared" si="6"/>
        <v>-1.3908218124850008E-4</v>
      </c>
      <c r="CO17" s="96">
        <f t="shared" si="7"/>
        <v>-2.1191576440029899E-4</v>
      </c>
      <c r="CP17" s="96">
        <f t="shared" si="8"/>
        <v>-1.9312612706084167E-4</v>
      </c>
      <c r="CQ17" s="96">
        <f t="shared" si="9"/>
        <v>1.4249817573274746E-4</v>
      </c>
      <c r="CR17" s="95">
        <f t="shared" si="11"/>
        <v>-1.3402647582584556E-4</v>
      </c>
      <c r="CS17" s="95">
        <f t="shared" si="12"/>
        <v>-1.8881989481639181E-4</v>
      </c>
      <c r="CT17" s="96">
        <f t="shared" si="10"/>
        <v>1.4017413870636737E-4</v>
      </c>
    </row>
    <row r="18" spans="1:98" x14ac:dyDescent="0.25">
      <c r="A18" s="90" t="s">
        <v>17</v>
      </c>
      <c r="B18" s="91">
        <v>90843.285025000005</v>
      </c>
      <c r="C18" s="91">
        <v>1500.358735</v>
      </c>
      <c r="D18" s="91">
        <v>1722.749466</v>
      </c>
      <c r="E18" s="91">
        <v>9672.9208259999996</v>
      </c>
      <c r="F18" s="91">
        <v>8197.3910520000009</v>
      </c>
      <c r="G18" s="91">
        <v>830.44520599999998</v>
      </c>
      <c r="H18" s="91">
        <v>21567.660433000001</v>
      </c>
      <c r="I18" s="89">
        <v>544.06401968</v>
      </c>
      <c r="J18" s="89">
        <v>240.20299138999999</v>
      </c>
      <c r="K18" s="89">
        <v>1426.7887974</v>
      </c>
      <c r="L18" s="89">
        <v>836.89098895999996</v>
      </c>
      <c r="M18" s="89">
        <v>274.15394276000001</v>
      </c>
      <c r="N18" s="89">
        <v>218.98364536</v>
      </c>
      <c r="O18" s="89">
        <v>168.90599234999999</v>
      </c>
      <c r="Q18" s="90" t="s">
        <v>17</v>
      </c>
      <c r="R18" s="91">
        <v>1281.2537298479699</v>
      </c>
      <c r="S18" s="91">
        <v>561.21006103769696</v>
      </c>
      <c r="T18" s="91">
        <v>274.19475242209</v>
      </c>
      <c r="U18" s="91">
        <v>544.14388931379301</v>
      </c>
      <c r="V18" s="91">
        <v>544.14388931379301</v>
      </c>
      <c r="W18" s="91">
        <v>472.40996848906201</v>
      </c>
      <c r="X18" s="91">
        <v>80.928519289791794</v>
      </c>
      <c r="Y18" s="91">
        <v>240.23746666394501</v>
      </c>
      <c r="Z18" s="91">
        <v>219.01609265994401</v>
      </c>
      <c r="AA18" s="91">
        <v>1997.06127636617</v>
      </c>
      <c r="AB18" s="91">
        <v>90857.486999189699</v>
      </c>
      <c r="AC18" s="91">
        <v>938.17407683247995</v>
      </c>
      <c r="AD18" s="91">
        <v>247.77935558256399</v>
      </c>
      <c r="AE18" s="91">
        <v>311.31262309910198</v>
      </c>
      <c r="AF18" s="91">
        <v>10.3318528461729</v>
      </c>
      <c r="AG18" s="91">
        <v>99.878389000496</v>
      </c>
      <c r="AH18" s="91">
        <v>1426.9994845460601</v>
      </c>
      <c r="AI18" s="91">
        <v>1426.9994845460601</v>
      </c>
      <c r="AJ18" s="91">
        <v>2920377.6631359602</v>
      </c>
      <c r="AK18" s="91">
        <v>0</v>
      </c>
      <c r="AL18" s="91">
        <v>448.60339722934901</v>
      </c>
      <c r="AM18" s="91">
        <v>120.541516479123</v>
      </c>
      <c r="AN18" s="91">
        <v>2098.5203167272498</v>
      </c>
      <c r="AO18" s="91">
        <v>299.35383065018698</v>
      </c>
      <c r="AP18" s="91">
        <v>837.01717868845299</v>
      </c>
      <c r="AQ18" s="91">
        <v>168.93099067318099</v>
      </c>
      <c r="AR18" s="91">
        <v>1500.59276998517</v>
      </c>
      <c r="AS18" s="91">
        <v>0</v>
      </c>
      <c r="AT18" s="91">
        <v>22396.407333785199</v>
      </c>
      <c r="AU18" s="91">
        <v>1550.6952908738499</v>
      </c>
      <c r="AV18" s="91">
        <v>172.29976865291999</v>
      </c>
      <c r="AW18" s="91">
        <v>1722.9950595267701</v>
      </c>
      <c r="AX18" s="91">
        <v>0</v>
      </c>
      <c r="AY18" s="91">
        <v>1092.38246213002</v>
      </c>
      <c r="AZ18" s="91">
        <v>0.22408759341258899</v>
      </c>
      <c r="BA18" s="91">
        <v>6108.8208510849699</v>
      </c>
      <c r="BB18" s="91">
        <v>9.7116237724389196E-2</v>
      </c>
      <c r="BC18" s="91">
        <v>26.688726415670398</v>
      </c>
      <c r="BD18" s="91">
        <v>286.78323074345298</v>
      </c>
      <c r="BE18" s="91">
        <v>0.104797845422929</v>
      </c>
      <c r="BF18" s="91">
        <v>0</v>
      </c>
      <c r="BG18" s="91">
        <v>6.4593123054283197</v>
      </c>
      <c r="BH18" s="91">
        <v>9674.8382292347997</v>
      </c>
      <c r="BI18" s="91">
        <v>8199.0810635299094</v>
      </c>
      <c r="BJ18" s="91">
        <v>1475.7571657049</v>
      </c>
      <c r="BK18" s="91">
        <v>8.7902674184427598E-2</v>
      </c>
      <c r="BL18" s="91">
        <v>1.6712417424229901E-2</v>
      </c>
      <c r="BM18" s="91">
        <v>50.613313196316</v>
      </c>
      <c r="BN18" s="91">
        <v>3.9130021814734599</v>
      </c>
      <c r="BO18" s="91">
        <v>3197.0420092814502</v>
      </c>
      <c r="BP18" s="91">
        <v>20.6742989590877</v>
      </c>
      <c r="BQ18" s="91">
        <v>9.3240066036144693</v>
      </c>
      <c r="BR18" s="91">
        <v>4567.1174614659603</v>
      </c>
      <c r="BS18" s="91">
        <v>80.937335213350295</v>
      </c>
      <c r="BT18" s="91">
        <v>0.163199032270154</v>
      </c>
      <c r="BU18" s="91">
        <v>29.755906130502499</v>
      </c>
      <c r="BV18" s="91">
        <v>1.59804464987847E-2</v>
      </c>
      <c r="BW18" s="91">
        <v>830.56730184912601</v>
      </c>
      <c r="BX18" s="91">
        <v>302.05916529171702</v>
      </c>
      <c r="BY18" s="91">
        <v>0</v>
      </c>
      <c r="BZ18" s="91">
        <v>336.72545632297999</v>
      </c>
      <c r="CA18" s="91">
        <v>1012.8183553374801</v>
      </c>
      <c r="CB18" s="91">
        <v>0</v>
      </c>
      <c r="CC18" s="91">
        <v>3492.96061240979</v>
      </c>
      <c r="CD18" s="91">
        <v>21571.024980461501</v>
      </c>
      <c r="CE18" s="91">
        <v>746.13238277031303</v>
      </c>
      <c r="CF18" s="91"/>
      <c r="CG18" s="49">
        <f t="shared" si="0"/>
        <v>1.5633488139256925E-4</v>
      </c>
      <c r="CH18" s="49">
        <f t="shared" si="1"/>
        <v>1.5598601835044182E-4</v>
      </c>
      <c r="CI18" s="49">
        <f t="shared" si="2"/>
        <v>1.4255904971507212E-4</v>
      </c>
      <c r="CJ18" s="49">
        <f t="shared" si="3"/>
        <v>1.9822381153438757E-4</v>
      </c>
      <c r="CK18" s="49">
        <f t="shared" si="3"/>
        <v>2.0616456128395375E-4</v>
      </c>
      <c r="CL18" s="49">
        <f t="shared" si="4"/>
        <v>1.4702456976556526E-4</v>
      </c>
      <c r="CM18" s="49">
        <f t="shared" si="5"/>
        <v>1.5599964919479583E-4</v>
      </c>
      <c r="CN18" s="96">
        <f t="shared" si="6"/>
        <v>1.4680190364359363E-4</v>
      </c>
      <c r="CO18" s="96">
        <f t="shared" si="7"/>
        <v>1.4352558119913277E-4</v>
      </c>
      <c r="CP18" s="96">
        <f t="shared" si="8"/>
        <v>1.4766526513525417E-4</v>
      </c>
      <c r="CQ18" s="96">
        <f t="shared" si="9"/>
        <v>1.5078394930484684E-4</v>
      </c>
      <c r="CR18" s="95">
        <f t="shared" si="11"/>
        <v>1.488567396811939E-4</v>
      </c>
      <c r="CS18" s="95">
        <f t="shared" si="12"/>
        <v>1.4817225227330743E-4</v>
      </c>
      <c r="CT18" s="96">
        <f t="shared" si="10"/>
        <v>1.4800139908117908E-4</v>
      </c>
    </row>
    <row r="19" spans="1:98" x14ac:dyDescent="0.25">
      <c r="A19" s="90" t="s">
        <v>18</v>
      </c>
      <c r="B19" s="91">
        <v>423100.88990000001</v>
      </c>
      <c r="C19" s="91">
        <v>6936.2307718000002</v>
      </c>
      <c r="D19" s="91">
        <v>5363.8502643000002</v>
      </c>
      <c r="E19" s="91">
        <v>42676.101324000003</v>
      </c>
      <c r="F19" s="91">
        <v>36166.188446</v>
      </c>
      <c r="G19" s="91">
        <v>3054.4485973000001</v>
      </c>
      <c r="H19" s="91">
        <v>99708.304082000002</v>
      </c>
      <c r="I19" s="89">
        <v>3255.4610683000001</v>
      </c>
      <c r="J19" s="89">
        <v>1437.2784437</v>
      </c>
      <c r="K19" s="89">
        <v>8537.3323822999992</v>
      </c>
      <c r="L19" s="89">
        <v>5007.6203090999998</v>
      </c>
      <c r="M19" s="89">
        <v>1640.4273395</v>
      </c>
      <c r="N19" s="89">
        <v>1310.3103802999999</v>
      </c>
      <c r="O19" s="89">
        <v>1010.6657649</v>
      </c>
      <c r="Q19" s="90" t="s">
        <v>18</v>
      </c>
      <c r="R19" s="91">
        <v>5618.6858988046997</v>
      </c>
      <c r="S19" s="91">
        <v>2461.0773609261701</v>
      </c>
      <c r="T19" s="91">
        <v>1640.77015897655</v>
      </c>
      <c r="U19" s="91">
        <v>3256.1420053812299</v>
      </c>
      <c r="V19" s="91">
        <v>3256.1420053812299</v>
      </c>
      <c r="W19" s="91">
        <v>2071.6615632170801</v>
      </c>
      <c r="X19" s="91">
        <v>354.89655325526002</v>
      </c>
      <c r="Y19" s="91">
        <v>1437.5786065688701</v>
      </c>
      <c r="Z19" s="91">
        <v>1310.5846648102199</v>
      </c>
      <c r="AA19" s="91">
        <v>8757.7197656605895</v>
      </c>
      <c r="AB19" s="91">
        <v>423231.02931044903</v>
      </c>
      <c r="AC19" s="91">
        <v>4114.1780620899099</v>
      </c>
      <c r="AD19" s="91">
        <v>1086.58890084827</v>
      </c>
      <c r="AE19" s="91">
        <v>1365.2011614349899</v>
      </c>
      <c r="AF19" s="91">
        <v>45.308355635166897</v>
      </c>
      <c r="AG19" s="91">
        <v>437.99731607773703</v>
      </c>
      <c r="AH19" s="91">
        <v>8539.1189327973698</v>
      </c>
      <c r="AI19" s="91">
        <v>8539.1189327973698</v>
      </c>
      <c r="AJ19" s="91">
        <v>15902681.2334511</v>
      </c>
      <c r="AK19" s="91">
        <v>0</v>
      </c>
      <c r="AL19" s="91">
        <v>1967.2619633471299</v>
      </c>
      <c r="AM19" s="91">
        <v>528.61170501459605</v>
      </c>
      <c r="AN19" s="91">
        <v>9202.6509382950298</v>
      </c>
      <c r="AO19" s="91">
        <v>1312.7577385686</v>
      </c>
      <c r="AP19" s="91">
        <v>5008.6836745191704</v>
      </c>
      <c r="AQ19" s="91">
        <v>1010.87689680268</v>
      </c>
      <c r="AR19" s="91">
        <v>6938.3614685505099</v>
      </c>
      <c r="AS19" s="91">
        <v>0</v>
      </c>
      <c r="AT19" s="91">
        <v>103358.49567706601</v>
      </c>
      <c r="AU19" s="91">
        <v>4828.8171274467704</v>
      </c>
      <c r="AV19" s="91">
        <v>536.53509995315096</v>
      </c>
      <c r="AW19" s="91">
        <v>5365.3522273999197</v>
      </c>
      <c r="AX19" s="91">
        <v>0</v>
      </c>
      <c r="AY19" s="91">
        <v>4790.4284688551397</v>
      </c>
      <c r="AZ19" s="91">
        <v>0.97986876070481699</v>
      </c>
      <c r="BA19" s="91">
        <v>26789.0365723373</v>
      </c>
      <c r="BB19" s="91">
        <v>0.43079888560767599</v>
      </c>
      <c r="BC19" s="91">
        <v>116.191160628868</v>
      </c>
      <c r="BD19" s="91">
        <v>1250.2891534339699</v>
      </c>
      <c r="BE19" s="91">
        <v>0.48677600061729398</v>
      </c>
      <c r="BF19" s="91">
        <v>0</v>
      </c>
      <c r="BG19" s="91">
        <v>28.1112150440097</v>
      </c>
      <c r="BH19" s="91">
        <v>42690.952086528603</v>
      </c>
      <c r="BI19" s="91">
        <v>36179.056500556602</v>
      </c>
      <c r="BJ19" s="91">
        <v>6511.8955859719799</v>
      </c>
      <c r="BK19" s="91">
        <v>0.387647055660091</v>
      </c>
      <c r="BL19" s="91">
        <v>7.5250178554539499E-2</v>
      </c>
      <c r="BM19" s="91">
        <v>237.60670751059499</v>
      </c>
      <c r="BN19" s="91">
        <v>16.951487400695498</v>
      </c>
      <c r="BO19" s="91">
        <v>14109.4092613965</v>
      </c>
      <c r="BP19" s="91">
        <v>90.413940731493597</v>
      </c>
      <c r="BQ19" s="91">
        <v>40.835409082050496</v>
      </c>
      <c r="BR19" s="91">
        <v>20155.891339395999</v>
      </c>
      <c r="BS19" s="91">
        <v>354.93364104976501</v>
      </c>
      <c r="BT19" s="91">
        <v>0.71430944535568797</v>
      </c>
      <c r="BU19" s="91">
        <v>130.20920534235</v>
      </c>
      <c r="BV19" s="91">
        <v>7.2970263544921907E-2</v>
      </c>
      <c r="BW19" s="91">
        <v>3055.3430712826998</v>
      </c>
      <c r="BX19" s="91">
        <v>1324.6189386521501</v>
      </c>
      <c r="BY19" s="91">
        <v>0</v>
      </c>
      <c r="BZ19" s="91">
        <v>1476.64623179349</v>
      </c>
      <c r="CA19" s="91">
        <v>4441.5139483997</v>
      </c>
      <c r="CB19" s="91">
        <v>0</v>
      </c>
      <c r="CC19" s="91">
        <v>15317.6931757989</v>
      </c>
      <c r="CD19" s="91">
        <v>99738.935744969305</v>
      </c>
      <c r="CE19" s="91">
        <v>3272.01579564637</v>
      </c>
      <c r="CF19" s="91"/>
      <c r="CG19" s="49">
        <f t="shared" si="0"/>
        <v>3.0758481855184893E-4</v>
      </c>
      <c r="CH19" s="49">
        <f t="shared" si="1"/>
        <v>3.0718365934021702E-4</v>
      </c>
      <c r="CI19" s="49">
        <f t="shared" si="2"/>
        <v>2.8001585165717382E-4</v>
      </c>
      <c r="CJ19" s="49">
        <f t="shared" si="3"/>
        <v>3.479877980383476E-4</v>
      </c>
      <c r="CK19" s="49">
        <f t="shared" si="3"/>
        <v>3.558034481796591E-4</v>
      </c>
      <c r="CL19" s="49">
        <f t="shared" si="4"/>
        <v>2.9284303015949945E-4</v>
      </c>
      <c r="CM19" s="49">
        <f t="shared" si="5"/>
        <v>3.0721275676408462E-4</v>
      </c>
      <c r="CN19" s="96">
        <f t="shared" si="6"/>
        <v>2.0916763154085901E-4</v>
      </c>
      <c r="CO19" s="96">
        <f t="shared" si="7"/>
        <v>2.0884114013243154E-4</v>
      </c>
      <c r="CP19" s="96">
        <f t="shared" si="8"/>
        <v>2.0926331755275073E-4</v>
      </c>
      <c r="CQ19" s="96">
        <f t="shared" si="9"/>
        <v>2.123494501446611E-4</v>
      </c>
      <c r="CR19" s="95">
        <f t="shared" si="11"/>
        <v>2.0898181119953735E-4</v>
      </c>
      <c r="CS19" s="95">
        <f t="shared" si="12"/>
        <v>2.0932789234045081E-4</v>
      </c>
      <c r="CT19" s="96">
        <f t="shared" si="10"/>
        <v>2.089037840327807E-4</v>
      </c>
    </row>
    <row r="20" spans="1:98" x14ac:dyDescent="0.25">
      <c r="A20" s="90" t="s">
        <v>19</v>
      </c>
      <c r="B20" s="91">
        <v>4931.3175875999996</v>
      </c>
      <c r="C20" s="91">
        <v>80.783074010000007</v>
      </c>
      <c r="D20" s="91">
        <v>59.429768039999999</v>
      </c>
      <c r="E20" s="91">
        <v>494.64095444999998</v>
      </c>
      <c r="F20" s="91">
        <v>419.18724606000001</v>
      </c>
      <c r="G20" s="91">
        <v>34.656278530000002</v>
      </c>
      <c r="H20" s="91">
        <v>1161.2563777</v>
      </c>
      <c r="I20" s="89">
        <v>33.931843569999998</v>
      </c>
      <c r="J20" s="89">
        <v>14.980829460000001</v>
      </c>
      <c r="K20" s="89">
        <v>88.985068530000007</v>
      </c>
      <c r="L20" s="89">
        <v>52.194692179999997</v>
      </c>
      <c r="M20" s="89">
        <v>17.098261220000001</v>
      </c>
      <c r="N20" s="89">
        <v>13.657434719999999</v>
      </c>
      <c r="O20" s="89">
        <v>10.53422295</v>
      </c>
      <c r="Q20" s="90" t="s">
        <v>19</v>
      </c>
      <c r="R20" s="91">
        <v>70.901923903525699</v>
      </c>
      <c r="S20" s="91">
        <v>31.050224512942702</v>
      </c>
      <c r="T20" s="91">
        <v>17.098268403352598</v>
      </c>
      <c r="U20" s="91">
        <v>24.638265728763901</v>
      </c>
      <c r="V20" s="91">
        <v>24.638265728763901</v>
      </c>
      <c r="W20" s="91">
        <v>26.141155843185199</v>
      </c>
      <c r="X20" s="91">
        <v>4.4781614594002299</v>
      </c>
      <c r="Y20" s="91">
        <v>10.8791180632857</v>
      </c>
      <c r="Z20" s="91">
        <v>13.657437791216299</v>
      </c>
      <c r="AA20" s="91">
        <v>110.505014571823</v>
      </c>
      <c r="AB20" s="91">
        <v>4931.3161227313003</v>
      </c>
      <c r="AC20" s="91">
        <v>51.913958002404101</v>
      </c>
      <c r="AD20" s="91">
        <v>13.708308890391701</v>
      </c>
      <c r="AE20" s="91">
        <v>17.230154580231101</v>
      </c>
      <c r="AF20" s="91">
        <v>0.57171688528280296</v>
      </c>
      <c r="AG20" s="91">
        <v>5.5266917155348603</v>
      </c>
      <c r="AH20" s="91">
        <v>64.608764010231596</v>
      </c>
      <c r="AI20" s="91">
        <v>64.608764010231596</v>
      </c>
      <c r="AJ20" s="91">
        <v>84797.347743844904</v>
      </c>
      <c r="AK20" s="91">
        <v>0</v>
      </c>
      <c r="AL20" s="91">
        <v>24.820760470759499</v>
      </c>
      <c r="AM20" s="91">
        <v>6.6700629456089997</v>
      </c>
      <c r="AN20" s="91">
        <v>116.121530626856</v>
      </c>
      <c r="AO20" s="91">
        <v>16.564504934869898</v>
      </c>
      <c r="AP20" s="91">
        <v>37.895234526428403</v>
      </c>
      <c r="AQ20" s="91">
        <v>7.6486178238600102</v>
      </c>
      <c r="AR20" s="91">
        <v>80.783049599585496</v>
      </c>
      <c r="AS20" s="91">
        <v>0</v>
      </c>
      <c r="AT20" s="91">
        <v>1206.9471822175101</v>
      </c>
      <c r="AU20" s="91">
        <v>53.486777355886602</v>
      </c>
      <c r="AV20" s="91">
        <v>5.9429912319978797</v>
      </c>
      <c r="AW20" s="91">
        <v>59.429768587884404</v>
      </c>
      <c r="AX20" s="91">
        <v>0</v>
      </c>
      <c r="AY20" s="91">
        <v>60.449135952258899</v>
      </c>
      <c r="AZ20" s="91">
        <v>1.0909318275765099E-2</v>
      </c>
      <c r="BA20" s="91">
        <v>338.02620112071901</v>
      </c>
      <c r="BB20" s="91">
        <v>5.1043758439568501E-3</v>
      </c>
      <c r="BC20" s="91">
        <v>1.2679785983013301</v>
      </c>
      <c r="BD20" s="91">
        <v>13.7329390223603</v>
      </c>
      <c r="BE20" s="91">
        <v>6.8513760699305997E-3</v>
      </c>
      <c r="BF20" s="91">
        <v>0</v>
      </c>
      <c r="BG20" s="91">
        <v>0.30627783936021802</v>
      </c>
      <c r="BH20" s="91">
        <v>494.66095686229301</v>
      </c>
      <c r="BI20" s="91">
        <v>419.20727255313898</v>
      </c>
      <c r="BJ20" s="91">
        <v>75.453684309154099</v>
      </c>
      <c r="BK20" s="91">
        <v>4.4801350771893197E-3</v>
      </c>
      <c r="BL20" s="91">
        <v>9.4681385825382903E-4</v>
      </c>
      <c r="BM20" s="91">
        <v>3.4629905366600999</v>
      </c>
      <c r="BN20" s="91">
        <v>0.18075333035709301</v>
      </c>
      <c r="BO20" s="91">
        <v>163.59650997315799</v>
      </c>
      <c r="BP20" s="91">
        <v>1.0071951740824601</v>
      </c>
      <c r="BQ20" s="91">
        <v>0.45786800443129</v>
      </c>
      <c r="BR20" s="91">
        <v>233.70303896118199</v>
      </c>
      <c r="BS20" s="91">
        <v>4.4785647275772797</v>
      </c>
      <c r="BT20" s="91">
        <v>7.9873674719048403E-3</v>
      </c>
      <c r="BU20" s="91">
        <v>1.4544740918335199</v>
      </c>
      <c r="BV20" s="91">
        <v>9.6763481539046596E-4</v>
      </c>
      <c r="BW20" s="91">
        <v>34.656254840192403</v>
      </c>
      <c r="BX20" s="91">
        <v>16.716197133100099</v>
      </c>
      <c r="BY20" s="91">
        <v>0</v>
      </c>
      <c r="BZ20" s="91">
        <v>18.633819859160301</v>
      </c>
      <c r="CA20" s="91">
        <v>56.046030511262799</v>
      </c>
      <c r="CB20" s="91">
        <v>0</v>
      </c>
      <c r="CC20" s="91">
        <v>193.28691631276899</v>
      </c>
      <c r="CD20" s="91">
        <v>1161.2560864652701</v>
      </c>
      <c r="CE20" s="91">
        <v>41.289821851934803</v>
      </c>
      <c r="CF20" s="91"/>
      <c r="CG20" s="49">
        <f t="shared" si="0"/>
        <v>-2.9705421993954142E-7</v>
      </c>
      <c r="CH20" s="49">
        <f t="shared" si="1"/>
        <v>-3.0217238957810792E-7</v>
      </c>
      <c r="CI20" s="49">
        <f t="shared" si="2"/>
        <v>9.2190231020709596E-9</v>
      </c>
      <c r="CJ20" s="49">
        <f t="shared" si="3"/>
        <v>4.043824538399878E-5</v>
      </c>
      <c r="CK20" s="49">
        <f t="shared" si="3"/>
        <v>4.777457646243516E-5</v>
      </c>
      <c r="CL20" s="49">
        <f t="shared" si="4"/>
        <v>-6.8356467004247178E-7</v>
      </c>
      <c r="CM20" s="49">
        <f t="shared" si="5"/>
        <v>-2.5079279265952601E-7</v>
      </c>
      <c r="CN20" s="96">
        <f t="shared" si="6"/>
        <v>-0.27388956400390763</v>
      </c>
      <c r="CO20" s="96">
        <f t="shared" si="7"/>
        <v>-0.27379734931675137</v>
      </c>
      <c r="CP20" s="96">
        <f t="shared" si="8"/>
        <v>-0.27393702024908029</v>
      </c>
      <c r="CQ20" s="96">
        <f t="shared" si="9"/>
        <v>-0.27396382766772731</v>
      </c>
      <c r="CR20" s="95">
        <f t="shared" si="11"/>
        <v>4.2012181851526185E-7</v>
      </c>
      <c r="CS20" s="95">
        <f t="shared" si="12"/>
        <v>2.248750488586306E-7</v>
      </c>
      <c r="CT20" s="96">
        <f t="shared" si="10"/>
        <v>-0.27392671864230761</v>
      </c>
    </row>
    <row r="21" spans="1:98" x14ac:dyDescent="0.25">
      <c r="A21" s="90" t="s">
        <v>20</v>
      </c>
      <c r="B21" s="91">
        <v>5327.4879571000001</v>
      </c>
      <c r="C21" s="91">
        <v>87.58987922</v>
      </c>
      <c r="D21" s="91">
        <v>80.52048671</v>
      </c>
      <c r="E21" s="91">
        <v>548.95046300000001</v>
      </c>
      <c r="F21" s="91">
        <v>465.21228318999999</v>
      </c>
      <c r="G21" s="91">
        <v>42.429768809999999</v>
      </c>
      <c r="H21" s="91">
        <v>1259.1048304999999</v>
      </c>
      <c r="I21" s="89">
        <v>36.933821600000002</v>
      </c>
      <c r="J21" s="89">
        <v>16.306195710000001</v>
      </c>
      <c r="K21" s="89">
        <v>96.857650849999999</v>
      </c>
      <c r="L21" s="89">
        <v>56.812399739999996</v>
      </c>
      <c r="M21" s="89">
        <v>18.610958440000001</v>
      </c>
      <c r="N21" s="89">
        <v>14.86571919</v>
      </c>
      <c r="O21" s="89">
        <v>11.466194290000001</v>
      </c>
      <c r="Q21" s="90" t="s">
        <v>20</v>
      </c>
      <c r="R21" s="91">
        <v>72.652214124175302</v>
      </c>
      <c r="S21" s="91">
        <v>31.822863146941302</v>
      </c>
      <c r="T21" s="91">
        <v>18.610955709332</v>
      </c>
      <c r="U21" s="91">
        <v>36.933798124762603</v>
      </c>
      <c r="V21" s="91">
        <v>36.933798124762603</v>
      </c>
      <c r="W21" s="91">
        <v>26.787522758643401</v>
      </c>
      <c r="X21" s="91">
        <v>4.5889762705306998</v>
      </c>
      <c r="Y21" s="91">
        <v>16.306158697075801</v>
      </c>
      <c r="Z21" s="91">
        <v>14.865719608717299</v>
      </c>
      <c r="AA21" s="91">
        <v>113.241359069076</v>
      </c>
      <c r="AB21" s="91">
        <v>5327.4864509443996</v>
      </c>
      <c r="AC21" s="91">
        <v>53.198209922948401</v>
      </c>
      <c r="AD21" s="91">
        <v>14.0500927429289</v>
      </c>
      <c r="AE21" s="91">
        <v>17.652674946120101</v>
      </c>
      <c r="AF21" s="91">
        <v>0.58586045309179502</v>
      </c>
      <c r="AG21" s="91">
        <v>5.6635279315685301</v>
      </c>
      <c r="AH21" s="91">
        <v>96.857638352816593</v>
      </c>
      <c r="AI21" s="91">
        <v>96.857638352816593</v>
      </c>
      <c r="AJ21" s="91">
        <v>151996.61336772499</v>
      </c>
      <c r="AK21" s="91">
        <v>0</v>
      </c>
      <c r="AL21" s="91">
        <v>25.4376011851496</v>
      </c>
      <c r="AM21" s="91">
        <v>6.8351950395170702</v>
      </c>
      <c r="AN21" s="91">
        <v>118.99450823944601</v>
      </c>
      <c r="AO21" s="91">
        <v>16.974562465252401</v>
      </c>
      <c r="AP21" s="91">
        <v>56.812553815232803</v>
      </c>
      <c r="AQ21" s="91">
        <v>11.466165764343801</v>
      </c>
      <c r="AR21" s="91">
        <v>87.589847594481796</v>
      </c>
      <c r="AS21" s="91">
        <v>0</v>
      </c>
      <c r="AT21" s="91">
        <v>1305.90696373948</v>
      </c>
      <c r="AU21" s="91">
        <v>72.468449540060703</v>
      </c>
      <c r="AV21" s="91">
        <v>8.0520206614968295</v>
      </c>
      <c r="AW21" s="91">
        <v>80.520470201557501</v>
      </c>
      <c r="AX21" s="91">
        <v>0</v>
      </c>
      <c r="AY21" s="91">
        <v>61.942448725452898</v>
      </c>
      <c r="AZ21" s="91">
        <v>1.19879759916665E-2</v>
      </c>
      <c r="BA21" s="91">
        <v>346.39461031432398</v>
      </c>
      <c r="BB21" s="91">
        <v>5.6950886533617701E-3</v>
      </c>
      <c r="BC21" s="91">
        <v>1.3861886362759499</v>
      </c>
      <c r="BD21" s="91">
        <v>15.0384860199408</v>
      </c>
      <c r="BE21" s="91">
        <v>7.9283633437501697E-3</v>
      </c>
      <c r="BF21" s="91">
        <v>0</v>
      </c>
      <c r="BG21" s="91">
        <v>0.33469011282152999</v>
      </c>
      <c r="BH21" s="91">
        <v>548.97229615558001</v>
      </c>
      <c r="BI21" s="91">
        <v>465.234136463786</v>
      </c>
      <c r="BJ21" s="91">
        <v>83.738159691793797</v>
      </c>
      <c r="BK21" s="91">
        <v>4.9689472378842197E-3</v>
      </c>
      <c r="BL21" s="91">
        <v>1.07085037781709E-3</v>
      </c>
      <c r="BM21" s="91">
        <v>4.0335799643953498</v>
      </c>
      <c r="BN21" s="91">
        <v>0.19639717587923</v>
      </c>
      <c r="BO21" s="91">
        <v>181.588243853238</v>
      </c>
      <c r="BP21" s="91">
        <v>1.1069369048209501</v>
      </c>
      <c r="BQ21" s="91">
        <v>0.50403816531357903</v>
      </c>
      <c r="BR21" s="91">
        <v>259.40441497599699</v>
      </c>
      <c r="BS21" s="91">
        <v>4.5894562285575597</v>
      </c>
      <c r="BT21" s="91">
        <v>8.7867814172412403E-3</v>
      </c>
      <c r="BU21" s="91">
        <v>1.59961602539724</v>
      </c>
      <c r="BV21" s="91">
        <v>1.10662268445796E-3</v>
      </c>
      <c r="BW21" s="91">
        <v>42.429770404052</v>
      </c>
      <c r="BX21" s="91">
        <v>17.1279264041905</v>
      </c>
      <c r="BY21" s="91">
        <v>0</v>
      </c>
      <c r="BZ21" s="91">
        <v>19.0937820106417</v>
      </c>
      <c r="CA21" s="91">
        <v>57.430885923995604</v>
      </c>
      <c r="CB21" s="91">
        <v>0</v>
      </c>
      <c r="CC21" s="91">
        <v>198.06487424791999</v>
      </c>
      <c r="CD21" s="91">
        <v>1259.1044403291501</v>
      </c>
      <c r="CE21" s="91">
        <v>42.3086859590491</v>
      </c>
      <c r="CF21" s="91"/>
      <c r="CG21" s="49">
        <f t="shared" si="0"/>
        <v>-2.8271403194860419E-7</v>
      </c>
      <c r="CH21" s="49">
        <f t="shared" si="1"/>
        <v>-3.6106361243863432E-7</v>
      </c>
      <c r="CI21" s="49">
        <f t="shared" si="2"/>
        <v>-2.0502164323331019E-7</v>
      </c>
      <c r="CJ21" s="49">
        <f t="shared" si="3"/>
        <v>3.977254242701634E-5</v>
      </c>
      <c r="CK21" s="49">
        <f t="shared" si="3"/>
        <v>4.6974842616273096E-5</v>
      </c>
      <c r="CL21" s="49">
        <f t="shared" si="4"/>
        <v>3.7569188949532289E-8</v>
      </c>
      <c r="CM21" s="49">
        <f t="shared" si="5"/>
        <v>-3.098795592054632E-7</v>
      </c>
      <c r="CN21" s="96">
        <f t="shared" si="6"/>
        <v>-6.3560271809049055E-7</v>
      </c>
      <c r="CO21" s="96">
        <f t="shared" si="7"/>
        <v>-2.2698687577159657E-6</v>
      </c>
      <c r="CP21" s="96">
        <f t="shared" si="8"/>
        <v>-1.2902629060053948E-7</v>
      </c>
      <c r="CQ21" s="96">
        <f t="shared" si="9"/>
        <v>2.7120000829392995E-6</v>
      </c>
      <c r="CR21" s="95">
        <f t="shared" si="11"/>
        <v>-1.4672366336495389E-7</v>
      </c>
      <c r="CS21" s="95">
        <f t="shared" si="12"/>
        <v>2.8166635848817986E-8</v>
      </c>
      <c r="CT21" s="96">
        <f t="shared" si="10"/>
        <v>-2.4878050622861172E-6</v>
      </c>
    </row>
    <row r="22" spans="1:98" x14ac:dyDescent="0.25">
      <c r="A22" s="90" t="s">
        <v>129</v>
      </c>
      <c r="B22" s="91">
        <v>2439.3883919999998</v>
      </c>
      <c r="C22" s="91">
        <v>40.250920000000001</v>
      </c>
      <c r="D22" s="91">
        <v>44.314579000000002</v>
      </c>
      <c r="E22" s="91">
        <v>258.00636400000002</v>
      </c>
      <c r="F22" s="91">
        <v>218.649461</v>
      </c>
      <c r="G22" s="91">
        <v>21.704667000000001</v>
      </c>
      <c r="H22" s="91">
        <v>578.60678700000005</v>
      </c>
      <c r="I22" s="89">
        <v>14.219588359999999</v>
      </c>
      <c r="J22" s="89">
        <v>6.2779149900000002</v>
      </c>
      <c r="K22" s="89">
        <v>37.290371319999998</v>
      </c>
      <c r="L22" s="89">
        <v>21.87287697</v>
      </c>
      <c r="M22" s="89">
        <v>7.1652527499999996</v>
      </c>
      <c r="N22" s="89">
        <v>5.7233288699999996</v>
      </c>
      <c r="O22" s="89">
        <v>4.4145056299999998</v>
      </c>
      <c r="Q22" s="90" t="s">
        <v>129</v>
      </c>
      <c r="R22" s="91">
        <v>34.522731438751698</v>
      </c>
      <c r="S22" s="91">
        <v>15.1215260592062</v>
      </c>
      <c r="T22" s="91">
        <v>7.1652547445677399</v>
      </c>
      <c r="U22" s="91">
        <v>14.219580213976601</v>
      </c>
      <c r="V22" s="91">
        <v>14.219580213976601</v>
      </c>
      <c r="W22" s="91">
        <v>12.72885474363</v>
      </c>
      <c r="X22" s="91">
        <v>2.1805589396735998</v>
      </c>
      <c r="Y22" s="91">
        <v>6.2779099393168103</v>
      </c>
      <c r="Z22" s="91">
        <v>5.72333196854375</v>
      </c>
      <c r="AA22" s="91">
        <v>53.809822322591302</v>
      </c>
      <c r="AB22" s="91">
        <v>2439.3877874964801</v>
      </c>
      <c r="AC22" s="91">
        <v>25.278633953438302</v>
      </c>
      <c r="AD22" s="91">
        <v>6.6762993686866503</v>
      </c>
      <c r="AE22" s="91">
        <v>8.3881759645959697</v>
      </c>
      <c r="AF22" s="91">
        <v>0.27838617898589502</v>
      </c>
      <c r="AG22" s="91">
        <v>2.6911805262956201</v>
      </c>
      <c r="AH22" s="91">
        <v>37.290362817460597</v>
      </c>
      <c r="AI22" s="91">
        <v>37.290362817460597</v>
      </c>
      <c r="AJ22" s="91">
        <v>64733.635054591898</v>
      </c>
      <c r="AK22" s="91">
        <v>0</v>
      </c>
      <c r="AL22" s="91">
        <v>12.0873911941004</v>
      </c>
      <c r="AM22" s="91">
        <v>3.2479434657573698</v>
      </c>
      <c r="AN22" s="91">
        <v>56.543603761957002</v>
      </c>
      <c r="AO22" s="91">
        <v>8.0659436244205907</v>
      </c>
      <c r="AP22" s="91">
        <v>21.872935942157302</v>
      </c>
      <c r="AQ22" s="91">
        <v>4.4145110104538698</v>
      </c>
      <c r="AR22" s="91">
        <v>40.250907973566498</v>
      </c>
      <c r="AS22" s="91">
        <v>0</v>
      </c>
      <c r="AT22" s="91">
        <v>600.84610900753398</v>
      </c>
      <c r="AU22" s="91">
        <v>39.883112658608702</v>
      </c>
      <c r="AV22" s="91">
        <v>4.43145790858535</v>
      </c>
      <c r="AW22" s="91">
        <v>44.314570567194103</v>
      </c>
      <c r="AX22" s="91">
        <v>0</v>
      </c>
      <c r="AY22" s="91">
        <v>29.4337024036993</v>
      </c>
      <c r="AZ22" s="91">
        <v>6.00798580223438E-3</v>
      </c>
      <c r="BA22" s="91">
        <v>164.599170605334</v>
      </c>
      <c r="BB22" s="91">
        <v>2.5819083207945402E-3</v>
      </c>
      <c r="BC22" s="91">
        <v>0.71736658178872004</v>
      </c>
      <c r="BD22" s="91">
        <v>7.7021819805221599</v>
      </c>
      <c r="BE22" s="91">
        <v>2.7081637152289702E-3</v>
      </c>
      <c r="BF22" s="91">
        <v>0</v>
      </c>
      <c r="BG22" s="91">
        <v>0.17365488406444099</v>
      </c>
      <c r="BH22" s="91">
        <v>258.01776808092001</v>
      </c>
      <c r="BI22" s="91">
        <v>218.660877479775</v>
      </c>
      <c r="BJ22" s="91">
        <v>39.356890601145302</v>
      </c>
      <c r="BK22" s="91">
        <v>2.3451062572683598E-3</v>
      </c>
      <c r="BL22" s="91">
        <v>4.4034152901558098E-4</v>
      </c>
      <c r="BM22" s="91">
        <v>1.2990029266356899</v>
      </c>
      <c r="BN22" s="91">
        <v>0.105476658013525</v>
      </c>
      <c r="BO22" s="91">
        <v>85.253836428071395</v>
      </c>
      <c r="BP22" s="91">
        <v>0.55425533711426</v>
      </c>
      <c r="BQ22" s="91">
        <v>0.24975606651344501</v>
      </c>
      <c r="BR22" s="91">
        <v>121.789030352133</v>
      </c>
      <c r="BS22" s="91">
        <v>2.18081450968611</v>
      </c>
      <c r="BT22" s="91">
        <v>4.37304743795366E-3</v>
      </c>
      <c r="BU22" s="91">
        <v>0.79744227142203605</v>
      </c>
      <c r="BV22" s="91">
        <v>4.17440433869607E-4</v>
      </c>
      <c r="BW22" s="91">
        <v>21.7046574482602</v>
      </c>
      <c r="BX22" s="91">
        <v>8.1388143715003807</v>
      </c>
      <c r="BY22" s="91">
        <v>0</v>
      </c>
      <c r="BZ22" s="91">
        <v>9.0729303085765292</v>
      </c>
      <c r="CA22" s="91">
        <v>27.289859178269001</v>
      </c>
      <c r="CB22" s="91">
        <v>0</v>
      </c>
      <c r="CC22" s="91">
        <v>94.116094441376305</v>
      </c>
      <c r="CD22" s="91">
        <v>578.60661728313403</v>
      </c>
      <c r="CE22" s="91">
        <v>20.104161329644999</v>
      </c>
      <c r="CF22" s="91"/>
      <c r="CG22" s="49">
        <f t="shared" si="0"/>
        <v>-2.478094598365427E-7</v>
      </c>
      <c r="CH22" s="49">
        <f t="shared" si="1"/>
        <v>-2.9878654953474251E-7</v>
      </c>
      <c r="CI22" s="49">
        <f t="shared" si="2"/>
        <v>-1.9029416704840695E-7</v>
      </c>
      <c r="CJ22" s="49">
        <f t="shared" si="3"/>
        <v>4.4200773745208045E-5</v>
      </c>
      <c r="CK22" s="49">
        <f t="shared" si="3"/>
        <v>5.2213619566131034E-5</v>
      </c>
      <c r="CL22" s="49">
        <f t="shared" si="4"/>
        <v>-4.4007769393023869E-7</v>
      </c>
      <c r="CM22" s="49">
        <f t="shared" si="5"/>
        <v>-2.9331986737607615E-7</v>
      </c>
      <c r="CN22" s="96">
        <f t="shared" si="6"/>
        <v>-5.7287336262497181E-7</v>
      </c>
      <c r="CO22" s="96">
        <f t="shared" si="7"/>
        <v>-8.04516021313628E-7</v>
      </c>
      <c r="CP22" s="96">
        <f t="shared" si="8"/>
        <v>-2.2800897659266727E-7</v>
      </c>
      <c r="CQ22" s="96">
        <f t="shared" si="9"/>
        <v>2.6961317151979629E-6</v>
      </c>
      <c r="CR22" s="95">
        <f t="shared" si="11"/>
        <v>2.783666968767258E-7</v>
      </c>
      <c r="CS22" s="95">
        <f t="shared" si="12"/>
        <v>5.4138838093157711E-7</v>
      </c>
      <c r="CT22" s="96">
        <f t="shared" si="10"/>
        <v>1.2188123248574077E-6</v>
      </c>
    </row>
    <row r="23" spans="1:98" x14ac:dyDescent="0.25">
      <c r="A23" s="90" t="s">
        <v>22</v>
      </c>
      <c r="B23" s="91">
        <v>18469.749145000002</v>
      </c>
      <c r="C23" s="91">
        <v>303.04164556000001</v>
      </c>
      <c r="D23" s="91">
        <v>247.14160215000001</v>
      </c>
      <c r="E23" s="91">
        <v>1874.5551232</v>
      </c>
      <c r="F23" s="91">
        <v>1588.6059895999999</v>
      </c>
      <c r="G23" s="91">
        <v>137.30937352000001</v>
      </c>
      <c r="H23" s="91">
        <v>4356.2239595999999</v>
      </c>
      <c r="I23" s="89">
        <v>119.69218574999999</v>
      </c>
      <c r="J23" s="89">
        <v>52.843819979999999</v>
      </c>
      <c r="K23" s="89">
        <v>313.88855601</v>
      </c>
      <c r="L23" s="89">
        <v>184.11309693000001</v>
      </c>
      <c r="M23" s="89">
        <v>60.312911040000003</v>
      </c>
      <c r="N23" s="89">
        <v>48.175637950000002</v>
      </c>
      <c r="O23" s="89">
        <v>37.158728709999998</v>
      </c>
      <c r="Q23" s="90" t="s">
        <v>22</v>
      </c>
      <c r="R23" s="91">
        <v>263.05082399006699</v>
      </c>
      <c r="S23" s="91">
        <v>115.207427718654</v>
      </c>
      <c r="T23" s="91">
        <v>60.312863599813497</v>
      </c>
      <c r="U23" s="91">
        <v>99.488757520502105</v>
      </c>
      <c r="V23" s="91">
        <v>99.488757520502105</v>
      </c>
      <c r="W23" s="91">
        <v>96.987006146946797</v>
      </c>
      <c r="X23" s="91">
        <v>16.614642044469701</v>
      </c>
      <c r="Y23" s="91">
        <v>43.926975931147801</v>
      </c>
      <c r="Z23" s="91">
        <v>48.175561186842003</v>
      </c>
      <c r="AA23" s="91">
        <v>409.99341516091698</v>
      </c>
      <c r="AB23" s="91">
        <v>18469.744626791598</v>
      </c>
      <c r="AC23" s="91">
        <v>192.608184911308</v>
      </c>
      <c r="AD23" s="91">
        <v>50.863765760418197</v>
      </c>
      <c r="AE23" s="91">
        <v>63.920788298229098</v>
      </c>
      <c r="AF23" s="91">
        <v>2.1211437905110699</v>
      </c>
      <c r="AG23" s="91">
        <v>20.504972123296501</v>
      </c>
      <c r="AH23" s="91">
        <v>260.89654802840499</v>
      </c>
      <c r="AI23" s="91">
        <v>260.89654802840499</v>
      </c>
      <c r="AJ23" s="91">
        <v>402166.14885817101</v>
      </c>
      <c r="AK23" s="91">
        <v>0</v>
      </c>
      <c r="AL23" s="91">
        <v>92.092815687165498</v>
      </c>
      <c r="AM23" s="91">
        <v>24.747033431789799</v>
      </c>
      <c r="AN23" s="91">
        <v>430.82796979845</v>
      </c>
      <c r="AO23" s="91">
        <v>61.457121715763499</v>
      </c>
      <c r="AP23" s="91">
        <v>153.02751691255199</v>
      </c>
      <c r="AQ23" s="91">
        <v>30.885620021189599</v>
      </c>
      <c r="AR23" s="91">
        <v>303.041543889504</v>
      </c>
      <c r="AS23" s="91">
        <v>0</v>
      </c>
      <c r="AT23" s="91">
        <v>4525.7154882080204</v>
      </c>
      <c r="AU23" s="91">
        <v>222.42732626152301</v>
      </c>
      <c r="AV23" s="91">
        <v>24.714139641590101</v>
      </c>
      <c r="AW23" s="91">
        <v>247.14146590311299</v>
      </c>
      <c r="AX23" s="91">
        <v>0</v>
      </c>
      <c r="AY23" s="91">
        <v>224.27188552690399</v>
      </c>
      <c r="AZ23" s="91">
        <v>0</v>
      </c>
      <c r="BA23" s="91">
        <v>1254.1350702534701</v>
      </c>
      <c r="BB23" s="91">
        <v>0.14374415807139601</v>
      </c>
      <c r="BC23" s="91">
        <v>8.0906445640084392</v>
      </c>
      <c r="BD23" s="91">
        <v>73.260824179632493</v>
      </c>
      <c r="BE23" s="91">
        <v>6.0499488752569698E-2</v>
      </c>
      <c r="BF23" s="91">
        <v>0</v>
      </c>
      <c r="BG23" s="91">
        <v>8.5665843579865104</v>
      </c>
      <c r="BH23" s="91">
        <v>1874.5705074816401</v>
      </c>
      <c r="BI23" s="91">
        <v>1588.62149201897</v>
      </c>
      <c r="BJ23" s="91">
        <v>285.94901546266698</v>
      </c>
      <c r="BK23" s="91">
        <v>1.9468821492859702E-2</v>
      </c>
      <c r="BL23" s="91">
        <v>2.1520313189812401E-2</v>
      </c>
      <c r="BM23" s="91">
        <v>3.7836207037484</v>
      </c>
      <c r="BN23" s="91">
        <v>0.31608145648351699</v>
      </c>
      <c r="BO23" s="91">
        <v>609.89741066485794</v>
      </c>
      <c r="BP23" s="91">
        <v>0.93541959444876199</v>
      </c>
      <c r="BQ23" s="91">
        <v>6.2978832609666098</v>
      </c>
      <c r="BR23" s="91">
        <v>871.20763774092404</v>
      </c>
      <c r="BS23" s="91">
        <v>16.616266391634198</v>
      </c>
      <c r="BT23" s="91">
        <v>9.3848425174578504E-2</v>
      </c>
      <c r="BU23" s="91">
        <v>5.92003830001598</v>
      </c>
      <c r="BV23" s="91">
        <v>6.2659892241384001E-3</v>
      </c>
      <c r="BW23" s="91">
        <v>137.309352297668</v>
      </c>
      <c r="BX23" s="91">
        <v>62.0168730516179</v>
      </c>
      <c r="BY23" s="91">
        <v>0</v>
      </c>
      <c r="BZ23" s="91">
        <v>69.132625170553396</v>
      </c>
      <c r="CA23" s="91">
        <v>207.93634702247201</v>
      </c>
      <c r="CB23" s="91">
        <v>0</v>
      </c>
      <c r="CC23" s="91">
        <v>717.11665711166495</v>
      </c>
      <c r="CD23" s="91">
        <v>4356.2226933646398</v>
      </c>
      <c r="CE23" s="91">
        <v>153.187189283875</v>
      </c>
      <c r="CF23" s="91"/>
      <c r="CG23" s="49">
        <f t="shared" si="0"/>
        <v>-2.4462749156463491E-7</v>
      </c>
      <c r="CH23" s="49">
        <f t="shared" si="1"/>
        <v>-3.3550007894154295E-7</v>
      </c>
      <c r="CI23" s="49">
        <f t="shared" si="2"/>
        <v>-5.5129078163610113E-7</v>
      </c>
      <c r="CJ23" s="49">
        <f t="shared" si="3"/>
        <v>8.2068974391209291E-6</v>
      </c>
      <c r="CK23" s="49">
        <f t="shared" si="3"/>
        <v>9.7585046711147945E-6</v>
      </c>
      <c r="CL23" s="49">
        <f t="shared" si="4"/>
        <v>-1.5455850875310516E-7</v>
      </c>
      <c r="CM23" s="49">
        <f t="shared" si="5"/>
        <v>-2.9067269541370204E-7</v>
      </c>
      <c r="CN23" s="96">
        <f t="shared" si="6"/>
        <v>-0.16879488082619371</v>
      </c>
      <c r="CO23" s="96">
        <f t="shared" si="7"/>
        <v>-0.16873958113223059</v>
      </c>
      <c r="CP23" s="96">
        <f t="shared" si="8"/>
        <v>-0.16882427526254498</v>
      </c>
      <c r="CQ23" s="96">
        <f t="shared" si="9"/>
        <v>-0.16883959118490519</v>
      </c>
      <c r="CR23" s="95">
        <f t="shared" si="11"/>
        <v>-7.8656767992514694E-7</v>
      </c>
      <c r="CS23" s="95">
        <f t="shared" si="12"/>
        <v>-1.5934020028681837E-6</v>
      </c>
      <c r="CT23" s="96">
        <f t="shared" si="10"/>
        <v>-0.16881924938196843</v>
      </c>
    </row>
    <row r="24" spans="1:98" x14ac:dyDescent="0.25">
      <c r="A24" s="90" t="s">
        <v>23</v>
      </c>
      <c r="B24" s="91">
        <v>177448.86721</v>
      </c>
      <c r="C24" s="91">
        <v>2899.9014007000001</v>
      </c>
      <c r="D24" s="91">
        <v>1778.0434161000001</v>
      </c>
      <c r="E24" s="91">
        <v>17477.266380000001</v>
      </c>
      <c r="F24" s="91">
        <v>14811.243544999999</v>
      </c>
      <c r="G24" s="91">
        <v>1136.8404533999999</v>
      </c>
      <c r="H24" s="91">
        <v>41686.076889000004</v>
      </c>
      <c r="I24" s="89">
        <v>4385.8788877999996</v>
      </c>
      <c r="J24" s="89">
        <v>1936.3552666</v>
      </c>
      <c r="K24" s="89">
        <v>11501.813437000001</v>
      </c>
      <c r="L24" s="89">
        <v>6746.4533306000003</v>
      </c>
      <c r="M24" s="89">
        <v>2210.0450546000002</v>
      </c>
      <c r="N24" s="89">
        <v>1765.2991460000001</v>
      </c>
      <c r="O24" s="89">
        <v>1361.6067072999999</v>
      </c>
      <c r="Q24" s="90" t="s">
        <v>23</v>
      </c>
      <c r="R24" s="91">
        <v>2490.5514756846001</v>
      </c>
      <c r="S24" s="91">
        <v>1088.7238002480001</v>
      </c>
      <c r="T24" s="91">
        <v>2203.3219300431701</v>
      </c>
      <c r="U24" s="91">
        <v>1001.09456017372</v>
      </c>
      <c r="V24" s="91">
        <v>1001.09456017372</v>
      </c>
      <c r="W24" s="91">
        <v>917.90932804231204</v>
      </c>
      <c r="X24" s="91">
        <v>157.21467238218099</v>
      </c>
      <c r="Y24" s="91">
        <v>442.48591508117897</v>
      </c>
      <c r="Z24" s="91">
        <v>1759.92896021295</v>
      </c>
      <c r="AA24" s="91">
        <v>3878.9991054863199</v>
      </c>
      <c r="AB24" s="91">
        <v>176945.01529078599</v>
      </c>
      <c r="AC24" s="91">
        <v>1822.70194349963</v>
      </c>
      <c r="AD24" s="91">
        <v>480.441821994755</v>
      </c>
      <c r="AE24" s="91">
        <v>606.13755767038697</v>
      </c>
      <c r="AF24" s="91">
        <v>20.073244772759001</v>
      </c>
      <c r="AG24" s="91">
        <v>194.012111998238</v>
      </c>
      <c r="AH24" s="91">
        <v>2623.8089254510701</v>
      </c>
      <c r="AI24" s="91">
        <v>2623.8089254510701</v>
      </c>
      <c r="AJ24" s="91">
        <v>7453229.0444764597</v>
      </c>
      <c r="AK24" s="91">
        <v>0</v>
      </c>
      <c r="AL24" s="91">
        <v>870.55299605500898</v>
      </c>
      <c r="AM24" s="91">
        <v>234.14183928799</v>
      </c>
      <c r="AN24" s="91">
        <v>4076.9057829809099</v>
      </c>
      <c r="AO24" s="91">
        <v>581.48825211826795</v>
      </c>
      <c r="AP24" s="91">
        <v>1538.4647208394499</v>
      </c>
      <c r="AQ24" s="91">
        <v>310.64496514261498</v>
      </c>
      <c r="AR24" s="91">
        <v>2891.6860303038502</v>
      </c>
      <c r="AS24" s="91">
        <v>0</v>
      </c>
      <c r="AT24" s="91">
        <v>43178.261454127904</v>
      </c>
      <c r="AU24" s="91">
        <v>1596.55936631844</v>
      </c>
      <c r="AV24" s="91">
        <v>177.39563093512299</v>
      </c>
      <c r="AW24" s="91">
        <v>1773.9549972535699</v>
      </c>
      <c r="AX24" s="91">
        <v>0</v>
      </c>
      <c r="AY24" s="91">
        <v>2123.0392080229199</v>
      </c>
      <c r="AZ24" s="91">
        <v>0</v>
      </c>
      <c r="BA24" s="91">
        <v>11866.138274032999</v>
      </c>
      <c r="BB24" s="91">
        <v>2.06422607486896</v>
      </c>
      <c r="BC24" s="91">
        <v>81.052567107150097</v>
      </c>
      <c r="BD24" s="91">
        <v>643.46582610327505</v>
      </c>
      <c r="BE24" s="91">
        <v>0.52809300341495902</v>
      </c>
      <c r="BF24" s="91">
        <v>0</v>
      </c>
      <c r="BG24" s="91">
        <v>98.013380965844803</v>
      </c>
      <c r="BH24" s="91">
        <v>17428.462158728798</v>
      </c>
      <c r="BI24" s="91">
        <v>14769.878449076101</v>
      </c>
      <c r="BJ24" s="91">
        <v>2658.5837096527098</v>
      </c>
      <c r="BK24" s="91">
        <v>0.27958033904881502</v>
      </c>
      <c r="BL24" s="91">
        <v>0.16788446429978399</v>
      </c>
      <c r="BM24" s="91">
        <v>28.4886825852169</v>
      </c>
      <c r="BN24" s="91">
        <v>4.5390407779008601</v>
      </c>
      <c r="BO24" s="91">
        <v>5677.8648533276</v>
      </c>
      <c r="BP24" s="91">
        <v>8.6536408042240502</v>
      </c>
      <c r="BQ24" s="91">
        <v>53.979999427128902</v>
      </c>
      <c r="BR24" s="91">
        <v>8110.5120096749797</v>
      </c>
      <c r="BS24" s="91">
        <v>157.209784854059</v>
      </c>
      <c r="BT24" s="91">
        <v>0.82530248946245799</v>
      </c>
      <c r="BU24" s="91">
        <v>59.379117430733501</v>
      </c>
      <c r="BV24" s="91">
        <v>6.4244500967828994E-2</v>
      </c>
      <c r="BW24" s="91">
        <v>1133.9059748488701</v>
      </c>
      <c r="BX24" s="91">
        <v>587.49644793785399</v>
      </c>
      <c r="BY24" s="91">
        <v>0</v>
      </c>
      <c r="BZ24" s="91">
        <v>654.59788942932903</v>
      </c>
      <c r="CA24" s="91">
        <v>1968.33900215481</v>
      </c>
      <c r="CB24" s="91">
        <v>0</v>
      </c>
      <c r="CC24" s="91">
        <v>6787.4769564870703</v>
      </c>
      <c r="CD24" s="91">
        <v>41567.979639006298</v>
      </c>
      <c r="CE24" s="91">
        <v>1450.5134432464499</v>
      </c>
      <c r="CF24" s="91"/>
      <c r="CG24" s="49">
        <f t="shared" si="0"/>
        <v>-2.8394203194192845E-3</v>
      </c>
      <c r="CH24" s="49">
        <f t="shared" si="1"/>
        <v>-2.8329826642267135E-3</v>
      </c>
      <c r="CI24" s="49">
        <f t="shared" si="2"/>
        <v>-2.299392022382551E-3</v>
      </c>
      <c r="CJ24" s="49">
        <f t="shared" si="3"/>
        <v>-2.7924402026080781E-3</v>
      </c>
      <c r="CK24" s="49">
        <f t="shared" si="3"/>
        <v>-2.7928172133704849E-3</v>
      </c>
      <c r="CL24" s="49">
        <f t="shared" si="4"/>
        <v>-2.5812580317260327E-3</v>
      </c>
      <c r="CM24" s="49">
        <f t="shared" si="5"/>
        <v>-2.8330142533721692E-3</v>
      </c>
      <c r="CN24" s="96">
        <f t="shared" si="6"/>
        <v>-0.77174596340121948</v>
      </c>
      <c r="CO24" s="96">
        <f t="shared" si="7"/>
        <v>-0.77148515940562423</v>
      </c>
      <c r="CP24" s="96">
        <f t="shared" si="8"/>
        <v>-0.771878674626161</v>
      </c>
      <c r="CQ24" s="96">
        <f t="shared" si="9"/>
        <v>-0.77195948071538423</v>
      </c>
      <c r="CR24" s="95">
        <f t="shared" si="11"/>
        <v>-3.042075790643496E-3</v>
      </c>
      <c r="CS24" s="95">
        <f t="shared" si="12"/>
        <v>-3.0420825836903818E-3</v>
      </c>
      <c r="CT24" s="96">
        <f t="shared" si="10"/>
        <v>-0.77185411655425151</v>
      </c>
    </row>
    <row r="25" spans="1:98" x14ac:dyDescent="0.25">
      <c r="A25" s="90" t="s">
        <v>24</v>
      </c>
      <c r="B25" s="91">
        <v>200578.01564999999</v>
      </c>
      <c r="C25" s="91">
        <v>3317.8985364999999</v>
      </c>
      <c r="D25" s="91">
        <v>4069.7851386000002</v>
      </c>
      <c r="E25" s="91">
        <v>21594.968862999998</v>
      </c>
      <c r="F25" s="91">
        <v>18300.822184000001</v>
      </c>
      <c r="G25" s="91">
        <v>1914.9378211000001</v>
      </c>
      <c r="H25" s="91">
        <v>47694.740527000002</v>
      </c>
      <c r="I25" s="89">
        <v>1263.7377713999999</v>
      </c>
      <c r="J25" s="89">
        <v>557.93727251999996</v>
      </c>
      <c r="K25" s="89">
        <v>3314.1079605</v>
      </c>
      <c r="L25" s="89">
        <v>1943.9086559</v>
      </c>
      <c r="M25" s="89">
        <v>636.79766457999995</v>
      </c>
      <c r="N25" s="89">
        <v>508.64952441000003</v>
      </c>
      <c r="O25" s="89">
        <v>392.33045270999997</v>
      </c>
      <c r="Q25" s="90" t="s">
        <v>24</v>
      </c>
      <c r="R25" s="91">
        <v>2807.90900407665</v>
      </c>
      <c r="S25" s="91">
        <v>1229.91033196735</v>
      </c>
      <c r="T25" s="91">
        <v>636.79744649646204</v>
      </c>
      <c r="U25" s="91">
        <v>1263.7383049318601</v>
      </c>
      <c r="V25" s="91">
        <v>1263.7383049318601</v>
      </c>
      <c r="W25" s="91">
        <v>1035.3020495436999</v>
      </c>
      <c r="X25" s="91">
        <v>177.357506344043</v>
      </c>
      <c r="Y25" s="91">
        <v>557.93716348272699</v>
      </c>
      <c r="Z25" s="91">
        <v>508.64943866305998</v>
      </c>
      <c r="AA25" s="91">
        <v>4376.6246429971097</v>
      </c>
      <c r="AB25" s="91">
        <v>200578.076625341</v>
      </c>
      <c r="AC25" s="91">
        <v>2056.0387854649898</v>
      </c>
      <c r="AD25" s="91">
        <v>543.01718681301395</v>
      </c>
      <c r="AE25" s="91">
        <v>682.25215614992896</v>
      </c>
      <c r="AF25" s="91">
        <v>22.642615584074601</v>
      </c>
      <c r="AG25" s="91">
        <v>218.88690604268899</v>
      </c>
      <c r="AH25" s="91">
        <v>3314.1097408004498</v>
      </c>
      <c r="AI25" s="91">
        <v>3314.1097408004498</v>
      </c>
      <c r="AJ25" s="91">
        <v>8409760.3841151409</v>
      </c>
      <c r="AK25" s="91">
        <v>0</v>
      </c>
      <c r="AL25" s="91">
        <v>983.12822246023597</v>
      </c>
      <c r="AM25" s="91">
        <v>264.17104133667402</v>
      </c>
      <c r="AN25" s="91">
        <v>4598.9754486914399</v>
      </c>
      <c r="AO25" s="91">
        <v>656.04408793337598</v>
      </c>
      <c r="AP25" s="91">
        <v>1943.9153816329599</v>
      </c>
      <c r="AQ25" s="91">
        <v>392.33086667599798</v>
      </c>
      <c r="AR25" s="91">
        <v>3317.89941371451</v>
      </c>
      <c r="AS25" s="91">
        <v>0</v>
      </c>
      <c r="AT25" s="91">
        <v>49503.608714319504</v>
      </c>
      <c r="AU25" s="91">
        <v>3662.80888709381</v>
      </c>
      <c r="AV25" s="91">
        <v>406.97862147125397</v>
      </c>
      <c r="AW25" s="91">
        <v>4069.7875085650599</v>
      </c>
      <c r="AX25" s="91">
        <v>0</v>
      </c>
      <c r="AY25" s="91">
        <v>2393.99170141271</v>
      </c>
      <c r="AZ25" s="91">
        <v>0.50804278458638497</v>
      </c>
      <c r="BA25" s="91">
        <v>13387.680205989</v>
      </c>
      <c r="BB25" s="91">
        <v>0.214791760716942</v>
      </c>
      <c r="BC25" s="91">
        <v>60.955579133032302</v>
      </c>
      <c r="BD25" s="91">
        <v>653.45317288215699</v>
      </c>
      <c r="BE25" s="91">
        <v>0.212565824787667</v>
      </c>
      <c r="BF25" s="91">
        <v>0</v>
      </c>
      <c r="BG25" s="91">
        <v>14.761345926795499</v>
      </c>
      <c r="BH25" s="91">
        <v>21595.952509866402</v>
      </c>
      <c r="BI25" s="91">
        <v>18301.804465178699</v>
      </c>
      <c r="BJ25" s="91">
        <v>3294.1480446876799</v>
      </c>
      <c r="BK25" s="91">
        <v>0.19641839446088699</v>
      </c>
      <c r="BL25" s="91">
        <v>3.5984034959793201E-2</v>
      </c>
      <c r="BM25" s="91">
        <v>100.457907976873</v>
      </c>
      <c r="BN25" s="91">
        <v>9.0108162589769396</v>
      </c>
      <c r="BO25" s="91">
        <v>7134.4151555856797</v>
      </c>
      <c r="BP25" s="91">
        <v>46.861822758643399</v>
      </c>
      <c r="BQ25" s="91">
        <v>21.082569635741301</v>
      </c>
      <c r="BR25" s="91">
        <v>10191.8578415427</v>
      </c>
      <c r="BS25" s="91">
        <v>177.376169580539</v>
      </c>
      <c r="BT25" s="91">
        <v>0.36939112899132998</v>
      </c>
      <c r="BU25" s="91">
        <v>67.377542480420203</v>
      </c>
      <c r="BV25" s="91">
        <v>3.3517069114899302E-2</v>
      </c>
      <c r="BW25" s="91">
        <v>1914.93841392527</v>
      </c>
      <c r="BX25" s="91">
        <v>661.97163850087497</v>
      </c>
      <c r="BY25" s="91">
        <v>0</v>
      </c>
      <c r="BZ25" s="91">
        <v>737.94660604868795</v>
      </c>
      <c r="CA25" s="91">
        <v>2219.62298879528</v>
      </c>
      <c r="CB25" s="91">
        <v>0</v>
      </c>
      <c r="CC25" s="91">
        <v>7654.9371677648696</v>
      </c>
      <c r="CD25" s="91">
        <v>47694.755915386602</v>
      </c>
      <c r="CE25" s="91">
        <v>1635.17285100255</v>
      </c>
      <c r="CF25" s="91"/>
      <c r="CG25" s="49">
        <f t="shared" si="0"/>
        <v>3.0399812667559126E-7</v>
      </c>
      <c r="CH25" s="49">
        <f t="shared" si="1"/>
        <v>2.6438858829852179E-7</v>
      </c>
      <c r="CI25" s="49">
        <f t="shared" si="2"/>
        <v>5.8233173962052782E-7</v>
      </c>
      <c r="CJ25" s="49">
        <f t="shared" si="3"/>
        <v>4.5549816378238733E-5</v>
      </c>
      <c r="CK25" s="49">
        <f t="shared" si="3"/>
        <v>5.3674155664810375E-5</v>
      </c>
      <c r="CL25" s="49">
        <f t="shared" si="4"/>
        <v>3.095793833997539E-7</v>
      </c>
      <c r="CM25" s="49">
        <f t="shared" si="5"/>
        <v>3.2264326067196156E-7</v>
      </c>
      <c r="CN25" s="96">
        <f t="shared" si="6"/>
        <v>4.2218557694704191E-7</v>
      </c>
      <c r="CO25" s="96">
        <f t="shared" si="7"/>
        <v>-1.9542926839292933E-7</v>
      </c>
      <c r="CP25" s="96">
        <f t="shared" si="8"/>
        <v>5.3718842929321853E-7</v>
      </c>
      <c r="CQ25" s="96">
        <f t="shared" si="9"/>
        <v>3.4599017497597407E-6</v>
      </c>
      <c r="CR25" s="95">
        <f t="shared" si="11"/>
        <v>-3.4246912329058219E-7</v>
      </c>
      <c r="CS25" s="95">
        <f t="shared" si="12"/>
        <v>-1.6857764714089557E-7</v>
      </c>
      <c r="CT25" s="96">
        <f t="shared" si="10"/>
        <v>1.0551462297852975E-6</v>
      </c>
    </row>
    <row r="26" spans="1:98" x14ac:dyDescent="0.25">
      <c r="A26" s="90" t="s">
        <v>25</v>
      </c>
      <c r="B26" s="91">
        <v>583463.34516999999</v>
      </c>
      <c r="C26" s="91">
        <v>9626.9195154999998</v>
      </c>
      <c r="D26" s="91">
        <v>10575.404556</v>
      </c>
      <c r="E26" s="91">
        <v>61689.684418999997</v>
      </c>
      <c r="F26" s="91">
        <v>52279.394053999997</v>
      </c>
      <c r="G26" s="91">
        <v>5184.0908032999996</v>
      </c>
      <c r="H26" s="91">
        <v>138386.95467000001</v>
      </c>
      <c r="I26" s="89">
        <v>4452.7901158000004</v>
      </c>
      <c r="J26" s="89">
        <v>1195.558209</v>
      </c>
      <c r="K26" s="89">
        <v>6673.8715939000003</v>
      </c>
      <c r="L26" s="89">
        <v>6121.2580287999999</v>
      </c>
      <c r="M26" s="89">
        <v>1360.2795573999999</v>
      </c>
      <c r="N26" s="89">
        <v>722.64851659999999</v>
      </c>
      <c r="O26" s="89">
        <v>1291.2028603000001</v>
      </c>
      <c r="Q26" s="90" t="s">
        <v>25</v>
      </c>
      <c r="R26" s="91">
        <v>11001.230752866801</v>
      </c>
      <c r="S26" s="91">
        <v>1904.3228614765301</v>
      </c>
      <c r="T26" s="91">
        <v>1360.3578312274699</v>
      </c>
      <c r="U26" s="91">
        <v>4440.5331416172503</v>
      </c>
      <c r="V26" s="91">
        <v>4440.5331416172503</v>
      </c>
      <c r="W26" s="91">
        <v>3083.7215852511399</v>
      </c>
      <c r="X26" s="91">
        <v>172.087546293092</v>
      </c>
      <c r="Y26" s="91">
        <v>1192.26637757813</v>
      </c>
      <c r="Z26" s="91">
        <v>722.69143495513595</v>
      </c>
      <c r="AA26" s="91">
        <v>13891.9675514517</v>
      </c>
      <c r="AB26" s="91">
        <v>583509.22610889701</v>
      </c>
      <c r="AC26" s="91">
        <v>4575.8523736880197</v>
      </c>
      <c r="AD26" s="91">
        <v>1835.82316858334</v>
      </c>
      <c r="AE26" s="91">
        <v>1305.7072881501799</v>
      </c>
      <c r="AF26" s="91">
        <v>789.62970236695696</v>
      </c>
      <c r="AG26" s="91">
        <v>1243.9479564704</v>
      </c>
      <c r="AH26" s="91">
        <v>6655.49830622636</v>
      </c>
      <c r="AI26" s="91">
        <v>6655.49830622636</v>
      </c>
      <c r="AJ26" s="91">
        <v>16358346.2958591</v>
      </c>
      <c r="AK26" s="91">
        <v>0</v>
      </c>
      <c r="AL26" s="91">
        <v>1811.19138695945</v>
      </c>
      <c r="AM26" s="91">
        <v>317.569608810445</v>
      </c>
      <c r="AN26" s="91">
        <v>13831.1779070182</v>
      </c>
      <c r="AO26" s="91">
        <v>2191.9179670275398</v>
      </c>
      <c r="AP26" s="91">
        <v>6104.4246551572596</v>
      </c>
      <c r="AQ26" s="91">
        <v>1287.65029201628</v>
      </c>
      <c r="AR26" s="91">
        <v>9627.6698813725907</v>
      </c>
      <c r="AS26" s="91">
        <v>0</v>
      </c>
      <c r="AT26" s="91">
        <v>142786.53635245201</v>
      </c>
      <c r="AU26" s="91">
        <v>9518.29212094799</v>
      </c>
      <c r="AV26" s="91">
        <v>1057.58819713465</v>
      </c>
      <c r="AW26" s="91">
        <v>10575.8803180826</v>
      </c>
      <c r="AX26" s="91">
        <v>0</v>
      </c>
      <c r="AY26" s="91">
        <v>7295.2352227866904</v>
      </c>
      <c r="AZ26" s="91">
        <v>1.46231755439078</v>
      </c>
      <c r="BA26" s="91">
        <v>40721.922427589299</v>
      </c>
      <c r="BB26" s="91">
        <v>0.61086953269729904</v>
      </c>
      <c r="BC26" s="91">
        <v>176.06346540429999</v>
      </c>
      <c r="BD26" s="91">
        <v>1885.3304417290799</v>
      </c>
      <c r="BE26" s="91">
        <v>0.57758025376301403</v>
      </c>
      <c r="BF26" s="91">
        <v>0</v>
      </c>
      <c r="BG26" s="91">
        <v>42.648238788119201</v>
      </c>
      <c r="BH26" s="91">
        <v>61697.040863465503</v>
      </c>
      <c r="BI26" s="91">
        <v>52286.058771764197</v>
      </c>
      <c r="BJ26" s="91">
        <v>9410.9820917012494</v>
      </c>
      <c r="BK26" s="91">
        <v>0.56142732041424803</v>
      </c>
      <c r="BL26" s="91">
        <v>0.10096557054404499</v>
      </c>
      <c r="BM26" s="91">
        <v>269.590395403804</v>
      </c>
      <c r="BN26" s="91">
        <v>26.126930449798</v>
      </c>
      <c r="BO26" s="91">
        <v>20379.4563817743</v>
      </c>
      <c r="BP26" s="91">
        <v>134.87006525317301</v>
      </c>
      <c r="BQ26" s="91">
        <v>60.605399308740701</v>
      </c>
      <c r="BR26" s="91">
        <v>29113.079081444201</v>
      </c>
      <c r="BS26" s="91">
        <v>674.92343376732799</v>
      </c>
      <c r="BT26" s="91">
        <v>1.06240181492198</v>
      </c>
      <c r="BU26" s="91">
        <v>193.820050545258</v>
      </c>
      <c r="BV26" s="91">
        <v>9.2759616596394298E-2</v>
      </c>
      <c r="BW26" s="91">
        <v>5184.3892612016198</v>
      </c>
      <c r="BX26" s="91">
        <v>1785.80302271352</v>
      </c>
      <c r="BY26" s="91">
        <v>0</v>
      </c>
      <c r="BZ26" s="91">
        <v>1959.1271982718899</v>
      </c>
      <c r="CA26" s="91">
        <v>6247.3319993328896</v>
      </c>
      <c r="CB26" s="91">
        <v>0</v>
      </c>
      <c r="CC26" s="91">
        <v>21624.647323590601</v>
      </c>
      <c r="CD26" s="91">
        <v>138397.74469231701</v>
      </c>
      <c r="CE26" s="91">
        <v>4726.6573955343601</v>
      </c>
      <c r="CF26" s="91"/>
      <c r="CG26" s="49">
        <f t="shared" si="0"/>
        <v>7.8635512028022488E-5</v>
      </c>
      <c r="CH26" s="49">
        <f t="shared" si="1"/>
        <v>7.7944546163783603E-5</v>
      </c>
      <c r="CI26" s="49">
        <f t="shared" si="2"/>
        <v>4.4987601191144483E-5</v>
      </c>
      <c r="CJ26" s="49">
        <f t="shared" si="3"/>
        <v>1.1924918298398751E-4</v>
      </c>
      <c r="CK26" s="49">
        <f t="shared" si="3"/>
        <v>1.274826895911742E-4</v>
      </c>
      <c r="CL26" s="49">
        <f t="shared" si="4"/>
        <v>5.7571889255909755E-5</v>
      </c>
      <c r="CM26" s="49">
        <f t="shared" si="5"/>
        <v>7.7969938298953439E-5</v>
      </c>
      <c r="CN26" s="96">
        <f t="shared" si="6"/>
        <v>-2.7526503302408643E-3</v>
      </c>
      <c r="CO26" s="96">
        <f t="shared" si="7"/>
        <v>-2.7533844835739224E-3</v>
      </c>
      <c r="CP26" s="96">
        <f t="shared" si="8"/>
        <v>-2.7530178570462373E-3</v>
      </c>
      <c r="CQ26" s="96">
        <f t="shared" si="9"/>
        <v>-2.7499859609806843E-3</v>
      </c>
      <c r="CR26" s="95">
        <f t="shared" si="11"/>
        <v>5.7542456654694723E-5</v>
      </c>
      <c r="CS26" s="95">
        <f t="shared" si="12"/>
        <v>5.9390359421036525E-5</v>
      </c>
      <c r="CT26" s="96">
        <f t="shared" si="10"/>
        <v>-2.7513633937386963E-3</v>
      </c>
    </row>
    <row r="27" spans="1:98" x14ac:dyDescent="0.25">
      <c r="A27" s="90" t="s">
        <v>26</v>
      </c>
      <c r="B27" s="91">
        <v>95540.007752999998</v>
      </c>
      <c r="C27" s="91">
        <v>1565.9475030000001</v>
      </c>
      <c r="D27" s="91">
        <v>1194.9604098</v>
      </c>
      <c r="E27" s="91">
        <v>9622.1414359999999</v>
      </c>
      <c r="F27" s="91">
        <v>8154.3577407000002</v>
      </c>
      <c r="G27" s="91">
        <v>684.75409138999999</v>
      </c>
      <c r="H27" s="91">
        <v>22510.498226</v>
      </c>
      <c r="I27" s="89">
        <v>783.58666559000005</v>
      </c>
      <c r="J27" s="89">
        <v>210.07685398000001</v>
      </c>
      <c r="K27" s="89">
        <v>1565.0725642</v>
      </c>
      <c r="L27" s="89">
        <v>1761.1442970000001</v>
      </c>
      <c r="M27" s="89">
        <v>239.48761562999999</v>
      </c>
      <c r="N27" s="89">
        <v>126.74636898999999</v>
      </c>
      <c r="O27" s="89">
        <v>227.58325735</v>
      </c>
      <c r="Q27" s="90" t="s">
        <v>26</v>
      </c>
      <c r="R27" s="91">
        <v>1451.7498581002201</v>
      </c>
      <c r="S27" s="91">
        <v>277.324030467738</v>
      </c>
      <c r="T27" s="91">
        <v>239.71879640257299</v>
      </c>
      <c r="U27" s="91">
        <v>784.34362043782698</v>
      </c>
      <c r="V27" s="91">
        <v>784.34362043782698</v>
      </c>
      <c r="W27" s="91">
        <v>450.640311426148</v>
      </c>
      <c r="X27" s="91">
        <v>24.986475276560501</v>
      </c>
      <c r="Y27" s="91">
        <v>210.27980648152499</v>
      </c>
      <c r="Z27" s="91">
        <v>126.868811713082</v>
      </c>
      <c r="AA27" s="91">
        <v>2336.2460981673999</v>
      </c>
      <c r="AB27" s="91">
        <v>95642.187032281101</v>
      </c>
      <c r="AC27" s="91">
        <v>663.89724814767601</v>
      </c>
      <c r="AD27" s="91">
        <v>319.342887742816</v>
      </c>
      <c r="AE27" s="91">
        <v>149.992423227388</v>
      </c>
      <c r="AF27" s="91">
        <v>114.89518453305099</v>
      </c>
      <c r="AG27" s="91">
        <v>88.458012751268996</v>
      </c>
      <c r="AH27" s="91">
        <v>1566.5840281086701</v>
      </c>
      <c r="AI27" s="91">
        <v>1566.5840281086701</v>
      </c>
      <c r="AJ27" s="91">
        <v>1584821.9937088001</v>
      </c>
      <c r="AK27" s="91">
        <v>0</v>
      </c>
      <c r="AL27" s="91">
        <v>262.73873013337499</v>
      </c>
      <c r="AM27" s="91">
        <v>46.153404106872301</v>
      </c>
      <c r="AN27" s="91">
        <v>2359.5435218820699</v>
      </c>
      <c r="AO27" s="91">
        <v>319.35498529369602</v>
      </c>
      <c r="AP27" s="91">
        <v>1762.85058230086</v>
      </c>
      <c r="AQ27" s="91">
        <v>227.803054156142</v>
      </c>
      <c r="AR27" s="91">
        <v>1567.6177449296399</v>
      </c>
      <c r="AS27" s="91">
        <v>0</v>
      </c>
      <c r="AT27" s="91">
        <v>23223.519504841799</v>
      </c>
      <c r="AU27" s="91">
        <v>1076.4047037805899</v>
      </c>
      <c r="AV27" s="91">
        <v>119.600555680263</v>
      </c>
      <c r="AW27" s="91">
        <v>1196.0052594608501</v>
      </c>
      <c r="AX27" s="91">
        <v>0</v>
      </c>
      <c r="AY27" s="91">
        <v>1129.2365252781899</v>
      </c>
      <c r="AZ27" s="91">
        <v>9.4478520800057295E-2</v>
      </c>
      <c r="BA27" s="91">
        <v>6213.6188223740401</v>
      </c>
      <c r="BB27" s="91">
        <v>0.38203586299376602</v>
      </c>
      <c r="BC27" s="91">
        <v>59.345401752894901</v>
      </c>
      <c r="BD27" s="91">
        <v>964.41657390719604</v>
      </c>
      <c r="BE27" s="91">
        <v>0.199890607538704</v>
      </c>
      <c r="BF27" s="91">
        <v>0</v>
      </c>
      <c r="BG27" s="91">
        <v>92.505899189250201</v>
      </c>
      <c r="BH27" s="91">
        <v>9640.5978136131307</v>
      </c>
      <c r="BI27" s="91">
        <v>8171.2761705304001</v>
      </c>
      <c r="BJ27" s="91">
        <v>1469.3216430827199</v>
      </c>
      <c r="BK27" s="91">
        <v>0.17412320582901999</v>
      </c>
      <c r="BL27" s="91">
        <v>2.64827758483661E-2</v>
      </c>
      <c r="BM27" s="91">
        <v>1.1417701498261099</v>
      </c>
      <c r="BN27" s="91">
        <v>14.3864291893053</v>
      </c>
      <c r="BO27" s="91">
        <v>2843.7990934263598</v>
      </c>
      <c r="BP27" s="91">
        <v>18.349688529131299</v>
      </c>
      <c r="BQ27" s="91">
        <v>24.401904115037102</v>
      </c>
      <c r="BR27" s="91">
        <v>4062.3128994306498</v>
      </c>
      <c r="BS27" s="91">
        <v>116.341643102638</v>
      </c>
      <c r="BT27" s="91">
        <v>0.53911267168218102</v>
      </c>
      <c r="BU27" s="91">
        <v>89.186164094423901</v>
      </c>
      <c r="BV27" s="91">
        <v>1.42231016297668E-2</v>
      </c>
      <c r="BW27" s="91">
        <v>685.41527168989705</v>
      </c>
      <c r="BX27" s="91">
        <v>259.500570840867</v>
      </c>
      <c r="BY27" s="91">
        <v>0</v>
      </c>
      <c r="BZ27" s="91">
        <v>285.727921092435</v>
      </c>
      <c r="CA27" s="91">
        <v>941.41529149861105</v>
      </c>
      <c r="CB27" s="91">
        <v>0</v>
      </c>
      <c r="CC27" s="91">
        <v>3498.93696520293</v>
      </c>
      <c r="CD27" s="91">
        <v>22534.506549931899</v>
      </c>
      <c r="CE27" s="91">
        <v>715.62096806411898</v>
      </c>
      <c r="CF27" s="91"/>
      <c r="CG27" s="49">
        <f t="shared" si="0"/>
        <v>1.0694920555718132E-3</v>
      </c>
      <c r="CH27" s="49">
        <f t="shared" si="1"/>
        <v>1.0666014834086138E-3</v>
      </c>
      <c r="CI27" s="49">
        <f t="shared" si="2"/>
        <v>8.7438014873227521E-4</v>
      </c>
      <c r="CJ27" s="49">
        <f t="shared" si="3"/>
        <v>1.9181153941552629E-3</v>
      </c>
      <c r="CK27" s="49">
        <f t="shared" si="3"/>
        <v>2.0747715967815183E-3</v>
      </c>
      <c r="CL27" s="49">
        <f t="shared" si="4"/>
        <v>9.6557334700245732E-4</v>
      </c>
      <c r="CM27" s="49">
        <f t="shared" si="5"/>
        <v>1.0665389850931508E-3</v>
      </c>
      <c r="CN27" s="96">
        <f t="shared" si="6"/>
        <v>9.6601292628810224E-4</v>
      </c>
      <c r="CO27" s="96">
        <f t="shared" si="7"/>
        <v>9.6608692333281863E-4</v>
      </c>
      <c r="CP27" s="96">
        <f t="shared" si="8"/>
        <v>9.6574685624411529E-4</v>
      </c>
      <c r="CQ27" s="96">
        <f t="shared" si="9"/>
        <v>9.6885036834657378E-4</v>
      </c>
      <c r="CR27" s="95">
        <f t="shared" si="11"/>
        <v>9.6531410179540955E-4</v>
      </c>
      <c r="CS27" s="95">
        <f t="shared" si="12"/>
        <v>9.6604521342669083E-4</v>
      </c>
      <c r="CT27" s="96">
        <f t="shared" si="10"/>
        <v>9.6578636188502525E-4</v>
      </c>
    </row>
    <row r="28" spans="1:98" x14ac:dyDescent="0.25">
      <c r="A28" s="90" t="s">
        <v>27</v>
      </c>
      <c r="B28" s="91">
        <v>54611.123753</v>
      </c>
      <c r="C28" s="91">
        <v>903.10886300000004</v>
      </c>
      <c r="D28" s="91">
        <v>1095.166655</v>
      </c>
      <c r="E28" s="91">
        <v>5868.107927</v>
      </c>
      <c r="F28" s="91">
        <v>4972.9730890000001</v>
      </c>
      <c r="G28" s="91">
        <v>517.42836699999998</v>
      </c>
      <c r="H28" s="91">
        <v>12982.182296999999</v>
      </c>
      <c r="I28" s="89">
        <v>591.76663566000002</v>
      </c>
      <c r="J28" s="89">
        <v>158.65057325999999</v>
      </c>
      <c r="K28" s="89">
        <v>1181.9467652999999</v>
      </c>
      <c r="L28" s="89">
        <v>1330.0206343</v>
      </c>
      <c r="M28" s="89">
        <v>180.86165223</v>
      </c>
      <c r="N28" s="89">
        <v>95.71917904</v>
      </c>
      <c r="O28" s="89">
        <v>171.87145414</v>
      </c>
      <c r="Q28" s="90" t="s">
        <v>27</v>
      </c>
      <c r="R28" s="91">
        <v>770.35397122923303</v>
      </c>
      <c r="S28" s="91">
        <v>147.158419071152</v>
      </c>
      <c r="T28" s="91">
        <v>180.811303672951</v>
      </c>
      <c r="U28" s="91">
        <v>591.60101687609802</v>
      </c>
      <c r="V28" s="91">
        <v>591.60101687609802</v>
      </c>
      <c r="W28" s="91">
        <v>239.127209641511</v>
      </c>
      <c r="X28" s="91">
        <v>13.2588261220879</v>
      </c>
      <c r="Y28" s="91">
        <v>158.60629004633401</v>
      </c>
      <c r="Z28" s="91">
        <v>95.692645508821499</v>
      </c>
      <c r="AA28" s="91">
        <v>1239.7015129082799</v>
      </c>
      <c r="AB28" s="91">
        <v>54582.875653896299</v>
      </c>
      <c r="AC28" s="91">
        <v>352.28931837703499</v>
      </c>
      <c r="AD28" s="91">
        <v>169.45563796885901</v>
      </c>
      <c r="AE28" s="91">
        <v>79.591753598347793</v>
      </c>
      <c r="AF28" s="91">
        <v>60.9679104985347</v>
      </c>
      <c r="AG28" s="91">
        <v>46.9393704715879</v>
      </c>
      <c r="AH28" s="91">
        <v>1181.61619603028</v>
      </c>
      <c r="AI28" s="91">
        <v>1181.61619603028</v>
      </c>
      <c r="AJ28" s="91">
        <v>1827784.2394147799</v>
      </c>
      <c r="AK28" s="91">
        <v>0</v>
      </c>
      <c r="AL28" s="91">
        <v>139.418955870876</v>
      </c>
      <c r="AM28" s="91">
        <v>24.490682320881501</v>
      </c>
      <c r="AN28" s="91">
        <v>1252.0642180095899</v>
      </c>
      <c r="AO28" s="91">
        <v>169.46206820884601</v>
      </c>
      <c r="AP28" s="91">
        <v>1329.6527028370999</v>
      </c>
      <c r="AQ28" s="91">
        <v>171.82336681953399</v>
      </c>
      <c r="AR28" s="91">
        <v>902.64961144419203</v>
      </c>
      <c r="AS28" s="91">
        <v>0</v>
      </c>
      <c r="AT28" s="91">
        <v>13341.193941257799</v>
      </c>
      <c r="AU28" s="91">
        <v>985.50280856407403</v>
      </c>
      <c r="AV28" s="91">
        <v>109.500486432646</v>
      </c>
      <c r="AW28" s="91">
        <v>1095.0032949967199</v>
      </c>
      <c r="AX28" s="91">
        <v>0</v>
      </c>
      <c r="AY28" s="91">
        <v>599.21623357639805</v>
      </c>
      <c r="AZ28" s="91">
        <v>6.9639527098662293E-2</v>
      </c>
      <c r="BA28" s="91">
        <v>3297.1840974393999</v>
      </c>
      <c r="BB28" s="91">
        <v>0.258811547380082</v>
      </c>
      <c r="BC28" s="91">
        <v>40.894719429002897</v>
      </c>
      <c r="BD28" s="91">
        <v>649.59167051593602</v>
      </c>
      <c r="BE28" s="91">
        <v>0.13040437855564099</v>
      </c>
      <c r="BF28" s="91">
        <v>0</v>
      </c>
      <c r="BG28" s="91">
        <v>63.378991460506903</v>
      </c>
      <c r="BH28" s="91">
        <v>5868.0428758892203</v>
      </c>
      <c r="BI28" s="91">
        <v>4973.3160924106596</v>
      </c>
      <c r="BJ28" s="91">
        <v>894.72678347856197</v>
      </c>
      <c r="BK28" s="91">
        <v>0.113254489326873</v>
      </c>
      <c r="BL28" s="91">
        <v>1.5083481964538599E-2</v>
      </c>
      <c r="BM28" s="91">
        <v>0.876325827146612</v>
      </c>
      <c r="BN28" s="91">
        <v>11.0417502639483</v>
      </c>
      <c r="BO28" s="91">
        <v>1696.59550373959</v>
      </c>
      <c r="BP28" s="91">
        <v>11.759993777454399</v>
      </c>
      <c r="BQ28" s="91">
        <v>16.112466048600801</v>
      </c>
      <c r="BR28" s="91">
        <v>2423.4179393067502</v>
      </c>
      <c r="BS28" s="91">
        <v>61.735257572500402</v>
      </c>
      <c r="BT28" s="91">
        <v>0.38321319918208502</v>
      </c>
      <c r="BU28" s="91">
        <v>58.670030086145601</v>
      </c>
      <c r="BV28" s="91">
        <v>6.2953320623687498E-3</v>
      </c>
      <c r="BW28" s="91">
        <v>517.28393864713303</v>
      </c>
      <c r="BX28" s="91">
        <v>137.70096683535499</v>
      </c>
      <c r="BY28" s="91">
        <v>0</v>
      </c>
      <c r="BZ28" s="91">
        <v>151.61835242302499</v>
      </c>
      <c r="CA28" s="91">
        <v>499.55101776684</v>
      </c>
      <c r="CB28" s="91">
        <v>0</v>
      </c>
      <c r="CC28" s="91">
        <v>1856.67000162509</v>
      </c>
      <c r="CD28" s="91">
        <v>12975.579049366899</v>
      </c>
      <c r="CE28" s="91">
        <v>379.73609709713298</v>
      </c>
      <c r="CF28" s="91"/>
      <c r="CG28" s="49">
        <f t="shared" si="0"/>
        <v>-5.1725907035833835E-4</v>
      </c>
      <c r="CH28" s="49">
        <f t="shared" si="1"/>
        <v>-5.0852291968704708E-4</v>
      </c>
      <c r="CI28" s="49">
        <f t="shared" si="2"/>
        <v>-1.4916451531306359E-4</v>
      </c>
      <c r="CJ28" s="49">
        <f t="shared" si="3"/>
        <v>-1.1085534143018737E-5</v>
      </c>
      <c r="CK28" s="49">
        <f t="shared" si="3"/>
        <v>6.8973510316847907E-5</v>
      </c>
      <c r="CL28" s="49">
        <f t="shared" si="4"/>
        <v>-2.7912724171721531E-4</v>
      </c>
      <c r="CM28" s="49">
        <f t="shared" si="5"/>
        <v>-5.0863926280145515E-4</v>
      </c>
      <c r="CN28" s="96">
        <f t="shared" si="6"/>
        <v>-2.7987178377721403E-4</v>
      </c>
      <c r="CO28" s="96">
        <f t="shared" si="7"/>
        <v>-2.7912419574687032E-4</v>
      </c>
      <c r="CP28" s="96">
        <f t="shared" si="8"/>
        <v>-2.7968202919531669E-4</v>
      </c>
      <c r="CQ28" s="96">
        <f t="shared" si="9"/>
        <v>-2.7663590579833766E-4</v>
      </c>
      <c r="CR28" s="95">
        <f t="shared" si="11"/>
        <v>-2.7838160510099662E-4</v>
      </c>
      <c r="CS28" s="95">
        <f t="shared" si="12"/>
        <v>-2.7720182563844187E-4</v>
      </c>
      <c r="CT28" s="96">
        <f t="shared" si="10"/>
        <v>-2.7978654574505334E-4</v>
      </c>
    </row>
    <row r="29" spans="1:98" x14ac:dyDescent="0.25">
      <c r="A29" s="90" t="s">
        <v>28</v>
      </c>
      <c r="B29" s="91">
        <v>2048.713808</v>
      </c>
      <c r="C29" s="91">
        <v>33.871367999999997</v>
      </c>
      <c r="D29" s="91">
        <v>40.653768999999997</v>
      </c>
      <c r="E29" s="91">
        <v>219.754671</v>
      </c>
      <c r="F29" s="91">
        <v>186.23287400000001</v>
      </c>
      <c r="G29" s="91">
        <v>19.279333999999999</v>
      </c>
      <c r="H29" s="91">
        <v>486.90081400000003</v>
      </c>
      <c r="I29" s="89">
        <v>16.512883890000001</v>
      </c>
      <c r="J29" s="89">
        <v>4.4336501999999998</v>
      </c>
      <c r="K29" s="89">
        <v>24.74962069</v>
      </c>
      <c r="L29" s="89">
        <v>22.700289040000001</v>
      </c>
      <c r="M29" s="89">
        <v>5.0445086799999999</v>
      </c>
      <c r="N29" s="89">
        <v>2.6798952100000002</v>
      </c>
      <c r="O29" s="89">
        <v>4.7883422299999996</v>
      </c>
      <c r="Q29" s="90" t="s">
        <v>28</v>
      </c>
      <c r="R29" s="91">
        <v>38.363226032366398</v>
      </c>
      <c r="S29" s="91">
        <v>6.64070720013701</v>
      </c>
      <c r="T29" s="91">
        <v>5.0488615450451304</v>
      </c>
      <c r="U29" s="91">
        <v>16.527157071347901</v>
      </c>
      <c r="V29" s="91">
        <v>16.527157071347901</v>
      </c>
      <c r="W29" s="91">
        <v>10.7534617998644</v>
      </c>
      <c r="X29" s="91">
        <v>0.60009877048747495</v>
      </c>
      <c r="Y29" s="91">
        <v>4.4374787186277302</v>
      </c>
      <c r="Z29" s="91">
        <v>2.6822101613098899</v>
      </c>
      <c r="AA29" s="91">
        <v>48.4437265591759</v>
      </c>
      <c r="AB29" s="91">
        <v>2050.1121411839899</v>
      </c>
      <c r="AC29" s="91">
        <v>15.956812175028301</v>
      </c>
      <c r="AD29" s="91">
        <v>6.4018292377152299</v>
      </c>
      <c r="AE29" s="91">
        <v>4.5532322894492303</v>
      </c>
      <c r="AF29" s="91">
        <v>2.7535661210561</v>
      </c>
      <c r="AG29" s="91">
        <v>4.3378680278664197</v>
      </c>
      <c r="AH29" s="91">
        <v>24.771001320338598</v>
      </c>
      <c r="AI29" s="91">
        <v>24.771001320338598</v>
      </c>
      <c r="AJ29" s="91">
        <v>83212.023722724596</v>
      </c>
      <c r="AK29" s="91">
        <v>0</v>
      </c>
      <c r="AL29" s="91">
        <v>6.3159453484768804</v>
      </c>
      <c r="AM29" s="91">
        <v>1.10742569875269</v>
      </c>
      <c r="AN29" s="91">
        <v>48.2317899434303</v>
      </c>
      <c r="AO29" s="91">
        <v>7.64360150887636</v>
      </c>
      <c r="AP29" s="91">
        <v>22.7199604134554</v>
      </c>
      <c r="AQ29" s="91">
        <v>4.7924599932290501</v>
      </c>
      <c r="AR29" s="91">
        <v>33.894711420052097</v>
      </c>
      <c r="AS29" s="91">
        <v>0</v>
      </c>
      <c r="AT29" s="91">
        <v>502.54078572727701</v>
      </c>
      <c r="AU29" s="91">
        <v>36.623649360604503</v>
      </c>
      <c r="AV29" s="91">
        <v>4.0692909794584304</v>
      </c>
      <c r="AW29" s="91">
        <v>40.692940340062897</v>
      </c>
      <c r="AX29" s="91">
        <v>0</v>
      </c>
      <c r="AY29" s="91">
        <v>25.4397677304243</v>
      </c>
      <c r="AZ29" s="91">
        <v>5.1630865148784397E-4</v>
      </c>
      <c r="BA29" s="91">
        <v>142.00449099416301</v>
      </c>
      <c r="BB29" s="91">
        <v>0</v>
      </c>
      <c r="BC29" s="91">
        <v>1.5029205948070099</v>
      </c>
      <c r="BD29" s="91">
        <v>17.816273998137</v>
      </c>
      <c r="BE29" s="91">
        <v>2.2829388746506999E-3</v>
      </c>
      <c r="BF29" s="91">
        <v>0</v>
      </c>
      <c r="BG29" s="91">
        <v>1.8247083755794</v>
      </c>
      <c r="BH29" s="91">
        <v>219.90845005062801</v>
      </c>
      <c r="BI29" s="91">
        <v>186.36221570923101</v>
      </c>
      <c r="BJ29" s="91">
        <v>33.546234341396698</v>
      </c>
      <c r="BK29" s="91">
        <v>6.8694035064512701E-2</v>
      </c>
      <c r="BL29" s="91">
        <v>7.9828607505635495E-4</v>
      </c>
      <c r="BM29" s="91">
        <v>1.05633165660807</v>
      </c>
      <c r="BN29" s="91">
        <v>0.76977944818311494</v>
      </c>
      <c r="BO29" s="91">
        <v>66.426315227875193</v>
      </c>
      <c r="BP29" s="91">
        <v>0.32331222121177</v>
      </c>
      <c r="BQ29" s="91">
        <v>0.39735232890755401</v>
      </c>
      <c r="BR29" s="91">
        <v>94.8935924425558</v>
      </c>
      <c r="BS29" s="91">
        <v>2.3535827577466502</v>
      </c>
      <c r="BT29" s="91">
        <v>1.40241119396815E-2</v>
      </c>
      <c r="BU29" s="91">
        <v>1.2642051012748201</v>
      </c>
      <c r="BV29" s="91">
        <v>1.1086334860034E-3</v>
      </c>
      <c r="BW29" s="91">
        <v>19.295993389661401</v>
      </c>
      <c r="BX29" s="91">
        <v>6.2274097468452796</v>
      </c>
      <c r="BY29" s="91">
        <v>0</v>
      </c>
      <c r="BZ29" s="91">
        <v>6.83182048165677</v>
      </c>
      <c r="CA29" s="91">
        <v>21.785497824638799</v>
      </c>
      <c r="CB29" s="91">
        <v>0</v>
      </c>
      <c r="CC29" s="91">
        <v>75.408901806994095</v>
      </c>
      <c r="CD29" s="91">
        <v>487.23633580802101</v>
      </c>
      <c r="CE29" s="91">
        <v>16.4826875224039</v>
      </c>
      <c r="CF29" s="91"/>
      <c r="CG29" s="49">
        <f t="shared" si="0"/>
        <v>6.8254198245241776E-4</v>
      </c>
      <c r="CH29" s="49">
        <f t="shared" si="1"/>
        <v>6.8917854313118763E-4</v>
      </c>
      <c r="CI29" s="49">
        <f t="shared" si="2"/>
        <v>9.6353526441546246E-4</v>
      </c>
      <c r="CJ29" s="49">
        <f t="shared" si="3"/>
        <v>6.9977602718625817E-4</v>
      </c>
      <c r="CK29" s="49">
        <f t="shared" si="3"/>
        <v>6.9451599201008631E-4</v>
      </c>
      <c r="CL29" s="49">
        <f t="shared" si="4"/>
        <v>8.6410607655858121E-4</v>
      </c>
      <c r="CM29" s="49">
        <f t="shared" si="5"/>
        <v>6.8909683116895586E-4</v>
      </c>
      <c r="CN29" s="96">
        <f t="shared" si="6"/>
        <v>8.643663604116558E-4</v>
      </c>
      <c r="CO29" s="96">
        <f t="shared" si="7"/>
        <v>8.6351391179450329E-4</v>
      </c>
      <c r="CP29" s="96">
        <f t="shared" si="8"/>
        <v>8.6387709154818319E-4</v>
      </c>
      <c r="CQ29" s="96">
        <f t="shared" si="9"/>
        <v>8.6656929437048348E-4</v>
      </c>
      <c r="CR29" s="95">
        <f t="shared" si="11"/>
        <v>8.6289177425511929E-4</v>
      </c>
      <c r="CS29" s="95">
        <f t="shared" si="12"/>
        <v>8.6382157826599452E-4</v>
      </c>
      <c r="CT29" s="96">
        <f t="shared" si="10"/>
        <v>8.599559161105645E-4</v>
      </c>
    </row>
    <row r="30" spans="1:98" x14ac:dyDescent="0.25">
      <c r="A30" s="90" t="s">
        <v>29</v>
      </c>
      <c r="B30" s="91">
        <v>390.50287625999999</v>
      </c>
      <c r="C30" s="91">
        <v>6.4422390099999998</v>
      </c>
      <c r="D30" s="91">
        <v>7.0319284</v>
      </c>
      <c r="E30" s="91">
        <v>41.24681683</v>
      </c>
      <c r="F30" s="91">
        <v>34.954933990000001</v>
      </c>
      <c r="G30" s="91">
        <v>3.4555824300000002</v>
      </c>
      <c r="H30" s="91">
        <v>92.60738087</v>
      </c>
      <c r="I30" s="89">
        <v>2.26740377</v>
      </c>
      <c r="J30" s="89">
        <v>1.0010534900000001</v>
      </c>
      <c r="K30" s="89">
        <v>5.9461868600000001</v>
      </c>
      <c r="L30" s="89">
        <v>3.48776932</v>
      </c>
      <c r="M30" s="89">
        <v>1.14254509</v>
      </c>
      <c r="N30" s="89">
        <v>0.91262116000000004</v>
      </c>
      <c r="O30" s="89">
        <v>0.70392100000000002</v>
      </c>
      <c r="Q30" s="90" t="s">
        <v>29</v>
      </c>
      <c r="R30" s="91">
        <v>5.5289376521057996</v>
      </c>
      <c r="S30" s="91">
        <v>2.42176433072372</v>
      </c>
      <c r="T30" s="91">
        <v>1.1425502658987099</v>
      </c>
      <c r="U30" s="91">
        <v>2.2673966381717898</v>
      </c>
      <c r="V30" s="91">
        <v>2.2673966381717898</v>
      </c>
      <c r="W30" s="91">
        <v>2.03857881658096</v>
      </c>
      <c r="X30" s="91">
        <v>0.34922814803110702</v>
      </c>
      <c r="Y30" s="91">
        <v>1.0010446601654699</v>
      </c>
      <c r="Z30" s="91">
        <v>0.912619822070867</v>
      </c>
      <c r="AA30" s="91">
        <v>8.6178426466927895</v>
      </c>
      <c r="AB30" s="91">
        <v>390.50276413300401</v>
      </c>
      <c r="AC30" s="91">
        <v>4.0484655818138497</v>
      </c>
      <c r="AD30" s="91">
        <v>1.0692344587631999</v>
      </c>
      <c r="AE30" s="91">
        <v>1.3433940894151599</v>
      </c>
      <c r="AF30" s="91">
        <v>4.4584367166710201E-2</v>
      </c>
      <c r="AG30" s="91">
        <v>0.43099957361508401</v>
      </c>
      <c r="AH30" s="91">
        <v>5.9461869790020696</v>
      </c>
      <c r="AI30" s="91">
        <v>5.9461869790020696</v>
      </c>
      <c r="AJ30" s="91">
        <v>8321.4237209609892</v>
      </c>
      <c r="AK30" s="91">
        <v>0</v>
      </c>
      <c r="AL30" s="91">
        <v>1.9358439981007101</v>
      </c>
      <c r="AM30" s="91">
        <v>0.52016898662599098</v>
      </c>
      <c r="AN30" s="91">
        <v>9.0556533532435708</v>
      </c>
      <c r="AO30" s="91">
        <v>1.29179199305764</v>
      </c>
      <c r="AP30" s="91">
        <v>3.4877800479408201</v>
      </c>
      <c r="AQ30" s="91">
        <v>0.70392686475884203</v>
      </c>
      <c r="AR30" s="91">
        <v>6.4422397658691404</v>
      </c>
      <c r="AS30" s="91">
        <v>0</v>
      </c>
      <c r="AT30" s="91">
        <v>96.169084144909803</v>
      </c>
      <c r="AU30" s="91">
        <v>6.3287452438036302</v>
      </c>
      <c r="AV30" s="91">
        <v>0.70319537800999798</v>
      </c>
      <c r="AW30" s="91">
        <v>7.0319406218136304</v>
      </c>
      <c r="AX30" s="91">
        <v>0</v>
      </c>
      <c r="AY30" s="91">
        <v>4.7139144187514104</v>
      </c>
      <c r="AZ30" s="91">
        <v>9.5476176303620501E-4</v>
      </c>
      <c r="BA30" s="91">
        <v>26.361163110633399</v>
      </c>
      <c r="BB30" s="91">
        <v>4.14214763251156E-4</v>
      </c>
      <c r="BC30" s="91">
        <v>0.113674598345431</v>
      </c>
      <c r="BD30" s="91">
        <v>1.2216143079967099</v>
      </c>
      <c r="BE30" s="91">
        <v>4.4854556016688901E-4</v>
      </c>
      <c r="BF30" s="91">
        <v>0</v>
      </c>
      <c r="BG30" s="91">
        <v>2.75114135485044E-2</v>
      </c>
      <c r="BH30" s="91">
        <v>41.248623225970398</v>
      </c>
      <c r="BI30" s="91">
        <v>34.956742473973797</v>
      </c>
      <c r="BJ30" s="91">
        <v>6.2918807519965601</v>
      </c>
      <c r="BK30" s="91">
        <v>3.7475456494540798E-4</v>
      </c>
      <c r="BL30" s="91">
        <v>7.13612658939466E-5</v>
      </c>
      <c r="BM30" s="91">
        <v>0.21681034342499</v>
      </c>
      <c r="BN30" s="91">
        <v>1.6660555234048101E-2</v>
      </c>
      <c r="BO30" s="91">
        <v>13.630731758130899</v>
      </c>
      <c r="BP30" s="91">
        <v>8.8086556656029297E-2</v>
      </c>
      <c r="BQ30" s="91">
        <v>3.9730740477410799E-2</v>
      </c>
      <c r="BR30" s="91">
        <v>19.4721086658178</v>
      </c>
      <c r="BS30" s="91">
        <v>0.349265430637411</v>
      </c>
      <c r="BT30" s="91">
        <v>6.9538266175035897E-4</v>
      </c>
      <c r="BU30" s="91">
        <v>0.12678620612113201</v>
      </c>
      <c r="BV30" s="91">
        <v>6.8307641770972799E-5</v>
      </c>
      <c r="BW30" s="91">
        <v>3.4555780529880802</v>
      </c>
      <c r="BX30" s="91">
        <v>1.3034651413204501</v>
      </c>
      <c r="BY30" s="91">
        <v>0</v>
      </c>
      <c r="BZ30" s="91">
        <v>1.4530602642188699</v>
      </c>
      <c r="CA30" s="91">
        <v>4.3705715373474998</v>
      </c>
      <c r="CB30" s="91">
        <v>0</v>
      </c>
      <c r="CC30" s="91">
        <v>15.073039204285701</v>
      </c>
      <c r="CD30" s="91">
        <v>92.607356272425093</v>
      </c>
      <c r="CE30" s="91">
        <v>3.21975816103771</v>
      </c>
      <c r="CF30" s="91"/>
      <c r="CG30" s="49">
        <f t="shared" si="0"/>
        <v>-2.871348786483013E-7</v>
      </c>
      <c r="CH30" s="49">
        <f t="shared" si="1"/>
        <v>1.1733019210222761E-7</v>
      </c>
      <c r="CI30" s="49">
        <f t="shared" si="2"/>
        <v>1.7380458012734107E-6</v>
      </c>
      <c r="CJ30" s="49">
        <f t="shared" si="3"/>
        <v>4.379479701047273E-5</v>
      </c>
      <c r="CK30" s="49">
        <f t="shared" si="3"/>
        <v>5.1737588013011325E-5</v>
      </c>
      <c r="CL30" s="49">
        <f t="shared" si="4"/>
        <v>-1.2666495471272493E-6</v>
      </c>
      <c r="CM30" s="49">
        <f t="shared" si="5"/>
        <v>-2.6561138729560207E-7</v>
      </c>
      <c r="CN30" s="96">
        <f t="shared" si="6"/>
        <v>-3.1453719467954242E-6</v>
      </c>
      <c r="CO30" s="96">
        <f t="shared" si="7"/>
        <v>-8.8205421772323959E-6</v>
      </c>
      <c r="CP30" s="96">
        <f t="shared" si="8"/>
        <v>2.0013173540237419E-8</v>
      </c>
      <c r="CQ30" s="96">
        <f t="shared" si="9"/>
        <v>3.0758745306390205E-6</v>
      </c>
      <c r="CR30" s="95">
        <f t="shared" si="11"/>
        <v>4.5301483111294E-6</v>
      </c>
      <c r="CS30" s="95">
        <f t="shared" si="12"/>
        <v>-1.4660290509135565E-6</v>
      </c>
      <c r="CT30" s="96">
        <f t="shared" si="10"/>
        <v>8.3315582885172045E-6</v>
      </c>
    </row>
    <row r="31" spans="1:98" x14ac:dyDescent="0.25">
      <c r="A31" s="90" t="s">
        <v>30</v>
      </c>
      <c r="B31" s="91">
        <v>20847.764777</v>
      </c>
      <c r="C31" s="91">
        <v>343.20318536000002</v>
      </c>
      <c r="D31" s="91">
        <v>337.88269694000002</v>
      </c>
      <c r="E31" s="91">
        <v>2168.5267969000001</v>
      </c>
      <c r="F31" s="91">
        <v>1837.7347523000001</v>
      </c>
      <c r="G31" s="91">
        <v>173.00528772999999</v>
      </c>
      <c r="H31" s="91">
        <v>4933.5477398000003</v>
      </c>
      <c r="I31" s="89">
        <v>139.42769774000001</v>
      </c>
      <c r="J31" s="89">
        <v>61.55700264</v>
      </c>
      <c r="K31" s="89">
        <v>365.64424402999998</v>
      </c>
      <c r="L31" s="89">
        <v>214.47068680000001</v>
      </c>
      <c r="M31" s="89">
        <v>70.257638869999994</v>
      </c>
      <c r="N31" s="89">
        <v>56.11910469</v>
      </c>
      <c r="O31" s="89">
        <v>43.285666030000002</v>
      </c>
      <c r="Q31" s="90" t="s">
        <v>30</v>
      </c>
      <c r="R31" s="91">
        <v>286.79426024614202</v>
      </c>
      <c r="S31" s="91">
        <v>125.620617130688</v>
      </c>
      <c r="T31" s="91">
        <v>70.214541360917806</v>
      </c>
      <c r="U31" s="91">
        <v>139.342145919659</v>
      </c>
      <c r="V31" s="91">
        <v>139.342145919659</v>
      </c>
      <c r="W31" s="91">
        <v>105.743690507729</v>
      </c>
      <c r="X31" s="91">
        <v>18.114994056563901</v>
      </c>
      <c r="Y31" s="91">
        <v>61.519260483765898</v>
      </c>
      <c r="Z31" s="91">
        <v>56.0846595571237</v>
      </c>
      <c r="AA31" s="91">
        <v>447.01979840241802</v>
      </c>
      <c r="AB31" s="91">
        <v>20841.7737445967</v>
      </c>
      <c r="AC31" s="91">
        <v>209.99973516830701</v>
      </c>
      <c r="AD31" s="91">
        <v>55.462700143794301</v>
      </c>
      <c r="AE31" s="91">
        <v>69.683892867578805</v>
      </c>
      <c r="AF31" s="91">
        <v>2.3126732977017199</v>
      </c>
      <c r="AG31" s="91">
        <v>22.3566972534251</v>
      </c>
      <c r="AH31" s="91">
        <v>365.41994247012701</v>
      </c>
      <c r="AI31" s="91">
        <v>365.41994247012701</v>
      </c>
      <c r="AJ31" s="91">
        <v>630161.42688944296</v>
      </c>
      <c r="AK31" s="91">
        <v>0</v>
      </c>
      <c r="AL31" s="91">
        <v>100.414867214179</v>
      </c>
      <c r="AM31" s="91">
        <v>26.981883233688698</v>
      </c>
      <c r="AN31" s="91">
        <v>469.73035679235602</v>
      </c>
      <c r="AO31" s="91">
        <v>67.007020681047393</v>
      </c>
      <c r="AP31" s="91">
        <v>214.33976557770899</v>
      </c>
      <c r="AQ31" s="91">
        <v>43.2591383095005</v>
      </c>
      <c r="AR31" s="91">
        <v>343.10596187899898</v>
      </c>
      <c r="AS31" s="91">
        <v>0</v>
      </c>
      <c r="AT31" s="91">
        <v>5116.9026966164502</v>
      </c>
      <c r="AU31" s="91">
        <v>304.07105734155601</v>
      </c>
      <c r="AV31" s="91">
        <v>33.785649568368001</v>
      </c>
      <c r="AW31" s="91">
        <v>337.85670690992401</v>
      </c>
      <c r="AX31" s="91">
        <v>0</v>
      </c>
      <c r="AY31" s="91">
        <v>244.51758046904899</v>
      </c>
      <c r="AZ31" s="91">
        <v>4.9926093450619199E-2</v>
      </c>
      <c r="BA31" s="91">
        <v>1367.39129341596</v>
      </c>
      <c r="BB31" s="91">
        <v>2.1836581625578E-2</v>
      </c>
      <c r="BC31" s="91">
        <v>5.9295819890099501</v>
      </c>
      <c r="BD31" s="91">
        <v>63.7733702145648</v>
      </c>
      <c r="BE31" s="91">
        <v>2.4275551615161099E-2</v>
      </c>
      <c r="BF31" s="91">
        <v>0</v>
      </c>
      <c r="BG31" s="91">
        <v>1.4347813515765799</v>
      </c>
      <c r="BH31" s="91">
        <v>2168.06184993133</v>
      </c>
      <c r="BI31" s="91">
        <v>1837.3551636611601</v>
      </c>
      <c r="BJ31" s="91">
        <v>330.70668627016499</v>
      </c>
      <c r="BK31" s="91">
        <v>1.9690909684353199E-2</v>
      </c>
      <c r="BL31" s="91">
        <v>3.79404331861748E-3</v>
      </c>
      <c r="BM31" s="91">
        <v>11.8058074041127</v>
      </c>
      <c r="BN31" s="91">
        <v>0.86664445653312105</v>
      </c>
      <c r="BO31" s="91">
        <v>716.50635881435403</v>
      </c>
      <c r="BP31" s="91">
        <v>4.6065467154990403</v>
      </c>
      <c r="BQ31" s="91">
        <v>2.0794529365013701</v>
      </c>
      <c r="BR31" s="91">
        <v>1023.56041531109</v>
      </c>
      <c r="BS31" s="91">
        <v>18.1168588838568</v>
      </c>
      <c r="BT31" s="91">
        <v>3.63826789232626E-2</v>
      </c>
      <c r="BU31" s="91">
        <v>6.63263772626311</v>
      </c>
      <c r="BV31" s="91">
        <v>3.66088303190639E-3</v>
      </c>
      <c r="BW31" s="91">
        <v>172.97736770162601</v>
      </c>
      <c r="BX31" s="91">
        <v>67.612465224546597</v>
      </c>
      <c r="BY31" s="91">
        <v>0</v>
      </c>
      <c r="BZ31" s="91">
        <v>75.372355038467305</v>
      </c>
      <c r="CA31" s="91">
        <v>226.70792081068001</v>
      </c>
      <c r="CB31" s="91">
        <v>0</v>
      </c>
      <c r="CC31" s="91">
        <v>781.86014918417902</v>
      </c>
      <c r="CD31" s="91">
        <v>4932.1500516763399</v>
      </c>
      <c r="CE31" s="91">
        <v>167.01338753278799</v>
      </c>
      <c r="CF31" s="91"/>
      <c r="CG31" s="49">
        <f t="shared" si="0"/>
        <v>-2.8737049114782316E-4</v>
      </c>
      <c r="CH31" s="49">
        <f t="shared" si="1"/>
        <v>-2.8328257180671557E-4</v>
      </c>
      <c r="CI31" s="49">
        <f t="shared" si="2"/>
        <v>-7.6920275324479038E-5</v>
      </c>
      <c r="CJ31" s="49">
        <f t="shared" si="3"/>
        <v>-2.1440683570744004E-4</v>
      </c>
      <c r="CK31" s="49">
        <f t="shared" si="3"/>
        <v>-2.0655246267990213E-4</v>
      </c>
      <c r="CL31" s="49">
        <f t="shared" si="4"/>
        <v>-1.6138251460589618E-4</v>
      </c>
      <c r="CM31" s="49">
        <f t="shared" si="5"/>
        <v>-2.8330284764144871E-4</v>
      </c>
      <c r="CN31" s="96">
        <f t="shared" si="6"/>
        <v>-6.1359272029682397E-4</v>
      </c>
      <c r="CO31" s="96">
        <f t="shared" si="7"/>
        <v>-6.1312530850190703E-4</v>
      </c>
      <c r="CP31" s="96">
        <f t="shared" si="8"/>
        <v>-6.1344206434319414E-4</v>
      </c>
      <c r="CQ31" s="96">
        <f t="shared" si="9"/>
        <v>-6.1043877018545484E-4</v>
      </c>
      <c r="CR31" s="95">
        <f t="shared" si="11"/>
        <v>-6.1342097137554233E-4</v>
      </c>
      <c r="CS31" s="95">
        <f t="shared" si="12"/>
        <v>-6.1378621534633794E-4</v>
      </c>
      <c r="CT31" s="96">
        <f t="shared" si="10"/>
        <v>-6.1285231192044064E-4</v>
      </c>
    </row>
    <row r="32" spans="1:98" x14ac:dyDescent="0.25">
      <c r="A32" s="90" t="s">
        <v>31</v>
      </c>
      <c r="B32" s="91">
        <v>34210.806022999997</v>
      </c>
      <c r="C32" s="91">
        <v>560.96940900000004</v>
      </c>
      <c r="D32" s="91">
        <v>440.11131499999999</v>
      </c>
      <c r="E32" s="91">
        <v>3456.3951440000001</v>
      </c>
      <c r="F32" s="91">
        <v>2929.148537</v>
      </c>
      <c r="G32" s="91">
        <v>248.93270000000001</v>
      </c>
      <c r="H32" s="91">
        <v>8063.9352070000004</v>
      </c>
      <c r="I32" s="89">
        <v>213.30510537000001</v>
      </c>
      <c r="J32" s="89">
        <v>57.271657060000003</v>
      </c>
      <c r="K32" s="89">
        <v>319.70311798</v>
      </c>
      <c r="L32" s="89">
        <v>293.23088522</v>
      </c>
      <c r="M32" s="89">
        <v>65.162419049999997</v>
      </c>
      <c r="N32" s="89">
        <v>34.617534999999997</v>
      </c>
      <c r="O32" s="89">
        <v>61.853389810000003</v>
      </c>
      <c r="Q32" s="90" t="s">
        <v>31</v>
      </c>
      <c r="R32" s="91">
        <v>659.65920068009098</v>
      </c>
      <c r="S32" s="91">
        <v>114.18758582224601</v>
      </c>
      <c r="T32" s="91">
        <v>65.162417387210894</v>
      </c>
      <c r="U32" s="91">
        <v>213.30498283610501</v>
      </c>
      <c r="V32" s="91">
        <v>213.30498283610501</v>
      </c>
      <c r="W32" s="91">
        <v>184.90688642996</v>
      </c>
      <c r="X32" s="91">
        <v>10.3187888250052</v>
      </c>
      <c r="Y32" s="91">
        <v>57.271627378983702</v>
      </c>
      <c r="Z32" s="91">
        <v>34.617519685171096</v>
      </c>
      <c r="AA32" s="91">
        <v>832.99440217217602</v>
      </c>
      <c r="AB32" s="91">
        <v>34210.796253252403</v>
      </c>
      <c r="AC32" s="91">
        <v>274.37879167338798</v>
      </c>
      <c r="AD32" s="91">
        <v>110.080095096234</v>
      </c>
      <c r="AE32" s="91">
        <v>78.293256391549903</v>
      </c>
      <c r="AF32" s="91">
        <v>47.347972402881503</v>
      </c>
      <c r="AG32" s="91">
        <v>74.589955438680505</v>
      </c>
      <c r="AH32" s="91">
        <v>319.70304572943598</v>
      </c>
      <c r="AI32" s="91">
        <v>319.70304572943598</v>
      </c>
      <c r="AJ32" s="91">
        <v>1008215.92688371</v>
      </c>
      <c r="AK32" s="91">
        <v>0</v>
      </c>
      <c r="AL32" s="91">
        <v>108.60328388921</v>
      </c>
      <c r="AM32" s="91">
        <v>19.042212475258101</v>
      </c>
      <c r="AN32" s="91">
        <v>829.34912739441404</v>
      </c>
      <c r="AO32" s="91">
        <v>131.432390869063</v>
      </c>
      <c r="AP32" s="91">
        <v>293.23171147527103</v>
      </c>
      <c r="AQ32" s="91">
        <v>61.853366493207602</v>
      </c>
      <c r="AR32" s="91">
        <v>560.96925172051999</v>
      </c>
      <c r="AS32" s="91">
        <v>0</v>
      </c>
      <c r="AT32" s="91">
        <v>8327.0943595749395</v>
      </c>
      <c r="AU32" s="91">
        <v>396.10005060886101</v>
      </c>
      <c r="AV32" s="91">
        <v>44.011154454119001</v>
      </c>
      <c r="AW32" s="91">
        <v>440.11120506297999</v>
      </c>
      <c r="AX32" s="91">
        <v>0</v>
      </c>
      <c r="AY32" s="91">
        <v>437.43922387771102</v>
      </c>
      <c r="AZ32" s="91">
        <v>1.3294041937135201E-2</v>
      </c>
      <c r="BA32" s="91">
        <v>2441.7806319961801</v>
      </c>
      <c r="BB32" s="91">
        <v>0</v>
      </c>
      <c r="BC32" s="91">
        <v>20.467913635583699</v>
      </c>
      <c r="BD32" s="91">
        <v>247.29541304474799</v>
      </c>
      <c r="BE32" s="91">
        <v>3.3225100164453701E-2</v>
      </c>
      <c r="BF32" s="91">
        <v>0</v>
      </c>
      <c r="BG32" s="91">
        <v>24.735783782493101</v>
      </c>
      <c r="BH32" s="91">
        <v>3456.2859713737698</v>
      </c>
      <c r="BI32" s="91">
        <v>2929.0395091816099</v>
      </c>
      <c r="BJ32" s="91">
        <v>527.24646219216595</v>
      </c>
      <c r="BK32" s="91">
        <v>0.97193837633007496</v>
      </c>
      <c r="BL32" s="91">
        <v>1.08143245406559E-2</v>
      </c>
      <c r="BM32" s="91">
        <v>14.558325312013499</v>
      </c>
      <c r="BN32" s="91">
        <v>11.5321574401472</v>
      </c>
      <c r="BO32" s="91">
        <v>1062.94700592459</v>
      </c>
      <c r="BP32" s="91">
        <v>4.6528081931149599</v>
      </c>
      <c r="BQ32" s="91">
        <v>5.9045235403594596</v>
      </c>
      <c r="BR32" s="91">
        <v>1518.49308128959</v>
      </c>
      <c r="BS32" s="91">
        <v>40.470048498226198</v>
      </c>
      <c r="BT32" s="91">
        <v>0.19111931380337999</v>
      </c>
      <c r="BU32" s="91">
        <v>17.217301453365</v>
      </c>
      <c r="BV32" s="91">
        <v>1.4804408828408701E-2</v>
      </c>
      <c r="BW32" s="91">
        <v>248.93263314891601</v>
      </c>
      <c r="BX32" s="91">
        <v>107.080674630442</v>
      </c>
      <c r="BY32" s="91">
        <v>0</v>
      </c>
      <c r="BZ32" s="91">
        <v>117.473562091701</v>
      </c>
      <c r="CA32" s="91">
        <v>374.60451965920402</v>
      </c>
      <c r="CB32" s="91">
        <v>0</v>
      </c>
      <c r="CC32" s="91">
        <v>1296.66338912526</v>
      </c>
      <c r="CD32" s="91">
        <v>8063.9327784906</v>
      </c>
      <c r="CE32" s="91">
        <v>283.42123440624903</v>
      </c>
      <c r="CF32" s="91"/>
      <c r="CG32" s="49">
        <f t="shared" si="0"/>
        <v>-2.8557490248536568E-7</v>
      </c>
      <c r="CH32" s="49">
        <f t="shared" si="1"/>
        <v>-2.803708678693927E-7</v>
      </c>
      <c r="CI32" s="49">
        <f t="shared" si="2"/>
        <v>-2.4979366867563142E-7</v>
      </c>
      <c r="CJ32" s="49">
        <f t="shared" si="3"/>
        <v>-3.1585690200890774E-5</v>
      </c>
      <c r="CK32" s="49">
        <f t="shared" si="3"/>
        <v>-3.7221676201438696E-5</v>
      </c>
      <c r="CL32" s="49">
        <f t="shared" si="4"/>
        <v>-2.6855083321742606E-7</v>
      </c>
      <c r="CM32" s="49">
        <f t="shared" si="5"/>
        <v>-3.0115685929371208E-7</v>
      </c>
      <c r="CN32" s="96">
        <f t="shared" si="6"/>
        <v>-5.7445364367866603E-7</v>
      </c>
      <c r="CO32" s="96">
        <f t="shared" si="7"/>
        <v>-5.1824965130041863E-7</v>
      </c>
      <c r="CP32" s="96">
        <f t="shared" si="8"/>
        <v>-2.259926786871689E-7</v>
      </c>
      <c r="CQ32" s="96">
        <f t="shared" si="9"/>
        <v>2.8177634508117508E-6</v>
      </c>
      <c r="CR32" s="95">
        <f t="shared" si="11"/>
        <v>-2.5517608570917575E-8</v>
      </c>
      <c r="CS32" s="95">
        <f t="shared" si="12"/>
        <v>-4.4240090752155604E-7</v>
      </c>
      <c r="CT32" s="96">
        <f t="shared" si="10"/>
        <v>-3.7696870733336765E-7</v>
      </c>
    </row>
    <row r="33" spans="1:98" x14ac:dyDescent="0.25">
      <c r="A33" s="90" t="s">
        <v>32</v>
      </c>
      <c r="B33" s="91">
        <v>11695.255873</v>
      </c>
      <c r="C33" s="91">
        <v>192.59040450000001</v>
      </c>
      <c r="D33" s="91">
        <v>192.57909491999999</v>
      </c>
      <c r="E33" s="91">
        <v>1219.2164276999999</v>
      </c>
      <c r="F33" s="91">
        <v>1033.2341839000001</v>
      </c>
      <c r="G33" s="91">
        <v>97.980525420000006</v>
      </c>
      <c r="H33" s="91">
        <v>2768.4864877</v>
      </c>
      <c r="I33" s="89">
        <v>64.337262929999994</v>
      </c>
      <c r="J33" s="89">
        <v>28.404750969999998</v>
      </c>
      <c r="K33" s="89">
        <v>168.72221343000001</v>
      </c>
      <c r="L33" s="89">
        <v>98.964962700000001</v>
      </c>
      <c r="M33" s="89">
        <v>32.41955677</v>
      </c>
      <c r="N33" s="89">
        <v>25.89549744</v>
      </c>
      <c r="O33" s="89">
        <v>19.973659049999998</v>
      </c>
      <c r="Q33" s="90" t="s">
        <v>32</v>
      </c>
      <c r="R33" s="91">
        <v>166.72294029451899</v>
      </c>
      <c r="S33" s="91">
        <v>73.0274069319874</v>
      </c>
      <c r="T33" s="91">
        <v>32.420905903063598</v>
      </c>
      <c r="U33" s="91">
        <v>64.339897289591406</v>
      </c>
      <c r="V33" s="91">
        <v>64.339897289591406</v>
      </c>
      <c r="W33" s="91">
        <v>61.472271014236298</v>
      </c>
      <c r="X33" s="91">
        <v>10.530817093446201</v>
      </c>
      <c r="Y33" s="91">
        <v>28.405874279585301</v>
      </c>
      <c r="Z33" s="91">
        <v>25.896574393045999</v>
      </c>
      <c r="AA33" s="91">
        <v>259.86723303493699</v>
      </c>
      <c r="AB33" s="91">
        <v>11696.1314038481</v>
      </c>
      <c r="AC33" s="91">
        <v>122.07970015106</v>
      </c>
      <c r="AD33" s="91">
        <v>32.242279802986097</v>
      </c>
      <c r="AE33" s="91">
        <v>40.509507066886002</v>
      </c>
      <c r="AF33" s="91">
        <v>1.3444337618482201</v>
      </c>
      <c r="AG33" s="91">
        <v>12.996685938223701</v>
      </c>
      <c r="AH33" s="91">
        <v>168.72926167121801</v>
      </c>
      <c r="AI33" s="91">
        <v>168.72926167121801</v>
      </c>
      <c r="AJ33" s="91">
        <v>273909.24827240303</v>
      </c>
      <c r="AK33" s="91">
        <v>0</v>
      </c>
      <c r="AL33" s="91">
        <v>58.374452729399103</v>
      </c>
      <c r="AM33" s="91">
        <v>15.685477820873301</v>
      </c>
      <c r="AN33" s="91">
        <v>273.06963206567002</v>
      </c>
      <c r="AO33" s="91">
        <v>38.9533583972839</v>
      </c>
      <c r="AP33" s="91">
        <v>98.969398394750797</v>
      </c>
      <c r="AQ33" s="91">
        <v>19.9744175799588</v>
      </c>
      <c r="AR33" s="91">
        <v>192.60462463554799</v>
      </c>
      <c r="AS33" s="91">
        <v>0</v>
      </c>
      <c r="AT33" s="91">
        <v>2876.0932194646002</v>
      </c>
      <c r="AU33" s="91">
        <v>173.324564343546</v>
      </c>
      <c r="AV33" s="91">
        <v>19.258332136884899</v>
      </c>
      <c r="AW33" s="91">
        <v>192.582896480431</v>
      </c>
      <c r="AX33" s="91">
        <v>0</v>
      </c>
      <c r="AY33" s="91">
        <v>142.146065846547</v>
      </c>
      <c r="AZ33" s="91">
        <v>2.7991942657782001E-2</v>
      </c>
      <c r="BA33" s="91">
        <v>794.909259415664</v>
      </c>
      <c r="BB33" s="91">
        <v>1.2303293374559701E-2</v>
      </c>
      <c r="BC33" s="91">
        <v>3.3195086371578002</v>
      </c>
      <c r="BD33" s="91">
        <v>35.719045740394698</v>
      </c>
      <c r="BE33" s="91">
        <v>1.3890619002739199E-2</v>
      </c>
      <c r="BF33" s="91">
        <v>0</v>
      </c>
      <c r="BG33" s="91">
        <v>0.80312452410478496</v>
      </c>
      <c r="BH33" s="91">
        <v>1219.3511235399601</v>
      </c>
      <c r="BI33" s="91">
        <v>1033.3564288525399</v>
      </c>
      <c r="BJ33" s="91">
        <v>185.99469468741199</v>
      </c>
      <c r="BK33" s="91">
        <v>1.107218307181E-2</v>
      </c>
      <c r="BL33" s="91">
        <v>2.1485168956717699E-3</v>
      </c>
      <c r="BM33" s="91">
        <v>6.7791239052673902</v>
      </c>
      <c r="BN33" s="91">
        <v>0.48433895071016297</v>
      </c>
      <c r="BO33" s="91">
        <v>402.99576756670302</v>
      </c>
      <c r="BP33" s="91">
        <v>2.5828540705589198</v>
      </c>
      <c r="BQ33" s="91">
        <v>1.16651363283123</v>
      </c>
      <c r="BR33" s="91">
        <v>575.69661447224098</v>
      </c>
      <c r="BS33" s="91">
        <v>10.531933208221901</v>
      </c>
      <c r="BT33" s="91">
        <v>2.0405448061861599E-2</v>
      </c>
      <c r="BU33" s="91">
        <v>3.7196424323594401</v>
      </c>
      <c r="BV33" s="91">
        <v>2.08291715581717E-3</v>
      </c>
      <c r="BW33" s="91">
        <v>97.984522125035099</v>
      </c>
      <c r="BX33" s="91">
        <v>39.305392810791801</v>
      </c>
      <c r="BY33" s="91">
        <v>0</v>
      </c>
      <c r="BZ33" s="91">
        <v>43.8163663579477</v>
      </c>
      <c r="CA33" s="91">
        <v>131.792726370868</v>
      </c>
      <c r="CB33" s="91">
        <v>0</v>
      </c>
      <c r="CC33" s="91">
        <v>454.52089742952103</v>
      </c>
      <c r="CD33" s="91">
        <v>2768.6906798503001</v>
      </c>
      <c r="CE33" s="91">
        <v>97.090343802846107</v>
      </c>
      <c r="CF33" s="91"/>
      <c r="CG33" s="49">
        <f t="shared" si="0"/>
        <v>7.4862051553809171E-5</v>
      </c>
      <c r="CH33" s="49">
        <f t="shared" si="1"/>
        <v>7.3836158062521516E-5</v>
      </c>
      <c r="CI33" s="49">
        <f t="shared" si="2"/>
        <v>1.9740254946124193E-5</v>
      </c>
      <c r="CJ33" s="49">
        <f t="shared" si="3"/>
        <v>1.1047738276809227E-4</v>
      </c>
      <c r="CK33" s="49">
        <f t="shared" si="3"/>
        <v>1.183129192246025E-4</v>
      </c>
      <c r="CL33" s="49">
        <f t="shared" si="4"/>
        <v>4.0790810397885477E-5</v>
      </c>
      <c r="CM33" s="49">
        <f t="shared" si="5"/>
        <v>7.3755877519090935E-5</v>
      </c>
      <c r="CN33" s="96">
        <f t="shared" si="6"/>
        <v>4.0946093623497258E-5</v>
      </c>
      <c r="CO33" s="96">
        <f t="shared" si="7"/>
        <v>3.9546538763509321E-5</v>
      </c>
      <c r="CP33" s="96">
        <f t="shared" si="8"/>
        <v>4.1774233959569827E-5</v>
      </c>
      <c r="CQ33" s="96">
        <f t="shared" si="9"/>
        <v>4.4820860128474692E-5</v>
      </c>
      <c r="CR33" s="95">
        <f t="shared" si="11"/>
        <v>4.1614790515799784E-5</v>
      </c>
      <c r="CS33" s="95">
        <f t="shared" si="12"/>
        <v>4.1588428586636296E-5</v>
      </c>
      <c r="CT33" s="96">
        <f t="shared" si="10"/>
        <v>3.7976514813971757E-5</v>
      </c>
    </row>
    <row r="34" spans="1:98" x14ac:dyDescent="0.25">
      <c r="A34" s="90" t="s">
        <v>33</v>
      </c>
      <c r="B34" s="91">
        <v>82868.340360999995</v>
      </c>
      <c r="C34" s="91">
        <v>1364.0938189999999</v>
      </c>
      <c r="D34" s="91">
        <v>1337.1647951</v>
      </c>
      <c r="E34" s="91">
        <v>8614.4723654000009</v>
      </c>
      <c r="F34" s="91">
        <v>7300.4002948999996</v>
      </c>
      <c r="G34" s="91">
        <v>685.88153821000003</v>
      </c>
      <c r="H34" s="91">
        <v>19608.846061</v>
      </c>
      <c r="I34" s="89">
        <v>580.34110166000005</v>
      </c>
      <c r="J34" s="89">
        <v>256.21923870000001</v>
      </c>
      <c r="K34" s="89">
        <v>1521.9241689</v>
      </c>
      <c r="L34" s="89">
        <v>892.69317707000005</v>
      </c>
      <c r="M34" s="89">
        <v>292.43397155999997</v>
      </c>
      <c r="N34" s="89">
        <v>233.58503038000001</v>
      </c>
      <c r="O34" s="89">
        <v>180.16829845000001</v>
      </c>
      <c r="Q34" s="90" t="s">
        <v>33</v>
      </c>
      <c r="R34" s="91">
        <v>1137.8759863661001</v>
      </c>
      <c r="S34" s="91">
        <v>498.39336516520899</v>
      </c>
      <c r="T34" s="91">
        <v>292.43641762532502</v>
      </c>
      <c r="U34" s="91">
        <v>559.71453770666994</v>
      </c>
      <c r="V34" s="91">
        <v>559.71453770666994</v>
      </c>
      <c r="W34" s="91">
        <v>419.54283841531702</v>
      </c>
      <c r="X34" s="91">
        <v>71.871810985315804</v>
      </c>
      <c r="Y34" s="91">
        <v>247.116161098775</v>
      </c>
      <c r="Z34" s="91">
        <v>233.586905413816</v>
      </c>
      <c r="AA34" s="91">
        <v>1773.5612557238301</v>
      </c>
      <c r="AB34" s="91">
        <v>82869.178317397207</v>
      </c>
      <c r="AC34" s="91">
        <v>833.18189500992696</v>
      </c>
      <c r="AD34" s="91">
        <v>220.04374219988301</v>
      </c>
      <c r="AE34" s="91">
        <v>276.48253845561902</v>
      </c>
      <c r="AF34" s="91">
        <v>9.1756110684882906</v>
      </c>
      <c r="AG34" s="91">
        <v>88.700700497448906</v>
      </c>
      <c r="AH34" s="91">
        <v>1467.82117735005</v>
      </c>
      <c r="AI34" s="91">
        <v>1467.82117735005</v>
      </c>
      <c r="AJ34" s="91">
        <v>3363889.5604889798</v>
      </c>
      <c r="AK34" s="91">
        <v>0</v>
      </c>
      <c r="AL34" s="91">
        <v>398.39271829595998</v>
      </c>
      <c r="AM34" s="91">
        <v>107.051258147455</v>
      </c>
      <c r="AN34" s="91">
        <v>1863.67178709992</v>
      </c>
      <c r="AO34" s="91">
        <v>265.85218031370903</v>
      </c>
      <c r="AP34" s="91">
        <v>860.95758786896397</v>
      </c>
      <c r="AQ34" s="91">
        <v>173.76372071713001</v>
      </c>
      <c r="AR34" s="91">
        <v>1364.1074058997799</v>
      </c>
      <c r="AS34" s="91">
        <v>0</v>
      </c>
      <c r="AT34" s="91">
        <v>20342.102542987301</v>
      </c>
      <c r="AU34" s="91">
        <v>1203.45121285559</v>
      </c>
      <c r="AV34" s="91">
        <v>133.716764862448</v>
      </c>
      <c r="AW34" s="91">
        <v>1337.16797771803</v>
      </c>
      <c r="AX34" s="91">
        <v>0</v>
      </c>
      <c r="AY34" s="91">
        <v>970.137694189988</v>
      </c>
      <c r="AZ34" s="91">
        <v>0.196469326837414</v>
      </c>
      <c r="BA34" s="91">
        <v>5425.1605479951704</v>
      </c>
      <c r="BB34" s="91">
        <v>8.7255159502196297E-2</v>
      </c>
      <c r="BC34" s="91">
        <v>23.224029488075701</v>
      </c>
      <c r="BD34" s="91">
        <v>250.157577587041</v>
      </c>
      <c r="BE34" s="91">
        <v>0.101678392564912</v>
      </c>
      <c r="BF34" s="91">
        <v>0</v>
      </c>
      <c r="BG34" s="91">
        <v>5.6173971145576704</v>
      </c>
      <c r="BH34" s="91">
        <v>8614.9209403599307</v>
      </c>
      <c r="BI34" s="91">
        <v>7300.83689514864</v>
      </c>
      <c r="BJ34" s="91">
        <v>1314.08404521128</v>
      </c>
      <c r="BK34" s="91">
        <v>7.8193284837161106E-2</v>
      </c>
      <c r="BL34" s="91">
        <v>1.53985161963656E-2</v>
      </c>
      <c r="BM34" s="91">
        <v>49.969578399003503</v>
      </c>
      <c r="BN34" s="91">
        <v>3.37616356057474</v>
      </c>
      <c r="BO34" s="91">
        <v>2847.5559148949701</v>
      </c>
      <c r="BP34" s="91">
        <v>18.130165348853801</v>
      </c>
      <c r="BQ34" s="91">
        <v>8.1969339150007894</v>
      </c>
      <c r="BR34" s="91">
        <v>4067.8503806775898</v>
      </c>
      <c r="BS34" s="91">
        <v>71.879099685475694</v>
      </c>
      <c r="BT34" s="91">
        <v>0.14332201560872301</v>
      </c>
      <c r="BU34" s="91">
        <v>26.1213645311595</v>
      </c>
      <c r="BV34" s="91">
        <v>1.50729362664726E-2</v>
      </c>
      <c r="BW34" s="91">
        <v>685.88535247121604</v>
      </c>
      <c r="BX34" s="91">
        <v>268.25952500563898</v>
      </c>
      <c r="BY34" s="91">
        <v>0</v>
      </c>
      <c r="BZ34" s="91">
        <v>299.04541073710601</v>
      </c>
      <c r="CA34" s="91">
        <v>899.47636777867399</v>
      </c>
      <c r="CB34" s="91">
        <v>0</v>
      </c>
      <c r="CC34" s="91">
        <v>3102.0682602858501</v>
      </c>
      <c r="CD34" s="91">
        <v>19609.041874589999</v>
      </c>
      <c r="CE34" s="91">
        <v>662.63811260908096</v>
      </c>
      <c r="CF34" s="91"/>
      <c r="CG34" s="49">
        <f t="shared" si="0"/>
        <v>1.0111900317560537E-5</v>
      </c>
      <c r="CH34" s="49">
        <f t="shared" si="1"/>
        <v>9.9603851221366683E-6</v>
      </c>
      <c r="CI34" s="49">
        <f t="shared" si="2"/>
        <v>2.3801240068976334E-6</v>
      </c>
      <c r="CJ34" s="49">
        <f t="shared" si="3"/>
        <v>5.2072250150981803E-5</v>
      </c>
      <c r="CK34" s="49">
        <f t="shared" si="3"/>
        <v>5.9804973837584492E-5</v>
      </c>
      <c r="CL34" s="49">
        <f t="shared" si="4"/>
        <v>5.5611078641388073E-6</v>
      </c>
      <c r="CM34" s="49">
        <f t="shared" si="5"/>
        <v>9.9859823158096187E-6</v>
      </c>
      <c r="CN34" s="96">
        <f t="shared" si="6"/>
        <v>-3.5542138742767231E-2</v>
      </c>
      <c r="CO34" s="96">
        <f t="shared" si="7"/>
        <v>-3.5528470256222841E-2</v>
      </c>
      <c r="CP34" s="96">
        <f t="shared" si="8"/>
        <v>-3.5549071797088307E-2</v>
      </c>
      <c r="CQ34" s="96">
        <f t="shared" si="9"/>
        <v>-3.5550388438274745E-2</v>
      </c>
      <c r="CR34" s="95">
        <f t="shared" si="11"/>
        <v>8.3645046845861923E-6</v>
      </c>
      <c r="CS34" s="95">
        <f t="shared" si="12"/>
        <v>8.0272002574031364E-6</v>
      </c>
      <c r="CT34" s="96">
        <f t="shared" si="10"/>
        <v>-3.5547750564161443E-2</v>
      </c>
    </row>
    <row r="35" spans="1:98" x14ac:dyDescent="0.25">
      <c r="A35" s="90" t="s">
        <v>34</v>
      </c>
      <c r="B35" s="91">
        <v>91202.729909000001</v>
      </c>
      <c r="C35" s="91">
        <v>1499.537088</v>
      </c>
      <c r="D35" s="91">
        <v>1381.6397179999999</v>
      </c>
      <c r="E35" s="91">
        <v>9400.4806150000004</v>
      </c>
      <c r="F35" s="91">
        <v>7966.5112179999996</v>
      </c>
      <c r="G35" s="91">
        <v>727.33876799999996</v>
      </c>
      <c r="H35" s="91">
        <v>21555.852556999998</v>
      </c>
      <c r="I35" s="89">
        <v>832.19557745999998</v>
      </c>
      <c r="J35" s="89">
        <v>223.10873099</v>
      </c>
      <c r="K35" s="89">
        <v>1662.1600615</v>
      </c>
      <c r="L35" s="89">
        <v>1870.3948826000001</v>
      </c>
      <c r="M35" s="89">
        <v>254.34395760000001</v>
      </c>
      <c r="N35" s="89">
        <v>134.60893344999999</v>
      </c>
      <c r="O35" s="89">
        <v>241.70113071</v>
      </c>
      <c r="Q35" s="90" t="s">
        <v>34</v>
      </c>
      <c r="R35" s="91">
        <v>1352.1745982796799</v>
      </c>
      <c r="S35" s="91">
        <v>258.302352972574</v>
      </c>
      <c r="T35" s="91">
        <v>254.59222299767501</v>
      </c>
      <c r="U35" s="91">
        <v>833.00674786839602</v>
      </c>
      <c r="V35" s="91">
        <v>833.00674786839602</v>
      </c>
      <c r="W35" s="91">
        <v>419.73106401794001</v>
      </c>
      <c r="X35" s="91">
        <v>23.272730089131301</v>
      </c>
      <c r="Y35" s="91">
        <v>223.32640242457799</v>
      </c>
      <c r="Z35" s="91">
        <v>134.74043033878399</v>
      </c>
      <c r="AA35" s="91">
        <v>2176.0036221717301</v>
      </c>
      <c r="AB35" s="91">
        <v>91320.5906890435</v>
      </c>
      <c r="AC35" s="91">
        <v>618.36080868635395</v>
      </c>
      <c r="AD35" s="91">
        <v>297.439564033294</v>
      </c>
      <c r="AE35" s="91">
        <v>139.70446238599601</v>
      </c>
      <c r="AF35" s="91">
        <v>107.01459108762801</v>
      </c>
      <c r="AG35" s="91">
        <v>82.390713466329899</v>
      </c>
      <c r="AH35" s="91">
        <v>1663.78063542788</v>
      </c>
      <c r="AI35" s="91">
        <v>1663.78063542788</v>
      </c>
      <c r="AJ35" s="91">
        <v>1976685.6373632699</v>
      </c>
      <c r="AK35" s="91">
        <v>0</v>
      </c>
      <c r="AL35" s="91">
        <v>244.71744407801</v>
      </c>
      <c r="AM35" s="91">
        <v>42.987529843976702</v>
      </c>
      <c r="AN35" s="91">
        <v>2197.70282989415</v>
      </c>
      <c r="AO35" s="91">
        <v>297.45067057154301</v>
      </c>
      <c r="AP35" s="91">
        <v>1872.2241196483899</v>
      </c>
      <c r="AQ35" s="91">
        <v>241.93720151292499</v>
      </c>
      <c r="AR35" s="91">
        <v>1501.46021541802</v>
      </c>
      <c r="AS35" s="91">
        <v>0</v>
      </c>
      <c r="AT35" s="91">
        <v>22225.246751765</v>
      </c>
      <c r="AU35" s="91">
        <v>1244.4004573453001</v>
      </c>
      <c r="AV35" s="91">
        <v>138.266827000093</v>
      </c>
      <c r="AW35" s="91">
        <v>1382.66728434539</v>
      </c>
      <c r="AX35" s="91">
        <v>0</v>
      </c>
      <c r="AY35" s="91">
        <v>1051.7825875179001</v>
      </c>
      <c r="AZ35" s="91">
        <v>9.5097278979480407E-2</v>
      </c>
      <c r="BA35" s="91">
        <v>5787.4287933067999</v>
      </c>
      <c r="BB35" s="91">
        <v>0.37930639362423302</v>
      </c>
      <c r="BC35" s="91">
        <v>59.080112372559</v>
      </c>
      <c r="BD35" s="91">
        <v>956.66601991435004</v>
      </c>
      <c r="BE35" s="91">
        <v>0.19731254623919001</v>
      </c>
      <c r="BF35" s="91">
        <v>0</v>
      </c>
      <c r="BG35" s="91">
        <v>92.008247965740196</v>
      </c>
      <c r="BH35" s="91">
        <v>9419.5626684074196</v>
      </c>
      <c r="BI35" s="91">
        <v>7983.8435773069295</v>
      </c>
      <c r="BJ35" s="91">
        <v>1435.71909110049</v>
      </c>
      <c r="BK35" s="91">
        <v>0.17179945377183201</v>
      </c>
      <c r="BL35" s="91">
        <v>2.5637922392896698E-2</v>
      </c>
      <c r="BM35" s="91">
        <v>1.1572147760379601</v>
      </c>
      <c r="BN35" s="91">
        <v>14.5810355785203</v>
      </c>
      <c r="BO35" s="91">
        <v>2770.7100474875501</v>
      </c>
      <c r="BP35" s="91">
        <v>18.0645980608145</v>
      </c>
      <c r="BQ35" s="91">
        <v>24.131515031333102</v>
      </c>
      <c r="BR35" s="91">
        <v>3957.87528250577</v>
      </c>
      <c r="BS35" s="91">
        <v>108.361988814513</v>
      </c>
      <c r="BT35" s="91">
        <v>0.53938827020949398</v>
      </c>
      <c r="BU35" s="91">
        <v>88.147606886247004</v>
      </c>
      <c r="BV35" s="91">
        <v>1.33548627843273E-2</v>
      </c>
      <c r="BW35" s="91">
        <v>728.04677944719106</v>
      </c>
      <c r="BX35" s="91">
        <v>241.70147637899601</v>
      </c>
      <c r="BY35" s="91">
        <v>0</v>
      </c>
      <c r="BZ35" s="91">
        <v>266.12952061792998</v>
      </c>
      <c r="CA35" s="91">
        <v>876.84429844143199</v>
      </c>
      <c r="CB35" s="91">
        <v>0</v>
      </c>
      <c r="CC35" s="91">
        <v>3258.9459229312602</v>
      </c>
      <c r="CD35" s="91">
        <v>21583.496240788802</v>
      </c>
      <c r="CE35" s="91">
        <v>666.53709407393706</v>
      </c>
      <c r="CF35" s="91"/>
      <c r="CG35" s="49">
        <f t="shared" si="0"/>
        <v>1.2922944319879149E-3</v>
      </c>
      <c r="CH35" s="49">
        <f t="shared" si="1"/>
        <v>1.2824807291594849E-3</v>
      </c>
      <c r="CI35" s="49">
        <f t="shared" si="2"/>
        <v>7.4372959318048622E-4</v>
      </c>
      <c r="CJ35" s="49">
        <f t="shared" ref="CJ35:CK51" si="13">(BH35-E35)/(E35+1E-50)</f>
        <v>2.0299018942681103E-3</v>
      </c>
      <c r="CK35" s="49">
        <f t="shared" si="13"/>
        <v>2.1756524070120128E-3</v>
      </c>
      <c r="CL35" s="49">
        <f t="shared" si="4"/>
        <v>9.7342734684410152E-4</v>
      </c>
      <c r="CM35" s="49">
        <f t="shared" si="5"/>
        <v>1.2824212689201303E-3</v>
      </c>
      <c r="CN35" s="96">
        <f t="shared" si="6"/>
        <v>9.7473530305443974E-4</v>
      </c>
      <c r="CO35" s="96">
        <f t="shared" si="7"/>
        <v>9.7562938757314024E-4</v>
      </c>
      <c r="CP35" s="96">
        <f t="shared" si="8"/>
        <v>9.7498066847881567E-4</v>
      </c>
      <c r="CQ35" s="96">
        <f t="shared" si="9"/>
        <v>9.7799510969952329E-4</v>
      </c>
      <c r="CR35" s="95">
        <f t="shared" si="11"/>
        <v>9.7610102483912387E-4</v>
      </c>
      <c r="CS35" s="95">
        <f t="shared" si="12"/>
        <v>9.7688084597181372E-4</v>
      </c>
      <c r="CT35" s="96">
        <f t="shared" si="10"/>
        <v>9.7670541396113492E-4</v>
      </c>
    </row>
    <row r="36" spans="1:98" x14ac:dyDescent="0.25">
      <c r="A36" s="90" t="s">
        <v>35</v>
      </c>
      <c r="B36" s="91">
        <v>25397.656133</v>
      </c>
      <c r="C36" s="91">
        <v>417.95578297999998</v>
      </c>
      <c r="D36" s="91">
        <v>403.93039319000002</v>
      </c>
      <c r="E36" s="91">
        <v>2634.9234535999999</v>
      </c>
      <c r="F36" s="91">
        <v>2232.9862216000001</v>
      </c>
      <c r="G36" s="91">
        <v>208.41033411000001</v>
      </c>
      <c r="H36" s="91">
        <v>6008.1151301999998</v>
      </c>
      <c r="I36" s="89">
        <v>179.4861607</v>
      </c>
      <c r="J36" s="89">
        <v>48.191391830000001</v>
      </c>
      <c r="K36" s="89">
        <v>269.01505678000001</v>
      </c>
      <c r="L36" s="89">
        <v>246.73992486</v>
      </c>
      <c r="M36" s="89">
        <v>54.83109451</v>
      </c>
      <c r="N36" s="89">
        <v>29.129018890000001</v>
      </c>
      <c r="O36" s="89">
        <v>52.046702779999997</v>
      </c>
      <c r="Q36" s="90" t="s">
        <v>35</v>
      </c>
      <c r="R36" s="91">
        <v>483.04119222623802</v>
      </c>
      <c r="S36" s="91">
        <v>83.614908661028295</v>
      </c>
      <c r="T36" s="91">
        <v>54.831020836042299</v>
      </c>
      <c r="U36" s="91">
        <v>179.48607443691299</v>
      </c>
      <c r="V36" s="91">
        <v>179.48607443691299</v>
      </c>
      <c r="W36" s="91">
        <v>135.39969962565499</v>
      </c>
      <c r="X36" s="91">
        <v>7.5560194526022801</v>
      </c>
      <c r="Y36" s="91">
        <v>48.191328769918101</v>
      </c>
      <c r="Z36" s="91">
        <v>29.129106646480199</v>
      </c>
      <c r="AA36" s="91">
        <v>609.96740602642205</v>
      </c>
      <c r="AB36" s="91">
        <v>25397.6485519491</v>
      </c>
      <c r="AC36" s="91">
        <v>200.916204462606</v>
      </c>
      <c r="AD36" s="91">
        <v>80.607158103467299</v>
      </c>
      <c r="AE36" s="91">
        <v>57.330909433638098</v>
      </c>
      <c r="AF36" s="91">
        <v>34.670969217935401</v>
      </c>
      <c r="AG36" s="91">
        <v>54.6191983253415</v>
      </c>
      <c r="AH36" s="91">
        <v>269.01496310036401</v>
      </c>
      <c r="AI36" s="91">
        <v>269.01496310036401</v>
      </c>
      <c r="AJ36" s="91">
        <v>714919.57438449701</v>
      </c>
      <c r="AK36" s="91">
        <v>0</v>
      </c>
      <c r="AL36" s="91">
        <v>79.525644027017606</v>
      </c>
      <c r="AM36" s="91">
        <v>13.9437487355492</v>
      </c>
      <c r="AN36" s="91">
        <v>607.29827934426805</v>
      </c>
      <c r="AO36" s="91">
        <v>96.242497115450504</v>
      </c>
      <c r="AP36" s="91">
        <v>246.740668811413</v>
      </c>
      <c r="AQ36" s="91">
        <v>52.046890948208599</v>
      </c>
      <c r="AR36" s="91">
        <v>417.95565187916401</v>
      </c>
      <c r="AS36" s="91">
        <v>0</v>
      </c>
      <c r="AT36" s="91">
        <v>6200.81573096997</v>
      </c>
      <c r="AU36" s="91">
        <v>363.53724427321799</v>
      </c>
      <c r="AV36" s="91">
        <v>40.393126047498498</v>
      </c>
      <c r="AW36" s="91">
        <v>403.93037032071697</v>
      </c>
      <c r="AX36" s="91">
        <v>0</v>
      </c>
      <c r="AY36" s="91">
        <v>320.31870023699599</v>
      </c>
      <c r="AZ36" s="91">
        <v>5.8645386773370299E-2</v>
      </c>
      <c r="BA36" s="91">
        <v>1788.01521661733</v>
      </c>
      <c r="BB36" s="91">
        <v>2.7055996516697201E-2</v>
      </c>
      <c r="BC36" s="91">
        <v>6.8482576828320498</v>
      </c>
      <c r="BD36" s="91">
        <v>74.057827179682207</v>
      </c>
      <c r="BE36" s="91">
        <v>3.5046615629667599E-2</v>
      </c>
      <c r="BF36" s="91">
        <v>0</v>
      </c>
      <c r="BG36" s="91">
        <v>1.6548181307010099</v>
      </c>
      <c r="BH36" s="91">
        <v>2635.03168001311</v>
      </c>
      <c r="BI36" s="91">
        <v>2233.0945584778101</v>
      </c>
      <c r="BJ36" s="91">
        <v>401.93712153529799</v>
      </c>
      <c r="BK36" s="91">
        <v>2.3879163015261402E-2</v>
      </c>
      <c r="BL36" s="91">
        <v>4.9539511786460301E-3</v>
      </c>
      <c r="BM36" s="91">
        <v>17.597067014996899</v>
      </c>
      <c r="BN36" s="91">
        <v>0.98161875031002399</v>
      </c>
      <c r="BO36" s="91">
        <v>871.33737826352899</v>
      </c>
      <c r="BP36" s="91">
        <v>5.4136973968925801</v>
      </c>
      <c r="BQ36" s="91">
        <v>2.4573503133318999</v>
      </c>
      <c r="BR36" s="91">
        <v>1244.73616957952</v>
      </c>
      <c r="BS36" s="91">
        <v>29.634461598443501</v>
      </c>
      <c r="BT36" s="91">
        <v>4.28948349013707E-2</v>
      </c>
      <c r="BU36" s="91">
        <v>7.8128899166101702</v>
      </c>
      <c r="BV36" s="91">
        <v>5.0083013938722496E-3</v>
      </c>
      <c r="BW36" s="91">
        <v>208.41014554693899</v>
      </c>
      <c r="BX36" s="91">
        <v>78.4107799531414</v>
      </c>
      <c r="BY36" s="91">
        <v>0</v>
      </c>
      <c r="BZ36" s="91">
        <v>86.020872925740605</v>
      </c>
      <c r="CA36" s="91">
        <v>274.30725914804299</v>
      </c>
      <c r="CB36" s="91">
        <v>0</v>
      </c>
      <c r="CC36" s="91">
        <v>949.49312324211701</v>
      </c>
      <c r="CD36" s="91">
        <v>6008.11312378401</v>
      </c>
      <c r="CE36" s="91">
        <v>207.53777192306899</v>
      </c>
      <c r="CF36" s="91"/>
      <c r="CG36" s="49">
        <f t="shared" si="0"/>
        <v>-2.9849411539892813E-7</v>
      </c>
      <c r="CH36" s="49">
        <f t="shared" si="1"/>
        <v>-3.1367154448104242E-7</v>
      </c>
      <c r="CI36" s="49">
        <f t="shared" si="2"/>
        <v>-5.6616891001155073E-8</v>
      </c>
      <c r="CJ36" s="49">
        <f t="shared" si="13"/>
        <v>4.1073835735984775E-5</v>
      </c>
      <c r="CK36" s="49">
        <f t="shared" si="13"/>
        <v>4.8516590367644366E-5</v>
      </c>
      <c r="CL36" s="49">
        <f t="shared" si="4"/>
        <v>-9.0476828714543021E-7</v>
      </c>
      <c r="CM36" s="49">
        <f t="shared" si="5"/>
        <v>-3.3395098901626058E-7</v>
      </c>
      <c r="CN36" s="96">
        <f t="shared" si="6"/>
        <v>-4.8061135564249811E-7</v>
      </c>
      <c r="CO36" s="96">
        <f t="shared" si="7"/>
        <v>-1.3085341490411948E-6</v>
      </c>
      <c r="CP36" s="96">
        <f t="shared" si="8"/>
        <v>-3.4823194328401337E-7</v>
      </c>
      <c r="CQ36" s="96">
        <f t="shared" si="9"/>
        <v>3.0151237722147898E-6</v>
      </c>
      <c r="CR36" s="95">
        <f t="shared" si="11"/>
        <v>-1.3436528735955076E-6</v>
      </c>
      <c r="CS36" s="95">
        <f t="shared" si="12"/>
        <v>3.0126823196347249E-6</v>
      </c>
      <c r="CT36" s="96">
        <f t="shared" si="10"/>
        <v>3.6153723204641238E-6</v>
      </c>
    </row>
    <row r="37" spans="1:98" x14ac:dyDescent="0.25">
      <c r="A37" s="90" t="s">
        <v>36</v>
      </c>
      <c r="B37" s="91">
        <v>430411.61460999999</v>
      </c>
      <c r="C37" s="91">
        <v>7130.0991377</v>
      </c>
      <c r="D37" s="91">
        <v>9266.9595817000009</v>
      </c>
      <c r="E37" s="91">
        <v>46816.391594000001</v>
      </c>
      <c r="F37" s="91">
        <v>39674.914626999998</v>
      </c>
      <c r="G37" s="91">
        <v>4272.3997658999997</v>
      </c>
      <c r="H37" s="91">
        <v>102495.09682000001</v>
      </c>
      <c r="I37" s="89">
        <v>3663.7168077000001</v>
      </c>
      <c r="J37" s="89">
        <v>983.69484388000001</v>
      </c>
      <c r="K37" s="89">
        <v>5491.2032393</v>
      </c>
      <c r="L37" s="89">
        <v>5036.5176232000003</v>
      </c>
      <c r="M37" s="89">
        <v>1119.2261418000001</v>
      </c>
      <c r="N37" s="89">
        <v>594.58888734000004</v>
      </c>
      <c r="O37" s="89">
        <v>1062.3904372</v>
      </c>
      <c r="Q37" s="90" t="s">
        <v>36</v>
      </c>
      <c r="R37" s="91">
        <v>7992.7339314802603</v>
      </c>
      <c r="S37" s="91">
        <v>1383.5501560151499</v>
      </c>
      <c r="T37" s="91">
        <v>1119.13254842265</v>
      </c>
      <c r="U37" s="91">
        <v>3663.40927223273</v>
      </c>
      <c r="V37" s="91">
        <v>3663.40927223273</v>
      </c>
      <c r="W37" s="91">
        <v>2240.41698691286</v>
      </c>
      <c r="X37" s="91">
        <v>125.02697577803799</v>
      </c>
      <c r="Y37" s="91">
        <v>983.61257757409101</v>
      </c>
      <c r="Z37" s="91">
        <v>594.53982819930297</v>
      </c>
      <c r="AA37" s="91">
        <v>10092.9411164227</v>
      </c>
      <c r="AB37" s="91">
        <v>430382.058570589</v>
      </c>
      <c r="AC37" s="91">
        <v>3324.4993637954199</v>
      </c>
      <c r="AD37" s="91">
        <v>1333.7808260988199</v>
      </c>
      <c r="AE37" s="91">
        <v>948.63659530066502</v>
      </c>
      <c r="AF37" s="91">
        <v>573.69035782109404</v>
      </c>
      <c r="AG37" s="91">
        <v>903.76639806887704</v>
      </c>
      <c r="AH37" s="91">
        <v>5490.7422888974397</v>
      </c>
      <c r="AI37" s="91">
        <v>5490.7422888974397</v>
      </c>
      <c r="AJ37" s="91">
        <v>16517775.903736699</v>
      </c>
      <c r="AK37" s="91">
        <v>0</v>
      </c>
      <c r="AL37" s="91">
        <v>1315.88695800559</v>
      </c>
      <c r="AM37" s="91">
        <v>230.72423583432601</v>
      </c>
      <c r="AN37" s="91">
        <v>10048.77396894</v>
      </c>
      <c r="AO37" s="91">
        <v>1592.4952213526699</v>
      </c>
      <c r="AP37" s="91">
        <v>5036.1102473093697</v>
      </c>
      <c r="AQ37" s="91">
        <v>1062.30323092598</v>
      </c>
      <c r="AR37" s="91">
        <v>7129.6057882097903</v>
      </c>
      <c r="AS37" s="91">
        <v>0</v>
      </c>
      <c r="AT37" s="91">
        <v>105676.579444148</v>
      </c>
      <c r="AU37" s="91">
        <v>8339.4969236338802</v>
      </c>
      <c r="AV37" s="91">
        <v>926.61069761444401</v>
      </c>
      <c r="AW37" s="91">
        <v>9266.1076212483204</v>
      </c>
      <c r="AX37" s="91">
        <v>0</v>
      </c>
      <c r="AY37" s="91">
        <v>5300.2137118972696</v>
      </c>
      <c r="AZ37" s="91">
        <v>1.1241086787039001</v>
      </c>
      <c r="BA37" s="91">
        <v>29585.731186205601</v>
      </c>
      <c r="BB37" s="91">
        <v>0.45984037154273899</v>
      </c>
      <c r="BC37" s="91">
        <v>136.153666555553</v>
      </c>
      <c r="BD37" s="91">
        <v>1455.2032395101301</v>
      </c>
      <c r="BE37" s="91">
        <v>0.398709220732265</v>
      </c>
      <c r="BF37" s="91">
        <v>0</v>
      </c>
      <c r="BG37" s="91">
        <v>32.996234707408</v>
      </c>
      <c r="BH37" s="91">
        <v>46815.169411544499</v>
      </c>
      <c r="BI37" s="91">
        <v>39674.212176153698</v>
      </c>
      <c r="BJ37" s="91">
        <v>7140.9572353907897</v>
      </c>
      <c r="BK37" s="91">
        <v>0.42638202890369598</v>
      </c>
      <c r="BL37" s="91">
        <v>7.4166097277842902E-2</v>
      </c>
      <c r="BM37" s="91">
        <v>181.38028672464799</v>
      </c>
      <c r="BN37" s="91">
        <v>20.336477622645798</v>
      </c>
      <c r="BO37" s="91">
        <v>15460.145345884201</v>
      </c>
      <c r="BP37" s="91">
        <v>103.65873080375</v>
      </c>
      <c r="BQ37" s="91">
        <v>46.486299398027903</v>
      </c>
      <c r="BR37" s="91">
        <v>22085.645537051401</v>
      </c>
      <c r="BS37" s="91">
        <v>490.35300242160298</v>
      </c>
      <c r="BT37" s="91">
        <v>0.81558997005461897</v>
      </c>
      <c r="BU37" s="91">
        <v>148.84116500383001</v>
      </c>
      <c r="BV37" s="91">
        <v>6.6396524907267995E-2</v>
      </c>
      <c r="BW37" s="91">
        <v>4272.0410096586602</v>
      </c>
      <c r="BX37" s="91">
        <v>1297.43920422623</v>
      </c>
      <c r="BY37" s="91">
        <v>0</v>
      </c>
      <c r="BZ37" s="91">
        <v>1423.36376812192</v>
      </c>
      <c r="CA37" s="91">
        <v>4538.8796587418701</v>
      </c>
      <c r="CB37" s="91">
        <v>0</v>
      </c>
      <c r="CC37" s="91">
        <v>15710.966430152899</v>
      </c>
      <c r="CD37" s="91">
        <v>102487.99935089301</v>
      </c>
      <c r="CE37" s="91">
        <v>3434.0612185546302</v>
      </c>
      <c r="CF37" s="91"/>
      <c r="CG37" s="49">
        <f t="shared" si="0"/>
        <v>-6.8669242203822796E-5</v>
      </c>
      <c r="CH37" s="49">
        <f t="shared" si="1"/>
        <v>-6.9192514813883659E-5</v>
      </c>
      <c r="CI37" s="49">
        <f t="shared" si="2"/>
        <v>-9.1935272207608728E-5</v>
      </c>
      <c r="CJ37" s="49">
        <f t="shared" si="13"/>
        <v>-2.6105866212431185E-5</v>
      </c>
      <c r="CK37" s="49">
        <f t="shared" si="13"/>
        <v>-1.7705163398688539E-5</v>
      </c>
      <c r="CL37" s="49">
        <f t="shared" si="4"/>
        <v>-8.3970663092650149E-5</v>
      </c>
      <c r="CM37" s="49">
        <f t="shared" si="5"/>
        <v>-6.9246913532507325E-5</v>
      </c>
      <c r="CN37" s="96">
        <f t="shared" si="6"/>
        <v>-8.3940840248284239E-5</v>
      </c>
      <c r="CO37" s="96">
        <f t="shared" si="7"/>
        <v>-8.3629904559139325E-5</v>
      </c>
      <c r="CP37" s="96">
        <f t="shared" si="8"/>
        <v>-8.3943424140860894E-5</v>
      </c>
      <c r="CQ37" s="96">
        <f t="shared" si="9"/>
        <v>-8.0884436650063065E-5</v>
      </c>
      <c r="CR37" s="95">
        <f t="shared" si="11"/>
        <v>-8.3623294573487424E-5</v>
      </c>
      <c r="CS37" s="95">
        <f t="shared" si="12"/>
        <v>-8.2509346779995865E-5</v>
      </c>
      <c r="CT37" s="96">
        <f t="shared" si="10"/>
        <v>-8.2084957626151739E-5</v>
      </c>
    </row>
    <row r="38" spans="1:98" x14ac:dyDescent="0.25">
      <c r="A38" s="90" t="s">
        <v>37</v>
      </c>
      <c r="B38" s="91">
        <v>527002.49147999997</v>
      </c>
      <c r="C38" s="91">
        <v>8611.9863834999996</v>
      </c>
      <c r="D38" s="91">
        <v>5260.8934953999997</v>
      </c>
      <c r="E38" s="91">
        <v>51887.863690999999</v>
      </c>
      <c r="F38" s="91">
        <v>43972.765557999999</v>
      </c>
      <c r="G38" s="91">
        <v>3370.2617461</v>
      </c>
      <c r="H38" s="91">
        <v>123797.29867</v>
      </c>
      <c r="I38" s="89">
        <v>3978.2552999999998</v>
      </c>
      <c r="J38" s="89">
        <v>1066.5563807999999</v>
      </c>
      <c r="K38" s="89">
        <v>7945.8450327999999</v>
      </c>
      <c r="L38" s="89">
        <v>8941.2976509</v>
      </c>
      <c r="M38" s="89">
        <v>1215.8742714</v>
      </c>
      <c r="N38" s="89">
        <v>643.48901869999997</v>
      </c>
      <c r="O38" s="89">
        <v>1155.4360753000001</v>
      </c>
      <c r="Q38" s="90" t="s">
        <v>37</v>
      </c>
      <c r="R38" s="91">
        <v>8166.6523317131196</v>
      </c>
      <c r="S38" s="91">
        <v>1560.05516854865</v>
      </c>
      <c r="T38" s="91">
        <v>1221.2287417611401</v>
      </c>
      <c r="U38" s="91">
        <v>3995.7746730671802</v>
      </c>
      <c r="V38" s="91">
        <v>3995.7746730671802</v>
      </c>
      <c r="W38" s="91">
        <v>2535.0257589159301</v>
      </c>
      <c r="X38" s="91">
        <v>140.55871821821401</v>
      </c>
      <c r="Y38" s="91">
        <v>1071.25353844898</v>
      </c>
      <c r="Z38" s="91">
        <v>646.32298717118499</v>
      </c>
      <c r="AA38" s="91">
        <v>13142.282125711499</v>
      </c>
      <c r="AB38" s="91">
        <v>529348.27618869301</v>
      </c>
      <c r="AC38" s="91">
        <v>3734.6776399446399</v>
      </c>
      <c r="AD38" s="91">
        <v>1796.4272795279201</v>
      </c>
      <c r="AE38" s="91">
        <v>843.76527404022795</v>
      </c>
      <c r="AF38" s="91">
        <v>646.32938254298597</v>
      </c>
      <c r="AG38" s="91">
        <v>497.61032271398</v>
      </c>
      <c r="AH38" s="91">
        <v>7980.83759949251</v>
      </c>
      <c r="AI38" s="91">
        <v>7980.83759949251</v>
      </c>
      <c r="AJ38" s="91">
        <v>7104261.0046540601</v>
      </c>
      <c r="AK38" s="91">
        <v>0</v>
      </c>
      <c r="AL38" s="91">
        <v>1478.0060827320401</v>
      </c>
      <c r="AM38" s="91">
        <v>259.63101444985102</v>
      </c>
      <c r="AN38" s="91">
        <v>13273.341481264701</v>
      </c>
      <c r="AO38" s="91">
        <v>1796.4947441424699</v>
      </c>
      <c r="AP38" s="91">
        <v>8980.7012472608094</v>
      </c>
      <c r="AQ38" s="91">
        <v>1160.52445000794</v>
      </c>
      <c r="AR38" s="91">
        <v>8650.3241331944391</v>
      </c>
      <c r="AS38" s="91">
        <v>0</v>
      </c>
      <c r="AT38" s="91">
        <v>128224.372247226</v>
      </c>
      <c r="AU38" s="91">
        <v>4756.0869628516703</v>
      </c>
      <c r="AV38" s="91">
        <v>528.45407206997402</v>
      </c>
      <c r="AW38" s="91">
        <v>5284.54103492165</v>
      </c>
      <c r="AX38" s="91">
        <v>0</v>
      </c>
      <c r="AY38" s="91">
        <v>6352.3914449941503</v>
      </c>
      <c r="AZ38" s="91">
        <v>0.236071200174165</v>
      </c>
      <c r="BA38" s="91">
        <v>34953.999583834397</v>
      </c>
      <c r="BB38" s="91">
        <v>0</v>
      </c>
      <c r="BC38" s="91">
        <v>286.95439367934802</v>
      </c>
      <c r="BD38" s="91">
        <v>3503.9875062528499</v>
      </c>
      <c r="BE38" s="91">
        <v>0.482744408549524</v>
      </c>
      <c r="BF38" s="91">
        <v>0</v>
      </c>
      <c r="BG38" s="91">
        <v>345.88035976234102</v>
      </c>
      <c r="BH38" s="91">
        <v>52117.350709385799</v>
      </c>
      <c r="BI38" s="91">
        <v>44166.989115984201</v>
      </c>
      <c r="BJ38" s="91">
        <v>7950.3615934015597</v>
      </c>
      <c r="BK38" s="91">
        <v>13.9152372122554</v>
      </c>
      <c r="BL38" s="91">
        <v>0.15115749457828301</v>
      </c>
      <c r="BM38" s="91">
        <v>205.47157543235301</v>
      </c>
      <c r="BN38" s="91">
        <v>169.99903740515899</v>
      </c>
      <c r="BO38" s="91">
        <v>16158.336178706601</v>
      </c>
      <c r="BP38" s="91">
        <v>67.212372006040596</v>
      </c>
      <c r="BQ38" s="91">
        <v>86.692158003053294</v>
      </c>
      <c r="BR38" s="91">
        <v>23083.399843196199</v>
      </c>
      <c r="BS38" s="91">
        <v>654.466722551781</v>
      </c>
      <c r="BT38" s="91">
        <v>2.6804608932025902</v>
      </c>
      <c r="BU38" s="91">
        <v>241.38479680660501</v>
      </c>
      <c r="BV38" s="91">
        <v>0.205223524833413</v>
      </c>
      <c r="BW38" s="91">
        <v>3385.3342284733499</v>
      </c>
      <c r="BX38" s="91">
        <v>1459.79036379024</v>
      </c>
      <c r="BY38" s="91">
        <v>0</v>
      </c>
      <c r="BZ38" s="91">
        <v>1607.32974062876</v>
      </c>
      <c r="CA38" s="91">
        <v>5295.8221693572696</v>
      </c>
      <c r="CB38" s="91">
        <v>0</v>
      </c>
      <c r="CC38" s="91">
        <v>19682.866951609201</v>
      </c>
      <c r="CD38" s="91">
        <v>124348.407532531</v>
      </c>
      <c r="CE38" s="91">
        <v>4025.6446028343298</v>
      </c>
      <c r="CF38" s="91"/>
      <c r="CG38" s="49">
        <f t="shared" si="0"/>
        <v>4.4511833371134362E-3</v>
      </c>
      <c r="CH38" s="49">
        <f t="shared" si="1"/>
        <v>4.4516732827042192E-3</v>
      </c>
      <c r="CI38" s="49">
        <f t="shared" si="2"/>
        <v>4.4949664049133732E-3</v>
      </c>
      <c r="CJ38" s="49">
        <f t="shared" si="13"/>
        <v>4.4227494073070684E-3</v>
      </c>
      <c r="CK38" s="49">
        <f t="shared" si="13"/>
        <v>4.4169056805858902E-3</v>
      </c>
      <c r="CL38" s="49">
        <f t="shared" si="4"/>
        <v>4.4721993449889945E-3</v>
      </c>
      <c r="CM38" s="49">
        <f t="shared" si="5"/>
        <v>4.4517034576017304E-3</v>
      </c>
      <c r="CN38" s="96">
        <f t="shared" si="6"/>
        <v>4.4037830018552023E-3</v>
      </c>
      <c r="CO38" s="96">
        <f t="shared" si="7"/>
        <v>4.4040406428929504E-3</v>
      </c>
      <c r="CP38" s="96">
        <f t="shared" si="8"/>
        <v>4.4038823495880855E-3</v>
      </c>
      <c r="CQ38" s="96">
        <f t="shared" si="9"/>
        <v>4.4069214446566555E-3</v>
      </c>
      <c r="CR38" s="95">
        <f t="shared" si="11"/>
        <v>4.403802668654859E-3</v>
      </c>
      <c r="CS38" s="95">
        <f t="shared" si="12"/>
        <v>4.4040665634206217E-3</v>
      </c>
      <c r="CT38" s="96">
        <f t="shared" si="10"/>
        <v>4.4038565323648582E-3</v>
      </c>
    </row>
    <row r="39" spans="1:98" x14ac:dyDescent="0.25">
      <c r="A39" s="90" t="s">
        <v>130</v>
      </c>
      <c r="B39" s="91">
        <v>31221.900653000001</v>
      </c>
      <c r="C39" s="91">
        <v>513.71370300000001</v>
      </c>
      <c r="D39" s="91">
        <v>492.007608</v>
      </c>
      <c r="E39" s="91">
        <v>3235.1039420000002</v>
      </c>
      <c r="F39" s="91">
        <v>2741.61366</v>
      </c>
      <c r="G39" s="91">
        <v>254.81123500000001</v>
      </c>
      <c r="H39" s="91">
        <v>7384.6374539999997</v>
      </c>
      <c r="I39" s="89">
        <v>166.96074904</v>
      </c>
      <c r="J39" s="89">
        <v>73.712779900000001</v>
      </c>
      <c r="K39" s="89">
        <v>437.84870282000003</v>
      </c>
      <c r="L39" s="89">
        <v>256.82261813999997</v>
      </c>
      <c r="M39" s="89">
        <v>84.131547130000001</v>
      </c>
      <c r="N39" s="89">
        <v>67.20105049</v>
      </c>
      <c r="O39" s="89">
        <v>51.833368530000001</v>
      </c>
      <c r="Q39" s="90" t="s">
        <v>130</v>
      </c>
      <c r="R39" s="91">
        <v>446.60014028023301</v>
      </c>
      <c r="S39" s="91">
        <v>195.61817419287601</v>
      </c>
      <c r="T39" s="91">
        <v>84.131499086558705</v>
      </c>
      <c r="U39" s="91">
        <v>166.96066797598399</v>
      </c>
      <c r="V39" s="91">
        <v>166.96066797598399</v>
      </c>
      <c r="W39" s="91">
        <v>164.665591470262</v>
      </c>
      <c r="X39" s="91">
        <v>28.208846098447101</v>
      </c>
      <c r="Y39" s="91">
        <v>73.712624042703197</v>
      </c>
      <c r="Z39" s="91">
        <v>67.201018635097398</v>
      </c>
      <c r="AA39" s="91">
        <v>696.10558218105405</v>
      </c>
      <c r="AB39" s="91">
        <v>31221.891830662898</v>
      </c>
      <c r="AC39" s="91">
        <v>327.01460681858799</v>
      </c>
      <c r="AD39" s="91">
        <v>86.367293555439005</v>
      </c>
      <c r="AE39" s="91">
        <v>108.512745688275</v>
      </c>
      <c r="AF39" s="91">
        <v>3.6013204553495402</v>
      </c>
      <c r="AG39" s="91">
        <v>34.814142405719302</v>
      </c>
      <c r="AH39" s="91">
        <v>437.84854606127698</v>
      </c>
      <c r="AI39" s="91">
        <v>437.84854606127698</v>
      </c>
      <c r="AJ39" s="91">
        <v>829083.62539834704</v>
      </c>
      <c r="AK39" s="91">
        <v>0</v>
      </c>
      <c r="AL39" s="91">
        <v>156.36749124615099</v>
      </c>
      <c r="AM39" s="91">
        <v>42.016626631345602</v>
      </c>
      <c r="AN39" s="91">
        <v>731.47094362303403</v>
      </c>
      <c r="AO39" s="91">
        <v>104.344276422824</v>
      </c>
      <c r="AP39" s="91">
        <v>256.82334197753897</v>
      </c>
      <c r="AQ39" s="91">
        <v>51.833469309873102</v>
      </c>
      <c r="AR39" s="91">
        <v>513.71358828684299</v>
      </c>
      <c r="AS39" s="91">
        <v>0</v>
      </c>
      <c r="AT39" s="91">
        <v>7672.33438152085</v>
      </c>
      <c r="AU39" s="91">
        <v>442.80664878056803</v>
      </c>
      <c r="AV39" s="91">
        <v>49.200724144909799</v>
      </c>
      <c r="AW39" s="91">
        <v>492.00737292547802</v>
      </c>
      <c r="AX39" s="91">
        <v>0</v>
      </c>
      <c r="AY39" s="91">
        <v>380.76630584373601</v>
      </c>
      <c r="AZ39" s="91">
        <v>7.3310387958354595E-2</v>
      </c>
      <c r="BA39" s="91">
        <v>2129.3212259799202</v>
      </c>
      <c r="BB39" s="91">
        <v>3.2887347894861502E-2</v>
      </c>
      <c r="BC39" s="91">
        <v>8.6383960416012098</v>
      </c>
      <c r="BD39" s="91">
        <v>93.143525719671203</v>
      </c>
      <c r="BE39" s="91">
        <v>3.9469654039694199E-2</v>
      </c>
      <c r="BF39" s="91">
        <v>0</v>
      </c>
      <c r="BG39" s="91">
        <v>2.0889111751186298</v>
      </c>
      <c r="BH39" s="91">
        <v>3235.2407442394301</v>
      </c>
      <c r="BI39" s="91">
        <v>2741.7505974667201</v>
      </c>
      <c r="BJ39" s="91">
        <v>493.49014677270799</v>
      </c>
      <c r="BK39" s="91">
        <v>2.9352370685141401E-2</v>
      </c>
      <c r="BL39" s="91">
        <v>5.8622370960719102E-3</v>
      </c>
      <c r="BM39" s="91">
        <v>19.5189297001162</v>
      </c>
      <c r="BN39" s="91">
        <v>1.2512568450757</v>
      </c>
      <c r="BO39" s="91">
        <v>1069.4862711574799</v>
      </c>
      <c r="BP39" s="91">
        <v>6.7656748226657202</v>
      </c>
      <c r="BQ39" s="91">
        <v>3.0620393020166699</v>
      </c>
      <c r="BR39" s="91">
        <v>1527.80339875549</v>
      </c>
      <c r="BS39" s="91">
        <v>28.211817303349498</v>
      </c>
      <c r="BT39" s="91">
        <v>5.3516151501623102E-2</v>
      </c>
      <c r="BU39" s="91">
        <v>9.7520056923339702</v>
      </c>
      <c r="BV39" s="91">
        <v>5.7901059761790597E-3</v>
      </c>
      <c r="BW39" s="91">
        <v>254.811142036078</v>
      </c>
      <c r="BX39" s="91">
        <v>105.287229306835</v>
      </c>
      <c r="BY39" s="91">
        <v>0</v>
      </c>
      <c r="BZ39" s="91">
        <v>117.370955647841</v>
      </c>
      <c r="CA39" s="91">
        <v>353.03278294114801</v>
      </c>
      <c r="CB39" s="91">
        <v>0</v>
      </c>
      <c r="CC39" s="91">
        <v>1217.5238234058099</v>
      </c>
      <c r="CD39" s="91">
        <v>7384.6352792429298</v>
      </c>
      <c r="CE39" s="91">
        <v>260.07548093917399</v>
      </c>
      <c r="CF39" s="91"/>
      <c r="CG39" s="49">
        <f t="shared" si="0"/>
        <v>-2.8256886729047845E-7</v>
      </c>
      <c r="CH39" s="49">
        <f t="shared" si="1"/>
        <v>-2.233017269111696E-7</v>
      </c>
      <c r="CI39" s="49">
        <f t="shared" si="2"/>
        <v>-4.7778635565623174E-7</v>
      </c>
      <c r="CJ39" s="49">
        <f t="shared" si="13"/>
        <v>4.2286814236130026E-5</v>
      </c>
      <c r="CK39" s="49">
        <f t="shared" si="13"/>
        <v>4.9947762049068394E-5</v>
      </c>
      <c r="CL39" s="49">
        <f t="shared" si="4"/>
        <v>-3.6483447056262166E-7</v>
      </c>
      <c r="CM39" s="49">
        <f t="shared" si="5"/>
        <v>-2.9449747309852681E-7</v>
      </c>
      <c r="CN39" s="96">
        <f t="shared" si="6"/>
        <v>-4.8552738573150101E-7</v>
      </c>
      <c r="CO39" s="96">
        <f t="shared" si="7"/>
        <v>-2.1143863657714831E-6</v>
      </c>
      <c r="CP39" s="96">
        <f t="shared" si="8"/>
        <v>-3.58020297973891E-7</v>
      </c>
      <c r="CQ39" s="96">
        <f t="shared" si="9"/>
        <v>2.8184337666251415E-6</v>
      </c>
      <c r="CR39" s="95">
        <f t="shared" si="11"/>
        <v>-5.7105144188242787E-7</v>
      </c>
      <c r="CS39" s="95">
        <f t="shared" si="12"/>
        <v>-4.7402387863974989E-7</v>
      </c>
      <c r="CT39" s="96">
        <f t="shared" si="10"/>
        <v>1.9443049132075325E-6</v>
      </c>
    </row>
    <row r="40" spans="1:98" x14ac:dyDescent="0.25">
      <c r="A40" s="90" t="s">
        <v>39</v>
      </c>
      <c r="B40" s="91">
        <v>36.772793</v>
      </c>
      <c r="C40" s="91">
        <v>0.61021800000000004</v>
      </c>
      <c r="D40" s="91">
        <v>0.84556100000000001</v>
      </c>
      <c r="E40" s="91">
        <v>4.0478909999999999</v>
      </c>
      <c r="F40" s="91">
        <v>3.4304209999999999</v>
      </c>
      <c r="G40" s="91">
        <v>0.38148300000000002</v>
      </c>
      <c r="H40" s="91">
        <v>8.7718349999999994</v>
      </c>
      <c r="I40" s="89">
        <v>0.24986416</v>
      </c>
      <c r="J40" s="89">
        <v>0.11031444</v>
      </c>
      <c r="K40" s="89">
        <v>0.65525997000000002</v>
      </c>
      <c r="L40" s="89">
        <v>0.38434641000000003</v>
      </c>
      <c r="M40" s="89">
        <v>0.12590659000000001</v>
      </c>
      <c r="N40" s="89">
        <v>0.10056935</v>
      </c>
      <c r="O40" s="89">
        <v>7.7570929999999996E-2</v>
      </c>
      <c r="Q40" s="90" t="s">
        <v>39</v>
      </c>
      <c r="R40" s="91">
        <v>0.50921720888242195</v>
      </c>
      <c r="S40" s="91">
        <v>0.223045472894944</v>
      </c>
      <c r="T40" s="91">
        <v>0.12590751082138699</v>
      </c>
      <c r="U40" s="91">
        <v>0.24986620054981001</v>
      </c>
      <c r="V40" s="91">
        <v>0.24986620054981001</v>
      </c>
      <c r="W40" s="91">
        <v>0.18775329238247901</v>
      </c>
      <c r="X40" s="91">
        <v>3.2164084750298999E-2</v>
      </c>
      <c r="Y40" s="91">
        <v>0.11031483468955</v>
      </c>
      <c r="Z40" s="91">
        <v>0.100569561023165</v>
      </c>
      <c r="AA40" s="91">
        <v>0.79370840280648303</v>
      </c>
      <c r="AB40" s="91">
        <v>36.772787028004203</v>
      </c>
      <c r="AC40" s="91">
        <v>0.37286761135931401</v>
      </c>
      <c r="AD40" s="91">
        <v>9.8476174700970504E-2</v>
      </c>
      <c r="AE40" s="91">
        <v>0.123730174027348</v>
      </c>
      <c r="AF40" s="91">
        <v>4.1062491980356801E-3</v>
      </c>
      <c r="AG40" s="91">
        <v>3.9695757734089503E-2</v>
      </c>
      <c r="AH40" s="91">
        <v>0.65526159300473397</v>
      </c>
      <c r="AI40" s="91">
        <v>0.65526159300473397</v>
      </c>
      <c r="AJ40" s="91">
        <v>256.70474489767798</v>
      </c>
      <c r="AK40" s="91">
        <v>0</v>
      </c>
      <c r="AL40" s="91">
        <v>0.178294946984352</v>
      </c>
      <c r="AM40" s="91">
        <v>4.7907909215319899E-2</v>
      </c>
      <c r="AN40" s="91">
        <v>0.83404010388707905</v>
      </c>
      <c r="AO40" s="91">
        <v>0.11897391653742</v>
      </c>
      <c r="AP40" s="91">
        <v>0.38434760193786199</v>
      </c>
      <c r="AQ40" s="91">
        <v>7.7570741684551595E-2</v>
      </c>
      <c r="AR40" s="91">
        <v>0.61021929926090002</v>
      </c>
      <c r="AS40" s="91">
        <v>0</v>
      </c>
      <c r="AT40" s="91">
        <v>9.09987169100018</v>
      </c>
      <c r="AU40" s="91">
        <v>0.76100415659429899</v>
      </c>
      <c r="AV40" s="91">
        <v>8.4556015145753005E-2</v>
      </c>
      <c r="AW40" s="91">
        <v>0.84556017174005305</v>
      </c>
      <c r="AX40" s="91">
        <v>0</v>
      </c>
      <c r="AY40" s="91">
        <v>0.43415506159162598</v>
      </c>
      <c r="AZ40" s="91">
        <v>9.9352083643358197E-5</v>
      </c>
      <c r="BA40" s="91">
        <v>2.4278847805023198</v>
      </c>
      <c r="BB40" s="91">
        <v>3.9216830084271602E-5</v>
      </c>
      <c r="BC40" s="91">
        <v>1.2152273681773801E-2</v>
      </c>
      <c r="BD40" s="91">
        <v>0.12948083246526301</v>
      </c>
      <c r="BE40" s="91">
        <v>2.8615111581430401E-5</v>
      </c>
      <c r="BF40" s="91">
        <v>0</v>
      </c>
      <c r="BG40" s="91">
        <v>2.94724681294333E-3</v>
      </c>
      <c r="BH40" s="91">
        <v>4.0480855376356502</v>
      </c>
      <c r="BI40" s="91">
        <v>3.4306157822935699</v>
      </c>
      <c r="BJ40" s="91">
        <v>0.61746975534207404</v>
      </c>
      <c r="BK40" s="91">
        <v>3.6925059387004798E-5</v>
      </c>
      <c r="BL40" s="91">
        <v>6.0506842595501404E-6</v>
      </c>
      <c r="BM40" s="91">
        <v>1.22486262449224E-2</v>
      </c>
      <c r="BN40" s="91">
        <v>1.8343006112314401E-3</v>
      </c>
      <c r="BO40" s="91">
        <v>1.33629832944768</v>
      </c>
      <c r="BP40" s="91">
        <v>9.1590900422736203E-3</v>
      </c>
      <c r="BQ40" s="91">
        <v>4.0936293038354903E-3</v>
      </c>
      <c r="BR40" s="91">
        <v>1.9089812992939601</v>
      </c>
      <c r="BS40" s="91">
        <v>3.2167936850807703E-2</v>
      </c>
      <c r="BT40" s="91">
        <v>7.1923323247187707E-5</v>
      </c>
      <c r="BU40" s="91">
        <v>1.3132921069021201E-2</v>
      </c>
      <c r="BV40" s="91">
        <v>5.15022845395371E-6</v>
      </c>
      <c r="BW40" s="91">
        <v>0.38148436052183399</v>
      </c>
      <c r="BX40" s="91">
        <v>0.120049888677855</v>
      </c>
      <c r="BY40" s="91">
        <v>0</v>
      </c>
      <c r="BZ40" s="91">
        <v>0.13382785032997599</v>
      </c>
      <c r="CA40" s="91">
        <v>0.40253525411685598</v>
      </c>
      <c r="CB40" s="91">
        <v>0</v>
      </c>
      <c r="CC40" s="91">
        <v>1.38823730815655</v>
      </c>
      <c r="CD40" s="91">
        <v>8.7718331983002304</v>
      </c>
      <c r="CE40" s="91">
        <v>0.29653882089761102</v>
      </c>
      <c r="CF40" s="91"/>
      <c r="CG40" s="49">
        <f t="shared" si="0"/>
        <v>-1.6240256206369781E-7</v>
      </c>
      <c r="CH40" s="49">
        <f t="shared" si="1"/>
        <v>2.1291749833312838E-6</v>
      </c>
      <c r="CI40" s="49">
        <f t="shared" si="2"/>
        <v>-9.7953896520903704E-7</v>
      </c>
      <c r="CJ40" s="49">
        <f t="shared" si="13"/>
        <v>4.8059010395845462E-5</v>
      </c>
      <c r="CK40" s="49">
        <f t="shared" si="13"/>
        <v>5.6780871376997341E-5</v>
      </c>
      <c r="CL40" s="49">
        <f t="shared" si="4"/>
        <v>3.5664022616230058E-6</v>
      </c>
      <c r="CM40" s="49">
        <f t="shared" si="5"/>
        <v>-2.0539599398905279E-7</v>
      </c>
      <c r="CN40" s="96">
        <f t="shared" si="6"/>
        <v>8.1666366637447423E-6</v>
      </c>
      <c r="CO40" s="96">
        <f t="shared" si="7"/>
        <v>3.5778593446262779E-6</v>
      </c>
      <c r="CP40" s="96">
        <f t="shared" si="8"/>
        <v>2.4768867445719494E-6</v>
      </c>
      <c r="CQ40" s="96">
        <f t="shared" si="9"/>
        <v>3.1012072207627811E-6</v>
      </c>
      <c r="CR40" s="95">
        <f t="shared" si="11"/>
        <v>7.3135281240942378E-6</v>
      </c>
      <c r="CS40" s="95">
        <f t="shared" si="12"/>
        <v>2.0982850639649065E-6</v>
      </c>
      <c r="CT40" s="96">
        <f t="shared" si="10"/>
        <v>-2.427654901155615E-6</v>
      </c>
    </row>
    <row r="41" spans="1:98" x14ac:dyDescent="0.25">
      <c r="A41" s="90" t="s">
        <v>40</v>
      </c>
      <c r="B41" s="91">
        <v>157792.486</v>
      </c>
      <c r="C41" s="91">
        <v>2599.6720997000002</v>
      </c>
      <c r="D41" s="91">
        <v>2662.0691984999999</v>
      </c>
      <c r="E41" s="91">
        <v>16506.642306999998</v>
      </c>
      <c r="F41" s="91">
        <v>13988.68165</v>
      </c>
      <c r="G41" s="91">
        <v>1341.4613032</v>
      </c>
      <c r="H41" s="91">
        <v>37370.256255</v>
      </c>
      <c r="I41" s="89">
        <v>920.04674316000001</v>
      </c>
      <c r="J41" s="89">
        <v>406.19848688000002</v>
      </c>
      <c r="K41" s="89">
        <v>2412.7902973999999</v>
      </c>
      <c r="L41" s="89">
        <v>1415.2357133999999</v>
      </c>
      <c r="M41" s="89">
        <v>463.61169944</v>
      </c>
      <c r="N41" s="89">
        <v>370.31522580000001</v>
      </c>
      <c r="O41" s="89">
        <v>285.63074066000001</v>
      </c>
      <c r="Q41" s="90" t="s">
        <v>40</v>
      </c>
      <c r="R41" s="91">
        <v>2228.9359535267799</v>
      </c>
      <c r="S41" s="91">
        <v>976.31097858720102</v>
      </c>
      <c r="T41" s="91">
        <v>463.599483499477</v>
      </c>
      <c r="U41" s="91">
        <v>920.02266704266106</v>
      </c>
      <c r="V41" s="91">
        <v>920.02266704266106</v>
      </c>
      <c r="W41" s="91">
        <v>821.82938653272004</v>
      </c>
      <c r="X41" s="91">
        <v>140.787680667568</v>
      </c>
      <c r="Y41" s="91">
        <v>406.18783370004098</v>
      </c>
      <c r="Z41" s="91">
        <v>370.30552466876702</v>
      </c>
      <c r="AA41" s="91">
        <v>3474.1926825986302</v>
      </c>
      <c r="AB41" s="91">
        <v>157786.339489112</v>
      </c>
      <c r="AC41" s="91">
        <v>1632.0969467956299</v>
      </c>
      <c r="AD41" s="91">
        <v>431.05026046429901</v>
      </c>
      <c r="AE41" s="91">
        <v>541.57621287793995</v>
      </c>
      <c r="AF41" s="91">
        <v>17.973845580183202</v>
      </c>
      <c r="AG41" s="91">
        <v>173.75383643172501</v>
      </c>
      <c r="AH41" s="91">
        <v>2412.7274812687301</v>
      </c>
      <c r="AI41" s="91">
        <v>2412.7274812687301</v>
      </c>
      <c r="AJ41" s="91">
        <v>5985368.6315249903</v>
      </c>
      <c r="AK41" s="91">
        <v>0</v>
      </c>
      <c r="AL41" s="91">
        <v>780.41389904008304</v>
      </c>
      <c r="AM41" s="91">
        <v>209.70037579171901</v>
      </c>
      <c r="AN41" s="91">
        <v>3650.69615334434</v>
      </c>
      <c r="AO41" s="91">
        <v>520.77169400915102</v>
      </c>
      <c r="AP41" s="91">
        <v>1415.20302944642</v>
      </c>
      <c r="AQ41" s="91">
        <v>285.62303679440299</v>
      </c>
      <c r="AR41" s="91">
        <v>2599.57228315062</v>
      </c>
      <c r="AS41" s="91">
        <v>0</v>
      </c>
      <c r="AT41" s="91">
        <v>38804.699162181903</v>
      </c>
      <c r="AU41" s="91">
        <v>2395.8376994444102</v>
      </c>
      <c r="AV41" s="91">
        <v>266.20407893069802</v>
      </c>
      <c r="AW41" s="91">
        <v>2662.04177837511</v>
      </c>
      <c r="AX41" s="91">
        <v>0</v>
      </c>
      <c r="AY41" s="91">
        <v>1900.3659704490401</v>
      </c>
      <c r="AZ41" s="91">
        <v>0.37636490351592999</v>
      </c>
      <c r="BA41" s="91">
        <v>10627.226409470701</v>
      </c>
      <c r="BB41" s="91">
        <v>0.167207597092765</v>
      </c>
      <c r="BC41" s="91">
        <v>44.484160856175897</v>
      </c>
      <c r="BD41" s="91">
        <v>479.17774075001199</v>
      </c>
      <c r="BE41" s="91">
        <v>0.195049706261016</v>
      </c>
      <c r="BF41" s="91">
        <v>0</v>
      </c>
      <c r="BG41" s="91">
        <v>10.759667454196199</v>
      </c>
      <c r="BH41" s="91">
        <v>16506.777401573701</v>
      </c>
      <c r="BI41" s="91">
        <v>13988.904233635099</v>
      </c>
      <c r="BJ41" s="91">
        <v>2517.8731679386201</v>
      </c>
      <c r="BK41" s="91">
        <v>0.14982146331035001</v>
      </c>
      <c r="BL41" s="91">
        <v>2.9518620615122601E-2</v>
      </c>
      <c r="BM41" s="91">
        <v>95.878149465764906</v>
      </c>
      <c r="BN41" s="91">
        <v>6.46601421760721</v>
      </c>
      <c r="BO41" s="91">
        <v>5456.1331614021301</v>
      </c>
      <c r="BP41" s="91">
        <v>34.731071778016599</v>
      </c>
      <c r="BQ41" s="91">
        <v>15.703017544210899</v>
      </c>
      <c r="BR41" s="91">
        <v>7794.3096634736003</v>
      </c>
      <c r="BS41" s="91">
        <v>140.80238585586301</v>
      </c>
      <c r="BT41" s="91">
        <v>0.27456017204164501</v>
      </c>
      <c r="BU41" s="91">
        <v>50.040160530597298</v>
      </c>
      <c r="BV41" s="91">
        <v>2.8903699974712899E-2</v>
      </c>
      <c r="BW41" s="91">
        <v>1341.4327634239</v>
      </c>
      <c r="BX41" s="91">
        <v>525.47779811801195</v>
      </c>
      <c r="BY41" s="91">
        <v>0</v>
      </c>
      <c r="BZ41" s="91">
        <v>585.786772393668</v>
      </c>
      <c r="CA41" s="91">
        <v>1761.9509679599901</v>
      </c>
      <c r="CB41" s="91">
        <v>0</v>
      </c>
      <c r="CC41" s="91">
        <v>6076.5382490596903</v>
      </c>
      <c r="CD41" s="91">
        <v>37368.822085411397</v>
      </c>
      <c r="CE41" s="91">
        <v>1298.01067937421</v>
      </c>
      <c r="CF41" s="91"/>
      <c r="CG41" s="49">
        <f t="shared" si="0"/>
        <v>-3.8953127894869904E-5</v>
      </c>
      <c r="CH41" s="49">
        <f t="shared" si="1"/>
        <v>-3.8395822839238919E-5</v>
      </c>
      <c r="CI41" s="49">
        <f t="shared" si="2"/>
        <v>-1.0300305080475244E-5</v>
      </c>
      <c r="CJ41" s="49">
        <f t="shared" si="13"/>
        <v>8.1842552343797975E-6</v>
      </c>
      <c r="CK41" s="49">
        <f t="shared" si="13"/>
        <v>1.5911694945105806E-5</v>
      </c>
      <c r="CL41" s="49">
        <f t="shared" si="4"/>
        <v>-2.1275139306555199E-5</v>
      </c>
      <c r="CM41" s="49">
        <f t="shared" si="5"/>
        <v>-3.8377301424347805E-5</v>
      </c>
      <c r="CN41" s="96">
        <f t="shared" si="6"/>
        <v>-2.6168363203219512E-5</v>
      </c>
      <c r="CO41" s="96">
        <f t="shared" si="7"/>
        <v>-2.6226537771872304E-5</v>
      </c>
      <c r="CP41" s="96">
        <f t="shared" si="8"/>
        <v>-2.6034641857373924E-5</v>
      </c>
      <c r="CQ41" s="96">
        <f t="shared" si="9"/>
        <v>-2.3094353308355855E-5</v>
      </c>
      <c r="CR41" s="95">
        <f t="shared" si="11"/>
        <v>-2.6349508732734671E-5</v>
      </c>
      <c r="CS41" s="95">
        <f t="shared" si="12"/>
        <v>-2.6196954802572101E-5</v>
      </c>
      <c r="CT41" s="96">
        <f t="shared" si="10"/>
        <v>-2.6971416239098097E-5</v>
      </c>
    </row>
    <row r="42" spans="1:98" x14ac:dyDescent="0.25">
      <c r="A42" s="90" t="s">
        <v>41</v>
      </c>
      <c r="B42" s="91">
        <v>67307.7114</v>
      </c>
      <c r="C42" s="91">
        <v>1108.0938650000001</v>
      </c>
      <c r="D42" s="91">
        <v>1093.4810299999999</v>
      </c>
      <c r="E42" s="91">
        <v>7003.4980649999998</v>
      </c>
      <c r="F42" s="91">
        <v>5935.168275</v>
      </c>
      <c r="G42" s="91">
        <v>559.35342800000001</v>
      </c>
      <c r="H42" s="91">
        <v>15928.856110000001</v>
      </c>
      <c r="I42" s="89">
        <v>639.85444070000005</v>
      </c>
      <c r="J42" s="89">
        <v>171.54274543</v>
      </c>
      <c r="K42" s="89">
        <v>1277.9934522000001</v>
      </c>
      <c r="L42" s="89">
        <v>1438.1000160000001</v>
      </c>
      <c r="M42" s="89">
        <v>195.55872944999999</v>
      </c>
      <c r="N42" s="89">
        <v>103.49745622</v>
      </c>
      <c r="O42" s="89">
        <v>185.83797422000001</v>
      </c>
      <c r="Q42" s="90" t="s">
        <v>41</v>
      </c>
      <c r="R42" s="91">
        <v>985.929511306368</v>
      </c>
      <c r="S42" s="91">
        <v>188.339584400711</v>
      </c>
      <c r="T42" s="91">
        <v>195.535666547457</v>
      </c>
      <c r="U42" s="91">
        <v>639.77885545649201</v>
      </c>
      <c r="V42" s="91">
        <v>639.77885545649201</v>
      </c>
      <c r="W42" s="91">
        <v>306.04421424377801</v>
      </c>
      <c r="X42" s="91">
        <v>16.969138465613</v>
      </c>
      <c r="Y42" s="91">
        <v>171.52255425850399</v>
      </c>
      <c r="Z42" s="91">
        <v>103.485381768564</v>
      </c>
      <c r="AA42" s="91">
        <v>1586.61889550358</v>
      </c>
      <c r="AB42" s="91">
        <v>67293.241385763598</v>
      </c>
      <c r="AC42" s="91">
        <v>450.87376274061103</v>
      </c>
      <c r="AD42" s="91">
        <v>216.875976645495</v>
      </c>
      <c r="AE42" s="91">
        <v>101.8646347188</v>
      </c>
      <c r="AF42" s="91">
        <v>78.029041522915605</v>
      </c>
      <c r="AG42" s="91">
        <v>60.074655478750302</v>
      </c>
      <c r="AH42" s="91">
        <v>1277.8426539442701</v>
      </c>
      <c r="AI42" s="91">
        <v>1277.8426539442701</v>
      </c>
      <c r="AJ42" s="91">
        <v>2011198.0696705701</v>
      </c>
      <c r="AK42" s="91">
        <v>0</v>
      </c>
      <c r="AL42" s="91">
        <v>178.43411601335001</v>
      </c>
      <c r="AM42" s="91">
        <v>31.3441882057156</v>
      </c>
      <c r="AN42" s="91">
        <v>1602.44087063133</v>
      </c>
      <c r="AO42" s="91">
        <v>216.88411356843201</v>
      </c>
      <c r="AP42" s="91">
        <v>1437.93479940726</v>
      </c>
      <c r="AQ42" s="91">
        <v>185.81602025743899</v>
      </c>
      <c r="AR42" s="91">
        <v>1107.85919104758</v>
      </c>
      <c r="AS42" s="91">
        <v>0</v>
      </c>
      <c r="AT42" s="91">
        <v>16393.412091524799</v>
      </c>
      <c r="AU42" s="91">
        <v>984.08164587009196</v>
      </c>
      <c r="AV42" s="91">
        <v>109.34250719027899</v>
      </c>
      <c r="AW42" s="91">
        <v>1093.4241530603699</v>
      </c>
      <c r="AX42" s="91">
        <v>0</v>
      </c>
      <c r="AY42" s="91">
        <v>766.90033856977902</v>
      </c>
      <c r="AZ42" s="91">
        <v>7.7111734408152693E-2</v>
      </c>
      <c r="BA42" s="91">
        <v>4219.8659885407696</v>
      </c>
      <c r="BB42" s="91">
        <v>0.29594557270347199</v>
      </c>
      <c r="BC42" s="91">
        <v>46.4533344641941</v>
      </c>
      <c r="BD42" s="91">
        <v>744.47551462138301</v>
      </c>
      <c r="BE42" s="91">
        <v>0.15135629321229899</v>
      </c>
      <c r="BF42" s="91">
        <v>0</v>
      </c>
      <c r="BG42" s="91">
        <v>72.154920412154098</v>
      </c>
      <c r="BH42" s="91">
        <v>7006.5056900066902</v>
      </c>
      <c r="BI42" s="91">
        <v>5938.3813900239902</v>
      </c>
      <c r="BJ42" s="91">
        <v>1068.12429998269</v>
      </c>
      <c r="BK42" s="91">
        <v>0.13160874262438199</v>
      </c>
      <c r="BL42" s="91">
        <v>1.85254981226541E-2</v>
      </c>
      <c r="BM42" s="91">
        <v>0.95607432951382498</v>
      </c>
      <c r="BN42" s="91">
        <v>12.0466187009264</v>
      </c>
      <c r="BO42" s="91">
        <v>2042.8603194166501</v>
      </c>
      <c r="BP42" s="91">
        <v>13.7474428242089</v>
      </c>
      <c r="BQ42" s="91">
        <v>18.611549246735699</v>
      </c>
      <c r="BR42" s="91">
        <v>2918.0917644019601</v>
      </c>
      <c r="BS42" s="91">
        <v>79.0113581855354</v>
      </c>
      <c r="BT42" s="91">
        <v>0.43015221296317702</v>
      </c>
      <c r="BU42" s="91">
        <v>67.870459213941999</v>
      </c>
      <c r="BV42" s="91">
        <v>8.6923382749935201E-3</v>
      </c>
      <c r="BW42" s="91">
        <v>559.28755691366098</v>
      </c>
      <c r="BX42" s="91">
        <v>176.23489328125399</v>
      </c>
      <c r="BY42" s="91">
        <v>0</v>
      </c>
      <c r="BZ42" s="91">
        <v>194.04679555596601</v>
      </c>
      <c r="CA42" s="91">
        <v>639.34500843451303</v>
      </c>
      <c r="CB42" s="91">
        <v>0</v>
      </c>
      <c r="CC42" s="91">
        <v>2376.23936181925</v>
      </c>
      <c r="CD42" s="91">
        <v>15925.4808411955</v>
      </c>
      <c r="CE42" s="91">
        <v>486.00136439109798</v>
      </c>
      <c r="CF42" s="91"/>
      <c r="CG42" s="49">
        <f t="shared" si="0"/>
        <v>-2.1498300767364625E-4</v>
      </c>
      <c r="CH42" s="49">
        <f t="shared" si="1"/>
        <v>-2.1178165481500338E-4</v>
      </c>
      <c r="CI42" s="49">
        <f t="shared" si="2"/>
        <v>-5.2014564559936893E-5</v>
      </c>
      <c r="CJ42" s="49">
        <f t="shared" si="13"/>
        <v>4.2944611089721664E-4</v>
      </c>
      <c r="CK42" s="49">
        <f t="shared" si="13"/>
        <v>5.4136881636944196E-4</v>
      </c>
      <c r="CL42" s="49">
        <f t="shared" si="4"/>
        <v>-1.1776290810365735E-4</v>
      </c>
      <c r="CM42" s="49">
        <f t="shared" si="5"/>
        <v>-2.1189649659661546E-4</v>
      </c>
      <c r="CN42" s="96">
        <f t="shared" si="6"/>
        <v>-1.1812880977328845E-4</v>
      </c>
      <c r="CO42" s="96">
        <f t="shared" si="7"/>
        <v>-1.17703441468169E-4</v>
      </c>
      <c r="CP42" s="96">
        <f t="shared" si="8"/>
        <v>-1.179961098160811E-4</v>
      </c>
      <c r="CQ42" s="96">
        <f t="shared" si="9"/>
        <v>-1.1488532849031006E-4</v>
      </c>
      <c r="CR42" s="95">
        <f t="shared" si="11"/>
        <v>-1.1793338301927259E-4</v>
      </c>
      <c r="CS42" s="95">
        <f t="shared" si="12"/>
        <v>-1.1666423385653854E-4</v>
      </c>
      <c r="CT42" s="96">
        <f t="shared" si="10"/>
        <v>-1.1813496489702478E-4</v>
      </c>
    </row>
    <row r="43" spans="1:98" x14ac:dyDescent="0.25">
      <c r="A43" s="90" t="s">
        <v>42</v>
      </c>
      <c r="B43" s="91">
        <v>120991.55689000001</v>
      </c>
      <c r="C43" s="91">
        <v>2003.1679474</v>
      </c>
      <c r="D43" s="91">
        <v>2545.8269939000002</v>
      </c>
      <c r="E43" s="91">
        <v>13107.551766</v>
      </c>
      <c r="F43" s="91">
        <v>11108.094456999999</v>
      </c>
      <c r="G43" s="91">
        <v>1182.9051528</v>
      </c>
      <c r="H43" s="91">
        <v>28795.528079</v>
      </c>
      <c r="I43" s="89">
        <v>775.82484252999996</v>
      </c>
      <c r="J43" s="89">
        <v>342.52485548999999</v>
      </c>
      <c r="K43" s="89">
        <v>2034.5734218</v>
      </c>
      <c r="L43" s="89">
        <v>1193.3904777</v>
      </c>
      <c r="M43" s="89">
        <v>390.93825723999998</v>
      </c>
      <c r="N43" s="89">
        <v>312.26647206000001</v>
      </c>
      <c r="O43" s="89">
        <v>240.85670300999999</v>
      </c>
      <c r="Q43" s="90" t="s">
        <v>42</v>
      </c>
      <c r="R43" s="91">
        <v>1690.04643222863</v>
      </c>
      <c r="S43" s="91">
        <v>740.26800982774705</v>
      </c>
      <c r="T43" s="91">
        <v>390.95664904041303</v>
      </c>
      <c r="U43" s="91">
        <v>775.86168389539603</v>
      </c>
      <c r="V43" s="91">
        <v>775.86168389539603</v>
      </c>
      <c r="W43" s="91">
        <v>623.13587730650295</v>
      </c>
      <c r="X43" s="91">
        <v>106.749407237499</v>
      </c>
      <c r="Y43" s="91">
        <v>342.54068661332201</v>
      </c>
      <c r="Z43" s="91">
        <v>312.281444471366</v>
      </c>
      <c r="AA43" s="91">
        <v>2634.2378283947</v>
      </c>
      <c r="AB43" s="91">
        <v>120997.61646764399</v>
      </c>
      <c r="AC43" s="91">
        <v>1237.5052504625501</v>
      </c>
      <c r="AD43" s="91">
        <v>326.83510826724302</v>
      </c>
      <c r="AE43" s="91">
        <v>410.63920593548801</v>
      </c>
      <c r="AF43" s="91">
        <v>13.628302973539901</v>
      </c>
      <c r="AG43" s="91">
        <v>131.74564225366899</v>
      </c>
      <c r="AH43" s="91">
        <v>2034.67040901736</v>
      </c>
      <c r="AI43" s="91">
        <v>2034.67040901736</v>
      </c>
      <c r="AJ43" s="91">
        <v>4452202.05678224</v>
      </c>
      <c r="AK43" s="91">
        <v>0</v>
      </c>
      <c r="AL43" s="91">
        <v>591.73336978655504</v>
      </c>
      <c r="AM43" s="91">
        <v>159.001522317877</v>
      </c>
      <c r="AN43" s="91">
        <v>2768.0688157435702</v>
      </c>
      <c r="AO43" s="91">
        <v>394.86488814875401</v>
      </c>
      <c r="AP43" s="91">
        <v>1193.45092007516</v>
      </c>
      <c r="AQ43" s="91">
        <v>240.86794804050999</v>
      </c>
      <c r="AR43" s="91">
        <v>2003.2678964444899</v>
      </c>
      <c r="AS43" s="91">
        <v>0</v>
      </c>
      <c r="AT43" s="91">
        <v>29885.690891273502</v>
      </c>
      <c r="AU43" s="91">
        <v>2291.3504389759501</v>
      </c>
      <c r="AV43" s="91">
        <v>254.59444458318799</v>
      </c>
      <c r="AW43" s="91">
        <v>2545.9448835591402</v>
      </c>
      <c r="AX43" s="91">
        <v>0</v>
      </c>
      <c r="AY43" s="91">
        <v>1440.9148155590599</v>
      </c>
      <c r="AZ43" s="91">
        <v>0.31115088026146798</v>
      </c>
      <c r="BA43" s="91">
        <v>8057.8841120898196</v>
      </c>
      <c r="BB43" s="91">
        <v>0.12967668097466301</v>
      </c>
      <c r="BC43" s="91">
        <v>37.488072718023297</v>
      </c>
      <c r="BD43" s="91">
        <v>401.34521835568199</v>
      </c>
      <c r="BE43" s="91">
        <v>0.121484931574045</v>
      </c>
      <c r="BF43" s="91">
        <v>0</v>
      </c>
      <c r="BG43" s="91">
        <v>9.0812978264631798</v>
      </c>
      <c r="BH43" s="91">
        <v>13108.8001095034</v>
      </c>
      <c r="BI43" s="91">
        <v>11109.244120284</v>
      </c>
      <c r="BJ43" s="91">
        <v>1999.5559892193901</v>
      </c>
      <c r="BK43" s="91">
        <v>0.119297915794463</v>
      </c>
      <c r="BL43" s="91">
        <v>2.1376071628168399E-2</v>
      </c>
      <c r="BM43" s="91">
        <v>56.5570129920578</v>
      </c>
      <c r="BN43" s="91">
        <v>5.5671393249447396</v>
      </c>
      <c r="BO43" s="91">
        <v>4329.9203171348699</v>
      </c>
      <c r="BP43" s="91">
        <v>28.697085763763699</v>
      </c>
      <c r="BQ43" s="91">
        <v>12.892428256640001</v>
      </c>
      <c r="BR43" s="91">
        <v>6185.5106378522496</v>
      </c>
      <c r="BS43" s="91">
        <v>106.76093379544599</v>
      </c>
      <c r="BT43" s="91">
        <v>0.22602384473949599</v>
      </c>
      <c r="BU43" s="91">
        <v>41.236315420779597</v>
      </c>
      <c r="BV43" s="91">
        <v>1.9584313622910399E-2</v>
      </c>
      <c r="BW43" s="91">
        <v>1182.9611161630701</v>
      </c>
      <c r="BX43" s="91">
        <v>398.43286167752098</v>
      </c>
      <c r="BY43" s="91">
        <v>0</v>
      </c>
      <c r="BZ43" s="91">
        <v>444.16115333747302</v>
      </c>
      <c r="CA43" s="91">
        <v>1335.9648469982301</v>
      </c>
      <c r="CB43" s="91">
        <v>0</v>
      </c>
      <c r="CC43" s="91">
        <v>4607.4149341254897</v>
      </c>
      <c r="CD43" s="91">
        <v>28796.966134470898</v>
      </c>
      <c r="CE43" s="91">
        <v>984.19094742786206</v>
      </c>
      <c r="CF43" s="91"/>
      <c r="CG43" s="49">
        <f t="shared" si="0"/>
        <v>5.0082648738017427E-5</v>
      </c>
      <c r="CH43" s="49">
        <f t="shared" si="1"/>
        <v>4.9895489102464973E-5</v>
      </c>
      <c r="CI43" s="49">
        <f t="shared" si="2"/>
        <v>4.6307019063939428E-5</v>
      </c>
      <c r="CJ43" s="49">
        <f t="shared" si="13"/>
        <v>9.5238495005395613E-5</v>
      </c>
      <c r="CK43" s="49">
        <f t="shared" si="13"/>
        <v>1.034977950944859E-4</v>
      </c>
      <c r="CL43" s="49">
        <f t="shared" si="4"/>
        <v>4.7310101691254822E-5</v>
      </c>
      <c r="CM43" s="49">
        <f t="shared" si="5"/>
        <v>4.9940236100321225E-5</v>
      </c>
      <c r="CN43" s="96">
        <f t="shared" si="6"/>
        <v>4.7486704957694012E-5</v>
      </c>
      <c r="CO43" s="96">
        <f t="shared" si="7"/>
        <v>4.6218903732895007E-5</v>
      </c>
      <c r="CP43" s="96">
        <f t="shared" si="8"/>
        <v>4.7669558798341469E-5</v>
      </c>
      <c r="CQ43" s="96">
        <f t="shared" si="9"/>
        <v>5.0647609721527612E-5</v>
      </c>
      <c r="CR43" s="95">
        <f t="shared" si="11"/>
        <v>4.7045281633183897E-5</v>
      </c>
      <c r="CS43" s="95">
        <f t="shared" si="12"/>
        <v>4.7947547065224915E-5</v>
      </c>
      <c r="CT43" s="96">
        <f t="shared" si="10"/>
        <v>4.6687637792376687E-5</v>
      </c>
    </row>
    <row r="44" spans="1:98" x14ac:dyDescent="0.25">
      <c r="A44" s="90" t="s">
        <v>43</v>
      </c>
      <c r="B44" s="91">
        <v>364230.88574</v>
      </c>
      <c r="C44" s="91">
        <v>6034.8336465000002</v>
      </c>
      <c r="D44" s="91">
        <v>7897.1813696999998</v>
      </c>
      <c r="E44" s="91">
        <v>39667.081023999999</v>
      </c>
      <c r="F44" s="91">
        <v>33616.168332000001</v>
      </c>
      <c r="G44" s="91">
        <v>3632.3318291999999</v>
      </c>
      <c r="H44" s="91">
        <v>86750.695328000002</v>
      </c>
      <c r="I44" s="89">
        <v>3770.2686103000001</v>
      </c>
      <c r="J44" s="89">
        <v>1012.3036279</v>
      </c>
      <c r="K44" s="89">
        <v>5650.9037801000004</v>
      </c>
      <c r="L44" s="89">
        <v>5182.9945637999999</v>
      </c>
      <c r="M44" s="89">
        <v>1151.7765770999999</v>
      </c>
      <c r="N44" s="89">
        <v>611.88130312999999</v>
      </c>
      <c r="O44" s="89">
        <v>1093.2879167000001</v>
      </c>
      <c r="Q44" s="90" t="s">
        <v>43</v>
      </c>
      <c r="R44" s="91">
        <v>6490.7332562676602</v>
      </c>
      <c r="S44" s="91">
        <v>1123.5524273746</v>
      </c>
      <c r="T44" s="91">
        <v>1151.70287520547</v>
      </c>
      <c r="U44" s="91">
        <v>3768.4074864275099</v>
      </c>
      <c r="V44" s="91">
        <v>3768.4074864275099</v>
      </c>
      <c r="W44" s="91">
        <v>1819.39727395262</v>
      </c>
      <c r="X44" s="91">
        <v>101.53189059613599</v>
      </c>
      <c r="Y44" s="91">
        <v>1011.8042604974301</v>
      </c>
      <c r="Z44" s="91">
        <v>611.84260253169998</v>
      </c>
      <c r="AA44" s="91">
        <v>8196.2674212504007</v>
      </c>
      <c r="AB44" s="91">
        <v>364206.395849975</v>
      </c>
      <c r="AC44" s="91">
        <v>2699.7562217438199</v>
      </c>
      <c r="AD44" s="91">
        <v>1083.13502148165</v>
      </c>
      <c r="AE44" s="91">
        <v>770.36775567326094</v>
      </c>
      <c r="AF44" s="91">
        <v>465.88162989757598</v>
      </c>
      <c r="AG44" s="91">
        <v>733.93023672137394</v>
      </c>
      <c r="AH44" s="91">
        <v>5648.1125659170702</v>
      </c>
      <c r="AI44" s="91">
        <v>5648.1125659170702</v>
      </c>
      <c r="AJ44" s="91">
        <v>15717017.348314799</v>
      </c>
      <c r="AK44" s="91">
        <v>0</v>
      </c>
      <c r="AL44" s="91">
        <v>1068.6038814082101</v>
      </c>
      <c r="AM44" s="91">
        <v>187.36621542094301</v>
      </c>
      <c r="AN44" s="91">
        <v>8160.3971728201304</v>
      </c>
      <c r="AO44" s="91">
        <v>1293.23200711905</v>
      </c>
      <c r="AP44" s="91">
        <v>5180.4506159164102</v>
      </c>
      <c r="AQ44" s="91">
        <v>1092.7499289442301</v>
      </c>
      <c r="AR44" s="91">
        <v>6034.4250791046998</v>
      </c>
      <c r="AS44" s="91">
        <v>0</v>
      </c>
      <c r="AT44" s="91">
        <v>89334.210215920699</v>
      </c>
      <c r="AU44" s="91">
        <v>7106.8735034252104</v>
      </c>
      <c r="AV44" s="91">
        <v>789.65290278071097</v>
      </c>
      <c r="AW44" s="91">
        <v>7896.5264062059096</v>
      </c>
      <c r="AX44" s="91">
        <v>0</v>
      </c>
      <c r="AY44" s="91">
        <v>4304.1926869934996</v>
      </c>
      <c r="AZ44" s="91">
        <v>0.95144339512778497</v>
      </c>
      <c r="BA44" s="91">
        <v>24025.9563184625</v>
      </c>
      <c r="BB44" s="91">
        <v>0.38987475254771597</v>
      </c>
      <c r="BC44" s="91">
        <v>115.18490953201299</v>
      </c>
      <c r="BD44" s="91">
        <v>1231.27802129047</v>
      </c>
      <c r="BE44" s="91">
        <v>0.34056073977303403</v>
      </c>
      <c r="BF44" s="91">
        <v>0</v>
      </c>
      <c r="BG44" s="91">
        <v>27.9135113505845</v>
      </c>
      <c r="BH44" s="91">
        <v>39666.150165524901</v>
      </c>
      <c r="BI44" s="91">
        <v>33615.66161694</v>
      </c>
      <c r="BJ44" s="91">
        <v>6050.4885485848999</v>
      </c>
      <c r="BK44" s="91">
        <v>0.361244352758257</v>
      </c>
      <c r="BL44" s="91">
        <v>6.3009733302468604E-2</v>
      </c>
      <c r="BM44" s="91">
        <v>155.286688976118</v>
      </c>
      <c r="BN44" s="91">
        <v>17.195525109982999</v>
      </c>
      <c r="BO44" s="91">
        <v>13099.5147532476</v>
      </c>
      <c r="BP44" s="91">
        <v>87.737864908590794</v>
      </c>
      <c r="BQ44" s="91">
        <v>39.352899485441199</v>
      </c>
      <c r="BR44" s="91">
        <v>18713.355094197901</v>
      </c>
      <c r="BS44" s="91">
        <v>398.20502141623001</v>
      </c>
      <c r="BT44" s="91">
        <v>0.69038859008250797</v>
      </c>
      <c r="BU44" s="91">
        <v>125.98929391844</v>
      </c>
      <c r="BV44" s="91">
        <v>5.6533359134024401E-2</v>
      </c>
      <c r="BW44" s="91">
        <v>3632.0499288255401</v>
      </c>
      <c r="BX44" s="91">
        <v>1053.6242836931699</v>
      </c>
      <c r="BY44" s="91">
        <v>0</v>
      </c>
      <c r="BZ44" s="91">
        <v>1155.88376403603</v>
      </c>
      <c r="CA44" s="91">
        <v>3685.9301240996801</v>
      </c>
      <c r="CB44" s="91">
        <v>0</v>
      </c>
      <c r="CC44" s="91">
        <v>12758.5496273717</v>
      </c>
      <c r="CD44" s="91">
        <v>86744.826666589404</v>
      </c>
      <c r="CE44" s="91">
        <v>2788.7303030625599</v>
      </c>
      <c r="CF44" s="91"/>
      <c r="CG44" s="49">
        <f t="shared" si="0"/>
        <v>-6.7237268951647838E-5</v>
      </c>
      <c r="CH44" s="49">
        <f t="shared" si="1"/>
        <v>-6.7701517429135245E-5</v>
      </c>
      <c r="CI44" s="49">
        <f t="shared" si="2"/>
        <v>-8.2936362156148136E-5</v>
      </c>
      <c r="CJ44" s="49">
        <f t="shared" si="13"/>
        <v>-2.3466775247080021E-5</v>
      </c>
      <c r="CK44" s="49">
        <f t="shared" si="13"/>
        <v>-1.5073551958578266E-5</v>
      </c>
      <c r="CL44" s="49">
        <f t="shared" si="4"/>
        <v>-7.7608651333467121E-5</v>
      </c>
      <c r="CM44" s="49">
        <f t="shared" si="5"/>
        <v>-6.7649733393008055E-5</v>
      </c>
      <c r="CN44" s="96">
        <f t="shared" si="6"/>
        <v>-4.9363163871290734E-4</v>
      </c>
      <c r="CO44" s="96">
        <f t="shared" si="7"/>
        <v>-4.9329804695643872E-4</v>
      </c>
      <c r="CP44" s="96">
        <f t="shared" si="8"/>
        <v>-4.9394119800085629E-4</v>
      </c>
      <c r="CQ44" s="96">
        <f t="shared" si="9"/>
        <v>-4.9082588304405679E-4</v>
      </c>
      <c r="CR44" s="95">
        <f t="shared" si="11"/>
        <v>-6.3989749396948535E-5</v>
      </c>
      <c r="CS44" s="95">
        <f t="shared" si="12"/>
        <v>-6.3248538731356714E-5</v>
      </c>
      <c r="CT44" s="96">
        <f t="shared" si="10"/>
        <v>-4.9208241264925919E-4</v>
      </c>
    </row>
    <row r="45" spans="1:98" x14ac:dyDescent="0.25">
      <c r="A45" s="90" t="s">
        <v>44</v>
      </c>
      <c r="B45" s="91">
        <v>29496.288751</v>
      </c>
      <c r="C45" s="91">
        <v>484.62392399999999</v>
      </c>
      <c r="D45" s="91">
        <v>428.91585099999998</v>
      </c>
      <c r="E45" s="91">
        <v>3024.2425159999998</v>
      </c>
      <c r="F45" s="91">
        <v>2562.9175110000001</v>
      </c>
      <c r="G45" s="91">
        <v>229.75054399999999</v>
      </c>
      <c r="H45" s="91">
        <v>6966.4701510000004</v>
      </c>
      <c r="I45" s="89">
        <v>262.84248157000002</v>
      </c>
      <c r="J45" s="89">
        <v>70.467152970000001</v>
      </c>
      <c r="K45" s="89">
        <v>524.98029116999999</v>
      </c>
      <c r="L45" s="89">
        <v>590.74963404000005</v>
      </c>
      <c r="M45" s="89">
        <v>80.332554619999996</v>
      </c>
      <c r="N45" s="89">
        <v>42.515182609999997</v>
      </c>
      <c r="O45" s="89">
        <v>76.339416029999995</v>
      </c>
      <c r="Q45" s="90" t="s">
        <v>44</v>
      </c>
      <c r="R45" s="91">
        <v>439.26226010823302</v>
      </c>
      <c r="S45" s="91">
        <v>83.911221152381998</v>
      </c>
      <c r="T45" s="91">
        <v>80.332559355102205</v>
      </c>
      <c r="U45" s="91">
        <v>262.84246501674198</v>
      </c>
      <c r="V45" s="91">
        <v>262.84246501674198</v>
      </c>
      <c r="W45" s="91">
        <v>136.352224259048</v>
      </c>
      <c r="X45" s="91">
        <v>7.5602714563260198</v>
      </c>
      <c r="Y45" s="91">
        <v>70.467107567238202</v>
      </c>
      <c r="Z45" s="91">
        <v>42.515150043568397</v>
      </c>
      <c r="AA45" s="91">
        <v>706.88812673928396</v>
      </c>
      <c r="AB45" s="91">
        <v>29496.2804706426</v>
      </c>
      <c r="AC45" s="91">
        <v>200.87827741640999</v>
      </c>
      <c r="AD45" s="91">
        <v>96.624968748647603</v>
      </c>
      <c r="AE45" s="91">
        <v>45.383851461484397</v>
      </c>
      <c r="AF45" s="91">
        <v>34.764325408520797</v>
      </c>
      <c r="AG45" s="91">
        <v>26.765149390945599</v>
      </c>
      <c r="AH45" s="91">
        <v>524.98017329727804</v>
      </c>
      <c r="AI45" s="91">
        <v>524.98017329727804</v>
      </c>
      <c r="AJ45" s="91">
        <v>954005.87519656902</v>
      </c>
      <c r="AK45" s="91">
        <v>0</v>
      </c>
      <c r="AL45" s="91">
        <v>79.497930987001496</v>
      </c>
      <c r="AM45" s="91">
        <v>13.9648402383931</v>
      </c>
      <c r="AN45" s="91">
        <v>713.93730100137702</v>
      </c>
      <c r="AO45" s="91">
        <v>96.628647199623003</v>
      </c>
      <c r="AP45" s="91">
        <v>590.75128682790898</v>
      </c>
      <c r="AQ45" s="91">
        <v>76.339366703928903</v>
      </c>
      <c r="AR45" s="91">
        <v>484.62377908034199</v>
      </c>
      <c r="AS45" s="91">
        <v>0</v>
      </c>
      <c r="AT45" s="91">
        <v>7174.94549226453</v>
      </c>
      <c r="AU45" s="91">
        <v>386.024121203503</v>
      </c>
      <c r="AV45" s="91">
        <v>42.891593565590199</v>
      </c>
      <c r="AW45" s="91">
        <v>428.91571476909297</v>
      </c>
      <c r="AX45" s="91">
        <v>0</v>
      </c>
      <c r="AY45" s="91">
        <v>341.67803386481802</v>
      </c>
      <c r="AZ45" s="91">
        <v>1.01266409442395E-2</v>
      </c>
      <c r="BA45" s="91">
        <v>1880.08177003485</v>
      </c>
      <c r="BB45" s="91">
        <v>0</v>
      </c>
      <c r="BC45" s="91">
        <v>18.825259398248399</v>
      </c>
      <c r="BD45" s="91">
        <v>225.88580394958001</v>
      </c>
      <c r="BE45" s="91">
        <v>2.9842844666743799E-2</v>
      </c>
      <c r="BF45" s="91">
        <v>0</v>
      </c>
      <c r="BG45" s="91">
        <v>22.789005458533801</v>
      </c>
      <c r="BH45" s="91">
        <v>3024.1491500321599</v>
      </c>
      <c r="BI45" s="91">
        <v>2562.8242472615002</v>
      </c>
      <c r="BJ45" s="91">
        <v>461.32490277065801</v>
      </c>
      <c r="BK45" s="91">
        <v>0.88172242089540698</v>
      </c>
      <c r="BL45" s="91">
        <v>9.9655864929424492E-3</v>
      </c>
      <c r="BM45" s="91">
        <v>13.3321252529528</v>
      </c>
      <c r="BN45" s="91">
        <v>10.2549103601801</v>
      </c>
      <c r="BO45" s="91">
        <v>924.54617501391601</v>
      </c>
      <c r="BP45" s="91">
        <v>4.1956498322833804</v>
      </c>
      <c r="BQ45" s="91">
        <v>5.2652825723529304</v>
      </c>
      <c r="BR45" s="91">
        <v>1320.7735316941901</v>
      </c>
      <c r="BS45" s="91">
        <v>35.201981475379696</v>
      </c>
      <c r="BT45" s="91">
        <v>0.175737911725833</v>
      </c>
      <c r="BU45" s="91">
        <v>15.835393495262799</v>
      </c>
      <c r="BV45" s="91">
        <v>1.3714829268561501E-2</v>
      </c>
      <c r="BW45" s="91">
        <v>229.750538199815</v>
      </c>
      <c r="BX45" s="91">
        <v>78.518182409172297</v>
      </c>
      <c r="BY45" s="91">
        <v>0</v>
      </c>
      <c r="BZ45" s="91">
        <v>86.4539828097206</v>
      </c>
      <c r="CA45" s="91">
        <v>284.84806532160201</v>
      </c>
      <c r="CB45" s="91">
        <v>0</v>
      </c>
      <c r="CC45" s="91">
        <v>1058.6886473265699</v>
      </c>
      <c r="CD45" s="91">
        <v>6966.4683001813301</v>
      </c>
      <c r="CE45" s="91">
        <v>216.528523498911</v>
      </c>
      <c r="CF45" s="91"/>
      <c r="CG45" s="49">
        <f t="shared" si="0"/>
        <v>-2.8072539804614025E-7</v>
      </c>
      <c r="CH45" s="49">
        <f t="shared" si="1"/>
        <v>-2.9903529483687563E-7</v>
      </c>
      <c r="CI45" s="49">
        <f t="shared" si="2"/>
        <v>-3.176168628079211E-7</v>
      </c>
      <c r="CJ45" s="49">
        <f t="shared" si="13"/>
        <v>-3.0872513479296848E-5</v>
      </c>
      <c r="CK45" s="49">
        <f t="shared" si="13"/>
        <v>-3.6389676257473495E-5</v>
      </c>
      <c r="CL45" s="49">
        <f t="shared" si="4"/>
        <v>-2.5245576757510416E-8</v>
      </c>
      <c r="CM45" s="49">
        <f t="shared" si="5"/>
        <v>-2.6567524589558285E-7</v>
      </c>
      <c r="CN45" s="96">
        <f t="shared" si="6"/>
        <v>-6.2977863915017998E-8</v>
      </c>
      <c r="CO45" s="96">
        <f t="shared" si="7"/>
        <v>-6.443110000261441E-7</v>
      </c>
      <c r="CP45" s="96">
        <f t="shared" si="8"/>
        <v>-2.245278992879338E-7</v>
      </c>
      <c r="CQ45" s="96">
        <f t="shared" si="9"/>
        <v>2.7977806734048167E-6</v>
      </c>
      <c r="CR45" s="95">
        <f t="shared" si="11"/>
        <v>5.8943752397712279E-8</v>
      </c>
      <c r="CS45" s="95">
        <f t="shared" si="12"/>
        <v>-7.6599533625840664E-7</v>
      </c>
      <c r="CT45" s="96">
        <f t="shared" si="10"/>
        <v>-6.4614158265440104E-7</v>
      </c>
    </row>
    <row r="46" spans="1:98" x14ac:dyDescent="0.25">
      <c r="A46" s="90" t="s">
        <v>45</v>
      </c>
      <c r="B46" s="91">
        <v>1977.2579962</v>
      </c>
      <c r="C46" s="91">
        <v>32.456998859999999</v>
      </c>
      <c r="D46" s="91">
        <v>27.240414090000002</v>
      </c>
      <c r="E46" s="91">
        <v>201.37762348000001</v>
      </c>
      <c r="F46" s="91">
        <v>170.65897537000001</v>
      </c>
      <c r="G46" s="91">
        <v>14.93893542</v>
      </c>
      <c r="H46" s="91">
        <v>466.56920213000001</v>
      </c>
      <c r="I46" s="89">
        <v>10.922773769999999</v>
      </c>
      <c r="J46" s="89">
        <v>4.8223789999999997</v>
      </c>
      <c r="K46" s="89">
        <v>28.644590699999998</v>
      </c>
      <c r="L46" s="89">
        <v>16.80164564</v>
      </c>
      <c r="M46" s="89">
        <v>5.5039873999999998</v>
      </c>
      <c r="N46" s="89">
        <v>4.3963738899999996</v>
      </c>
      <c r="O46" s="89">
        <v>3.3910015499999999</v>
      </c>
      <c r="Q46" s="90" t="s">
        <v>45</v>
      </c>
      <c r="R46" s="91">
        <v>28.0152102622684</v>
      </c>
      <c r="S46" s="91">
        <v>12.271144592023401</v>
      </c>
      <c r="T46" s="91">
        <v>5.4945715439666998</v>
      </c>
      <c r="U46" s="91">
        <v>10.9041032937878</v>
      </c>
      <c r="V46" s="91">
        <v>10.9041032937878</v>
      </c>
      <c r="W46" s="91">
        <v>10.3294614236511</v>
      </c>
      <c r="X46" s="91">
        <v>1.76954494799561</v>
      </c>
      <c r="Y46" s="91">
        <v>4.8141559149679001</v>
      </c>
      <c r="Z46" s="91">
        <v>4.3888718382420304</v>
      </c>
      <c r="AA46" s="91">
        <v>43.666683412523298</v>
      </c>
      <c r="AB46" s="91">
        <v>1973.8942420785099</v>
      </c>
      <c r="AC46" s="91">
        <v>20.5136099449395</v>
      </c>
      <c r="AD46" s="91">
        <v>5.4178207395648004</v>
      </c>
      <c r="AE46" s="91">
        <v>6.8070020182020201</v>
      </c>
      <c r="AF46" s="91">
        <v>0.22591242369360101</v>
      </c>
      <c r="AG46" s="91">
        <v>2.1839051052403802</v>
      </c>
      <c r="AH46" s="91">
        <v>28.595647295620999</v>
      </c>
      <c r="AI46" s="91">
        <v>28.595647295620999</v>
      </c>
      <c r="AJ46" s="91">
        <v>39431.3282684347</v>
      </c>
      <c r="AK46" s="91">
        <v>0</v>
      </c>
      <c r="AL46" s="91">
        <v>9.8089124150994493</v>
      </c>
      <c r="AM46" s="91">
        <v>2.63569114657715</v>
      </c>
      <c r="AN46" s="91">
        <v>45.885122238025097</v>
      </c>
      <c r="AO46" s="91">
        <v>6.5455101118757399</v>
      </c>
      <c r="AP46" s="91">
        <v>16.772992141613202</v>
      </c>
      <c r="AQ46" s="91">
        <v>3.3852150695244601</v>
      </c>
      <c r="AR46" s="91">
        <v>32.402398022454001</v>
      </c>
      <c r="AS46" s="91">
        <v>0</v>
      </c>
      <c r="AT46" s="91">
        <v>483.83165153744801</v>
      </c>
      <c r="AU46" s="91">
        <v>24.503291109751501</v>
      </c>
      <c r="AV46" s="91">
        <v>2.7225937401963201</v>
      </c>
      <c r="AW46" s="91">
        <v>27.225884849947899</v>
      </c>
      <c r="AX46" s="91">
        <v>0</v>
      </c>
      <c r="AY46" s="91">
        <v>23.885452888605901</v>
      </c>
      <c r="AZ46" s="91">
        <v>4.5207737120873904E-3</v>
      </c>
      <c r="BA46" s="91">
        <v>133.57224266042701</v>
      </c>
      <c r="BB46" s="91">
        <v>2.0529297662549499E-3</v>
      </c>
      <c r="BC46" s="91">
        <v>0.53063063178954595</v>
      </c>
      <c r="BD46" s="91">
        <v>5.7287352237966802</v>
      </c>
      <c r="BE46" s="91">
        <v>2.5496890931838599E-3</v>
      </c>
      <c r="BF46" s="91">
        <v>0</v>
      </c>
      <c r="BG46" s="91">
        <v>0.12827495648627299</v>
      </c>
      <c r="BH46" s="91">
        <v>201.071863694174</v>
      </c>
      <c r="BI46" s="91">
        <v>170.40114546139901</v>
      </c>
      <c r="BJ46" s="91">
        <v>30.670718232774998</v>
      </c>
      <c r="BK46" s="91">
        <v>1.82334944912008E-3</v>
      </c>
      <c r="BL46" s="91">
        <v>3.7031206424268401E-4</v>
      </c>
      <c r="BM46" s="91">
        <v>1.26975381427162</v>
      </c>
      <c r="BN46" s="91">
        <v>7.6516711585839697E-2</v>
      </c>
      <c r="BO46" s="91">
        <v>66.477919718690202</v>
      </c>
      <c r="BP46" s="91">
        <v>0.417263559362202</v>
      </c>
      <c r="BQ46" s="91">
        <v>0.189087210767373</v>
      </c>
      <c r="BR46" s="91">
        <v>94.966212073612297</v>
      </c>
      <c r="BS46" s="91">
        <v>1.76972827434668</v>
      </c>
      <c r="BT46" s="91">
        <v>3.3029693061503401E-3</v>
      </c>
      <c r="BU46" s="91">
        <v>0.60176193367394704</v>
      </c>
      <c r="BV46" s="91">
        <v>3.6960397272882498E-4</v>
      </c>
      <c r="BW46" s="91">
        <v>14.9232417096843</v>
      </c>
      <c r="BX46" s="91">
        <v>6.6046578491416801</v>
      </c>
      <c r="BY46" s="91">
        <v>0</v>
      </c>
      <c r="BZ46" s="91">
        <v>7.3626870550983501</v>
      </c>
      <c r="CA46" s="91">
        <v>22.145702331163701</v>
      </c>
      <c r="CB46" s="91">
        <v>0</v>
      </c>
      <c r="CC46" s="91">
        <v>76.375220720779097</v>
      </c>
      <c r="CD46" s="91">
        <v>465.78432293302899</v>
      </c>
      <c r="CE46" s="91">
        <v>16.314527246050101</v>
      </c>
      <c r="CF46" s="91"/>
      <c r="CG46" s="49">
        <f t="shared" si="0"/>
        <v>-1.7012216554211383E-3</v>
      </c>
      <c r="CH46" s="49">
        <f t="shared" si="1"/>
        <v>-1.6822515778958144E-3</v>
      </c>
      <c r="CI46" s="49">
        <f t="shared" si="2"/>
        <v>-5.3337074848050557E-4</v>
      </c>
      <c r="CJ46" s="49">
        <f t="shared" si="13"/>
        <v>-1.5183404220498172E-3</v>
      </c>
      <c r="CK46" s="49">
        <f t="shared" si="13"/>
        <v>-1.5107902062695732E-3</v>
      </c>
      <c r="CL46" s="49">
        <f t="shared" si="4"/>
        <v>-1.0505240082027355E-3</v>
      </c>
      <c r="CM46" s="49">
        <f t="shared" si="5"/>
        <v>-1.6822353326963243E-3</v>
      </c>
      <c r="CN46" s="96">
        <f t="shared" si="6"/>
        <v>-1.7093163884322354E-3</v>
      </c>
      <c r="CO46" s="96">
        <f t="shared" si="7"/>
        <v>-1.7051926097263769E-3</v>
      </c>
      <c r="CP46" s="96">
        <f t="shared" si="8"/>
        <v>-1.7086438724711517E-3</v>
      </c>
      <c r="CQ46" s="96">
        <f t="shared" si="9"/>
        <v>-1.7053983282793934E-3</v>
      </c>
      <c r="CR46" s="95">
        <f t="shared" si="11"/>
        <v>-1.7107335734998185E-3</v>
      </c>
      <c r="CS46" s="95">
        <f t="shared" si="12"/>
        <v>-1.7064180494369059E-3</v>
      </c>
      <c r="CT46" s="96">
        <f t="shared" si="10"/>
        <v>-1.7064222443483896E-3</v>
      </c>
    </row>
    <row r="47" spans="1:98" x14ac:dyDescent="0.25">
      <c r="A47" s="90" t="s">
        <v>46</v>
      </c>
      <c r="B47" s="91">
        <v>65734.450444000002</v>
      </c>
      <c r="C47" s="91">
        <v>1084.5887726999999</v>
      </c>
      <c r="D47" s="91">
        <v>1191.2588965</v>
      </c>
      <c r="E47" s="91">
        <v>6949.9429853000001</v>
      </c>
      <c r="F47" s="91">
        <v>5889.7825911</v>
      </c>
      <c r="G47" s="91">
        <v>583.99476905999995</v>
      </c>
      <c r="H47" s="91">
        <v>15590.970589</v>
      </c>
      <c r="I47" s="89">
        <v>393.31095284000003</v>
      </c>
      <c r="J47" s="89">
        <v>173.64586538</v>
      </c>
      <c r="K47" s="89">
        <v>1031.4441690000001</v>
      </c>
      <c r="L47" s="89">
        <v>604.99937494000005</v>
      </c>
      <c r="M47" s="89">
        <v>198.18945026</v>
      </c>
      <c r="N47" s="89">
        <v>158.30612378000001</v>
      </c>
      <c r="O47" s="89">
        <v>122.10433764</v>
      </c>
      <c r="Q47" s="90" t="s">
        <v>46</v>
      </c>
      <c r="R47" s="91">
        <v>925.916019460641</v>
      </c>
      <c r="S47" s="91">
        <v>405.56633391579101</v>
      </c>
      <c r="T47" s="91">
        <v>198.17585354535001</v>
      </c>
      <c r="U47" s="91">
        <v>393.28359219699098</v>
      </c>
      <c r="V47" s="91">
        <v>393.28359219699098</v>
      </c>
      <c r="W47" s="91">
        <v>341.39388262338599</v>
      </c>
      <c r="X47" s="91">
        <v>58.484231362039097</v>
      </c>
      <c r="Y47" s="91">
        <v>173.63348696909799</v>
      </c>
      <c r="Z47" s="91">
        <v>158.29508056073601</v>
      </c>
      <c r="AA47" s="91">
        <v>1443.2046349350101</v>
      </c>
      <c r="AB47" s="91">
        <v>65725.595377172198</v>
      </c>
      <c r="AC47" s="91">
        <v>677.98469602030195</v>
      </c>
      <c r="AD47" s="91">
        <v>179.06135019524299</v>
      </c>
      <c r="AE47" s="91">
        <v>224.97450045923901</v>
      </c>
      <c r="AF47" s="91">
        <v>7.4664551864815101</v>
      </c>
      <c r="AG47" s="91">
        <v>72.178478710144006</v>
      </c>
      <c r="AH47" s="91">
        <v>1031.37292858559</v>
      </c>
      <c r="AI47" s="91">
        <v>1031.37292858559</v>
      </c>
      <c r="AJ47" s="91">
        <v>1854341.94280824</v>
      </c>
      <c r="AK47" s="91">
        <v>0</v>
      </c>
      <c r="AL47" s="91">
        <v>324.18961837653001</v>
      </c>
      <c r="AM47" s="91">
        <v>87.111082051898606</v>
      </c>
      <c r="AN47" s="91">
        <v>1516.5257812694399</v>
      </c>
      <c r="AO47" s="91">
        <v>216.33229976545601</v>
      </c>
      <c r="AP47" s="91">
        <v>604.95942466762904</v>
      </c>
      <c r="AQ47" s="91">
        <v>122.095951501211</v>
      </c>
      <c r="AR47" s="91">
        <v>1084.44502227252</v>
      </c>
      <c r="AS47" s="91">
        <v>0</v>
      </c>
      <c r="AT47" s="91">
        <v>16185.3789756885</v>
      </c>
      <c r="AU47" s="91">
        <v>1072.09832038135</v>
      </c>
      <c r="AV47" s="91">
        <v>119.122217405353</v>
      </c>
      <c r="AW47" s="91">
        <v>1191.2205377867001</v>
      </c>
      <c r="AX47" s="91">
        <v>0</v>
      </c>
      <c r="AY47" s="91">
        <v>789.42567442118195</v>
      </c>
      <c r="AZ47" s="91">
        <v>0.16010896440516501</v>
      </c>
      <c r="BA47" s="91">
        <v>4414.6259093502504</v>
      </c>
      <c r="BB47" s="91">
        <v>6.9974449709706399E-2</v>
      </c>
      <c r="BC47" s="91">
        <v>19.020242896035501</v>
      </c>
      <c r="BD47" s="91">
        <v>204.549463873961</v>
      </c>
      <c r="BE47" s="91">
        <v>7.7598540392532903E-2</v>
      </c>
      <c r="BF47" s="91">
        <v>0</v>
      </c>
      <c r="BG47" s="91">
        <v>4.60241378844447</v>
      </c>
      <c r="BH47" s="91">
        <v>6949.4197052236104</v>
      </c>
      <c r="BI47" s="91">
        <v>5889.3854366556798</v>
      </c>
      <c r="BJ47" s="91">
        <v>1060.03426856793</v>
      </c>
      <c r="BK47" s="91">
        <v>6.3118483318507196E-2</v>
      </c>
      <c r="BL47" s="91">
        <v>1.21480921162717E-2</v>
      </c>
      <c r="BM47" s="91">
        <v>37.716827388018899</v>
      </c>
      <c r="BN47" s="91">
        <v>2.78066205018821</v>
      </c>
      <c r="BO47" s="91">
        <v>2296.6416969802099</v>
      </c>
      <c r="BP47" s="91">
        <v>14.772764307754199</v>
      </c>
      <c r="BQ47" s="91">
        <v>6.6680881417351401</v>
      </c>
      <c r="BR47" s="91">
        <v>3280.8523959016002</v>
      </c>
      <c r="BS47" s="91">
        <v>58.490374686569098</v>
      </c>
      <c r="BT47" s="91">
        <v>0.116670397830762</v>
      </c>
      <c r="BU47" s="91">
        <v>21.269549461796601</v>
      </c>
      <c r="BV47" s="91">
        <v>1.17129381431571E-2</v>
      </c>
      <c r="BW47" s="91">
        <v>583.95329228591697</v>
      </c>
      <c r="BX47" s="91">
        <v>218.28749852105801</v>
      </c>
      <c r="BY47" s="91">
        <v>0</v>
      </c>
      <c r="BZ47" s="91">
        <v>243.33951559410499</v>
      </c>
      <c r="CA47" s="91">
        <v>731.92746442448299</v>
      </c>
      <c r="CB47" s="91">
        <v>0</v>
      </c>
      <c r="CC47" s="91">
        <v>2524.2374777941</v>
      </c>
      <c r="CD47" s="91">
        <v>15588.904157950101</v>
      </c>
      <c r="CE47" s="91">
        <v>539.20276042812702</v>
      </c>
      <c r="CF47" s="91"/>
      <c r="CG47" s="49">
        <f t="shared" si="0"/>
        <v>-1.3470968066201007E-4</v>
      </c>
      <c r="CH47" s="49">
        <f t="shared" si="1"/>
        <v>-1.3253910707752999E-4</v>
      </c>
      <c r="CI47" s="49">
        <f t="shared" si="2"/>
        <v>-3.2200148441775348E-5</v>
      </c>
      <c r="CJ47" s="49">
        <f t="shared" si="13"/>
        <v>-7.5292714990110449E-5</v>
      </c>
      <c r="CK47" s="49">
        <f t="shared" si="13"/>
        <v>-6.7431087341043562E-5</v>
      </c>
      <c r="CL47" s="49">
        <f t="shared" si="4"/>
        <v>-7.1022509584702938E-5</v>
      </c>
      <c r="CM47" s="49">
        <f t="shared" si="5"/>
        <v>-1.3254024424608706E-4</v>
      </c>
      <c r="CN47" s="96">
        <f t="shared" si="6"/>
        <v>-6.9564915015669828E-5</v>
      </c>
      <c r="CO47" s="96">
        <f t="shared" si="7"/>
        <v>-7.1285376561820048E-5</v>
      </c>
      <c r="CP47" s="96">
        <f t="shared" si="8"/>
        <v>-6.9068609384045934E-5</v>
      </c>
      <c r="CQ47" s="96">
        <f t="shared" si="9"/>
        <v>-6.6033576274318761E-5</v>
      </c>
      <c r="CR47" s="95">
        <f t="shared" si="11"/>
        <v>-6.8604633759037284E-5</v>
      </c>
      <c r="CS47" s="95">
        <f t="shared" si="12"/>
        <v>-6.9758635991511644E-5</v>
      </c>
      <c r="CT47" s="96">
        <f t="shared" si="10"/>
        <v>-6.8680105482553478E-5</v>
      </c>
    </row>
    <row r="48" spans="1:98" x14ac:dyDescent="0.25">
      <c r="A48" s="90" t="s">
        <v>47</v>
      </c>
      <c r="B48" s="91">
        <v>176592.88746</v>
      </c>
      <c r="C48" s="91">
        <v>2887.6285475</v>
      </c>
      <c r="D48" s="91">
        <v>1857.8283398999999</v>
      </c>
      <c r="E48" s="91">
        <v>17471.870577999998</v>
      </c>
      <c r="F48" s="91">
        <v>14806.669716</v>
      </c>
      <c r="G48" s="91">
        <v>1158.3767634000001</v>
      </c>
      <c r="H48" s="91">
        <v>41509.660710999997</v>
      </c>
      <c r="I48" s="89">
        <v>1482.5623252</v>
      </c>
      <c r="J48" s="89">
        <v>397.4697931</v>
      </c>
      <c r="K48" s="89">
        <v>2961.149954</v>
      </c>
      <c r="L48" s="89">
        <v>3332.1217611000002</v>
      </c>
      <c r="M48" s="89">
        <v>453.11556465000001</v>
      </c>
      <c r="N48" s="89">
        <v>239.80677521999999</v>
      </c>
      <c r="O48" s="89">
        <v>430.59227292999998</v>
      </c>
      <c r="Q48" s="90" t="s">
        <v>47</v>
      </c>
      <c r="R48" s="91">
        <v>2662.6063466303399</v>
      </c>
      <c r="S48" s="91">
        <v>508.630984557646</v>
      </c>
      <c r="T48" s="91">
        <v>454.15003664577398</v>
      </c>
      <c r="U48" s="91">
        <v>1485.94700099342</v>
      </c>
      <c r="V48" s="91">
        <v>1485.94700099342</v>
      </c>
      <c r="W48" s="91">
        <v>826.50451032963497</v>
      </c>
      <c r="X48" s="91">
        <v>45.826896109920398</v>
      </c>
      <c r="Y48" s="91">
        <v>398.37739987285102</v>
      </c>
      <c r="Z48" s="91">
        <v>240.35438590168599</v>
      </c>
      <c r="AA48" s="91">
        <v>4284.8313711949004</v>
      </c>
      <c r="AB48" s="91">
        <v>176998.66463713499</v>
      </c>
      <c r="AC48" s="91">
        <v>1217.6318585300201</v>
      </c>
      <c r="AD48" s="91">
        <v>585.69639278721604</v>
      </c>
      <c r="AE48" s="91">
        <v>275.096201680457</v>
      </c>
      <c r="AF48" s="91">
        <v>210.72528681431999</v>
      </c>
      <c r="AG48" s="91">
        <v>162.23790991480001</v>
      </c>
      <c r="AH48" s="91">
        <v>2967.9106945001399</v>
      </c>
      <c r="AI48" s="91">
        <v>2967.9106945001399</v>
      </c>
      <c r="AJ48" s="91">
        <v>2430069.1260066298</v>
      </c>
      <c r="AK48" s="91">
        <v>0</v>
      </c>
      <c r="AL48" s="91">
        <v>481.88021476612698</v>
      </c>
      <c r="AM48" s="91">
        <v>84.648550202318702</v>
      </c>
      <c r="AN48" s="91">
        <v>4327.5606132335497</v>
      </c>
      <c r="AO48" s="91">
        <v>585.71834851287895</v>
      </c>
      <c r="AP48" s="91">
        <v>3339.73959374477</v>
      </c>
      <c r="AQ48" s="91">
        <v>431.575312062009</v>
      </c>
      <c r="AR48" s="91">
        <v>2894.25563586302</v>
      </c>
      <c r="AS48" s="91">
        <v>0</v>
      </c>
      <c r="AT48" s="91">
        <v>42868.621257262799</v>
      </c>
      <c r="AU48" s="91">
        <v>1675.5111926843999</v>
      </c>
      <c r="AV48" s="91">
        <v>186.167896849264</v>
      </c>
      <c r="AW48" s="91">
        <v>1861.6790895336601</v>
      </c>
      <c r="AX48" s="91">
        <v>0</v>
      </c>
      <c r="AY48" s="91">
        <v>2071.0952590843699</v>
      </c>
      <c r="AZ48" s="91">
        <v>7.8698893753754703E-2</v>
      </c>
      <c r="BA48" s="91">
        <v>11396.1924857743</v>
      </c>
      <c r="BB48" s="91">
        <v>0</v>
      </c>
      <c r="BC48" s="91">
        <v>96.791986430331093</v>
      </c>
      <c r="BD48" s="91">
        <v>1181.23091078115</v>
      </c>
      <c r="BE48" s="91">
        <v>0.162516551347299</v>
      </c>
      <c r="BF48" s="91">
        <v>0</v>
      </c>
      <c r="BG48" s="91">
        <v>116.685185049355</v>
      </c>
      <c r="BH48" s="91">
        <v>17511.080542940799</v>
      </c>
      <c r="BI48" s="91">
        <v>14839.8124483703</v>
      </c>
      <c r="BJ48" s="91">
        <v>2671.2680945705602</v>
      </c>
      <c r="BK48" s="91">
        <v>4.6883117490919703</v>
      </c>
      <c r="BL48" s="91">
        <v>5.0995230726919E-2</v>
      </c>
      <c r="BM48" s="91">
        <v>69.281591485088398</v>
      </c>
      <c r="BN48" s="91">
        <v>57.186295958266498</v>
      </c>
      <c r="BO48" s="91">
        <v>5426.8276788086196</v>
      </c>
      <c r="BP48" s="91">
        <v>22.6341875167689</v>
      </c>
      <c r="BQ48" s="91">
        <v>29.168737706421499</v>
      </c>
      <c r="BR48" s="91">
        <v>7752.6310163858498</v>
      </c>
      <c r="BS48" s="91">
        <v>213.37834673124601</v>
      </c>
      <c r="BT48" s="91">
        <v>0.90412174937857204</v>
      </c>
      <c r="BU48" s="91">
        <v>81.420947072537501</v>
      </c>
      <c r="BV48" s="91">
        <v>6.9267001622601701E-2</v>
      </c>
      <c r="BW48" s="91">
        <v>1160.91084200201</v>
      </c>
      <c r="BX48" s="91">
        <v>475.94114604465199</v>
      </c>
      <c r="BY48" s="91">
        <v>0</v>
      </c>
      <c r="BZ48" s="91">
        <v>524.04405408760704</v>
      </c>
      <c r="CA48" s="91">
        <v>1726.6181410142999</v>
      </c>
      <c r="CB48" s="91">
        <v>0</v>
      </c>
      <c r="CC48" s="91">
        <v>6417.2843709419803</v>
      </c>
      <c r="CD48" s="91">
        <v>41604.925197175799</v>
      </c>
      <c r="CE48" s="91">
        <v>1312.4967940179799</v>
      </c>
      <c r="CF48" s="91"/>
      <c r="CG48" s="49">
        <f t="shared" si="0"/>
        <v>2.2978115538594772E-3</v>
      </c>
      <c r="CH48" s="49">
        <f t="shared" si="1"/>
        <v>2.2949933670511316E-3</v>
      </c>
      <c r="CI48" s="49">
        <f t="shared" si="2"/>
        <v>2.0727155200288391E-3</v>
      </c>
      <c r="CJ48" s="49">
        <f t="shared" si="13"/>
        <v>2.2441767048213424E-3</v>
      </c>
      <c r="CK48" s="49">
        <f t="shared" si="13"/>
        <v>2.2383650750637976E-3</v>
      </c>
      <c r="CL48" s="49">
        <f t="shared" si="4"/>
        <v>2.1876117357292569E-3</v>
      </c>
      <c r="CM48" s="49">
        <f t="shared" si="5"/>
        <v>2.294995539449369E-3</v>
      </c>
      <c r="CN48" s="96">
        <f t="shared" si="6"/>
        <v>2.2829905602541217E-3</v>
      </c>
      <c r="CO48" s="96">
        <f t="shared" si="7"/>
        <v>2.283461004098656E-3</v>
      </c>
      <c r="CP48" s="96">
        <f t="shared" si="8"/>
        <v>2.2831469547860478E-3</v>
      </c>
      <c r="CQ48" s="96">
        <f t="shared" si="9"/>
        <v>2.2861807553680169E-3</v>
      </c>
      <c r="CR48" s="95">
        <f t="shared" si="11"/>
        <v>2.2830202192966531E-3</v>
      </c>
      <c r="CS48" s="95">
        <f t="shared" si="12"/>
        <v>2.2835496669500453E-3</v>
      </c>
      <c r="CT48" s="96">
        <f t="shared" si="10"/>
        <v>2.2829929699384904E-3</v>
      </c>
    </row>
    <row r="49" spans="1:98" x14ac:dyDescent="0.25">
      <c r="A49" s="90" t="s">
        <v>48</v>
      </c>
      <c r="B49" s="91">
        <v>57219.826636999998</v>
      </c>
      <c r="C49" s="91">
        <v>942.07166299999994</v>
      </c>
      <c r="D49" s="91">
        <v>932.45615499999997</v>
      </c>
      <c r="E49" s="91">
        <v>5956.3892530000003</v>
      </c>
      <c r="F49" s="91">
        <v>5047.7879000000003</v>
      </c>
      <c r="G49" s="91">
        <v>476.394902</v>
      </c>
      <c r="H49" s="91">
        <v>13542.284736</v>
      </c>
      <c r="I49" s="89">
        <v>312.15122273999998</v>
      </c>
      <c r="J49" s="89">
        <v>137.81403452999999</v>
      </c>
      <c r="K49" s="89">
        <v>818.60562594999999</v>
      </c>
      <c r="L49" s="89">
        <v>480.15773186000001</v>
      </c>
      <c r="M49" s="89">
        <v>157.2930484</v>
      </c>
      <c r="N49" s="89">
        <v>125.63965007</v>
      </c>
      <c r="O49" s="89">
        <v>96.908102679999999</v>
      </c>
      <c r="Q49" s="90" t="s">
        <v>48</v>
      </c>
      <c r="R49" s="91">
        <v>816.58326331896103</v>
      </c>
      <c r="S49" s="91">
        <v>357.676878304821</v>
      </c>
      <c r="T49" s="91">
        <v>157.29849044316799</v>
      </c>
      <c r="U49" s="91">
        <v>312.16165182817099</v>
      </c>
      <c r="V49" s="91">
        <v>312.16165182817099</v>
      </c>
      <c r="W49" s="91">
        <v>301.08179986854901</v>
      </c>
      <c r="X49" s="91">
        <v>51.578321938570802</v>
      </c>
      <c r="Y49" s="91">
        <v>137.818266631477</v>
      </c>
      <c r="Z49" s="91">
        <v>125.643982151104</v>
      </c>
      <c r="AA49" s="91">
        <v>1272.7900269327599</v>
      </c>
      <c r="AB49" s="91">
        <v>57223.274760054403</v>
      </c>
      <c r="AC49" s="91">
        <v>597.92798031402594</v>
      </c>
      <c r="AD49" s="91">
        <v>157.917597486939</v>
      </c>
      <c r="AE49" s="91">
        <v>198.40949831707499</v>
      </c>
      <c r="AF49" s="91">
        <v>6.5848226528559799</v>
      </c>
      <c r="AG49" s="91">
        <v>63.655522363509</v>
      </c>
      <c r="AH49" s="91">
        <v>818.63333878204298</v>
      </c>
      <c r="AI49" s="91">
        <v>818.63333878204298</v>
      </c>
      <c r="AJ49" s="91">
        <v>1516771.8436437901</v>
      </c>
      <c r="AK49" s="91">
        <v>0</v>
      </c>
      <c r="AL49" s="91">
        <v>285.90905002810302</v>
      </c>
      <c r="AM49" s="91">
        <v>76.824797283865806</v>
      </c>
      <c r="AN49" s="91">
        <v>1337.45298295118</v>
      </c>
      <c r="AO49" s="91">
        <v>190.787704585283</v>
      </c>
      <c r="AP49" s="91">
        <v>480.17546219811101</v>
      </c>
      <c r="AQ49" s="91">
        <v>96.911907858591704</v>
      </c>
      <c r="AR49" s="91">
        <v>942.12765384568695</v>
      </c>
      <c r="AS49" s="91">
        <v>0</v>
      </c>
      <c r="AT49" s="91">
        <v>14069.1313501656</v>
      </c>
      <c r="AU49" s="91">
        <v>839.22374141305204</v>
      </c>
      <c r="AV49" s="91">
        <v>93.247214819028002</v>
      </c>
      <c r="AW49" s="91">
        <v>932.47095623207997</v>
      </c>
      <c r="AX49" s="91">
        <v>0</v>
      </c>
      <c r="AY49" s="91">
        <v>696.20965963998503</v>
      </c>
      <c r="AZ49" s="91">
        <v>0.13450674353081199</v>
      </c>
      <c r="BA49" s="91">
        <v>3893.3439715620302</v>
      </c>
      <c r="BB49" s="91">
        <v>6.0676092968909301E-2</v>
      </c>
      <c r="BC49" s="91">
        <v>15.8214879379619</v>
      </c>
      <c r="BD49" s="91">
        <v>170.69237631574501</v>
      </c>
      <c r="BE49" s="91">
        <v>7.3976016027601801E-2</v>
      </c>
      <c r="BF49" s="91">
        <v>0</v>
      </c>
      <c r="BG49" s="91">
        <v>3.8253638813472399</v>
      </c>
      <c r="BH49" s="91">
        <v>5956.9636691667101</v>
      </c>
      <c r="BI49" s="91">
        <v>5048.3130676907103</v>
      </c>
      <c r="BJ49" s="91">
        <v>908.65060147599399</v>
      </c>
      <c r="BK49" s="91">
        <v>5.4033067962984301E-2</v>
      </c>
      <c r="BL49" s="91">
        <v>1.0874478127394E-2</v>
      </c>
      <c r="BM49" s="91">
        <v>36.702374212536498</v>
      </c>
      <c r="BN49" s="91">
        <v>2.2870692857575898</v>
      </c>
      <c r="BO49" s="91">
        <v>1969.33571068745</v>
      </c>
      <c r="BP49" s="91">
        <v>12.4140188174407</v>
      </c>
      <c r="BQ49" s="91">
        <v>5.6216186089937503</v>
      </c>
      <c r="BR49" s="91">
        <v>2813.27215496287</v>
      </c>
      <c r="BS49" s="91">
        <v>51.583943769920303</v>
      </c>
      <c r="BT49" s="91">
        <v>9.8226855735048496E-2</v>
      </c>
      <c r="BU49" s="91">
        <v>17.897807328163498</v>
      </c>
      <c r="BV49" s="91">
        <v>1.07923980775696E-2</v>
      </c>
      <c r="BW49" s="91">
        <v>476.41095833639201</v>
      </c>
      <c r="BX49" s="91">
        <v>192.51160291065301</v>
      </c>
      <c r="BY49" s="91">
        <v>0</v>
      </c>
      <c r="BZ49" s="91">
        <v>214.606048307696</v>
      </c>
      <c r="CA49" s="91">
        <v>645.50054076245704</v>
      </c>
      <c r="CB49" s="91">
        <v>0</v>
      </c>
      <c r="CC49" s="91">
        <v>2226.1738424279501</v>
      </c>
      <c r="CD49" s="91">
        <v>13543.0885746567</v>
      </c>
      <c r="CE49" s="91">
        <v>475.53383806676999</v>
      </c>
      <c r="CF49" s="91"/>
      <c r="CG49" s="49">
        <f t="shared" si="0"/>
        <v>6.0260983946683634E-5</v>
      </c>
      <c r="CH49" s="49">
        <f t="shared" si="1"/>
        <v>5.9433743616387906E-5</v>
      </c>
      <c r="CI49" s="49">
        <f t="shared" si="2"/>
        <v>1.5873381285153832E-5</v>
      </c>
      <c r="CJ49" s="49">
        <f t="shared" si="13"/>
        <v>9.6436975877716767E-5</v>
      </c>
      <c r="CK49" s="49">
        <f t="shared" si="13"/>
        <v>1.0403917539999596E-4</v>
      </c>
      <c r="CL49" s="49">
        <f t="shared" si="4"/>
        <v>3.3703837561242149E-5</v>
      </c>
      <c r="CM49" s="49">
        <f t="shared" si="5"/>
        <v>5.9357683904222378E-5</v>
      </c>
      <c r="CN49" s="96">
        <f t="shared" si="6"/>
        <v>3.3410371035756644E-5</v>
      </c>
      <c r="CO49" s="96">
        <f t="shared" si="7"/>
        <v>3.0708784424230654E-5</v>
      </c>
      <c r="CP49" s="96">
        <f t="shared" si="8"/>
        <v>3.3853703376192627E-5</v>
      </c>
      <c r="CQ49" s="96">
        <f t="shared" si="9"/>
        <v>3.692607019429049E-5</v>
      </c>
      <c r="CR49" s="95">
        <f t="shared" si="11"/>
        <v>3.4598116212672281E-5</v>
      </c>
      <c r="CS49" s="95">
        <f t="shared" si="12"/>
        <v>3.4480206698940768E-5</v>
      </c>
      <c r="CT49" s="96">
        <f t="shared" si="10"/>
        <v>3.9265845543069674E-5</v>
      </c>
    </row>
    <row r="50" spans="1:98" x14ac:dyDescent="0.25">
      <c r="A50" s="90" t="s">
        <v>49</v>
      </c>
      <c r="B50" s="91">
        <v>46442.325621999997</v>
      </c>
      <c r="C50" s="91">
        <v>763.19939554999996</v>
      </c>
      <c r="D50" s="91">
        <v>683.16518528999995</v>
      </c>
      <c r="E50" s="91">
        <v>4768.7071171999996</v>
      </c>
      <c r="F50" s="91">
        <v>4041.2772819000002</v>
      </c>
      <c r="G50" s="91">
        <v>364.14014543000002</v>
      </c>
      <c r="H50" s="91">
        <v>10970.992625000001</v>
      </c>
      <c r="I50" s="89">
        <v>617.05572867000001</v>
      </c>
      <c r="J50" s="89">
        <v>165.43049067999999</v>
      </c>
      <c r="K50" s="89">
        <v>1232.4571530000001</v>
      </c>
      <c r="L50" s="89">
        <v>1386.8589443000001</v>
      </c>
      <c r="M50" s="89">
        <v>188.59075910999999</v>
      </c>
      <c r="N50" s="89">
        <v>99.809729390000001</v>
      </c>
      <c r="O50" s="89">
        <v>179.21636486</v>
      </c>
      <c r="Q50" s="90" t="s">
        <v>49</v>
      </c>
      <c r="R50" s="91">
        <v>674.79042765005397</v>
      </c>
      <c r="S50" s="91">
        <v>128.90359526795999</v>
      </c>
      <c r="T50" s="91">
        <v>188.59481747262001</v>
      </c>
      <c r="U50" s="91">
        <v>450.25375304425597</v>
      </c>
      <c r="V50" s="91">
        <v>450.25375304425597</v>
      </c>
      <c r="W50" s="91">
        <v>209.42253421266801</v>
      </c>
      <c r="X50" s="91">
        <v>11.613599302697301</v>
      </c>
      <c r="Y50" s="91">
        <v>120.710208306307</v>
      </c>
      <c r="Z50" s="91">
        <v>99.811953602197804</v>
      </c>
      <c r="AA50" s="91">
        <v>1085.86697615343</v>
      </c>
      <c r="AB50" s="91">
        <v>46443.279623869399</v>
      </c>
      <c r="AC50" s="91">
        <v>308.56884672444198</v>
      </c>
      <c r="AD50" s="91">
        <v>148.408433473694</v>
      </c>
      <c r="AE50" s="91">
        <v>69.715712200564198</v>
      </c>
      <c r="AF50" s="91">
        <v>53.402669090396003</v>
      </c>
      <c r="AG50" s="91">
        <v>41.114655017192703</v>
      </c>
      <c r="AH50" s="91">
        <v>899.27621907396804</v>
      </c>
      <c r="AI50" s="91">
        <v>899.27621907396804</v>
      </c>
      <c r="AJ50" s="91">
        <v>1369154.12315547</v>
      </c>
      <c r="AK50" s="91">
        <v>0</v>
      </c>
      <c r="AL50" s="91">
        <v>122.11416325309</v>
      </c>
      <c r="AM50" s="91">
        <v>21.451918948225298</v>
      </c>
      <c r="AN50" s="91">
        <v>1096.6920794355899</v>
      </c>
      <c r="AO50" s="91">
        <v>148.435097439499</v>
      </c>
      <c r="AP50" s="91">
        <v>1011.95556653808</v>
      </c>
      <c r="AQ50" s="91">
        <v>130.76977057113399</v>
      </c>
      <c r="AR50" s="91">
        <v>763.21536760296897</v>
      </c>
      <c r="AS50" s="91">
        <v>0</v>
      </c>
      <c r="AT50" s="91">
        <v>11291.5682911203</v>
      </c>
      <c r="AU50" s="91">
        <v>614.87428099428405</v>
      </c>
      <c r="AV50" s="91">
        <v>68.319493457674</v>
      </c>
      <c r="AW50" s="91">
        <v>683.19377445195801</v>
      </c>
      <c r="AX50" s="91">
        <v>0</v>
      </c>
      <c r="AY50" s="91">
        <v>524.90330609917999</v>
      </c>
      <c r="AZ50" s="91">
        <v>0</v>
      </c>
      <c r="BA50" s="91">
        <v>2888.0682521537001</v>
      </c>
      <c r="BB50" s="91">
        <v>0.321331345128061</v>
      </c>
      <c r="BC50" s="91">
        <v>20.227063450674301</v>
      </c>
      <c r="BD50" s="91">
        <v>188.66930925952201</v>
      </c>
      <c r="BE50" s="91">
        <v>0.156005676955637</v>
      </c>
      <c r="BF50" s="91">
        <v>0</v>
      </c>
      <c r="BG50" s="91">
        <v>20.673887902136801</v>
      </c>
      <c r="BH50" s="91">
        <v>4768.8698354102698</v>
      </c>
      <c r="BI50" s="91">
        <v>4041.4231253367998</v>
      </c>
      <c r="BJ50" s="91">
        <v>727.44671007346801</v>
      </c>
      <c r="BK50" s="91">
        <v>4.3521314783643898E-2</v>
      </c>
      <c r="BL50" s="91">
        <v>5.6709463153160597E-2</v>
      </c>
      <c r="BM50" s="91">
        <v>10.0330830871321</v>
      </c>
      <c r="BN50" s="91">
        <v>0.70657853161152395</v>
      </c>
      <c r="BO50" s="91">
        <v>1551.11229214327</v>
      </c>
      <c r="BP50" s="91">
        <v>2.3823250978576498</v>
      </c>
      <c r="BQ50" s="91">
        <v>16.300398441552701</v>
      </c>
      <c r="BR50" s="91">
        <v>2215.6873638673401</v>
      </c>
      <c r="BS50" s="91">
        <v>54.074929688942902</v>
      </c>
      <c r="BT50" s="91">
        <v>0.24162728522517399</v>
      </c>
      <c r="BU50" s="91">
        <v>14.7960527352193</v>
      </c>
      <c r="BV50" s="91">
        <v>1.55757352237966E-2</v>
      </c>
      <c r="BW50" s="91">
        <v>364.15194061453798</v>
      </c>
      <c r="BX50" s="91">
        <v>120.623202611759</v>
      </c>
      <c r="BY50" s="91">
        <v>0</v>
      </c>
      <c r="BZ50" s="91">
        <v>132.84105010143099</v>
      </c>
      <c r="CA50" s="91">
        <v>437.58796487780199</v>
      </c>
      <c r="CB50" s="91">
        <v>0</v>
      </c>
      <c r="CC50" s="91">
        <v>1626.27638182948</v>
      </c>
      <c r="CD50" s="91">
        <v>10971.221835799701</v>
      </c>
      <c r="CE50" s="91">
        <v>332.65004782293499</v>
      </c>
      <c r="CF50" s="91"/>
      <c r="CG50" s="49">
        <f t="shared" si="0"/>
        <v>2.0541647228589739E-5</v>
      </c>
      <c r="CH50" s="49">
        <f t="shared" si="1"/>
        <v>2.0927758934471598E-5</v>
      </c>
      <c r="CI50" s="49">
        <f t="shared" si="2"/>
        <v>4.1848095561129264E-5</v>
      </c>
      <c r="CJ50" s="49">
        <f t="shared" si="13"/>
        <v>3.4122080947960469E-5</v>
      </c>
      <c r="CK50" s="49">
        <f t="shared" si="13"/>
        <v>3.608845090952414E-5</v>
      </c>
      <c r="CL50" s="49">
        <f t="shared" si="4"/>
        <v>3.2391881768572501E-5</v>
      </c>
      <c r="CM50" s="49">
        <f t="shared" si="5"/>
        <v>2.0892439502484217E-5</v>
      </c>
      <c r="CN50" s="96">
        <f t="shared" si="6"/>
        <v>-0.27031914278677632</v>
      </c>
      <c r="CO50" s="96">
        <f t="shared" si="7"/>
        <v>-0.27032672266080349</v>
      </c>
      <c r="CP50" s="96">
        <f t="shared" si="8"/>
        <v>-0.27033875629267579</v>
      </c>
      <c r="CQ50" s="96">
        <f t="shared" si="9"/>
        <v>-0.27032552899685691</v>
      </c>
      <c r="CR50" s="95">
        <f t="shared" si="11"/>
        <v>2.1519413990202151E-5</v>
      </c>
      <c r="CS50" s="95">
        <f t="shared" si="12"/>
        <v>2.2284522875635505E-5</v>
      </c>
      <c r="CT50" s="96">
        <f t="shared" si="10"/>
        <v>-0.27032461196672219</v>
      </c>
    </row>
    <row r="51" spans="1:98" x14ac:dyDescent="0.25">
      <c r="A51" s="90" t="s">
        <v>50</v>
      </c>
      <c r="B51" s="91">
        <v>27981.910874000001</v>
      </c>
      <c r="C51" s="91">
        <v>459.80782299999998</v>
      </c>
      <c r="D51" s="91">
        <v>410.25894299999999</v>
      </c>
      <c r="E51" s="91">
        <v>2871.9782009999999</v>
      </c>
      <c r="F51" s="91">
        <v>2433.8801290000001</v>
      </c>
      <c r="G51" s="91">
        <v>218.98357300000001</v>
      </c>
      <c r="H51" s="91">
        <v>6609.7417329999998</v>
      </c>
      <c r="I51" s="89">
        <v>250.52407456</v>
      </c>
      <c r="J51" s="89">
        <v>67.164631069999999</v>
      </c>
      <c r="K51" s="89">
        <v>500.37650236000002</v>
      </c>
      <c r="L51" s="89">
        <v>563.06349169999999</v>
      </c>
      <c r="M51" s="89">
        <v>76.56767936</v>
      </c>
      <c r="N51" s="89">
        <v>40.522660960000003</v>
      </c>
      <c r="O51" s="89">
        <v>72.761683540000007</v>
      </c>
      <c r="Q51" s="90" t="s">
        <v>50</v>
      </c>
      <c r="R51" s="91">
        <v>416.22648428300499</v>
      </c>
      <c r="S51" s="91">
        <v>79.510727594695894</v>
      </c>
      <c r="T51" s="91">
        <v>76.564924202113801</v>
      </c>
      <c r="U51" s="91">
        <v>250.51513092990501</v>
      </c>
      <c r="V51" s="91">
        <v>250.51513092990501</v>
      </c>
      <c r="W51" s="91">
        <v>129.20161928905901</v>
      </c>
      <c r="X51" s="91">
        <v>7.1638027735071201</v>
      </c>
      <c r="Y51" s="91">
        <v>67.162221502598499</v>
      </c>
      <c r="Z51" s="91">
        <v>40.521255759493897</v>
      </c>
      <c r="AA51" s="91">
        <v>669.81741629098701</v>
      </c>
      <c r="AB51" s="91">
        <v>27981.261077169402</v>
      </c>
      <c r="AC51" s="91">
        <v>190.34383546358501</v>
      </c>
      <c r="AD51" s="91">
        <v>91.557784928813604</v>
      </c>
      <c r="AE51" s="91">
        <v>43.003844098466203</v>
      </c>
      <c r="AF51" s="91">
        <v>32.9411797401253</v>
      </c>
      <c r="AG51" s="91">
        <v>25.361501248625402</v>
      </c>
      <c r="AH51" s="91">
        <v>500.35855715632198</v>
      </c>
      <c r="AI51" s="91">
        <v>500.35855715632198</v>
      </c>
      <c r="AJ51" s="91">
        <v>570458.33366395999</v>
      </c>
      <c r="AK51" s="91">
        <v>0</v>
      </c>
      <c r="AL51" s="91">
        <v>75.3289791894112</v>
      </c>
      <c r="AM51" s="91">
        <v>13.232525748817199</v>
      </c>
      <c r="AN51" s="91">
        <v>676.49696846515803</v>
      </c>
      <c r="AO51" s="91">
        <v>91.561180485907499</v>
      </c>
      <c r="AP51" s="91">
        <v>563.04502428560704</v>
      </c>
      <c r="AQ51" s="91">
        <v>72.759107234196605</v>
      </c>
      <c r="AR51" s="91">
        <v>459.79697581221001</v>
      </c>
      <c r="AS51" s="91">
        <v>0</v>
      </c>
      <c r="AT51" s="91">
        <v>6807.1293743503202</v>
      </c>
      <c r="AU51" s="91">
        <v>369.21633245280702</v>
      </c>
      <c r="AV51" s="91">
        <v>41.024027792346601</v>
      </c>
      <c r="AW51" s="91">
        <v>410.24036024515402</v>
      </c>
      <c r="AX51" s="91">
        <v>0</v>
      </c>
      <c r="AY51" s="91">
        <v>323.759687602192</v>
      </c>
      <c r="AZ51" s="91">
        <v>3.0697405887443002E-2</v>
      </c>
      <c r="BA51" s="91">
        <v>1781.4862461985199</v>
      </c>
      <c r="BB51" s="91">
        <v>0.119371333741188</v>
      </c>
      <c r="BC51" s="91">
        <v>18.687412541763798</v>
      </c>
      <c r="BD51" s="91">
        <v>300.55870354227602</v>
      </c>
      <c r="BE51" s="91">
        <v>6.1411461966412499E-2</v>
      </c>
      <c r="BF51" s="91">
        <v>0</v>
      </c>
      <c r="BG51" s="91">
        <v>29.0528695448006</v>
      </c>
      <c r="BH51" s="91">
        <v>2873.8804120966802</v>
      </c>
      <c r="BI51" s="91">
        <v>2435.79377721845</v>
      </c>
      <c r="BJ51" s="91">
        <v>438.08663487822201</v>
      </c>
      <c r="BK51" s="91">
        <v>5.3424276409993497E-2</v>
      </c>
      <c r="BL51" s="91">
        <v>7.6782382837017804E-3</v>
      </c>
      <c r="BM51" s="91">
        <v>0.37822874189939198</v>
      </c>
      <c r="BN51" s="91">
        <v>4.7657173124555596</v>
      </c>
      <c r="BO51" s="91">
        <v>840.565856889168</v>
      </c>
      <c r="BP51" s="91">
        <v>5.5934544954998104</v>
      </c>
      <c r="BQ51" s="91">
        <v>7.5372302438862997</v>
      </c>
      <c r="BR51" s="91">
        <v>1200.70381375022</v>
      </c>
      <c r="BS51" s="91">
        <v>33.355937376156</v>
      </c>
      <c r="BT51" s="91">
        <v>0.17220839090152501</v>
      </c>
      <c r="BU51" s="91">
        <v>27.501952286689001</v>
      </c>
      <c r="BV51" s="91">
        <v>3.7467626028869498E-3</v>
      </c>
      <c r="BW51" s="91">
        <v>218.975778091568</v>
      </c>
      <c r="BX51" s="91">
        <v>74.400500091669301</v>
      </c>
      <c r="BY51" s="91">
        <v>0</v>
      </c>
      <c r="BZ51" s="91">
        <v>81.920004624796306</v>
      </c>
      <c r="CA51" s="91">
        <v>269.91002121179503</v>
      </c>
      <c r="CB51" s="91">
        <v>0</v>
      </c>
      <c r="CC51" s="91">
        <v>1003.16876782337</v>
      </c>
      <c r="CD51" s="91">
        <v>6609.5855130651398</v>
      </c>
      <c r="CE51" s="91">
        <v>205.17336331285301</v>
      </c>
      <c r="CF51" s="91"/>
      <c r="CG51" s="49">
        <f t="shared" si="0"/>
        <v>-2.3222032030812582E-5</v>
      </c>
      <c r="CH51" s="49">
        <f t="shared" si="1"/>
        <v>-2.3590698651461173E-5</v>
      </c>
      <c r="CI51" s="49">
        <f t="shared" si="2"/>
        <v>-4.5295185304383748E-5</v>
      </c>
      <c r="CJ51" s="49">
        <f t="shared" si="13"/>
        <v>6.6233479628011833E-4</v>
      </c>
      <c r="CK51" s="49">
        <f t="shared" si="13"/>
        <v>7.8625409511690341E-4</v>
      </c>
      <c r="CL51" s="49">
        <f t="shared" si="4"/>
        <v>-3.5595859201748988E-5</v>
      </c>
      <c r="CM51" s="49">
        <f t="shared" si="5"/>
        <v>-2.3634801656480826E-5</v>
      </c>
      <c r="CN51" s="96">
        <f t="shared" si="6"/>
        <v>-3.5699683196905311E-5</v>
      </c>
      <c r="CO51" s="96">
        <f t="shared" si="7"/>
        <v>-3.587553989522885E-5</v>
      </c>
      <c r="CP51" s="96">
        <f t="shared" si="8"/>
        <v>-3.5863402045062768E-5</v>
      </c>
      <c r="CQ51" s="96">
        <f t="shared" si="9"/>
        <v>-3.2798102994011242E-5</v>
      </c>
      <c r="CR51" s="95">
        <f t="shared" si="11"/>
        <v>-3.598330142990042E-5</v>
      </c>
      <c r="CS51" s="95">
        <f t="shared" si="12"/>
        <v>-3.4676906027793126E-5</v>
      </c>
      <c r="CT51" s="96">
        <f t="shared" si="10"/>
        <v>-3.5407451807864309E-5</v>
      </c>
    </row>
    <row r="52" spans="1:98" x14ac:dyDescent="0.25">
      <c r="I52" s="88"/>
      <c r="J52" s="88"/>
      <c r="K52" s="88"/>
      <c r="L52" s="88"/>
      <c r="M52" s="88"/>
      <c r="N52" s="88"/>
      <c r="O52" s="88"/>
      <c r="CR52" s="88"/>
      <c r="CS52" s="88"/>
    </row>
    <row r="53" spans="1:98" x14ac:dyDescent="0.25">
      <c r="I53" s="88"/>
      <c r="J53" s="88"/>
      <c r="K53" s="88"/>
      <c r="L53" s="88"/>
      <c r="M53" s="88"/>
      <c r="N53" s="88"/>
      <c r="O53" s="88"/>
      <c r="CR53" s="88"/>
      <c r="CS53" s="88"/>
    </row>
    <row r="54" spans="1:98" x14ac:dyDescent="0.25">
      <c r="A54" s="90" t="s">
        <v>229</v>
      </c>
      <c r="I54" s="88"/>
      <c r="J54" s="88"/>
      <c r="K54" s="88"/>
      <c r="L54" s="88"/>
      <c r="M54" s="88"/>
      <c r="N54" s="88"/>
      <c r="O54" s="88"/>
      <c r="CR54" s="88"/>
      <c r="CS54" s="88"/>
    </row>
    <row r="55" spans="1:98" x14ac:dyDescent="0.25">
      <c r="A55" s="90" t="s">
        <v>1</v>
      </c>
      <c r="B55" s="91">
        <v>30556.926146000002</v>
      </c>
      <c r="C55" s="91">
        <v>501.43044234000001</v>
      </c>
      <c r="D55" s="91">
        <v>412.46338818999999</v>
      </c>
      <c r="E55" s="91">
        <v>3104.5231924999998</v>
      </c>
      <c r="F55" s="91">
        <v>2630.9525539000001</v>
      </c>
      <c r="G55" s="91">
        <v>228.26563712999999</v>
      </c>
      <c r="H55" s="91">
        <v>7208.0729149999997</v>
      </c>
      <c r="I55" s="89">
        <v>266.33278252999997</v>
      </c>
      <c r="J55" s="89">
        <v>71.402890690000007</v>
      </c>
      <c r="K55" s="89">
        <v>531.95153540000001</v>
      </c>
      <c r="L55" s="89">
        <v>598.59423364999998</v>
      </c>
      <c r="M55" s="89">
        <v>81.399295649999999</v>
      </c>
      <c r="N55" s="89">
        <v>43.079744400000003</v>
      </c>
      <c r="O55" s="89">
        <v>77.353131320000003</v>
      </c>
      <c r="Q55" s="91" t="s">
        <v>1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  <c r="AC55" s="91">
        <v>0</v>
      </c>
      <c r="AD55" s="91">
        <v>0</v>
      </c>
      <c r="AE55" s="91">
        <v>0</v>
      </c>
      <c r="AF55" s="91">
        <v>0</v>
      </c>
      <c r="AG55" s="91">
        <v>0</v>
      </c>
      <c r="AH55" s="91">
        <v>0</v>
      </c>
      <c r="AI55" s="91">
        <v>0</v>
      </c>
      <c r="AJ55" s="91">
        <v>0</v>
      </c>
      <c r="AK55" s="91">
        <v>0</v>
      </c>
      <c r="AL55" s="91">
        <v>0</v>
      </c>
      <c r="AM55" s="91">
        <v>0</v>
      </c>
      <c r="AN55" s="91">
        <v>0</v>
      </c>
      <c r="AO55" s="91">
        <v>0</v>
      </c>
      <c r="AP55" s="91">
        <v>0</v>
      </c>
      <c r="AQ55" s="91">
        <v>0</v>
      </c>
      <c r="AR55" s="91">
        <v>0</v>
      </c>
      <c r="AS55" s="91">
        <v>0</v>
      </c>
      <c r="AT55" s="91">
        <v>0</v>
      </c>
      <c r="AU55" s="91">
        <v>0</v>
      </c>
      <c r="AV55" s="91">
        <v>0</v>
      </c>
      <c r="AW55" s="91">
        <v>0</v>
      </c>
      <c r="AX55" s="91">
        <v>0</v>
      </c>
      <c r="AY55" s="91">
        <v>0</v>
      </c>
      <c r="AZ55" s="91">
        <v>0</v>
      </c>
      <c r="BA55" s="91">
        <v>0</v>
      </c>
      <c r="BB55" s="91">
        <v>0</v>
      </c>
      <c r="BC55" s="91">
        <v>0</v>
      </c>
      <c r="BD55" s="91">
        <v>0</v>
      </c>
      <c r="BE55" s="91">
        <v>0</v>
      </c>
      <c r="BF55" s="91">
        <v>0</v>
      </c>
      <c r="BG55" s="91">
        <v>0</v>
      </c>
      <c r="BH55" s="91">
        <v>0</v>
      </c>
      <c r="BI55" s="91">
        <v>0</v>
      </c>
      <c r="BJ55" s="91">
        <v>0</v>
      </c>
      <c r="BK55" s="91">
        <v>0</v>
      </c>
      <c r="BL55" s="91">
        <v>0</v>
      </c>
      <c r="BM55" s="91">
        <v>0</v>
      </c>
      <c r="BN55" s="91">
        <v>0</v>
      </c>
      <c r="BO55" s="91">
        <v>0</v>
      </c>
      <c r="BP55" s="91">
        <v>0</v>
      </c>
      <c r="BQ55" s="91">
        <v>0</v>
      </c>
      <c r="BR55" s="91">
        <v>0</v>
      </c>
      <c r="BS55" s="91">
        <v>0</v>
      </c>
      <c r="BT55" s="91">
        <v>0</v>
      </c>
      <c r="BU55" s="91">
        <v>0</v>
      </c>
      <c r="BV55" s="91">
        <v>0</v>
      </c>
      <c r="BW55" s="91">
        <v>0</v>
      </c>
      <c r="BX55" s="91">
        <v>0</v>
      </c>
      <c r="BY55" s="91">
        <v>0</v>
      </c>
      <c r="BZ55" s="91">
        <v>0</v>
      </c>
      <c r="CA55" s="91">
        <v>0</v>
      </c>
      <c r="CB55" s="91">
        <v>0</v>
      </c>
      <c r="CC55" s="91">
        <v>0</v>
      </c>
      <c r="CD55" s="91">
        <v>0</v>
      </c>
      <c r="CE55" s="91">
        <v>0</v>
      </c>
      <c r="CG55" s="49">
        <f>(AB55-B55)/(B55+1E-50)</f>
        <v>-1</v>
      </c>
      <c r="CH55" s="49">
        <f>(AR55-C55)/(C55+1E-50)</f>
        <v>-1</v>
      </c>
      <c r="CI55" s="49">
        <f>(AW55-D55)/(D55+1E-50)</f>
        <v>-1</v>
      </c>
      <c r="CJ55" s="49">
        <f>(BH55-E55)/(E55+1E-50)</f>
        <v>-1</v>
      </c>
      <c r="CK55" s="49">
        <f>(BI55-F55)/(F55+1E-50)</f>
        <v>-1</v>
      </c>
      <c r="CL55" s="49">
        <f>(BW55-G55)/(G55+1E-50)</f>
        <v>-1</v>
      </c>
      <c r="CM55" s="49">
        <f>(CD55-H55)/(H55+1E-50)</f>
        <v>-1</v>
      </c>
      <c r="CN55" s="96">
        <f>(V55-I55)/(I55+1E-50)</f>
        <v>-1</v>
      </c>
      <c r="CO55" s="96">
        <f>(Y55-J55)/(J55+1E-50)</f>
        <v>-1</v>
      </c>
      <c r="CP55" s="96">
        <f>(AI55-K55)/(K55+1E-50)</f>
        <v>-1</v>
      </c>
      <c r="CQ55" s="96">
        <f>(AP55-L55)/(L55+1E-50)</f>
        <v>-1</v>
      </c>
      <c r="CR55" s="95">
        <f>(T55-M55)/(M55+1E-50)</f>
        <v>-1</v>
      </c>
      <c r="CS55" s="95">
        <f>(Z55-N55)/(N55+1E-50)</f>
        <v>-1</v>
      </c>
      <c r="CT55" s="96">
        <f>(AQ55-O55)/(O55+1E-50)</f>
        <v>-1</v>
      </c>
    </row>
    <row r="56" spans="1:98" x14ac:dyDescent="0.25">
      <c r="A56" s="90" t="s">
        <v>11</v>
      </c>
      <c r="B56" s="91"/>
      <c r="C56" s="91"/>
      <c r="D56" s="91"/>
      <c r="E56" s="91"/>
      <c r="F56" s="91"/>
      <c r="G56" s="91"/>
      <c r="H56" s="91"/>
      <c r="I56" s="76"/>
      <c r="J56" s="76"/>
      <c r="K56" s="76"/>
      <c r="L56" s="76"/>
      <c r="M56" s="91"/>
      <c r="N56" s="91"/>
      <c r="O56" s="76"/>
    </row>
    <row r="57" spans="1:98" x14ac:dyDescent="0.25">
      <c r="A57" s="90" t="s">
        <v>58</v>
      </c>
      <c r="B57" s="91"/>
      <c r="C57" s="91"/>
      <c r="D57" s="91"/>
      <c r="E57" s="91"/>
      <c r="F57" s="91"/>
      <c r="G57" s="91"/>
      <c r="H57" s="91"/>
      <c r="I57" s="76"/>
      <c r="J57" s="76"/>
      <c r="K57" s="76"/>
      <c r="L57" s="76"/>
      <c r="M57" s="91"/>
      <c r="N57" s="91"/>
      <c r="O57" s="76"/>
    </row>
    <row r="58" spans="1:98" x14ac:dyDescent="0.25">
      <c r="A58" s="90" t="s">
        <v>75</v>
      </c>
    </row>
    <row r="59" spans="1:98" x14ac:dyDescent="0.25">
      <c r="A59" s="90" t="s">
        <v>235</v>
      </c>
    </row>
    <row r="61" spans="1:98" x14ac:dyDescent="0.25">
      <c r="A61" s="2" t="s">
        <v>55</v>
      </c>
      <c r="B61" s="1">
        <f t="shared" ref="B61:H61" si="14">SUM(B3:B57)</f>
        <v>7124890.1792540569</v>
      </c>
      <c r="C61" s="1">
        <f t="shared" si="14"/>
        <v>131350.43926824999</v>
      </c>
      <c r="D61" s="1">
        <f t="shared" si="14"/>
        <v>127881.97998526998</v>
      </c>
      <c r="E61" s="1">
        <f t="shared" si="14"/>
        <v>781968.32513983012</v>
      </c>
      <c r="F61" s="1">
        <f t="shared" si="14"/>
        <v>657985.02431125985</v>
      </c>
      <c r="G61" s="1">
        <f t="shared" si="14"/>
        <v>58918.558264779997</v>
      </c>
      <c r="H61" s="1">
        <f t="shared" si="14"/>
        <v>1554048.0931269</v>
      </c>
      <c r="I61" s="1">
        <f t="shared" ref="I61:O61" si="15">SUM(I3:I57)</f>
        <v>56112.580196389994</v>
      </c>
      <c r="J61" s="1">
        <f t="shared" si="15"/>
        <v>19776.12276382</v>
      </c>
      <c r="K61" s="1">
        <f t="shared" si="15"/>
        <v>119017.58836348998</v>
      </c>
      <c r="L61" s="1">
        <f t="shared" si="15"/>
        <v>87782.432626930022</v>
      </c>
      <c r="M61" s="1">
        <f t="shared" si="15"/>
        <v>21815.863290580004</v>
      </c>
      <c r="N61" s="1">
        <f t="shared" si="15"/>
        <v>15021.120747939996</v>
      </c>
      <c r="O61" s="1">
        <f t="shared" si="15"/>
        <v>15973.611592910003</v>
      </c>
      <c r="R61" s="1">
        <f t="shared" ref="R61:CC61" si="16">SUM(R3:R57)</f>
        <v>100971.37026398109</v>
      </c>
      <c r="S61" s="1">
        <f t="shared" si="16"/>
        <v>28625.492022254533</v>
      </c>
      <c r="T61" s="1">
        <f t="shared" si="16"/>
        <v>21735.929600441486</v>
      </c>
      <c r="U61" s="1">
        <f t="shared" si="16"/>
        <v>52182.37015475981</v>
      </c>
      <c r="V61" s="1">
        <f t="shared" si="16"/>
        <v>52182.37015475981</v>
      </c>
      <c r="W61" s="1">
        <f t="shared" si="16"/>
        <v>34098.844223079599</v>
      </c>
      <c r="X61" s="1">
        <f t="shared" si="16"/>
        <v>3480.3179858815838</v>
      </c>
      <c r="Y61" s="1">
        <f t="shared" si="16"/>
        <v>18117.306257932676</v>
      </c>
      <c r="Z61" s="1">
        <f t="shared" si="16"/>
        <v>14977.059657705802</v>
      </c>
      <c r="AA61" s="1">
        <f t="shared" si="16"/>
        <v>148873.54919670647</v>
      </c>
      <c r="AB61" s="1">
        <f t="shared" si="16"/>
        <v>7097451.7599981651</v>
      </c>
      <c r="AC61" s="1">
        <f t="shared" si="16"/>
        <v>55956.096324081933</v>
      </c>
      <c r="AD61" s="1">
        <f t="shared" si="16"/>
        <v>19542.433179704985</v>
      </c>
      <c r="AE61" s="1">
        <f t="shared" si="16"/>
        <v>16637.805306833412</v>
      </c>
      <c r="AF61" s="1">
        <f t="shared" si="16"/>
        <v>4901.3250709251133</v>
      </c>
      <c r="AG61" s="1">
        <f t="shared" si="16"/>
        <v>8927.7773631836644</v>
      </c>
      <c r="AH61" s="1">
        <f t="shared" si="16"/>
        <v>108997.44097157223</v>
      </c>
      <c r="AI61" s="1">
        <f t="shared" si="16"/>
        <v>108997.44097157223</v>
      </c>
      <c r="AJ61" s="1">
        <f t="shared" si="16"/>
        <v>265150934.73558468</v>
      </c>
      <c r="AK61" s="1">
        <f t="shared" si="16"/>
        <v>0</v>
      </c>
      <c r="AL61" s="1">
        <f t="shared" si="16"/>
        <v>24475.368545357047</v>
      </c>
      <c r="AM61" s="1">
        <f t="shared" si="16"/>
        <v>5583.9260606963044</v>
      </c>
      <c r="AN61" s="1">
        <f t="shared" si="16"/>
        <v>149821.41918904224</v>
      </c>
      <c r="AO61" s="1">
        <f t="shared" si="16"/>
        <v>22052.95700466933</v>
      </c>
      <c r="AP61" s="1">
        <f t="shared" si="16"/>
        <v>81451.72884756446</v>
      </c>
      <c r="AQ61" s="1">
        <f t="shared" si="16"/>
        <v>14762.412402740671</v>
      </c>
      <c r="AR61" s="1">
        <f t="shared" si="16"/>
        <v>130893.56000496889</v>
      </c>
      <c r="AS61" s="1">
        <f t="shared" si="16"/>
        <v>0</v>
      </c>
      <c r="AT61" s="1">
        <f t="shared" si="16"/>
        <v>1600015.9525013566</v>
      </c>
      <c r="AU61" s="1">
        <f t="shared" si="16"/>
        <v>114748.93036699363</v>
      </c>
      <c r="AV61" s="1">
        <f t="shared" si="16"/>
        <v>12749.882945379957</v>
      </c>
      <c r="AW61" s="1">
        <f t="shared" si="16"/>
        <v>127498.81331237337</v>
      </c>
      <c r="AX61" s="1">
        <f t="shared" si="16"/>
        <v>0</v>
      </c>
      <c r="AY61" s="1">
        <f t="shared" si="16"/>
        <v>77282.272555975433</v>
      </c>
      <c r="AZ61" s="1">
        <f t="shared" si="16"/>
        <v>29.504333489731909</v>
      </c>
      <c r="BA61" s="1">
        <f t="shared" si="16"/>
        <v>431609.38672498486</v>
      </c>
      <c r="BB61" s="1">
        <f t="shared" si="16"/>
        <v>86.225938544797813</v>
      </c>
      <c r="BC61" s="1">
        <f t="shared" si="16"/>
        <v>6616.4541330224929</v>
      </c>
      <c r="BD61" s="1">
        <f t="shared" si="16"/>
        <v>34335.790930407507</v>
      </c>
      <c r="BE61" s="1">
        <f t="shared" si="16"/>
        <v>14.705369351939757</v>
      </c>
      <c r="BF61" s="1">
        <f t="shared" si="16"/>
        <v>0</v>
      </c>
      <c r="BG61" s="1">
        <f t="shared" si="16"/>
        <v>4899.5027695571089</v>
      </c>
      <c r="BH61" s="1">
        <f t="shared" si="16"/>
        <v>779202.39903856942</v>
      </c>
      <c r="BI61" s="1">
        <f t="shared" si="16"/>
        <v>655649.66707028798</v>
      </c>
      <c r="BJ61" s="1">
        <f t="shared" si="16"/>
        <v>123552.73196828079</v>
      </c>
      <c r="BK61" s="1">
        <f t="shared" si="16"/>
        <v>83.969638241627791</v>
      </c>
      <c r="BL61" s="1">
        <f t="shared" si="16"/>
        <v>2.1254330902636638</v>
      </c>
      <c r="BM61" s="1">
        <f t="shared" si="16"/>
        <v>6063.5769826270061</v>
      </c>
      <c r="BN61" s="1">
        <f t="shared" si="16"/>
        <v>999.39357768133084</v>
      </c>
      <c r="BO61" s="1">
        <f t="shared" si="16"/>
        <v>245295.5956297245</v>
      </c>
      <c r="BP61" s="1">
        <f t="shared" si="16"/>
        <v>2185.9666995680359</v>
      </c>
      <c r="BQ61" s="1">
        <f t="shared" si="16"/>
        <v>1071.7044321670153</v>
      </c>
      <c r="BR61" s="1">
        <f t="shared" si="16"/>
        <v>350419.5865627093</v>
      </c>
      <c r="BS61" s="1">
        <f t="shared" si="16"/>
        <v>6829.6377067717112</v>
      </c>
      <c r="BT61" s="1">
        <f t="shared" si="16"/>
        <v>95.382033130964928</v>
      </c>
      <c r="BU61" s="1">
        <f t="shared" si="16"/>
        <v>3448.0551962972918</v>
      </c>
      <c r="BV61" s="1">
        <f t="shared" si="16"/>
        <v>2.127410676957243</v>
      </c>
      <c r="BW61" s="1">
        <f t="shared" si="16"/>
        <v>58710.443531760218</v>
      </c>
      <c r="BX61" s="1">
        <f t="shared" si="16"/>
        <v>19995.506626942919</v>
      </c>
      <c r="BY61" s="1">
        <f t="shared" si="16"/>
        <v>0</v>
      </c>
      <c r="BZ61" s="1">
        <f t="shared" si="16"/>
        <v>21708.458315453594</v>
      </c>
      <c r="CA61" s="1">
        <f t="shared" si="16"/>
        <v>68247.02027768844</v>
      </c>
      <c r="CB61" s="1"/>
      <c r="CC61" s="1">
        <f t="shared" si="16"/>
        <v>239234.52996124027</v>
      </c>
      <c r="CD61" s="1">
        <f>SUM(CD3:CD57)</f>
        <v>1547599.5891034275</v>
      </c>
      <c r="CE61" s="1">
        <f>SUM(CE3:CE57)</f>
        <v>51054.504484563935</v>
      </c>
      <c r="CF61" s="1"/>
    </row>
    <row r="62" spans="1:98" x14ac:dyDescent="0.25">
      <c r="A62" s="90" t="s">
        <v>56</v>
      </c>
      <c r="B62" s="1">
        <f>SUM(B2:B51)</f>
        <v>7094333.2531080572</v>
      </c>
      <c r="C62" s="1">
        <f t="shared" ref="C62:O62" si="17">SUM(C2:C51)</f>
        <v>130849.00882590999</v>
      </c>
      <c r="D62" s="1">
        <f t="shared" si="17"/>
        <v>127469.51659707999</v>
      </c>
      <c r="E62" s="1">
        <f t="shared" si="17"/>
        <v>778863.80194733012</v>
      </c>
      <c r="F62" s="1">
        <f t="shared" si="17"/>
        <v>655354.0717573599</v>
      </c>
      <c r="G62" s="1">
        <f t="shared" si="17"/>
        <v>58690.292627649993</v>
      </c>
      <c r="H62" s="1">
        <f t="shared" si="17"/>
        <v>1546840.0202119001</v>
      </c>
      <c r="I62" s="1">
        <f t="shared" si="17"/>
        <v>55846.247413859994</v>
      </c>
      <c r="J62" s="1">
        <f t="shared" si="17"/>
        <v>19704.719873130001</v>
      </c>
      <c r="K62" s="1">
        <f t="shared" si="17"/>
        <v>118485.63682808998</v>
      </c>
      <c r="L62" s="1">
        <f t="shared" si="17"/>
        <v>87183.838393280021</v>
      </c>
      <c r="M62" s="1">
        <f t="shared" si="17"/>
        <v>21734.463994930004</v>
      </c>
      <c r="N62" s="1">
        <f t="shared" si="17"/>
        <v>14978.041003539996</v>
      </c>
      <c r="O62" s="1">
        <f t="shared" si="17"/>
        <v>15896.258461590003</v>
      </c>
      <c r="R62" s="1">
        <f t="shared" ref="R62:CC62" si="18">SUM(R2:R51)</f>
        <v>100971.37026398109</v>
      </c>
      <c r="S62" s="1">
        <f t="shared" si="18"/>
        <v>28625.492022254533</v>
      </c>
      <c r="T62" s="1">
        <f t="shared" si="18"/>
        <v>21735.929600441486</v>
      </c>
      <c r="U62" s="1">
        <f t="shared" si="18"/>
        <v>52182.37015475981</v>
      </c>
      <c r="V62" s="1">
        <f t="shared" si="18"/>
        <v>52182.37015475981</v>
      </c>
      <c r="W62" s="1">
        <f t="shared" si="18"/>
        <v>34098.844223079599</v>
      </c>
      <c r="X62" s="1">
        <f t="shared" si="18"/>
        <v>3480.3179858815838</v>
      </c>
      <c r="Y62" s="1">
        <f t="shared" si="18"/>
        <v>18117.306257932676</v>
      </c>
      <c r="Z62" s="1">
        <f t="shared" si="18"/>
        <v>14977.059657705802</v>
      </c>
      <c r="AA62" s="1">
        <f t="shared" si="18"/>
        <v>148873.54919670647</v>
      </c>
      <c r="AB62" s="1">
        <f t="shared" si="18"/>
        <v>7097451.7599981651</v>
      </c>
      <c r="AC62" s="1">
        <f t="shared" si="18"/>
        <v>55956.096324081933</v>
      </c>
      <c r="AD62" s="1">
        <f t="shared" si="18"/>
        <v>19542.433179704985</v>
      </c>
      <c r="AE62" s="1">
        <f t="shared" si="18"/>
        <v>16637.805306833412</v>
      </c>
      <c r="AF62" s="1">
        <f t="shared" si="18"/>
        <v>4901.3250709251133</v>
      </c>
      <c r="AG62" s="1">
        <f t="shared" si="18"/>
        <v>8927.7773631836644</v>
      </c>
      <c r="AH62" s="1">
        <f t="shared" si="18"/>
        <v>108997.44097157223</v>
      </c>
      <c r="AI62" s="1">
        <f t="shared" si="18"/>
        <v>108997.44097157223</v>
      </c>
      <c r="AJ62" s="1">
        <f t="shared" si="18"/>
        <v>265150934.73558468</v>
      </c>
      <c r="AK62" s="1">
        <f t="shared" si="18"/>
        <v>0</v>
      </c>
      <c r="AL62" s="1">
        <f t="shared" si="18"/>
        <v>24475.368545357047</v>
      </c>
      <c r="AM62" s="1">
        <f t="shared" si="18"/>
        <v>5583.9260606963044</v>
      </c>
      <c r="AN62" s="1">
        <f t="shared" si="18"/>
        <v>149821.41918904224</v>
      </c>
      <c r="AO62" s="1">
        <f t="shared" si="18"/>
        <v>22052.95700466933</v>
      </c>
      <c r="AP62" s="1">
        <f t="shared" si="18"/>
        <v>81451.72884756446</v>
      </c>
      <c r="AQ62" s="1">
        <f t="shared" si="18"/>
        <v>14762.412402740671</v>
      </c>
      <c r="AR62" s="1">
        <f t="shared" si="18"/>
        <v>130893.56000496889</v>
      </c>
      <c r="AS62" s="1">
        <f t="shared" si="18"/>
        <v>0</v>
      </c>
      <c r="AT62" s="1">
        <f t="shared" si="18"/>
        <v>1600015.9525013566</v>
      </c>
      <c r="AU62" s="1">
        <f t="shared" si="18"/>
        <v>114748.93036699363</v>
      </c>
      <c r="AV62" s="1">
        <f t="shared" si="18"/>
        <v>12749.882945379957</v>
      </c>
      <c r="AW62" s="1">
        <f t="shared" si="18"/>
        <v>127498.81331237337</v>
      </c>
      <c r="AX62" s="1">
        <f t="shared" si="18"/>
        <v>0</v>
      </c>
      <c r="AY62" s="1">
        <f t="shared" si="18"/>
        <v>77282.272555975433</v>
      </c>
      <c r="AZ62" s="1">
        <f t="shared" si="18"/>
        <v>29.504333489731909</v>
      </c>
      <c r="BA62" s="1">
        <f t="shared" si="18"/>
        <v>431609.38672498486</v>
      </c>
      <c r="BB62" s="1">
        <f t="shared" si="18"/>
        <v>86.225938544797813</v>
      </c>
      <c r="BC62" s="1">
        <f t="shared" si="18"/>
        <v>6616.4541330224929</v>
      </c>
      <c r="BD62" s="1">
        <f t="shared" si="18"/>
        <v>34335.790930407507</v>
      </c>
      <c r="BE62" s="1">
        <f t="shared" si="18"/>
        <v>14.705369351939757</v>
      </c>
      <c r="BF62" s="1">
        <f t="shared" si="18"/>
        <v>0</v>
      </c>
      <c r="BG62" s="1">
        <f t="shared" si="18"/>
        <v>4899.5027695571089</v>
      </c>
      <c r="BH62" s="1">
        <f t="shared" si="18"/>
        <v>779202.39903856942</v>
      </c>
      <c r="BI62" s="1">
        <f t="shared" si="18"/>
        <v>655649.66707028798</v>
      </c>
      <c r="BJ62" s="1">
        <f t="shared" si="18"/>
        <v>123552.73196828079</v>
      </c>
      <c r="BK62" s="1">
        <f t="shared" si="18"/>
        <v>83.969638241627791</v>
      </c>
      <c r="BL62" s="1">
        <f t="shared" si="18"/>
        <v>2.1254330902636638</v>
      </c>
      <c r="BM62" s="1">
        <f t="shared" si="18"/>
        <v>6063.5769826270061</v>
      </c>
      <c r="BN62" s="1">
        <f t="shared" si="18"/>
        <v>999.39357768133084</v>
      </c>
      <c r="BO62" s="1">
        <f t="shared" si="18"/>
        <v>245295.5956297245</v>
      </c>
      <c r="BP62" s="1">
        <f t="shared" si="18"/>
        <v>2185.9666995680359</v>
      </c>
      <c r="BQ62" s="1">
        <f t="shared" si="18"/>
        <v>1071.7044321670153</v>
      </c>
      <c r="BR62" s="1">
        <f t="shared" si="18"/>
        <v>350419.5865627093</v>
      </c>
      <c r="BS62" s="1">
        <f t="shared" si="18"/>
        <v>6829.6377067717112</v>
      </c>
      <c r="BT62" s="1">
        <f t="shared" si="18"/>
        <v>95.382033130964928</v>
      </c>
      <c r="BU62" s="1">
        <f t="shared" si="18"/>
        <v>3448.0551962972918</v>
      </c>
      <c r="BV62" s="1">
        <f t="shared" si="18"/>
        <v>2.127410676957243</v>
      </c>
      <c r="BW62" s="1">
        <f t="shared" si="18"/>
        <v>58710.443531760218</v>
      </c>
      <c r="BX62" s="1">
        <f t="shared" si="18"/>
        <v>19995.506626942919</v>
      </c>
      <c r="BY62" s="1">
        <f t="shared" si="18"/>
        <v>0</v>
      </c>
      <c r="BZ62" s="1">
        <f t="shared" si="18"/>
        <v>21708.458315453594</v>
      </c>
      <c r="CA62" s="1">
        <f t="shared" si="18"/>
        <v>68247.02027768844</v>
      </c>
      <c r="CB62" s="1"/>
      <c r="CC62" s="1">
        <f t="shared" si="18"/>
        <v>239234.52996124027</v>
      </c>
      <c r="CD62" s="1">
        <f>SUM(CD2:CD51)</f>
        <v>1547599.5891034275</v>
      </c>
      <c r="CE62" s="1">
        <f>SUM(CE2:CE51)</f>
        <v>51054.504484563935</v>
      </c>
      <c r="CF62" s="79"/>
    </row>
    <row r="63" spans="1:98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5657257.4908490572</v>
      </c>
      <c r="C63" s="91">
        <f t="shared" ref="C63:O63" si="19">+C3+C5+C8+C9+C11+C12+C14+C15+C16+C17+C18+C19+C20+C21+C22+C23+C24+C25+C26+C28+C30+C31+C33+C34+C35+C36+C37+C39+C40+C41+C42+C43+C44+C46+C47+C49+C50+C10</f>
        <v>107328.32170771</v>
      </c>
      <c r="D63" s="91">
        <f t="shared" si="19"/>
        <v>111230.06940918</v>
      </c>
      <c r="E63" s="91">
        <f t="shared" si="19"/>
        <v>635680.43846133002</v>
      </c>
      <c r="F63" s="91">
        <f t="shared" si="19"/>
        <v>534012.2366006599</v>
      </c>
      <c r="G63" s="91">
        <f t="shared" si="19"/>
        <v>48920.934923559995</v>
      </c>
      <c r="H63" s="91">
        <f t="shared" si="19"/>
        <v>1208730.1679539001</v>
      </c>
      <c r="I63" s="91">
        <f t="shared" si="19"/>
        <v>44904.108047679998</v>
      </c>
      <c r="J63" s="91">
        <f t="shared" si="19"/>
        <v>16770.429718449999</v>
      </c>
      <c r="K63" s="91">
        <f t="shared" si="19"/>
        <v>97554.064650329994</v>
      </c>
      <c r="L63" s="91">
        <f t="shared" si="19"/>
        <v>64207.637743750012</v>
      </c>
      <c r="M63" s="91">
        <f t="shared" si="19"/>
        <v>18390.478377170002</v>
      </c>
      <c r="N63" s="91">
        <f t="shared" si="19"/>
        <v>13207.133359899999</v>
      </c>
      <c r="O63" s="91">
        <f t="shared" si="19"/>
        <v>12719.101883280004</v>
      </c>
    </row>
    <row r="64" spans="1:98" x14ac:dyDescent="0.25">
      <c r="C64" s="91"/>
    </row>
    <row r="65" spans="3:20" x14ac:dyDescent="0.25">
      <c r="C65" s="91"/>
      <c r="Q65" s="36"/>
      <c r="S65" s="36"/>
      <c r="T65" s="36"/>
    </row>
    <row r="66" spans="3:20" x14ac:dyDescent="0.25">
      <c r="C66" s="91"/>
    </row>
    <row r="67" spans="3:20" x14ac:dyDescent="0.25">
      <c r="C67" s="91"/>
    </row>
    <row r="68" spans="3:20" x14ac:dyDescent="0.25">
      <c r="C68" s="91"/>
    </row>
    <row r="69" spans="3:20" x14ac:dyDescent="0.25">
      <c r="C69" s="91"/>
    </row>
    <row r="70" spans="3:20" x14ac:dyDescent="0.25">
      <c r="C70" s="91"/>
    </row>
    <row r="71" spans="3:20" x14ac:dyDescent="0.25">
      <c r="C71" s="91"/>
    </row>
    <row r="72" spans="3:20" x14ac:dyDescent="0.25">
      <c r="C72" s="91"/>
    </row>
    <row r="73" spans="3:20" x14ac:dyDescent="0.25">
      <c r="C73" s="91"/>
    </row>
    <row r="74" spans="3:20" x14ac:dyDescent="0.25">
      <c r="C74" s="91"/>
    </row>
    <row r="75" spans="3:20" x14ac:dyDescent="0.25">
      <c r="C75" s="91"/>
    </row>
    <row r="76" spans="3:20" x14ac:dyDescent="0.25">
      <c r="C76" s="91"/>
    </row>
    <row r="77" spans="3:20" x14ac:dyDescent="0.25">
      <c r="C77" s="91"/>
    </row>
    <row r="78" spans="3:20" x14ac:dyDescent="0.25">
      <c r="C78" s="91"/>
    </row>
    <row r="79" spans="3:20" x14ac:dyDescent="0.25">
      <c r="C79" s="91"/>
    </row>
    <row r="80" spans="3:20" x14ac:dyDescent="0.25">
      <c r="C80" s="91"/>
    </row>
    <row r="81" spans="3:3" x14ac:dyDescent="0.25">
      <c r="C81" s="91"/>
    </row>
    <row r="82" spans="3:3" x14ac:dyDescent="0.25">
      <c r="C82" s="91"/>
    </row>
    <row r="83" spans="3:3" x14ac:dyDescent="0.25">
      <c r="C83" s="91"/>
    </row>
    <row r="84" spans="3:3" x14ac:dyDescent="0.25">
      <c r="C84" s="91"/>
    </row>
    <row r="85" spans="3:3" x14ac:dyDescent="0.25">
      <c r="C85" s="91"/>
    </row>
    <row r="86" spans="3:3" x14ac:dyDescent="0.25">
      <c r="C86" s="91"/>
    </row>
    <row r="87" spans="3:3" x14ac:dyDescent="0.25">
      <c r="C87" s="91"/>
    </row>
    <row r="88" spans="3:3" x14ac:dyDescent="0.25">
      <c r="C88" s="91"/>
    </row>
    <row r="89" spans="3:3" x14ac:dyDescent="0.25">
      <c r="C89" s="91"/>
    </row>
    <row r="90" spans="3:3" x14ac:dyDescent="0.25">
      <c r="C90" s="91"/>
    </row>
    <row r="91" spans="3:3" x14ac:dyDescent="0.25">
      <c r="C91" s="91"/>
    </row>
    <row r="92" spans="3:3" x14ac:dyDescent="0.25">
      <c r="C92" s="91"/>
    </row>
    <row r="93" spans="3:3" x14ac:dyDescent="0.25">
      <c r="C93" s="91"/>
    </row>
    <row r="94" spans="3:3" x14ac:dyDescent="0.25">
      <c r="C94" s="91"/>
    </row>
    <row r="95" spans="3:3" x14ac:dyDescent="0.25">
      <c r="C95" s="91"/>
    </row>
    <row r="96" spans="3:3" x14ac:dyDescent="0.25">
      <c r="C96" s="91"/>
    </row>
    <row r="97" spans="3:3" x14ac:dyDescent="0.25">
      <c r="C97" s="91"/>
    </row>
    <row r="98" spans="3:3" x14ac:dyDescent="0.25">
      <c r="C98" s="91"/>
    </row>
    <row r="99" spans="3:3" x14ac:dyDescent="0.25">
      <c r="C99" s="91"/>
    </row>
    <row r="100" spans="3:3" x14ac:dyDescent="0.25">
      <c r="C100" s="91"/>
    </row>
    <row r="101" spans="3:3" x14ac:dyDescent="0.25">
      <c r="C101" s="91"/>
    </row>
    <row r="102" spans="3:3" x14ac:dyDescent="0.25">
      <c r="C102" s="91"/>
    </row>
    <row r="103" spans="3:3" x14ac:dyDescent="0.25">
      <c r="C103" s="91"/>
    </row>
    <row r="104" spans="3:3" x14ac:dyDescent="0.25">
      <c r="C104" s="91"/>
    </row>
    <row r="105" spans="3:3" x14ac:dyDescent="0.25">
      <c r="C105" s="91"/>
    </row>
    <row r="106" spans="3:3" x14ac:dyDescent="0.25">
      <c r="C106" s="91"/>
    </row>
    <row r="107" spans="3:3" x14ac:dyDescent="0.25">
      <c r="C107" s="91"/>
    </row>
    <row r="108" spans="3:3" x14ac:dyDescent="0.25">
      <c r="C108" s="91"/>
    </row>
    <row r="109" spans="3:3" x14ac:dyDescent="0.25">
      <c r="C109" s="91"/>
    </row>
    <row r="110" spans="3:3" x14ac:dyDescent="0.25">
      <c r="C110" s="91"/>
    </row>
    <row r="111" spans="3:3" x14ac:dyDescent="0.25">
      <c r="C111" s="91"/>
    </row>
    <row r="112" spans="3:3" x14ac:dyDescent="0.25">
      <c r="C112" s="91"/>
    </row>
    <row r="113" spans="3:3" x14ac:dyDescent="0.25">
      <c r="C113" s="91"/>
    </row>
    <row r="114" spans="3:3" x14ac:dyDescent="0.25">
      <c r="C114" s="91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T114"/>
  <sheetViews>
    <sheetView zoomScale="85" zoomScaleNormal="85" workbookViewId="0">
      <pane xSplit="1" ySplit="2" topLeftCell="B39" activePane="bottomRight" state="frozen"/>
      <selection activeCell="J2" sqref="J2"/>
      <selection pane="topRight" activeCell="J2" sqref="J2"/>
      <selection pane="bottomLeft" activeCell="J2" sqref="J2"/>
      <selection pane="bottomRight" activeCell="B62" sqref="B62"/>
    </sheetView>
  </sheetViews>
  <sheetFormatPr defaultColWidth="9.140625" defaultRowHeight="15" x14ac:dyDescent="0.25"/>
  <cols>
    <col min="1" max="1" width="15.28515625" style="27" customWidth="1"/>
    <col min="2" max="2" width="11.7109375" style="27" customWidth="1"/>
    <col min="3" max="3" width="10.140625" style="27" customWidth="1"/>
    <col min="4" max="4" width="9.7109375" style="27" customWidth="1"/>
    <col min="5" max="5" width="10.42578125" style="27" customWidth="1"/>
    <col min="6" max="6" width="10.5703125" style="27" customWidth="1"/>
    <col min="7" max="8" width="9.85546875" style="27" customWidth="1"/>
    <col min="9" max="12" width="9.85546875" style="67" customWidth="1"/>
    <col min="13" max="14" width="9.85546875" style="27" customWidth="1"/>
    <col min="15" max="15" width="9.85546875" style="67" customWidth="1"/>
    <col min="16" max="16" width="9.140625" style="27"/>
    <col min="17" max="17" width="17.42578125" style="27" customWidth="1"/>
    <col min="18" max="18" width="7.7109375" style="91" bestFit="1" customWidth="1"/>
    <col min="19" max="19" width="6.7109375" style="27" bestFit="1" customWidth="1"/>
    <col min="20" max="20" width="9.7109375" style="90" bestFit="1" customWidth="1"/>
    <col min="21" max="21" width="7.7109375" style="27" bestFit="1" customWidth="1"/>
    <col min="22" max="22" width="14.5703125" style="27" bestFit="1" customWidth="1"/>
    <col min="23" max="23" width="7.7109375" style="27" bestFit="1" customWidth="1"/>
    <col min="24" max="24" width="7.7109375" style="90" customWidth="1"/>
    <col min="25" max="25" width="6.7109375" style="27" bestFit="1" customWidth="1"/>
    <col min="26" max="26" width="12.85546875" style="90" bestFit="1" customWidth="1"/>
    <col min="27" max="27" width="9.28515625" style="27" bestFit="1" customWidth="1"/>
    <col min="28" max="28" width="10.28515625" style="27" bestFit="1" customWidth="1"/>
    <col min="29" max="29" width="7.7109375" style="27" bestFit="1" customWidth="1"/>
    <col min="30" max="32" width="6.7109375" style="27" bestFit="1" customWidth="1"/>
    <col min="33" max="33" width="6.7109375" style="90" customWidth="1"/>
    <col min="34" max="34" width="7.7109375" style="27" bestFit="1" customWidth="1"/>
    <col min="35" max="35" width="15.42578125" style="27" bestFit="1" customWidth="1"/>
    <col min="36" max="36" width="12.7109375" style="27" bestFit="1" customWidth="1"/>
    <col min="37" max="37" width="6.5703125" style="27" bestFit="1" customWidth="1"/>
    <col min="38" max="39" width="6.7109375" style="27" bestFit="1" customWidth="1"/>
    <col min="40" max="40" width="6.7109375" style="90" customWidth="1"/>
    <col min="41" max="41" width="6.7109375" style="27" bestFit="1" customWidth="1"/>
    <col min="42" max="42" width="7.7109375" style="27" bestFit="1" customWidth="1"/>
    <col min="43" max="43" width="6.7109375" style="27" bestFit="1" customWidth="1"/>
    <col min="44" max="44" width="7.7109375" style="27" bestFit="1" customWidth="1"/>
    <col min="45" max="45" width="10" style="27" bestFit="1" customWidth="1"/>
    <col min="46" max="46" width="9.28515625" style="90" bestFit="1" customWidth="1"/>
    <col min="47" max="47" width="7.7109375" style="27" bestFit="1" customWidth="1"/>
    <col min="48" max="48" width="6.7109375" style="27" bestFit="1" customWidth="1"/>
    <col min="49" max="49" width="7.7109375" style="27" bestFit="1" customWidth="1"/>
    <col min="50" max="50" width="6.7109375" style="27" bestFit="1" customWidth="1"/>
    <col min="51" max="51" width="7.7109375" style="27" bestFit="1" customWidth="1"/>
    <col min="52" max="52" width="4.28515625" style="27" bestFit="1" customWidth="1"/>
    <col min="53" max="53" width="9.28515625" style="27" bestFit="1" customWidth="1"/>
    <col min="54" max="54" width="5.7109375" style="27" bestFit="1" customWidth="1"/>
    <col min="55" max="55" width="6.7109375" style="27" bestFit="1" customWidth="1"/>
    <col min="56" max="56" width="7.7109375" style="27" bestFit="1" customWidth="1"/>
    <col min="57" max="57" width="4.140625" style="27" bestFit="1" customWidth="1"/>
    <col min="58" max="58" width="5.85546875" style="27" bestFit="1" customWidth="1"/>
    <col min="59" max="59" width="6.7109375" style="27" bestFit="1" customWidth="1"/>
    <col min="60" max="61" width="9.28515625" style="27" bestFit="1" customWidth="1"/>
    <col min="62" max="62" width="7.7109375" style="27" bestFit="1" customWidth="1"/>
    <col min="63" max="63" width="5.140625" style="27" bestFit="1" customWidth="1"/>
    <col min="64" max="64" width="5.28515625" style="27" bestFit="1" customWidth="1"/>
    <col min="65" max="65" width="8.7109375" style="27" bestFit="1" customWidth="1"/>
    <col min="66" max="66" width="5.7109375" style="27" bestFit="1" customWidth="1"/>
    <col min="67" max="67" width="7.85546875" style="27" bestFit="1" customWidth="1"/>
    <col min="68" max="68" width="5.85546875" style="27" bestFit="1" customWidth="1"/>
    <col min="69" max="69" width="6" style="27" bestFit="1" customWidth="1"/>
    <col min="70" max="70" width="7.7109375" style="27" bestFit="1" customWidth="1"/>
    <col min="71" max="71" width="6.7109375" style="27" bestFit="1" customWidth="1"/>
    <col min="72" max="72" width="5.7109375" style="27" bestFit="1" customWidth="1"/>
    <col min="73" max="73" width="6.7109375" style="27" bestFit="1" customWidth="1"/>
    <col min="74" max="74" width="4.140625" style="27" bestFit="1" customWidth="1"/>
    <col min="75" max="75" width="7.7109375" style="27" bestFit="1" customWidth="1"/>
    <col min="76" max="76" width="8" style="27" bestFit="1" customWidth="1"/>
    <col min="77" max="77" width="5.28515625" style="27" bestFit="1" customWidth="1"/>
    <col min="78" max="78" width="6.7109375" style="27" bestFit="1" customWidth="1"/>
    <col min="79" max="79" width="7.7109375" style="27" bestFit="1" customWidth="1"/>
    <col min="80" max="80" width="7.7109375" style="90" customWidth="1"/>
    <col min="81" max="82" width="9.28515625" style="27" bestFit="1" customWidth="1"/>
    <col min="83" max="83" width="7.7109375" style="27" bestFit="1" customWidth="1"/>
    <col min="84" max="84" width="6.7109375" style="27" customWidth="1"/>
    <col min="85" max="91" width="9.140625" style="27"/>
    <col min="92" max="95" width="9.140625" style="67"/>
    <col min="96" max="97" width="9.140625" style="27"/>
    <col min="98" max="98" width="9.140625" style="67"/>
    <col min="99" max="16384" width="9.140625" style="27"/>
  </cols>
  <sheetData>
    <row r="1" spans="1:98" x14ac:dyDescent="0.25">
      <c r="B1" s="27" t="s">
        <v>475</v>
      </c>
      <c r="Q1" s="27" t="s">
        <v>470</v>
      </c>
      <c r="CG1" s="27" t="s">
        <v>330</v>
      </c>
    </row>
    <row r="2" spans="1:98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88" t="s">
        <v>63</v>
      </c>
      <c r="J2" s="88" t="s">
        <v>64</v>
      </c>
      <c r="K2" s="88" t="s">
        <v>65</v>
      </c>
      <c r="L2" s="88" t="s">
        <v>68</v>
      </c>
      <c r="M2" s="88" t="s">
        <v>310</v>
      </c>
      <c r="N2" s="88" t="s">
        <v>313</v>
      </c>
      <c r="O2" s="88" t="s">
        <v>320</v>
      </c>
      <c r="Q2" s="27" t="s">
        <v>226</v>
      </c>
      <c r="R2" s="89" t="s">
        <v>466</v>
      </c>
      <c r="S2" s="27" t="s">
        <v>359</v>
      </c>
      <c r="T2" s="90" t="s">
        <v>178</v>
      </c>
      <c r="U2" s="27" t="s">
        <v>131</v>
      </c>
      <c r="V2" s="27" t="s">
        <v>132</v>
      </c>
      <c r="W2" s="27" t="s">
        <v>133</v>
      </c>
      <c r="X2" s="90" t="s">
        <v>334</v>
      </c>
      <c r="Y2" s="27" t="s">
        <v>360</v>
      </c>
      <c r="Z2" s="90" t="s">
        <v>179</v>
      </c>
      <c r="AA2" s="27" t="s">
        <v>134</v>
      </c>
      <c r="AB2" s="27" t="s">
        <v>59</v>
      </c>
      <c r="AC2" s="27" t="s">
        <v>136</v>
      </c>
      <c r="AD2" s="27" t="s">
        <v>137</v>
      </c>
      <c r="AE2" s="27" t="s">
        <v>361</v>
      </c>
      <c r="AF2" s="27" t="s">
        <v>138</v>
      </c>
      <c r="AG2" s="90" t="s">
        <v>467</v>
      </c>
      <c r="AH2" s="27" t="s">
        <v>139</v>
      </c>
      <c r="AI2" s="27" t="s">
        <v>140</v>
      </c>
      <c r="AJ2" s="27" t="s">
        <v>212</v>
      </c>
      <c r="AK2" s="27" t="s">
        <v>141</v>
      </c>
      <c r="AL2" s="27" t="s">
        <v>142</v>
      </c>
      <c r="AM2" s="27" t="s">
        <v>143</v>
      </c>
      <c r="AN2" s="90" t="s">
        <v>468</v>
      </c>
      <c r="AO2" s="27" t="s">
        <v>362</v>
      </c>
      <c r="AP2" s="27" t="s">
        <v>144</v>
      </c>
      <c r="AQ2" s="27" t="s">
        <v>367</v>
      </c>
      <c r="AR2" s="27" t="s">
        <v>57</v>
      </c>
      <c r="AS2" s="27" t="s">
        <v>128</v>
      </c>
      <c r="AT2" s="90" t="s">
        <v>469</v>
      </c>
      <c r="AU2" s="27" t="s">
        <v>145</v>
      </c>
      <c r="AV2" s="27" t="s">
        <v>146</v>
      </c>
      <c r="AW2" s="27" t="s">
        <v>60</v>
      </c>
      <c r="AX2" s="27" t="s">
        <v>147</v>
      </c>
      <c r="AY2" s="27" t="s">
        <v>148</v>
      </c>
      <c r="AZ2" s="27" t="s">
        <v>149</v>
      </c>
      <c r="BA2" s="27" t="s">
        <v>150</v>
      </c>
      <c r="BB2" s="27" t="s">
        <v>151</v>
      </c>
      <c r="BC2" s="27" t="s">
        <v>152</v>
      </c>
      <c r="BD2" s="27" t="s">
        <v>153</v>
      </c>
      <c r="BE2" s="27" t="s">
        <v>154</v>
      </c>
      <c r="BF2" s="27" t="s">
        <v>155</v>
      </c>
      <c r="BG2" s="27" t="s">
        <v>156</v>
      </c>
      <c r="BH2" s="27" t="s">
        <v>54</v>
      </c>
      <c r="BI2" s="27" t="s">
        <v>53</v>
      </c>
      <c r="BJ2" s="27" t="s">
        <v>157</v>
      </c>
      <c r="BK2" s="27" t="s">
        <v>158</v>
      </c>
      <c r="BL2" s="27" t="s">
        <v>159</v>
      </c>
      <c r="BM2" s="27" t="s">
        <v>160</v>
      </c>
      <c r="BN2" s="27" t="s">
        <v>161</v>
      </c>
      <c r="BO2" s="27" t="s">
        <v>162</v>
      </c>
      <c r="BP2" s="27" t="s">
        <v>163</v>
      </c>
      <c r="BQ2" s="27" t="s">
        <v>164</v>
      </c>
      <c r="BR2" s="27" t="s">
        <v>165</v>
      </c>
      <c r="BS2" s="27" t="s">
        <v>363</v>
      </c>
      <c r="BT2" s="27" t="s">
        <v>166</v>
      </c>
      <c r="BU2" s="27" t="s">
        <v>167</v>
      </c>
      <c r="BV2" s="27" t="s">
        <v>168</v>
      </c>
      <c r="BW2" s="27" t="s">
        <v>61</v>
      </c>
      <c r="BX2" s="27" t="s">
        <v>368</v>
      </c>
      <c r="BY2" s="27" t="s">
        <v>169</v>
      </c>
      <c r="BZ2" s="27" t="s">
        <v>170</v>
      </c>
      <c r="CA2" s="27" t="s">
        <v>171</v>
      </c>
      <c r="CB2" s="90" t="s">
        <v>172</v>
      </c>
      <c r="CC2" s="27" t="s">
        <v>173</v>
      </c>
      <c r="CD2" s="27" t="s">
        <v>174</v>
      </c>
      <c r="CE2" s="27" t="s">
        <v>369</v>
      </c>
      <c r="CG2" s="27" t="s">
        <v>59</v>
      </c>
      <c r="CH2" s="27" t="s">
        <v>57</v>
      </c>
      <c r="CI2" s="27" t="s">
        <v>60</v>
      </c>
      <c r="CJ2" s="27" t="s">
        <v>54</v>
      </c>
      <c r="CK2" s="27" t="s">
        <v>53</v>
      </c>
      <c r="CL2" s="27" t="s">
        <v>61</v>
      </c>
      <c r="CM2" s="27" t="s">
        <v>62</v>
      </c>
      <c r="CN2" s="67" t="s">
        <v>63</v>
      </c>
      <c r="CO2" s="67" t="s">
        <v>64</v>
      </c>
      <c r="CP2" s="67" t="s">
        <v>65</v>
      </c>
      <c r="CQ2" s="67" t="s">
        <v>68</v>
      </c>
      <c r="CR2" s="27" t="s">
        <v>310</v>
      </c>
      <c r="CS2" s="27" t="s">
        <v>313</v>
      </c>
      <c r="CT2" s="67" t="s">
        <v>320</v>
      </c>
    </row>
    <row r="3" spans="1:98" x14ac:dyDescent="0.25">
      <c r="A3" s="27" t="s">
        <v>0</v>
      </c>
      <c r="B3" s="25">
        <v>82049.136891999995</v>
      </c>
      <c r="C3" s="25">
        <v>1358.0473280000001</v>
      </c>
      <c r="D3" s="25">
        <v>1706.9757400000001</v>
      </c>
      <c r="E3" s="25">
        <v>8871.3808150000004</v>
      </c>
      <c r="F3" s="25">
        <v>7518.1171759999997</v>
      </c>
      <c r="G3" s="25">
        <v>796.22072700000001</v>
      </c>
      <c r="H3" s="25">
        <v>19521.950476000002</v>
      </c>
      <c r="I3" s="89">
        <v>775.38357559999997</v>
      </c>
      <c r="J3" s="89">
        <v>447.49314462000001</v>
      </c>
      <c r="K3" s="89">
        <v>1606.9072008000001</v>
      </c>
      <c r="L3" s="89">
        <v>1061.7791889</v>
      </c>
      <c r="M3" s="89">
        <v>236.76455383000001</v>
      </c>
      <c r="N3" s="89">
        <v>56.953672259999998</v>
      </c>
      <c r="O3" s="89">
        <v>225.37382073000001</v>
      </c>
      <c r="Q3" s="27" t="s">
        <v>0</v>
      </c>
      <c r="R3" s="91">
        <v>1160.14477606939</v>
      </c>
      <c r="S3" s="25">
        <v>177.537301672388</v>
      </c>
      <c r="T3" s="91">
        <v>236.78458010769199</v>
      </c>
      <c r="U3" s="25">
        <v>775.44924364039605</v>
      </c>
      <c r="V3" s="25">
        <v>775.44924364039605</v>
      </c>
      <c r="W3" s="25">
        <v>378.91477349789102</v>
      </c>
      <c r="X3" s="91">
        <v>388.47267396302902</v>
      </c>
      <c r="Y3" s="25">
        <v>447.53100085564398</v>
      </c>
      <c r="Z3" s="91">
        <v>56.958453800638701</v>
      </c>
      <c r="AA3" s="25">
        <v>1620.68710976497</v>
      </c>
      <c r="AB3" s="25">
        <v>82056.054453784003</v>
      </c>
      <c r="AC3" s="25">
        <v>629.29060624050999</v>
      </c>
      <c r="AD3" s="25">
        <v>291.79394047216903</v>
      </c>
      <c r="AE3" s="25">
        <v>113.69243047112001</v>
      </c>
      <c r="AF3" s="25">
        <v>12.9485743577637</v>
      </c>
      <c r="AG3" s="91">
        <v>224.99778034724901</v>
      </c>
      <c r="AH3" s="25">
        <v>1607.0432250443901</v>
      </c>
      <c r="AI3" s="25">
        <v>1607.0432250443901</v>
      </c>
      <c r="AJ3" s="25">
        <v>1967341.0178145</v>
      </c>
      <c r="AK3" s="25">
        <v>0</v>
      </c>
      <c r="AL3" s="25">
        <v>164.051180119284</v>
      </c>
      <c r="AM3" s="25">
        <v>35.502195316263297</v>
      </c>
      <c r="AN3" s="91">
        <v>1760.0858530431501</v>
      </c>
      <c r="AO3" s="25">
        <v>231.15110722323601</v>
      </c>
      <c r="AP3" s="25">
        <v>1061.87222269471</v>
      </c>
      <c r="AQ3" s="25">
        <v>225.39291211665599</v>
      </c>
      <c r="AR3" s="25">
        <v>1358.1618311842601</v>
      </c>
      <c r="AS3" s="25">
        <v>0</v>
      </c>
      <c r="AT3" s="91">
        <v>20071.8898268048</v>
      </c>
      <c r="AU3" s="25">
        <v>1536.4082671408801</v>
      </c>
      <c r="AV3" s="25">
        <v>170.71201580575001</v>
      </c>
      <c r="AW3" s="25">
        <v>1707.1202829466299</v>
      </c>
      <c r="AX3" s="25">
        <v>0</v>
      </c>
      <c r="AY3" s="25">
        <v>803.44439815395401</v>
      </c>
      <c r="AZ3" s="25">
        <v>0.21313452104587199</v>
      </c>
      <c r="BA3" s="25">
        <v>5033.5330459566903</v>
      </c>
      <c r="BB3" s="25">
        <v>8.7127354096463203E-2</v>
      </c>
      <c r="BC3" s="25">
        <v>25.8201689796458</v>
      </c>
      <c r="BD3" s="25">
        <v>275.947704452013</v>
      </c>
      <c r="BE3" s="25">
        <v>7.5317664059701098E-2</v>
      </c>
      <c r="BF3" s="25">
        <v>0</v>
      </c>
      <c r="BG3" s="25">
        <v>6.2574966263330998</v>
      </c>
      <c r="BH3" s="25">
        <v>8872.5436545618395</v>
      </c>
      <c r="BI3" s="25">
        <v>7519.1658554844798</v>
      </c>
      <c r="BJ3" s="25">
        <v>1353.3777990773599</v>
      </c>
      <c r="BK3" s="25">
        <v>8.0811478807519904E-2</v>
      </c>
      <c r="BL3" s="25">
        <v>1.4040916321037E-2</v>
      </c>
      <c r="BM3" s="25">
        <v>34.231145065119001</v>
      </c>
      <c r="BN3" s="25">
        <v>3.8574138539437901</v>
      </c>
      <c r="BO3" s="25">
        <v>2930.0267744142502</v>
      </c>
      <c r="BP3" s="25">
        <v>19.6539189651504</v>
      </c>
      <c r="BQ3" s="25">
        <v>8.8133273342261997</v>
      </c>
      <c r="BR3" s="25">
        <v>4185.7004493570703</v>
      </c>
      <c r="BS3" s="25">
        <v>110.32971736866</v>
      </c>
      <c r="BT3" s="25">
        <v>0.154631533288138</v>
      </c>
      <c r="BU3" s="25">
        <v>28.2198341739557</v>
      </c>
      <c r="BV3" s="25">
        <v>1.2558795136714099E-2</v>
      </c>
      <c r="BW3" s="25">
        <v>796.28798579870704</v>
      </c>
      <c r="BX3" s="25">
        <v>207.723693687718</v>
      </c>
      <c r="BY3" s="25">
        <v>0</v>
      </c>
      <c r="BZ3" s="25">
        <v>578.31460301154698</v>
      </c>
      <c r="CA3" s="25">
        <v>798.05641482806504</v>
      </c>
      <c r="CB3" s="91">
        <v>0</v>
      </c>
      <c r="CC3" s="25">
        <v>3101.6261613459601</v>
      </c>
      <c r="CD3" s="25">
        <v>19523.596780678599</v>
      </c>
      <c r="CE3" s="25">
        <v>547.43460454323395</v>
      </c>
      <c r="CF3" s="25"/>
      <c r="CG3" s="49">
        <f t="shared" ref="CG3:CG34" si="0">(AB3-B3)/(B3+1E-50)</f>
        <v>8.430998845379403E-5</v>
      </c>
      <c r="CH3" s="49">
        <f t="shared" ref="CH3:CH34" si="1">(AR3-C3)/(C3+1E-50)</f>
        <v>8.4314575714110858E-5</v>
      </c>
      <c r="CI3" s="49">
        <f t="shared" ref="CI3:CI34" si="2">(AW3-D3)/(D3+1E-50)</f>
        <v>8.467779784018868E-5</v>
      </c>
      <c r="CJ3" s="49">
        <f t="shared" ref="CJ3:CJ34" si="3">(BH3-E3)/(E3+1E-50)</f>
        <v>1.3107762884813823E-4</v>
      </c>
      <c r="CK3" s="49">
        <f t="shared" ref="CK3:CK34" si="4">(BI3-F3)/(F3+1E-50)</f>
        <v>1.3948698323401734E-4</v>
      </c>
      <c r="CL3" s="49">
        <f t="shared" ref="CL3:CL34" si="5">(BW3-G3)/(G3+1E-50)</f>
        <v>8.447255443907843E-5</v>
      </c>
      <c r="CM3" s="49">
        <f t="shared" ref="CM3:CM34" si="6">(CD3-H3)/(H3+1E-50)</f>
        <v>8.4330952515296022E-5</v>
      </c>
      <c r="CN3" s="96">
        <f t="shared" ref="CN3:CN34" si="7">(V3-I3)/(I3+1E-50)</f>
        <v>8.4691038683998041E-5</v>
      </c>
      <c r="CO3" s="96">
        <f t="shared" ref="CO3:CO34" si="8">(Y3-J3)/(J3+1E-50)</f>
        <v>8.4596235940369836E-5</v>
      </c>
      <c r="CP3" s="96">
        <f t="shared" ref="CP3:CP34" si="9">(AI3-K3)/(K3+1E-50)</f>
        <v>8.4649719860786495E-5</v>
      </c>
      <c r="CQ3" s="96">
        <f t="shared" ref="CQ3:CQ34" si="10">(AP3-L3)/(L3+1E-50)</f>
        <v>8.7620661322590295E-5</v>
      </c>
      <c r="CR3" s="95">
        <f>(T3-M3)/(M3+1E-50)</f>
        <v>8.458309053458215E-5</v>
      </c>
      <c r="CS3" s="95">
        <f>(Z3-N3)/(N3+1E-50)</f>
        <v>8.3954913686246362E-5</v>
      </c>
      <c r="CT3" s="96">
        <f t="shared" ref="CT3:CT34" si="11">(AQ3-O3)/(O3+1E-50)</f>
        <v>8.4709868227589831E-5</v>
      </c>
    </row>
    <row r="4" spans="1:98" x14ac:dyDescent="0.25">
      <c r="A4" s="27" t="s">
        <v>2</v>
      </c>
      <c r="B4" s="25">
        <v>316378.60440000001</v>
      </c>
      <c r="C4" s="25">
        <v>5193.8670789999996</v>
      </c>
      <c r="D4" s="25">
        <v>4382.7739110000002</v>
      </c>
      <c r="E4" s="25">
        <v>32243.669763999998</v>
      </c>
      <c r="F4" s="25">
        <v>27325.143871</v>
      </c>
      <c r="G4" s="25">
        <v>2397.711213</v>
      </c>
      <c r="H4" s="25">
        <v>74661.881613000005</v>
      </c>
      <c r="I4" s="89">
        <v>2054.1651741999999</v>
      </c>
      <c r="J4" s="89">
        <v>551.53599453000004</v>
      </c>
      <c r="K4" s="89">
        <v>3078.7964920999998</v>
      </c>
      <c r="L4" s="89">
        <v>2823.8642977</v>
      </c>
      <c r="M4" s="89">
        <v>627.52540059</v>
      </c>
      <c r="N4" s="89">
        <v>333.37286913000003</v>
      </c>
      <c r="O4" s="89">
        <v>595.65887653000004</v>
      </c>
      <c r="Q4" s="27" t="s">
        <v>2</v>
      </c>
      <c r="R4" s="91">
        <v>6075.0741168426403</v>
      </c>
      <c r="S4" s="25">
        <v>1051.6006591328801</v>
      </c>
      <c r="T4" s="91">
        <v>627.52518397094195</v>
      </c>
      <c r="U4" s="25">
        <v>2054.16442902364</v>
      </c>
      <c r="V4" s="25">
        <v>2054.16442902364</v>
      </c>
      <c r="W4" s="25">
        <v>1702.8838637157501</v>
      </c>
      <c r="X4" s="91">
        <v>95.029934414505504</v>
      </c>
      <c r="Y4" s="25">
        <v>551.53579469052897</v>
      </c>
      <c r="Z4" s="91">
        <v>333.37278277187698</v>
      </c>
      <c r="AA4" s="25">
        <v>7671.3898610047099</v>
      </c>
      <c r="AB4" s="25">
        <v>316378.52676363499</v>
      </c>
      <c r="AC4" s="25">
        <v>2526.8680119273299</v>
      </c>
      <c r="AD4" s="25">
        <v>1013.77319929138</v>
      </c>
      <c r="AE4" s="25">
        <v>721.03487759195104</v>
      </c>
      <c r="AF4" s="25">
        <v>436.04730336712902</v>
      </c>
      <c r="AG4" s="91">
        <v>686.92970420598203</v>
      </c>
      <c r="AH4" s="25">
        <v>3078.7956108103799</v>
      </c>
      <c r="AI4" s="25">
        <v>3078.7956108103799</v>
      </c>
      <c r="AJ4" s="25">
        <v>10589708.1661985</v>
      </c>
      <c r="AK4" s="25">
        <v>0</v>
      </c>
      <c r="AL4" s="25">
        <v>1000.17262941633</v>
      </c>
      <c r="AM4" s="25">
        <v>175.36762643851799</v>
      </c>
      <c r="AN4" s="91">
        <v>7637.8196340651502</v>
      </c>
      <c r="AO4" s="25">
        <v>1210.4151780488</v>
      </c>
      <c r="AP4" s="25">
        <v>2823.8722266220202</v>
      </c>
      <c r="AQ4" s="25">
        <v>595.658563571282</v>
      </c>
      <c r="AR4" s="25">
        <v>5193.8651417947804</v>
      </c>
      <c r="AS4" s="25">
        <v>0</v>
      </c>
      <c r="AT4" s="91">
        <v>77085.381739541495</v>
      </c>
      <c r="AU4" s="25">
        <v>3944.49531480326</v>
      </c>
      <c r="AV4" s="25">
        <v>438.27726525348203</v>
      </c>
      <c r="AW4" s="25">
        <v>4382.7725800567396</v>
      </c>
      <c r="AX4" s="25">
        <v>0</v>
      </c>
      <c r="AY4" s="25">
        <v>4028.55860193545</v>
      </c>
      <c r="AZ4" s="25">
        <v>0.13051726509564199</v>
      </c>
      <c r="BA4" s="25">
        <v>22487.365855749202</v>
      </c>
      <c r="BB4" s="25">
        <v>0</v>
      </c>
      <c r="BC4" s="25">
        <v>186.98061261594901</v>
      </c>
      <c r="BD4" s="25">
        <v>2265.8694099007298</v>
      </c>
      <c r="BE4" s="25">
        <v>0.30661447669934999</v>
      </c>
      <c r="BF4" s="25">
        <v>0</v>
      </c>
      <c r="BG4" s="25">
        <v>225.803062943941</v>
      </c>
      <c r="BH4" s="25">
        <v>32242.642769104001</v>
      </c>
      <c r="BI4" s="25">
        <v>27324.118474552</v>
      </c>
      <c r="BJ4" s="25">
        <v>4918.5242945520504</v>
      </c>
      <c r="BK4" s="25">
        <v>8.9317013226409099</v>
      </c>
      <c r="BL4" s="25">
        <v>9.8708750913319807E-2</v>
      </c>
      <c r="BM4" s="25">
        <v>133.244471012307</v>
      </c>
      <c r="BN4" s="25">
        <v>106.868987097229</v>
      </c>
      <c r="BO4" s="25">
        <v>9939.6713679725708</v>
      </c>
      <c r="BP4" s="25">
        <v>42.866543394004502</v>
      </c>
      <c r="BQ4" s="25">
        <v>54.6538875304485</v>
      </c>
      <c r="BR4" s="25">
        <v>14199.525791268499</v>
      </c>
      <c r="BS4" s="25">
        <v>372.705405056958</v>
      </c>
      <c r="BT4" s="25">
        <v>1.7461207939439001</v>
      </c>
      <c r="BU4" s="25">
        <v>157.28586053021101</v>
      </c>
      <c r="BV4" s="25">
        <v>0.13481767676019701</v>
      </c>
      <c r="BW4" s="25">
        <v>2397.7104689390499</v>
      </c>
      <c r="BX4" s="25">
        <v>986.15018509937101</v>
      </c>
      <c r="BY4" s="25">
        <v>0</v>
      </c>
      <c r="BZ4" s="25">
        <v>1081.86260377944</v>
      </c>
      <c r="CA4" s="25">
        <v>3449.8879438775798</v>
      </c>
      <c r="CB4" s="91">
        <v>0</v>
      </c>
      <c r="CC4" s="25">
        <v>11941.5091365556</v>
      </c>
      <c r="CD4" s="25">
        <v>74661.857787948393</v>
      </c>
      <c r="CE4" s="25">
        <v>2610.1433966670902</v>
      </c>
      <c r="CF4" s="25"/>
      <c r="CG4" s="49">
        <f t="shared" si="0"/>
        <v>-2.4539069311996949E-7</v>
      </c>
      <c r="CH4" s="49">
        <f t="shared" si="1"/>
        <v>-3.7297936004651498E-7</v>
      </c>
      <c r="CI4" s="49">
        <f t="shared" si="2"/>
        <v>-3.0367600238614017E-7</v>
      </c>
      <c r="CJ4" s="49">
        <f t="shared" si="3"/>
        <v>-3.1851054905179243E-5</v>
      </c>
      <c r="CK4" s="49">
        <f t="shared" si="4"/>
        <v>-3.7525747452259785E-5</v>
      </c>
      <c r="CL4" s="49">
        <f t="shared" si="5"/>
        <v>-3.1032133734395506E-7</v>
      </c>
      <c r="CM4" s="49">
        <f t="shared" si="6"/>
        <v>-3.1910596274166662E-7</v>
      </c>
      <c r="CN4" s="96">
        <f t="shared" si="7"/>
        <v>-3.6276360309350004E-7</v>
      </c>
      <c r="CO4" s="96">
        <f t="shared" si="8"/>
        <v>-3.6233260031502505E-7</v>
      </c>
      <c r="CP4" s="96">
        <f t="shared" si="9"/>
        <v>-2.8624484344601959E-7</v>
      </c>
      <c r="CQ4" s="96">
        <f t="shared" si="10"/>
        <v>2.8078268586466481E-6</v>
      </c>
      <c r="CR4" s="95">
        <f t="shared" ref="CR4:CR51" si="12">(T4-M4)/(M4+1E-50)</f>
        <v>-3.4519568107900011E-7</v>
      </c>
      <c r="CS4" s="95">
        <f t="shared" ref="CS4:CS51" si="13">(Z4-N4)/(N4+1E-50)</f>
        <v>-2.5904364463516947E-7</v>
      </c>
      <c r="CT4" s="96">
        <f t="shared" si="11"/>
        <v>-5.2539923498526656E-7</v>
      </c>
    </row>
    <row r="5" spans="1:98" x14ac:dyDescent="0.25">
      <c r="A5" s="27" t="s">
        <v>3</v>
      </c>
      <c r="B5" s="25">
        <v>124471.15687999999</v>
      </c>
      <c r="C5" s="25">
        <v>2048.8517000000002</v>
      </c>
      <c r="D5" s="25">
        <v>2005.18408</v>
      </c>
      <c r="E5" s="25">
        <v>12936.307597999999</v>
      </c>
      <c r="F5" s="25">
        <v>10962.971148000001</v>
      </c>
      <c r="G5" s="25">
        <v>1029.2128990000001</v>
      </c>
      <c r="H5" s="25">
        <v>29452.25936</v>
      </c>
      <c r="I5" s="89">
        <v>1002.3463264</v>
      </c>
      <c r="J5" s="89">
        <v>578.47899235</v>
      </c>
      <c r="K5" s="89">
        <v>2077.2654726999999</v>
      </c>
      <c r="L5" s="89">
        <v>1372.5728812</v>
      </c>
      <c r="M5" s="89">
        <v>306.06797693999999</v>
      </c>
      <c r="N5" s="89">
        <v>73.624599009999997</v>
      </c>
      <c r="O5" s="89">
        <v>291.34305705999998</v>
      </c>
      <c r="Q5" s="27" t="s">
        <v>3</v>
      </c>
      <c r="R5" s="91">
        <v>1817.0990054096401</v>
      </c>
      <c r="S5" s="25">
        <v>278.07117193513602</v>
      </c>
      <c r="T5" s="91">
        <v>306.070605470011</v>
      </c>
      <c r="U5" s="25">
        <v>1002.3547716478701</v>
      </c>
      <c r="V5" s="25">
        <v>1002.3547716478701</v>
      </c>
      <c r="W5" s="25">
        <v>593.48264236227396</v>
      </c>
      <c r="X5" s="91">
        <v>608.45271796762302</v>
      </c>
      <c r="Y5" s="25">
        <v>578.483978303237</v>
      </c>
      <c r="Z5" s="91">
        <v>73.625215897878604</v>
      </c>
      <c r="AA5" s="25">
        <v>2538.4325175588801</v>
      </c>
      <c r="AB5" s="25">
        <v>124472.091496839</v>
      </c>
      <c r="AC5" s="25">
        <v>985.63848349364196</v>
      </c>
      <c r="AD5" s="25">
        <v>457.027859376111</v>
      </c>
      <c r="AE5" s="25">
        <v>178.072961601852</v>
      </c>
      <c r="AF5" s="25">
        <v>20.2809328506392</v>
      </c>
      <c r="AG5" s="91">
        <v>352.407027830164</v>
      </c>
      <c r="AH5" s="25">
        <v>2077.2828821072198</v>
      </c>
      <c r="AI5" s="25">
        <v>2077.2828821072198</v>
      </c>
      <c r="AJ5" s="25">
        <v>4039726.4616324101</v>
      </c>
      <c r="AK5" s="25">
        <v>0</v>
      </c>
      <c r="AL5" s="25">
        <v>256.94827986535699</v>
      </c>
      <c r="AM5" s="25">
        <v>55.605994445275698</v>
      </c>
      <c r="AN5" s="91">
        <v>2756.7681580661401</v>
      </c>
      <c r="AO5" s="25">
        <v>362.04492719980499</v>
      </c>
      <c r="AP5" s="25">
        <v>1372.5885923999999</v>
      </c>
      <c r="AQ5" s="25">
        <v>291.34554329757998</v>
      </c>
      <c r="AR5" s="25">
        <v>2048.8671858274702</v>
      </c>
      <c r="AS5" s="25">
        <v>0</v>
      </c>
      <c r="AT5" s="91">
        <v>30311.258728605499</v>
      </c>
      <c r="AU5" s="25">
        <v>1804.68160498619</v>
      </c>
      <c r="AV5" s="25">
        <v>200.52015564917801</v>
      </c>
      <c r="AW5" s="25">
        <v>2005.20176063537</v>
      </c>
      <c r="AX5" s="25">
        <v>0</v>
      </c>
      <c r="AY5" s="25">
        <v>1258.4101422154799</v>
      </c>
      <c r="AZ5" s="25">
        <v>0.30623654011034102</v>
      </c>
      <c r="BA5" s="25">
        <v>7883.8676307281503</v>
      </c>
      <c r="BB5" s="25">
        <v>0.12818949037517099</v>
      </c>
      <c r="BC5" s="25">
        <v>36.8493510600373</v>
      </c>
      <c r="BD5" s="25">
        <v>394.66592546062799</v>
      </c>
      <c r="BE5" s="25">
        <v>0.12217166755072</v>
      </c>
      <c r="BF5" s="25">
        <v>0</v>
      </c>
      <c r="BG5" s="25">
        <v>8.92568350843543</v>
      </c>
      <c r="BH5" s="25">
        <v>12936.997815242299</v>
      </c>
      <c r="BI5" s="25">
        <v>10963.6458814383</v>
      </c>
      <c r="BJ5" s="25">
        <v>1973.3519338040201</v>
      </c>
      <c r="BK5" s="25">
        <v>0.117713164773447</v>
      </c>
      <c r="BL5" s="25">
        <v>2.1236709336133201E-2</v>
      </c>
      <c r="BM5" s="25">
        <v>57.151590495323397</v>
      </c>
      <c r="BN5" s="25">
        <v>5.4647128835904404</v>
      </c>
      <c r="BO5" s="25">
        <v>4273.3802253233898</v>
      </c>
      <c r="BP5" s="25">
        <v>28.244891863401602</v>
      </c>
      <c r="BQ5" s="25">
        <v>12.694686242497299</v>
      </c>
      <c r="BR5" s="25">
        <v>6104.7374415361801</v>
      </c>
      <c r="BS5" s="25">
        <v>172.80607147094801</v>
      </c>
      <c r="BT5" s="25">
        <v>0.22251674125674401</v>
      </c>
      <c r="BU5" s="25">
        <v>40.593751372211798</v>
      </c>
      <c r="BV5" s="25">
        <v>1.95573792191228E-2</v>
      </c>
      <c r="BW5" s="25">
        <v>1029.22160742957</v>
      </c>
      <c r="BX5" s="25">
        <v>325.35119404454298</v>
      </c>
      <c r="BY5" s="25">
        <v>0</v>
      </c>
      <c r="BZ5" s="25">
        <v>905.79635640128504</v>
      </c>
      <c r="CA5" s="25">
        <v>1249.9710351358699</v>
      </c>
      <c r="CB5" s="91">
        <v>0</v>
      </c>
      <c r="CC5" s="25">
        <v>4857.9816132727401</v>
      </c>
      <c r="CD5" s="25">
        <v>29452.484260288598</v>
      </c>
      <c r="CE5" s="25">
        <v>857.43018894195995</v>
      </c>
      <c r="CF5" s="25"/>
      <c r="CG5" s="49">
        <f t="shared" si="0"/>
        <v>7.5087021156629074E-6</v>
      </c>
      <c r="CH5" s="49">
        <f t="shared" si="1"/>
        <v>7.5582959323028704E-6</v>
      </c>
      <c r="CI5" s="49">
        <f t="shared" si="2"/>
        <v>8.8174624695655529E-6</v>
      </c>
      <c r="CJ5" s="49">
        <f t="shared" si="3"/>
        <v>5.3355042547566327E-5</v>
      </c>
      <c r="CK5" s="49">
        <f t="shared" si="4"/>
        <v>6.1546585245093405E-5</v>
      </c>
      <c r="CL5" s="49">
        <f t="shared" si="5"/>
        <v>8.4612518734850365E-6</v>
      </c>
      <c r="CM5" s="49">
        <f t="shared" si="6"/>
        <v>7.6360962956796341E-6</v>
      </c>
      <c r="CN5" s="96">
        <f t="shared" si="7"/>
        <v>8.4254789464149747E-6</v>
      </c>
      <c r="CO5" s="96">
        <f t="shared" si="8"/>
        <v>8.6190739904687659E-6</v>
      </c>
      <c r="CP5" s="96">
        <f t="shared" si="9"/>
        <v>8.3809255238335347E-6</v>
      </c>
      <c r="CQ5" s="96">
        <f t="shared" si="10"/>
        <v>1.1446532432001489E-5</v>
      </c>
      <c r="CR5" s="95">
        <f t="shared" si="12"/>
        <v>8.5880595457531886E-6</v>
      </c>
      <c r="CS5" s="95">
        <f t="shared" si="13"/>
        <v>8.3788283658189102E-6</v>
      </c>
      <c r="CT5" s="96">
        <f t="shared" si="11"/>
        <v>8.5337114434451525E-6</v>
      </c>
    </row>
    <row r="6" spans="1:98" x14ac:dyDescent="0.25">
      <c r="A6" s="27" t="s">
        <v>4</v>
      </c>
      <c r="B6" s="25">
        <v>998515.17599999998</v>
      </c>
      <c r="C6" s="25">
        <v>16407.533817</v>
      </c>
      <c r="D6" s="25">
        <v>14619.579100999999</v>
      </c>
      <c r="E6" s="25">
        <v>102466.51323</v>
      </c>
      <c r="F6" s="25">
        <v>86836.027749000001</v>
      </c>
      <c r="G6" s="25">
        <v>7808.0850909999999</v>
      </c>
      <c r="H6" s="25">
        <v>235858.43301000001</v>
      </c>
      <c r="I6" s="89">
        <v>6687.0656281000001</v>
      </c>
      <c r="J6" s="89">
        <v>1795.4531873999999</v>
      </c>
      <c r="K6" s="89">
        <v>10022.618659</v>
      </c>
      <c r="L6" s="89">
        <v>9192.7202966999994</v>
      </c>
      <c r="M6" s="89">
        <v>2042.8267361000001</v>
      </c>
      <c r="N6" s="89">
        <v>1085.2517021000001</v>
      </c>
      <c r="O6" s="89">
        <v>1939.0894367000001</v>
      </c>
      <c r="Q6" s="27" t="s">
        <v>4</v>
      </c>
      <c r="R6" s="91">
        <v>19110.0953894784</v>
      </c>
      <c r="S6" s="25">
        <v>3307.9739836857302</v>
      </c>
      <c r="T6" s="91">
        <v>2042.83704242256</v>
      </c>
      <c r="U6" s="25">
        <v>6687.0994622567596</v>
      </c>
      <c r="V6" s="25">
        <v>6687.0994622567596</v>
      </c>
      <c r="W6" s="25">
        <v>5356.6870124432398</v>
      </c>
      <c r="X6" s="91">
        <v>298.93137628174202</v>
      </c>
      <c r="Y6" s="25">
        <v>1795.4622963427701</v>
      </c>
      <c r="Z6" s="91">
        <v>1085.25725912236</v>
      </c>
      <c r="AA6" s="25">
        <v>24131.5526363973</v>
      </c>
      <c r="AB6" s="25">
        <v>998519.77646888304</v>
      </c>
      <c r="AC6" s="25">
        <v>7948.6580810718297</v>
      </c>
      <c r="AD6" s="25">
        <v>3188.9820565105701</v>
      </c>
      <c r="AE6" s="25">
        <v>2268.12780057803</v>
      </c>
      <c r="AF6" s="25">
        <v>1371.6548165506399</v>
      </c>
      <c r="AG6" s="91">
        <v>2160.8447211186499</v>
      </c>
      <c r="AH6" s="25">
        <v>10022.6706867006</v>
      </c>
      <c r="AI6" s="25">
        <v>10022.6706867006</v>
      </c>
      <c r="AJ6" s="25">
        <v>34593801.0337824</v>
      </c>
      <c r="AK6" s="25">
        <v>0</v>
      </c>
      <c r="AL6" s="25">
        <v>3146.1992550226</v>
      </c>
      <c r="AM6" s="25">
        <v>551.64629587798902</v>
      </c>
      <c r="AN6" s="91">
        <v>24025.955361347598</v>
      </c>
      <c r="AO6" s="25">
        <v>3807.5500546635899</v>
      </c>
      <c r="AP6" s="25">
        <v>9192.7951127731394</v>
      </c>
      <c r="AQ6" s="25">
        <v>1939.09916092806</v>
      </c>
      <c r="AR6" s="25">
        <v>16407.609163488101</v>
      </c>
      <c r="AS6" s="25">
        <v>0</v>
      </c>
      <c r="AT6" s="91">
        <v>243483.14841268599</v>
      </c>
      <c r="AU6" s="25">
        <v>13157.6921670925</v>
      </c>
      <c r="AV6" s="25">
        <v>1461.9658200163501</v>
      </c>
      <c r="AW6" s="25">
        <v>14619.6579871088</v>
      </c>
      <c r="AX6" s="25">
        <v>0</v>
      </c>
      <c r="AY6" s="25">
        <v>12672.4605848419</v>
      </c>
      <c r="AZ6" s="25">
        <v>0.32697895795883902</v>
      </c>
      <c r="BA6" s="25">
        <v>70737.523862742106</v>
      </c>
      <c r="BB6" s="25">
        <v>0</v>
      </c>
      <c r="BC6" s="25">
        <v>647.65781448662597</v>
      </c>
      <c r="BD6" s="25">
        <v>7755.3620833064897</v>
      </c>
      <c r="BE6" s="25">
        <v>1.01940182200531</v>
      </c>
      <c r="BF6" s="25">
        <v>0</v>
      </c>
      <c r="BG6" s="25">
        <v>784.41667500494304</v>
      </c>
      <c r="BH6" s="25">
        <v>102463.88807379</v>
      </c>
      <c r="BI6" s="25">
        <v>86833.328107923997</v>
      </c>
      <c r="BJ6" s="25">
        <v>15630.5599658665</v>
      </c>
      <c r="BK6" s="25">
        <v>30.209941010030999</v>
      </c>
      <c r="BL6" s="25">
        <v>0.34305004630453501</v>
      </c>
      <c r="BM6" s="25">
        <v>458.08424276320699</v>
      </c>
      <c r="BN6" s="25">
        <v>349.22003890395001</v>
      </c>
      <c r="BO6" s="25">
        <v>31266.405049788002</v>
      </c>
      <c r="BP6" s="25">
        <v>143.49182750819</v>
      </c>
      <c r="BQ6" s="25">
        <v>179.458798610027</v>
      </c>
      <c r="BR6" s="25">
        <v>44666.019616470498</v>
      </c>
      <c r="BS6" s="25">
        <v>1172.40300319313</v>
      </c>
      <c r="BT6" s="25">
        <v>6.0455921452391701</v>
      </c>
      <c r="BU6" s="25">
        <v>544.79415146843201</v>
      </c>
      <c r="BV6" s="25">
        <v>0.472845632062798</v>
      </c>
      <c r="BW6" s="25">
        <v>7808.1248342263098</v>
      </c>
      <c r="BX6" s="25">
        <v>3102.0892864469902</v>
      </c>
      <c r="BY6" s="25">
        <v>0</v>
      </c>
      <c r="BZ6" s="25">
        <v>3403.1675475870702</v>
      </c>
      <c r="CA6" s="25">
        <v>10852.1608743341</v>
      </c>
      <c r="CB6" s="91">
        <v>0</v>
      </c>
      <c r="CC6" s="25">
        <v>37563.882204907597</v>
      </c>
      <c r="CD6" s="25">
        <v>235859.53760196501</v>
      </c>
      <c r="CE6" s="25">
        <v>8210.6126428920707</v>
      </c>
      <c r="CF6" s="25"/>
      <c r="CG6" s="49">
        <f t="shared" si="0"/>
        <v>4.6073099274137189E-6</v>
      </c>
      <c r="CH6" s="49">
        <f t="shared" si="1"/>
        <v>4.5921884996341758E-6</v>
      </c>
      <c r="CI6" s="49">
        <f t="shared" si="2"/>
        <v>5.3959220204202377E-6</v>
      </c>
      <c r="CJ6" s="49">
        <f t="shared" si="3"/>
        <v>-2.5619650042163269E-5</v>
      </c>
      <c r="CK6" s="49">
        <f t="shared" si="4"/>
        <v>-3.1088951740252639E-5</v>
      </c>
      <c r="CL6" s="49">
        <f t="shared" si="5"/>
        <v>5.0900093744685429E-6</v>
      </c>
      <c r="CM6" s="49">
        <f t="shared" si="6"/>
        <v>4.6832837431728935E-6</v>
      </c>
      <c r="CN6" s="96">
        <f t="shared" si="7"/>
        <v>5.0596417982296832E-6</v>
      </c>
      <c r="CO6" s="96">
        <f t="shared" si="8"/>
        <v>5.073339051137828E-6</v>
      </c>
      <c r="CP6" s="96">
        <f t="shared" si="9"/>
        <v>5.1910286492987341E-6</v>
      </c>
      <c r="CQ6" s="96">
        <f t="shared" si="10"/>
        <v>8.1386217273340775E-6</v>
      </c>
      <c r="CR6" s="95">
        <f t="shared" si="12"/>
        <v>5.0451280952016219E-6</v>
      </c>
      <c r="CS6" s="95">
        <f t="shared" si="13"/>
        <v>5.1204917247562153E-6</v>
      </c>
      <c r="CT6" s="96">
        <f t="shared" si="11"/>
        <v>5.0148424697954068E-6</v>
      </c>
    </row>
    <row r="7" spans="1:98" x14ac:dyDescent="0.25">
      <c r="A7" s="27" t="s">
        <v>5</v>
      </c>
      <c r="B7" s="25">
        <v>289095.62423999998</v>
      </c>
      <c r="C7" s="25">
        <v>4737.0038029999996</v>
      </c>
      <c r="D7" s="25">
        <v>3543.1277359999999</v>
      </c>
      <c r="E7" s="25">
        <v>29050.811756999999</v>
      </c>
      <c r="F7" s="25">
        <v>24619.334020999999</v>
      </c>
      <c r="G7" s="25">
        <v>2049.76422</v>
      </c>
      <c r="H7" s="25">
        <v>68094.480286000005</v>
      </c>
      <c r="I7" s="89">
        <v>2345.5560119000002</v>
      </c>
      <c r="J7" s="89">
        <v>628.83539235000001</v>
      </c>
      <c r="K7" s="89">
        <v>4684.8236682999996</v>
      </c>
      <c r="L7" s="89">
        <v>5271.7367002000001</v>
      </c>
      <c r="M7" s="89">
        <v>716.87234828999999</v>
      </c>
      <c r="N7" s="89">
        <v>379.39735272000001</v>
      </c>
      <c r="O7" s="89">
        <v>681.23834093999994</v>
      </c>
      <c r="Q7" s="27" t="s">
        <v>5</v>
      </c>
      <c r="R7" s="91">
        <v>4786.6415553270599</v>
      </c>
      <c r="S7" s="25">
        <v>826.842195339809</v>
      </c>
      <c r="T7" s="91">
        <v>716.87157624340898</v>
      </c>
      <c r="U7" s="25">
        <v>2345.5535051799602</v>
      </c>
      <c r="V7" s="25">
        <v>2345.5535051799602</v>
      </c>
      <c r="W7" s="25">
        <v>1347.52458133236</v>
      </c>
      <c r="X7" s="91">
        <v>75.068180995385006</v>
      </c>
      <c r="Y7" s="25">
        <v>628.83470166625204</v>
      </c>
      <c r="Z7" s="91">
        <v>379.39692319046901</v>
      </c>
      <c r="AA7" s="25">
        <v>7848.5416004495601</v>
      </c>
      <c r="AB7" s="25">
        <v>289095.340077275</v>
      </c>
      <c r="AC7" s="25">
        <v>1957.29057692673</v>
      </c>
      <c r="AD7" s="25">
        <v>1156.2871141653</v>
      </c>
      <c r="AE7" s="25">
        <v>403.25348328871701</v>
      </c>
      <c r="AF7" s="25">
        <v>343.207059763622</v>
      </c>
      <c r="AG7" s="91">
        <v>541.60753439194002</v>
      </c>
      <c r="AH7" s="25">
        <v>4684.8193875307297</v>
      </c>
      <c r="AI7" s="25">
        <v>4684.8193875307297</v>
      </c>
      <c r="AJ7" s="25">
        <v>6594691.5817423603</v>
      </c>
      <c r="AK7" s="25">
        <v>0</v>
      </c>
      <c r="AL7" s="25">
        <v>787.91348882060402</v>
      </c>
      <c r="AM7" s="25">
        <v>138.34097496429001</v>
      </c>
      <c r="AN7" s="91">
        <v>6627.7413968362098</v>
      </c>
      <c r="AO7" s="25">
        <v>954.41316707464296</v>
      </c>
      <c r="AP7" s="25">
        <v>5271.7475837571401</v>
      </c>
      <c r="AQ7" s="25">
        <v>681.23773649019802</v>
      </c>
      <c r="AR7" s="25">
        <v>4736.99923664158</v>
      </c>
      <c r="AS7" s="25">
        <v>0</v>
      </c>
      <c r="AT7" s="91">
        <v>70360.963490869093</v>
      </c>
      <c r="AU7" s="25">
        <v>3188.8109168169599</v>
      </c>
      <c r="AV7" s="25">
        <v>354.31235728114899</v>
      </c>
      <c r="AW7" s="25">
        <v>3543.12327409811</v>
      </c>
      <c r="AX7" s="25">
        <v>0</v>
      </c>
      <c r="AY7" s="25">
        <v>3057.0961696050499</v>
      </c>
      <c r="AZ7" s="25">
        <v>9.92593380813174E-2</v>
      </c>
      <c r="BA7" s="25">
        <v>19119.849985529301</v>
      </c>
      <c r="BB7" s="25">
        <v>0</v>
      </c>
      <c r="BC7" s="25">
        <v>179.627753719803</v>
      </c>
      <c r="BD7" s="25">
        <v>2157.3263398828199</v>
      </c>
      <c r="BE7" s="25">
        <v>0.28565252661618001</v>
      </c>
      <c r="BF7" s="25">
        <v>0</v>
      </c>
      <c r="BG7" s="25">
        <v>217.40108089540701</v>
      </c>
      <c r="BH7" s="25">
        <v>29049.891824414499</v>
      </c>
      <c r="BI7" s="25">
        <v>24618.418299290901</v>
      </c>
      <c r="BJ7" s="25">
        <v>4431.4735251236498</v>
      </c>
      <c r="BK7" s="25">
        <v>8.42856318733444</v>
      </c>
      <c r="BL7" s="25">
        <v>9.5066231855861799E-2</v>
      </c>
      <c r="BM7" s="25">
        <v>127.285547467936</v>
      </c>
      <c r="BN7" s="25">
        <v>98.291549546398997</v>
      </c>
      <c r="BO7" s="25">
        <v>8888.4119496744297</v>
      </c>
      <c r="BP7" s="25">
        <v>40.139203142390997</v>
      </c>
      <c r="BQ7" s="25">
        <v>50.447747818438302</v>
      </c>
      <c r="BR7" s="25">
        <v>12697.671860046101</v>
      </c>
      <c r="BS7" s="25">
        <v>545.90953146914001</v>
      </c>
      <c r="BT7" s="25">
        <v>1.6769190474544799</v>
      </c>
      <c r="BU7" s="25">
        <v>151.099065369356</v>
      </c>
      <c r="BV7" s="25">
        <v>0.13074139640150501</v>
      </c>
      <c r="BW7" s="25">
        <v>2049.76211436229</v>
      </c>
      <c r="BX7" s="25">
        <v>775.67018919029101</v>
      </c>
      <c r="BY7" s="25">
        <v>0</v>
      </c>
      <c r="BZ7" s="25">
        <v>859.14068391856699</v>
      </c>
      <c r="CA7" s="25">
        <v>2890.1486318796201</v>
      </c>
      <c r="CB7" s="91">
        <v>0</v>
      </c>
      <c r="CC7" s="25">
        <v>10274.724276963199</v>
      </c>
      <c r="CD7" s="25">
        <v>68094.413408773893</v>
      </c>
      <c r="CE7" s="25">
        <v>2207.5325048138202</v>
      </c>
      <c r="CF7" s="25"/>
      <c r="CG7" s="49">
        <f t="shared" si="0"/>
        <v>-9.82936790273926E-7</v>
      </c>
      <c r="CH7" s="49">
        <f t="shared" si="1"/>
        <v>-9.6397609323426729E-7</v>
      </c>
      <c r="CI7" s="49">
        <f t="shared" si="2"/>
        <v>-1.2593116089546141E-6</v>
      </c>
      <c r="CJ7" s="49">
        <f t="shared" si="3"/>
        <v>-3.1666329780921942E-5</v>
      </c>
      <c r="CK7" s="49">
        <f t="shared" si="4"/>
        <v>-3.7195226658720837E-5</v>
      </c>
      <c r="CL7" s="49">
        <f t="shared" si="5"/>
        <v>-1.0272584960888634E-6</v>
      </c>
      <c r="CM7" s="49">
        <f t="shared" si="6"/>
        <v>-9.8212404047322106E-7</v>
      </c>
      <c r="CN7" s="96">
        <f t="shared" si="7"/>
        <v>-1.0687103728193133E-6</v>
      </c>
      <c r="CO7" s="96">
        <f t="shared" si="8"/>
        <v>-1.0983538082688905E-6</v>
      </c>
      <c r="CP7" s="96">
        <f t="shared" si="9"/>
        <v>-9.1375248524124351E-7</v>
      </c>
      <c r="CQ7" s="96">
        <f t="shared" si="10"/>
        <v>2.0645107597259348E-6</v>
      </c>
      <c r="CR7" s="95">
        <f t="shared" si="12"/>
        <v>-1.076965226586466E-6</v>
      </c>
      <c r="CS7" s="95">
        <f t="shared" si="13"/>
        <v>-1.1321363418194152E-6</v>
      </c>
      <c r="CT7" s="96">
        <f t="shared" si="11"/>
        <v>-8.8728094941394086E-7</v>
      </c>
    </row>
    <row r="8" spans="1:98" x14ac:dyDescent="0.25">
      <c r="A8" s="27" t="s">
        <v>6</v>
      </c>
      <c r="B8" s="25">
        <v>1700.773052</v>
      </c>
      <c r="C8" s="25">
        <v>28.007961000000002</v>
      </c>
      <c r="D8" s="25">
        <v>28.090926</v>
      </c>
      <c r="E8" s="25">
        <v>177.38257100000001</v>
      </c>
      <c r="F8" s="25">
        <v>150.323824</v>
      </c>
      <c r="G8" s="25">
        <v>14.271841999999999</v>
      </c>
      <c r="H8" s="25">
        <v>402.62827299999998</v>
      </c>
      <c r="I8" s="89">
        <v>13.902851549999999</v>
      </c>
      <c r="J8" s="89">
        <v>8.0236816100000006</v>
      </c>
      <c r="K8" s="89">
        <v>28.812309590000002</v>
      </c>
      <c r="L8" s="89">
        <v>19.038007019999998</v>
      </c>
      <c r="M8" s="89">
        <v>4.2452558199999997</v>
      </c>
      <c r="N8" s="89">
        <v>1.0211972199999999</v>
      </c>
      <c r="O8" s="89">
        <v>4.0410173499999997</v>
      </c>
      <c r="Q8" s="27" t="s">
        <v>6</v>
      </c>
      <c r="R8" s="91">
        <v>24.762264530651901</v>
      </c>
      <c r="S8" s="25">
        <v>3.78937700851833</v>
      </c>
      <c r="T8" s="91">
        <v>4.2455936543266697</v>
      </c>
      <c r="U8" s="25">
        <v>13.9039647024433</v>
      </c>
      <c r="V8" s="25">
        <v>13.9039647024433</v>
      </c>
      <c r="W8" s="25">
        <v>8.0875944005307598</v>
      </c>
      <c r="X8" s="91">
        <v>8.2915921993004709</v>
      </c>
      <c r="Y8" s="25">
        <v>8.0243116951508995</v>
      </c>
      <c r="Z8" s="91">
        <v>1.0212766972491201</v>
      </c>
      <c r="AA8" s="25">
        <v>34.592122902953598</v>
      </c>
      <c r="AB8" s="25">
        <v>1700.8967111224199</v>
      </c>
      <c r="AC8" s="25">
        <v>13.4316564899959</v>
      </c>
      <c r="AD8" s="25">
        <v>6.2280807483259899</v>
      </c>
      <c r="AE8" s="25">
        <v>2.4266659485737798</v>
      </c>
      <c r="AF8" s="25">
        <v>0.27637521217927202</v>
      </c>
      <c r="AG8" s="91">
        <v>4.8023778348236501</v>
      </c>
      <c r="AH8" s="25">
        <v>28.8146237095701</v>
      </c>
      <c r="AI8" s="25">
        <v>28.8146237095701</v>
      </c>
      <c r="AJ8" s="25">
        <v>5886.12193585762</v>
      </c>
      <c r="AK8" s="25">
        <v>0</v>
      </c>
      <c r="AL8" s="25">
        <v>3.50151879309256</v>
      </c>
      <c r="AM8" s="25">
        <v>0.757762208016728</v>
      </c>
      <c r="AN8" s="91">
        <v>37.567500015164498</v>
      </c>
      <c r="AO8" s="25">
        <v>4.9337112935476197</v>
      </c>
      <c r="AP8" s="25">
        <v>19.0395596680324</v>
      </c>
      <c r="AQ8" s="25">
        <v>4.0413334923413302</v>
      </c>
      <c r="AR8" s="25">
        <v>28.009994845593699</v>
      </c>
      <c r="AS8" s="25">
        <v>0</v>
      </c>
      <c r="AT8" s="91">
        <v>414.36046726963002</v>
      </c>
      <c r="AU8" s="25">
        <v>25.283943863489799</v>
      </c>
      <c r="AV8" s="25">
        <v>2.8093237222837599</v>
      </c>
      <c r="AW8" s="25">
        <v>28.0932675857735</v>
      </c>
      <c r="AX8" s="25">
        <v>0</v>
      </c>
      <c r="AY8" s="25">
        <v>17.148810753330299</v>
      </c>
      <c r="AZ8" s="25">
        <v>4.1914653163356904E-3</v>
      </c>
      <c r="BA8" s="25">
        <v>107.43624958295899</v>
      </c>
      <c r="BB8" s="25">
        <v>1.75986908789276E-3</v>
      </c>
      <c r="BC8" s="25">
        <v>0.50391260721903397</v>
      </c>
      <c r="BD8" s="25">
        <v>5.3985445160579104</v>
      </c>
      <c r="BE8" s="25">
        <v>1.6969271002055799E-3</v>
      </c>
      <c r="BF8" s="25">
        <v>0</v>
      </c>
      <c r="BG8" s="25">
        <v>0.12204965019262801</v>
      </c>
      <c r="BH8" s="25">
        <v>177.40380104929201</v>
      </c>
      <c r="BI8" s="25">
        <v>150.34304529330001</v>
      </c>
      <c r="BJ8" s="25">
        <v>27.0607557559924</v>
      </c>
      <c r="BK8" s="25">
        <v>1.61398199738752E-3</v>
      </c>
      <c r="BL8" s="25">
        <v>2.92552651983884E-4</v>
      </c>
      <c r="BM8" s="25">
        <v>0.79637848675848899</v>
      </c>
      <c r="BN8" s="25">
        <v>7.4657236925213699E-2</v>
      </c>
      <c r="BO8" s="25">
        <v>58.602276404812699</v>
      </c>
      <c r="BP8" s="25">
        <v>0.38659701268208801</v>
      </c>
      <c r="BQ8" s="25">
        <v>0.17380766263771999</v>
      </c>
      <c r="BR8" s="25">
        <v>83.716262025937297</v>
      </c>
      <c r="BS8" s="25">
        <v>2.35488685332749</v>
      </c>
      <c r="BT8" s="25">
        <v>3.0461826908513702E-3</v>
      </c>
      <c r="BU8" s="25">
        <v>0.55568834459343996</v>
      </c>
      <c r="BV8" s="25">
        <v>2.70366638888429E-4</v>
      </c>
      <c r="BW8" s="25">
        <v>14.2729669260404</v>
      </c>
      <c r="BX8" s="25">
        <v>4.4336689308566299</v>
      </c>
      <c r="BY8" s="25">
        <v>0</v>
      </c>
      <c r="BZ8" s="25">
        <v>12.343617276895399</v>
      </c>
      <c r="CA8" s="25">
        <v>17.033799892161301</v>
      </c>
      <c r="CB8" s="91">
        <v>0</v>
      </c>
      <c r="CC8" s="25">
        <v>66.201406159936496</v>
      </c>
      <c r="CD8" s="25">
        <v>402.65762098689902</v>
      </c>
      <c r="CE8" s="25">
        <v>11.684507701121399</v>
      </c>
      <c r="CF8" s="25"/>
      <c r="CG8" s="49">
        <f t="shared" si="0"/>
        <v>7.270759745074714E-5</v>
      </c>
      <c r="CH8" s="49">
        <f t="shared" si="1"/>
        <v>7.2616696149256863E-5</v>
      </c>
      <c r="CI8" s="49">
        <f t="shared" si="2"/>
        <v>8.3357372181333531E-5</v>
      </c>
      <c r="CJ8" s="49">
        <f t="shared" si="3"/>
        <v>1.196850917895467E-4</v>
      </c>
      <c r="CK8" s="49">
        <f t="shared" si="4"/>
        <v>1.2786591498634598E-4</v>
      </c>
      <c r="CL8" s="49">
        <f t="shared" si="5"/>
        <v>7.8821363100902382E-5</v>
      </c>
      <c r="CM8" s="49">
        <f t="shared" si="6"/>
        <v>7.2891023475244823E-5</v>
      </c>
      <c r="CN8" s="96">
        <f t="shared" si="7"/>
        <v>8.0066484152367369E-5</v>
      </c>
      <c r="CO8" s="96">
        <f t="shared" si="8"/>
        <v>7.8528184632055322E-5</v>
      </c>
      <c r="CP8" s="96">
        <f t="shared" si="9"/>
        <v>8.0317045145910228E-5</v>
      </c>
      <c r="CQ8" s="96">
        <f t="shared" si="10"/>
        <v>8.1555177008296625E-5</v>
      </c>
      <c r="CR8" s="95">
        <f t="shared" si="12"/>
        <v>7.9579262356445154E-5</v>
      </c>
      <c r="CS8" s="95">
        <f t="shared" si="13"/>
        <v>7.782752201397828E-5</v>
      </c>
      <c r="CT8" s="96">
        <f t="shared" si="11"/>
        <v>7.823335411576077E-5</v>
      </c>
    </row>
    <row r="9" spans="1:98" x14ac:dyDescent="0.25">
      <c r="A9" s="27" t="s">
        <v>7</v>
      </c>
      <c r="B9" s="25">
        <v>65.273365999999996</v>
      </c>
      <c r="C9" s="25">
        <v>1.0753140000000001</v>
      </c>
      <c r="D9" s="25">
        <v>1.0976220000000001</v>
      </c>
      <c r="E9" s="25">
        <v>6.8250299999999999</v>
      </c>
      <c r="F9" s="25">
        <v>5.7839099999999997</v>
      </c>
      <c r="G9" s="25">
        <v>0.55378400000000005</v>
      </c>
      <c r="H9" s="25">
        <v>15.457762000000001</v>
      </c>
      <c r="I9" s="89">
        <v>0.53944906000000004</v>
      </c>
      <c r="J9" s="89">
        <v>0.31132949999999998</v>
      </c>
      <c r="K9" s="89">
        <v>1.1179558000000001</v>
      </c>
      <c r="L9" s="89">
        <v>0.73869991000000002</v>
      </c>
      <c r="M9" s="89">
        <v>0.16472160999999999</v>
      </c>
      <c r="N9" s="89">
        <v>3.9623749999999999E-2</v>
      </c>
      <c r="O9" s="89">
        <v>0.15679684999999999</v>
      </c>
      <c r="Q9" s="27" t="s">
        <v>7</v>
      </c>
      <c r="R9" s="91">
        <v>0.94833362309517899</v>
      </c>
      <c r="S9" s="25">
        <v>0.14512381169055899</v>
      </c>
      <c r="T9" s="91">
        <v>0.164722328796783</v>
      </c>
      <c r="U9" s="25">
        <v>0.53944825878741298</v>
      </c>
      <c r="V9" s="25">
        <v>0.53944825878741298</v>
      </c>
      <c r="W9" s="25">
        <v>0.30973296321037003</v>
      </c>
      <c r="X9" s="91">
        <v>0.31754620626200802</v>
      </c>
      <c r="Y9" s="25">
        <v>0.31132982632232598</v>
      </c>
      <c r="Z9" s="91">
        <v>3.9623745331062499E-2</v>
      </c>
      <c r="AA9" s="25">
        <v>1.3247936061905701</v>
      </c>
      <c r="AB9" s="25">
        <v>65.273347773607298</v>
      </c>
      <c r="AC9" s="25">
        <v>0.51439756839068096</v>
      </c>
      <c r="AD9" s="25">
        <v>0.23852248129631701</v>
      </c>
      <c r="AE9" s="25">
        <v>9.2936707767985502E-2</v>
      </c>
      <c r="AF9" s="25">
        <v>1.05845067043657E-2</v>
      </c>
      <c r="AG9" s="91">
        <v>0.18392157407529799</v>
      </c>
      <c r="AH9" s="25">
        <v>1.11795371868802</v>
      </c>
      <c r="AI9" s="25">
        <v>1.11795371868802</v>
      </c>
      <c r="AJ9" s="25">
        <v>182.67718866603801</v>
      </c>
      <c r="AK9" s="25">
        <v>0</v>
      </c>
      <c r="AL9" s="25">
        <v>0.134100262068927</v>
      </c>
      <c r="AM9" s="25">
        <v>2.9020048781009299E-2</v>
      </c>
      <c r="AN9" s="91">
        <v>1.43873279825589</v>
      </c>
      <c r="AO9" s="25">
        <v>0.188951355123817</v>
      </c>
      <c r="AP9" s="25">
        <v>0.73870262599800396</v>
      </c>
      <c r="AQ9" s="25">
        <v>0.156796325820698</v>
      </c>
      <c r="AR9" s="25">
        <v>1.0753128843620601</v>
      </c>
      <c r="AS9" s="25">
        <v>0</v>
      </c>
      <c r="AT9" s="91">
        <v>15.905947959897899</v>
      </c>
      <c r="AU9" s="25">
        <v>0.98786227726428399</v>
      </c>
      <c r="AV9" s="25">
        <v>0.109762520323858</v>
      </c>
      <c r="AW9" s="25">
        <v>1.0976247975881399</v>
      </c>
      <c r="AX9" s="25">
        <v>0</v>
      </c>
      <c r="AY9" s="25">
        <v>0.65675824914433101</v>
      </c>
      <c r="AZ9" s="25">
        <v>1.5314164145130199E-4</v>
      </c>
      <c r="BA9" s="25">
        <v>4.1145399636237299</v>
      </c>
      <c r="BB9" s="25">
        <v>6.9766552577478602E-5</v>
      </c>
      <c r="BC9" s="25">
        <v>1.7956282345938199E-2</v>
      </c>
      <c r="BD9" s="25">
        <v>0.19392344450139701</v>
      </c>
      <c r="BE9" s="25">
        <v>8.7408610151181899E-5</v>
      </c>
      <c r="BF9" s="25">
        <v>0</v>
      </c>
      <c r="BG9" s="25">
        <v>4.3404553646720304E-3</v>
      </c>
      <c r="BH9" s="25">
        <v>6.8253141974040501</v>
      </c>
      <c r="BI9" s="25">
        <v>5.7841947895655199</v>
      </c>
      <c r="BJ9" s="25">
        <v>1.04111940783853</v>
      </c>
      <c r="BK9" s="25">
        <v>6.18842904148547E-5</v>
      </c>
      <c r="BL9" s="25">
        <v>1.26235541813411E-5</v>
      </c>
      <c r="BM9" s="25">
        <v>4.36057557168604E-2</v>
      </c>
      <c r="BN9" s="25">
        <v>2.5861727211098002E-3</v>
      </c>
      <c r="BO9" s="25">
        <v>2.2566435732513201</v>
      </c>
      <c r="BP9" s="25">
        <v>1.41351906171288E-2</v>
      </c>
      <c r="BQ9" s="25">
        <v>6.4075058560271597E-3</v>
      </c>
      <c r="BR9" s="25">
        <v>3.2236990250059199</v>
      </c>
      <c r="BS9" s="25">
        <v>9.0186861752784703E-2</v>
      </c>
      <c r="BT9" s="25">
        <v>1.11912101721258E-4</v>
      </c>
      <c r="BU9" s="25">
        <v>2.0388014572551301E-2</v>
      </c>
      <c r="BV9" s="25">
        <v>1.26328620953829E-5</v>
      </c>
      <c r="BW9" s="25">
        <v>0.55378474732276195</v>
      </c>
      <c r="BX9" s="25">
        <v>0.16979851733957199</v>
      </c>
      <c r="BY9" s="25">
        <v>0</v>
      </c>
      <c r="BZ9" s="25">
        <v>0.472722977174446</v>
      </c>
      <c r="CA9" s="25">
        <v>0.652354559916003</v>
      </c>
      <c r="CB9" s="91">
        <v>0</v>
      </c>
      <c r="CC9" s="25">
        <v>2.5353501331040502</v>
      </c>
      <c r="CD9" s="25">
        <v>15.457757568742799</v>
      </c>
      <c r="CE9" s="25">
        <v>0.44748697586931002</v>
      </c>
      <c r="CF9" s="25"/>
      <c r="CG9" s="49">
        <f t="shared" si="0"/>
        <v>-2.7923169608457418E-7</v>
      </c>
      <c r="CH9" s="49">
        <f t="shared" si="1"/>
        <v>-1.0374996884910936E-6</v>
      </c>
      <c r="CI9" s="49">
        <f t="shared" si="2"/>
        <v>2.5487719267775755E-6</v>
      </c>
      <c r="CJ9" s="49">
        <f t="shared" si="3"/>
        <v>4.1640462247077042E-5</v>
      </c>
      <c r="CK9" s="49">
        <f t="shared" si="4"/>
        <v>4.9238242904929235E-5</v>
      </c>
      <c r="CL9" s="49">
        <f t="shared" si="5"/>
        <v>1.349484206650842E-6</v>
      </c>
      <c r="CM9" s="49">
        <f t="shared" si="6"/>
        <v>-2.8666874293809211E-7</v>
      </c>
      <c r="CN9" s="96">
        <f t="shared" si="7"/>
        <v>-1.4852423453176284E-6</v>
      </c>
      <c r="CO9" s="96">
        <f t="shared" si="8"/>
        <v>1.0481574216197505E-6</v>
      </c>
      <c r="CP9" s="96">
        <f t="shared" si="9"/>
        <v>-1.8617122252020471E-6</v>
      </c>
      <c r="CQ9" s="96">
        <f t="shared" si="10"/>
        <v>3.6767271353041472E-6</v>
      </c>
      <c r="CR9" s="95">
        <f t="shared" si="12"/>
        <v>4.3637066381960695E-6</v>
      </c>
      <c r="CS9" s="95">
        <f t="shared" si="13"/>
        <v>-1.1783179281383311E-7</v>
      </c>
      <c r="CT9" s="96">
        <f t="shared" si="11"/>
        <v>-3.3430474017282073E-6</v>
      </c>
    </row>
    <row r="10" spans="1:98" x14ac:dyDescent="0.25">
      <c r="A10" s="27" t="s">
        <v>8</v>
      </c>
      <c r="B10" s="25"/>
      <c r="C10" s="25"/>
      <c r="D10" s="25"/>
      <c r="E10" s="25"/>
      <c r="F10" s="25"/>
      <c r="G10" s="25"/>
      <c r="H10" s="25"/>
      <c r="I10" s="89"/>
      <c r="J10" s="89"/>
      <c r="K10" s="89"/>
      <c r="L10" s="89"/>
      <c r="M10" s="89"/>
      <c r="N10" s="89"/>
      <c r="O10" s="89"/>
      <c r="S10" s="25"/>
      <c r="T10" s="91"/>
      <c r="U10" s="25"/>
      <c r="V10" s="25"/>
      <c r="W10" s="25"/>
      <c r="X10" s="91"/>
      <c r="Y10" s="25"/>
      <c r="Z10" s="91"/>
      <c r="AA10" s="25"/>
      <c r="AB10" s="25"/>
      <c r="AC10" s="25"/>
      <c r="AD10" s="25"/>
      <c r="AE10" s="25"/>
      <c r="AF10" s="25"/>
      <c r="AG10" s="91"/>
      <c r="AH10" s="25"/>
      <c r="AI10" s="25"/>
      <c r="AJ10" s="25"/>
      <c r="AK10" s="25"/>
      <c r="AL10" s="25"/>
      <c r="AM10" s="25"/>
      <c r="AN10" s="91"/>
      <c r="AO10" s="25"/>
      <c r="AP10" s="25"/>
      <c r="AQ10" s="25"/>
      <c r="AR10" s="25"/>
      <c r="AS10" s="25"/>
      <c r="AT10" s="91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91"/>
      <c r="CC10" s="25"/>
      <c r="CD10" s="25"/>
      <c r="CE10" s="25"/>
      <c r="CF10" s="25"/>
      <c r="CG10" s="49">
        <f t="shared" si="0"/>
        <v>0</v>
      </c>
      <c r="CH10" s="49">
        <f t="shared" si="1"/>
        <v>0</v>
      </c>
      <c r="CI10" s="49">
        <f t="shared" si="2"/>
        <v>0</v>
      </c>
      <c r="CJ10" s="49">
        <f t="shared" si="3"/>
        <v>0</v>
      </c>
      <c r="CK10" s="49">
        <f t="shared" si="4"/>
        <v>0</v>
      </c>
      <c r="CL10" s="49">
        <f t="shared" si="5"/>
        <v>0</v>
      </c>
      <c r="CM10" s="49">
        <f t="shared" si="6"/>
        <v>0</v>
      </c>
      <c r="CN10" s="96">
        <f t="shared" si="7"/>
        <v>0</v>
      </c>
      <c r="CO10" s="96">
        <f t="shared" si="8"/>
        <v>0</v>
      </c>
      <c r="CP10" s="96">
        <f t="shared" si="9"/>
        <v>0</v>
      </c>
      <c r="CQ10" s="96">
        <f t="shared" si="10"/>
        <v>0</v>
      </c>
      <c r="CR10" s="95">
        <f t="shared" si="12"/>
        <v>0</v>
      </c>
      <c r="CS10" s="95">
        <f t="shared" si="13"/>
        <v>0</v>
      </c>
      <c r="CT10" s="96">
        <f t="shared" si="11"/>
        <v>0</v>
      </c>
    </row>
    <row r="11" spans="1:98" x14ac:dyDescent="0.25">
      <c r="A11" s="27" t="s">
        <v>9</v>
      </c>
      <c r="B11" s="25">
        <v>107746.54700000001</v>
      </c>
      <c r="C11" s="25">
        <v>1772.0143740000001</v>
      </c>
      <c r="D11" s="25">
        <v>1656.7752009999999</v>
      </c>
      <c r="E11" s="25">
        <v>11127.590389000001</v>
      </c>
      <c r="F11" s="25">
        <v>9430.1549450000002</v>
      </c>
      <c r="G11" s="25">
        <v>866.76594699999998</v>
      </c>
      <c r="H11" s="25">
        <v>25472.842903000001</v>
      </c>
      <c r="I11" s="89">
        <v>844.14805029000001</v>
      </c>
      <c r="J11" s="89">
        <v>487.17883248999999</v>
      </c>
      <c r="K11" s="89">
        <v>1749.4148990000001</v>
      </c>
      <c r="L11" s="89">
        <v>1155.9425008999999</v>
      </c>
      <c r="M11" s="89">
        <v>257.76189391999998</v>
      </c>
      <c r="N11" s="89">
        <v>62.004575809999999</v>
      </c>
      <c r="O11" s="89">
        <v>245.36097452999999</v>
      </c>
      <c r="Q11" s="27" t="s">
        <v>9</v>
      </c>
      <c r="R11" s="91">
        <v>1580.6469430677</v>
      </c>
      <c r="S11" s="25">
        <v>241.88692357082999</v>
      </c>
      <c r="T11" s="91">
        <v>257.756129724517</v>
      </c>
      <c r="U11" s="25">
        <v>844.12917940866498</v>
      </c>
      <c r="V11" s="25">
        <v>844.12917940866498</v>
      </c>
      <c r="W11" s="25">
        <v>516.25497097545701</v>
      </c>
      <c r="X11" s="91">
        <v>529.27735633825898</v>
      </c>
      <c r="Y11" s="25">
        <v>487.16792397716199</v>
      </c>
      <c r="Z11" s="91">
        <v>62.003189249386999</v>
      </c>
      <c r="AA11" s="25">
        <v>2208.11602242767</v>
      </c>
      <c r="AB11" s="25">
        <v>107744.589823246</v>
      </c>
      <c r="AC11" s="25">
        <v>857.38123316501299</v>
      </c>
      <c r="AD11" s="25">
        <v>397.55670545501698</v>
      </c>
      <c r="AE11" s="25">
        <v>154.90096633197501</v>
      </c>
      <c r="AF11" s="25">
        <v>17.6418584436021</v>
      </c>
      <c r="AG11" s="91">
        <v>306.549712974861</v>
      </c>
      <c r="AH11" s="25">
        <v>1749.3760192260099</v>
      </c>
      <c r="AI11" s="25">
        <v>1749.3760192260099</v>
      </c>
      <c r="AJ11" s="25">
        <v>3131980.72810381</v>
      </c>
      <c r="AK11" s="25">
        <v>0</v>
      </c>
      <c r="AL11" s="25">
        <v>223.51268756818999</v>
      </c>
      <c r="AM11" s="25">
        <v>48.370195924891902</v>
      </c>
      <c r="AN11" s="91">
        <v>2398.0406869521098</v>
      </c>
      <c r="AO11" s="25">
        <v>314.93344908642501</v>
      </c>
      <c r="AP11" s="25">
        <v>1155.9202598542199</v>
      </c>
      <c r="AQ11" s="25">
        <v>245.35550100698799</v>
      </c>
      <c r="AR11" s="25">
        <v>1771.98197647293</v>
      </c>
      <c r="AS11" s="25">
        <v>0</v>
      </c>
      <c r="AT11" s="91">
        <v>26219.399386429399</v>
      </c>
      <c r="AU11" s="25">
        <v>1491.05987592629</v>
      </c>
      <c r="AV11" s="25">
        <v>165.67329649542901</v>
      </c>
      <c r="AW11" s="25">
        <v>1656.7331724217199</v>
      </c>
      <c r="AX11" s="25">
        <v>0</v>
      </c>
      <c r="AY11" s="25">
        <v>1094.6581924325601</v>
      </c>
      <c r="AZ11" s="25">
        <v>0.26369194294074499</v>
      </c>
      <c r="BA11" s="25">
        <v>6857.9714150759401</v>
      </c>
      <c r="BB11" s="25">
        <v>0.110192662802956</v>
      </c>
      <c r="BC11" s="25">
        <v>31.7455463775635</v>
      </c>
      <c r="BD11" s="25">
        <v>339.94956143961798</v>
      </c>
      <c r="BE11" s="25">
        <v>0.104326241513406</v>
      </c>
      <c r="BF11" s="25">
        <v>0</v>
      </c>
      <c r="BG11" s="25">
        <v>7.68973080192022</v>
      </c>
      <c r="BH11" s="25">
        <v>11127.886420266501</v>
      </c>
      <c r="BI11" s="25">
        <v>9430.4832820158899</v>
      </c>
      <c r="BJ11" s="25">
        <v>1697.40313825063</v>
      </c>
      <c r="BK11" s="25">
        <v>0.10125907407585</v>
      </c>
      <c r="BL11" s="25">
        <v>1.8219881960912E-2</v>
      </c>
      <c r="BM11" s="25">
        <v>48.713378720547603</v>
      </c>
      <c r="BN11" s="25">
        <v>4.7103687649046204</v>
      </c>
      <c r="BO11" s="25">
        <v>3675.7186885163401</v>
      </c>
      <c r="BP11" s="25">
        <v>24.320522752723999</v>
      </c>
      <c r="BQ11" s="25">
        <v>10.9290640656977</v>
      </c>
      <c r="BR11" s="25">
        <v>5250.94920334772</v>
      </c>
      <c r="BS11" s="25">
        <v>150.319558857885</v>
      </c>
      <c r="BT11" s="25">
        <v>0.19158160189531301</v>
      </c>
      <c r="BU11" s="25">
        <v>34.951200068905401</v>
      </c>
      <c r="BV11" s="25">
        <v>1.6745754756912801E-2</v>
      </c>
      <c r="BW11" s="25">
        <v>866.74652540859904</v>
      </c>
      <c r="BX11" s="25">
        <v>283.01452536280402</v>
      </c>
      <c r="BY11" s="25">
        <v>0</v>
      </c>
      <c r="BZ11" s="25">
        <v>787.92870640903902</v>
      </c>
      <c r="CA11" s="25">
        <v>1087.31745829025</v>
      </c>
      <c r="CB11" s="91">
        <v>0</v>
      </c>
      <c r="CC11" s="25">
        <v>4225.8316250859198</v>
      </c>
      <c r="CD11" s="25">
        <v>25472.3779603564</v>
      </c>
      <c r="CE11" s="25">
        <v>745.85582950408195</v>
      </c>
      <c r="CF11" s="25"/>
      <c r="CG11" s="49">
        <f t="shared" si="0"/>
        <v>-1.8164635512669745E-5</v>
      </c>
      <c r="CH11" s="49">
        <f t="shared" si="1"/>
        <v>-1.8282880514652343E-5</v>
      </c>
      <c r="CI11" s="49">
        <f t="shared" si="2"/>
        <v>-2.536770121536634E-5</v>
      </c>
      <c r="CJ11" s="49">
        <f t="shared" si="3"/>
        <v>2.6603357613938736E-5</v>
      </c>
      <c r="CK11" s="49">
        <f t="shared" si="4"/>
        <v>3.4817775296872541E-5</v>
      </c>
      <c r="CL11" s="49">
        <f t="shared" si="5"/>
        <v>-2.2406961727283811E-5</v>
      </c>
      <c r="CM11" s="49">
        <f t="shared" si="6"/>
        <v>-1.8252483453507642E-5</v>
      </c>
      <c r="CN11" s="96">
        <f t="shared" si="7"/>
        <v>-2.235494274795776E-5</v>
      </c>
      <c r="CO11" s="96">
        <f t="shared" si="8"/>
        <v>-2.2391188020723617E-5</v>
      </c>
      <c r="CP11" s="96">
        <f t="shared" si="9"/>
        <v>-2.2224444305578493E-5</v>
      </c>
      <c r="CQ11" s="96">
        <f t="shared" si="10"/>
        <v>-1.9240616001813122E-5</v>
      </c>
      <c r="CR11" s="95">
        <f t="shared" si="12"/>
        <v>-2.236248110735446E-5</v>
      </c>
      <c r="CS11" s="95">
        <f t="shared" si="13"/>
        <v>-2.2362230446483683E-5</v>
      </c>
      <c r="CT11" s="96">
        <f t="shared" si="11"/>
        <v>-2.230804235467761E-5</v>
      </c>
    </row>
    <row r="12" spans="1:98" x14ac:dyDescent="0.25">
      <c r="A12" s="27" t="s">
        <v>10</v>
      </c>
      <c r="B12" s="25">
        <v>16118.607005</v>
      </c>
      <c r="C12" s="25">
        <v>142.56660242000001</v>
      </c>
      <c r="D12" s="25">
        <v>679.93304903000001</v>
      </c>
      <c r="E12" s="25">
        <v>2634.2005442999998</v>
      </c>
      <c r="F12" s="25">
        <v>2271.6672385000002</v>
      </c>
      <c r="G12" s="25">
        <v>186.43324817999999</v>
      </c>
      <c r="H12" s="25">
        <v>1302.538953</v>
      </c>
      <c r="I12" s="89">
        <v>179.73680314999999</v>
      </c>
      <c r="J12" s="89">
        <v>103.73057867999999</v>
      </c>
      <c r="K12" s="89">
        <v>372.48708184999998</v>
      </c>
      <c r="L12" s="89">
        <v>246.12436445</v>
      </c>
      <c r="M12" s="89">
        <v>54.88290713</v>
      </c>
      <c r="N12" s="89">
        <v>13.202073439999999</v>
      </c>
      <c r="O12" s="89">
        <v>52.242491569999999</v>
      </c>
      <c r="Q12" s="27" t="s">
        <v>10</v>
      </c>
      <c r="R12" s="91">
        <v>26.222864855332102</v>
      </c>
      <c r="S12" s="25">
        <v>4.0128913697294202</v>
      </c>
      <c r="T12" s="91">
        <v>54.884744707853201</v>
      </c>
      <c r="U12" s="25">
        <v>179.74273083744299</v>
      </c>
      <c r="V12" s="25">
        <v>179.74273083744299</v>
      </c>
      <c r="W12" s="25">
        <v>8.5646508859101491</v>
      </c>
      <c r="X12" s="91">
        <v>8.7806623546906408</v>
      </c>
      <c r="Y12" s="25">
        <v>103.733999279505</v>
      </c>
      <c r="Z12" s="91">
        <v>13.202509083972201</v>
      </c>
      <c r="AA12" s="25">
        <v>36.632507726954401</v>
      </c>
      <c r="AB12" s="25">
        <v>16119.148763681</v>
      </c>
      <c r="AC12" s="25">
        <v>14.2239050614386</v>
      </c>
      <c r="AD12" s="25">
        <v>6.59544485111683</v>
      </c>
      <c r="AE12" s="25">
        <v>2.5697960636314701</v>
      </c>
      <c r="AF12" s="25">
        <v>0.29267649074033902</v>
      </c>
      <c r="AG12" s="91">
        <v>5.0856343060794602</v>
      </c>
      <c r="AH12" s="25">
        <v>372.49945215986799</v>
      </c>
      <c r="AI12" s="25">
        <v>372.49945215986799</v>
      </c>
      <c r="AJ12" s="25">
        <v>8.5532776556049708</v>
      </c>
      <c r="AK12" s="25">
        <v>0</v>
      </c>
      <c r="AL12" s="25">
        <v>3.7080620711691599</v>
      </c>
      <c r="AM12" s="25">
        <v>0.80245801522370697</v>
      </c>
      <c r="AN12" s="91">
        <v>39.783368170473302</v>
      </c>
      <c r="AO12" s="25">
        <v>5.2247225731112996</v>
      </c>
      <c r="AP12" s="25">
        <v>246.13323460039501</v>
      </c>
      <c r="AQ12" s="25">
        <v>52.244232972597601</v>
      </c>
      <c r="AR12" s="25">
        <v>142.57138515958701</v>
      </c>
      <c r="AS12" s="25">
        <v>0</v>
      </c>
      <c r="AT12" s="91">
        <v>1314.9759928052099</v>
      </c>
      <c r="AU12" s="25">
        <v>611.96034266373397</v>
      </c>
      <c r="AV12" s="25">
        <v>67.995596496238306</v>
      </c>
      <c r="AW12" s="25">
        <v>679.95593915997301</v>
      </c>
      <c r="AX12" s="25">
        <v>0</v>
      </c>
      <c r="AY12" s="25">
        <v>18.1603012447124</v>
      </c>
      <c r="AZ12" s="25">
        <v>6.5295583087242301E-2</v>
      </c>
      <c r="BA12" s="25">
        <v>113.773303266836</v>
      </c>
      <c r="BB12" s="25">
        <v>2.6097093148585999E-2</v>
      </c>
      <c r="BC12" s="25">
        <v>7.9597364310476797</v>
      </c>
      <c r="BD12" s="25">
        <v>84.900340824969504</v>
      </c>
      <c r="BE12" s="25">
        <v>2.0308931439122099E-2</v>
      </c>
      <c r="BF12" s="25">
        <v>0</v>
      </c>
      <c r="BG12" s="25">
        <v>1.9299728489999199</v>
      </c>
      <c r="BH12" s="25">
        <v>2634.4169645031402</v>
      </c>
      <c r="BI12" s="25">
        <v>2271.8713778256702</v>
      </c>
      <c r="BJ12" s="25">
        <v>362.54558667746898</v>
      </c>
      <c r="BK12" s="25">
        <v>2.44399776660769E-2</v>
      </c>
      <c r="BL12" s="25">
        <v>4.0910179737319299E-3</v>
      </c>
      <c r="BM12" s="25">
        <v>8.9079883856104303</v>
      </c>
      <c r="BN12" s="25">
        <v>1.1971561817710801</v>
      </c>
      <c r="BO12" s="25">
        <v>885.06671984325101</v>
      </c>
      <c r="BP12" s="25">
        <v>6.0200373918219503</v>
      </c>
      <c r="BQ12" s="25">
        <v>2.6938045130816701</v>
      </c>
      <c r="BR12" s="25">
        <v>1264.36840436735</v>
      </c>
      <c r="BS12" s="25">
        <v>2.4937963009297301</v>
      </c>
      <c r="BT12" s="25">
        <v>4.7305950876612803E-2</v>
      </c>
      <c r="BU12" s="25">
        <v>8.6361307793889797</v>
      </c>
      <c r="BV12" s="25">
        <v>3.5477041862464601E-3</v>
      </c>
      <c r="BW12" s="25">
        <v>186.43950007462601</v>
      </c>
      <c r="BX12" s="25">
        <v>4.6951944819047</v>
      </c>
      <c r="BY12" s="25">
        <v>0</v>
      </c>
      <c r="BZ12" s="25">
        <v>13.0716824665987</v>
      </c>
      <c r="CA12" s="25">
        <v>18.038535544519299</v>
      </c>
      <c r="CB12" s="91">
        <v>0</v>
      </c>
      <c r="CC12" s="25">
        <v>70.106292624690198</v>
      </c>
      <c r="CD12" s="25">
        <v>1302.58286373341</v>
      </c>
      <c r="CE12" s="25">
        <v>12.3737226687625</v>
      </c>
      <c r="CF12" s="25"/>
      <c r="CG12" s="49">
        <f t="shared" si="0"/>
        <v>3.3610763066055613E-5</v>
      </c>
      <c r="CH12" s="49">
        <f t="shared" si="1"/>
        <v>3.3547405253512601E-5</v>
      </c>
      <c r="CI12" s="49">
        <f t="shared" si="2"/>
        <v>3.3665270434584981E-5</v>
      </c>
      <c r="CJ12" s="49">
        <f t="shared" si="3"/>
        <v>8.2157831000637788E-5</v>
      </c>
      <c r="CK12" s="49">
        <f t="shared" si="4"/>
        <v>8.9863216852473359E-5</v>
      </c>
      <c r="CL12" s="49">
        <f t="shared" si="5"/>
        <v>3.3534225719128292E-5</v>
      </c>
      <c r="CM12" s="49">
        <f t="shared" si="6"/>
        <v>3.3711647017461543E-5</v>
      </c>
      <c r="CN12" s="96">
        <f t="shared" si="7"/>
        <v>3.2979820154353432E-5</v>
      </c>
      <c r="CO12" s="96">
        <f t="shared" si="8"/>
        <v>3.2975806638060866E-5</v>
      </c>
      <c r="CP12" s="96">
        <f t="shared" si="9"/>
        <v>3.3210037262407456E-5</v>
      </c>
      <c r="CQ12" s="96">
        <f t="shared" si="10"/>
        <v>3.6039302386147546E-5</v>
      </c>
      <c r="CR12" s="95">
        <f t="shared" si="12"/>
        <v>3.3481787851528876E-5</v>
      </c>
      <c r="CS12" s="95">
        <f t="shared" si="13"/>
        <v>3.2998147918294344E-5</v>
      </c>
      <c r="CT12" s="96">
        <f t="shared" si="11"/>
        <v>3.3333069409008652E-5</v>
      </c>
    </row>
    <row r="13" spans="1:98" x14ac:dyDescent="0.25">
      <c r="A13" s="27" t="s">
        <v>12</v>
      </c>
      <c r="B13" s="25">
        <v>838548.27347000001</v>
      </c>
      <c r="C13" s="25">
        <v>13732.9804</v>
      </c>
      <c r="D13" s="25">
        <v>9909.5582630000008</v>
      </c>
      <c r="E13" s="25">
        <v>83936.239539999995</v>
      </c>
      <c r="F13" s="25">
        <v>71132.406457999998</v>
      </c>
      <c r="G13" s="25">
        <v>5833.131112</v>
      </c>
      <c r="H13" s="25">
        <v>197411.62065999999</v>
      </c>
      <c r="I13" s="89">
        <v>6673.5409381999998</v>
      </c>
      <c r="J13" s="89">
        <v>1789.1530657999999</v>
      </c>
      <c r="K13" s="89">
        <v>13329.190345999999</v>
      </c>
      <c r="L13" s="89">
        <v>14999.066541</v>
      </c>
      <c r="M13" s="89">
        <v>2039.6344938</v>
      </c>
      <c r="N13" s="89">
        <v>1079.4556851</v>
      </c>
      <c r="O13" s="89">
        <v>1938.2491554000001</v>
      </c>
      <c r="Q13" s="27" t="s">
        <v>12</v>
      </c>
      <c r="R13" s="91">
        <v>13941.3427927045</v>
      </c>
      <c r="S13" s="25">
        <v>2408.2211002127401</v>
      </c>
      <c r="T13" s="91">
        <v>2039.6340035691101</v>
      </c>
      <c r="U13" s="25">
        <v>6673.5391906319401</v>
      </c>
      <c r="V13" s="25">
        <v>6673.5391906319401</v>
      </c>
      <c r="W13" s="25">
        <v>3924.7362646097499</v>
      </c>
      <c r="X13" s="91">
        <v>218.640088757005</v>
      </c>
      <c r="Y13" s="25">
        <v>1789.1524788348099</v>
      </c>
      <c r="Z13" s="91">
        <v>1079.45536745758</v>
      </c>
      <c r="AA13" s="25">
        <v>22859.287540408499</v>
      </c>
      <c r="AB13" s="25">
        <v>838547.90943432495</v>
      </c>
      <c r="AC13" s="25">
        <v>5700.7114443271803</v>
      </c>
      <c r="AD13" s="25">
        <v>3367.7464280945901</v>
      </c>
      <c r="AE13" s="25">
        <v>1174.4970007440099</v>
      </c>
      <c r="AF13" s="25">
        <v>999.60859768801197</v>
      </c>
      <c r="AG13" s="91">
        <v>1577.4601744879401</v>
      </c>
      <c r="AH13" s="25">
        <v>13329.187698154899</v>
      </c>
      <c r="AI13" s="25">
        <v>13329.187698154899</v>
      </c>
      <c r="AJ13" s="25">
        <v>21935112.231637198</v>
      </c>
      <c r="AK13" s="25">
        <v>0</v>
      </c>
      <c r="AL13" s="25">
        <v>2294.83939411954</v>
      </c>
      <c r="AM13" s="25">
        <v>402.92555149850602</v>
      </c>
      <c r="AN13" s="91">
        <v>19303.643282487199</v>
      </c>
      <c r="AO13" s="25">
        <v>2779.77799306631</v>
      </c>
      <c r="AP13" s="25">
        <v>14999.108509759801</v>
      </c>
      <c r="AQ13" s="25">
        <v>1938.2482624814099</v>
      </c>
      <c r="AR13" s="25">
        <v>13732.976514352</v>
      </c>
      <c r="AS13" s="25">
        <v>0</v>
      </c>
      <c r="AT13" s="91">
        <v>204012.98492841999</v>
      </c>
      <c r="AU13" s="25">
        <v>8918.5993675338996</v>
      </c>
      <c r="AV13" s="25">
        <v>990.95542811374503</v>
      </c>
      <c r="AW13" s="25">
        <v>9909.5547956476403</v>
      </c>
      <c r="AX13" s="25">
        <v>0</v>
      </c>
      <c r="AY13" s="25">
        <v>8903.9522763081404</v>
      </c>
      <c r="AZ13" s="25">
        <v>0.35177479512519499</v>
      </c>
      <c r="BA13" s="25">
        <v>55687.554008082399</v>
      </c>
      <c r="BB13" s="25">
        <v>0</v>
      </c>
      <c r="BC13" s="25">
        <v>479.43020468508598</v>
      </c>
      <c r="BD13" s="25">
        <v>5822.57276917321</v>
      </c>
      <c r="BE13" s="25">
        <v>0.79201389408588097</v>
      </c>
      <c r="BF13" s="25">
        <v>0</v>
      </c>
      <c r="BG13" s="25">
        <v>578.66056004434597</v>
      </c>
      <c r="BH13" s="25">
        <v>83933.542422468498</v>
      </c>
      <c r="BI13" s="25">
        <v>71129.714294590201</v>
      </c>
      <c r="BJ13" s="25">
        <v>12803.8281278783</v>
      </c>
      <c r="BK13" s="25">
        <v>23.000997713697799</v>
      </c>
      <c r="BL13" s="25">
        <v>0.25293826246172402</v>
      </c>
      <c r="BM13" s="25">
        <v>342.11859277128701</v>
      </c>
      <c r="BN13" s="25">
        <v>276.88583480151198</v>
      </c>
      <c r="BO13" s="25">
        <v>25918.707768464399</v>
      </c>
      <c r="BP13" s="25">
        <v>110.59514286921601</v>
      </c>
      <c r="BQ13" s="25">
        <v>141.48394779392299</v>
      </c>
      <c r="BR13" s="25">
        <v>37026.747345913303</v>
      </c>
      <c r="BS13" s="25">
        <v>1589.98999043971</v>
      </c>
      <c r="BT13" s="25">
        <v>4.4775165888404196</v>
      </c>
      <c r="BU13" s="25">
        <v>403.29200970953002</v>
      </c>
      <c r="BV13" s="25">
        <v>0.34487711016809097</v>
      </c>
      <c r="BW13" s="25">
        <v>5833.1281216348098</v>
      </c>
      <c r="BX13" s="25">
        <v>2259.1799972077902</v>
      </c>
      <c r="BY13" s="25">
        <v>0</v>
      </c>
      <c r="BZ13" s="25">
        <v>2502.2924004444399</v>
      </c>
      <c r="CA13" s="25">
        <v>8417.7103011150502</v>
      </c>
      <c r="CB13" s="91">
        <v>0</v>
      </c>
      <c r="CC13" s="25">
        <v>29925.671960323401</v>
      </c>
      <c r="CD13" s="25">
        <v>197411.57049609101</v>
      </c>
      <c r="CE13" s="25">
        <v>6429.5548431064499</v>
      </c>
      <c r="CF13" s="25"/>
      <c r="CG13" s="49">
        <f t="shared" si="0"/>
        <v>-4.3412608025880219E-7</v>
      </c>
      <c r="CH13" s="49">
        <f t="shared" si="1"/>
        <v>-2.8294280537276313E-7</v>
      </c>
      <c r="CI13" s="49">
        <f t="shared" si="2"/>
        <v>-3.4989979053626758E-7</v>
      </c>
      <c r="CJ13" s="49">
        <f t="shared" si="3"/>
        <v>-3.2132932643619089E-5</v>
      </c>
      <c r="CK13" s="49">
        <f t="shared" si="4"/>
        <v>-3.7847214003448302E-5</v>
      </c>
      <c r="CL13" s="49">
        <f t="shared" si="5"/>
        <v>-5.1265180446905832E-7</v>
      </c>
      <c r="CM13" s="49">
        <f t="shared" si="6"/>
        <v>-2.5410818679407743E-7</v>
      </c>
      <c r="CN13" s="96">
        <f t="shared" si="7"/>
        <v>-2.6186518909683314E-7</v>
      </c>
      <c r="CO13" s="96">
        <f t="shared" si="8"/>
        <v>-3.2806873889977978E-7</v>
      </c>
      <c r="CP13" s="96">
        <f t="shared" si="9"/>
        <v>-1.9865010786606918E-7</v>
      </c>
      <c r="CQ13" s="96">
        <f t="shared" si="10"/>
        <v>2.7980914469436769E-6</v>
      </c>
      <c r="CR13" s="95">
        <f t="shared" si="12"/>
        <v>-2.403523236144788E-7</v>
      </c>
      <c r="CS13" s="95">
        <f t="shared" si="13"/>
        <v>-2.9426165832552468E-7</v>
      </c>
      <c r="CT13" s="96">
        <f t="shared" si="11"/>
        <v>-4.6068307969463194E-7</v>
      </c>
    </row>
    <row r="14" spans="1:98" x14ac:dyDescent="0.25">
      <c r="A14" s="27" t="s">
        <v>13</v>
      </c>
      <c r="B14" s="25">
        <v>4203.0376999999999</v>
      </c>
      <c r="C14" s="25">
        <v>69.350560000000002</v>
      </c>
      <c r="D14" s="25">
        <v>76.293034000000006</v>
      </c>
      <c r="E14" s="25">
        <v>444.48806100000002</v>
      </c>
      <c r="F14" s="25">
        <v>376.68481500000001</v>
      </c>
      <c r="G14" s="25">
        <v>37.378300000000003</v>
      </c>
      <c r="H14" s="25">
        <v>996.91593499999999</v>
      </c>
      <c r="I14" s="89">
        <v>32.010317630000003</v>
      </c>
      <c r="J14" s="89">
        <v>8.5946556899999997</v>
      </c>
      <c r="K14" s="89">
        <v>47.977278089999999</v>
      </c>
      <c r="L14" s="89">
        <v>44.004637180000003</v>
      </c>
      <c r="M14" s="89">
        <v>9.77880824</v>
      </c>
      <c r="N14" s="89">
        <v>5.1949918899999998</v>
      </c>
      <c r="O14" s="89">
        <v>9.2822281699999998</v>
      </c>
      <c r="Q14" s="27" t="s">
        <v>13</v>
      </c>
      <c r="R14" s="91">
        <v>79.235075597823595</v>
      </c>
      <c r="S14" s="25">
        <v>13.7156683345272</v>
      </c>
      <c r="T14" s="91">
        <v>9.7788181048576792</v>
      </c>
      <c r="U14" s="25">
        <v>32.0103604081093</v>
      </c>
      <c r="V14" s="25">
        <v>32.0103604081093</v>
      </c>
      <c r="W14" s="25">
        <v>22.210126664938201</v>
      </c>
      <c r="X14" s="91">
        <v>1.23943934732672</v>
      </c>
      <c r="Y14" s="25">
        <v>8.5946590456853098</v>
      </c>
      <c r="Z14" s="91">
        <v>5.19500203464818</v>
      </c>
      <c r="AA14" s="25">
        <v>100.055271078464</v>
      </c>
      <c r="AB14" s="25">
        <v>4203.04423082833</v>
      </c>
      <c r="AC14" s="25">
        <v>32.957057100253699</v>
      </c>
      <c r="AD14" s="25">
        <v>13.2222871646642</v>
      </c>
      <c r="AE14" s="25">
        <v>9.4042086859922893</v>
      </c>
      <c r="AF14" s="25">
        <v>5.6872281979011001</v>
      </c>
      <c r="AG14" s="91">
        <v>8.9593753080024996</v>
      </c>
      <c r="AH14" s="25">
        <v>47.977342374120603</v>
      </c>
      <c r="AI14" s="25">
        <v>47.977342374120603</v>
      </c>
      <c r="AJ14" s="25">
        <v>142133.989259152</v>
      </c>
      <c r="AK14" s="25">
        <v>0</v>
      </c>
      <c r="AL14" s="25">
        <v>13.0449158233926</v>
      </c>
      <c r="AM14" s="25">
        <v>2.2872672693082299</v>
      </c>
      <c r="AN14" s="91">
        <v>99.617416206867702</v>
      </c>
      <c r="AO14" s="25">
        <v>15.787025792653701</v>
      </c>
      <c r="AP14" s="25">
        <v>44.004819813188902</v>
      </c>
      <c r="AQ14" s="25">
        <v>9.2822481318081103</v>
      </c>
      <c r="AR14" s="25">
        <v>69.350659460528902</v>
      </c>
      <c r="AS14" s="25">
        <v>0</v>
      </c>
      <c r="AT14" s="91">
        <v>1028.5272413068999</v>
      </c>
      <c r="AU14" s="25">
        <v>68.663823454973297</v>
      </c>
      <c r="AV14" s="25">
        <v>7.62932175591527</v>
      </c>
      <c r="AW14" s="25">
        <v>76.293145210888596</v>
      </c>
      <c r="AX14" s="25">
        <v>0</v>
      </c>
      <c r="AY14" s="25">
        <v>52.543081839723897</v>
      </c>
      <c r="AZ14" s="25">
        <v>1.04242140404658E-2</v>
      </c>
      <c r="BA14" s="25">
        <v>293.29491102923299</v>
      </c>
      <c r="BB14" s="25">
        <v>4.4293836108401201E-3</v>
      </c>
      <c r="BC14" s="25">
        <v>1.2488575046985999</v>
      </c>
      <c r="BD14" s="25">
        <v>13.3942667848344</v>
      </c>
      <c r="BE14" s="25">
        <v>4.4647124597518599E-3</v>
      </c>
      <c r="BF14" s="25">
        <v>0</v>
      </c>
      <c r="BG14" s="25">
        <v>0.302395262983845</v>
      </c>
      <c r="BH14" s="25">
        <v>444.50871653406199</v>
      </c>
      <c r="BI14" s="25">
        <v>376.70536902269401</v>
      </c>
      <c r="BJ14" s="25">
        <v>67.803347511367505</v>
      </c>
      <c r="BK14" s="25">
        <v>4.0419921313734203E-3</v>
      </c>
      <c r="BL14" s="25">
        <v>7.4618845625754396E-4</v>
      </c>
      <c r="BM14" s="25">
        <v>2.1201801884731299</v>
      </c>
      <c r="BN14" s="25">
        <v>0.184311801451743</v>
      </c>
      <c r="BO14" s="25">
        <v>146.855570713801</v>
      </c>
      <c r="BP14" s="25">
        <v>0.96156736296345202</v>
      </c>
      <c r="BQ14" s="25">
        <v>0.432811592277209</v>
      </c>
      <c r="BR14" s="25">
        <v>209.79020155536</v>
      </c>
      <c r="BS14" s="25">
        <v>4.8610708793386497</v>
      </c>
      <c r="BT14" s="25">
        <v>7.5817555794022197E-3</v>
      </c>
      <c r="BU14" s="25">
        <v>1.3828191053643899</v>
      </c>
      <c r="BV14" s="25">
        <v>6.98904207355721E-4</v>
      </c>
      <c r="BW14" s="25">
        <v>37.378334386393</v>
      </c>
      <c r="BX14" s="25">
        <v>12.8620046936552</v>
      </c>
      <c r="BY14" s="25">
        <v>0</v>
      </c>
      <c r="BZ14" s="25">
        <v>14.110341728847301</v>
      </c>
      <c r="CA14" s="25">
        <v>44.995677791096199</v>
      </c>
      <c r="CB14" s="91">
        <v>0</v>
      </c>
      <c r="CC14" s="25">
        <v>155.74897317267099</v>
      </c>
      <c r="CD14" s="25">
        <v>996.91751144033503</v>
      </c>
      <c r="CE14" s="25">
        <v>34.043181211886498</v>
      </c>
      <c r="CF14" s="25"/>
      <c r="CG14" s="49">
        <f t="shared" si="0"/>
        <v>1.5538352963481528E-6</v>
      </c>
      <c r="CH14" s="49">
        <f t="shared" si="1"/>
        <v>1.4341705229325214E-6</v>
      </c>
      <c r="CI14" s="49">
        <f t="shared" si="2"/>
        <v>1.4576807705741877E-6</v>
      </c>
      <c r="CJ14" s="49">
        <f t="shared" si="3"/>
        <v>4.6470391163043986E-5</v>
      </c>
      <c r="CK14" s="49">
        <f t="shared" si="4"/>
        <v>5.4565572795920101E-5</v>
      </c>
      <c r="CL14" s="49">
        <f t="shared" si="5"/>
        <v>9.1995604393514881E-7</v>
      </c>
      <c r="CM14" s="49">
        <f t="shared" si="6"/>
        <v>1.5813172201356343E-6</v>
      </c>
      <c r="CN14" s="96">
        <f t="shared" si="7"/>
        <v>1.3363850303239985E-6</v>
      </c>
      <c r="CO14" s="96">
        <f t="shared" si="8"/>
        <v>3.9043859708929589E-7</v>
      </c>
      <c r="CP14" s="96">
        <f t="shared" si="9"/>
        <v>1.3398867789842324E-6</v>
      </c>
      <c r="CQ14" s="96">
        <f t="shared" si="10"/>
        <v>4.1503168893805478E-6</v>
      </c>
      <c r="CR14" s="95">
        <f t="shared" si="12"/>
        <v>1.0087995834527171E-6</v>
      </c>
      <c r="CS14" s="95">
        <f t="shared" si="13"/>
        <v>1.9527745942575316E-6</v>
      </c>
      <c r="CT14" s="96">
        <f t="shared" si="11"/>
        <v>2.1505405539368684E-6</v>
      </c>
    </row>
    <row r="15" spans="1:98" x14ac:dyDescent="0.25">
      <c r="A15" s="27" t="s">
        <v>14</v>
      </c>
      <c r="B15" s="25">
        <v>7967.6845160000003</v>
      </c>
      <c r="C15" s="25">
        <v>131.44697500000001</v>
      </c>
      <c r="D15" s="25">
        <v>143.55870300000001</v>
      </c>
      <c r="E15" s="25">
        <v>841.65879399999994</v>
      </c>
      <c r="F15" s="25">
        <v>713.27036799999996</v>
      </c>
      <c r="G15" s="25">
        <v>70.530810000000002</v>
      </c>
      <c r="H15" s="25">
        <v>1889.551115</v>
      </c>
      <c r="I15" s="89">
        <v>60.403126129999997</v>
      </c>
      <c r="J15" s="89">
        <v>16.218023160000001</v>
      </c>
      <c r="K15" s="89">
        <v>90.532609379999997</v>
      </c>
      <c r="L15" s="89">
        <v>83.036278679999995</v>
      </c>
      <c r="M15" s="89">
        <v>18.452506679999999</v>
      </c>
      <c r="N15" s="89">
        <v>9.8028943399999999</v>
      </c>
      <c r="O15" s="89">
        <v>17.51546531</v>
      </c>
      <c r="Q15" s="27" t="s">
        <v>14</v>
      </c>
      <c r="R15" s="91">
        <v>150.29214335896</v>
      </c>
      <c r="S15" s="25">
        <v>26.0157227812212</v>
      </c>
      <c r="T15" s="91">
        <v>18.452493646719301</v>
      </c>
      <c r="U15" s="25">
        <v>60.403102229010898</v>
      </c>
      <c r="V15" s="25">
        <v>60.403102229010898</v>
      </c>
      <c r="W15" s="25">
        <v>42.127896409470999</v>
      </c>
      <c r="X15" s="91">
        <v>2.3509561711426001</v>
      </c>
      <c r="Y15" s="25">
        <v>16.2180168256792</v>
      </c>
      <c r="Z15" s="91">
        <v>9.8029020129549895</v>
      </c>
      <c r="AA15" s="25">
        <v>189.78360109884801</v>
      </c>
      <c r="AB15" s="25">
        <v>7967.6806860298602</v>
      </c>
      <c r="AC15" s="25">
        <v>62.512542712913501</v>
      </c>
      <c r="AD15" s="25">
        <v>25.0798791430649</v>
      </c>
      <c r="AE15" s="25">
        <v>17.837797851664099</v>
      </c>
      <c r="AF15" s="25">
        <v>10.787444709296601</v>
      </c>
      <c r="AG15" s="91">
        <v>16.994057953286799</v>
      </c>
      <c r="AH15" s="25">
        <v>90.532571894620602</v>
      </c>
      <c r="AI15" s="25">
        <v>90.532571894620602</v>
      </c>
      <c r="AJ15" s="25">
        <v>249486.704884957</v>
      </c>
      <c r="AK15" s="25">
        <v>0</v>
      </c>
      <c r="AL15" s="25">
        <v>24.743429502195699</v>
      </c>
      <c r="AM15" s="25">
        <v>4.33845244990456</v>
      </c>
      <c r="AN15" s="91">
        <v>188.95315167494701</v>
      </c>
      <c r="AO15" s="25">
        <v>29.944637167860499</v>
      </c>
      <c r="AP15" s="25">
        <v>83.036516089904197</v>
      </c>
      <c r="AQ15" s="25">
        <v>17.515465533637698</v>
      </c>
      <c r="AR15" s="25">
        <v>131.44690898758199</v>
      </c>
      <c r="AS15" s="25">
        <v>0</v>
      </c>
      <c r="AT15" s="91">
        <v>1949.5072230691601</v>
      </c>
      <c r="AU15" s="25">
        <v>129.20275007589399</v>
      </c>
      <c r="AV15" s="25">
        <v>14.355861853602001</v>
      </c>
      <c r="AW15" s="25">
        <v>143.55861192949601</v>
      </c>
      <c r="AX15" s="25">
        <v>0</v>
      </c>
      <c r="AY15" s="25">
        <v>99.663089042802696</v>
      </c>
      <c r="AZ15" s="25">
        <v>1.9591946198404899E-2</v>
      </c>
      <c r="BA15" s="25">
        <v>556.31823111112305</v>
      </c>
      <c r="BB15" s="25">
        <v>8.4244343689545108E-3</v>
      </c>
      <c r="BC15" s="25">
        <v>2.3389044513522599</v>
      </c>
      <c r="BD15" s="25">
        <v>25.1136277884885</v>
      </c>
      <c r="BE15" s="25">
        <v>8.8540239047162402E-3</v>
      </c>
      <c r="BF15" s="25">
        <v>0</v>
      </c>
      <c r="BG15" s="25">
        <v>0.56617761431240599</v>
      </c>
      <c r="BH15" s="25">
        <v>841.69579763459603</v>
      </c>
      <c r="BI15" s="25">
        <v>713.30743803208998</v>
      </c>
      <c r="BJ15" s="25">
        <v>128.388359602506</v>
      </c>
      <c r="BK15" s="25">
        <v>7.6499899514431997E-3</v>
      </c>
      <c r="BL15" s="25">
        <v>1.43766832013315E-3</v>
      </c>
      <c r="BM15" s="25">
        <v>4.2489916593418098</v>
      </c>
      <c r="BN15" s="25">
        <v>0.34383073415014498</v>
      </c>
      <c r="BO15" s="25">
        <v>278.11370300324597</v>
      </c>
      <c r="BP15" s="25">
        <v>1.8074198821629499</v>
      </c>
      <c r="BQ15" s="25">
        <v>0.81449834210221606</v>
      </c>
      <c r="BR15" s="25">
        <v>397.29819038123401</v>
      </c>
      <c r="BS15" s="25">
        <v>9.2204167734512303</v>
      </c>
      <c r="BT15" s="25">
        <v>1.42609694770085E-2</v>
      </c>
      <c r="BU15" s="25">
        <v>2.6005114166349701</v>
      </c>
      <c r="BV15" s="25">
        <v>1.3637268436096201E-3</v>
      </c>
      <c r="BW15" s="25">
        <v>70.530784497539003</v>
      </c>
      <c r="BX15" s="25">
        <v>24.3965017744387</v>
      </c>
      <c r="BY15" s="25">
        <v>0</v>
      </c>
      <c r="BZ15" s="25">
        <v>26.7643493894725</v>
      </c>
      <c r="CA15" s="25">
        <v>85.347239760366605</v>
      </c>
      <c r="CB15" s="91">
        <v>0</v>
      </c>
      <c r="CC15" s="25">
        <v>295.42276139015502</v>
      </c>
      <c r="CD15" s="25">
        <v>1889.5503051417199</v>
      </c>
      <c r="CE15" s="25">
        <v>64.572736132572999</v>
      </c>
      <c r="CF15" s="25"/>
      <c r="CG15" s="49">
        <f t="shared" si="0"/>
        <v>-4.8068797557696201E-7</v>
      </c>
      <c r="CH15" s="49">
        <f t="shared" si="1"/>
        <v>-5.0219807657940097E-7</v>
      </c>
      <c r="CI15" s="49">
        <f t="shared" si="2"/>
        <v>-6.3437814702519631E-7</v>
      </c>
      <c r="CJ15" s="49">
        <f t="shared" si="3"/>
        <v>4.3965125606576623E-5</v>
      </c>
      <c r="CK15" s="49">
        <f t="shared" si="4"/>
        <v>5.1971922223487268E-5</v>
      </c>
      <c r="CL15" s="49">
        <f t="shared" si="5"/>
        <v>-3.6157901773508592E-7</v>
      </c>
      <c r="CM15" s="49">
        <f t="shared" si="6"/>
        <v>-4.2859823881280342E-7</v>
      </c>
      <c r="CN15" s="96">
        <f t="shared" si="7"/>
        <v>-3.9569126020978882E-7</v>
      </c>
      <c r="CO15" s="96">
        <f t="shared" si="8"/>
        <v>-3.9057292856989935E-7</v>
      </c>
      <c r="CP15" s="96">
        <f t="shared" si="9"/>
        <v>-4.140538934093576E-7</v>
      </c>
      <c r="CQ15" s="96">
        <f t="shared" si="10"/>
        <v>2.8591105957003276E-6</v>
      </c>
      <c r="CR15" s="95">
        <f t="shared" si="12"/>
        <v>-7.0631491559704231E-7</v>
      </c>
      <c r="CS15" s="95">
        <f t="shared" si="13"/>
        <v>7.8272342060166707E-7</v>
      </c>
      <c r="CT15" s="96">
        <f t="shared" si="11"/>
        <v>1.2768013559670846E-8</v>
      </c>
    </row>
    <row r="16" spans="1:98" x14ac:dyDescent="0.25">
      <c r="A16" s="27" t="s">
        <v>15</v>
      </c>
      <c r="B16" s="25">
        <v>3507.4859019999999</v>
      </c>
      <c r="C16" s="25">
        <v>57.642291</v>
      </c>
      <c r="D16" s="25">
        <v>51.755803</v>
      </c>
      <c r="E16" s="25">
        <v>360.29289899999998</v>
      </c>
      <c r="F16" s="25">
        <v>305.33288900000002</v>
      </c>
      <c r="G16" s="25">
        <v>27.550360000000001</v>
      </c>
      <c r="H16" s="25">
        <v>828.61254599999995</v>
      </c>
      <c r="I16" s="89">
        <v>23.596265280000001</v>
      </c>
      <c r="J16" s="89">
        <v>6.3355127900000001</v>
      </c>
      <c r="K16" s="89">
        <v>35.366240099999999</v>
      </c>
      <c r="L16" s="89">
        <v>32.437825340000003</v>
      </c>
      <c r="M16" s="89">
        <v>7.20840587</v>
      </c>
      <c r="N16" s="89">
        <v>3.82946557</v>
      </c>
      <c r="O16" s="89">
        <v>6.8423537799999998</v>
      </c>
      <c r="Q16" s="27" t="s">
        <v>15</v>
      </c>
      <c r="R16" s="91">
        <v>67.093749225679801</v>
      </c>
      <c r="S16" s="25">
        <v>11.613989920622901</v>
      </c>
      <c r="T16" s="91">
        <v>7.2083320456292697</v>
      </c>
      <c r="U16" s="25">
        <v>23.596045729135199</v>
      </c>
      <c r="V16" s="25">
        <v>23.596045729135199</v>
      </c>
      <c r="W16" s="25">
        <v>18.806835323576699</v>
      </c>
      <c r="X16" s="91">
        <v>1.0495202938228401</v>
      </c>
      <c r="Y16" s="25">
        <v>6.33544439434921</v>
      </c>
      <c r="Z16" s="91">
        <v>3.8294330287200502</v>
      </c>
      <c r="AA16" s="25">
        <v>84.723685734199293</v>
      </c>
      <c r="AB16" s="25">
        <v>3507.45566602181</v>
      </c>
      <c r="AC16" s="25">
        <v>27.906995663916</v>
      </c>
      <c r="AD16" s="25">
        <v>11.1962270922008</v>
      </c>
      <c r="AE16" s="25">
        <v>7.9631882892658901</v>
      </c>
      <c r="AF16" s="25">
        <v>4.8157648930849604</v>
      </c>
      <c r="AG16" s="91">
        <v>7.5865241433773098</v>
      </c>
      <c r="AH16" s="25">
        <v>35.365904784444197</v>
      </c>
      <c r="AI16" s="25">
        <v>35.365904784444197</v>
      </c>
      <c r="AJ16" s="25">
        <v>38259.828572906299</v>
      </c>
      <c r="AK16" s="25">
        <v>0</v>
      </c>
      <c r="AL16" s="25">
        <v>11.0460225394782</v>
      </c>
      <c r="AM16" s="25">
        <v>1.93677115003588</v>
      </c>
      <c r="AN16" s="91">
        <v>84.352878012106402</v>
      </c>
      <c r="AO16" s="25">
        <v>13.3679661320101</v>
      </c>
      <c r="AP16" s="25">
        <v>32.437626021432898</v>
      </c>
      <c r="AQ16" s="25">
        <v>6.84228283061905</v>
      </c>
      <c r="AR16" s="25">
        <v>57.641784305516502</v>
      </c>
      <c r="AS16" s="25">
        <v>0</v>
      </c>
      <c r="AT16" s="91">
        <v>855.37126235552796</v>
      </c>
      <c r="AU16" s="25">
        <v>46.5797152757155</v>
      </c>
      <c r="AV16" s="25">
        <v>5.1755207273929704</v>
      </c>
      <c r="AW16" s="25">
        <v>51.7552360031085</v>
      </c>
      <c r="AX16" s="25">
        <v>0</v>
      </c>
      <c r="AY16" s="25">
        <v>44.491854527571498</v>
      </c>
      <c r="AZ16" s="25">
        <v>0.12037316049096899</v>
      </c>
      <c r="BA16" s="25">
        <v>248.35298578467501</v>
      </c>
      <c r="BB16" s="25">
        <v>2.4138189311992502</v>
      </c>
      <c r="BC16" s="25">
        <v>4.3967530153166097</v>
      </c>
      <c r="BD16" s="25">
        <v>10.564424745228299</v>
      </c>
      <c r="BE16" s="25">
        <v>9.7742010846740196E-2</v>
      </c>
      <c r="BF16" s="25">
        <v>0</v>
      </c>
      <c r="BG16" s="25">
        <v>3.9998245953140699</v>
      </c>
      <c r="BH16" s="25">
        <v>360.27055595796202</v>
      </c>
      <c r="BI16" s="25">
        <v>305.31103621832801</v>
      </c>
      <c r="BJ16" s="25">
        <v>54.959519739634104</v>
      </c>
      <c r="BK16" s="25">
        <v>0.29440261360141501</v>
      </c>
      <c r="BL16" s="25">
        <v>2.0518147718491801E-2</v>
      </c>
      <c r="BM16" s="25">
        <v>78.988916867011696</v>
      </c>
      <c r="BN16" s="25">
        <v>9.5024942145207403E-2</v>
      </c>
      <c r="BO16" s="25">
        <v>81.431553947651196</v>
      </c>
      <c r="BP16" s="25">
        <v>0.48626900510921101</v>
      </c>
      <c r="BQ16" s="25">
        <v>0.812972100398485</v>
      </c>
      <c r="BR16" s="25">
        <v>116.36131437358399</v>
      </c>
      <c r="BS16" s="25">
        <v>4.11620266366414</v>
      </c>
      <c r="BT16" s="25">
        <v>2.6900201703070401</v>
      </c>
      <c r="BU16" s="25">
        <v>2.5283476398970399</v>
      </c>
      <c r="BV16" s="25">
        <v>8.7599525080330892E-3</v>
      </c>
      <c r="BW16" s="25">
        <v>27.550104758786699</v>
      </c>
      <c r="BX16" s="25">
        <v>10.8911333789579</v>
      </c>
      <c r="BY16" s="25">
        <v>0</v>
      </c>
      <c r="BZ16" s="25">
        <v>11.9482256563848</v>
      </c>
      <c r="CA16" s="25">
        <v>38.100882461050801</v>
      </c>
      <c r="CB16" s="91">
        <v>0</v>
      </c>
      <c r="CC16" s="25">
        <v>131.883362316063</v>
      </c>
      <c r="CD16" s="25">
        <v>828.60534297855395</v>
      </c>
      <c r="CE16" s="25">
        <v>28.826722222081798</v>
      </c>
      <c r="CF16" s="25"/>
      <c r="CG16" s="49">
        <f t="shared" si="0"/>
        <v>-8.6204133201734246E-6</v>
      </c>
      <c r="CH16" s="49">
        <f t="shared" si="1"/>
        <v>-8.7903252058100559E-6</v>
      </c>
      <c r="CI16" s="49">
        <f t="shared" si="2"/>
        <v>-1.0955233203513088E-5</v>
      </c>
      <c r="CJ16" s="49">
        <f t="shared" si="3"/>
        <v>-6.2013550919192567E-5</v>
      </c>
      <c r="CK16" s="49">
        <f t="shared" si="4"/>
        <v>-7.1570349802735356E-5</v>
      </c>
      <c r="CL16" s="49">
        <f t="shared" si="5"/>
        <v>-9.2645327793459498E-6</v>
      </c>
      <c r="CM16" s="49">
        <f t="shared" si="6"/>
        <v>-8.6928703659802198E-6</v>
      </c>
      <c r="CN16" s="96">
        <f t="shared" si="7"/>
        <v>-9.3044751869388674E-6</v>
      </c>
      <c r="CO16" s="96">
        <f t="shared" si="8"/>
        <v>-1.0795598250238456E-5</v>
      </c>
      <c r="CP16" s="96">
        <f t="shared" si="9"/>
        <v>-9.4812328043230465E-6</v>
      </c>
      <c r="CQ16" s="96">
        <f t="shared" si="10"/>
        <v>-6.1446340812383829E-6</v>
      </c>
      <c r="CR16" s="95">
        <f t="shared" si="12"/>
        <v>-1.0241428141217502E-5</v>
      </c>
      <c r="CS16" s="95">
        <f t="shared" si="13"/>
        <v>-8.4976034788537405E-6</v>
      </c>
      <c r="CT16" s="96">
        <f t="shared" si="11"/>
        <v>-1.0369148283044431E-5</v>
      </c>
    </row>
    <row r="17" spans="1:98" x14ac:dyDescent="0.25">
      <c r="A17" s="27" t="s">
        <v>16</v>
      </c>
      <c r="B17" s="25">
        <v>267114.58776999998</v>
      </c>
      <c r="C17" s="25">
        <v>4451.9014630000001</v>
      </c>
      <c r="D17" s="25">
        <v>7138.3696849999997</v>
      </c>
      <c r="E17" s="25">
        <v>30293.281056</v>
      </c>
      <c r="F17" s="25">
        <v>25672.272432999998</v>
      </c>
      <c r="G17" s="25">
        <v>3075.6682099999998</v>
      </c>
      <c r="H17" s="25">
        <v>63996.081371</v>
      </c>
      <c r="I17" s="89">
        <v>2633.2061690999999</v>
      </c>
      <c r="J17" s="89">
        <v>707.00643034999996</v>
      </c>
      <c r="K17" s="89">
        <v>3946.6670045999999</v>
      </c>
      <c r="L17" s="89">
        <v>3619.8729211</v>
      </c>
      <c r="M17" s="89">
        <v>804.41620436000005</v>
      </c>
      <c r="N17" s="89">
        <v>427.34610823999998</v>
      </c>
      <c r="O17" s="89">
        <v>763.56694491999997</v>
      </c>
      <c r="Q17" s="27" t="s">
        <v>16</v>
      </c>
      <c r="R17" s="91">
        <v>4848.8893655172997</v>
      </c>
      <c r="S17" s="25">
        <v>839.34715075337203</v>
      </c>
      <c r="T17" s="91">
        <v>804.41621067619496</v>
      </c>
      <c r="U17" s="25">
        <v>2633.2047792120602</v>
      </c>
      <c r="V17" s="25">
        <v>2633.2047792120602</v>
      </c>
      <c r="W17" s="25">
        <v>1359.1769175008501</v>
      </c>
      <c r="X17" s="91">
        <v>75.849194006118694</v>
      </c>
      <c r="Y17" s="25">
        <v>707.00593910738405</v>
      </c>
      <c r="Z17" s="91">
        <v>427.34599508845798</v>
      </c>
      <c r="AA17" s="25">
        <v>6123.0085845465201</v>
      </c>
      <c r="AB17" s="25">
        <v>267114.45341396902</v>
      </c>
      <c r="AC17" s="25">
        <v>2016.84949749269</v>
      </c>
      <c r="AD17" s="25">
        <v>809.15495489988598</v>
      </c>
      <c r="AE17" s="25">
        <v>575.50231322660898</v>
      </c>
      <c r="AF17" s="25">
        <v>348.03593489792399</v>
      </c>
      <c r="AG17" s="91">
        <v>548.28101534333905</v>
      </c>
      <c r="AH17" s="25">
        <v>3946.66632939177</v>
      </c>
      <c r="AI17" s="25">
        <v>3946.66632939177</v>
      </c>
      <c r="AJ17" s="25">
        <v>26734921.701976001</v>
      </c>
      <c r="AK17" s="25">
        <v>0</v>
      </c>
      <c r="AL17" s="25">
        <v>798.29971797625001</v>
      </c>
      <c r="AM17" s="25">
        <v>139.971650506781</v>
      </c>
      <c r="AN17" s="91">
        <v>6096.2138380716397</v>
      </c>
      <c r="AO17" s="25">
        <v>966.10716914861098</v>
      </c>
      <c r="AP17" s="25">
        <v>3619.8845624583</v>
      </c>
      <c r="AQ17" s="25">
        <v>763.56644894200394</v>
      </c>
      <c r="AR17" s="25">
        <v>4451.8984884462297</v>
      </c>
      <c r="AS17" s="25">
        <v>0</v>
      </c>
      <c r="AT17" s="91">
        <v>65930.495322486502</v>
      </c>
      <c r="AU17" s="25">
        <v>6424.5272290009198</v>
      </c>
      <c r="AV17" s="25">
        <v>713.83648239523302</v>
      </c>
      <c r="AW17" s="25">
        <v>7138.3637113961504</v>
      </c>
      <c r="AX17" s="25">
        <v>0</v>
      </c>
      <c r="AY17" s="25">
        <v>3215.4402023110702</v>
      </c>
      <c r="AZ17" s="25">
        <v>0.77263189058350801</v>
      </c>
      <c r="BA17" s="25">
        <v>17948.546323223502</v>
      </c>
      <c r="BB17" s="25">
        <v>0.286102839620474</v>
      </c>
      <c r="BC17" s="25">
        <v>96.074152627633794</v>
      </c>
      <c r="BD17" s="25">
        <v>1018.39202169822</v>
      </c>
      <c r="BE17" s="25">
        <v>0.13483509371352001</v>
      </c>
      <c r="BF17" s="25">
        <v>0</v>
      </c>
      <c r="BG17" s="25">
        <v>23.330298536924602</v>
      </c>
      <c r="BH17" s="25">
        <v>30294.8182363913</v>
      </c>
      <c r="BI17" s="25">
        <v>25673.812607613301</v>
      </c>
      <c r="BJ17" s="25">
        <v>4621.0056287780299</v>
      </c>
      <c r="BK17" s="25">
        <v>0.27709109726714998</v>
      </c>
      <c r="BL17" s="25">
        <v>4.03773832755722E-2</v>
      </c>
      <c r="BM17" s="25">
        <v>45.177941215143498</v>
      </c>
      <c r="BN17" s="25">
        <v>14.7532577723617</v>
      </c>
      <c r="BO17" s="25">
        <v>9993.2532351339505</v>
      </c>
      <c r="BP17" s="25">
        <v>71.191480511913198</v>
      </c>
      <c r="BQ17" s="25">
        <v>31.637430468845899</v>
      </c>
      <c r="BR17" s="25">
        <v>14276.0677262719</v>
      </c>
      <c r="BS17" s="25">
        <v>297.47891200506598</v>
      </c>
      <c r="BT17" s="25">
        <v>0.55720698532493296</v>
      </c>
      <c r="BU17" s="25">
        <v>101.83627323853401</v>
      </c>
      <c r="BV17" s="25">
        <v>3.0544848118630698E-2</v>
      </c>
      <c r="BW17" s="25">
        <v>3075.6662766852601</v>
      </c>
      <c r="BX17" s="25">
        <v>787.10730472584396</v>
      </c>
      <c r="BY17" s="25">
        <v>0</v>
      </c>
      <c r="BZ17" s="25">
        <v>863.50133794225997</v>
      </c>
      <c r="CA17" s="25">
        <v>2753.5668950406398</v>
      </c>
      <c r="CB17" s="91">
        <v>0</v>
      </c>
      <c r="CC17" s="25">
        <v>9531.2479532015404</v>
      </c>
      <c r="CD17" s="25">
        <v>63996.056243125699</v>
      </c>
      <c r="CE17" s="25">
        <v>2083.3160876171901</v>
      </c>
      <c r="CF17" s="25"/>
      <c r="CG17" s="49">
        <f t="shared" si="0"/>
        <v>-5.0299024131615902E-7</v>
      </c>
      <c r="CH17" s="49">
        <f t="shared" si="1"/>
        <v>-6.6815355081910857E-7</v>
      </c>
      <c r="CI17" s="49">
        <f t="shared" si="2"/>
        <v>-8.3683027257927015E-7</v>
      </c>
      <c r="CJ17" s="49">
        <f t="shared" si="3"/>
        <v>5.0743278301836293E-5</v>
      </c>
      <c r="CK17" s="49">
        <f t="shared" si="4"/>
        <v>5.9993700102806633E-5</v>
      </c>
      <c r="CL17" s="49">
        <f t="shared" si="5"/>
        <v>-6.28583646785709E-7</v>
      </c>
      <c r="CM17" s="49">
        <f t="shared" si="6"/>
        <v>-3.926470771861204E-7</v>
      </c>
      <c r="CN17" s="96">
        <f t="shared" si="7"/>
        <v>-5.2783103579382581E-7</v>
      </c>
      <c r="CO17" s="96">
        <f t="shared" si="8"/>
        <v>-6.9482057704179928E-7</v>
      </c>
      <c r="CP17" s="96">
        <f t="shared" si="9"/>
        <v>-1.7108315172345379E-7</v>
      </c>
      <c r="CQ17" s="96">
        <f t="shared" si="10"/>
        <v>3.2159577293950626E-6</v>
      </c>
      <c r="CR17" s="95">
        <f t="shared" si="12"/>
        <v>7.851899152000609E-9</v>
      </c>
      <c r="CS17" s="95">
        <f t="shared" si="13"/>
        <v>-2.6477728429926882E-7</v>
      </c>
      <c r="CT17" s="96">
        <f t="shared" si="11"/>
        <v>-6.4955404280430939E-7</v>
      </c>
    </row>
    <row r="18" spans="1:98" x14ac:dyDescent="0.25">
      <c r="A18" s="27" t="s">
        <v>17</v>
      </c>
      <c r="B18" s="25">
        <v>259070.9399</v>
      </c>
      <c r="C18" s="25">
        <v>4278.5602490000001</v>
      </c>
      <c r="D18" s="25">
        <v>4901.0854380000001</v>
      </c>
      <c r="E18" s="25">
        <v>27575.019527</v>
      </c>
      <c r="F18" s="25">
        <v>23368.659844999998</v>
      </c>
      <c r="G18" s="25">
        <v>2364.652595</v>
      </c>
      <c r="H18" s="25">
        <v>61504.289263999999</v>
      </c>
      <c r="I18" s="89">
        <v>2302.9313029999998</v>
      </c>
      <c r="J18" s="89">
        <v>1329.0789262000001</v>
      </c>
      <c r="K18" s="89">
        <v>4772.6015974000002</v>
      </c>
      <c r="L18" s="89">
        <v>3153.5418155000002</v>
      </c>
      <c r="M18" s="89">
        <v>703.20357701</v>
      </c>
      <c r="N18" s="89">
        <v>169.15549920000001</v>
      </c>
      <c r="O18" s="89">
        <v>669.37247814</v>
      </c>
      <c r="Q18" s="27" t="s">
        <v>17</v>
      </c>
      <c r="R18" s="91">
        <v>3710.8869917692</v>
      </c>
      <c r="S18" s="25">
        <v>567.87828475732897</v>
      </c>
      <c r="T18" s="91">
        <v>703.23832069537696</v>
      </c>
      <c r="U18" s="25">
        <v>2303.0450031201499</v>
      </c>
      <c r="V18" s="25">
        <v>2303.0450031201499</v>
      </c>
      <c r="W18" s="25">
        <v>1212.0124969736901</v>
      </c>
      <c r="X18" s="91">
        <v>1242.5850806312201</v>
      </c>
      <c r="Y18" s="25">
        <v>1329.1445175231499</v>
      </c>
      <c r="Z18" s="91">
        <v>169.16382149456501</v>
      </c>
      <c r="AA18" s="25">
        <v>5183.9973417408601</v>
      </c>
      <c r="AB18" s="25">
        <v>259084.04370158599</v>
      </c>
      <c r="AC18" s="25">
        <v>2012.8749757918299</v>
      </c>
      <c r="AD18" s="25">
        <v>933.34428631174205</v>
      </c>
      <c r="AE18" s="25">
        <v>363.661332040091</v>
      </c>
      <c r="AF18" s="25">
        <v>41.417777326130903</v>
      </c>
      <c r="AG18" s="91">
        <v>719.68713192842404</v>
      </c>
      <c r="AH18" s="25">
        <v>4772.8374221357199</v>
      </c>
      <c r="AI18" s="25">
        <v>4772.8374221357199</v>
      </c>
      <c r="AJ18" s="25">
        <v>7546376.1810572101</v>
      </c>
      <c r="AK18" s="25">
        <v>0</v>
      </c>
      <c r="AL18" s="25">
        <v>524.74101971721302</v>
      </c>
      <c r="AM18" s="25">
        <v>113.55886727668501</v>
      </c>
      <c r="AN18" s="91">
        <v>5629.8829135941396</v>
      </c>
      <c r="AO18" s="25">
        <v>739.369634832614</v>
      </c>
      <c r="AP18" s="25">
        <v>3153.7071949172</v>
      </c>
      <c r="AQ18" s="25">
        <v>669.40535879733704</v>
      </c>
      <c r="AR18" s="25">
        <v>4278.77656210023</v>
      </c>
      <c r="AS18" s="25">
        <v>0</v>
      </c>
      <c r="AT18" s="91">
        <v>63261.191837067403</v>
      </c>
      <c r="AU18" s="25">
        <v>4411.1910995530097</v>
      </c>
      <c r="AV18" s="25">
        <v>490.13231873344398</v>
      </c>
      <c r="AW18" s="25">
        <v>4901.3234182864499</v>
      </c>
      <c r="AX18" s="25">
        <v>0</v>
      </c>
      <c r="AY18" s="25">
        <v>2569.9306686190098</v>
      </c>
      <c r="AZ18" s="25">
        <v>0.64757341909533295</v>
      </c>
      <c r="BA18" s="25">
        <v>16100.468515648001</v>
      </c>
      <c r="BB18" s="25">
        <v>0.274586490887746</v>
      </c>
      <c r="BC18" s="25">
        <v>77.629840555454507</v>
      </c>
      <c r="BD18" s="25">
        <v>832.43239442704498</v>
      </c>
      <c r="BE18" s="25">
        <v>0.27467913560409302</v>
      </c>
      <c r="BF18" s="25">
        <v>0</v>
      </c>
      <c r="BG18" s="25">
        <v>18.797998631591099</v>
      </c>
      <c r="BH18" s="25">
        <v>27577.648265685999</v>
      </c>
      <c r="BI18" s="25">
        <v>23371.077195572401</v>
      </c>
      <c r="BJ18" s="25">
        <v>4206.5710701135904</v>
      </c>
      <c r="BK18" s="25">
        <v>0.250792425174578</v>
      </c>
      <c r="BL18" s="25">
        <v>4.6151123451115203E-2</v>
      </c>
      <c r="BM18" s="25">
        <v>130.18006845439399</v>
      </c>
      <c r="BN18" s="25">
        <v>11.4647842053164</v>
      </c>
      <c r="BO18" s="25">
        <v>9110.8160210442093</v>
      </c>
      <c r="BP18" s="25">
        <v>59.733657242899703</v>
      </c>
      <c r="BQ18" s="25">
        <v>26.881205068425899</v>
      </c>
      <c r="BR18" s="25">
        <v>13015.2384991043</v>
      </c>
      <c r="BS18" s="25">
        <v>352.905359442227</v>
      </c>
      <c r="BT18" s="25">
        <v>0.47093340744831502</v>
      </c>
      <c r="BU18" s="25">
        <v>85.894883856545206</v>
      </c>
      <c r="BV18" s="25">
        <v>4.3126980490087397E-2</v>
      </c>
      <c r="BW18" s="25">
        <v>2364.7693375106501</v>
      </c>
      <c r="BX18" s="25">
        <v>664.433672525867</v>
      </c>
      <c r="BY18" s="25">
        <v>0</v>
      </c>
      <c r="BZ18" s="25">
        <v>1849.82115658982</v>
      </c>
      <c r="CA18" s="25">
        <v>2552.69641647967</v>
      </c>
      <c r="CB18" s="91">
        <v>0</v>
      </c>
      <c r="CC18" s="25">
        <v>9920.9904187166303</v>
      </c>
      <c r="CD18" s="25">
        <v>61507.397581265097</v>
      </c>
      <c r="CE18" s="25">
        <v>1751.04731276488</v>
      </c>
      <c r="CF18" s="25"/>
      <c r="CG18" s="49">
        <f t="shared" si="0"/>
        <v>5.0579974701345594E-5</v>
      </c>
      <c r="CH18" s="49">
        <f t="shared" si="1"/>
        <v>5.0557451021149374E-5</v>
      </c>
      <c r="CI18" s="49">
        <f t="shared" si="2"/>
        <v>4.8556649228073158E-5</v>
      </c>
      <c r="CJ18" s="49">
        <f t="shared" si="3"/>
        <v>9.5330437877827066E-5</v>
      </c>
      <c r="CK18" s="49">
        <f t="shared" si="4"/>
        <v>1.0344412509903339E-4</v>
      </c>
      <c r="CL18" s="49">
        <f t="shared" si="5"/>
        <v>4.9369835931462026E-5</v>
      </c>
      <c r="CM18" s="49">
        <f t="shared" si="6"/>
        <v>5.053821940378462E-5</v>
      </c>
      <c r="CN18" s="96">
        <f t="shared" si="7"/>
        <v>4.9371911355725971E-5</v>
      </c>
      <c r="CO18" s="96">
        <f t="shared" si="8"/>
        <v>4.935096167494584E-5</v>
      </c>
      <c r="CP18" s="96">
        <f t="shared" si="9"/>
        <v>4.9412198128618249E-5</v>
      </c>
      <c r="CQ18" s="96">
        <f t="shared" si="10"/>
        <v>5.2442436750622352E-5</v>
      </c>
      <c r="CR18" s="95">
        <f t="shared" si="12"/>
        <v>4.9407719916160488E-5</v>
      </c>
      <c r="CS18" s="95">
        <f t="shared" si="13"/>
        <v>4.9199077797436422E-5</v>
      </c>
      <c r="CT18" s="96">
        <f t="shared" si="11"/>
        <v>4.9121615260328463E-5</v>
      </c>
    </row>
    <row r="19" spans="1:98" x14ac:dyDescent="0.25">
      <c r="A19" s="27" t="s">
        <v>18</v>
      </c>
      <c r="B19" s="25">
        <v>50093.174301999999</v>
      </c>
      <c r="C19" s="25">
        <v>819.25627999999995</v>
      </c>
      <c r="D19" s="25">
        <v>534.14230199999997</v>
      </c>
      <c r="E19" s="25">
        <v>4962.5334720000001</v>
      </c>
      <c r="F19" s="25">
        <v>4205.5365869999996</v>
      </c>
      <c r="G19" s="25">
        <v>330.77301799999998</v>
      </c>
      <c r="H19" s="25">
        <v>11776.821835999999</v>
      </c>
      <c r="I19" s="89">
        <v>321.47207135999997</v>
      </c>
      <c r="J19" s="89">
        <v>185.52952658000001</v>
      </c>
      <c r="K19" s="89">
        <v>666.21966440999995</v>
      </c>
      <c r="L19" s="89">
        <v>440.21096828999998</v>
      </c>
      <c r="M19" s="89">
        <v>98.161985990000005</v>
      </c>
      <c r="N19" s="89">
        <v>23.61284903</v>
      </c>
      <c r="O19" s="89">
        <v>93.43941633</v>
      </c>
      <c r="Q19" s="27" t="s">
        <v>18</v>
      </c>
      <c r="R19" s="91">
        <v>758.299990079846</v>
      </c>
      <c r="S19" s="25">
        <v>116.042901036091</v>
      </c>
      <c r="T19" s="91">
        <v>98.162130579691095</v>
      </c>
      <c r="U19" s="25">
        <v>321.47248329842398</v>
      </c>
      <c r="V19" s="25">
        <v>321.47248329842398</v>
      </c>
      <c r="W19" s="25">
        <v>247.66826562557199</v>
      </c>
      <c r="X19" s="91">
        <v>253.915645976435</v>
      </c>
      <c r="Y19" s="25">
        <v>185.52977976095201</v>
      </c>
      <c r="Z19" s="91">
        <v>23.612876632998599</v>
      </c>
      <c r="AA19" s="25">
        <v>1059.3222219512199</v>
      </c>
      <c r="AB19" s="25">
        <v>50093.206235345599</v>
      </c>
      <c r="AC19" s="25">
        <v>411.32032897948102</v>
      </c>
      <c r="AD19" s="25">
        <v>190.72396410648599</v>
      </c>
      <c r="AE19" s="25">
        <v>74.312263662024193</v>
      </c>
      <c r="AF19" s="25">
        <v>8.4635055419379093</v>
      </c>
      <c r="AG19" s="91">
        <v>147.06424180533099</v>
      </c>
      <c r="AH19" s="25">
        <v>666.22060222333198</v>
      </c>
      <c r="AI19" s="25">
        <v>666.22060222333198</v>
      </c>
      <c r="AJ19" s="25">
        <v>999088.60646497598</v>
      </c>
      <c r="AK19" s="25">
        <v>0</v>
      </c>
      <c r="AL19" s="25">
        <v>107.228013216078</v>
      </c>
      <c r="AM19" s="25">
        <v>23.205137536382299</v>
      </c>
      <c r="AN19" s="91">
        <v>1150.43692998035</v>
      </c>
      <c r="AO19" s="25">
        <v>151.086224061292</v>
      </c>
      <c r="AP19" s="25">
        <v>440.21288933902002</v>
      </c>
      <c r="AQ19" s="25">
        <v>93.439549102607003</v>
      </c>
      <c r="AR19" s="25">
        <v>819.25682683520995</v>
      </c>
      <c r="AS19" s="25">
        <v>0</v>
      </c>
      <c r="AT19" s="91">
        <v>12135.208059701101</v>
      </c>
      <c r="AU19" s="25">
        <v>480.72894914774798</v>
      </c>
      <c r="AV19" s="25">
        <v>53.414328302826803</v>
      </c>
      <c r="AW19" s="25">
        <v>534.14327745057506</v>
      </c>
      <c r="AX19" s="25">
        <v>0</v>
      </c>
      <c r="AY19" s="25">
        <v>525.15166389544004</v>
      </c>
      <c r="AZ19" s="25">
        <v>0.11395281142324799</v>
      </c>
      <c r="BA19" s="25">
        <v>3290.0445305715998</v>
      </c>
      <c r="BB19" s="25">
        <v>5.0068179845345701E-2</v>
      </c>
      <c r="BC19" s="25">
        <v>13.5149867763466</v>
      </c>
      <c r="BD19" s="25">
        <v>145.42062930604001</v>
      </c>
      <c r="BE19" s="25">
        <v>5.6463911999095999E-2</v>
      </c>
      <c r="BF19" s="25">
        <v>0</v>
      </c>
      <c r="BG19" s="25">
        <v>3.2698584358206899</v>
      </c>
      <c r="BH19" s="25">
        <v>4962.7533947527099</v>
      </c>
      <c r="BI19" s="25">
        <v>4205.7558265973703</v>
      </c>
      <c r="BJ19" s="25">
        <v>756.99756815533704</v>
      </c>
      <c r="BK19" s="25">
        <v>4.5064467668667299E-2</v>
      </c>
      <c r="BL19" s="25">
        <v>8.7400518002392E-3</v>
      </c>
      <c r="BM19" s="25">
        <v>27.549318828243401</v>
      </c>
      <c r="BN19" s="25">
        <v>1.9721741048407899</v>
      </c>
      <c r="BO19" s="25">
        <v>1640.1843687186099</v>
      </c>
      <c r="BP19" s="25">
        <v>10.5145771193306</v>
      </c>
      <c r="BQ19" s="25">
        <v>4.7486027365972703</v>
      </c>
      <c r="BR19" s="25">
        <v>2343.0733698010799</v>
      </c>
      <c r="BS19" s="25">
        <v>72.114320375761395</v>
      </c>
      <c r="BT19" s="25">
        <v>8.3066767695673893E-2</v>
      </c>
      <c r="BU19" s="25">
        <v>15.142114373584199</v>
      </c>
      <c r="BV19" s="25">
        <v>8.4702064349608894E-3</v>
      </c>
      <c r="BW19" s="25">
        <v>330.77348084900001</v>
      </c>
      <c r="BX19" s="25">
        <v>135.77347132820901</v>
      </c>
      <c r="BY19" s="25">
        <v>0</v>
      </c>
      <c r="BZ19" s="25">
        <v>378.00109736290801</v>
      </c>
      <c r="CA19" s="25">
        <v>521.629891927269</v>
      </c>
      <c r="CB19" s="91">
        <v>0</v>
      </c>
      <c r="CC19" s="25">
        <v>2027.3016555658601</v>
      </c>
      <c r="CD19" s="25">
        <v>11776.8300968821</v>
      </c>
      <c r="CE19" s="25">
        <v>357.81718692610002</v>
      </c>
      <c r="CF19" s="25"/>
      <c r="CG19" s="49">
        <f t="shared" si="0"/>
        <v>6.3747897880420475E-7</v>
      </c>
      <c r="CH19" s="49">
        <f t="shared" si="1"/>
        <v>6.6747759321714039E-7</v>
      </c>
      <c r="CI19" s="49">
        <f t="shared" si="2"/>
        <v>1.8261998187206192E-6</v>
      </c>
      <c r="CJ19" s="49">
        <f t="shared" si="3"/>
        <v>4.4316628583107488E-5</v>
      </c>
      <c r="CK19" s="49">
        <f t="shared" si="4"/>
        <v>5.2131182985874716E-5</v>
      </c>
      <c r="CL19" s="49">
        <f t="shared" si="5"/>
        <v>1.3992949087220258E-6</v>
      </c>
      <c r="CM19" s="49">
        <f t="shared" si="6"/>
        <v>7.0145258341156973E-7</v>
      </c>
      <c r="CN19" s="96">
        <f t="shared" si="7"/>
        <v>1.2814127904353205E-6</v>
      </c>
      <c r="CO19" s="96">
        <f t="shared" si="8"/>
        <v>1.3646396703955601E-6</v>
      </c>
      <c r="CP19" s="96">
        <f t="shared" si="9"/>
        <v>1.4076638414151477E-6</v>
      </c>
      <c r="CQ19" s="96">
        <f t="shared" si="10"/>
        <v>4.3639281127025801E-6</v>
      </c>
      <c r="CR19" s="95">
        <f t="shared" si="12"/>
        <v>1.4729703115844243E-6</v>
      </c>
      <c r="CS19" s="95">
        <f t="shared" si="13"/>
        <v>1.168982131916776E-6</v>
      </c>
      <c r="CT19" s="96">
        <f t="shared" si="11"/>
        <v>1.4209485912684762E-6</v>
      </c>
    </row>
    <row r="20" spans="1:98" x14ac:dyDescent="0.25">
      <c r="A20" s="27" t="s">
        <v>19</v>
      </c>
      <c r="B20" s="25">
        <v>3085.8102140000001</v>
      </c>
      <c r="C20" s="25">
        <v>50.557197000000002</v>
      </c>
      <c r="D20" s="25">
        <v>37.563586000000001</v>
      </c>
      <c r="E20" s="25">
        <v>309.862369</v>
      </c>
      <c r="F20" s="25">
        <v>262.59387900000002</v>
      </c>
      <c r="G20" s="25">
        <v>21.798725000000001</v>
      </c>
      <c r="H20" s="25">
        <v>726.77037399999995</v>
      </c>
      <c r="I20" s="89">
        <v>21.237095450000002</v>
      </c>
      <c r="J20" s="89">
        <v>12.2564548</v>
      </c>
      <c r="K20" s="89">
        <v>44.011817219999998</v>
      </c>
      <c r="L20" s="89">
        <v>29.08122491</v>
      </c>
      <c r="M20" s="89">
        <v>6.4847800800000002</v>
      </c>
      <c r="N20" s="89">
        <v>1.5599125</v>
      </c>
      <c r="O20" s="89">
        <v>6.1727982399999997</v>
      </c>
      <c r="Q20" s="27" t="s">
        <v>19</v>
      </c>
      <c r="R20" s="91">
        <v>46.234345815191801</v>
      </c>
      <c r="S20" s="25">
        <v>7.0752392117266698</v>
      </c>
      <c r="T20" s="91">
        <v>6.4844457670553801</v>
      </c>
      <c r="U20" s="25">
        <v>21.2360168797425</v>
      </c>
      <c r="V20" s="25">
        <v>21.2360168797425</v>
      </c>
      <c r="W20" s="25">
        <v>15.1006028533424</v>
      </c>
      <c r="X20" s="91">
        <v>15.4815024729676</v>
      </c>
      <c r="Y20" s="25">
        <v>12.255846683245901</v>
      </c>
      <c r="Z20" s="91">
        <v>1.5598297736264</v>
      </c>
      <c r="AA20" s="25">
        <v>64.587924812586806</v>
      </c>
      <c r="AB20" s="25">
        <v>3085.6341756607499</v>
      </c>
      <c r="AC20" s="25">
        <v>25.078598965730301</v>
      </c>
      <c r="AD20" s="25">
        <v>11.628620825619301</v>
      </c>
      <c r="AE20" s="25">
        <v>4.5308832374786903</v>
      </c>
      <c r="AF20" s="25">
        <v>0.51603004375055705</v>
      </c>
      <c r="AG20" s="91">
        <v>8.9666603858970308</v>
      </c>
      <c r="AH20" s="25">
        <v>44.009617366237897</v>
      </c>
      <c r="AI20" s="25">
        <v>44.009617366237897</v>
      </c>
      <c r="AJ20" s="25">
        <v>11666.0728893877</v>
      </c>
      <c r="AK20" s="25">
        <v>0</v>
      </c>
      <c r="AL20" s="25">
        <v>6.5377941708824396</v>
      </c>
      <c r="AM20" s="25">
        <v>1.41484002181798</v>
      </c>
      <c r="AN20" s="91">
        <v>70.143271639796794</v>
      </c>
      <c r="AO20" s="25">
        <v>9.21188135332131</v>
      </c>
      <c r="AP20" s="25">
        <v>29.079840457735301</v>
      </c>
      <c r="AQ20" s="25">
        <v>6.1724756581074196</v>
      </c>
      <c r="AR20" s="25">
        <v>50.554321620397097</v>
      </c>
      <c r="AS20" s="25">
        <v>0</v>
      </c>
      <c r="AT20" s="91">
        <v>748.57979594018798</v>
      </c>
      <c r="AU20" s="25">
        <v>33.805737435253</v>
      </c>
      <c r="AV20" s="25">
        <v>3.7561935459029798</v>
      </c>
      <c r="AW20" s="25">
        <v>37.561930981155903</v>
      </c>
      <c r="AX20" s="25">
        <v>0</v>
      </c>
      <c r="AY20" s="25">
        <v>32.019028617393303</v>
      </c>
      <c r="AZ20" s="25">
        <v>6.9491573526899103E-3</v>
      </c>
      <c r="BA20" s="25">
        <v>200.59735566645199</v>
      </c>
      <c r="BB20" s="25">
        <v>3.1680946030853601E-3</v>
      </c>
      <c r="BC20" s="25">
        <v>0.81463070895131595</v>
      </c>
      <c r="BD20" s="25">
        <v>8.7984280678141698</v>
      </c>
      <c r="BE20" s="25">
        <v>3.9768106489415003E-3</v>
      </c>
      <c r="BF20" s="25">
        <v>0</v>
      </c>
      <c r="BG20" s="25">
        <v>0.19690970599161101</v>
      </c>
      <c r="BH20" s="25">
        <v>309.85809313341201</v>
      </c>
      <c r="BI20" s="25">
        <v>262.59223240787099</v>
      </c>
      <c r="BJ20" s="25">
        <v>47.265860725541003</v>
      </c>
      <c r="BK20" s="25">
        <v>2.8093708608497702E-3</v>
      </c>
      <c r="BL20" s="25">
        <v>5.7361414724670199E-4</v>
      </c>
      <c r="BM20" s="25">
        <v>1.9846633547071399</v>
      </c>
      <c r="BN20" s="25">
        <v>0.11729649008746799</v>
      </c>
      <c r="BO20" s="25">
        <v>102.448415983619</v>
      </c>
      <c r="BP20" s="25">
        <v>0.64142211367030899</v>
      </c>
      <c r="BQ20" s="25">
        <v>0.29078550193179997</v>
      </c>
      <c r="BR20" s="25">
        <v>146.35135696357401</v>
      </c>
      <c r="BS20" s="25">
        <v>4.3968842545551396</v>
      </c>
      <c r="BT20" s="25">
        <v>5.0785261473679502E-3</v>
      </c>
      <c r="BU20" s="25">
        <v>0.92519356944834796</v>
      </c>
      <c r="BV20" s="25">
        <v>5.7437431552549896E-4</v>
      </c>
      <c r="BW20" s="25">
        <v>21.797619355699201</v>
      </c>
      <c r="BX20" s="25">
        <v>8.2782487435165404</v>
      </c>
      <c r="BY20" s="25">
        <v>0</v>
      </c>
      <c r="BZ20" s="25">
        <v>23.0471332963286</v>
      </c>
      <c r="CA20" s="25">
        <v>31.804311355058701</v>
      </c>
      <c r="CB20" s="91">
        <v>0</v>
      </c>
      <c r="CC20" s="25">
        <v>123.606594713159</v>
      </c>
      <c r="CD20" s="25">
        <v>726.72905724852103</v>
      </c>
      <c r="CE20" s="25">
        <v>21.816470883367</v>
      </c>
      <c r="CF20" s="25"/>
      <c r="CG20" s="49">
        <f t="shared" si="0"/>
        <v>-5.7047688302915916E-5</v>
      </c>
      <c r="CH20" s="49">
        <f t="shared" si="1"/>
        <v>-5.6873793911182816E-5</v>
      </c>
      <c r="CI20" s="49">
        <f t="shared" si="2"/>
        <v>-4.4059128010231924E-5</v>
      </c>
      <c r="CJ20" s="49">
        <f t="shared" si="3"/>
        <v>-1.3799244489700298E-5</v>
      </c>
      <c r="CK20" s="49">
        <f t="shared" si="4"/>
        <v>-6.2704893780883546E-6</v>
      </c>
      <c r="CL20" s="49">
        <f t="shared" si="5"/>
        <v>-5.0720594933886236E-5</v>
      </c>
      <c r="CM20" s="49">
        <f t="shared" si="6"/>
        <v>-5.6849801473768609E-5</v>
      </c>
      <c r="CN20" s="96">
        <f t="shared" si="7"/>
        <v>-5.0787089036761586E-5</v>
      </c>
      <c r="CO20" s="96">
        <f t="shared" si="8"/>
        <v>-4.9616040202705389E-5</v>
      </c>
      <c r="CP20" s="96">
        <f t="shared" si="9"/>
        <v>-4.9983252250273484E-5</v>
      </c>
      <c r="CQ20" s="96">
        <f t="shared" si="10"/>
        <v>-4.7606394468698819E-5</v>
      </c>
      <c r="CR20" s="95">
        <f t="shared" si="12"/>
        <v>-5.1553474519686734E-5</v>
      </c>
      <c r="CS20" s="95">
        <f t="shared" si="13"/>
        <v>-5.3032701257328685E-5</v>
      </c>
      <c r="CT20" s="96">
        <f t="shared" si="11"/>
        <v>-5.2258615953087411E-5</v>
      </c>
    </row>
    <row r="21" spans="1:98" x14ac:dyDescent="0.25">
      <c r="A21" s="27" t="s">
        <v>20</v>
      </c>
      <c r="B21" s="25">
        <v>327.51192900000001</v>
      </c>
      <c r="C21" s="25">
        <v>5.4083329999999998</v>
      </c>
      <c r="D21" s="25">
        <v>6.1755760000000004</v>
      </c>
      <c r="E21" s="25">
        <v>34.841875000000002</v>
      </c>
      <c r="F21" s="25">
        <v>29.527010000000001</v>
      </c>
      <c r="G21" s="25">
        <v>2.9828960000000002</v>
      </c>
      <c r="H21" s="25">
        <v>77.746879000000007</v>
      </c>
      <c r="I21" s="89">
        <v>2.9052541999999999</v>
      </c>
      <c r="J21" s="89">
        <v>1.6766945</v>
      </c>
      <c r="K21" s="89">
        <v>6.0208573300000001</v>
      </c>
      <c r="L21" s="89">
        <v>3.9783385500000001</v>
      </c>
      <c r="M21" s="89">
        <v>0.88712380000000002</v>
      </c>
      <c r="N21" s="89">
        <v>0.21339757000000001</v>
      </c>
      <c r="O21" s="89">
        <v>0.84444428999999999</v>
      </c>
      <c r="Q21" s="27" t="s">
        <v>20</v>
      </c>
      <c r="R21" s="91">
        <v>4.6929948112117303</v>
      </c>
      <c r="S21" s="25">
        <v>0.71816550643962296</v>
      </c>
      <c r="T21" s="91">
        <v>0.88712077204738704</v>
      </c>
      <c r="U21" s="25">
        <v>2.9052443662743599</v>
      </c>
      <c r="V21" s="25">
        <v>2.9052443662743599</v>
      </c>
      <c r="W21" s="25">
        <v>1.5327786396484699</v>
      </c>
      <c r="X21" s="91">
        <v>1.5714377604219001</v>
      </c>
      <c r="Y21" s="25">
        <v>1.6767006994466001</v>
      </c>
      <c r="Z21" s="91">
        <v>0.21339764319840701</v>
      </c>
      <c r="AA21" s="25">
        <v>6.5559674680031099</v>
      </c>
      <c r="AB21" s="25">
        <v>327.51190397548402</v>
      </c>
      <c r="AC21" s="25">
        <v>2.54559030493321</v>
      </c>
      <c r="AD21" s="25">
        <v>1.1803605765970899</v>
      </c>
      <c r="AE21" s="25">
        <v>0.45990732006686602</v>
      </c>
      <c r="AF21" s="25">
        <v>5.2379279162012397E-2</v>
      </c>
      <c r="AG21" s="91">
        <v>0.91015771521574995</v>
      </c>
      <c r="AH21" s="25">
        <v>6.0208531846311297</v>
      </c>
      <c r="AI21" s="25">
        <v>6.0208531846311297</v>
      </c>
      <c r="AJ21" s="25">
        <v>1272.6394942982899</v>
      </c>
      <c r="AK21" s="25">
        <v>0</v>
      </c>
      <c r="AL21" s="25">
        <v>0.663617992707353</v>
      </c>
      <c r="AM21" s="25">
        <v>0.14361169780628399</v>
      </c>
      <c r="AN21" s="91">
        <v>7.1198479883164003</v>
      </c>
      <c r="AO21" s="25">
        <v>0.93504806724692302</v>
      </c>
      <c r="AP21" s="25">
        <v>3.9783437937719399</v>
      </c>
      <c r="AQ21" s="25">
        <v>0.84444468386696503</v>
      </c>
      <c r="AR21" s="25">
        <v>5.4083266829808698</v>
      </c>
      <c r="AS21" s="25">
        <v>0</v>
      </c>
      <c r="AT21" s="91">
        <v>79.964816548994904</v>
      </c>
      <c r="AU21" s="25">
        <v>5.5580193396054796</v>
      </c>
      <c r="AV21" s="25">
        <v>0.61755607841840399</v>
      </c>
      <c r="AW21" s="25">
        <v>6.1755754180238798</v>
      </c>
      <c r="AX21" s="25">
        <v>0</v>
      </c>
      <c r="AY21" s="25">
        <v>3.2500751645584902</v>
      </c>
      <c r="AZ21" s="25">
        <v>8.2917074709127595E-4</v>
      </c>
      <c r="BA21" s="25">
        <v>20.361542563044999</v>
      </c>
      <c r="BB21" s="25">
        <v>3.4414594145626301E-4</v>
      </c>
      <c r="BC21" s="25">
        <v>0.10001835413945299</v>
      </c>
      <c r="BD21" s="25">
        <v>1.0703820456687401</v>
      </c>
      <c r="BE21" s="25">
        <v>3.1713129714446302E-4</v>
      </c>
      <c r="BF21" s="25">
        <v>0</v>
      </c>
      <c r="BG21" s="25">
        <v>2.4231028290811599E-2</v>
      </c>
      <c r="BH21" s="25">
        <v>34.843474607873297</v>
      </c>
      <c r="BI21" s="25">
        <v>29.528610113751299</v>
      </c>
      <c r="BJ21" s="25">
        <v>5.3148644941219203</v>
      </c>
      <c r="BK21" s="25">
        <v>3.1715183882008598E-4</v>
      </c>
      <c r="BL21" s="25">
        <v>5.6460490561462103E-5</v>
      </c>
      <c r="BM21" s="25">
        <v>0.14694319461851699</v>
      </c>
      <c r="BN21" s="25">
        <v>1.4872337417395499E-2</v>
      </c>
      <c r="BO21" s="25">
        <v>11.5084936898207</v>
      </c>
      <c r="BP21" s="25">
        <v>7.6470533606706401E-2</v>
      </c>
      <c r="BQ21" s="25">
        <v>3.43413371583524E-2</v>
      </c>
      <c r="BR21" s="25">
        <v>16.4404737126385</v>
      </c>
      <c r="BS21" s="25">
        <v>0.44630301586083498</v>
      </c>
      <c r="BT21" s="25">
        <v>6.0215694417345899E-4</v>
      </c>
      <c r="BU21" s="25">
        <v>0.109866190468316</v>
      </c>
      <c r="BV21" s="25">
        <v>5.1472664583298798E-5</v>
      </c>
      <c r="BW21" s="25">
        <v>2.9829067977975798</v>
      </c>
      <c r="BX21" s="25">
        <v>0.84027878881406703</v>
      </c>
      <c r="BY21" s="25">
        <v>0</v>
      </c>
      <c r="BZ21" s="25">
        <v>2.3393962324251998</v>
      </c>
      <c r="CA21" s="25">
        <v>3.2282756830141999</v>
      </c>
      <c r="CB21" s="91">
        <v>0</v>
      </c>
      <c r="CC21" s="25">
        <v>12.546628728060901</v>
      </c>
      <c r="CD21" s="25">
        <v>77.746874241747804</v>
      </c>
      <c r="CE21" s="25">
        <v>2.2144659978930901</v>
      </c>
      <c r="CF21" s="25"/>
      <c r="CG21" s="49">
        <f t="shared" si="0"/>
        <v>-7.6407952737028292E-8</v>
      </c>
      <c r="CH21" s="49">
        <f t="shared" si="1"/>
        <v>-1.1680159357807325E-6</v>
      </c>
      <c r="CI21" s="49">
        <f t="shared" si="2"/>
        <v>-9.4238354548348074E-8</v>
      </c>
      <c r="CJ21" s="49">
        <f t="shared" si="3"/>
        <v>4.5910499170764584E-5</v>
      </c>
      <c r="CK21" s="49">
        <f t="shared" si="4"/>
        <v>5.4191526717333801E-5</v>
      </c>
      <c r="CL21" s="49">
        <f t="shared" si="5"/>
        <v>3.6199041400103436E-6</v>
      </c>
      <c r="CM21" s="49">
        <f t="shared" si="6"/>
        <v>-6.1201841979004849E-8</v>
      </c>
      <c r="CN21" s="96">
        <f t="shared" si="7"/>
        <v>-3.3848073053322405E-6</v>
      </c>
      <c r="CO21" s="96">
        <f t="shared" si="8"/>
        <v>3.6974216830047247E-6</v>
      </c>
      <c r="CP21" s="96">
        <f t="shared" si="9"/>
        <v>-6.8850142814954096E-7</v>
      </c>
      <c r="CQ21" s="96">
        <f t="shared" si="10"/>
        <v>1.3180808706634546E-6</v>
      </c>
      <c r="CR21" s="95">
        <f t="shared" si="12"/>
        <v>-3.4132244146502219E-6</v>
      </c>
      <c r="CS21" s="95">
        <f t="shared" si="13"/>
        <v>3.4301424801778568E-7</v>
      </c>
      <c r="CT21" s="96">
        <f t="shared" si="11"/>
        <v>4.6642149127769327E-7</v>
      </c>
    </row>
    <row r="22" spans="1:98" x14ac:dyDescent="0.25">
      <c r="A22" s="27" t="s">
        <v>129</v>
      </c>
      <c r="B22" s="25">
        <v>5358.9668979999997</v>
      </c>
      <c r="C22" s="25">
        <v>88.103134999999995</v>
      </c>
      <c r="D22" s="25">
        <v>80.984415999999996</v>
      </c>
      <c r="E22" s="25">
        <v>552.18679999999995</v>
      </c>
      <c r="F22" s="25">
        <v>467.95678099999998</v>
      </c>
      <c r="G22" s="25">
        <v>42.669423000000002</v>
      </c>
      <c r="H22" s="25">
        <v>1266.542668</v>
      </c>
      <c r="I22" s="89">
        <v>41.568755529999997</v>
      </c>
      <c r="J22" s="89">
        <v>23.990365669999999</v>
      </c>
      <c r="K22" s="89">
        <v>86.147210630000004</v>
      </c>
      <c r="L22" s="89">
        <v>56.922590100000001</v>
      </c>
      <c r="M22" s="89">
        <v>12.693083250000001</v>
      </c>
      <c r="N22" s="89">
        <v>3.0533203800000002</v>
      </c>
      <c r="O22" s="89">
        <v>12.08241933</v>
      </c>
      <c r="Q22" s="27" t="s">
        <v>129</v>
      </c>
      <c r="R22" s="91">
        <v>78.747012847408101</v>
      </c>
      <c r="S22" s="25">
        <v>12.050680191220501</v>
      </c>
      <c r="T22" s="91">
        <v>12.691835301840101</v>
      </c>
      <c r="U22" s="25">
        <v>41.564667914912199</v>
      </c>
      <c r="V22" s="25">
        <v>41.564667914912199</v>
      </c>
      <c r="W22" s="25">
        <v>25.7195468476082</v>
      </c>
      <c r="X22" s="91">
        <v>26.368319083738701</v>
      </c>
      <c r="Y22" s="25">
        <v>23.988013618266098</v>
      </c>
      <c r="Z22" s="91">
        <v>3.0530180881339399</v>
      </c>
      <c r="AA22" s="25">
        <v>110.007175847353</v>
      </c>
      <c r="AB22" s="25">
        <v>5358.4577940181898</v>
      </c>
      <c r="AC22" s="25">
        <v>42.714299778088403</v>
      </c>
      <c r="AD22" s="25">
        <v>19.806061768752102</v>
      </c>
      <c r="AE22" s="25">
        <v>7.7170906683998597</v>
      </c>
      <c r="AF22" s="25">
        <v>0.87890588927241298</v>
      </c>
      <c r="AG22" s="91">
        <v>15.272154904075</v>
      </c>
      <c r="AH22" s="25">
        <v>86.138777763044104</v>
      </c>
      <c r="AI22" s="25">
        <v>86.138777763044104</v>
      </c>
      <c r="AJ22" s="25">
        <v>25537.272004227601</v>
      </c>
      <c r="AK22" s="25">
        <v>0</v>
      </c>
      <c r="AL22" s="25">
        <v>11.135293597845401</v>
      </c>
      <c r="AM22" s="25">
        <v>2.4097796298976202</v>
      </c>
      <c r="AN22" s="91">
        <v>119.469189186243</v>
      </c>
      <c r="AO22" s="25">
        <v>15.6898178468709</v>
      </c>
      <c r="AP22" s="25">
        <v>56.917152255699698</v>
      </c>
      <c r="AQ22" s="25">
        <v>12.0812166998656</v>
      </c>
      <c r="AR22" s="25">
        <v>88.094777676096896</v>
      </c>
      <c r="AS22" s="25">
        <v>0</v>
      </c>
      <c r="AT22" s="91">
        <v>1303.6387032909399</v>
      </c>
      <c r="AU22" s="25">
        <v>72.878628604419106</v>
      </c>
      <c r="AV22" s="25">
        <v>8.0976340999465304</v>
      </c>
      <c r="AW22" s="25">
        <v>80.976262704365595</v>
      </c>
      <c r="AX22" s="25">
        <v>0</v>
      </c>
      <c r="AY22" s="25">
        <v>54.535283693824802</v>
      </c>
      <c r="AZ22" s="25">
        <v>1.26635126763559E-2</v>
      </c>
      <c r="BA22" s="25">
        <v>341.660609422996</v>
      </c>
      <c r="BB22" s="25">
        <v>5.5744505578244697E-3</v>
      </c>
      <c r="BC22" s="25">
        <v>1.50104476113471</v>
      </c>
      <c r="BD22" s="25">
        <v>16.154168906231899</v>
      </c>
      <c r="BE22" s="25">
        <v>6.3231089737153896E-3</v>
      </c>
      <c r="BF22" s="25">
        <v>0</v>
      </c>
      <c r="BG22" s="25">
        <v>0.36315067384271099</v>
      </c>
      <c r="BH22" s="25">
        <v>552.15787662017897</v>
      </c>
      <c r="BI22" s="25">
        <v>467.93592433370998</v>
      </c>
      <c r="BJ22" s="25">
        <v>84.221952286468607</v>
      </c>
      <c r="BK22" s="25">
        <v>5.0135186474643996E-3</v>
      </c>
      <c r="BL22" s="25">
        <v>9.7495870625065404E-4</v>
      </c>
      <c r="BM22" s="25">
        <v>3.0891172803121698</v>
      </c>
      <c r="BN22" s="25">
        <v>0.21889708341076999</v>
      </c>
      <c r="BO22" s="25">
        <v>182.49202512938299</v>
      </c>
      <c r="BP22" s="25">
        <v>1.16849489068933</v>
      </c>
      <c r="BQ22" s="25">
        <v>0.52781724352805603</v>
      </c>
      <c r="BR22" s="25">
        <v>260.69758688084499</v>
      </c>
      <c r="BS22" s="25">
        <v>7.4888373361328799</v>
      </c>
      <c r="BT22" s="25">
        <v>9.2322973079360798E-3</v>
      </c>
      <c r="BU22" s="25">
        <v>1.68289310538644</v>
      </c>
      <c r="BV22" s="25">
        <v>9.4653207559648701E-4</v>
      </c>
      <c r="BW22" s="25">
        <v>42.665221462524102</v>
      </c>
      <c r="BX22" s="25">
        <v>14.099637549860001</v>
      </c>
      <c r="BY22" s="25">
        <v>0</v>
      </c>
      <c r="BZ22" s="25">
        <v>39.2542008246362</v>
      </c>
      <c r="CA22" s="25">
        <v>54.1696241046997</v>
      </c>
      <c r="CB22" s="91">
        <v>0</v>
      </c>
      <c r="CC22" s="25">
        <v>210.52867787931001</v>
      </c>
      <c r="CD22" s="25">
        <v>1266.4222721495601</v>
      </c>
      <c r="CE22" s="25">
        <v>37.158184928052499</v>
      </c>
      <c r="CF22" s="25"/>
      <c r="CG22" s="49">
        <f t="shared" si="0"/>
        <v>-9.5000396811530742E-5</v>
      </c>
      <c r="CH22" s="49">
        <f t="shared" si="1"/>
        <v>-9.4858416821357044E-5</v>
      </c>
      <c r="CI22" s="49">
        <f t="shared" si="2"/>
        <v>-1.0067734061823194E-4</v>
      </c>
      <c r="CJ22" s="49">
        <f t="shared" si="3"/>
        <v>-5.2379701617243844E-5</v>
      </c>
      <c r="CK22" s="49">
        <f t="shared" si="4"/>
        <v>-4.4569642190955151E-5</v>
      </c>
      <c r="CL22" s="49">
        <f t="shared" si="5"/>
        <v>-9.8467173458154149E-5</v>
      </c>
      <c r="CM22" s="49">
        <f t="shared" si="6"/>
        <v>-9.5058661253085135E-5</v>
      </c>
      <c r="CN22" s="96">
        <f t="shared" si="7"/>
        <v>-9.8333833565157934E-5</v>
      </c>
      <c r="CO22" s="96">
        <f t="shared" si="8"/>
        <v>-9.8041512424385264E-5</v>
      </c>
      <c r="CP22" s="96">
        <f t="shared" si="9"/>
        <v>-9.7889030813996927E-5</v>
      </c>
      <c r="CQ22" s="96">
        <f t="shared" si="10"/>
        <v>-9.5530514172845782E-5</v>
      </c>
      <c r="CR22" s="95">
        <f t="shared" si="12"/>
        <v>-9.8317180729130352E-5</v>
      </c>
      <c r="CS22" s="95">
        <f t="shared" si="13"/>
        <v>-9.9004306275987186E-5</v>
      </c>
      <c r="CT22" s="96">
        <f t="shared" si="11"/>
        <v>-9.9535540155831198E-5</v>
      </c>
    </row>
    <row r="23" spans="1:98" x14ac:dyDescent="0.25">
      <c r="A23" s="27" t="s">
        <v>22</v>
      </c>
      <c r="B23" s="25">
        <v>18482.777026</v>
      </c>
      <c r="C23" s="25">
        <v>302.08602200000001</v>
      </c>
      <c r="D23" s="25">
        <v>187.623321</v>
      </c>
      <c r="E23" s="25">
        <v>1822.565746</v>
      </c>
      <c r="F23" s="25">
        <v>1544.5450169999999</v>
      </c>
      <c r="G23" s="25">
        <v>119.151758</v>
      </c>
      <c r="H23" s="25">
        <v>4342.632165</v>
      </c>
      <c r="I23" s="89">
        <v>116.11049945000001</v>
      </c>
      <c r="J23" s="89">
        <v>67.010255909999998</v>
      </c>
      <c r="K23" s="89">
        <v>240.62774346</v>
      </c>
      <c r="L23" s="89">
        <v>158.99706182</v>
      </c>
      <c r="M23" s="89">
        <v>35.454516179999999</v>
      </c>
      <c r="N23" s="89">
        <v>8.5285799099999995</v>
      </c>
      <c r="O23" s="89">
        <v>33.748800780000003</v>
      </c>
      <c r="Q23" s="27" t="s">
        <v>22</v>
      </c>
      <c r="R23" s="91">
        <v>280.56873323627701</v>
      </c>
      <c r="S23" s="25">
        <v>42.9354647129448</v>
      </c>
      <c r="T23" s="91">
        <v>35.451183342796398</v>
      </c>
      <c r="U23" s="25">
        <v>116.09961907606299</v>
      </c>
      <c r="V23" s="25">
        <v>116.09961907606299</v>
      </c>
      <c r="W23" s="25">
        <v>91.636235529798697</v>
      </c>
      <c r="X23" s="91">
        <v>93.947926165928294</v>
      </c>
      <c r="Y23" s="25">
        <v>67.003935957210203</v>
      </c>
      <c r="Z23" s="91">
        <v>8.5277970880260501</v>
      </c>
      <c r="AA23" s="25">
        <v>391.94509002676199</v>
      </c>
      <c r="AB23" s="25">
        <v>18481.299729101302</v>
      </c>
      <c r="AC23" s="25">
        <v>152.18709140112301</v>
      </c>
      <c r="AD23" s="25">
        <v>70.567094095701606</v>
      </c>
      <c r="AE23" s="25">
        <v>27.495223168006099</v>
      </c>
      <c r="AF23" s="25">
        <v>3.1314696002141198</v>
      </c>
      <c r="AG23" s="91">
        <v>54.413163690218902</v>
      </c>
      <c r="AH23" s="25">
        <v>240.60506444160799</v>
      </c>
      <c r="AI23" s="25">
        <v>240.60506444160799</v>
      </c>
      <c r="AJ23" s="25">
        <v>49607.994450731298</v>
      </c>
      <c r="AK23" s="25">
        <v>0</v>
      </c>
      <c r="AL23" s="25">
        <v>39.673978509587201</v>
      </c>
      <c r="AM23" s="25">
        <v>8.5858090588524103</v>
      </c>
      <c r="AN23" s="91">
        <v>425.65759365085597</v>
      </c>
      <c r="AO23" s="25">
        <v>55.901332009320903</v>
      </c>
      <c r="AP23" s="25">
        <v>158.98281287471099</v>
      </c>
      <c r="AQ23" s="25">
        <v>33.745676308077002</v>
      </c>
      <c r="AR23" s="25">
        <v>302.06184583298801</v>
      </c>
      <c r="AS23" s="25">
        <v>0</v>
      </c>
      <c r="AT23" s="91">
        <v>4474.8823725910397</v>
      </c>
      <c r="AU23" s="25">
        <v>168.84282467179199</v>
      </c>
      <c r="AV23" s="25">
        <v>18.760299023925601</v>
      </c>
      <c r="AW23" s="25">
        <v>187.60312369571801</v>
      </c>
      <c r="AX23" s="25">
        <v>0</v>
      </c>
      <c r="AY23" s="25">
        <v>194.30388394392801</v>
      </c>
      <c r="AZ23" s="25">
        <v>0</v>
      </c>
      <c r="BA23" s="25">
        <v>1217.3041726987201</v>
      </c>
      <c r="BB23" s="25">
        <v>0.185852744446832</v>
      </c>
      <c r="BC23" s="25">
        <v>8.2349785965155906</v>
      </c>
      <c r="BD23" s="25">
        <v>68.836546754520796</v>
      </c>
      <c r="BE23" s="25">
        <v>5.6637927223774601E-2</v>
      </c>
      <c r="BF23" s="25">
        <v>0</v>
      </c>
      <c r="BG23" s="25">
        <v>9.49186304809934</v>
      </c>
      <c r="BH23" s="25">
        <v>1822.41938619032</v>
      </c>
      <c r="BI23" s="25">
        <v>1544.42158361522</v>
      </c>
      <c r="BJ23" s="25">
        <v>277.99780257510798</v>
      </c>
      <c r="BK23" s="25">
        <v>2.5172002219613399E-2</v>
      </c>
      <c r="BL23" s="25">
        <v>1.88817958586175E-2</v>
      </c>
      <c r="BM23" s="25">
        <v>3.25459721671985</v>
      </c>
      <c r="BN23" s="25">
        <v>0.40867375989461802</v>
      </c>
      <c r="BO23" s="25">
        <v>593.40160811245698</v>
      </c>
      <c r="BP23" s="25">
        <v>0.90665619999228397</v>
      </c>
      <c r="BQ23" s="25">
        <v>5.8329263526072399</v>
      </c>
      <c r="BR23" s="25">
        <v>847.64226387274903</v>
      </c>
      <c r="BS23" s="25">
        <v>26.681991520445099</v>
      </c>
      <c r="BT23" s="25">
        <v>8.8245163655704104E-2</v>
      </c>
      <c r="BU23" s="25">
        <v>6.0302090614703703</v>
      </c>
      <c r="BV23" s="25">
        <v>6.47100678946411E-3</v>
      </c>
      <c r="BW23" s="25">
        <v>119.14058148104201</v>
      </c>
      <c r="BX23" s="25">
        <v>50.235576549020898</v>
      </c>
      <c r="BY23" s="25">
        <v>0</v>
      </c>
      <c r="BZ23" s="25">
        <v>139.85915852894399</v>
      </c>
      <c r="CA23" s="25">
        <v>193.00117278865901</v>
      </c>
      <c r="CB23" s="91">
        <v>0</v>
      </c>
      <c r="CC23" s="25">
        <v>750.09391260378004</v>
      </c>
      <c r="CD23" s="25">
        <v>4342.28366185508</v>
      </c>
      <c r="CE23" s="25">
        <v>132.391023669601</v>
      </c>
      <c r="CF23" s="25"/>
      <c r="CG23" s="49">
        <f t="shared" si="0"/>
        <v>-7.9928297388426992E-5</v>
      </c>
      <c r="CH23" s="49">
        <f t="shared" si="1"/>
        <v>-8.0030737112362363E-5</v>
      </c>
      <c r="CI23" s="49">
        <f t="shared" si="2"/>
        <v>-1.0764815468751326E-4</v>
      </c>
      <c r="CJ23" s="49">
        <f t="shared" si="3"/>
        <v>-8.0304268859010449E-5</v>
      </c>
      <c r="CK23" s="49">
        <f t="shared" si="4"/>
        <v>-7.99156925964177E-5</v>
      </c>
      <c r="CL23" s="49">
        <f t="shared" si="5"/>
        <v>-9.3800705466683419E-5</v>
      </c>
      <c r="CM23" s="49">
        <f t="shared" si="6"/>
        <v>-8.0251592047966968E-5</v>
      </c>
      <c r="CN23" s="96">
        <f t="shared" si="7"/>
        <v>-9.3707063431403849E-5</v>
      </c>
      <c r="CO23" s="96">
        <f t="shared" si="8"/>
        <v>-9.431321674525784E-5</v>
      </c>
      <c r="CP23" s="96">
        <f t="shared" si="9"/>
        <v>-9.4249391470445969E-5</v>
      </c>
      <c r="CQ23" s="96">
        <f t="shared" si="10"/>
        <v>-8.9617664162517361E-5</v>
      </c>
      <c r="CR23" s="95">
        <f t="shared" si="12"/>
        <v>-9.4003178232088418E-5</v>
      </c>
      <c r="CS23" s="95">
        <f t="shared" si="13"/>
        <v>-9.1788079869138521E-5</v>
      </c>
      <c r="CT23" s="96">
        <f t="shared" si="11"/>
        <v>-9.2580235468790257E-5</v>
      </c>
    </row>
    <row r="24" spans="1:98" x14ac:dyDescent="0.25">
      <c r="A24" s="27" t="s">
        <v>23</v>
      </c>
      <c r="B24" s="25">
        <v>124911.81418</v>
      </c>
      <c r="C24" s="25">
        <v>2033.1219209999999</v>
      </c>
      <c r="D24" s="25">
        <v>829.11247100000003</v>
      </c>
      <c r="E24" s="25">
        <v>11925.476026</v>
      </c>
      <c r="F24" s="25">
        <v>10106.334241</v>
      </c>
      <c r="G24" s="25">
        <v>671.059572</v>
      </c>
      <c r="H24" s="25">
        <v>29226.162270000001</v>
      </c>
      <c r="I24" s="89">
        <v>654.34076272000004</v>
      </c>
      <c r="J24" s="89">
        <v>377.63632654999998</v>
      </c>
      <c r="K24" s="89">
        <v>1356.0577191</v>
      </c>
      <c r="L24" s="89">
        <v>896.02801134000003</v>
      </c>
      <c r="M24" s="89">
        <v>199.80394770000001</v>
      </c>
      <c r="N24" s="89">
        <v>48.062805490000002</v>
      </c>
      <c r="O24" s="89">
        <v>190.19138634000001</v>
      </c>
      <c r="Q24" s="27" t="s">
        <v>23</v>
      </c>
      <c r="R24" s="91">
        <v>1939.1575244589999</v>
      </c>
      <c r="S24" s="25">
        <v>296.74988585104302</v>
      </c>
      <c r="T24" s="91">
        <v>199.79664653016101</v>
      </c>
      <c r="U24" s="25">
        <v>654.31686083452701</v>
      </c>
      <c r="V24" s="25">
        <v>654.31686083452701</v>
      </c>
      <c r="W24" s="25">
        <v>633.34806690947403</v>
      </c>
      <c r="X24" s="91">
        <v>649.32406968355303</v>
      </c>
      <c r="Y24" s="25">
        <v>377.62248278293498</v>
      </c>
      <c r="Z24" s="91">
        <v>48.061052535969601</v>
      </c>
      <c r="AA24" s="25">
        <v>2708.9443717925401</v>
      </c>
      <c r="AB24" s="25">
        <v>124908.82201377601</v>
      </c>
      <c r="AC24" s="25">
        <v>1051.84600920649</v>
      </c>
      <c r="AD24" s="25">
        <v>487.72750690866502</v>
      </c>
      <c r="AE24" s="25">
        <v>190.034478499275</v>
      </c>
      <c r="AF24" s="25">
        <v>21.643264795699501</v>
      </c>
      <c r="AG24" s="91">
        <v>376.07901749031299</v>
      </c>
      <c r="AH24" s="25">
        <v>1356.0083804056601</v>
      </c>
      <c r="AI24" s="25">
        <v>1356.0083804056601</v>
      </c>
      <c r="AJ24" s="25">
        <v>566154.58516892605</v>
      </c>
      <c r="AK24" s="25">
        <v>0</v>
      </c>
      <c r="AL24" s="25">
        <v>274.20810083938898</v>
      </c>
      <c r="AM24" s="25">
        <v>59.341189563163802</v>
      </c>
      <c r="AN24" s="91">
        <v>2941.9458652604799</v>
      </c>
      <c r="AO24" s="25">
        <v>386.36418551915102</v>
      </c>
      <c r="AP24" s="25">
        <v>895.99795999796299</v>
      </c>
      <c r="AQ24" s="25">
        <v>190.184384916683</v>
      </c>
      <c r="AR24" s="25">
        <v>2033.0724616725299</v>
      </c>
      <c r="AS24" s="25">
        <v>0</v>
      </c>
      <c r="AT24" s="91">
        <v>30141.878712048801</v>
      </c>
      <c r="AU24" s="25">
        <v>746.15838818234397</v>
      </c>
      <c r="AV24" s="25">
        <v>82.906499123331997</v>
      </c>
      <c r="AW24" s="25">
        <v>829.06488730567605</v>
      </c>
      <c r="AX24" s="25">
        <v>0</v>
      </c>
      <c r="AY24" s="25">
        <v>1342.9402340832401</v>
      </c>
      <c r="AZ24" s="25">
        <v>0</v>
      </c>
      <c r="BA24" s="25">
        <v>8413.4449640446001</v>
      </c>
      <c r="BB24" s="25">
        <v>1.7968566039804399</v>
      </c>
      <c r="BC24" s="25">
        <v>58.538883355985803</v>
      </c>
      <c r="BD24" s="25">
        <v>420.381663271989</v>
      </c>
      <c r="BE24" s="25">
        <v>0.34316919035036902</v>
      </c>
      <c r="BF24" s="25">
        <v>0</v>
      </c>
      <c r="BG24" s="25">
        <v>76.766084453270196</v>
      </c>
      <c r="BH24" s="25">
        <v>11925.041437039399</v>
      </c>
      <c r="BI24" s="25">
        <v>10105.947239507601</v>
      </c>
      <c r="BJ24" s="25">
        <v>1819.0941975318101</v>
      </c>
      <c r="BK24" s="25">
        <v>0.24336743878382</v>
      </c>
      <c r="BL24" s="25">
        <v>9.7862876258866693E-2</v>
      </c>
      <c r="BM24" s="25">
        <v>15.959346115952</v>
      </c>
      <c r="BN24" s="25">
        <v>3.9511253325573001</v>
      </c>
      <c r="BO24" s="25">
        <v>3888.89361522952</v>
      </c>
      <c r="BP24" s="25">
        <v>5.8982164926448304</v>
      </c>
      <c r="BQ24" s="25">
        <v>34.518705368364699</v>
      </c>
      <c r="BR24" s="25">
        <v>5555.0506987483204</v>
      </c>
      <c r="BS24" s="25">
        <v>184.413838715639</v>
      </c>
      <c r="BT24" s="25">
        <v>0.53974386315470402</v>
      </c>
      <c r="BU24" s="25">
        <v>42.920780276029603</v>
      </c>
      <c r="BV24" s="25">
        <v>4.7120890475713301E-2</v>
      </c>
      <c r="BW24" s="25">
        <v>671.03508103612796</v>
      </c>
      <c r="BX24" s="25">
        <v>347.20575493373201</v>
      </c>
      <c r="BY24" s="25">
        <v>0</v>
      </c>
      <c r="BZ24" s="25">
        <v>966.64058160418301</v>
      </c>
      <c r="CA24" s="25">
        <v>1333.9343280165799</v>
      </c>
      <c r="CB24" s="91">
        <v>0</v>
      </c>
      <c r="CC24" s="25">
        <v>5184.3026333143698</v>
      </c>
      <c r="CD24" s="25">
        <v>29225.453391475799</v>
      </c>
      <c r="CE24" s="25">
        <v>915.02553886618205</v>
      </c>
      <c r="CF24" s="25"/>
      <c r="CG24" s="49">
        <f t="shared" si="0"/>
        <v>-2.3954229178692653E-5</v>
      </c>
      <c r="CH24" s="49">
        <f t="shared" si="1"/>
        <v>-2.4326788747463268E-5</v>
      </c>
      <c r="CI24" s="49">
        <f t="shared" si="2"/>
        <v>-5.739112121493536E-5</v>
      </c>
      <c r="CJ24" s="49">
        <f t="shared" si="3"/>
        <v>-3.6442064002611765E-5</v>
      </c>
      <c r="CK24" s="49">
        <f t="shared" si="4"/>
        <v>-3.8292963914607663E-5</v>
      </c>
      <c r="CL24" s="49">
        <f t="shared" si="5"/>
        <v>-3.649596085642317E-5</v>
      </c>
      <c r="CM24" s="49">
        <f t="shared" si="6"/>
        <v>-2.4254930142810086E-5</v>
      </c>
      <c r="CN24" s="96">
        <f t="shared" si="7"/>
        <v>-3.6528192701431018E-5</v>
      </c>
      <c r="CO24" s="96">
        <f t="shared" si="8"/>
        <v>-3.6658991976411048E-5</v>
      </c>
      <c r="CP24" s="96">
        <f t="shared" si="9"/>
        <v>-3.638391909500733E-5</v>
      </c>
      <c r="CQ24" s="96">
        <f t="shared" si="10"/>
        <v>-3.3538395738431536E-5</v>
      </c>
      <c r="CR24" s="95">
        <f t="shared" si="12"/>
        <v>-3.6541669586822689E-5</v>
      </c>
      <c r="CS24" s="95">
        <f t="shared" si="13"/>
        <v>-3.6472153727393647E-5</v>
      </c>
      <c r="CT24" s="96">
        <f t="shared" si="11"/>
        <v>-3.6812515286527137E-5</v>
      </c>
    </row>
    <row r="25" spans="1:98" x14ac:dyDescent="0.25">
      <c r="A25" s="27" t="s">
        <v>24</v>
      </c>
      <c r="B25" s="25">
        <v>56495.808876000003</v>
      </c>
      <c r="C25" s="25">
        <v>932.95815100000004</v>
      </c>
      <c r="D25" s="25">
        <v>1065.189437</v>
      </c>
      <c r="E25" s="25">
        <v>6010.0985989999999</v>
      </c>
      <c r="F25" s="25">
        <v>5093.3009549999997</v>
      </c>
      <c r="G25" s="25">
        <v>514.56023500000003</v>
      </c>
      <c r="H25" s="25">
        <v>13411.288191</v>
      </c>
      <c r="I25" s="89">
        <v>497.03450278000003</v>
      </c>
      <c r="J25" s="89">
        <v>286.85097380000002</v>
      </c>
      <c r="K25" s="89">
        <v>1030.0557652</v>
      </c>
      <c r="L25" s="89">
        <v>680.61912640000003</v>
      </c>
      <c r="M25" s="89">
        <v>151.77024183</v>
      </c>
      <c r="N25" s="89">
        <v>36.508305729999996</v>
      </c>
      <c r="O25" s="89">
        <v>144.46858201000001</v>
      </c>
      <c r="Q25" s="27" t="s">
        <v>24</v>
      </c>
      <c r="R25" s="91">
        <v>811.24076337408303</v>
      </c>
      <c r="S25" s="25">
        <v>124.144378260547</v>
      </c>
      <c r="T25" s="91">
        <v>151.78182110256</v>
      </c>
      <c r="U25" s="25">
        <v>497.07234498126797</v>
      </c>
      <c r="V25" s="25">
        <v>497.07234498126797</v>
      </c>
      <c r="W25" s="25">
        <v>264.95925746971602</v>
      </c>
      <c r="X25" s="91">
        <v>271.642707981044</v>
      </c>
      <c r="Y25" s="25">
        <v>286.872835509075</v>
      </c>
      <c r="Z25" s="91">
        <v>36.511068298183503</v>
      </c>
      <c r="AA25" s="25">
        <v>1133.27887687477</v>
      </c>
      <c r="AB25" s="25">
        <v>56499.727845535301</v>
      </c>
      <c r="AC25" s="25">
        <v>440.03668126600598</v>
      </c>
      <c r="AD25" s="25">
        <v>204.03934440658699</v>
      </c>
      <c r="AE25" s="25">
        <v>79.500357840364103</v>
      </c>
      <c r="AF25" s="25">
        <v>9.0543855479916004</v>
      </c>
      <c r="AG25" s="91">
        <v>157.33154126450199</v>
      </c>
      <c r="AH25" s="25">
        <v>1030.1345463907601</v>
      </c>
      <c r="AI25" s="25">
        <v>1030.1345463907601</v>
      </c>
      <c r="AJ25" s="25">
        <v>1774173.2335723699</v>
      </c>
      <c r="AK25" s="25">
        <v>0</v>
      </c>
      <c r="AL25" s="25">
        <v>114.714165249133</v>
      </c>
      <c r="AM25" s="25">
        <v>24.825195093750398</v>
      </c>
      <c r="AN25" s="91">
        <v>1230.7545811641401</v>
      </c>
      <c r="AO25" s="25">
        <v>161.63430839150499</v>
      </c>
      <c r="AP25" s="25">
        <v>680.67333563745206</v>
      </c>
      <c r="AQ25" s="25">
        <v>144.47965449678401</v>
      </c>
      <c r="AR25" s="25">
        <v>933.02303407210195</v>
      </c>
      <c r="AS25" s="25">
        <v>0</v>
      </c>
      <c r="AT25" s="91">
        <v>13795.620212293999</v>
      </c>
      <c r="AU25" s="25">
        <v>958.74666662654204</v>
      </c>
      <c r="AV25" s="25">
        <v>106.527361775161</v>
      </c>
      <c r="AW25" s="25">
        <v>1065.2740284017</v>
      </c>
      <c r="AX25" s="25">
        <v>0</v>
      </c>
      <c r="AY25" s="25">
        <v>561.81506883582699</v>
      </c>
      <c r="AZ25" s="25">
        <v>0.14189583377701301</v>
      </c>
      <c r="BA25" s="25">
        <v>3519.7396678177802</v>
      </c>
      <c r="BB25" s="25">
        <v>5.9658140396942103E-2</v>
      </c>
      <c r="BC25" s="25">
        <v>17.0525435237575</v>
      </c>
      <c r="BD25" s="25">
        <v>182.71111906281499</v>
      </c>
      <c r="BE25" s="25">
        <v>5.78213040030423E-2</v>
      </c>
      <c r="BF25" s="25">
        <v>0</v>
      </c>
      <c r="BG25" s="25">
        <v>4.1300691943760004</v>
      </c>
      <c r="BH25" s="25">
        <v>6010.7983620608702</v>
      </c>
      <c r="BI25" s="25">
        <v>5093.9355999208501</v>
      </c>
      <c r="BJ25" s="25">
        <v>916.86276214002601</v>
      </c>
      <c r="BK25" s="25">
        <v>5.4681990719643699E-2</v>
      </c>
      <c r="BL25" s="25">
        <v>9.93243366071969E-3</v>
      </c>
      <c r="BM25" s="25">
        <v>27.173860654993099</v>
      </c>
      <c r="BN25" s="25">
        <v>2.5253351599728799</v>
      </c>
      <c r="BO25" s="25">
        <v>1985.5970374344799</v>
      </c>
      <c r="BP25" s="25">
        <v>13.0878409668369</v>
      </c>
      <c r="BQ25" s="25">
        <v>5.8848542177174403</v>
      </c>
      <c r="BR25" s="25">
        <v>2836.5233291996601</v>
      </c>
      <c r="BS25" s="25">
        <v>77.149002703296503</v>
      </c>
      <c r="BT25" s="25">
        <v>0.10313304961612001</v>
      </c>
      <c r="BU25" s="25">
        <v>18.813294299839601</v>
      </c>
      <c r="BV25" s="25">
        <v>9.1934542183788309E-3</v>
      </c>
      <c r="BW25" s="25">
        <v>514.59926515010704</v>
      </c>
      <c r="BX25" s="25">
        <v>145.252496173813</v>
      </c>
      <c r="BY25" s="25">
        <v>0</v>
      </c>
      <c r="BZ25" s="25">
        <v>404.39124613433199</v>
      </c>
      <c r="CA25" s="25">
        <v>558.04751002615103</v>
      </c>
      <c r="CB25" s="91">
        <v>0</v>
      </c>
      <c r="CC25" s="25">
        <v>2168.8378708555601</v>
      </c>
      <c r="CD25" s="25">
        <v>13412.221648979999</v>
      </c>
      <c r="CE25" s="25">
        <v>382.79830814655202</v>
      </c>
      <c r="CF25" s="25"/>
      <c r="CG25" s="49">
        <f t="shared" si="0"/>
        <v>6.9367438280236134E-5</v>
      </c>
      <c r="CH25" s="49">
        <f t="shared" si="1"/>
        <v>6.9545533240007772E-5</v>
      </c>
      <c r="CI25" s="49">
        <f t="shared" si="2"/>
        <v>7.9414420347825282E-5</v>
      </c>
      <c r="CJ25" s="49">
        <f t="shared" si="3"/>
        <v>1.1643121145911204E-4</v>
      </c>
      <c r="CK25" s="49">
        <f t="shared" si="4"/>
        <v>1.2460385248340495E-4</v>
      </c>
      <c r="CL25" s="49">
        <f t="shared" si="5"/>
        <v>7.5851469764292667E-5</v>
      </c>
      <c r="CM25" s="49">
        <f t="shared" si="6"/>
        <v>6.9602410052313368E-5</v>
      </c>
      <c r="CN25" s="96">
        <f t="shared" si="7"/>
        <v>7.6135964518139824E-5</v>
      </c>
      <c r="CO25" s="96">
        <f t="shared" si="8"/>
        <v>7.6212776220957283E-5</v>
      </c>
      <c r="CP25" s="96">
        <f t="shared" si="9"/>
        <v>7.64824521367405E-5</v>
      </c>
      <c r="CQ25" s="96">
        <f t="shared" si="10"/>
        <v>7.9646949886285164E-5</v>
      </c>
      <c r="CR25" s="95">
        <f t="shared" si="12"/>
        <v>7.6294749355205652E-5</v>
      </c>
      <c r="CS25" s="95">
        <f t="shared" si="13"/>
        <v>7.566958061370918E-5</v>
      </c>
      <c r="CT25" s="96">
        <f t="shared" si="11"/>
        <v>7.6642870234827507E-5</v>
      </c>
    </row>
    <row r="26" spans="1:98" x14ac:dyDescent="0.25">
      <c r="A26" s="27" t="s">
        <v>25</v>
      </c>
      <c r="B26" s="25">
        <v>122807.40488</v>
      </c>
      <c r="C26" s="25">
        <v>2016.93533</v>
      </c>
      <c r="D26" s="25">
        <v>1745.08808</v>
      </c>
      <c r="E26" s="25">
        <v>12555.049623999999</v>
      </c>
      <c r="F26" s="25">
        <v>10639.872791</v>
      </c>
      <c r="G26" s="25">
        <v>944.11796300000003</v>
      </c>
      <c r="H26" s="25">
        <v>28993.441991</v>
      </c>
      <c r="I26" s="89">
        <v>808.55587548000005</v>
      </c>
      <c r="J26" s="89">
        <v>217.09435790000001</v>
      </c>
      <c r="K26" s="89">
        <v>1211.8689497</v>
      </c>
      <c r="L26" s="89">
        <v>1111.5231122</v>
      </c>
      <c r="M26" s="89">
        <v>247.00513577000001</v>
      </c>
      <c r="N26" s="89">
        <v>131.22147827000001</v>
      </c>
      <c r="O26" s="89">
        <v>234.46190738999999</v>
      </c>
      <c r="Q26" s="27" t="s">
        <v>25</v>
      </c>
      <c r="R26" s="91">
        <v>2354.6719721756899</v>
      </c>
      <c r="S26" s="25">
        <v>407.59568668419098</v>
      </c>
      <c r="T26" s="91">
        <v>247.00503914008101</v>
      </c>
      <c r="U26" s="25">
        <v>808.55561326844997</v>
      </c>
      <c r="V26" s="25">
        <v>808.55561326844997</v>
      </c>
      <c r="W26" s="25">
        <v>660.03024052772196</v>
      </c>
      <c r="X26" s="91">
        <v>36.833111875409998</v>
      </c>
      <c r="Y26" s="25">
        <v>217.09427795811499</v>
      </c>
      <c r="Z26" s="91">
        <v>131.221443790043</v>
      </c>
      <c r="AA26" s="25">
        <v>2973.3967888724901</v>
      </c>
      <c r="AB26" s="25">
        <v>122807.372813179</v>
      </c>
      <c r="AC26" s="25">
        <v>979.40293778695298</v>
      </c>
      <c r="AD26" s="25">
        <v>392.93404123772001</v>
      </c>
      <c r="AE26" s="25">
        <v>279.469969034749</v>
      </c>
      <c r="AF26" s="25">
        <v>169.01000376766601</v>
      </c>
      <c r="AG26" s="91">
        <v>266.25093214295299</v>
      </c>
      <c r="AH26" s="25">
        <v>1211.86865792866</v>
      </c>
      <c r="AI26" s="25">
        <v>1211.86865792866</v>
      </c>
      <c r="AJ26" s="25">
        <v>3615005.1221026299</v>
      </c>
      <c r="AK26" s="25">
        <v>0</v>
      </c>
      <c r="AL26" s="25">
        <v>387.66250985347301</v>
      </c>
      <c r="AM26" s="25">
        <v>67.971719157011506</v>
      </c>
      <c r="AN26" s="91">
        <v>2960.38510279621</v>
      </c>
      <c r="AO26" s="25">
        <v>469.15157782071498</v>
      </c>
      <c r="AP26" s="25">
        <v>1111.5262590965001</v>
      </c>
      <c r="AQ26" s="25">
        <v>234.46177886808599</v>
      </c>
      <c r="AR26" s="25">
        <v>2016.93473380104</v>
      </c>
      <c r="AS26" s="25">
        <v>0</v>
      </c>
      <c r="AT26" s="91">
        <v>29932.797889542901</v>
      </c>
      <c r="AU26" s="25">
        <v>1570.5787393334299</v>
      </c>
      <c r="AV26" s="25">
        <v>174.50875140095999</v>
      </c>
      <c r="AW26" s="25">
        <v>1745.08749073439</v>
      </c>
      <c r="AX26" s="25">
        <v>0</v>
      </c>
      <c r="AY26" s="25">
        <v>1561.4515170069501</v>
      </c>
      <c r="AZ26" s="25">
        <v>0.29460200117616497</v>
      </c>
      <c r="BA26" s="25">
        <v>8716.0043092977103</v>
      </c>
      <c r="BB26" s="25">
        <v>0.125071777877169</v>
      </c>
      <c r="BC26" s="25">
        <v>35.303622983845599</v>
      </c>
      <c r="BD26" s="25">
        <v>378.60786115037098</v>
      </c>
      <c r="BE26" s="25">
        <v>0.12567309990233499</v>
      </c>
      <c r="BF26" s="25">
        <v>0</v>
      </c>
      <c r="BG26" s="25">
        <v>8.5484965045387593</v>
      </c>
      <c r="BH26" s="25">
        <v>12555.610861425001</v>
      </c>
      <c r="BI26" s="25">
        <v>10640.434684821101</v>
      </c>
      <c r="BJ26" s="25">
        <v>1915.1761766038801</v>
      </c>
      <c r="BK26" s="25">
        <v>0.114175521004756</v>
      </c>
      <c r="BL26" s="25">
        <v>2.1049938874341999E-2</v>
      </c>
      <c r="BM26" s="25">
        <v>59.6298705193758</v>
      </c>
      <c r="BN26" s="25">
        <v>5.2117421791916696</v>
      </c>
      <c r="BO26" s="25">
        <v>4148.0484100045696</v>
      </c>
      <c r="BP26" s="25">
        <v>27.175094617856299</v>
      </c>
      <c r="BQ26" s="25">
        <v>12.2307506232907</v>
      </c>
      <c r="BR26" s="25">
        <v>5925.6855048441003</v>
      </c>
      <c r="BS26" s="25">
        <v>144.45897597141101</v>
      </c>
      <c r="BT26" s="25">
        <v>0.21426019856842801</v>
      </c>
      <c r="BU26" s="25">
        <v>39.078801633294198</v>
      </c>
      <c r="BV26" s="25">
        <v>1.9697223315167201E-2</v>
      </c>
      <c r="BW26" s="25">
        <v>944.11759406498095</v>
      </c>
      <c r="BX26" s="25">
        <v>382.22745555019998</v>
      </c>
      <c r="BY26" s="25">
        <v>0</v>
      </c>
      <c r="BZ26" s="25">
        <v>419.32527760324302</v>
      </c>
      <c r="CA26" s="25">
        <v>1337.1612544182501</v>
      </c>
      <c r="CB26" s="91">
        <v>0</v>
      </c>
      <c r="CC26" s="25">
        <v>4628.4762915520496</v>
      </c>
      <c r="CD26" s="25">
        <v>28993.433345925001</v>
      </c>
      <c r="CE26" s="25">
        <v>1011.6800341289201</v>
      </c>
      <c r="CF26" s="25"/>
      <c r="CG26" s="49">
        <f t="shared" si="0"/>
        <v>-2.611147189015013E-7</v>
      </c>
      <c r="CH26" s="49">
        <f t="shared" si="1"/>
        <v>-2.9559646813809932E-7</v>
      </c>
      <c r="CI26" s="49">
        <f t="shared" si="2"/>
        <v>-3.3767098446997644E-7</v>
      </c>
      <c r="CJ26" s="49">
        <f t="shared" si="3"/>
        <v>4.4702127176658703E-5</v>
      </c>
      <c r="CK26" s="49">
        <f t="shared" si="4"/>
        <v>5.28102010370141E-5</v>
      </c>
      <c r="CL26" s="49">
        <f t="shared" si="5"/>
        <v>-3.9077216358664709E-7</v>
      </c>
      <c r="CM26" s="49">
        <f t="shared" si="6"/>
        <v>-2.9817346285837047E-7</v>
      </c>
      <c r="CN26" s="96">
        <f t="shared" si="7"/>
        <v>-3.2429614085015531E-7</v>
      </c>
      <c r="CO26" s="96">
        <f t="shared" si="8"/>
        <v>-3.6823566394146427E-7</v>
      </c>
      <c r="CP26" s="96">
        <f t="shared" si="9"/>
        <v>-2.4076146194586067E-7</v>
      </c>
      <c r="CQ26" s="96">
        <f t="shared" si="10"/>
        <v>2.8311570542653805E-6</v>
      </c>
      <c r="CR26" s="95">
        <f t="shared" si="12"/>
        <v>-3.9120611277371092E-7</v>
      </c>
      <c r="CS26" s="95">
        <f t="shared" si="13"/>
        <v>-2.6276153464545696E-7</v>
      </c>
      <c r="CT26" s="96">
        <f t="shared" si="11"/>
        <v>-5.4815690718352013E-7</v>
      </c>
    </row>
    <row r="27" spans="1:98" x14ac:dyDescent="0.25">
      <c r="A27" s="27" t="s">
        <v>26</v>
      </c>
      <c r="B27" s="25">
        <v>240925.21316000001</v>
      </c>
      <c r="C27" s="25">
        <v>3948.2320070000001</v>
      </c>
      <c r="D27" s="25">
        <v>2979.9365299999999</v>
      </c>
      <c r="E27" s="25">
        <v>24234.509228999999</v>
      </c>
      <c r="F27" s="25">
        <v>20537.718488999999</v>
      </c>
      <c r="G27" s="25">
        <v>1716.536302</v>
      </c>
      <c r="H27" s="25">
        <v>56755.862265999996</v>
      </c>
      <c r="I27" s="89">
        <v>1963.5808599</v>
      </c>
      <c r="J27" s="89">
        <v>526.42918555000006</v>
      </c>
      <c r="K27" s="89">
        <v>3921.8974303</v>
      </c>
      <c r="L27" s="89">
        <v>4413.2313362000004</v>
      </c>
      <c r="M27" s="89">
        <v>600.12926934999996</v>
      </c>
      <c r="N27" s="89">
        <v>317.61227481999998</v>
      </c>
      <c r="O27" s="89">
        <v>570.29828283999996</v>
      </c>
      <c r="Q27" s="27" t="s">
        <v>26</v>
      </c>
      <c r="R27" s="91">
        <v>3985.2126986441599</v>
      </c>
      <c r="S27" s="25">
        <v>688.40377160032904</v>
      </c>
      <c r="T27" s="91">
        <v>600.12709133877604</v>
      </c>
      <c r="U27" s="25">
        <v>1963.57396142633</v>
      </c>
      <c r="V27" s="25">
        <v>1963.57396142633</v>
      </c>
      <c r="W27" s="25">
        <v>1121.9081686785801</v>
      </c>
      <c r="X27" s="91">
        <v>62.4995128139198</v>
      </c>
      <c r="Y27" s="25">
        <v>526.427322431265</v>
      </c>
      <c r="Z27" s="91">
        <v>317.61115890517902</v>
      </c>
      <c r="AA27" s="25">
        <v>6534.4575345482199</v>
      </c>
      <c r="AB27" s="25">
        <v>240924.36377867701</v>
      </c>
      <c r="AC27" s="25">
        <v>1629.58091908247</v>
      </c>
      <c r="AD27" s="25">
        <v>962.68964047237796</v>
      </c>
      <c r="AE27" s="25">
        <v>335.73660764916099</v>
      </c>
      <c r="AF27" s="25">
        <v>285.74380976501101</v>
      </c>
      <c r="AG27" s="91">
        <v>450.92599657201498</v>
      </c>
      <c r="AH27" s="25">
        <v>3921.88364131351</v>
      </c>
      <c r="AI27" s="25">
        <v>3921.88364131351</v>
      </c>
      <c r="AJ27" s="25">
        <v>6767693.0241543697</v>
      </c>
      <c r="AK27" s="25">
        <v>0</v>
      </c>
      <c r="AL27" s="25">
        <v>655.99294601394399</v>
      </c>
      <c r="AM27" s="25">
        <v>115.178540653227</v>
      </c>
      <c r="AN27" s="91">
        <v>5518.0566288176997</v>
      </c>
      <c r="AO27" s="25">
        <v>794.61560800537097</v>
      </c>
      <c r="AP27" s="25">
        <v>4413.22924850648</v>
      </c>
      <c r="AQ27" s="25">
        <v>570.29614410406305</v>
      </c>
      <c r="AR27" s="25">
        <v>3948.2181457757702</v>
      </c>
      <c r="AS27" s="25">
        <v>0</v>
      </c>
      <c r="AT27" s="91">
        <v>58642.713003329998</v>
      </c>
      <c r="AU27" s="25">
        <v>2681.9333152951099</v>
      </c>
      <c r="AV27" s="25">
        <v>297.99263647050998</v>
      </c>
      <c r="AW27" s="25">
        <v>2979.9259517656201</v>
      </c>
      <c r="AX27" s="25">
        <v>0</v>
      </c>
      <c r="AY27" s="25">
        <v>2545.2457428678299</v>
      </c>
      <c r="AZ27" s="25">
        <v>0.255495423316633</v>
      </c>
      <c r="BA27" s="25">
        <v>15918.607463863</v>
      </c>
      <c r="BB27" s="25">
        <v>0.99964896433693196</v>
      </c>
      <c r="BC27" s="25">
        <v>156.300608089419</v>
      </c>
      <c r="BD27" s="25">
        <v>2518.0107323157799</v>
      </c>
      <c r="BE27" s="25">
        <v>0.51567700122301396</v>
      </c>
      <c r="BF27" s="25">
        <v>0</v>
      </c>
      <c r="BG27" s="25">
        <v>243.098382087115</v>
      </c>
      <c r="BH27" s="25">
        <v>24251.8335600842</v>
      </c>
      <c r="BI27" s="25">
        <v>20555.056303467001</v>
      </c>
      <c r="BJ27" s="25">
        <v>3696.7772566172198</v>
      </c>
      <c r="BK27" s="25">
        <v>0.44870327739821497</v>
      </c>
      <c r="BL27" s="25">
        <v>6.5097630263386094E-2</v>
      </c>
      <c r="BM27" s="25">
        <v>3.13867530685582</v>
      </c>
      <c r="BN27" s="25">
        <v>39.547625469137998</v>
      </c>
      <c r="BO27" s="25">
        <v>7103.3478157188401</v>
      </c>
      <c r="BP27" s="25">
        <v>47.0285403598714</v>
      </c>
      <c r="BQ27" s="25">
        <v>63.235792849870698</v>
      </c>
      <c r="BR27" s="25">
        <v>10146.7965832768</v>
      </c>
      <c r="BS27" s="25">
        <v>454.50778516218401</v>
      </c>
      <c r="BT27" s="25">
        <v>1.4370941783693501</v>
      </c>
      <c r="BU27" s="25">
        <v>230.79752236633101</v>
      </c>
      <c r="BV27" s="25">
        <v>3.23091520592051E-2</v>
      </c>
      <c r="BW27" s="25">
        <v>1716.5302786704799</v>
      </c>
      <c r="BX27" s="25">
        <v>645.79951123329795</v>
      </c>
      <c r="BY27" s="25">
        <v>0</v>
      </c>
      <c r="BZ27" s="25">
        <v>715.29440347971001</v>
      </c>
      <c r="CA27" s="25">
        <v>2406.2500845988998</v>
      </c>
      <c r="CB27" s="91">
        <v>0</v>
      </c>
      <c r="CC27" s="25">
        <v>8554.4245682466699</v>
      </c>
      <c r="CD27" s="25">
        <v>56755.662759107501</v>
      </c>
      <c r="CE27" s="25">
        <v>1837.92490029738</v>
      </c>
      <c r="CF27" s="25"/>
      <c r="CG27" s="49">
        <f t="shared" si="0"/>
        <v>-3.5254978582814437E-6</v>
      </c>
      <c r="CH27" s="49">
        <f t="shared" si="1"/>
        <v>-3.5107420752726815E-6</v>
      </c>
      <c r="CI27" s="49">
        <f t="shared" si="2"/>
        <v>-3.5498186868643528E-6</v>
      </c>
      <c r="CJ27" s="49">
        <f t="shared" si="3"/>
        <v>7.1486205561240837E-4</v>
      </c>
      <c r="CK27" s="49">
        <f t="shared" si="4"/>
        <v>8.4419379281532416E-4</v>
      </c>
      <c r="CL27" s="49">
        <f t="shared" si="5"/>
        <v>-3.5090021184276729E-6</v>
      </c>
      <c r="CM27" s="49">
        <f t="shared" si="6"/>
        <v>-3.5151768386537365E-6</v>
      </c>
      <c r="CN27" s="96">
        <f t="shared" si="7"/>
        <v>-3.5132108948577869E-6</v>
      </c>
      <c r="CO27" s="96">
        <f t="shared" si="8"/>
        <v>-3.5391630749209853E-6</v>
      </c>
      <c r="CP27" s="96">
        <f t="shared" si="9"/>
        <v>-3.5158967655470186E-6</v>
      </c>
      <c r="CQ27" s="96">
        <f t="shared" si="10"/>
        <v>-4.7305327127430016E-7</v>
      </c>
      <c r="CR27" s="95">
        <f t="shared" si="12"/>
        <v>-3.629236791395758E-6</v>
      </c>
      <c r="CS27" s="95">
        <f t="shared" si="13"/>
        <v>-3.5134499181103999E-6</v>
      </c>
      <c r="CT27" s="96">
        <f t="shared" si="11"/>
        <v>-3.7502058155593032E-6</v>
      </c>
    </row>
    <row r="28" spans="1:98" x14ac:dyDescent="0.25">
      <c r="A28" s="27" t="s">
        <v>27</v>
      </c>
      <c r="B28" s="25">
        <v>17060.459266999998</v>
      </c>
      <c r="C28" s="25">
        <v>281.64619699999997</v>
      </c>
      <c r="D28" s="25">
        <v>317.25873300000001</v>
      </c>
      <c r="E28" s="25">
        <v>1810.980227</v>
      </c>
      <c r="F28" s="25">
        <v>1534.7287369999999</v>
      </c>
      <c r="G28" s="25">
        <v>154.03904700000001</v>
      </c>
      <c r="H28" s="25">
        <v>4048.6758159999999</v>
      </c>
      <c r="I28" s="89">
        <v>176.14535538000001</v>
      </c>
      <c r="J28" s="89">
        <v>47.223955670000002</v>
      </c>
      <c r="K28" s="89">
        <v>351.81847056999999</v>
      </c>
      <c r="L28" s="89">
        <v>395.89416277999999</v>
      </c>
      <c r="M28" s="89">
        <v>53.835309639999998</v>
      </c>
      <c r="N28" s="89">
        <v>28.491786560000001</v>
      </c>
      <c r="O28" s="89">
        <v>51.159285160000003</v>
      </c>
      <c r="Q28" s="27" t="s">
        <v>27</v>
      </c>
      <c r="R28" s="91">
        <v>265.89315896964001</v>
      </c>
      <c r="S28" s="25">
        <v>45.9302753517795</v>
      </c>
      <c r="T28" s="91">
        <v>53.835342541483399</v>
      </c>
      <c r="U28" s="25">
        <v>176.14539344988799</v>
      </c>
      <c r="V28" s="25">
        <v>176.14539344988799</v>
      </c>
      <c r="W28" s="25">
        <v>74.853653327849003</v>
      </c>
      <c r="X28" s="91">
        <v>4.1699571646171698</v>
      </c>
      <c r="Y28" s="25">
        <v>47.223977864686603</v>
      </c>
      <c r="Z28" s="91">
        <v>28.491801980874001</v>
      </c>
      <c r="AA28" s="25">
        <v>435.97872017095898</v>
      </c>
      <c r="AB28" s="25">
        <v>17060.4608046133</v>
      </c>
      <c r="AC28" s="25">
        <v>108.72560768072699</v>
      </c>
      <c r="AD28" s="25">
        <v>64.230596233167702</v>
      </c>
      <c r="AE28" s="25">
        <v>22.400336362551599</v>
      </c>
      <c r="AF28" s="25">
        <v>19.064838654802699</v>
      </c>
      <c r="AG28" s="91">
        <v>30.085741652722401</v>
      </c>
      <c r="AH28" s="25">
        <v>351.81857474354302</v>
      </c>
      <c r="AI28" s="25">
        <v>351.81857474354302</v>
      </c>
      <c r="AJ28" s="25">
        <v>861587.16444082197</v>
      </c>
      <c r="AK28" s="25">
        <v>0</v>
      </c>
      <c r="AL28" s="25">
        <v>43.767860087910499</v>
      </c>
      <c r="AM28" s="25">
        <v>7.6847039732106301</v>
      </c>
      <c r="AN28" s="91">
        <v>368.164602375941</v>
      </c>
      <c r="AO28" s="25">
        <v>53.016718829742501</v>
      </c>
      <c r="AP28" s="25">
        <v>395.89552203880203</v>
      </c>
      <c r="AQ28" s="25">
        <v>51.1593119665758</v>
      </c>
      <c r="AR28" s="25">
        <v>281.64622410304401</v>
      </c>
      <c r="AS28" s="25">
        <v>0</v>
      </c>
      <c r="AT28" s="91">
        <v>4174.58113611104</v>
      </c>
      <c r="AU28" s="25">
        <v>285.53288352287501</v>
      </c>
      <c r="AV28" s="25">
        <v>31.725903271008601</v>
      </c>
      <c r="AW28" s="25">
        <v>317.25878679388398</v>
      </c>
      <c r="AX28" s="25">
        <v>0</v>
      </c>
      <c r="AY28" s="25">
        <v>169.818701319768</v>
      </c>
      <c r="AZ28" s="25">
        <v>2.2168081678389701E-2</v>
      </c>
      <c r="BA28" s="25">
        <v>1062.0888354055901</v>
      </c>
      <c r="BB28" s="25">
        <v>8.1350091187464502E-2</v>
      </c>
      <c r="BC28" s="25">
        <v>12.8883172227494</v>
      </c>
      <c r="BD28" s="25">
        <v>203.99537216951299</v>
      </c>
      <c r="BE28" s="25">
        <v>4.0740756683708301E-2</v>
      </c>
      <c r="BF28" s="25">
        <v>0</v>
      </c>
      <c r="BG28" s="25">
        <v>19.9565955539939</v>
      </c>
      <c r="BH28" s="25">
        <v>1811.64943665895</v>
      </c>
      <c r="BI28" s="25">
        <v>1535.39787231077</v>
      </c>
      <c r="BJ28" s="25">
        <v>276.25156434817598</v>
      </c>
      <c r="BK28" s="25">
        <v>3.5365501137188102E-2</v>
      </c>
      <c r="BL28" s="25">
        <v>4.5996917932439301E-3</v>
      </c>
      <c r="BM28" s="25">
        <v>0.28053579569360099</v>
      </c>
      <c r="BN28" s="25">
        <v>3.5347798333438001</v>
      </c>
      <c r="BO28" s="25">
        <v>521.89942382358595</v>
      </c>
      <c r="BP28" s="25">
        <v>3.6632221904892601</v>
      </c>
      <c r="BQ28" s="25">
        <v>5.0437902206275398</v>
      </c>
      <c r="BR28" s="25">
        <v>745.47371819154796</v>
      </c>
      <c r="BS28" s="25">
        <v>30.3247371652099</v>
      </c>
      <c r="BT28" s="25">
        <v>0.121342996212459</v>
      </c>
      <c r="BU28" s="25">
        <v>18.3547367021831</v>
      </c>
      <c r="BV28" s="25">
        <v>1.81348835697018E-3</v>
      </c>
      <c r="BW28" s="25">
        <v>154.03911279866301</v>
      </c>
      <c r="BX28" s="25">
        <v>43.087687936371097</v>
      </c>
      <c r="BY28" s="25">
        <v>0</v>
      </c>
      <c r="BZ28" s="25">
        <v>47.7244036424988</v>
      </c>
      <c r="CA28" s="25">
        <v>160.54490383293401</v>
      </c>
      <c r="CB28" s="91">
        <v>0</v>
      </c>
      <c r="CC28" s="25">
        <v>570.75085552010103</v>
      </c>
      <c r="CD28" s="25">
        <v>4048.6764020145802</v>
      </c>
      <c r="CE28" s="25">
        <v>122.626298067457</v>
      </c>
      <c r="CF28" s="25"/>
      <c r="CG28" s="49">
        <f t="shared" si="0"/>
        <v>9.0127310022299621E-8</v>
      </c>
      <c r="CH28" s="49">
        <f t="shared" si="1"/>
        <v>9.6230818387664161E-8</v>
      </c>
      <c r="CI28" s="49">
        <f t="shared" si="2"/>
        <v>1.6955840260010957E-7</v>
      </c>
      <c r="CJ28" s="49">
        <f t="shared" si="3"/>
        <v>3.6952897053909521E-4</v>
      </c>
      <c r="CK28" s="49">
        <f t="shared" si="4"/>
        <v>4.3599581778738545E-4</v>
      </c>
      <c r="CL28" s="49">
        <f t="shared" si="5"/>
        <v>4.2715573929586101E-7</v>
      </c>
      <c r="CM28" s="49">
        <f t="shared" si="6"/>
        <v>1.4474228287327811E-7</v>
      </c>
      <c r="CN28" s="96">
        <f t="shared" si="7"/>
        <v>2.1612768554654969E-7</v>
      </c>
      <c r="CO28" s="96">
        <f t="shared" si="8"/>
        <v>4.6998787555369354E-7</v>
      </c>
      <c r="CP28" s="96">
        <f t="shared" si="9"/>
        <v>2.9610026690040081E-7</v>
      </c>
      <c r="CQ28" s="96">
        <f t="shared" si="10"/>
        <v>3.4333893495557208E-6</v>
      </c>
      <c r="CR28" s="95">
        <f t="shared" si="12"/>
        <v>6.1115062996503969E-7</v>
      </c>
      <c r="CS28" s="95">
        <f t="shared" si="13"/>
        <v>5.4123927846705436E-7</v>
      </c>
      <c r="CT28" s="96">
        <f t="shared" si="11"/>
        <v>5.2398261063693871E-7</v>
      </c>
    </row>
    <row r="29" spans="1:98" x14ac:dyDescent="0.25">
      <c r="A29" s="27" t="s">
        <v>28</v>
      </c>
      <c r="B29" s="25">
        <v>96607.290995999996</v>
      </c>
      <c r="C29" s="25">
        <v>1593.210176</v>
      </c>
      <c r="D29" s="25">
        <v>1711.3130269999999</v>
      </c>
      <c r="E29" s="25">
        <v>10178.838471999999</v>
      </c>
      <c r="F29" s="25">
        <v>8626.1340810000002</v>
      </c>
      <c r="G29" s="25">
        <v>846.21313299999997</v>
      </c>
      <c r="H29" s="25">
        <v>22902.414680000002</v>
      </c>
      <c r="I29" s="89">
        <v>724.70737625000004</v>
      </c>
      <c r="J29" s="89">
        <v>194.58133627000001</v>
      </c>
      <c r="K29" s="89">
        <v>1086.1962590000001</v>
      </c>
      <c r="L29" s="89">
        <v>996.25644173000001</v>
      </c>
      <c r="M29" s="89">
        <v>221.39032071</v>
      </c>
      <c r="N29" s="89">
        <v>117.61360768</v>
      </c>
      <c r="O29" s="89">
        <v>210.14784326</v>
      </c>
      <c r="Q29" s="27" t="s">
        <v>28</v>
      </c>
      <c r="R29" s="91">
        <v>1824.6691616735</v>
      </c>
      <c r="S29" s="25">
        <v>315.85181100802902</v>
      </c>
      <c r="T29" s="91">
        <v>221.39021932412999</v>
      </c>
      <c r="U29" s="25">
        <v>724.70723294746006</v>
      </c>
      <c r="V29" s="25">
        <v>724.70723294746006</v>
      </c>
      <c r="W29" s="25">
        <v>511.46684180019099</v>
      </c>
      <c r="X29" s="91">
        <v>28.542527375318599</v>
      </c>
      <c r="Y29" s="25">
        <v>194.581267093158</v>
      </c>
      <c r="Z29" s="91">
        <v>117.61353688573899</v>
      </c>
      <c r="AA29" s="25">
        <v>2304.1278143098898</v>
      </c>
      <c r="AB29" s="25">
        <v>96607.261114480905</v>
      </c>
      <c r="AC29" s="25">
        <v>758.95336262976605</v>
      </c>
      <c r="AD29" s="25">
        <v>304.49017276870001</v>
      </c>
      <c r="AE29" s="25">
        <v>216.56521449631401</v>
      </c>
      <c r="AF29" s="25">
        <v>130.968301448316</v>
      </c>
      <c r="AG29" s="91">
        <v>206.32162780157299</v>
      </c>
      <c r="AH29" s="25">
        <v>1086.19571535505</v>
      </c>
      <c r="AI29" s="25">
        <v>1086.19571535505</v>
      </c>
      <c r="AJ29" s="25">
        <v>5103799.1612890502</v>
      </c>
      <c r="AK29" s="25">
        <v>0</v>
      </c>
      <c r="AL29" s="25">
        <v>300.40528104700502</v>
      </c>
      <c r="AM29" s="25">
        <v>52.672273144658803</v>
      </c>
      <c r="AN29" s="91">
        <v>2294.0453279089102</v>
      </c>
      <c r="AO29" s="25">
        <v>363.55237001058202</v>
      </c>
      <c r="AP29" s="25">
        <v>996.259281508605</v>
      </c>
      <c r="AQ29" s="25">
        <v>210.14778193806299</v>
      </c>
      <c r="AR29" s="25">
        <v>1593.20965126385</v>
      </c>
      <c r="AS29" s="25">
        <v>0</v>
      </c>
      <c r="AT29" s="91">
        <v>23630.320662335602</v>
      </c>
      <c r="AU29" s="25">
        <v>1540.1811585678699</v>
      </c>
      <c r="AV29" s="25">
        <v>171.13126703190599</v>
      </c>
      <c r="AW29" s="25">
        <v>1711.31242559978</v>
      </c>
      <c r="AX29" s="25">
        <v>0</v>
      </c>
      <c r="AY29" s="25">
        <v>1209.9911392010799</v>
      </c>
      <c r="AZ29" s="25">
        <v>2.2083588188186499E-2</v>
      </c>
      <c r="BA29" s="25">
        <v>6754.1574745523803</v>
      </c>
      <c r="BB29" s="25">
        <v>0</v>
      </c>
      <c r="BC29" s="25">
        <v>70.667599257814004</v>
      </c>
      <c r="BD29" s="25">
        <v>836.09238693254395</v>
      </c>
      <c r="BE29" s="25">
        <v>0.10659628355131499</v>
      </c>
      <c r="BF29" s="25">
        <v>0</v>
      </c>
      <c r="BG29" s="25">
        <v>85.8382050395454</v>
      </c>
      <c r="BH29" s="25">
        <v>10178.5411471314</v>
      </c>
      <c r="BI29" s="25">
        <v>8625.83716251031</v>
      </c>
      <c r="BJ29" s="25">
        <v>1552.7039846211001</v>
      </c>
      <c r="BK29" s="25">
        <v>3.2172423286055198</v>
      </c>
      <c r="BL29" s="25">
        <v>3.7555599327149303E-2</v>
      </c>
      <c r="BM29" s="25">
        <v>49.608527150250502</v>
      </c>
      <c r="BN29" s="25">
        <v>35.827887939394898</v>
      </c>
      <c r="BO29" s="25">
        <v>3067.9341109838601</v>
      </c>
      <c r="BP29" s="25">
        <v>15.114759265177399</v>
      </c>
      <c r="BQ29" s="25">
        <v>18.510927824974999</v>
      </c>
      <c r="BR29" s="25">
        <v>4382.7046312163402</v>
      </c>
      <c r="BS29" s="25">
        <v>111.943316328631</v>
      </c>
      <c r="BT29" s="25">
        <v>0.65937065210513801</v>
      </c>
      <c r="BU29" s="25">
        <v>59.443047353957503</v>
      </c>
      <c r="BV29" s="25">
        <v>5.2231094660956601E-2</v>
      </c>
      <c r="BW29" s="25">
        <v>846.21287341108996</v>
      </c>
      <c r="BX29" s="25">
        <v>296.19357294999401</v>
      </c>
      <c r="BY29" s="25">
        <v>0</v>
      </c>
      <c r="BZ29" s="25">
        <v>324.94106108242801</v>
      </c>
      <c r="CA29" s="25">
        <v>1036.1853544196299</v>
      </c>
      <c r="CB29" s="91">
        <v>0</v>
      </c>
      <c r="CC29" s="25">
        <v>3586.6728868868499</v>
      </c>
      <c r="CD29" s="25">
        <v>22902.4135880002</v>
      </c>
      <c r="CE29" s="25">
        <v>783.96543122657295</v>
      </c>
      <c r="CF29" s="25"/>
      <c r="CG29" s="49">
        <f t="shared" si="0"/>
        <v>-3.0930915030095546E-7</v>
      </c>
      <c r="CH29" s="49">
        <f t="shared" si="1"/>
        <v>-3.2935776958978267E-7</v>
      </c>
      <c r="CI29" s="49">
        <f t="shared" si="2"/>
        <v>-3.514261917208169E-7</v>
      </c>
      <c r="CJ29" s="49">
        <f t="shared" si="3"/>
        <v>-2.9210097931829079E-5</v>
      </c>
      <c r="CK29" s="49">
        <f t="shared" si="4"/>
        <v>-3.4420806226990807E-5</v>
      </c>
      <c r="CL29" s="49">
        <f t="shared" si="5"/>
        <v>-3.0676539974250021E-7</v>
      </c>
      <c r="CM29" s="49">
        <f t="shared" si="6"/>
        <v>-4.7680553226117353E-8</v>
      </c>
      <c r="CN29" s="96">
        <f t="shared" si="7"/>
        <v>-1.9773848684068757E-7</v>
      </c>
      <c r="CO29" s="96">
        <f t="shared" si="8"/>
        <v>-3.5551632715707518E-7</v>
      </c>
      <c r="CP29" s="96">
        <f t="shared" si="9"/>
        <v>-5.0050342705595146E-7</v>
      </c>
      <c r="CQ29" s="96">
        <f t="shared" si="10"/>
        <v>2.8504494285249974E-6</v>
      </c>
      <c r="CR29" s="95">
        <f t="shared" si="12"/>
        <v>-4.5795077980542427E-7</v>
      </c>
      <c r="CS29" s="95">
        <f t="shared" si="13"/>
        <v>-6.0192236598105181E-7</v>
      </c>
      <c r="CT29" s="96">
        <f t="shared" si="11"/>
        <v>-2.9180378946381755E-7</v>
      </c>
    </row>
    <row r="30" spans="1:98" x14ac:dyDescent="0.25">
      <c r="A30" s="27" t="s">
        <v>29</v>
      </c>
      <c r="B30" s="25">
        <v>4082.4949270000002</v>
      </c>
      <c r="C30" s="25">
        <v>67.127117999999996</v>
      </c>
      <c r="D30" s="25">
        <v>62.044476000000003</v>
      </c>
      <c r="E30" s="25">
        <v>420.97013399999997</v>
      </c>
      <c r="F30" s="25">
        <v>356.75408700000003</v>
      </c>
      <c r="G30" s="25">
        <v>32.61806</v>
      </c>
      <c r="H30" s="25">
        <v>964.95684500000004</v>
      </c>
      <c r="I30" s="89">
        <v>31.768503429999999</v>
      </c>
      <c r="J30" s="89">
        <v>18.334393200000001</v>
      </c>
      <c r="K30" s="89">
        <v>65.837139690000001</v>
      </c>
      <c r="L30" s="89">
        <v>43.502514959999999</v>
      </c>
      <c r="M30" s="89">
        <v>9.7005608999999993</v>
      </c>
      <c r="N30" s="89">
        <v>2.33346834</v>
      </c>
      <c r="O30" s="89">
        <v>9.2338672000000006</v>
      </c>
      <c r="Q30" s="27" t="s">
        <v>29</v>
      </c>
      <c r="R30" s="91">
        <v>59.962103906552599</v>
      </c>
      <c r="S30" s="25">
        <v>9.1760163385403803</v>
      </c>
      <c r="T30" s="91">
        <v>9.7005080140715005</v>
      </c>
      <c r="U30" s="25">
        <v>31.768303353935099</v>
      </c>
      <c r="V30" s="25">
        <v>31.768303353935099</v>
      </c>
      <c r="W30" s="25">
        <v>19.584238717697001</v>
      </c>
      <c r="X30" s="91">
        <v>20.078208837576199</v>
      </c>
      <c r="Y30" s="25">
        <v>18.334275521658999</v>
      </c>
      <c r="Z30" s="91">
        <v>2.3334485536502698</v>
      </c>
      <c r="AA30" s="25">
        <v>83.765251047706499</v>
      </c>
      <c r="AB30" s="25">
        <v>4082.4699509714101</v>
      </c>
      <c r="AC30" s="25">
        <v>32.524898436155297</v>
      </c>
      <c r="AD30" s="25">
        <v>15.081366130703101</v>
      </c>
      <c r="AE30" s="25">
        <v>5.8761948074278001</v>
      </c>
      <c r="AF30" s="25">
        <v>0.66924698026066298</v>
      </c>
      <c r="AG30" s="91">
        <v>11.629015375319501</v>
      </c>
      <c r="AH30" s="25">
        <v>65.836747134366803</v>
      </c>
      <c r="AI30" s="25">
        <v>65.836747134366803</v>
      </c>
      <c r="AJ30" s="25">
        <v>56172.591237467503</v>
      </c>
      <c r="AK30" s="25">
        <v>0</v>
      </c>
      <c r="AL30" s="25">
        <v>8.4789866976865795</v>
      </c>
      <c r="AM30" s="25">
        <v>1.8349318986623899</v>
      </c>
      <c r="AN30" s="91">
        <v>90.970078645420799</v>
      </c>
      <c r="AO30" s="25">
        <v>11.9470476100841</v>
      </c>
      <c r="AP30" s="25">
        <v>43.502401698223998</v>
      </c>
      <c r="AQ30" s="25">
        <v>9.2337901013679407</v>
      </c>
      <c r="AR30" s="25">
        <v>67.126707118834602</v>
      </c>
      <c r="AS30" s="25">
        <v>0</v>
      </c>
      <c r="AT30" s="91">
        <v>993.28962402376499</v>
      </c>
      <c r="AU30" s="25">
        <v>55.839707457685002</v>
      </c>
      <c r="AV30" s="25">
        <v>6.2044100907091702</v>
      </c>
      <c r="AW30" s="25">
        <v>62.044117548394198</v>
      </c>
      <c r="AX30" s="25">
        <v>0</v>
      </c>
      <c r="AY30" s="25">
        <v>41.526053823040499</v>
      </c>
      <c r="AZ30" s="25">
        <v>9.8548813681883993E-3</v>
      </c>
      <c r="BA30" s="25">
        <v>260.158269766123</v>
      </c>
      <c r="BB30" s="25">
        <v>4.1994757997541798E-3</v>
      </c>
      <c r="BC30" s="25">
        <v>1.1796597079978099</v>
      </c>
      <c r="BD30" s="25">
        <v>12.65551328406</v>
      </c>
      <c r="BE30" s="25">
        <v>4.27657753005175E-3</v>
      </c>
      <c r="BF30" s="25">
        <v>0</v>
      </c>
      <c r="BG30" s="25">
        <v>0.28562050802206801</v>
      </c>
      <c r="BH30" s="25">
        <v>420.98646134344602</v>
      </c>
      <c r="BI30" s="25">
        <v>356.770805563203</v>
      </c>
      <c r="BJ30" s="25">
        <v>64.215655780243296</v>
      </c>
      <c r="BK30" s="25">
        <v>3.8276690775310399E-3</v>
      </c>
      <c r="BL30" s="25">
        <v>7.0968898505817401E-4</v>
      </c>
      <c r="BM30" s="25">
        <v>2.0361764829334699</v>
      </c>
      <c r="BN30" s="25">
        <v>0.17393586574954301</v>
      </c>
      <c r="BO30" s="25">
        <v>139.08863734188699</v>
      </c>
      <c r="BP30" s="25">
        <v>0.90907683526513305</v>
      </c>
      <c r="BQ30" s="25">
        <v>0.40930096176634301</v>
      </c>
      <c r="BR30" s="25">
        <v>198.69469285647301</v>
      </c>
      <c r="BS30" s="25">
        <v>5.7023935245200903</v>
      </c>
      <c r="BT30" s="25">
        <v>7.1689914583023297E-3</v>
      </c>
      <c r="BU30" s="25">
        <v>1.3074876620534901</v>
      </c>
      <c r="BV30" s="25">
        <v>6.6677277553089996E-4</v>
      </c>
      <c r="BW30" s="25">
        <v>32.617860882620398</v>
      </c>
      <c r="BX30" s="25">
        <v>10.7361976366162</v>
      </c>
      <c r="BY30" s="25">
        <v>0</v>
      </c>
      <c r="BZ30" s="25">
        <v>29.890221956225702</v>
      </c>
      <c r="CA30" s="25">
        <v>41.247547619867703</v>
      </c>
      <c r="CB30" s="91">
        <v>0</v>
      </c>
      <c r="CC30" s="25">
        <v>160.30763931156201</v>
      </c>
      <c r="CD30" s="25">
        <v>964.95102702315296</v>
      </c>
      <c r="CE30" s="25">
        <v>28.294152003056301</v>
      </c>
      <c r="CF30" s="25"/>
      <c r="CG30" s="49">
        <f t="shared" si="0"/>
        <v>-6.117834568497798E-6</v>
      </c>
      <c r="CH30" s="49">
        <f t="shared" si="1"/>
        <v>-6.1209415454654526E-6</v>
      </c>
      <c r="CI30" s="49">
        <f t="shared" si="2"/>
        <v>-5.7773331151269411E-6</v>
      </c>
      <c r="CJ30" s="49">
        <f t="shared" si="3"/>
        <v>3.878503990511282E-5</v>
      </c>
      <c r="CK30" s="49">
        <f t="shared" si="4"/>
        <v>4.6862989975981352E-5</v>
      </c>
      <c r="CL30" s="49">
        <f t="shared" si="5"/>
        <v>-6.1045132543576247E-6</v>
      </c>
      <c r="CM30" s="49">
        <f t="shared" si="6"/>
        <v>-6.0292611811916079E-6</v>
      </c>
      <c r="CN30" s="96">
        <f t="shared" si="7"/>
        <v>-6.2979379982612617E-6</v>
      </c>
      <c r="CO30" s="96">
        <f t="shared" si="8"/>
        <v>-6.4184475438436063E-6</v>
      </c>
      <c r="CP30" s="96">
        <f t="shared" si="9"/>
        <v>-5.9625256359287039E-6</v>
      </c>
      <c r="CQ30" s="96">
        <f t="shared" si="10"/>
        <v>-2.6035684627619003E-6</v>
      </c>
      <c r="CR30" s="95">
        <f t="shared" si="12"/>
        <v>-5.4518423258107547E-6</v>
      </c>
      <c r="CS30" s="95">
        <f t="shared" si="13"/>
        <v>-8.4793735535365663E-6</v>
      </c>
      <c r="CT30" s="96">
        <f t="shared" si="11"/>
        <v>-8.3495495863269068E-6</v>
      </c>
    </row>
    <row r="31" spans="1:98" x14ac:dyDescent="0.25">
      <c r="A31" s="27" t="s">
        <v>30</v>
      </c>
      <c r="B31" s="25">
        <v>15174.262476</v>
      </c>
      <c r="C31" s="25">
        <v>247.65085099999999</v>
      </c>
      <c r="D31" s="25">
        <v>135.18405300000001</v>
      </c>
      <c r="E31" s="25">
        <v>1479.4838400000001</v>
      </c>
      <c r="F31" s="25">
        <v>1253.799137</v>
      </c>
      <c r="G31" s="25">
        <v>92.055172999999996</v>
      </c>
      <c r="H31" s="25">
        <v>3560.0136299999999</v>
      </c>
      <c r="I31" s="89">
        <v>89.717255730000005</v>
      </c>
      <c r="J31" s="89">
        <v>51.778058360000003</v>
      </c>
      <c r="K31" s="89">
        <v>185.93030349</v>
      </c>
      <c r="L31" s="89">
        <v>122.85521224</v>
      </c>
      <c r="M31" s="89">
        <v>27.395300219999999</v>
      </c>
      <c r="N31" s="89">
        <v>6.5899351299999998</v>
      </c>
      <c r="O31" s="89">
        <v>26.077311399999999</v>
      </c>
      <c r="Q31" s="27" t="s">
        <v>30</v>
      </c>
      <c r="R31" s="91">
        <v>232.20791709003501</v>
      </c>
      <c r="S31" s="25">
        <v>35.534855133306102</v>
      </c>
      <c r="T31" s="91">
        <v>27.394979862484</v>
      </c>
      <c r="U31" s="25">
        <v>89.716245462283396</v>
      </c>
      <c r="V31" s="25">
        <v>89.716245462283396</v>
      </c>
      <c r="W31" s="25">
        <v>75.841406824357193</v>
      </c>
      <c r="X31" s="91">
        <v>77.754459688688002</v>
      </c>
      <c r="Y31" s="25">
        <v>51.777467007468502</v>
      </c>
      <c r="Z31" s="91">
        <v>6.5898603555363202</v>
      </c>
      <c r="AA31" s="25">
        <v>324.387407713318</v>
      </c>
      <c r="AB31" s="25">
        <v>15174.1701673682</v>
      </c>
      <c r="AC31" s="25">
        <v>125.95519219684699</v>
      </c>
      <c r="AD31" s="25">
        <v>58.403799376337403</v>
      </c>
      <c r="AE31" s="25">
        <v>22.756017267762299</v>
      </c>
      <c r="AF31" s="25">
        <v>2.59171474998137</v>
      </c>
      <c r="AG31" s="91">
        <v>45.034246065315202</v>
      </c>
      <c r="AH31" s="25">
        <v>185.92818135671499</v>
      </c>
      <c r="AI31" s="25">
        <v>185.92818135671499</v>
      </c>
      <c r="AJ31" s="25">
        <v>121473.309515699</v>
      </c>
      <c r="AK31" s="25">
        <v>0</v>
      </c>
      <c r="AL31" s="25">
        <v>32.835522142793401</v>
      </c>
      <c r="AM31" s="25">
        <v>7.1059066221153699</v>
      </c>
      <c r="AN31" s="91">
        <v>352.28861195213398</v>
      </c>
      <c r="AO31" s="25">
        <v>46.265874860133898</v>
      </c>
      <c r="AP31" s="25">
        <v>122.85416723396401</v>
      </c>
      <c r="AQ31" s="25">
        <v>26.0769971006813</v>
      </c>
      <c r="AR31" s="25">
        <v>247.64931143879099</v>
      </c>
      <c r="AS31" s="25">
        <v>0</v>
      </c>
      <c r="AT31" s="91">
        <v>3669.7329036965998</v>
      </c>
      <c r="AU31" s="25">
        <v>121.663492063691</v>
      </c>
      <c r="AV31" s="25">
        <v>13.518164964257499</v>
      </c>
      <c r="AW31" s="25">
        <v>135.181657027949</v>
      </c>
      <c r="AX31" s="25">
        <v>0</v>
      </c>
      <c r="AY31" s="25">
        <v>160.812811455993</v>
      </c>
      <c r="AZ31" s="25">
        <v>2.9955258286898399E-2</v>
      </c>
      <c r="BA31" s="25">
        <v>1007.4827774745499</v>
      </c>
      <c r="BB31" s="25">
        <v>1.59455595051726E-2</v>
      </c>
      <c r="BC31" s="25">
        <v>3.32120183986728</v>
      </c>
      <c r="BD31" s="25">
        <v>36.537235769220104</v>
      </c>
      <c r="BE31" s="25">
        <v>2.7779205086834499E-2</v>
      </c>
      <c r="BF31" s="25">
        <v>0</v>
      </c>
      <c r="BG31" s="25">
        <v>0.79906356352893804</v>
      </c>
      <c r="BH31" s="25">
        <v>1479.52554170537</v>
      </c>
      <c r="BI31" s="25">
        <v>1253.8424009329799</v>
      </c>
      <c r="BJ31" s="25">
        <v>225.68314077238901</v>
      </c>
      <c r="BK31" s="25">
        <v>1.3330707567475199E-2</v>
      </c>
      <c r="BL31" s="25">
        <v>3.2824584982886602E-3</v>
      </c>
      <c r="BM31" s="25">
        <v>14.628716992090901</v>
      </c>
      <c r="BN31" s="25">
        <v>0.44637862394109201</v>
      </c>
      <c r="BO31" s="25">
        <v>489.97991478695002</v>
      </c>
      <c r="BP31" s="25">
        <v>2.76923162563314</v>
      </c>
      <c r="BQ31" s="25">
        <v>1.2774605250307201</v>
      </c>
      <c r="BR31" s="25">
        <v>699.94330036762005</v>
      </c>
      <c r="BS31" s="25">
        <v>22.0829634342162</v>
      </c>
      <c r="BT31" s="25">
        <v>2.2149470908359298E-2</v>
      </c>
      <c r="BU31" s="25">
        <v>4.02382519860888</v>
      </c>
      <c r="BV31" s="25">
        <v>3.6289806437055198E-3</v>
      </c>
      <c r="BW31" s="25">
        <v>92.054117903624899</v>
      </c>
      <c r="BX31" s="25">
        <v>41.576765203848801</v>
      </c>
      <c r="BY31" s="25">
        <v>0</v>
      </c>
      <c r="BZ31" s="25">
        <v>115.75212547068401</v>
      </c>
      <c r="CA31" s="25">
        <v>159.73436125305901</v>
      </c>
      <c r="CB31" s="91">
        <v>0</v>
      </c>
      <c r="CC31" s="25">
        <v>620.80370741581703</v>
      </c>
      <c r="CD31" s="25">
        <v>3559.9919098640298</v>
      </c>
      <c r="CE31" s="25">
        <v>109.571354535542</v>
      </c>
      <c r="CF31" s="25"/>
      <c r="CG31" s="49">
        <f t="shared" si="0"/>
        <v>-6.0832367929460656E-6</v>
      </c>
      <c r="CH31" s="49">
        <f t="shared" si="1"/>
        <v>-6.2166602811324069E-6</v>
      </c>
      <c r="CI31" s="49">
        <f t="shared" si="2"/>
        <v>-1.7723777308296464E-5</v>
      </c>
      <c r="CJ31" s="49">
        <f t="shared" si="3"/>
        <v>2.8186658240119784E-5</v>
      </c>
      <c r="CK31" s="49">
        <f t="shared" si="4"/>
        <v>3.4506271142796147E-5</v>
      </c>
      <c r="CL31" s="49">
        <f t="shared" si="5"/>
        <v>-1.1461565284302538E-5</v>
      </c>
      <c r="CM31" s="49">
        <f t="shared" si="6"/>
        <v>-6.1011384302198201E-6</v>
      </c>
      <c r="CN31" s="96">
        <f t="shared" si="7"/>
        <v>-1.1260573101446522E-5</v>
      </c>
      <c r="CO31" s="96">
        <f t="shared" si="8"/>
        <v>-1.1420909748862361E-5</v>
      </c>
      <c r="CP31" s="96">
        <f t="shared" si="9"/>
        <v>-1.1413595552633204E-5</v>
      </c>
      <c r="CQ31" s="96">
        <f t="shared" si="10"/>
        <v>-8.505996749677127E-6</v>
      </c>
      <c r="CR31" s="95">
        <f t="shared" si="12"/>
        <v>-1.1693885937613123E-5</v>
      </c>
      <c r="CS31" s="95">
        <f t="shared" si="13"/>
        <v>-1.134676779125425E-5</v>
      </c>
      <c r="CT31" s="96">
        <f t="shared" si="11"/>
        <v>-1.205259675271144E-5</v>
      </c>
    </row>
    <row r="32" spans="1:98" x14ac:dyDescent="0.25">
      <c r="A32" s="27" t="s">
        <v>31</v>
      </c>
      <c r="B32" s="25">
        <v>141267.63316999999</v>
      </c>
      <c r="C32" s="25">
        <v>2323.6604609999999</v>
      </c>
      <c r="D32" s="25">
        <v>2189.8937820000001</v>
      </c>
      <c r="E32" s="25">
        <v>14605.277244999999</v>
      </c>
      <c r="F32" s="25">
        <v>12377.354358000001</v>
      </c>
      <c r="G32" s="25">
        <v>1141.836429</v>
      </c>
      <c r="H32" s="25">
        <v>33402.647847</v>
      </c>
      <c r="I32" s="89">
        <v>978.06089143999998</v>
      </c>
      <c r="J32" s="89">
        <v>262.60584782000001</v>
      </c>
      <c r="K32" s="89">
        <v>1465.9242015</v>
      </c>
      <c r="L32" s="89">
        <v>1344.5419426999999</v>
      </c>
      <c r="M32" s="89">
        <v>298.78709887000002</v>
      </c>
      <c r="N32" s="89">
        <v>158.73064636000001</v>
      </c>
      <c r="O32" s="89">
        <v>283.61431621999998</v>
      </c>
      <c r="Q32" s="27" t="s">
        <v>31</v>
      </c>
      <c r="R32" s="91">
        <v>2693.64650369226</v>
      </c>
      <c r="S32" s="25">
        <v>466.27255887056702</v>
      </c>
      <c r="T32" s="91">
        <v>298.78707029477198</v>
      </c>
      <c r="U32" s="25">
        <v>978.06079819241302</v>
      </c>
      <c r="V32" s="25">
        <v>978.06079819241302</v>
      </c>
      <c r="W32" s="25">
        <v>755.04702319080104</v>
      </c>
      <c r="X32" s="91">
        <v>42.135575644815297</v>
      </c>
      <c r="Y32" s="25">
        <v>262.60581309988402</v>
      </c>
      <c r="Z32" s="91">
        <v>158.73063123408801</v>
      </c>
      <c r="AA32" s="25">
        <v>3401.4418919779</v>
      </c>
      <c r="AB32" s="25">
        <v>141267.62066345601</v>
      </c>
      <c r="AC32" s="25">
        <v>1120.3960297864201</v>
      </c>
      <c r="AD32" s="25">
        <v>449.50010054922501</v>
      </c>
      <c r="AE32" s="25">
        <v>319.70193220825399</v>
      </c>
      <c r="AF32" s="25">
        <v>193.34042771330499</v>
      </c>
      <c r="AG32" s="91">
        <v>304.57988852534697</v>
      </c>
      <c r="AH32" s="25">
        <v>1465.9242583770999</v>
      </c>
      <c r="AI32" s="25">
        <v>1465.9242583770999</v>
      </c>
      <c r="AJ32" s="25">
        <v>5282229.7425873103</v>
      </c>
      <c r="AK32" s="25">
        <v>0</v>
      </c>
      <c r="AL32" s="25">
        <v>443.46969519876802</v>
      </c>
      <c r="AM32" s="25">
        <v>77.756820161219906</v>
      </c>
      <c r="AN32" s="91">
        <v>3386.5571712423298</v>
      </c>
      <c r="AO32" s="25">
        <v>536.68981089281499</v>
      </c>
      <c r="AP32" s="25">
        <v>1344.54612411881</v>
      </c>
      <c r="AQ32" s="25">
        <v>283.61431397065297</v>
      </c>
      <c r="AR32" s="25">
        <v>2323.6603976616602</v>
      </c>
      <c r="AS32" s="25">
        <v>0</v>
      </c>
      <c r="AT32" s="91">
        <v>34477.234294981703</v>
      </c>
      <c r="AU32" s="25">
        <v>1970.9043066188201</v>
      </c>
      <c r="AV32" s="25">
        <v>218.98937500516399</v>
      </c>
      <c r="AW32" s="25">
        <v>2189.8936816239898</v>
      </c>
      <c r="AX32" s="25">
        <v>0</v>
      </c>
      <c r="AY32" s="25">
        <v>1786.2353190127601</v>
      </c>
      <c r="AZ32" s="25">
        <v>4.6218638491222798E-2</v>
      </c>
      <c r="BA32" s="25">
        <v>9970.7445187184003</v>
      </c>
      <c r="BB32" s="25">
        <v>0</v>
      </c>
      <c r="BC32" s="25">
        <v>92.550919057524098</v>
      </c>
      <c r="BD32" s="25">
        <v>1107.8714258160101</v>
      </c>
      <c r="BE32" s="25">
        <v>0.145500502531898</v>
      </c>
      <c r="BF32" s="25">
        <v>0</v>
      </c>
      <c r="BG32" s="25">
        <v>112.103155164051</v>
      </c>
      <c r="BH32" s="25">
        <v>14604.834009685699</v>
      </c>
      <c r="BI32" s="25">
        <v>12376.9111521467</v>
      </c>
      <c r="BJ32" s="25">
        <v>2227.9228575389702</v>
      </c>
      <c r="BK32" s="25">
        <v>4.3140810978642703</v>
      </c>
      <c r="BL32" s="25">
        <v>4.9026857307495099E-2</v>
      </c>
      <c r="BM32" s="25">
        <v>65.446722619752293</v>
      </c>
      <c r="BN32" s="25">
        <v>49.818984193036599</v>
      </c>
      <c r="BO32" s="25">
        <v>4455.1841113363798</v>
      </c>
      <c r="BP32" s="25">
        <v>20.484905116685098</v>
      </c>
      <c r="BQ32" s="25">
        <v>25.604917785809899</v>
      </c>
      <c r="BR32" s="25">
        <v>6364.5081042891998</v>
      </c>
      <c r="BS32" s="25">
        <v>165.25502306040201</v>
      </c>
      <c r="BT32" s="25">
        <v>0.86391048541256699</v>
      </c>
      <c r="BU32" s="25">
        <v>77.8515754880206</v>
      </c>
      <c r="BV32" s="25">
        <v>6.7593698686706699E-2</v>
      </c>
      <c r="BW32" s="25">
        <v>1141.8364259006901</v>
      </c>
      <c r="BX32" s="25">
        <v>437.25223922505398</v>
      </c>
      <c r="BY32" s="25">
        <v>0</v>
      </c>
      <c r="BZ32" s="25">
        <v>479.69039430516</v>
      </c>
      <c r="CA32" s="25">
        <v>1529.65654565102</v>
      </c>
      <c r="CB32" s="91">
        <v>0</v>
      </c>
      <c r="CC32" s="25">
        <v>5294.7835416607404</v>
      </c>
      <c r="CD32" s="25">
        <v>33402.645743668603</v>
      </c>
      <c r="CE32" s="25">
        <v>1157.3197154166801</v>
      </c>
      <c r="CF32" s="25"/>
      <c r="CG32" s="49">
        <f t="shared" si="0"/>
        <v>-8.8530852384039411E-8</v>
      </c>
      <c r="CH32" s="49">
        <f t="shared" si="1"/>
        <v>-2.7258001234454721E-8</v>
      </c>
      <c r="CI32" s="49">
        <f t="shared" si="2"/>
        <v>-4.5836017777728384E-8</v>
      </c>
      <c r="CJ32" s="49">
        <f t="shared" si="3"/>
        <v>-3.0347613870316636E-5</v>
      </c>
      <c r="CK32" s="49">
        <f t="shared" si="4"/>
        <v>-3.5807801932549457E-5</v>
      </c>
      <c r="CL32" s="49">
        <f t="shared" si="5"/>
        <v>-2.7143203704549444E-9</v>
      </c>
      <c r="CM32" s="49">
        <f t="shared" si="6"/>
        <v>-6.2969001935791402E-8</v>
      </c>
      <c r="CN32" s="96">
        <f t="shared" si="7"/>
        <v>-9.53392450066163E-8</v>
      </c>
      <c r="CO32" s="96">
        <f t="shared" si="8"/>
        <v>-1.3221379599645358E-7</v>
      </c>
      <c r="CP32" s="96">
        <f t="shared" si="9"/>
        <v>3.8799482191866314E-8</v>
      </c>
      <c r="CQ32" s="96">
        <f t="shared" si="10"/>
        <v>3.1099206928807798E-6</v>
      </c>
      <c r="CR32" s="95">
        <f t="shared" si="12"/>
        <v>-9.5637422604280458E-8</v>
      </c>
      <c r="CS32" s="95">
        <f t="shared" si="13"/>
        <v>-9.529295285519312E-8</v>
      </c>
      <c r="CT32" s="96">
        <f t="shared" si="11"/>
        <v>-7.9310065709105862E-9</v>
      </c>
    </row>
    <row r="33" spans="1:98" x14ac:dyDescent="0.25">
      <c r="A33" s="27" t="s">
        <v>32</v>
      </c>
      <c r="B33" s="25">
        <v>16264.29322</v>
      </c>
      <c r="C33" s="25">
        <v>266.76455299999998</v>
      </c>
      <c r="D33" s="25">
        <v>213.00606400000001</v>
      </c>
      <c r="E33" s="25">
        <v>1646.5871770000001</v>
      </c>
      <c r="F33" s="25">
        <v>1395.4127940000001</v>
      </c>
      <c r="G33" s="25">
        <v>119.496551</v>
      </c>
      <c r="H33" s="25">
        <v>3834.759364</v>
      </c>
      <c r="I33" s="89">
        <v>116.39110049</v>
      </c>
      <c r="J33" s="89">
        <v>67.172198260000002</v>
      </c>
      <c r="K33" s="89">
        <v>241.20925894000001</v>
      </c>
      <c r="L33" s="89">
        <v>159.38130620999999</v>
      </c>
      <c r="M33" s="89">
        <v>35.540199829999999</v>
      </c>
      <c r="N33" s="89">
        <v>8.5491895299999996</v>
      </c>
      <c r="O33" s="89">
        <v>33.830362890000004</v>
      </c>
      <c r="Q33" s="27" t="s">
        <v>32</v>
      </c>
      <c r="R33" s="91">
        <v>242.23490319624901</v>
      </c>
      <c r="S33" s="25">
        <v>37.0692691276383</v>
      </c>
      <c r="T33" s="91">
        <v>35.540223847295699</v>
      </c>
      <c r="U33" s="25">
        <v>116.39120357708001</v>
      </c>
      <c r="V33" s="25">
        <v>116.39120357708001</v>
      </c>
      <c r="W33" s="25">
        <v>79.116316367383703</v>
      </c>
      <c r="X33" s="91">
        <v>81.112047596001304</v>
      </c>
      <c r="Y33" s="25">
        <v>67.172344666511805</v>
      </c>
      <c r="Z33" s="91">
        <v>8.5492006606475996</v>
      </c>
      <c r="AA33" s="25">
        <v>338.39473761705</v>
      </c>
      <c r="AB33" s="25">
        <v>16264.373852266001</v>
      </c>
      <c r="AC33" s="25">
        <v>131.394030046311</v>
      </c>
      <c r="AD33" s="25">
        <v>60.925751528078202</v>
      </c>
      <c r="AE33" s="25">
        <v>23.738653137460801</v>
      </c>
      <c r="AF33" s="25">
        <v>2.7036200997978201</v>
      </c>
      <c r="AG33" s="91">
        <v>46.978913491474401</v>
      </c>
      <c r="AH33" s="25">
        <v>241.209493218235</v>
      </c>
      <c r="AI33" s="25">
        <v>241.209493218235</v>
      </c>
      <c r="AJ33" s="25">
        <v>251116.45963388</v>
      </c>
      <c r="AK33" s="25">
        <v>0</v>
      </c>
      <c r="AL33" s="25">
        <v>34.2534513065971</v>
      </c>
      <c r="AM33" s="25">
        <v>7.4127605406894901</v>
      </c>
      <c r="AN33" s="91">
        <v>367.500717819393</v>
      </c>
      <c r="AO33" s="25">
        <v>48.263703218259302</v>
      </c>
      <c r="AP33" s="25">
        <v>159.38196353203799</v>
      </c>
      <c r="AQ33" s="25">
        <v>33.830413503454999</v>
      </c>
      <c r="AR33" s="25">
        <v>266.76587833991903</v>
      </c>
      <c r="AS33" s="25">
        <v>0</v>
      </c>
      <c r="AT33" s="91">
        <v>3949.2597585233402</v>
      </c>
      <c r="AU33" s="25">
        <v>191.705094912063</v>
      </c>
      <c r="AV33" s="25">
        <v>21.3005545010334</v>
      </c>
      <c r="AW33" s="25">
        <v>213.00564941309599</v>
      </c>
      <c r="AX33" s="25">
        <v>0</v>
      </c>
      <c r="AY33" s="25">
        <v>167.75688921684599</v>
      </c>
      <c r="AZ33" s="25">
        <v>3.8227308942497901E-2</v>
      </c>
      <c r="BA33" s="25">
        <v>1050.9871802878399</v>
      </c>
      <c r="BB33" s="25">
        <v>1.65070914532317E-2</v>
      </c>
      <c r="BC33" s="25">
        <v>4.5578511150978001</v>
      </c>
      <c r="BD33" s="25">
        <v>48.959078282158501</v>
      </c>
      <c r="BE33" s="25">
        <v>1.7598576898758201E-2</v>
      </c>
      <c r="BF33" s="25">
        <v>0</v>
      </c>
      <c r="BG33" s="25">
        <v>1.10320608650936</v>
      </c>
      <c r="BH33" s="25">
        <v>1646.6668475577401</v>
      </c>
      <c r="BI33" s="25">
        <v>1395.49141318648</v>
      </c>
      <c r="BJ33" s="25">
        <v>251.17543437126901</v>
      </c>
      <c r="BK33" s="25">
        <v>1.49635491160016E-2</v>
      </c>
      <c r="BL33" s="25">
        <v>2.8297308820031202E-3</v>
      </c>
      <c r="BM33" s="25">
        <v>8.4748538222633698</v>
      </c>
      <c r="BN33" s="25">
        <v>0.66907749013707196</v>
      </c>
      <c r="BO33" s="25">
        <v>544.11787276244604</v>
      </c>
      <c r="BP33" s="25">
        <v>3.5267347712429098</v>
      </c>
      <c r="BQ33" s="25">
        <v>1.5899636754686199</v>
      </c>
      <c r="BR33" s="25">
        <v>777.29696575009405</v>
      </c>
      <c r="BS33" s="25">
        <v>23.0365409678802</v>
      </c>
      <c r="BT33" s="25">
        <v>2.7833577164415101E-2</v>
      </c>
      <c r="BU33" s="25">
        <v>5.0751537231656103</v>
      </c>
      <c r="BV33" s="25">
        <v>2.6958734386922098E-3</v>
      </c>
      <c r="BW33" s="25">
        <v>119.49661933263801</v>
      </c>
      <c r="BX33" s="25">
        <v>43.372068024734098</v>
      </c>
      <c r="BY33" s="25">
        <v>0</v>
      </c>
      <c r="BZ33" s="25">
        <v>120.75053420900601</v>
      </c>
      <c r="CA33" s="25">
        <v>166.63186650582</v>
      </c>
      <c r="CB33" s="91">
        <v>0</v>
      </c>
      <c r="CC33" s="25">
        <v>647.61060808790398</v>
      </c>
      <c r="CD33" s="25">
        <v>3834.7781134751999</v>
      </c>
      <c r="CE33" s="25">
        <v>114.30278295728201</v>
      </c>
      <c r="CF33" s="25"/>
      <c r="CG33" s="49">
        <f t="shared" si="0"/>
        <v>4.9576249585701649E-6</v>
      </c>
      <c r="CH33" s="49">
        <f t="shared" si="1"/>
        <v>4.9682010002615642E-6</v>
      </c>
      <c r="CI33" s="49">
        <f t="shared" si="2"/>
        <v>-1.946361977818685E-6</v>
      </c>
      <c r="CJ33" s="49">
        <f t="shared" si="3"/>
        <v>4.838526550724708E-5</v>
      </c>
      <c r="CK33" s="49">
        <f t="shared" si="4"/>
        <v>5.6341167873765963E-5</v>
      </c>
      <c r="CL33" s="49">
        <f t="shared" si="5"/>
        <v>5.7183774290212067E-7</v>
      </c>
      <c r="CM33" s="49">
        <f t="shared" si="6"/>
        <v>4.8893485666734794E-6</v>
      </c>
      <c r="CN33" s="96">
        <f t="shared" si="7"/>
        <v>8.8569555208699209E-7</v>
      </c>
      <c r="CO33" s="96">
        <f t="shared" si="8"/>
        <v>2.179570054208699E-6</v>
      </c>
      <c r="CP33" s="96">
        <f t="shared" si="9"/>
        <v>9.7126551449049832E-7</v>
      </c>
      <c r="CQ33" s="96">
        <f t="shared" si="10"/>
        <v>4.1242103834232669E-6</v>
      </c>
      <c r="CR33" s="95">
        <f t="shared" si="12"/>
        <v>6.7577829656433474E-7</v>
      </c>
      <c r="CS33" s="95">
        <f t="shared" si="13"/>
        <v>1.3019535431980299E-6</v>
      </c>
      <c r="CT33" s="96">
        <f t="shared" si="11"/>
        <v>1.4960955387827295E-6</v>
      </c>
    </row>
    <row r="34" spans="1:98" x14ac:dyDescent="0.25">
      <c r="A34" s="27" t="s">
        <v>33</v>
      </c>
      <c r="B34" s="25">
        <v>218211.84977999999</v>
      </c>
      <c r="C34" s="25">
        <v>3600.0820189999999</v>
      </c>
      <c r="D34" s="25">
        <v>3938.8852179999999</v>
      </c>
      <c r="E34" s="25">
        <v>23057.072402000002</v>
      </c>
      <c r="F34" s="25">
        <v>19539.889761999999</v>
      </c>
      <c r="G34" s="25">
        <v>1933.837043</v>
      </c>
      <c r="H34" s="25">
        <v>51751.372751000003</v>
      </c>
      <c r="I34" s="89">
        <v>1883.2629711</v>
      </c>
      <c r="J34" s="89">
        <v>1086.8778947999999</v>
      </c>
      <c r="K34" s="89">
        <v>3902.8797155000002</v>
      </c>
      <c r="L34" s="89">
        <v>2578.8648248999998</v>
      </c>
      <c r="M34" s="89">
        <v>575.05721386000005</v>
      </c>
      <c r="N34" s="89">
        <v>138.32991493</v>
      </c>
      <c r="O34" s="89">
        <v>547.39122996000003</v>
      </c>
      <c r="Q34" s="27" t="s">
        <v>33</v>
      </c>
      <c r="R34" s="91">
        <v>3144.9591332380401</v>
      </c>
      <c r="S34" s="25">
        <v>481.274098679107</v>
      </c>
      <c r="T34" s="91">
        <v>575.23623258744396</v>
      </c>
      <c r="U34" s="25">
        <v>1883.8494231954701</v>
      </c>
      <c r="V34" s="25">
        <v>1883.8494231954701</v>
      </c>
      <c r="W34" s="25">
        <v>1027.17489186535</v>
      </c>
      <c r="X34" s="91">
        <v>1053.08493794838</v>
      </c>
      <c r="Y34" s="25">
        <v>1087.2162316599999</v>
      </c>
      <c r="Z34" s="91">
        <v>138.372947887972</v>
      </c>
      <c r="AA34" s="25">
        <v>4393.4134069587299</v>
      </c>
      <c r="AB34" s="25">
        <v>218274.78259190501</v>
      </c>
      <c r="AC34" s="25">
        <v>1705.90210748712</v>
      </c>
      <c r="AD34" s="25">
        <v>791.00494096858802</v>
      </c>
      <c r="AE34" s="25">
        <v>308.20122869761502</v>
      </c>
      <c r="AF34" s="25">
        <v>35.1013970880282</v>
      </c>
      <c r="AG34" s="91">
        <v>609.93144811337197</v>
      </c>
      <c r="AH34" s="25">
        <v>3904.0951856404699</v>
      </c>
      <c r="AI34" s="25">
        <v>3904.0951856404699</v>
      </c>
      <c r="AJ34" s="25">
        <v>8701192.3899112698</v>
      </c>
      <c r="AK34" s="25">
        <v>0</v>
      </c>
      <c r="AL34" s="25">
        <v>444.71545819353503</v>
      </c>
      <c r="AM34" s="25">
        <v>96.240520664519394</v>
      </c>
      <c r="AN34" s="91">
        <v>4771.2995823791798</v>
      </c>
      <c r="AO34" s="25">
        <v>626.61228394218097</v>
      </c>
      <c r="AP34" s="25">
        <v>2579.6757293811002</v>
      </c>
      <c r="AQ34" s="25">
        <v>547.56166305527597</v>
      </c>
      <c r="AR34" s="25">
        <v>3601.1233048955801</v>
      </c>
      <c r="AS34" s="25">
        <v>0</v>
      </c>
      <c r="AT34" s="91">
        <v>53252.662781290703</v>
      </c>
      <c r="AU34" s="25">
        <v>3546.1494324103701</v>
      </c>
      <c r="AV34" s="25">
        <v>394.01660221925499</v>
      </c>
      <c r="AW34" s="25">
        <v>3940.1660346296198</v>
      </c>
      <c r="AX34" s="25">
        <v>0</v>
      </c>
      <c r="AY34" s="25">
        <v>2178.0041402829902</v>
      </c>
      <c r="AZ34" s="25">
        <v>0.55336326949437997</v>
      </c>
      <c r="BA34" s="25">
        <v>13645.072341213299</v>
      </c>
      <c r="BB34" s="25">
        <v>0.226671110223129</v>
      </c>
      <c r="BC34" s="25">
        <v>66.998757488416302</v>
      </c>
      <c r="BD34" s="25">
        <v>716.16552406864105</v>
      </c>
      <c r="BE34" s="25">
        <v>0.19769623530212899</v>
      </c>
      <c r="BF34" s="25">
        <v>0</v>
      </c>
      <c r="BG34" s="25">
        <v>16.236367295420401</v>
      </c>
      <c r="BH34" s="25">
        <v>23064.926690587799</v>
      </c>
      <c r="BI34" s="25">
        <v>19546.709786463201</v>
      </c>
      <c r="BJ34" s="25">
        <v>3518.2169041246202</v>
      </c>
      <c r="BK34" s="25">
        <v>0.21005812028595</v>
      </c>
      <c r="BL34" s="25">
        <v>3.6618034381283797E-2</v>
      </c>
      <c r="BM34" s="25">
        <v>90.101097499467002</v>
      </c>
      <c r="BN34" s="25">
        <v>10.003082551582001</v>
      </c>
      <c r="BO34" s="25">
        <v>7617.0270907895301</v>
      </c>
      <c r="BP34" s="25">
        <v>51.028555752620399</v>
      </c>
      <c r="BQ34" s="25">
        <v>22.8869810275147</v>
      </c>
      <c r="BR34" s="25">
        <v>10881.328893055899</v>
      </c>
      <c r="BS34" s="25">
        <v>299.08559803106499</v>
      </c>
      <c r="BT34" s="25">
        <v>0.401524178690983</v>
      </c>
      <c r="BU34" s="25">
        <v>73.274666688773493</v>
      </c>
      <c r="BV34" s="25">
        <v>3.2839296866488003E-2</v>
      </c>
      <c r="BW34" s="25">
        <v>1934.4391463847501</v>
      </c>
      <c r="BX34" s="25">
        <v>563.10440024529601</v>
      </c>
      <c r="BY34" s="25">
        <v>0</v>
      </c>
      <c r="BZ34" s="25">
        <v>1567.7149154431099</v>
      </c>
      <c r="CA34" s="25">
        <v>2163.3982556450501</v>
      </c>
      <c r="CB34" s="91">
        <v>0</v>
      </c>
      <c r="CC34" s="25">
        <v>8407.9923299167804</v>
      </c>
      <c r="CD34" s="25">
        <v>51766.341008470299</v>
      </c>
      <c r="CE34" s="25">
        <v>1484.00433379539</v>
      </c>
      <c r="CF34" s="25"/>
      <c r="CG34" s="49">
        <f t="shared" si="0"/>
        <v>2.8840235747264539E-4</v>
      </c>
      <c r="CH34" s="49">
        <f t="shared" si="1"/>
        <v>2.8923949234616904E-4</v>
      </c>
      <c r="CI34" s="49">
        <f t="shared" si="2"/>
        <v>3.2517236698516782E-4</v>
      </c>
      <c r="CJ34" s="49">
        <f t="shared" si="3"/>
        <v>3.406455273617691E-4</v>
      </c>
      <c r="CK34" s="49">
        <f t="shared" si="4"/>
        <v>3.4903085668711113E-4</v>
      </c>
      <c r="CL34" s="49">
        <f t="shared" si="5"/>
        <v>3.1135166581359167E-4</v>
      </c>
      <c r="CM34" s="49">
        <f t="shared" si="6"/>
        <v>2.892340178552517E-4</v>
      </c>
      <c r="CN34" s="96">
        <f t="shared" si="7"/>
        <v>3.1140212730226396E-4</v>
      </c>
      <c r="CO34" s="96">
        <f t="shared" si="8"/>
        <v>3.1129242909322874E-4</v>
      </c>
      <c r="CP34" s="96">
        <f t="shared" si="9"/>
        <v>3.1142905471633753E-4</v>
      </c>
      <c r="CQ34" s="96">
        <f t="shared" si="10"/>
        <v>3.1444241406945235E-4</v>
      </c>
      <c r="CR34" s="95">
        <f t="shared" si="12"/>
        <v>3.113059416162728E-4</v>
      </c>
      <c r="CS34" s="95">
        <f t="shared" si="13"/>
        <v>3.1108931133065902E-4</v>
      </c>
      <c r="CT34" s="96">
        <f t="shared" si="11"/>
        <v>3.1135518062354306E-4</v>
      </c>
    </row>
    <row r="35" spans="1:98" x14ac:dyDescent="0.25">
      <c r="A35" s="27" t="s">
        <v>34</v>
      </c>
      <c r="B35" s="25">
        <v>16624.781918000001</v>
      </c>
      <c r="C35" s="25">
        <v>273.20860199999998</v>
      </c>
      <c r="D35" s="25">
        <v>245.062681</v>
      </c>
      <c r="E35" s="25">
        <v>1707.4930420000001</v>
      </c>
      <c r="F35" s="25">
        <v>1447.0276160000001</v>
      </c>
      <c r="G35" s="25">
        <v>130.50592900000001</v>
      </c>
      <c r="H35" s="25">
        <v>3927.3878110000001</v>
      </c>
      <c r="I35" s="89">
        <v>149.25965153000001</v>
      </c>
      <c r="J35" s="89">
        <v>40.015992310000001</v>
      </c>
      <c r="K35" s="89">
        <v>298.11914192</v>
      </c>
      <c r="L35" s="89">
        <v>335.46740112999998</v>
      </c>
      <c r="M35" s="89">
        <v>45.61823107</v>
      </c>
      <c r="N35" s="89">
        <v>24.142981540000001</v>
      </c>
      <c r="O35" s="89">
        <v>43.350657419999997</v>
      </c>
      <c r="Q35" s="27" t="s">
        <v>34</v>
      </c>
      <c r="R35" s="91">
        <v>268.942238199082</v>
      </c>
      <c r="S35" s="25">
        <v>46.456934769608701</v>
      </c>
      <c r="T35" s="91">
        <v>45.617748814534501</v>
      </c>
      <c r="U35" s="25">
        <v>149.25800102673099</v>
      </c>
      <c r="V35" s="25">
        <v>149.25800102673099</v>
      </c>
      <c r="W35" s="25">
        <v>75.711987472616897</v>
      </c>
      <c r="X35" s="91">
        <v>4.2177851149512504</v>
      </c>
      <c r="Y35" s="25">
        <v>40.015540150408</v>
      </c>
      <c r="Z35" s="91">
        <v>24.142717339727</v>
      </c>
      <c r="AA35" s="25">
        <v>440.9781130179</v>
      </c>
      <c r="AB35" s="25">
        <v>16624.588943635499</v>
      </c>
      <c r="AC35" s="25">
        <v>109.972325045361</v>
      </c>
      <c r="AD35" s="25">
        <v>64.967178476216105</v>
      </c>
      <c r="AE35" s="25">
        <v>22.657195617662701</v>
      </c>
      <c r="AF35" s="25">
        <v>19.283429179912702</v>
      </c>
      <c r="AG35" s="91">
        <v>30.430736467081399</v>
      </c>
      <c r="AH35" s="25">
        <v>298.11585807026</v>
      </c>
      <c r="AI35" s="25">
        <v>298.11585807026</v>
      </c>
      <c r="AJ35" s="25">
        <v>378216.058835676</v>
      </c>
      <c r="AK35" s="25">
        <v>0</v>
      </c>
      <c r="AL35" s="25">
        <v>44.269702989938601</v>
      </c>
      <c r="AM35" s="25">
        <v>7.7728357247680497</v>
      </c>
      <c r="AN35" s="91">
        <v>372.386173978138</v>
      </c>
      <c r="AO35" s="25">
        <v>53.624658228915301</v>
      </c>
      <c r="AP35" s="25">
        <v>335.464741937984</v>
      </c>
      <c r="AQ35" s="25">
        <v>43.3501129904975</v>
      </c>
      <c r="AR35" s="25">
        <v>273.20543819099697</v>
      </c>
      <c r="AS35" s="25">
        <v>0</v>
      </c>
      <c r="AT35" s="91">
        <v>4054.6901093823199</v>
      </c>
      <c r="AU35" s="25">
        <v>220.55393611049499</v>
      </c>
      <c r="AV35" s="25">
        <v>24.505977992779801</v>
      </c>
      <c r="AW35" s="25">
        <v>245.05991410327499</v>
      </c>
      <c r="AX35" s="25">
        <v>0</v>
      </c>
      <c r="AY35" s="25">
        <v>171.76596104634601</v>
      </c>
      <c r="AZ35" s="25">
        <v>1.9529113472996101E-2</v>
      </c>
      <c r="BA35" s="25">
        <v>1074.26784267418</v>
      </c>
      <c r="BB35" s="25">
        <v>7.3734417005351702E-2</v>
      </c>
      <c r="BC35" s="25">
        <v>11.612624222732901</v>
      </c>
      <c r="BD35" s="25">
        <v>185.27380588545799</v>
      </c>
      <c r="BE35" s="25">
        <v>3.7428298895594597E-2</v>
      </c>
      <c r="BF35" s="25">
        <v>0</v>
      </c>
      <c r="BG35" s="25">
        <v>18.017236789960101</v>
      </c>
      <c r="BH35" s="25">
        <v>1708.38613141972</v>
      </c>
      <c r="BI35" s="25">
        <v>1447.9236893948801</v>
      </c>
      <c r="BJ35" s="25">
        <v>260.46244202483501</v>
      </c>
      <c r="BK35" s="25">
        <v>3.2525601031101699E-2</v>
      </c>
      <c r="BL35" s="25">
        <v>4.4550069606309603E-3</v>
      </c>
      <c r="BM35" s="25">
        <v>0.24398483138389601</v>
      </c>
      <c r="BN35" s="25">
        <v>3.07423614402795</v>
      </c>
      <c r="BO35" s="25">
        <v>496.04790233965502</v>
      </c>
      <c r="BP35" s="25">
        <v>3.3874268125685498</v>
      </c>
      <c r="BQ35" s="25">
        <v>4.6134999733240702</v>
      </c>
      <c r="BR35" s="25">
        <v>708.56367097119096</v>
      </c>
      <c r="BS35" s="25">
        <v>30.672457201282999</v>
      </c>
      <c r="BT35" s="25">
        <v>0.108183401419776</v>
      </c>
      <c r="BU35" s="25">
        <v>16.811467682666699</v>
      </c>
      <c r="BV35" s="25">
        <v>1.9779031354023699E-3</v>
      </c>
      <c r="BW35" s="25">
        <v>130.50445667033699</v>
      </c>
      <c r="BX35" s="25">
        <v>43.581817548227399</v>
      </c>
      <c r="BY35" s="25">
        <v>0</v>
      </c>
      <c r="BZ35" s="25">
        <v>48.271661922912202</v>
      </c>
      <c r="CA35" s="25">
        <v>162.385863060199</v>
      </c>
      <c r="CB35" s="91">
        <v>0</v>
      </c>
      <c r="CC35" s="25">
        <v>577.29572145116799</v>
      </c>
      <c r="CD35" s="25">
        <v>3927.3422334430102</v>
      </c>
      <c r="CE35" s="25">
        <v>124.032439217522</v>
      </c>
      <c r="CF35" s="25"/>
      <c r="CG35" s="49">
        <f t="shared" ref="CG35:CG51" si="14">(AB35-B35)/(B35+1E-50)</f>
        <v>-1.1607632837125325E-5</v>
      </c>
      <c r="CH35" s="49">
        <f t="shared" ref="CH35:CH51" si="15">(AR35-C35)/(C35+1E-50)</f>
        <v>-1.1580195425226143E-5</v>
      </c>
      <c r="CI35" s="49">
        <f t="shared" ref="CI35:CI51" si="16">(AW35-D35)/(D35+1E-50)</f>
        <v>-1.1290567432446061E-5</v>
      </c>
      <c r="CJ35" s="49">
        <f t="shared" ref="CJ35:CJ51" si="17">(BH35-E35)/(E35+1E-50)</f>
        <v>5.2304132301108351E-4</v>
      </c>
      <c r="CK35" s="49">
        <f t="shared" ref="CK35:CK51" si="18">(BI35-F35)/(F35+1E-50)</f>
        <v>6.1925106678819392E-4</v>
      </c>
      <c r="CL35" s="49">
        <f t="shared" ref="CL35:CL51" si="19">(BW35-G35)/(G35+1E-50)</f>
        <v>-1.1281707078738013E-5</v>
      </c>
      <c r="CM35" s="49">
        <f t="shared" ref="CM35:CM51" si="20">(CD35-H35)/(H35+1E-50)</f>
        <v>-1.1605056384354935E-5</v>
      </c>
      <c r="CN35" s="96">
        <f t="shared" ref="CN35:CN51" si="21">(V35-I35)/(I35+1E-50)</f>
        <v>-1.1057933286728306E-5</v>
      </c>
      <c r="CO35" s="96">
        <f t="shared" ref="CO35:CO51" si="22">(Y35-J35)/(J35+1E-50)</f>
        <v>-1.1299472183476807E-5</v>
      </c>
      <c r="CP35" s="96">
        <f t="shared" ref="CP35:CP51" si="23">(AI35-K35)/(K35+1E-50)</f>
        <v>-1.1015226056440049E-5</v>
      </c>
      <c r="CQ35" s="96">
        <f t="shared" ref="CQ35:CQ51" si="24">(AP35-L35)/(L35+1E-50)</f>
        <v>-7.9268268899623824E-6</v>
      </c>
      <c r="CR35" s="95">
        <f t="shared" si="12"/>
        <v>-1.0571551201958799E-5</v>
      </c>
      <c r="CS35" s="95">
        <f t="shared" si="13"/>
        <v>-1.0943150188952841E-5</v>
      </c>
      <c r="CT35" s="96">
        <f t="shared" ref="CT35:CT51" si="25">(AQ35-O35)/(O35+1E-50)</f>
        <v>-1.2558736935003176E-5</v>
      </c>
    </row>
    <row r="36" spans="1:98" x14ac:dyDescent="0.25">
      <c r="A36" s="27" t="s">
        <v>35</v>
      </c>
      <c r="B36" s="25">
        <v>2866.1654899999999</v>
      </c>
      <c r="C36" s="25">
        <v>47.357332999999997</v>
      </c>
      <c r="D36" s="25">
        <v>55.375317000000003</v>
      </c>
      <c r="E36" s="25">
        <v>306.09966200000002</v>
      </c>
      <c r="F36" s="25">
        <v>259.40650299999999</v>
      </c>
      <c r="G36" s="25">
        <v>26.513180999999999</v>
      </c>
      <c r="H36" s="25">
        <v>680.75885800000003</v>
      </c>
      <c r="I36" s="89">
        <v>22.705113090000001</v>
      </c>
      <c r="J36" s="89">
        <v>6.0962414200000001</v>
      </c>
      <c r="K36" s="89">
        <v>34.030575140000003</v>
      </c>
      <c r="L36" s="89">
        <v>31.212756599999999</v>
      </c>
      <c r="M36" s="89">
        <v>6.9361683100000002</v>
      </c>
      <c r="N36" s="89">
        <v>3.6848393499999998</v>
      </c>
      <c r="O36" s="89">
        <v>6.5839411600000002</v>
      </c>
      <c r="Q36" s="27" t="s">
        <v>35</v>
      </c>
      <c r="R36" s="91">
        <v>53.747317256646603</v>
      </c>
      <c r="S36" s="25">
        <v>9.3037200996908798</v>
      </c>
      <c r="T36" s="91">
        <v>6.93468289804653</v>
      </c>
      <c r="U36" s="25">
        <v>22.700189021527301</v>
      </c>
      <c r="V36" s="25">
        <v>22.700189021527301</v>
      </c>
      <c r="W36" s="25">
        <v>15.0657385388068</v>
      </c>
      <c r="X36" s="91">
        <v>0.84074723690606901</v>
      </c>
      <c r="Y36" s="25">
        <v>6.0949028892493597</v>
      </c>
      <c r="Z36" s="91">
        <v>3.6840459337586999</v>
      </c>
      <c r="AA36" s="25">
        <v>67.870268774867299</v>
      </c>
      <c r="AB36" s="25">
        <v>2865.5375710559501</v>
      </c>
      <c r="AC36" s="25">
        <v>22.355689402638198</v>
      </c>
      <c r="AD36" s="25">
        <v>8.9690604350611896</v>
      </c>
      <c r="AE36" s="25">
        <v>6.3791370168004704</v>
      </c>
      <c r="AF36" s="25">
        <v>3.8577975481290001</v>
      </c>
      <c r="AG36" s="91">
        <v>6.0773945400985703</v>
      </c>
      <c r="AH36" s="25">
        <v>34.023262252843999</v>
      </c>
      <c r="AI36" s="25">
        <v>34.023262252843999</v>
      </c>
      <c r="AJ36" s="25">
        <v>20325.820026146401</v>
      </c>
      <c r="AK36" s="25">
        <v>0</v>
      </c>
      <c r="AL36" s="25">
        <v>8.8487171928803203</v>
      </c>
      <c r="AM36" s="25">
        <v>1.5515083189486401</v>
      </c>
      <c r="AN36" s="91">
        <v>67.573247929821093</v>
      </c>
      <c r="AO36" s="25">
        <v>10.7087657075478</v>
      </c>
      <c r="AP36" s="25">
        <v>31.206107041391999</v>
      </c>
      <c r="AQ36" s="25">
        <v>6.5825214743387397</v>
      </c>
      <c r="AR36" s="25">
        <v>47.346962625484302</v>
      </c>
      <c r="AS36" s="25">
        <v>0</v>
      </c>
      <c r="AT36" s="91">
        <v>702.05147955709106</v>
      </c>
      <c r="AU36" s="25">
        <v>49.827127151771599</v>
      </c>
      <c r="AV36" s="25">
        <v>5.5363448500008197</v>
      </c>
      <c r="AW36" s="25">
        <v>55.3634720017725</v>
      </c>
      <c r="AX36" s="25">
        <v>0</v>
      </c>
      <c r="AY36" s="25">
        <v>35.641453525175599</v>
      </c>
      <c r="AZ36" s="25">
        <v>7.2318371605571002E-3</v>
      </c>
      <c r="BA36" s="25">
        <v>198.950032365277</v>
      </c>
      <c r="BB36" s="25">
        <v>3.0357680367289999E-3</v>
      </c>
      <c r="BC36" s="25">
        <v>0.86949279889989295</v>
      </c>
      <c r="BD36" s="25">
        <v>9.3149048844502396</v>
      </c>
      <c r="BE36" s="25">
        <v>2.9248534557559901E-3</v>
      </c>
      <c r="BF36" s="25">
        <v>0</v>
      </c>
      <c r="BG36" s="25">
        <v>0.210595183716662</v>
      </c>
      <c r="BH36" s="25">
        <v>306.04679804429702</v>
      </c>
      <c r="BI36" s="25">
        <v>259.36382951902402</v>
      </c>
      <c r="BJ36" s="25">
        <v>46.682968525273203</v>
      </c>
      <c r="BK36" s="25">
        <v>2.7843795908221499E-3</v>
      </c>
      <c r="BL36" s="25">
        <v>5.0453749723595499E-4</v>
      </c>
      <c r="BM36" s="25">
        <v>1.3723454875576599</v>
      </c>
      <c r="BN36" s="25">
        <v>0.12882867975550699</v>
      </c>
      <c r="BO36" s="25">
        <v>101.097293046071</v>
      </c>
      <c r="BP36" s="25">
        <v>0.66702391059155497</v>
      </c>
      <c r="BQ36" s="25">
        <v>0.29987598546051702</v>
      </c>
      <c r="BR36" s="25">
        <v>144.42250390692001</v>
      </c>
      <c r="BS36" s="25">
        <v>3.2973994388135699</v>
      </c>
      <c r="BT36" s="25">
        <v>5.2557416792605701E-3</v>
      </c>
      <c r="BU36" s="25">
        <v>0.95876235624486705</v>
      </c>
      <c r="BV36" s="25">
        <v>4.6616193500774298E-4</v>
      </c>
      <c r="BW36" s="25">
        <v>26.507471573802398</v>
      </c>
      <c r="BX36" s="25">
        <v>8.7246438506953297</v>
      </c>
      <c r="BY36" s="25">
        <v>0</v>
      </c>
      <c r="BZ36" s="25">
        <v>9.5714643212887207</v>
      </c>
      <c r="CA36" s="25">
        <v>30.521813726762101</v>
      </c>
      <c r="CB36" s="91">
        <v>0</v>
      </c>
      <c r="CC36" s="25">
        <v>105.64880390584401</v>
      </c>
      <c r="CD36" s="25">
        <v>680.60978649117806</v>
      </c>
      <c r="CE36" s="25">
        <v>23.092490506830998</v>
      </c>
      <c r="CF36" s="25"/>
      <c r="CG36" s="49">
        <f t="shared" si="14"/>
        <v>-2.1907979362689376E-4</v>
      </c>
      <c r="CH36" s="49">
        <f t="shared" si="15"/>
        <v>-2.1898138807130232E-4</v>
      </c>
      <c r="CI36" s="49">
        <f t="shared" si="16"/>
        <v>-2.139039353490726E-4</v>
      </c>
      <c r="CJ36" s="49">
        <f t="shared" si="17"/>
        <v>-1.7270177744594596E-4</v>
      </c>
      <c r="CK36" s="49">
        <f t="shared" si="18"/>
        <v>-1.6450428374944665E-4</v>
      </c>
      <c r="CL36" s="49">
        <f t="shared" si="19"/>
        <v>-2.1534293442952677E-4</v>
      </c>
      <c r="CM36" s="49">
        <f t="shared" si="20"/>
        <v>-2.18978434243122E-4</v>
      </c>
      <c r="CN36" s="96">
        <f t="shared" si="21"/>
        <v>-2.168704667174299E-4</v>
      </c>
      <c r="CO36" s="96">
        <f t="shared" si="22"/>
        <v>-2.1956655887167729E-4</v>
      </c>
      <c r="CP36" s="96">
        <f t="shared" si="23"/>
        <v>-2.1489167097292911E-4</v>
      </c>
      <c r="CQ36" s="96">
        <f t="shared" si="24"/>
        <v>-2.1303977387246233E-4</v>
      </c>
      <c r="CR36" s="95">
        <f t="shared" si="12"/>
        <v>-2.1415454283723741E-4</v>
      </c>
      <c r="CS36" s="95">
        <f t="shared" si="13"/>
        <v>-2.1531908610884646E-4</v>
      </c>
      <c r="CT36" s="96">
        <f t="shared" si="25"/>
        <v>-2.1562854630075319E-4</v>
      </c>
    </row>
    <row r="37" spans="1:98" x14ac:dyDescent="0.25">
      <c r="A37" s="27" t="s">
        <v>36</v>
      </c>
      <c r="B37" s="25">
        <v>373514.03058000002</v>
      </c>
      <c r="C37" s="25">
        <v>6176.2721069999998</v>
      </c>
      <c r="D37" s="25">
        <v>7461.7424559999999</v>
      </c>
      <c r="E37" s="25">
        <v>40109.444251000001</v>
      </c>
      <c r="F37" s="25">
        <v>33991.053333999997</v>
      </c>
      <c r="G37" s="25">
        <v>3530.2019839999998</v>
      </c>
      <c r="H37" s="25">
        <v>88783.920966000005</v>
      </c>
      <c r="I37" s="89">
        <v>3014.9746629000001</v>
      </c>
      <c r="J37" s="89">
        <v>809.50990423999997</v>
      </c>
      <c r="K37" s="89">
        <v>4518.8641739000004</v>
      </c>
      <c r="L37" s="89">
        <v>4144.6907073000002</v>
      </c>
      <c r="M37" s="89">
        <v>921.04237975000001</v>
      </c>
      <c r="N37" s="89">
        <v>489.30376346000003</v>
      </c>
      <c r="O37" s="89">
        <v>874.27069681</v>
      </c>
      <c r="Q37" s="27" t="s">
        <v>36</v>
      </c>
      <c r="R37" s="91">
        <v>6989.37272774332</v>
      </c>
      <c r="S37" s="25">
        <v>1209.86672521177</v>
      </c>
      <c r="T37" s="91">
        <v>921.040861011321</v>
      </c>
      <c r="U37" s="25">
        <v>3014.34033012904</v>
      </c>
      <c r="V37" s="25">
        <v>3014.34033012904</v>
      </c>
      <c r="W37" s="25">
        <v>1959.1678981331099</v>
      </c>
      <c r="X37" s="91">
        <v>109.33181603473901</v>
      </c>
      <c r="Y37" s="25">
        <v>809.33964388327399</v>
      </c>
      <c r="Z37" s="91">
        <v>489.30297112419601</v>
      </c>
      <c r="AA37" s="25">
        <v>8825.9337587993305</v>
      </c>
      <c r="AB37" s="25">
        <v>373513.55832034198</v>
      </c>
      <c r="AC37" s="25">
        <v>2907.16168820642</v>
      </c>
      <c r="AD37" s="25">
        <v>1166.3461793131701</v>
      </c>
      <c r="AE37" s="25">
        <v>829.55067591581201</v>
      </c>
      <c r="AF37" s="25">
        <v>501.672464675328</v>
      </c>
      <c r="AG37" s="91">
        <v>790.31276802904699</v>
      </c>
      <c r="AH37" s="25">
        <v>4517.9149072361497</v>
      </c>
      <c r="AI37" s="25">
        <v>4517.9149072361497</v>
      </c>
      <c r="AJ37" s="25">
        <v>17216955.220038101</v>
      </c>
      <c r="AK37" s="25">
        <v>0</v>
      </c>
      <c r="AL37" s="25">
        <v>1150.6987639259601</v>
      </c>
      <c r="AM37" s="25">
        <v>201.76041896362599</v>
      </c>
      <c r="AN37" s="91">
        <v>8787.3117608591092</v>
      </c>
      <c r="AO37" s="25">
        <v>1392.5827860755701</v>
      </c>
      <c r="AP37" s="25">
        <v>4143.8316604265301</v>
      </c>
      <c r="AQ37" s="25">
        <v>874.08685149662006</v>
      </c>
      <c r="AR37" s="25">
        <v>6176.2637579397797</v>
      </c>
      <c r="AS37" s="25">
        <v>0</v>
      </c>
      <c r="AT37" s="91">
        <v>91572.117183341805</v>
      </c>
      <c r="AU37" s="25">
        <v>6715.5543075599699</v>
      </c>
      <c r="AV37" s="25">
        <v>746.17282582123801</v>
      </c>
      <c r="AW37" s="25">
        <v>7461.7271333812096</v>
      </c>
      <c r="AX37" s="25">
        <v>0</v>
      </c>
      <c r="AY37" s="25">
        <v>4634.8567432887203</v>
      </c>
      <c r="AZ37" s="25">
        <v>0.97488584791966304</v>
      </c>
      <c r="BA37" s="25">
        <v>25871.719369594401</v>
      </c>
      <c r="BB37" s="25">
        <v>0.39101116492743998</v>
      </c>
      <c r="BC37" s="25">
        <v>118.72738107905199</v>
      </c>
      <c r="BD37" s="25">
        <v>1266.75739631739</v>
      </c>
      <c r="BE37" s="25">
        <v>0.309598083905267</v>
      </c>
      <c r="BF37" s="25">
        <v>0</v>
      </c>
      <c r="BG37" s="25">
        <v>28.785317111228601</v>
      </c>
      <c r="BH37" s="25">
        <v>40111.292240011098</v>
      </c>
      <c r="BI37" s="25">
        <v>33992.910032465901</v>
      </c>
      <c r="BJ37" s="25">
        <v>6118.3822075451999</v>
      </c>
      <c r="BK37" s="25">
        <v>0.36562947385913502</v>
      </c>
      <c r="BL37" s="25">
        <v>6.1565900298141997E-2</v>
      </c>
      <c r="BM37" s="25">
        <v>136.641536222247</v>
      </c>
      <c r="BN37" s="25">
        <v>17.8384182833159</v>
      </c>
      <c r="BO37" s="25">
        <v>13243.3477511202</v>
      </c>
      <c r="BP37" s="25">
        <v>89.883785259015497</v>
      </c>
      <c r="BQ37" s="25">
        <v>40.2338024101809</v>
      </c>
      <c r="BR37" s="25">
        <v>18918.870099670901</v>
      </c>
      <c r="BS37" s="25">
        <v>428.79758506440402</v>
      </c>
      <c r="BT37" s="25">
        <v>0.70644715281447501</v>
      </c>
      <c r="BU37" s="25">
        <v>128.96174722608899</v>
      </c>
      <c r="BV37" s="25">
        <v>5.3660142506765401E-2</v>
      </c>
      <c r="BW37" s="25">
        <v>3530.1961015104898</v>
      </c>
      <c r="BX37" s="25">
        <v>1134.56603594579</v>
      </c>
      <c r="BY37" s="25">
        <v>0</v>
      </c>
      <c r="BZ37" s="25">
        <v>1244.6828225005399</v>
      </c>
      <c r="CA37" s="25">
        <v>3969.0959566480101</v>
      </c>
      <c r="CB37" s="91">
        <v>0</v>
      </c>
      <c r="CC37" s="25">
        <v>13738.706482382</v>
      </c>
      <c r="CD37" s="25">
        <v>88783.802393216305</v>
      </c>
      <c r="CE37" s="25">
        <v>3002.9697747479499</v>
      </c>
      <c r="CF37" s="25"/>
      <c r="CG37" s="49">
        <f t="shared" si="14"/>
        <v>-1.26436925891703E-6</v>
      </c>
      <c r="CH37" s="49">
        <f t="shared" si="15"/>
        <v>-1.3517960471067343E-6</v>
      </c>
      <c r="CI37" s="49">
        <f t="shared" si="16"/>
        <v>-2.0534907068599484E-6</v>
      </c>
      <c r="CJ37" s="49">
        <f t="shared" si="17"/>
        <v>4.6073662839430916E-5</v>
      </c>
      <c r="CK37" s="49">
        <f t="shared" si="18"/>
        <v>5.4623151794105817E-5</v>
      </c>
      <c r="CL37" s="49">
        <f t="shared" si="19"/>
        <v>-1.6663322769199498E-6</v>
      </c>
      <c r="CM37" s="49">
        <f t="shared" si="20"/>
        <v>-1.3355209187650292E-6</v>
      </c>
      <c r="CN37" s="96">
        <f t="shared" si="21"/>
        <v>-2.1039406359387347E-4</v>
      </c>
      <c r="CO37" s="96">
        <f t="shared" si="22"/>
        <v>-2.1032522991281115E-4</v>
      </c>
      <c r="CP37" s="96">
        <f t="shared" si="23"/>
        <v>-2.10067536292302E-4</v>
      </c>
      <c r="CQ37" s="96">
        <f t="shared" si="24"/>
        <v>-2.0726440985260395E-4</v>
      </c>
      <c r="CR37" s="95">
        <f t="shared" si="12"/>
        <v>-1.648934633629503E-6</v>
      </c>
      <c r="CS37" s="95">
        <f t="shared" si="13"/>
        <v>-1.6193127116349615E-6</v>
      </c>
      <c r="CT37" s="96">
        <f t="shared" si="25"/>
        <v>-2.1028419921970869E-4</v>
      </c>
    </row>
    <row r="38" spans="1:98" x14ac:dyDescent="0.25">
      <c r="A38" s="27" t="s">
        <v>37</v>
      </c>
      <c r="B38" s="25">
        <v>317452.56874000002</v>
      </c>
      <c r="C38" s="25">
        <v>5192.4686160000001</v>
      </c>
      <c r="D38" s="25">
        <v>3417.977519</v>
      </c>
      <c r="E38" s="25">
        <v>31478.224655999999</v>
      </c>
      <c r="F38" s="25">
        <v>26676.462269</v>
      </c>
      <c r="G38" s="25">
        <v>2106.283011</v>
      </c>
      <c r="H38" s="25">
        <v>74641.779152999996</v>
      </c>
      <c r="I38" s="89">
        <v>2410.0692116</v>
      </c>
      <c r="J38" s="89">
        <v>646.13115604999996</v>
      </c>
      <c r="K38" s="89">
        <v>4813.6771127000002</v>
      </c>
      <c r="L38" s="89">
        <v>5416.7328582</v>
      </c>
      <c r="M38" s="89">
        <v>736.58951753999997</v>
      </c>
      <c r="N38" s="89">
        <v>389.83246441</v>
      </c>
      <c r="O38" s="89">
        <v>699.97541813999999</v>
      </c>
      <c r="Q38" s="27" t="s">
        <v>37</v>
      </c>
      <c r="R38" s="91">
        <v>5328.9767496438499</v>
      </c>
      <c r="S38" s="25">
        <v>920.52505219418799</v>
      </c>
      <c r="T38" s="91">
        <v>736.58936427773301</v>
      </c>
      <c r="U38" s="25">
        <v>2410.0688708366902</v>
      </c>
      <c r="V38" s="25">
        <v>2410.0688708366902</v>
      </c>
      <c r="W38" s="25">
        <v>1500.2018188964801</v>
      </c>
      <c r="X38" s="91">
        <v>83.573637430822103</v>
      </c>
      <c r="Y38" s="25">
        <v>646.13102739835301</v>
      </c>
      <c r="Z38" s="91">
        <v>389.83238011494097</v>
      </c>
      <c r="AA38" s="25">
        <v>8737.7960474682804</v>
      </c>
      <c r="AB38" s="25">
        <v>317452.534704622</v>
      </c>
      <c r="AC38" s="25">
        <v>2179.0554064614898</v>
      </c>
      <c r="AD38" s="25">
        <v>1287.29672100981</v>
      </c>
      <c r="AE38" s="25">
        <v>448.94288828329098</v>
      </c>
      <c r="AF38" s="25">
        <v>382.09313896619301</v>
      </c>
      <c r="AG38" s="91">
        <v>602.97263415242105</v>
      </c>
      <c r="AH38" s="25">
        <v>4813.6767220148604</v>
      </c>
      <c r="AI38" s="25">
        <v>4813.6767220148604</v>
      </c>
      <c r="AJ38" s="25">
        <v>7184045.6737348204</v>
      </c>
      <c r="AK38" s="25">
        <v>0</v>
      </c>
      <c r="AL38" s="25">
        <v>877.18557772948998</v>
      </c>
      <c r="AM38" s="25">
        <v>154.015370370444</v>
      </c>
      <c r="AN38" s="91">
        <v>7378.6772949137603</v>
      </c>
      <c r="AO38" s="25">
        <v>1062.5500557957801</v>
      </c>
      <c r="AP38" s="25">
        <v>5416.7489843183503</v>
      </c>
      <c r="AQ38" s="25">
        <v>699.975405020567</v>
      </c>
      <c r="AR38" s="25">
        <v>5192.4676129316304</v>
      </c>
      <c r="AS38" s="25">
        <v>0</v>
      </c>
      <c r="AT38" s="91">
        <v>77165.116997485602</v>
      </c>
      <c r="AU38" s="25">
        <v>3076.1789914015299</v>
      </c>
      <c r="AV38" s="25">
        <v>341.797725249059</v>
      </c>
      <c r="AW38" s="25">
        <v>3417.9767166505899</v>
      </c>
      <c r="AX38" s="25">
        <v>0</v>
      </c>
      <c r="AY38" s="25">
        <v>3403.4709445325798</v>
      </c>
      <c r="AZ38" s="25">
        <v>0.14933569531068</v>
      </c>
      <c r="BA38" s="25">
        <v>21286.164462784502</v>
      </c>
      <c r="BB38" s="25">
        <v>0</v>
      </c>
      <c r="BC38" s="25">
        <v>169.19762381876899</v>
      </c>
      <c r="BD38" s="25">
        <v>2073.6103725747198</v>
      </c>
      <c r="BE38" s="25">
        <v>0.28809741949536199</v>
      </c>
      <c r="BF38" s="25">
        <v>0</v>
      </c>
      <c r="BG38" s="25">
        <v>203.75694107012299</v>
      </c>
      <c r="BH38" s="25">
        <v>31477.1954317973</v>
      </c>
      <c r="BI38" s="25">
        <v>26675.434055305799</v>
      </c>
      <c r="BJ38" s="25">
        <v>4801.7613764915604</v>
      </c>
      <c r="BK38" s="25">
        <v>8.2638400434971899</v>
      </c>
      <c r="BL38" s="25">
        <v>8.9034721373049505E-2</v>
      </c>
      <c r="BM38" s="25">
        <v>121.431871328935</v>
      </c>
      <c r="BN38" s="25">
        <v>101.935046698402</v>
      </c>
      <c r="BO38" s="25">
        <v>9783.8072911175695</v>
      </c>
      <c r="BP38" s="25">
        <v>40.034907259346198</v>
      </c>
      <c r="BQ38" s="25">
        <v>51.914886650176101</v>
      </c>
      <c r="BR38" s="25">
        <v>13976.9246324822</v>
      </c>
      <c r="BS38" s="25">
        <v>607.76227609205898</v>
      </c>
      <c r="BT38" s="25">
        <v>1.58069576876954</v>
      </c>
      <c r="BU38" s="25">
        <v>142.32894825489799</v>
      </c>
      <c r="BV38" s="25">
        <v>0.120530402187029</v>
      </c>
      <c r="BW38" s="25">
        <v>2106.2825183488699</v>
      </c>
      <c r="BX38" s="25">
        <v>863.55513448096701</v>
      </c>
      <c r="BY38" s="25">
        <v>0</v>
      </c>
      <c r="BZ38" s="25">
        <v>956.48307671899795</v>
      </c>
      <c r="CA38" s="25">
        <v>3217.6078836624501</v>
      </c>
      <c r="CB38" s="91">
        <v>0</v>
      </c>
      <c r="CC38" s="25">
        <v>11438.8702582439</v>
      </c>
      <c r="CD38" s="25">
        <v>74641.771364825196</v>
      </c>
      <c r="CE38" s="25">
        <v>2457.6503739178902</v>
      </c>
      <c r="CF38" s="25"/>
      <c r="CG38" s="49">
        <f t="shared" si="14"/>
        <v>-1.0721405769187866E-7</v>
      </c>
      <c r="CH38" s="49">
        <f t="shared" si="15"/>
        <v>-1.9317755078272691E-7</v>
      </c>
      <c r="CI38" s="49">
        <f t="shared" si="16"/>
        <v>-2.3474391089193768E-7</v>
      </c>
      <c r="CJ38" s="49">
        <f t="shared" si="17"/>
        <v>-3.2696386595703116E-5</v>
      </c>
      <c r="CK38" s="49">
        <f t="shared" si="18"/>
        <v>-3.8543855022162758E-5</v>
      </c>
      <c r="CL38" s="49">
        <f t="shared" si="19"/>
        <v>-2.3389598052283214E-7</v>
      </c>
      <c r="CM38" s="49">
        <f t="shared" si="20"/>
        <v>-1.0434069081152806E-7</v>
      </c>
      <c r="CN38" s="96">
        <f t="shared" si="21"/>
        <v>-1.4139150370051753E-7</v>
      </c>
      <c r="CO38" s="96">
        <f t="shared" si="22"/>
        <v>-1.9911073122181087E-7</v>
      </c>
      <c r="CP38" s="96">
        <f t="shared" si="23"/>
        <v>-8.1161476070072747E-8</v>
      </c>
      <c r="CQ38" s="96">
        <f t="shared" si="24"/>
        <v>2.9770931615808396E-6</v>
      </c>
      <c r="CR38" s="95">
        <f t="shared" si="12"/>
        <v>-2.0807011681992989E-7</v>
      </c>
      <c r="CS38" s="95">
        <f t="shared" si="13"/>
        <v>-2.1623406648029116E-7</v>
      </c>
      <c r="CT38" s="96">
        <f t="shared" si="25"/>
        <v>-1.8742705318548193E-8</v>
      </c>
    </row>
    <row r="39" spans="1:98" x14ac:dyDescent="0.25">
      <c r="A39" s="27" t="s">
        <v>130</v>
      </c>
      <c r="B39" s="25">
        <v>35510.287966000004</v>
      </c>
      <c r="C39" s="25">
        <v>582.42171399999995</v>
      </c>
      <c r="D39" s="25">
        <v>464.303293</v>
      </c>
      <c r="E39" s="25">
        <v>3594.360396</v>
      </c>
      <c r="F39" s="25">
        <v>3046.0689590000002</v>
      </c>
      <c r="G39" s="25">
        <v>260.67259999999999</v>
      </c>
      <c r="H39" s="25">
        <v>8372.3262479999994</v>
      </c>
      <c r="I39" s="89">
        <v>253.94124993</v>
      </c>
      <c r="J39" s="89">
        <v>146.55581017</v>
      </c>
      <c r="K39" s="89">
        <v>526.26859262000005</v>
      </c>
      <c r="L39" s="89">
        <v>347.73696811999997</v>
      </c>
      <c r="M39" s="89">
        <v>77.541346840000003</v>
      </c>
      <c r="N39" s="89">
        <v>18.652557959999999</v>
      </c>
      <c r="O39" s="89">
        <v>73.810835769999997</v>
      </c>
      <c r="Q39" s="27" t="s">
        <v>130</v>
      </c>
      <c r="R39" s="91">
        <v>528.89604946323698</v>
      </c>
      <c r="S39" s="25">
        <v>80.937116695463303</v>
      </c>
      <c r="T39" s="91">
        <v>77.535970406505598</v>
      </c>
      <c r="U39" s="25">
        <v>253.923696781963</v>
      </c>
      <c r="V39" s="25">
        <v>253.923696781963</v>
      </c>
      <c r="W39" s="25">
        <v>172.742660122827</v>
      </c>
      <c r="X39" s="91">
        <v>177.10003834890301</v>
      </c>
      <c r="Y39" s="25">
        <v>146.545699476518</v>
      </c>
      <c r="Z39" s="91">
        <v>18.651266342609599</v>
      </c>
      <c r="AA39" s="25">
        <v>738.85174617501298</v>
      </c>
      <c r="AB39" s="25">
        <v>35507.937330286499</v>
      </c>
      <c r="AC39" s="25">
        <v>286.88600422153098</v>
      </c>
      <c r="AD39" s="25">
        <v>133.02536925779501</v>
      </c>
      <c r="AE39" s="25">
        <v>51.831000671721696</v>
      </c>
      <c r="AF39" s="25">
        <v>5.9030913386619703</v>
      </c>
      <c r="AG39" s="91">
        <v>102.573759094236</v>
      </c>
      <c r="AH39" s="25">
        <v>526.23229665220003</v>
      </c>
      <c r="AI39" s="25">
        <v>526.23229665220003</v>
      </c>
      <c r="AJ39" s="25">
        <v>795242.39810901205</v>
      </c>
      <c r="AK39" s="25">
        <v>0</v>
      </c>
      <c r="AL39" s="25">
        <v>74.788957639805901</v>
      </c>
      <c r="AM39" s="25">
        <v>16.185018989966999</v>
      </c>
      <c r="AN39" s="91">
        <v>802.40199542482605</v>
      </c>
      <c r="AO39" s="25">
        <v>105.37900658671801</v>
      </c>
      <c r="AP39" s="25">
        <v>347.71404752535102</v>
      </c>
      <c r="AQ39" s="25">
        <v>73.805712206368895</v>
      </c>
      <c r="AR39" s="25">
        <v>582.383210979458</v>
      </c>
      <c r="AS39" s="25">
        <v>0</v>
      </c>
      <c r="AT39" s="91">
        <v>8621.7289449781492</v>
      </c>
      <c r="AU39" s="25">
        <v>417.84305733736699</v>
      </c>
      <c r="AV39" s="25">
        <v>46.427036085671602</v>
      </c>
      <c r="AW39" s="25">
        <v>464.27009342303899</v>
      </c>
      <c r="AX39" s="25">
        <v>0</v>
      </c>
      <c r="AY39" s="25">
        <v>366.28062270484997</v>
      </c>
      <c r="AZ39" s="25">
        <v>7.9034965733560406E-2</v>
      </c>
      <c r="BA39" s="25">
        <v>2294.7270098434401</v>
      </c>
      <c r="BB39" s="25">
        <v>3.7148349645110899E-2</v>
      </c>
      <c r="BC39" s="25">
        <v>9.1721961285735496</v>
      </c>
      <c r="BD39" s="25">
        <v>99.389614041457904</v>
      </c>
      <c r="BE39" s="25">
        <v>5.0418025670618399E-2</v>
      </c>
      <c r="BF39" s="25">
        <v>0</v>
      </c>
      <c r="BG39" s="25">
        <v>2.2152531498426402</v>
      </c>
      <c r="BH39" s="25">
        <v>3594.26632808661</v>
      </c>
      <c r="BI39" s="25">
        <v>3046.0114588408701</v>
      </c>
      <c r="BJ39" s="25">
        <v>548.25486924574295</v>
      </c>
      <c r="BK39" s="25">
        <v>3.2547235170775499E-2</v>
      </c>
      <c r="BL39" s="25">
        <v>6.9189847655549801E-3</v>
      </c>
      <c r="BM39" s="25">
        <v>25.5348596963353</v>
      </c>
      <c r="BN39" s="25">
        <v>1.30515450423011</v>
      </c>
      <c r="BO39" s="25">
        <v>1188.77039956679</v>
      </c>
      <c r="BP39" s="25">
        <v>7.2971970838362603</v>
      </c>
      <c r="BQ39" s="25">
        <v>3.31890066308415</v>
      </c>
      <c r="BR39" s="25">
        <v>1698.19691190771</v>
      </c>
      <c r="BS39" s="25">
        <v>50.297995695831403</v>
      </c>
      <c r="BT39" s="25">
        <v>5.7885480944900897E-2</v>
      </c>
      <c r="BU39" s="25">
        <v>10.5399240757949</v>
      </c>
      <c r="BV39" s="25">
        <v>7.0949812830679504E-3</v>
      </c>
      <c r="BW39" s="25">
        <v>260.654614374267</v>
      </c>
      <c r="BX39" s="25">
        <v>94.698758006203505</v>
      </c>
      <c r="BY39" s="25">
        <v>0</v>
      </c>
      <c r="BZ39" s="25">
        <v>263.646684082425</v>
      </c>
      <c r="CA39" s="25">
        <v>363.824264012968</v>
      </c>
      <c r="CB39" s="91">
        <v>0</v>
      </c>
      <c r="CC39" s="25">
        <v>1413.9941130046</v>
      </c>
      <c r="CD39" s="25">
        <v>8371.7725615613108</v>
      </c>
      <c r="CE39" s="25">
        <v>249.56883206249699</v>
      </c>
      <c r="CF39" s="25"/>
      <c r="CG39" s="49">
        <f t="shared" si="14"/>
        <v>-6.619590682439422E-5</v>
      </c>
      <c r="CH39" s="49">
        <f t="shared" si="15"/>
        <v>-6.610849083479147E-5</v>
      </c>
      <c r="CI39" s="49">
        <f t="shared" si="16"/>
        <v>-7.1504073870547115E-5</v>
      </c>
      <c r="CJ39" s="49">
        <f t="shared" si="17"/>
        <v>-2.6170974255877885E-5</v>
      </c>
      <c r="CK39" s="49">
        <f t="shared" si="18"/>
        <v>-1.8876840906767569E-5</v>
      </c>
      <c r="CL39" s="49">
        <f t="shared" si="19"/>
        <v>-6.8996993673252311E-5</v>
      </c>
      <c r="CM39" s="49">
        <f t="shared" si="20"/>
        <v>-6.6132926774188571E-5</v>
      </c>
      <c r="CN39" s="96">
        <f t="shared" si="21"/>
        <v>-6.9122870119896158E-5</v>
      </c>
      <c r="CO39" s="96">
        <f t="shared" si="22"/>
        <v>-6.8988690863072165E-5</v>
      </c>
      <c r="CP39" s="96">
        <f t="shared" si="23"/>
        <v>-6.8968523504922972E-5</v>
      </c>
      <c r="CQ39" s="96">
        <f t="shared" si="24"/>
        <v>-6.5913597777276969E-5</v>
      </c>
      <c r="CR39" s="95">
        <f t="shared" si="12"/>
        <v>-6.9336343944330483E-5</v>
      </c>
      <c r="CS39" s="95">
        <f t="shared" si="13"/>
        <v>-6.9246126626178314E-5</v>
      </c>
      <c r="CT39" s="96">
        <f t="shared" si="25"/>
        <v>-6.9414789544822435E-5</v>
      </c>
    </row>
    <row r="40" spans="1:98" x14ac:dyDescent="0.25">
      <c r="A40" s="27" t="s">
        <v>39</v>
      </c>
      <c r="B40" s="25">
        <v>184.45245499999999</v>
      </c>
      <c r="C40" s="25">
        <v>3.0376449999999999</v>
      </c>
      <c r="D40" s="25">
        <v>3.0514260000000002</v>
      </c>
      <c r="E40" s="25">
        <v>19.241796999999998</v>
      </c>
      <c r="F40" s="25">
        <v>16.306622999999998</v>
      </c>
      <c r="G40" s="25">
        <v>1.549329</v>
      </c>
      <c r="H40" s="25">
        <v>43.667239000000002</v>
      </c>
      <c r="I40" s="89">
        <v>1.5092531499999999</v>
      </c>
      <c r="J40" s="89">
        <v>0.87102762</v>
      </c>
      <c r="K40" s="89">
        <v>3.12778059</v>
      </c>
      <c r="L40" s="89">
        <v>2.0667107200000001</v>
      </c>
      <c r="M40" s="89">
        <v>0.46085261</v>
      </c>
      <c r="N40" s="89">
        <v>0.11085815</v>
      </c>
      <c r="O40" s="89">
        <v>0.43868111999999998</v>
      </c>
      <c r="Q40" s="27" t="s">
        <v>39</v>
      </c>
      <c r="R40" s="91">
        <v>2.68484519687164</v>
      </c>
      <c r="S40" s="25">
        <v>0.41086053943782103</v>
      </c>
      <c r="T40" s="91">
        <v>0.46085298865444202</v>
      </c>
      <c r="U40" s="25">
        <v>1.5092538517188401</v>
      </c>
      <c r="V40" s="25">
        <v>1.5092538517188401</v>
      </c>
      <c r="W40" s="25">
        <v>0.87690122551629501</v>
      </c>
      <c r="X40" s="91">
        <v>0.89901753449494803</v>
      </c>
      <c r="Y40" s="25">
        <v>0.87103136902801503</v>
      </c>
      <c r="Z40" s="91">
        <v>0.110857854000496</v>
      </c>
      <c r="AA40" s="25">
        <v>3.7506458349037901</v>
      </c>
      <c r="AB40" s="25">
        <v>184.45242635184599</v>
      </c>
      <c r="AC40" s="25">
        <v>1.45632296192</v>
      </c>
      <c r="AD40" s="25">
        <v>0.67527923975694004</v>
      </c>
      <c r="AE40" s="25">
        <v>0.26311165647844698</v>
      </c>
      <c r="AF40" s="25">
        <v>2.9965740072995E-2</v>
      </c>
      <c r="AG40" s="91">
        <v>0.52069359953317096</v>
      </c>
      <c r="AH40" s="25">
        <v>3.1277808775076701</v>
      </c>
      <c r="AI40" s="25">
        <v>3.1277808775076701</v>
      </c>
      <c r="AJ40" s="25">
        <v>326.36277903624898</v>
      </c>
      <c r="AK40" s="25">
        <v>0</v>
      </c>
      <c r="AL40" s="25">
        <v>0.37965377375287201</v>
      </c>
      <c r="AM40" s="25">
        <v>8.2159780747708494E-2</v>
      </c>
      <c r="AN40" s="91">
        <v>4.0732477332247496</v>
      </c>
      <c r="AO40" s="25">
        <v>0.53493883450894797</v>
      </c>
      <c r="AP40" s="25">
        <v>2.0667129205476198</v>
      </c>
      <c r="AQ40" s="25">
        <v>0.43868035431455499</v>
      </c>
      <c r="AR40" s="25">
        <v>3.0376476567623998</v>
      </c>
      <c r="AS40" s="25">
        <v>0</v>
      </c>
      <c r="AT40" s="91">
        <v>44.936101787397199</v>
      </c>
      <c r="AU40" s="25">
        <v>2.74628301129317</v>
      </c>
      <c r="AV40" s="25">
        <v>0.30514476760528397</v>
      </c>
      <c r="AW40" s="25">
        <v>3.0514277788984598</v>
      </c>
      <c r="AX40" s="25">
        <v>0</v>
      </c>
      <c r="AY40" s="25">
        <v>1.8593606806660099</v>
      </c>
      <c r="AZ40" s="25">
        <v>4.5319663574684298E-4</v>
      </c>
      <c r="BA40" s="25">
        <v>11.6487567720035</v>
      </c>
      <c r="BB40" s="25">
        <v>1.9125670949144799E-4</v>
      </c>
      <c r="BC40" s="25">
        <v>5.4403891598736702E-2</v>
      </c>
      <c r="BD40" s="25">
        <v>0.58311912895385098</v>
      </c>
      <c r="BE40" s="25">
        <v>1.88002796562994E-4</v>
      </c>
      <c r="BF40" s="25">
        <v>0</v>
      </c>
      <c r="BG40" s="25">
        <v>1.31753344687136E-2</v>
      </c>
      <c r="BH40" s="25">
        <v>19.242661481116599</v>
      </c>
      <c r="BI40" s="25">
        <v>16.307488831657</v>
      </c>
      <c r="BJ40" s="25">
        <v>2.9351726494595902</v>
      </c>
      <c r="BK40" s="25">
        <v>1.75028518990062E-4</v>
      </c>
      <c r="BL40" s="25">
        <v>3.1976258425789598E-5</v>
      </c>
      <c r="BM40" s="25">
        <v>8.8690600814607806E-2</v>
      </c>
      <c r="BN40" s="25">
        <v>8.0470372636231805E-3</v>
      </c>
      <c r="BO40" s="25">
        <v>6.3568621835678503</v>
      </c>
      <c r="BP40" s="25">
        <v>4.1802084359860402E-2</v>
      </c>
      <c r="BQ40" s="25">
        <v>1.88028879445758E-2</v>
      </c>
      <c r="BR40" s="25">
        <v>9.0810888517777499</v>
      </c>
      <c r="BS40" s="25">
        <v>0.25533095936462702</v>
      </c>
      <c r="BT40" s="25">
        <v>3.2947253316578201E-4</v>
      </c>
      <c r="BU40" s="25">
        <v>6.0098174352530002E-2</v>
      </c>
      <c r="BV40" s="25">
        <v>2.9723102564526499E-5</v>
      </c>
      <c r="BW40" s="25">
        <v>1.54932886941472</v>
      </c>
      <c r="BX40" s="25">
        <v>0.480718217988789</v>
      </c>
      <c r="BY40" s="25">
        <v>0</v>
      </c>
      <c r="BZ40" s="25">
        <v>1.3383569232414501</v>
      </c>
      <c r="CA40" s="25">
        <v>1.8468910336901501</v>
      </c>
      <c r="CB40" s="91">
        <v>0</v>
      </c>
      <c r="CC40" s="25">
        <v>7.1778697204054298</v>
      </c>
      <c r="CD40" s="25">
        <v>43.667228955505202</v>
      </c>
      <c r="CE40" s="25">
        <v>1.2668951946956699</v>
      </c>
      <c r="CF40" s="25"/>
      <c r="CG40" s="49">
        <f t="shared" si="14"/>
        <v>-1.5531457144425625E-7</v>
      </c>
      <c r="CH40" s="49">
        <f t="shared" si="15"/>
        <v>8.7461253696703836E-7</v>
      </c>
      <c r="CI40" s="49">
        <f t="shared" si="16"/>
        <v>5.8297283291413541E-7</v>
      </c>
      <c r="CJ40" s="49">
        <f t="shared" si="17"/>
        <v>4.4927254798538678E-5</v>
      </c>
      <c r="CK40" s="49">
        <f t="shared" si="18"/>
        <v>5.3096932271142074E-5</v>
      </c>
      <c r="CL40" s="49">
        <f t="shared" si="19"/>
        <v>-8.428505496425389E-8</v>
      </c>
      <c r="CM40" s="49">
        <f t="shared" si="20"/>
        <v>-2.3002358359213383E-7</v>
      </c>
      <c r="CN40" s="96">
        <f t="shared" si="21"/>
        <v>4.6494442641773859E-7</v>
      </c>
      <c r="CO40" s="96">
        <f t="shared" si="22"/>
        <v>4.3041436677198299E-6</v>
      </c>
      <c r="CP40" s="96">
        <f t="shared" si="23"/>
        <v>9.1920664459354509E-8</v>
      </c>
      <c r="CQ40" s="96">
        <f t="shared" si="24"/>
        <v>1.0647584097689214E-6</v>
      </c>
      <c r="CR40" s="95">
        <f t="shared" si="12"/>
        <v>8.2163892274294313E-7</v>
      </c>
      <c r="CS40" s="95">
        <f t="shared" si="13"/>
        <v>-2.6700743608360603E-6</v>
      </c>
      <c r="CT40" s="96">
        <f t="shared" si="25"/>
        <v>-1.7454260283465714E-6</v>
      </c>
    </row>
    <row r="41" spans="1:98" x14ac:dyDescent="0.25">
      <c r="A41" s="27" t="s">
        <v>40</v>
      </c>
      <c r="B41" s="25">
        <v>13831.886549999999</v>
      </c>
      <c r="C41" s="25">
        <v>228.48863499999999</v>
      </c>
      <c r="D41" s="25">
        <v>264.65479900000003</v>
      </c>
      <c r="E41" s="25">
        <v>1474.9080429999999</v>
      </c>
      <c r="F41" s="25">
        <v>1249.9202849999999</v>
      </c>
      <c r="G41" s="25">
        <v>127.15901700000001</v>
      </c>
      <c r="H41" s="25">
        <v>3284.5700339999999</v>
      </c>
      <c r="I41" s="89">
        <v>123.84088116</v>
      </c>
      <c r="J41" s="89">
        <v>71.471652039999995</v>
      </c>
      <c r="K41" s="89">
        <v>256.64820478000001</v>
      </c>
      <c r="L41" s="89">
        <v>169.58273868000001</v>
      </c>
      <c r="M41" s="89">
        <v>37.815002139999997</v>
      </c>
      <c r="N41" s="89">
        <v>9.0963915899999996</v>
      </c>
      <c r="O41" s="89">
        <v>35.995723269999999</v>
      </c>
      <c r="Q41" s="27" t="s">
        <v>40</v>
      </c>
      <c r="R41" s="91">
        <v>197.77136208207401</v>
      </c>
      <c r="S41" s="25">
        <v>30.265019382209601</v>
      </c>
      <c r="T41" s="91">
        <v>37.803463510665203</v>
      </c>
      <c r="U41" s="25">
        <v>123.803072801383</v>
      </c>
      <c r="V41" s="25">
        <v>123.803072801383</v>
      </c>
      <c r="W41" s="25">
        <v>64.594101223872698</v>
      </c>
      <c r="X41" s="91">
        <v>66.223487485016804</v>
      </c>
      <c r="Y41" s="25">
        <v>71.449824102928005</v>
      </c>
      <c r="Z41" s="91">
        <v>9.09361787352187</v>
      </c>
      <c r="AA41" s="25">
        <v>276.280657699529</v>
      </c>
      <c r="AB41" s="25">
        <v>13828.123508497099</v>
      </c>
      <c r="AC41" s="25">
        <v>107.27602574445</v>
      </c>
      <c r="AD41" s="25">
        <v>49.742496767970799</v>
      </c>
      <c r="AE41" s="25">
        <v>19.381290655643401</v>
      </c>
      <c r="AF41" s="25">
        <v>2.20735259645337</v>
      </c>
      <c r="AG41" s="91">
        <v>38.355667392107101</v>
      </c>
      <c r="AH41" s="25">
        <v>256.569853676891</v>
      </c>
      <c r="AI41" s="25">
        <v>256.569853676891</v>
      </c>
      <c r="AJ41" s="25">
        <v>260940.35273738601</v>
      </c>
      <c r="AK41" s="25">
        <v>0</v>
      </c>
      <c r="AL41" s="25">
        <v>27.9660042588187</v>
      </c>
      <c r="AM41" s="25">
        <v>6.0521122764312603</v>
      </c>
      <c r="AN41" s="91">
        <v>300.04409796142198</v>
      </c>
      <c r="AO41" s="25">
        <v>39.404644148606003</v>
      </c>
      <c r="AP41" s="25">
        <v>169.53149402291501</v>
      </c>
      <c r="AQ41" s="25">
        <v>35.984737907829</v>
      </c>
      <c r="AR41" s="25">
        <v>228.426206701279</v>
      </c>
      <c r="AS41" s="25">
        <v>0</v>
      </c>
      <c r="AT41" s="91">
        <v>3377.14135340862</v>
      </c>
      <c r="AU41" s="25">
        <v>238.112043368662</v>
      </c>
      <c r="AV41" s="25">
        <v>26.4568784346081</v>
      </c>
      <c r="AW41" s="25">
        <v>264.56892180326997</v>
      </c>
      <c r="AX41" s="25">
        <v>0</v>
      </c>
      <c r="AY41" s="25">
        <v>136.96423264042599</v>
      </c>
      <c r="AZ41" s="25">
        <v>3.4904962342631303E-2</v>
      </c>
      <c r="BA41" s="25">
        <v>858.07303369734905</v>
      </c>
      <c r="BB41" s="25">
        <v>1.46111105602495E-2</v>
      </c>
      <c r="BC41" s="25">
        <v>4.2001156035207803</v>
      </c>
      <c r="BD41" s="25">
        <v>44.984272591808697</v>
      </c>
      <c r="BE41" s="25">
        <v>1.39247558747113E-2</v>
      </c>
      <c r="BF41" s="25">
        <v>0</v>
      </c>
      <c r="BG41" s="25">
        <v>1.0173556289841601</v>
      </c>
      <c r="BH41" s="25">
        <v>1474.56173324615</v>
      </c>
      <c r="BI41" s="25">
        <v>1249.63705208222</v>
      </c>
      <c r="BJ41" s="25">
        <v>224.92468116392999</v>
      </c>
      <c r="BK41" s="25">
        <v>1.34169170395233E-2</v>
      </c>
      <c r="BL41" s="25">
        <v>2.4205402184890598E-3</v>
      </c>
      <c r="BM41" s="25">
        <v>6.51392647442362</v>
      </c>
      <c r="BN41" s="25">
        <v>0.62287312300137199</v>
      </c>
      <c r="BO41" s="25">
        <v>487.08012060825502</v>
      </c>
      <c r="BP41" s="25">
        <v>3.21936713433313</v>
      </c>
      <c r="BQ41" s="25">
        <v>1.4469455320689799</v>
      </c>
      <c r="BR41" s="25">
        <v>695.81830950247104</v>
      </c>
      <c r="BS41" s="25">
        <v>18.808046643960999</v>
      </c>
      <c r="BT41" s="25">
        <v>2.5362671895478799E-2</v>
      </c>
      <c r="BU41" s="25">
        <v>4.6268958033918102</v>
      </c>
      <c r="BV41" s="25">
        <v>2.2291220386690602E-3</v>
      </c>
      <c r="BW41" s="25">
        <v>127.120140991396</v>
      </c>
      <c r="BX41" s="25">
        <v>35.410968983569603</v>
      </c>
      <c r="BY41" s="25">
        <v>0</v>
      </c>
      <c r="BZ41" s="25">
        <v>98.586067673082795</v>
      </c>
      <c r="CA41" s="25">
        <v>136.04576178873</v>
      </c>
      <c r="CB41" s="91">
        <v>0</v>
      </c>
      <c r="CC41" s="25">
        <v>528.73833706790106</v>
      </c>
      <c r="CD41" s="25">
        <v>3283.6726258558001</v>
      </c>
      <c r="CE41" s="25">
        <v>93.321907648645904</v>
      </c>
      <c r="CF41" s="25"/>
      <c r="CG41" s="49">
        <f t="shared" si="14"/>
        <v>-2.7205555000014053E-4</v>
      </c>
      <c r="CH41" s="49">
        <f t="shared" si="15"/>
        <v>-2.7322277416987544E-4</v>
      </c>
      <c r="CI41" s="49">
        <f t="shared" si="16"/>
        <v>-3.2448758554366009E-4</v>
      </c>
      <c r="CJ41" s="49">
        <f t="shared" si="17"/>
        <v>-2.3480091216096033E-4</v>
      </c>
      <c r="CK41" s="49">
        <f t="shared" si="18"/>
        <v>-2.2660078500923706E-4</v>
      </c>
      <c r="CL41" s="49">
        <f t="shared" si="19"/>
        <v>-3.057275018413089E-4</v>
      </c>
      <c r="CM41" s="49">
        <f t="shared" si="20"/>
        <v>-2.7321936658688525E-4</v>
      </c>
      <c r="CN41" s="96">
        <f t="shared" si="21"/>
        <v>-3.0529788114275132E-4</v>
      </c>
      <c r="CO41" s="96">
        <f t="shared" si="22"/>
        <v>-3.0540691937236246E-4</v>
      </c>
      <c r="CP41" s="96">
        <f t="shared" si="23"/>
        <v>-3.0528599713439331E-4</v>
      </c>
      <c r="CQ41" s="96">
        <f t="shared" si="24"/>
        <v>-3.0218085569245947E-4</v>
      </c>
      <c r="CR41" s="95">
        <f t="shared" si="12"/>
        <v>-3.0513364225328275E-4</v>
      </c>
      <c r="CS41" s="95">
        <f t="shared" si="13"/>
        <v>-3.0492492002860542E-4</v>
      </c>
      <c r="CT41" s="96">
        <f t="shared" si="25"/>
        <v>-3.0518520460330145E-4</v>
      </c>
    </row>
    <row r="42" spans="1:98" x14ac:dyDescent="0.25">
      <c r="A42" s="27" t="s">
        <v>41</v>
      </c>
      <c r="B42" s="25">
        <v>23804.809337999999</v>
      </c>
      <c r="C42" s="25">
        <v>391.10932700000001</v>
      </c>
      <c r="D42" s="25">
        <v>345.99291599999998</v>
      </c>
      <c r="E42" s="25">
        <v>2440.5546610000001</v>
      </c>
      <c r="F42" s="25">
        <v>2068.2658809999998</v>
      </c>
      <c r="G42" s="25">
        <v>185.369022</v>
      </c>
      <c r="H42" s="25">
        <v>5622.2048199999999</v>
      </c>
      <c r="I42" s="89">
        <v>212.00038334000001</v>
      </c>
      <c r="J42" s="89">
        <v>56.83656354</v>
      </c>
      <c r="K42" s="89">
        <v>423.43239942000002</v>
      </c>
      <c r="L42" s="89">
        <v>476.47985821999998</v>
      </c>
      <c r="M42" s="89">
        <v>64.793683049999999</v>
      </c>
      <c r="N42" s="89">
        <v>34.29139318</v>
      </c>
      <c r="O42" s="89">
        <v>61.572944069999998</v>
      </c>
      <c r="Q42" s="27" t="s">
        <v>41</v>
      </c>
      <c r="R42" s="91">
        <v>385.64169872209999</v>
      </c>
      <c r="S42" s="25">
        <v>66.6155580985847</v>
      </c>
      <c r="T42" s="91">
        <v>64.760033808568195</v>
      </c>
      <c r="U42" s="25">
        <v>211.89029374505299</v>
      </c>
      <c r="V42" s="25">
        <v>211.89029374505299</v>
      </c>
      <c r="W42" s="25">
        <v>108.565033896033</v>
      </c>
      <c r="X42" s="91">
        <v>6.0479723131944096</v>
      </c>
      <c r="Y42" s="25">
        <v>56.8070345340617</v>
      </c>
      <c r="Z42" s="91">
        <v>34.273581249288299</v>
      </c>
      <c r="AA42" s="25">
        <v>632.32739402606603</v>
      </c>
      <c r="AB42" s="25">
        <v>23791.692020820799</v>
      </c>
      <c r="AC42" s="25">
        <v>157.69155029624699</v>
      </c>
      <c r="AD42" s="25">
        <v>93.1577260642661</v>
      </c>
      <c r="AE42" s="25">
        <v>32.488619318890699</v>
      </c>
      <c r="AF42" s="25">
        <v>27.650870714264499</v>
      </c>
      <c r="AG42" s="91">
        <v>43.635256323950301</v>
      </c>
      <c r="AH42" s="25">
        <v>423.212524282706</v>
      </c>
      <c r="AI42" s="25">
        <v>423.212524282706</v>
      </c>
      <c r="AJ42" s="25">
        <v>652679.30905890802</v>
      </c>
      <c r="AK42" s="25">
        <v>0</v>
      </c>
      <c r="AL42" s="25">
        <v>63.479223028465299</v>
      </c>
      <c r="AM42" s="25">
        <v>11.145612274805201</v>
      </c>
      <c r="AN42" s="91">
        <v>533.972287030031</v>
      </c>
      <c r="AO42" s="25">
        <v>76.893466787885998</v>
      </c>
      <c r="AP42" s="25">
        <v>476.23390017688502</v>
      </c>
      <c r="AQ42" s="25">
        <v>61.5409564701771</v>
      </c>
      <c r="AR42" s="25">
        <v>390.89420396203599</v>
      </c>
      <c r="AS42" s="25">
        <v>0</v>
      </c>
      <c r="AT42" s="91">
        <v>5801.7205219673997</v>
      </c>
      <c r="AU42" s="25">
        <v>311.23937921120802</v>
      </c>
      <c r="AV42" s="25">
        <v>34.582159875990001</v>
      </c>
      <c r="AW42" s="25">
        <v>345.821539087198</v>
      </c>
      <c r="AX42" s="25">
        <v>0</v>
      </c>
      <c r="AY42" s="25">
        <v>246.29873669844201</v>
      </c>
      <c r="AZ42" s="25">
        <v>2.8367038660802299E-2</v>
      </c>
      <c r="BA42" s="25">
        <v>1540.41436688454</v>
      </c>
      <c r="BB42" s="25">
        <v>0.106346979530415</v>
      </c>
      <c r="BC42" s="25">
        <v>16.773392462066699</v>
      </c>
      <c r="BD42" s="25">
        <v>267.08607655351398</v>
      </c>
      <c r="BE42" s="25">
        <v>5.3804696087347101E-2</v>
      </c>
      <c r="BF42" s="25">
        <v>0</v>
      </c>
      <c r="BG42" s="25">
        <v>26.0114271388966</v>
      </c>
      <c r="BH42" s="25">
        <v>2440.43464913257</v>
      </c>
      <c r="BI42" s="25">
        <v>2068.3483642555002</v>
      </c>
      <c r="BJ42" s="25">
        <v>372.08628487706397</v>
      </c>
      <c r="BK42" s="25">
        <v>4.6744427790252202E-2</v>
      </c>
      <c r="BL42" s="25">
        <v>6.3238297142038198E-3</v>
      </c>
      <c r="BM42" s="25">
        <v>0.35555277908254601</v>
      </c>
      <c r="BN42" s="25">
        <v>4.48000044650209</v>
      </c>
      <c r="BO42" s="25">
        <v>707.27550647508394</v>
      </c>
      <c r="BP42" s="25">
        <v>4.8618207025248399</v>
      </c>
      <c r="BQ42" s="25">
        <v>6.6391513349206601</v>
      </c>
      <c r="BR42" s="25">
        <v>1010.27951867888</v>
      </c>
      <c r="BS42" s="25">
        <v>43.981905461064201</v>
      </c>
      <c r="BT42" s="25">
        <v>0.156671732881385</v>
      </c>
      <c r="BU42" s="25">
        <v>24.1849249615017</v>
      </c>
      <c r="BV42" s="25">
        <v>2.73401786989423E-3</v>
      </c>
      <c r="BW42" s="25">
        <v>185.27285424587001</v>
      </c>
      <c r="BX42" s="25">
        <v>62.4928488846002</v>
      </c>
      <c r="BY42" s="25">
        <v>0</v>
      </c>
      <c r="BZ42" s="25">
        <v>69.217763979819495</v>
      </c>
      <c r="CA42" s="25">
        <v>232.848445920849</v>
      </c>
      <c r="CB42" s="91">
        <v>0</v>
      </c>
      <c r="CC42" s="25">
        <v>827.79585624983099</v>
      </c>
      <c r="CD42" s="25">
        <v>5619.1124128838101</v>
      </c>
      <c r="CE42" s="25">
        <v>177.85258941156999</v>
      </c>
      <c r="CF42" s="25"/>
      <c r="CG42" s="49">
        <f t="shared" si="14"/>
        <v>-5.5103643104002353E-4</v>
      </c>
      <c r="CH42" s="49">
        <f t="shared" si="15"/>
        <v>-5.5003300385117037E-4</v>
      </c>
      <c r="CI42" s="49">
        <f t="shared" si="16"/>
        <v>-4.9531913769579859E-4</v>
      </c>
      <c r="CJ42" s="49">
        <f t="shared" si="17"/>
        <v>-4.9174013328969988E-5</v>
      </c>
      <c r="CK42" s="49">
        <f t="shared" si="18"/>
        <v>3.988039267974187E-5</v>
      </c>
      <c r="CL42" s="49">
        <f t="shared" si="19"/>
        <v>-5.1879085886310313E-4</v>
      </c>
      <c r="CM42" s="49">
        <f t="shared" si="20"/>
        <v>-5.5003458877719456E-4</v>
      </c>
      <c r="CN42" s="96">
        <f t="shared" si="21"/>
        <v>-5.1928960321957816E-4</v>
      </c>
      <c r="CO42" s="96">
        <f t="shared" si="22"/>
        <v>-5.1954242303053671E-4</v>
      </c>
      <c r="CP42" s="96">
        <f t="shared" si="23"/>
        <v>-5.192685717843057E-4</v>
      </c>
      <c r="CQ42" s="96">
        <f t="shared" si="24"/>
        <v>-5.1619819573024619E-4</v>
      </c>
      <c r="CR42" s="95">
        <f t="shared" si="12"/>
        <v>-5.1932904332412436E-4</v>
      </c>
      <c r="CS42" s="95">
        <f t="shared" si="13"/>
        <v>-5.1942861050305995E-4</v>
      </c>
      <c r="CT42" s="96">
        <f t="shared" si="25"/>
        <v>-5.195073957570144E-4</v>
      </c>
    </row>
    <row r="43" spans="1:98" x14ac:dyDescent="0.25">
      <c r="A43" s="27" t="s">
        <v>42</v>
      </c>
      <c r="B43" s="25">
        <v>228254.92329999999</v>
      </c>
      <c r="C43" s="25">
        <v>3773.890758</v>
      </c>
      <c r="D43" s="25">
        <v>4537.3231379999997</v>
      </c>
      <c r="E43" s="25">
        <v>24490.789390000002</v>
      </c>
      <c r="F43" s="25">
        <v>20754.906322999999</v>
      </c>
      <c r="G43" s="25">
        <v>2150.412491</v>
      </c>
      <c r="H43" s="25">
        <v>54249.674014999997</v>
      </c>
      <c r="I43" s="89">
        <v>2094.1562468000002</v>
      </c>
      <c r="J43" s="89">
        <v>1208.5896488000001</v>
      </c>
      <c r="K43" s="89">
        <v>4339.9355576999997</v>
      </c>
      <c r="L43" s="89">
        <v>2867.6536210999998</v>
      </c>
      <c r="M43" s="89">
        <v>639.45379582999999</v>
      </c>
      <c r="N43" s="89">
        <v>153.82050154999999</v>
      </c>
      <c r="O43" s="89">
        <v>608.68969632999995</v>
      </c>
      <c r="Q43" s="27" t="s">
        <v>42</v>
      </c>
      <c r="R43" s="91">
        <v>3248.29997050052</v>
      </c>
      <c r="S43" s="25">
        <v>497.08834135094099</v>
      </c>
      <c r="T43" s="91">
        <v>639.53712336220201</v>
      </c>
      <c r="U43" s="25">
        <v>2094.4290027717302</v>
      </c>
      <c r="V43" s="25">
        <v>2094.4290027717302</v>
      </c>
      <c r="W43" s="25">
        <v>1060.9269317634701</v>
      </c>
      <c r="X43" s="91">
        <v>1087.68832891793</v>
      </c>
      <c r="Y43" s="25">
        <v>1208.74705382004</v>
      </c>
      <c r="Z43" s="91">
        <v>153.840546899586</v>
      </c>
      <c r="AA43" s="25">
        <v>4537.7766929003801</v>
      </c>
      <c r="AB43" s="25">
        <v>228284.68470996301</v>
      </c>
      <c r="AC43" s="25">
        <v>1761.95655214825</v>
      </c>
      <c r="AD43" s="25">
        <v>816.99664638437503</v>
      </c>
      <c r="AE43" s="25">
        <v>318.32845668991399</v>
      </c>
      <c r="AF43" s="25">
        <v>36.2547773159325</v>
      </c>
      <c r="AG43" s="91">
        <v>629.97333735949996</v>
      </c>
      <c r="AH43" s="25">
        <v>4340.5012571422103</v>
      </c>
      <c r="AI43" s="25">
        <v>4340.5012571422103</v>
      </c>
      <c r="AJ43" s="25">
        <v>10098773.8439971</v>
      </c>
      <c r="AK43" s="25">
        <v>0</v>
      </c>
      <c r="AL43" s="25">
        <v>459.32841835943901</v>
      </c>
      <c r="AM43" s="25">
        <v>99.402897894477604</v>
      </c>
      <c r="AN43" s="91">
        <v>4928.0800062152803</v>
      </c>
      <c r="AO43" s="25">
        <v>647.20216645782898</v>
      </c>
      <c r="AP43" s="25">
        <v>2868.0360860599098</v>
      </c>
      <c r="AQ43" s="25">
        <v>608.76899831033495</v>
      </c>
      <c r="AR43" s="25">
        <v>3774.3828002089899</v>
      </c>
      <c r="AS43" s="25">
        <v>0</v>
      </c>
      <c r="AT43" s="91">
        <v>55791.917167016603</v>
      </c>
      <c r="AU43" s="25">
        <v>4084.1219680065201</v>
      </c>
      <c r="AV43" s="25">
        <v>453.791377996086</v>
      </c>
      <c r="AW43" s="25">
        <v>4537.9133460026096</v>
      </c>
      <c r="AX43" s="25">
        <v>0</v>
      </c>
      <c r="AY43" s="25">
        <v>2249.5714661709399</v>
      </c>
      <c r="AZ43" s="25">
        <v>0.58576533358576199</v>
      </c>
      <c r="BA43" s="25">
        <v>14093.4357120897</v>
      </c>
      <c r="BB43" s="25">
        <v>0.24121194505089899</v>
      </c>
      <c r="BC43" s="25">
        <v>70.816407447764206</v>
      </c>
      <c r="BD43" s="25">
        <v>757.33058061817599</v>
      </c>
      <c r="BE43" s="25">
        <v>0.21516138014815001</v>
      </c>
      <c r="BF43" s="25">
        <v>0</v>
      </c>
      <c r="BG43" s="25">
        <v>17.159532173922599</v>
      </c>
      <c r="BH43" s="25">
        <v>24495.116460455902</v>
      </c>
      <c r="BI43" s="25">
        <v>20758.746383154099</v>
      </c>
      <c r="BJ43" s="25">
        <v>3736.3700773017599</v>
      </c>
      <c r="BK43" s="25">
        <v>0.22303373321759001</v>
      </c>
      <c r="BL43" s="25">
        <v>3.9210765841807299E-2</v>
      </c>
      <c r="BM43" s="25">
        <v>98.739753739755301</v>
      </c>
      <c r="BN43" s="25">
        <v>10.556001874799501</v>
      </c>
      <c r="BO43" s="25">
        <v>8089.8130013712698</v>
      </c>
      <c r="BP43" s="25">
        <v>54.0188675579953</v>
      </c>
      <c r="BQ43" s="25">
        <v>24.240391014181199</v>
      </c>
      <c r="BR43" s="25">
        <v>11556.721942996101</v>
      </c>
      <c r="BS43" s="25">
        <v>308.91329698235199</v>
      </c>
      <c r="BT43" s="25">
        <v>0.42517788364556203</v>
      </c>
      <c r="BU43" s="25">
        <v>77.584942571911995</v>
      </c>
      <c r="BV43" s="25">
        <v>3.5400746710759101E-2</v>
      </c>
      <c r="BW43" s="25">
        <v>2150.6926739608698</v>
      </c>
      <c r="BX43" s="25">
        <v>581.60747398563603</v>
      </c>
      <c r="BY43" s="25">
        <v>0</v>
      </c>
      <c r="BZ43" s="25">
        <v>1619.2284453083701</v>
      </c>
      <c r="CA43" s="25">
        <v>2234.48565205981</v>
      </c>
      <c r="CB43" s="91">
        <v>0</v>
      </c>
      <c r="CC43" s="25">
        <v>8684.2724101285694</v>
      </c>
      <c r="CD43" s="25">
        <v>54256.7481948555</v>
      </c>
      <c r="CE43" s="25">
        <v>1532.76729312983</v>
      </c>
      <c r="CF43" s="25"/>
      <c r="CG43" s="49">
        <f t="shared" si="14"/>
        <v>1.3038671645167299E-4</v>
      </c>
      <c r="CH43" s="49">
        <f t="shared" si="15"/>
        <v>1.3038061791981388E-4</v>
      </c>
      <c r="CI43" s="49">
        <f t="shared" si="16"/>
        <v>1.3007845918376162E-4</v>
      </c>
      <c r="CJ43" s="49">
        <f t="shared" si="17"/>
        <v>1.7668154288512939E-4</v>
      </c>
      <c r="CK43" s="49">
        <f t="shared" si="18"/>
        <v>1.8501939225060862E-4</v>
      </c>
      <c r="CL43" s="49">
        <f t="shared" si="19"/>
        <v>1.3029265875379054E-4</v>
      </c>
      <c r="CM43" s="49">
        <f t="shared" si="20"/>
        <v>1.3040041224112662E-4</v>
      </c>
      <c r="CN43" s="96">
        <f t="shared" si="21"/>
        <v>1.3024623742703483E-4</v>
      </c>
      <c r="CO43" s="96">
        <f t="shared" si="22"/>
        <v>1.3023859686060195E-4</v>
      </c>
      <c r="CP43" s="96">
        <f t="shared" si="23"/>
        <v>1.3034742905501637E-4</v>
      </c>
      <c r="CQ43" s="96">
        <f t="shared" si="24"/>
        <v>1.3337209106982641E-4</v>
      </c>
      <c r="CR43" s="95">
        <f t="shared" si="12"/>
        <v>1.3031048176649298E-4</v>
      </c>
      <c r="CS43" s="95">
        <f t="shared" si="13"/>
        <v>1.3031650127273375E-4</v>
      </c>
      <c r="CT43" s="96">
        <f t="shared" si="25"/>
        <v>1.3028309960418658E-4</v>
      </c>
    </row>
    <row r="44" spans="1:98" x14ac:dyDescent="0.25">
      <c r="A44" s="27" t="s">
        <v>43</v>
      </c>
      <c r="B44" s="25">
        <v>106664.81838</v>
      </c>
      <c r="C44" s="25">
        <v>1760.5423229999999</v>
      </c>
      <c r="D44" s="25">
        <v>1965.3122060000001</v>
      </c>
      <c r="E44" s="25">
        <v>11306.26922</v>
      </c>
      <c r="F44" s="25">
        <v>9581.5802409999997</v>
      </c>
      <c r="G44" s="25">
        <v>957.48898399999996</v>
      </c>
      <c r="H44" s="25">
        <v>25307.897813</v>
      </c>
      <c r="I44" s="89">
        <v>819.89009117000001</v>
      </c>
      <c r="J44" s="89">
        <v>220.13755316000001</v>
      </c>
      <c r="K44" s="89">
        <v>1228.8567455</v>
      </c>
      <c r="L44" s="89">
        <v>1127.1042775000001</v>
      </c>
      <c r="M44" s="89">
        <v>250.46761839000001</v>
      </c>
      <c r="N44" s="89">
        <v>133.06092237999999</v>
      </c>
      <c r="O44" s="89">
        <v>237.74856068</v>
      </c>
      <c r="Q44" s="27" t="s">
        <v>43</v>
      </c>
      <c r="R44" s="91">
        <v>2008.4871866373801</v>
      </c>
      <c r="S44" s="25">
        <v>347.67086497019</v>
      </c>
      <c r="T44" s="91">
        <v>250.46752055825999</v>
      </c>
      <c r="U44" s="25">
        <v>819.889807664763</v>
      </c>
      <c r="V44" s="25">
        <v>819.889807664763</v>
      </c>
      <c r="W44" s="25">
        <v>562.99232982314095</v>
      </c>
      <c r="X44" s="91">
        <v>31.417936209348898</v>
      </c>
      <c r="Y44" s="25">
        <v>220.13745122583799</v>
      </c>
      <c r="Z44" s="91">
        <v>133.060847117599</v>
      </c>
      <c r="AA44" s="25">
        <v>2536.2467082584099</v>
      </c>
      <c r="AB44" s="25">
        <v>106664.770879627</v>
      </c>
      <c r="AC44" s="25">
        <v>835.41060217204301</v>
      </c>
      <c r="AD44" s="25">
        <v>335.16472303914998</v>
      </c>
      <c r="AE44" s="25">
        <v>238.38216310692499</v>
      </c>
      <c r="AF44" s="25">
        <v>144.16210464551699</v>
      </c>
      <c r="AG44" s="91">
        <v>227.106561391301</v>
      </c>
      <c r="AH44" s="25">
        <v>1228.8562885070801</v>
      </c>
      <c r="AI44" s="25">
        <v>1228.8562885070801</v>
      </c>
      <c r="AJ44" s="25">
        <v>4329264.94345163</v>
      </c>
      <c r="AK44" s="25">
        <v>0</v>
      </c>
      <c r="AL44" s="25">
        <v>330.66817745265502</v>
      </c>
      <c r="AM44" s="25">
        <v>57.978494472164002</v>
      </c>
      <c r="AN44" s="91">
        <v>2525.1482300615398</v>
      </c>
      <c r="AO44" s="25">
        <v>400.17673100746498</v>
      </c>
      <c r="AP44" s="25">
        <v>1127.1072374159301</v>
      </c>
      <c r="AQ44" s="25">
        <v>237.74846148191099</v>
      </c>
      <c r="AR44" s="25">
        <v>1760.54146470706</v>
      </c>
      <c r="AS44" s="25">
        <v>0</v>
      </c>
      <c r="AT44" s="91">
        <v>26109.143448932198</v>
      </c>
      <c r="AU44" s="25">
        <v>1768.7801527332999</v>
      </c>
      <c r="AV44" s="25">
        <v>196.531125860868</v>
      </c>
      <c r="AW44" s="25">
        <v>1965.3112785941701</v>
      </c>
      <c r="AX44" s="25">
        <v>0</v>
      </c>
      <c r="AY44" s="25">
        <v>1331.8862100026699</v>
      </c>
      <c r="AZ44" s="25">
        <v>0.26633449298255502</v>
      </c>
      <c r="BA44" s="25">
        <v>7434.5732756586203</v>
      </c>
      <c r="BB44" s="25">
        <v>0.112369207336078</v>
      </c>
      <c r="BC44" s="25">
        <v>31.974448923912899</v>
      </c>
      <c r="BD44" s="25">
        <v>342.70485339873301</v>
      </c>
      <c r="BE44" s="25">
        <v>0.11035462871247501</v>
      </c>
      <c r="BF44" s="25">
        <v>0</v>
      </c>
      <c r="BG44" s="25">
        <v>7.7434805287940103</v>
      </c>
      <c r="BH44" s="25">
        <v>11306.7758380211</v>
      </c>
      <c r="BI44" s="25">
        <v>9582.0876838223994</v>
      </c>
      <c r="BJ44" s="25">
        <v>1724.68815419875</v>
      </c>
      <c r="BK44" s="25">
        <v>0.10284582675495001</v>
      </c>
      <c r="BL44" s="25">
        <v>1.8781877163366899E-2</v>
      </c>
      <c r="BM44" s="25">
        <v>52.0469099564719</v>
      </c>
      <c r="BN44" s="25">
        <v>4.7298110726059104</v>
      </c>
      <c r="BO44" s="25">
        <v>3735.20700801986</v>
      </c>
      <c r="BP44" s="25">
        <v>24.566224779062601</v>
      </c>
      <c r="BQ44" s="25">
        <v>11.0498142362362</v>
      </c>
      <c r="BR44" s="25">
        <v>5335.9252563992904</v>
      </c>
      <c r="BS44" s="25">
        <v>123.220530256882</v>
      </c>
      <c r="BT44" s="25">
        <v>0.19362232606910301</v>
      </c>
      <c r="BU44" s="25">
        <v>35.318114366769699</v>
      </c>
      <c r="BV44" s="25">
        <v>1.7453781634557401E-2</v>
      </c>
      <c r="BW44" s="25">
        <v>957.48864969398699</v>
      </c>
      <c r="BX44" s="25">
        <v>326.03217691924999</v>
      </c>
      <c r="BY44" s="25">
        <v>0</v>
      </c>
      <c r="BZ44" s="25">
        <v>357.67572404124297</v>
      </c>
      <c r="CA44" s="25">
        <v>1140.57125327016</v>
      </c>
      <c r="CB44" s="91">
        <v>0</v>
      </c>
      <c r="CC44" s="25">
        <v>3947.99541684426</v>
      </c>
      <c r="CD44" s="25">
        <v>25307.8856731411</v>
      </c>
      <c r="CE44" s="25">
        <v>862.94233805536305</v>
      </c>
      <c r="CF44" s="25"/>
      <c r="CG44" s="49">
        <f t="shared" si="14"/>
        <v>-4.453237132608261E-7</v>
      </c>
      <c r="CH44" s="49">
        <f t="shared" si="15"/>
        <v>-4.8751622084015648E-7</v>
      </c>
      <c r="CI44" s="49">
        <f t="shared" si="16"/>
        <v>-4.718872793679436E-7</v>
      </c>
      <c r="CJ44" s="49">
        <f t="shared" si="17"/>
        <v>4.480859346631689E-5</v>
      </c>
      <c r="CK44" s="49">
        <f t="shared" si="18"/>
        <v>5.2960243470944694E-5</v>
      </c>
      <c r="CL44" s="49">
        <f t="shared" si="19"/>
        <v>-3.4914867801098808E-7</v>
      </c>
      <c r="CM44" s="49">
        <f t="shared" si="20"/>
        <v>-4.7968657806355082E-7</v>
      </c>
      <c r="CN44" s="96">
        <f t="shared" si="21"/>
        <v>-3.4578444118382699E-7</v>
      </c>
      <c r="CO44" s="96">
        <f t="shared" si="22"/>
        <v>-4.6304758345243209E-7</v>
      </c>
      <c r="CP44" s="96">
        <f t="shared" si="23"/>
        <v>-3.7188461680447482E-7</v>
      </c>
      <c r="CQ44" s="96">
        <f t="shared" si="24"/>
        <v>2.6261242984039661E-6</v>
      </c>
      <c r="CR44" s="95">
        <f t="shared" si="12"/>
        <v>-3.9059635992050696E-7</v>
      </c>
      <c r="CS44" s="95">
        <f t="shared" si="13"/>
        <v>-5.6562362301012307E-7</v>
      </c>
      <c r="CT44" s="96">
        <f t="shared" si="25"/>
        <v>-4.1723949335285546E-7</v>
      </c>
    </row>
    <row r="45" spans="1:98" x14ac:dyDescent="0.25">
      <c r="A45" s="27" t="s">
        <v>44</v>
      </c>
      <c r="B45" s="25">
        <v>111623.83816</v>
      </c>
      <c r="C45" s="25">
        <v>1830.3357370000001</v>
      </c>
      <c r="D45" s="25">
        <v>1435.672321</v>
      </c>
      <c r="E45" s="25">
        <v>11277.313995</v>
      </c>
      <c r="F45" s="25">
        <v>9557.0450060000003</v>
      </c>
      <c r="G45" s="25">
        <v>812.11730399999999</v>
      </c>
      <c r="H45" s="25">
        <v>26311.106573000001</v>
      </c>
      <c r="I45" s="89">
        <v>929.08938252999997</v>
      </c>
      <c r="J45" s="89">
        <v>249.08562637</v>
      </c>
      <c r="K45" s="89">
        <v>1855.6879085999999</v>
      </c>
      <c r="L45" s="89">
        <v>2088.1678247</v>
      </c>
      <c r="M45" s="89">
        <v>283.95761333000002</v>
      </c>
      <c r="N45" s="89">
        <v>150.28166103000001</v>
      </c>
      <c r="O45" s="89">
        <v>269.84276004999998</v>
      </c>
      <c r="Q45" s="27" t="s">
        <v>44</v>
      </c>
      <c r="R45" s="91">
        <v>1837.89870243066</v>
      </c>
      <c r="S45" s="25">
        <v>317.47774673179902</v>
      </c>
      <c r="T45" s="91">
        <v>283.957544285241</v>
      </c>
      <c r="U45" s="25">
        <v>929.08906425431405</v>
      </c>
      <c r="V45" s="25">
        <v>929.08906425431405</v>
      </c>
      <c r="W45" s="25">
        <v>517.401128869491</v>
      </c>
      <c r="X45" s="91">
        <v>28.823504204706499</v>
      </c>
      <c r="Y45" s="25">
        <v>249.085488644366</v>
      </c>
      <c r="Z45" s="91">
        <v>150.281597020345</v>
      </c>
      <c r="AA45" s="25">
        <v>3013.5583222537698</v>
      </c>
      <c r="AB45" s="25">
        <v>111623.80548071</v>
      </c>
      <c r="AC45" s="25">
        <v>751.52947228883602</v>
      </c>
      <c r="AD45" s="25">
        <v>443.97282133745603</v>
      </c>
      <c r="AE45" s="25">
        <v>154.83488049341</v>
      </c>
      <c r="AF45" s="25">
        <v>131.77921521034099</v>
      </c>
      <c r="AG45" s="91">
        <v>207.95784123613399</v>
      </c>
      <c r="AH45" s="25">
        <v>1855.6875123677</v>
      </c>
      <c r="AI45" s="25">
        <v>1855.6875123677</v>
      </c>
      <c r="AJ45" s="25">
        <v>2474929.5294369799</v>
      </c>
      <c r="AK45" s="25">
        <v>0</v>
      </c>
      <c r="AL45" s="25">
        <v>302.530580858517</v>
      </c>
      <c r="AM45" s="25">
        <v>53.118023164735199</v>
      </c>
      <c r="AN45" s="91">
        <v>2544.8150569415998</v>
      </c>
      <c r="AO45" s="25">
        <v>366.46039802374202</v>
      </c>
      <c r="AP45" s="25">
        <v>2088.1737665453602</v>
      </c>
      <c r="AQ45" s="25">
        <v>269.84274644542103</v>
      </c>
      <c r="AR45" s="25">
        <v>1830.33522244459</v>
      </c>
      <c r="AS45" s="25">
        <v>0</v>
      </c>
      <c r="AT45" s="91">
        <v>27181.3744192595</v>
      </c>
      <c r="AU45" s="25">
        <v>1292.10465537238</v>
      </c>
      <c r="AV45" s="25">
        <v>143.56715397511999</v>
      </c>
      <c r="AW45" s="25">
        <v>1435.6718093474999</v>
      </c>
      <c r="AX45" s="25">
        <v>0</v>
      </c>
      <c r="AY45" s="25">
        <v>1173.81527166859</v>
      </c>
      <c r="AZ45" s="25">
        <v>4.6177859943892299E-2</v>
      </c>
      <c r="BA45" s="25">
        <v>7341.3366094918301</v>
      </c>
      <c r="BB45" s="25">
        <v>0</v>
      </c>
      <c r="BC45" s="25">
        <v>65.074823225582406</v>
      </c>
      <c r="BD45" s="25">
        <v>789.15113727111805</v>
      </c>
      <c r="BE45" s="25">
        <v>0.106967580228839</v>
      </c>
      <c r="BF45" s="25">
        <v>0</v>
      </c>
      <c r="BG45" s="25">
        <v>78.572410454427697</v>
      </c>
      <c r="BH45" s="25">
        <v>11276.9539256635</v>
      </c>
      <c r="BI45" s="25">
        <v>9556.6853413203498</v>
      </c>
      <c r="BJ45" s="25">
        <v>1720.26858434321</v>
      </c>
      <c r="BK45" s="25">
        <v>3.1128824575891301</v>
      </c>
      <c r="BL45" s="25">
        <v>3.4346567476931301E-2</v>
      </c>
      <c r="BM45" s="25">
        <v>46.393801851441502</v>
      </c>
      <c r="BN45" s="25">
        <v>37.319859139403697</v>
      </c>
      <c r="BO45" s="25">
        <v>3478.36136748425</v>
      </c>
      <c r="BP45" s="25">
        <v>14.9488985225615</v>
      </c>
      <c r="BQ45" s="25">
        <v>19.080547128634102</v>
      </c>
      <c r="BR45" s="25">
        <v>4969.08731272562</v>
      </c>
      <c r="BS45" s="25">
        <v>209.60973159872</v>
      </c>
      <c r="BT45" s="25">
        <v>0.60771772796728296</v>
      </c>
      <c r="BU45" s="25">
        <v>54.740206077701899</v>
      </c>
      <c r="BV45" s="25">
        <v>4.6885246397592499E-2</v>
      </c>
      <c r="BW45" s="25">
        <v>812.11703055725104</v>
      </c>
      <c r="BX45" s="25">
        <v>297.82949495673699</v>
      </c>
      <c r="BY45" s="25">
        <v>0</v>
      </c>
      <c r="BZ45" s="25">
        <v>329.87927961447701</v>
      </c>
      <c r="CA45" s="25">
        <v>1109.7133175751001</v>
      </c>
      <c r="CB45" s="91">
        <v>0</v>
      </c>
      <c r="CC45" s="25">
        <v>3945.12598637782</v>
      </c>
      <c r="CD45" s="25">
        <v>26311.0988528491</v>
      </c>
      <c r="CE45" s="25">
        <v>847.61335484642098</v>
      </c>
      <c r="CF45" s="25"/>
      <c r="CG45" s="49">
        <f t="shared" si="14"/>
        <v>-2.9276264407388498E-7</v>
      </c>
      <c r="CH45" s="49">
        <f t="shared" si="15"/>
        <v>-2.811262434874383E-7</v>
      </c>
      <c r="CI45" s="49">
        <f t="shared" si="16"/>
        <v>-3.5638529253817053E-7</v>
      </c>
      <c r="CJ45" s="49">
        <f t="shared" si="17"/>
        <v>-3.1928643350734411E-5</v>
      </c>
      <c r="CK45" s="49">
        <f t="shared" si="18"/>
        <v>-3.7633460910213286E-5</v>
      </c>
      <c r="CL45" s="49">
        <f t="shared" si="19"/>
        <v>-3.3670351265977019E-7</v>
      </c>
      <c r="CM45" s="49">
        <f t="shared" si="20"/>
        <v>-2.9341794803387233E-7</v>
      </c>
      <c r="CN45" s="96">
        <f t="shared" si="21"/>
        <v>-3.4256734809147669E-7</v>
      </c>
      <c r="CO45" s="96">
        <f t="shared" si="22"/>
        <v>-5.5292485564925731E-7</v>
      </c>
      <c r="CP45" s="96">
        <f t="shared" si="23"/>
        <v>-2.1352313502011154E-7</v>
      </c>
      <c r="CQ45" s="96">
        <f t="shared" si="24"/>
        <v>2.8454826714254507E-6</v>
      </c>
      <c r="CR45" s="95">
        <f t="shared" si="12"/>
        <v>-2.4315163874716656E-7</v>
      </c>
      <c r="CS45" s="95">
        <f t="shared" si="13"/>
        <v>-4.259312451501977E-7</v>
      </c>
      <c r="CT45" s="96">
        <f t="shared" si="25"/>
        <v>-5.0416690633622144E-8</v>
      </c>
    </row>
    <row r="46" spans="1:98" x14ac:dyDescent="0.25">
      <c r="A46" s="27" t="s">
        <v>45</v>
      </c>
      <c r="B46" s="25">
        <v>878.47748799999999</v>
      </c>
      <c r="C46" s="25">
        <v>14.427761</v>
      </c>
      <c r="D46" s="25">
        <v>12.491512</v>
      </c>
      <c r="E46" s="25">
        <v>89.817561999999995</v>
      </c>
      <c r="F46" s="25">
        <v>76.116524999999996</v>
      </c>
      <c r="G46" s="25">
        <v>6.7559509999999996</v>
      </c>
      <c r="H46" s="25">
        <v>207.400904</v>
      </c>
      <c r="I46" s="89">
        <v>6.5804840000000002</v>
      </c>
      <c r="J46" s="89">
        <v>3.7977608200000001</v>
      </c>
      <c r="K46" s="89">
        <v>13.6374142</v>
      </c>
      <c r="L46" s="89">
        <v>9.0110507399999999</v>
      </c>
      <c r="M46" s="89">
        <v>2.0093608399999998</v>
      </c>
      <c r="N46" s="89">
        <v>0.48335138</v>
      </c>
      <c r="O46" s="89">
        <v>1.9126906699999999</v>
      </c>
      <c r="Q46" s="27" t="s">
        <v>45</v>
      </c>
      <c r="R46" s="91">
        <v>12.986661021212701</v>
      </c>
      <c r="S46" s="25">
        <v>1.98734819832208</v>
      </c>
      <c r="T46" s="91">
        <v>2.00932729642249</v>
      </c>
      <c r="U46" s="25">
        <v>6.58032903687557</v>
      </c>
      <c r="V46" s="25">
        <v>6.58032903687557</v>
      </c>
      <c r="W46" s="25">
        <v>4.2415651848244798</v>
      </c>
      <c r="X46" s="91">
        <v>4.3485479135558398</v>
      </c>
      <c r="Y46" s="25">
        <v>3.7976789966839499</v>
      </c>
      <c r="Z46" s="91">
        <v>0.48334058705782501</v>
      </c>
      <c r="AA46" s="25">
        <v>18.141934494559699</v>
      </c>
      <c r="AB46" s="25">
        <v>878.458950771893</v>
      </c>
      <c r="AC46" s="25">
        <v>7.0442651866463999</v>
      </c>
      <c r="AD46" s="25">
        <v>3.2663384881039601</v>
      </c>
      <c r="AE46" s="25">
        <v>1.27266965186593</v>
      </c>
      <c r="AF46" s="25">
        <v>0.14494515934128399</v>
      </c>
      <c r="AG46" s="91">
        <v>2.5186192500270002</v>
      </c>
      <c r="AH46" s="25">
        <v>13.637128619272101</v>
      </c>
      <c r="AI46" s="25">
        <v>13.637128619272101</v>
      </c>
      <c r="AJ46" s="25">
        <v>3694.0563363988599</v>
      </c>
      <c r="AK46" s="25">
        <v>0</v>
      </c>
      <c r="AL46" s="25">
        <v>1.8363898625689301</v>
      </c>
      <c r="AM46" s="25">
        <v>0.39741090607705798</v>
      </c>
      <c r="AN46" s="91">
        <v>19.702379980218701</v>
      </c>
      <c r="AO46" s="25">
        <v>2.58750829110225</v>
      </c>
      <c r="AP46" s="25">
        <v>9.0108732339189892</v>
      </c>
      <c r="AQ46" s="25">
        <v>1.9126444333835799</v>
      </c>
      <c r="AR46" s="25">
        <v>14.427465628950999</v>
      </c>
      <c r="AS46" s="25">
        <v>0</v>
      </c>
      <c r="AT46" s="91">
        <v>213.534106019169</v>
      </c>
      <c r="AU46" s="25">
        <v>11.242119061712801</v>
      </c>
      <c r="AV46" s="25">
        <v>1.24912419133914</v>
      </c>
      <c r="AW46" s="25">
        <v>12.491243253052</v>
      </c>
      <c r="AX46" s="25">
        <v>0</v>
      </c>
      <c r="AY46" s="25">
        <v>8.9937504151027596</v>
      </c>
      <c r="AZ46" s="25">
        <v>2.0687925968793501E-3</v>
      </c>
      <c r="BA46" s="25">
        <v>56.345241232980001</v>
      </c>
      <c r="BB46" s="25">
        <v>9.0455315365664101E-4</v>
      </c>
      <c r="BC46" s="25">
        <v>0.245729577098386</v>
      </c>
      <c r="BD46" s="25">
        <v>2.6427647755419201</v>
      </c>
      <c r="BE46" s="25">
        <v>1.0045335385836401E-3</v>
      </c>
      <c r="BF46" s="25">
        <v>0</v>
      </c>
      <c r="BG46" s="25">
        <v>5.9459671511323399E-2</v>
      </c>
      <c r="BH46" s="25">
        <v>89.819582203823401</v>
      </c>
      <c r="BI46" s="25">
        <v>76.118833733555405</v>
      </c>
      <c r="BJ46" s="25">
        <v>13.7007484702679</v>
      </c>
      <c r="BK46" s="25">
        <v>8.1577495328957099E-4</v>
      </c>
      <c r="BL46" s="25">
        <v>1.57108334970265E-4</v>
      </c>
      <c r="BM46" s="25">
        <v>0.48840880197534098</v>
      </c>
      <c r="BN46" s="25">
        <v>3.5918815236142501E-2</v>
      </c>
      <c r="BO46" s="25">
        <v>29.683663647436799</v>
      </c>
      <c r="BP46" s="25">
        <v>0.19088109478220999</v>
      </c>
      <c r="BQ46" s="25">
        <v>8.6163578476275496E-2</v>
      </c>
      <c r="BR46" s="25">
        <v>42.404401582918503</v>
      </c>
      <c r="BS46" s="25">
        <v>1.2350250609706199</v>
      </c>
      <c r="BT46" s="25">
        <v>1.5075453654987601E-3</v>
      </c>
      <c r="BU46" s="25">
        <v>0.27483233309633598</v>
      </c>
      <c r="BV46" s="25">
        <v>1.51547539234004E-4</v>
      </c>
      <c r="BW46" s="25">
        <v>6.7557925523018998</v>
      </c>
      <c r="BX46" s="25">
        <v>2.3252624805768698</v>
      </c>
      <c r="BY46" s="25">
        <v>0</v>
      </c>
      <c r="BZ46" s="25">
        <v>6.4736477628857099</v>
      </c>
      <c r="CA46" s="25">
        <v>8.9334387903468002</v>
      </c>
      <c r="CB46" s="91">
        <v>0</v>
      </c>
      <c r="CC46" s="25">
        <v>34.719522225228502</v>
      </c>
      <c r="CD46" s="25">
        <v>207.39651379266601</v>
      </c>
      <c r="CE46" s="25">
        <v>6.1279570468796303</v>
      </c>
      <c r="CF46" s="25"/>
      <c r="CG46" s="49">
        <f t="shared" si="14"/>
        <v>-2.1101540290117371E-5</v>
      </c>
      <c r="CH46" s="49">
        <f t="shared" si="15"/>
        <v>-2.0472410722688858E-5</v>
      </c>
      <c r="CI46" s="49">
        <f t="shared" si="16"/>
        <v>-2.1514364954418473E-5</v>
      </c>
      <c r="CJ46" s="49">
        <f t="shared" si="17"/>
        <v>2.2492303046547442E-5</v>
      </c>
      <c r="CK46" s="49">
        <f t="shared" si="18"/>
        <v>3.0331568019027452E-5</v>
      </c>
      <c r="CL46" s="49">
        <f t="shared" si="19"/>
        <v>-2.3453056142622436E-5</v>
      </c>
      <c r="CM46" s="49">
        <f t="shared" si="20"/>
        <v>-2.1167734804008634E-5</v>
      </c>
      <c r="CN46" s="96">
        <f t="shared" si="21"/>
        <v>-2.3548894645165359E-5</v>
      </c>
      <c r="CO46" s="96">
        <f t="shared" si="22"/>
        <v>-2.154514724026839E-5</v>
      </c>
      <c r="CP46" s="96">
        <f t="shared" si="23"/>
        <v>-2.0940973392112335E-5</v>
      </c>
      <c r="CQ46" s="96">
        <f t="shared" si="24"/>
        <v>-1.9698710631247383E-5</v>
      </c>
      <c r="CR46" s="95">
        <f t="shared" si="12"/>
        <v>-1.6693655436144806E-5</v>
      </c>
      <c r="CS46" s="95">
        <f t="shared" si="13"/>
        <v>-2.2329391456348767E-5</v>
      </c>
      <c r="CT46" s="96">
        <f t="shared" si="25"/>
        <v>-2.417359855684528E-5</v>
      </c>
    </row>
    <row r="47" spans="1:98" x14ac:dyDescent="0.25">
      <c r="A47" s="27" t="s">
        <v>46</v>
      </c>
      <c r="B47" s="25">
        <v>97617.749893999993</v>
      </c>
      <c r="C47" s="25">
        <v>1608.7664199999999</v>
      </c>
      <c r="D47" s="25">
        <v>1672.1119409999999</v>
      </c>
      <c r="E47" s="25">
        <v>10234.309542000001</v>
      </c>
      <c r="F47" s="25">
        <v>8673.1437069999993</v>
      </c>
      <c r="G47" s="25">
        <v>837.60477800000001</v>
      </c>
      <c r="H47" s="25">
        <v>23126.017716999999</v>
      </c>
      <c r="I47" s="89">
        <v>815.72593588999996</v>
      </c>
      <c r="J47" s="89">
        <v>470.77572392000002</v>
      </c>
      <c r="K47" s="89">
        <v>1690.5128264</v>
      </c>
      <c r="L47" s="89">
        <v>1117.0223991</v>
      </c>
      <c r="M47" s="89">
        <v>249.08315562000001</v>
      </c>
      <c r="N47" s="89">
        <v>59.916910389999998</v>
      </c>
      <c r="O47" s="89">
        <v>237.09977375</v>
      </c>
      <c r="Q47" s="27" t="s">
        <v>46</v>
      </c>
      <c r="R47" s="91">
        <v>1415.3143483067199</v>
      </c>
      <c r="S47" s="25">
        <v>216.58600405092301</v>
      </c>
      <c r="T47" s="91">
        <v>249.08307884579801</v>
      </c>
      <c r="U47" s="25">
        <v>815.72571937217401</v>
      </c>
      <c r="V47" s="25">
        <v>815.72571937217401</v>
      </c>
      <c r="W47" s="25">
        <v>462.25573561751997</v>
      </c>
      <c r="X47" s="91">
        <v>473.91590254379503</v>
      </c>
      <c r="Y47" s="25">
        <v>470.775566792147</v>
      </c>
      <c r="Z47" s="91">
        <v>59.916902240431</v>
      </c>
      <c r="AA47" s="25">
        <v>1977.1516611198699</v>
      </c>
      <c r="AB47" s="25">
        <v>97617.725571300194</v>
      </c>
      <c r="AC47" s="25">
        <v>767.70090940038403</v>
      </c>
      <c r="AD47" s="25">
        <v>355.97306712540001</v>
      </c>
      <c r="AE47" s="25">
        <v>138.69864817532201</v>
      </c>
      <c r="AF47" s="25">
        <v>15.796536867709399</v>
      </c>
      <c r="AG47" s="91">
        <v>274.485247874278</v>
      </c>
      <c r="AH47" s="25">
        <v>1690.51253414234</v>
      </c>
      <c r="AI47" s="25">
        <v>1690.51253414234</v>
      </c>
      <c r="AJ47" s="25">
        <v>4132329.9650643398</v>
      </c>
      <c r="AK47" s="25">
        <v>0</v>
      </c>
      <c r="AL47" s="25">
        <v>200.13367781902301</v>
      </c>
      <c r="AM47" s="25">
        <v>43.310767231839598</v>
      </c>
      <c r="AN47" s="91">
        <v>2147.2103767447102</v>
      </c>
      <c r="AO47" s="25">
        <v>281.99200849653101</v>
      </c>
      <c r="AP47" s="25">
        <v>1117.0255693716899</v>
      </c>
      <c r="AQ47" s="25">
        <v>237.09965295795399</v>
      </c>
      <c r="AR47" s="25">
        <v>1608.7660542855001</v>
      </c>
      <c r="AS47" s="25">
        <v>0</v>
      </c>
      <c r="AT47" s="91">
        <v>23794.900943027002</v>
      </c>
      <c r="AU47" s="25">
        <v>1504.90024657815</v>
      </c>
      <c r="AV47" s="25">
        <v>167.21115647392699</v>
      </c>
      <c r="AW47" s="25">
        <v>1672.11140305207</v>
      </c>
      <c r="AX47" s="25">
        <v>0</v>
      </c>
      <c r="AY47" s="25">
        <v>980.15914785517805</v>
      </c>
      <c r="AZ47" s="25">
        <v>0.24290475159972799</v>
      </c>
      <c r="BA47" s="25">
        <v>6140.6411169632402</v>
      </c>
      <c r="BB47" s="25">
        <v>0.101253468079829</v>
      </c>
      <c r="BC47" s="25">
        <v>29.263980902461999</v>
      </c>
      <c r="BD47" s="25">
        <v>313.30393989098098</v>
      </c>
      <c r="BE47" s="25">
        <v>9.4928462728109494E-2</v>
      </c>
      <c r="BF47" s="25">
        <v>0</v>
      </c>
      <c r="BG47" s="25">
        <v>7.0890221998820504</v>
      </c>
      <c r="BH47" s="25">
        <v>10234.775691938499</v>
      </c>
      <c r="BI47" s="25">
        <v>8673.6104316222609</v>
      </c>
      <c r="BJ47" s="25">
        <v>1561.1652603162499</v>
      </c>
      <c r="BK47" s="25">
        <v>9.3142087677816496E-2</v>
      </c>
      <c r="BL47" s="25">
        <v>1.6694207499021702E-2</v>
      </c>
      <c r="BM47" s="25">
        <v>44.203162093729397</v>
      </c>
      <c r="BN47" s="25">
        <v>4.3455762976680603</v>
      </c>
      <c r="BO47" s="25">
        <v>3380.6188208579201</v>
      </c>
      <c r="BP47" s="25">
        <v>22.402808543020399</v>
      </c>
      <c r="BQ47" s="25">
        <v>10.0648559362202</v>
      </c>
      <c r="BR47" s="25">
        <v>4829.38560139332</v>
      </c>
      <c r="BS47" s="25">
        <v>134.59642624891001</v>
      </c>
      <c r="BT47" s="25">
        <v>0.176450510182597</v>
      </c>
      <c r="BU47" s="25">
        <v>32.191991556297701</v>
      </c>
      <c r="BV47" s="25">
        <v>1.52984629860502E-2</v>
      </c>
      <c r="BW47" s="25">
        <v>837.60461043249097</v>
      </c>
      <c r="BX47" s="25">
        <v>253.411829824807</v>
      </c>
      <c r="BY47" s="25">
        <v>0</v>
      </c>
      <c r="BZ47" s="25">
        <v>705.51285431093697</v>
      </c>
      <c r="CA47" s="25">
        <v>973.58620221078797</v>
      </c>
      <c r="CB47" s="91">
        <v>0</v>
      </c>
      <c r="CC47" s="25">
        <v>3783.8178545288702</v>
      </c>
      <c r="CD47" s="25">
        <v>23126.010964907899</v>
      </c>
      <c r="CE47" s="25">
        <v>667.84095171837896</v>
      </c>
      <c r="CF47" s="25"/>
      <c r="CG47" s="49">
        <f t="shared" si="14"/>
        <v>-2.491626761065197E-7</v>
      </c>
      <c r="CH47" s="49">
        <f t="shared" si="15"/>
        <v>-2.2732604017274241E-7</v>
      </c>
      <c r="CI47" s="49">
        <f t="shared" si="16"/>
        <v>-3.2171765337726896E-7</v>
      </c>
      <c r="CJ47" s="49">
        <f t="shared" si="17"/>
        <v>4.5547766225492881E-5</v>
      </c>
      <c r="CK47" s="49">
        <f t="shared" si="18"/>
        <v>5.3812624122083929E-5</v>
      </c>
      <c r="CL47" s="49">
        <f t="shared" si="19"/>
        <v>-2.000555792414971E-7</v>
      </c>
      <c r="CM47" s="49">
        <f t="shared" si="20"/>
        <v>-2.9196951169205113E-7</v>
      </c>
      <c r="CN47" s="96">
        <f t="shared" si="21"/>
        <v>-2.6542962093171206E-7</v>
      </c>
      <c r="CO47" s="96">
        <f t="shared" si="22"/>
        <v>-3.3376371174510207E-7</v>
      </c>
      <c r="CP47" s="96">
        <f t="shared" si="23"/>
        <v>-1.7288106629965635E-7</v>
      </c>
      <c r="CQ47" s="96">
        <f t="shared" si="24"/>
        <v>2.838145136973604E-6</v>
      </c>
      <c r="CR47" s="95">
        <f t="shared" si="12"/>
        <v>-3.082271934814326E-7</v>
      </c>
      <c r="CS47" s="95">
        <f t="shared" si="13"/>
        <v>-1.3601450651010058E-7</v>
      </c>
      <c r="CT47" s="96">
        <f t="shared" si="25"/>
        <v>-5.0945660594364338E-7</v>
      </c>
    </row>
    <row r="48" spans="1:98" x14ac:dyDescent="0.25">
      <c r="A48" s="27" t="s">
        <v>47</v>
      </c>
      <c r="B48" s="25">
        <v>216764.89512999999</v>
      </c>
      <c r="C48" s="25">
        <v>3560.3729429999999</v>
      </c>
      <c r="D48" s="25">
        <v>3096.8344910000001</v>
      </c>
      <c r="E48" s="25">
        <v>22175.506728</v>
      </c>
      <c r="F48" s="25">
        <v>18792.801536999999</v>
      </c>
      <c r="G48" s="25">
        <v>1671.5252250000001</v>
      </c>
      <c r="H48" s="25">
        <v>51180.385102</v>
      </c>
      <c r="I48" s="89">
        <v>1911.9097454</v>
      </c>
      <c r="J48" s="89">
        <v>512.57633896000004</v>
      </c>
      <c r="K48" s="89">
        <v>3818.6937290000001</v>
      </c>
      <c r="L48" s="89">
        <v>4297.0983124000004</v>
      </c>
      <c r="M48" s="89">
        <v>584.33702647999996</v>
      </c>
      <c r="N48" s="89">
        <v>309.25439154999998</v>
      </c>
      <c r="O48" s="89">
        <v>555.29103362000001</v>
      </c>
      <c r="Q48" s="27" t="s">
        <v>47</v>
      </c>
      <c r="R48" s="91">
        <v>3521.72703328542</v>
      </c>
      <c r="S48" s="25">
        <v>608.34146751977596</v>
      </c>
      <c r="T48" s="91">
        <v>584.33682963221497</v>
      </c>
      <c r="U48" s="25">
        <v>1911.90925164082</v>
      </c>
      <c r="V48" s="25">
        <v>1911.90925164082</v>
      </c>
      <c r="W48" s="25">
        <v>991.42872208959102</v>
      </c>
      <c r="X48" s="91">
        <v>55.230739153845597</v>
      </c>
      <c r="Y48" s="25">
        <v>512.57628830975</v>
      </c>
      <c r="Z48" s="91">
        <v>309.25428962852698</v>
      </c>
      <c r="AA48" s="25">
        <v>5774.4909321345103</v>
      </c>
      <c r="AB48" s="25">
        <v>216764.830879096</v>
      </c>
      <c r="AC48" s="25">
        <v>1440.0584584307501</v>
      </c>
      <c r="AD48" s="25">
        <v>850.72752690197296</v>
      </c>
      <c r="AE48" s="25">
        <v>296.69001777871301</v>
      </c>
      <c r="AF48" s="25">
        <v>252.51140146251299</v>
      </c>
      <c r="AG48" s="91">
        <v>398.48268021913202</v>
      </c>
      <c r="AH48" s="25">
        <v>3818.6928330660098</v>
      </c>
      <c r="AI48" s="25">
        <v>3818.6928330660098</v>
      </c>
      <c r="AJ48" s="25">
        <v>7330014.8233276904</v>
      </c>
      <c r="AK48" s="25">
        <v>0</v>
      </c>
      <c r="AL48" s="25">
        <v>579.70010664952599</v>
      </c>
      <c r="AM48" s="25">
        <v>101.783151442064</v>
      </c>
      <c r="AN48" s="91">
        <v>4876.2997312253101</v>
      </c>
      <c r="AO48" s="25">
        <v>702.20061124209406</v>
      </c>
      <c r="AP48" s="25">
        <v>4297.1110057827</v>
      </c>
      <c r="AQ48" s="25">
        <v>555.29073722218402</v>
      </c>
      <c r="AR48" s="25">
        <v>3560.3718126723602</v>
      </c>
      <c r="AS48" s="25">
        <v>0</v>
      </c>
      <c r="AT48" s="91">
        <v>52847.963608852602</v>
      </c>
      <c r="AU48" s="25">
        <v>2787.1499484032602</v>
      </c>
      <c r="AV48" s="25">
        <v>309.68335743475899</v>
      </c>
      <c r="AW48" s="25">
        <v>3096.8333058380199</v>
      </c>
      <c r="AX48" s="25">
        <v>0</v>
      </c>
      <c r="AY48" s="25">
        <v>2249.2302200423601</v>
      </c>
      <c r="AZ48" s="25">
        <v>6.9995832697520299E-2</v>
      </c>
      <c r="BA48" s="25">
        <v>14067.253623967599</v>
      </c>
      <c r="BB48" s="25">
        <v>0</v>
      </c>
      <c r="BC48" s="25">
        <v>140.630781292812</v>
      </c>
      <c r="BD48" s="25">
        <v>1683.2333470162</v>
      </c>
      <c r="BE48" s="25">
        <v>0.22100794191776699</v>
      </c>
      <c r="BF48" s="25">
        <v>0</v>
      </c>
      <c r="BG48" s="25">
        <v>170.34462322042299</v>
      </c>
      <c r="BH48" s="25">
        <v>22174.828698732501</v>
      </c>
      <c r="BI48" s="25">
        <v>18792.124164627199</v>
      </c>
      <c r="BJ48" s="25">
        <v>3382.7045341052799</v>
      </c>
      <c r="BK48" s="25">
        <v>6.5538775176584698</v>
      </c>
      <c r="BL48" s="25">
        <v>7.4498197390432994E-2</v>
      </c>
      <c r="BM48" s="25">
        <v>99.439660094368804</v>
      </c>
      <c r="BN48" s="25">
        <v>75.660743485749805</v>
      </c>
      <c r="BO48" s="25">
        <v>6763.7458591849499</v>
      </c>
      <c r="BP48" s="25">
        <v>31.117448744804999</v>
      </c>
      <c r="BQ48" s="25">
        <v>38.8882349228547</v>
      </c>
      <c r="BR48" s="25">
        <v>9662.4334899849491</v>
      </c>
      <c r="BS48" s="25">
        <v>401.64796503686603</v>
      </c>
      <c r="BT48" s="25">
        <v>1.31270435107039</v>
      </c>
      <c r="BU48" s="25">
        <v>118.295173047327</v>
      </c>
      <c r="BV48" s="25">
        <v>0.10271979205041901</v>
      </c>
      <c r="BW48" s="25">
        <v>1671.52472941682</v>
      </c>
      <c r="BX48" s="25">
        <v>570.69219586989198</v>
      </c>
      <c r="BY48" s="25">
        <v>0</v>
      </c>
      <c r="BZ48" s="25">
        <v>632.10488830880797</v>
      </c>
      <c r="CA48" s="25">
        <v>2126.3997879571898</v>
      </c>
      <c r="CB48" s="91">
        <v>0</v>
      </c>
      <c r="CC48" s="25">
        <v>7559.5335088653501</v>
      </c>
      <c r="CD48" s="25">
        <v>51180.371572069598</v>
      </c>
      <c r="CE48" s="25">
        <v>1624.17157970263</v>
      </c>
      <c r="CF48" s="25"/>
      <c r="CG48" s="49">
        <f t="shared" si="14"/>
        <v>-2.9640825351980449E-7</v>
      </c>
      <c r="CH48" s="49">
        <f t="shared" si="15"/>
        <v>-3.1747450555139222E-7</v>
      </c>
      <c r="CI48" s="49">
        <f t="shared" si="16"/>
        <v>-3.8270110450490918E-7</v>
      </c>
      <c r="CJ48" s="49">
        <f t="shared" si="17"/>
        <v>-3.0575592964613173E-5</v>
      </c>
      <c r="CK48" s="49">
        <f t="shared" si="18"/>
        <v>-3.6044246594448788E-5</v>
      </c>
      <c r="CL48" s="49">
        <f t="shared" si="19"/>
        <v>-2.9648561244678907E-7</v>
      </c>
      <c r="CM48" s="49">
        <f t="shared" si="20"/>
        <v>-2.6435772952931892E-7</v>
      </c>
      <c r="CN48" s="96">
        <f t="shared" si="21"/>
        <v>-2.5825443968007421E-7</v>
      </c>
      <c r="CO48" s="96">
        <f t="shared" si="22"/>
        <v>-9.8815037284903599E-8</v>
      </c>
      <c r="CP48" s="96">
        <f t="shared" si="23"/>
        <v>-2.3461792273269308E-7</v>
      </c>
      <c r="CQ48" s="96">
        <f t="shared" si="24"/>
        <v>2.9539428183321029E-6</v>
      </c>
      <c r="CR48" s="95">
        <f t="shared" si="12"/>
        <v>-3.3687371511814114E-7</v>
      </c>
      <c r="CS48" s="95">
        <f t="shared" si="13"/>
        <v>-3.295716270761736E-7</v>
      </c>
      <c r="CT48" s="96">
        <f t="shared" si="25"/>
        <v>-5.3377021785251022E-7</v>
      </c>
    </row>
    <row r="49" spans="1:98" x14ac:dyDescent="0.25">
      <c r="A49" s="27" t="s">
        <v>48</v>
      </c>
      <c r="B49" s="25">
        <v>63007.105357</v>
      </c>
      <c r="C49" s="25">
        <v>1040.2838019999999</v>
      </c>
      <c r="D49" s="25">
        <v>1177.602637</v>
      </c>
      <c r="E49" s="25">
        <v>6693.5335219999997</v>
      </c>
      <c r="F49" s="25">
        <v>5672.4856170000003</v>
      </c>
      <c r="G49" s="25">
        <v>570.70091200000002</v>
      </c>
      <c r="H49" s="25">
        <v>14954.083715000001</v>
      </c>
      <c r="I49" s="89">
        <v>556.04882275</v>
      </c>
      <c r="J49" s="89">
        <v>320.90960346999998</v>
      </c>
      <c r="K49" s="89">
        <v>1152.3572119</v>
      </c>
      <c r="L49" s="89">
        <v>761.43096791999994</v>
      </c>
      <c r="M49" s="89">
        <v>169.79035408999999</v>
      </c>
      <c r="N49" s="89">
        <v>40.843040459999997</v>
      </c>
      <c r="O49" s="89">
        <v>161.62174662000001</v>
      </c>
      <c r="Q49" s="27" t="s">
        <v>48</v>
      </c>
      <c r="R49" s="91">
        <v>903.76739050517699</v>
      </c>
      <c r="S49" s="25">
        <v>138.30382724910899</v>
      </c>
      <c r="T49" s="91">
        <v>169.79026486761401</v>
      </c>
      <c r="U49" s="25">
        <v>556.04864387391001</v>
      </c>
      <c r="V49" s="25">
        <v>556.04864387391001</v>
      </c>
      <c r="W49" s="25">
        <v>295.179370894545</v>
      </c>
      <c r="X49" s="91">
        <v>302.62501950304801</v>
      </c>
      <c r="Y49" s="25">
        <v>320.909497882697</v>
      </c>
      <c r="Z49" s="91">
        <v>40.843004175402697</v>
      </c>
      <c r="AA49" s="25">
        <v>1262.53572266997</v>
      </c>
      <c r="AB49" s="25">
        <v>63007.083419891598</v>
      </c>
      <c r="AC49" s="25">
        <v>490.22529113715302</v>
      </c>
      <c r="AD49" s="25">
        <v>227.31115956213901</v>
      </c>
      <c r="AE49" s="25">
        <v>88.567821531854605</v>
      </c>
      <c r="AF49" s="25">
        <v>10.0870915908922</v>
      </c>
      <c r="AG49" s="91">
        <v>175.27609014854301</v>
      </c>
      <c r="AH49" s="25">
        <v>1152.3568497126901</v>
      </c>
      <c r="AI49" s="25">
        <v>1152.3568497126901</v>
      </c>
      <c r="AJ49" s="25">
        <v>1255273.4051661899</v>
      </c>
      <c r="AK49" s="25">
        <v>0</v>
      </c>
      <c r="AL49" s="25">
        <v>127.79794753041701</v>
      </c>
      <c r="AM49" s="25">
        <v>27.656630135735501</v>
      </c>
      <c r="AN49" s="91">
        <v>1371.1289577012001</v>
      </c>
      <c r="AO49" s="25">
        <v>180.069634696138</v>
      </c>
      <c r="AP49" s="25">
        <v>761.433080626064</v>
      </c>
      <c r="AQ49" s="25">
        <v>161.62168538633699</v>
      </c>
      <c r="AR49" s="25">
        <v>1040.2834008212201</v>
      </c>
      <c r="AS49" s="25">
        <v>0</v>
      </c>
      <c r="AT49" s="91">
        <v>15381.206190839701</v>
      </c>
      <c r="AU49" s="25">
        <v>1059.8418840992699</v>
      </c>
      <c r="AV49" s="25">
        <v>117.760201451082</v>
      </c>
      <c r="AW49" s="25">
        <v>1177.60208555035</v>
      </c>
      <c r="AX49" s="25">
        <v>0</v>
      </c>
      <c r="AY49" s="25">
        <v>625.89328428891099</v>
      </c>
      <c r="AZ49" s="25">
        <v>0.156769350442963</v>
      </c>
      <c r="BA49" s="25">
        <v>3921.18566001503</v>
      </c>
      <c r="BB49" s="25">
        <v>6.6754440886919397E-2</v>
      </c>
      <c r="BC49" s="25">
        <v>18.769900924001099</v>
      </c>
      <c r="BD49" s="25">
        <v>201.351328656889</v>
      </c>
      <c r="BE49" s="25">
        <v>6.7799586267299303E-2</v>
      </c>
      <c r="BF49" s="25">
        <v>0</v>
      </c>
      <c r="BG49" s="25">
        <v>4.5446672895054396</v>
      </c>
      <c r="BH49" s="25">
        <v>6693.8313827623097</v>
      </c>
      <c r="BI49" s="25">
        <v>5672.7839373554798</v>
      </c>
      <c r="BJ49" s="25">
        <v>1021.04744540683</v>
      </c>
      <c r="BK49" s="25">
        <v>6.0863069213225499E-2</v>
      </c>
      <c r="BL49" s="25">
        <v>1.12718359794639E-2</v>
      </c>
      <c r="BM49" s="25">
        <v>32.259107148817399</v>
      </c>
      <c r="BN49" s="25">
        <v>2.76822368754994</v>
      </c>
      <c r="BO49" s="25">
        <v>2211.5410818730402</v>
      </c>
      <c r="BP49" s="25">
        <v>14.461305030374101</v>
      </c>
      <c r="BQ49" s="25">
        <v>6.5105459657291496</v>
      </c>
      <c r="BR49" s="25">
        <v>3159.2912394935902</v>
      </c>
      <c r="BS49" s="25">
        <v>85.948261682732905</v>
      </c>
      <c r="BT49" s="25">
        <v>0.114038512333206</v>
      </c>
      <c r="BU49" s="25">
        <v>20.798458676168501</v>
      </c>
      <c r="BV49" s="25">
        <v>1.05818146813163E-2</v>
      </c>
      <c r="BW49" s="25">
        <v>570.70069406174002</v>
      </c>
      <c r="BX49" s="25">
        <v>161.81939535074099</v>
      </c>
      <c r="BY49" s="25">
        <v>0</v>
      </c>
      <c r="BZ49" s="25">
        <v>450.514399410811</v>
      </c>
      <c r="CA49" s="25">
        <v>621.69599144402503</v>
      </c>
      <c r="CB49" s="91">
        <v>0</v>
      </c>
      <c r="CC49" s="25">
        <v>2416.20594268272</v>
      </c>
      <c r="CD49" s="25">
        <v>14954.0781226861</v>
      </c>
      <c r="CE49" s="25">
        <v>426.45856365867201</v>
      </c>
      <c r="CF49" s="25"/>
      <c r="CG49" s="49">
        <f t="shared" si="14"/>
        <v>-3.4816880219940884E-7</v>
      </c>
      <c r="CH49" s="49">
        <f t="shared" si="15"/>
        <v>-3.8564358982398995E-7</v>
      </c>
      <c r="CI49" s="49">
        <f t="shared" si="16"/>
        <v>-4.6828160248697231E-7</v>
      </c>
      <c r="CJ49" s="49">
        <f t="shared" si="17"/>
        <v>4.4499778977866134E-5</v>
      </c>
      <c r="CK49" s="49">
        <f t="shared" si="18"/>
        <v>5.2590764546934269E-5</v>
      </c>
      <c r="CL49" s="49">
        <f t="shared" si="19"/>
        <v>-3.8187824026709945E-7</v>
      </c>
      <c r="CM49" s="49">
        <f t="shared" si="20"/>
        <v>-3.7396566765885315E-7</v>
      </c>
      <c r="CN49" s="96">
        <f t="shared" si="21"/>
        <v>-3.2169133837069868E-7</v>
      </c>
      <c r="CO49" s="96">
        <f t="shared" si="22"/>
        <v>-3.290250645072494E-7</v>
      </c>
      <c r="CP49" s="96">
        <f t="shared" si="23"/>
        <v>-3.1430124811510741E-7</v>
      </c>
      <c r="CQ49" s="96">
        <f t="shared" si="24"/>
        <v>2.7746521392806737E-6</v>
      </c>
      <c r="CR49" s="95">
        <f t="shared" si="12"/>
        <v>-5.2548559933771961E-7</v>
      </c>
      <c r="CS49" s="95">
        <f t="shared" si="13"/>
        <v>-8.8839118957442604E-7</v>
      </c>
      <c r="CT49" s="96">
        <f t="shared" si="25"/>
        <v>-3.7887019722863767E-7</v>
      </c>
    </row>
    <row r="50" spans="1:98" x14ac:dyDescent="0.25">
      <c r="A50" s="27" t="s">
        <v>49</v>
      </c>
      <c r="B50" s="25">
        <v>1832.99623</v>
      </c>
      <c r="C50" s="25">
        <v>30.090669999999999</v>
      </c>
      <c r="D50" s="25">
        <v>25.408303</v>
      </c>
      <c r="E50" s="25">
        <v>186.82544300000001</v>
      </c>
      <c r="F50" s="25">
        <v>158.32633799999999</v>
      </c>
      <c r="G50" s="25">
        <v>13.894102999999999</v>
      </c>
      <c r="H50" s="25">
        <v>432.57111900000001</v>
      </c>
      <c r="I50" s="89">
        <v>13.53711232</v>
      </c>
      <c r="J50" s="89">
        <v>7.8126042399999998</v>
      </c>
      <c r="K50" s="89">
        <v>28.054351189999998</v>
      </c>
      <c r="L50" s="89">
        <v>18.537177589999999</v>
      </c>
      <c r="M50" s="89">
        <v>4.13357829</v>
      </c>
      <c r="N50" s="89">
        <v>0.99433150000000003</v>
      </c>
      <c r="O50" s="89">
        <v>3.9347122200000002</v>
      </c>
      <c r="Q50" s="27" t="s">
        <v>49</v>
      </c>
      <c r="R50" s="91">
        <v>27.154515985894299</v>
      </c>
      <c r="S50" s="25">
        <v>4.1554560245896903</v>
      </c>
      <c r="T50" s="91">
        <v>4.13239291762648</v>
      </c>
      <c r="U50" s="25">
        <v>13.533252482666599</v>
      </c>
      <c r="V50" s="25">
        <v>13.533252482666599</v>
      </c>
      <c r="W50" s="25">
        <v>8.8689228100993702</v>
      </c>
      <c r="X50" s="91">
        <v>9.0926465100547897</v>
      </c>
      <c r="Y50" s="25">
        <v>7.8103909484238798</v>
      </c>
      <c r="Z50" s="91">
        <v>0.99404656136748704</v>
      </c>
      <c r="AA50" s="25">
        <v>37.934047392750699</v>
      </c>
      <c r="AB50" s="25">
        <v>1832.51797935371</v>
      </c>
      <c r="AC50" s="25">
        <v>14.7292587818614</v>
      </c>
      <c r="AD50" s="25">
        <v>6.8297704770736596</v>
      </c>
      <c r="AE50" s="25">
        <v>2.6611015909260698</v>
      </c>
      <c r="AF50" s="25">
        <v>0.30307620078807701</v>
      </c>
      <c r="AG50" s="91">
        <v>5.26631733430336</v>
      </c>
      <c r="AH50" s="25">
        <v>28.0463864571363</v>
      </c>
      <c r="AI50" s="25">
        <v>28.0463864571363</v>
      </c>
      <c r="AJ50" s="25">
        <v>5797.93330109404</v>
      </c>
      <c r="AK50" s="25">
        <v>0</v>
      </c>
      <c r="AL50" s="25">
        <v>3.8398132219094201</v>
      </c>
      <c r="AM50" s="25">
        <v>0.83096880211770097</v>
      </c>
      <c r="AN50" s="91">
        <v>41.196865937631898</v>
      </c>
      <c r="AO50" s="25">
        <v>5.4103629285482002</v>
      </c>
      <c r="AP50" s="25">
        <v>18.531976680134701</v>
      </c>
      <c r="AQ50" s="25">
        <v>3.93359615926515</v>
      </c>
      <c r="AR50" s="25">
        <v>30.082800881297601</v>
      </c>
      <c r="AS50" s="25">
        <v>0</v>
      </c>
      <c r="AT50" s="91">
        <v>445.29135609385003</v>
      </c>
      <c r="AU50" s="25">
        <v>22.860544034347999</v>
      </c>
      <c r="AV50" s="25">
        <v>2.5400623484515199</v>
      </c>
      <c r="AW50" s="25">
        <v>25.400606382799499</v>
      </c>
      <c r="AX50" s="25">
        <v>0</v>
      </c>
      <c r="AY50" s="25">
        <v>18.805539721798699</v>
      </c>
      <c r="AZ50" s="25">
        <v>0</v>
      </c>
      <c r="BA50" s="25">
        <v>117.81560089411199</v>
      </c>
      <c r="BB50" s="25">
        <v>1.24712941671213E-2</v>
      </c>
      <c r="BC50" s="25">
        <v>0.79129958200367001</v>
      </c>
      <c r="BD50" s="25">
        <v>7.3953152420950499</v>
      </c>
      <c r="BE50" s="25">
        <v>6.1154918853375999E-3</v>
      </c>
      <c r="BF50" s="25">
        <v>0</v>
      </c>
      <c r="BG50" s="25">
        <v>0.80683668601222402</v>
      </c>
      <c r="BH50" s="25">
        <v>186.77779763580199</v>
      </c>
      <c r="BI50" s="25">
        <v>158.28627380758601</v>
      </c>
      <c r="BJ50" s="25">
        <v>28.491523828215801</v>
      </c>
      <c r="BK50" s="25">
        <v>1.68912084205536E-3</v>
      </c>
      <c r="BL50" s="25">
        <v>2.2261222093619198E-3</v>
      </c>
      <c r="BM50" s="25">
        <v>0.39400259436608798</v>
      </c>
      <c r="BN50" s="25">
        <v>2.7423286820218499E-2</v>
      </c>
      <c r="BO50" s="25">
        <v>60.749654218268603</v>
      </c>
      <c r="BP50" s="25">
        <v>9.33129640922193E-2</v>
      </c>
      <c r="BQ50" s="25">
        <v>0.63913703114579701</v>
      </c>
      <c r="BR50" s="25">
        <v>86.777887272165998</v>
      </c>
      <c r="BS50" s="25">
        <v>2.58239260328771</v>
      </c>
      <c r="BT50" s="25">
        <v>9.4709735941401092E-3</v>
      </c>
      <c r="BU50" s="25">
        <v>0.57882282753793302</v>
      </c>
      <c r="BV50" s="25">
        <v>6.0910038084844805E-4</v>
      </c>
      <c r="BW50" s="25">
        <v>13.890150249309601</v>
      </c>
      <c r="BX50" s="25">
        <v>4.8620086671121401</v>
      </c>
      <c r="BY50" s="25">
        <v>0</v>
      </c>
      <c r="BZ50" s="25">
        <v>13.536137711315099</v>
      </c>
      <c r="CA50" s="25">
        <v>18.679441531693499</v>
      </c>
      <c r="CB50" s="91">
        <v>0</v>
      </c>
      <c r="CC50" s="25">
        <v>72.597119918503907</v>
      </c>
      <c r="CD50" s="25">
        <v>432.45795141894899</v>
      </c>
      <c r="CE50" s="25">
        <v>12.813365457384901</v>
      </c>
      <c r="CF50" s="25"/>
      <c r="CG50" s="49">
        <f t="shared" si="14"/>
        <v>-2.6091196395423432E-4</v>
      </c>
      <c r="CH50" s="49">
        <f t="shared" si="15"/>
        <v>-2.6151357555011175E-4</v>
      </c>
      <c r="CI50" s="49">
        <f t="shared" si="16"/>
        <v>-3.0291740461775509E-4</v>
      </c>
      <c r="CJ50" s="49">
        <f t="shared" si="17"/>
        <v>-2.5502610047614644E-4</v>
      </c>
      <c r="CK50" s="49">
        <f t="shared" si="18"/>
        <v>-2.5304818465503239E-4</v>
      </c>
      <c r="CL50" s="49">
        <f t="shared" si="19"/>
        <v>-2.844912471426682E-4</v>
      </c>
      <c r="CM50" s="49">
        <f t="shared" si="20"/>
        <v>-2.6161612756910843E-4</v>
      </c>
      <c r="CN50" s="96">
        <f t="shared" si="21"/>
        <v>-2.8513003675817303E-4</v>
      </c>
      <c r="CO50" s="96">
        <f t="shared" si="22"/>
        <v>-2.8329754178357504E-4</v>
      </c>
      <c r="CP50" s="96">
        <f t="shared" si="23"/>
        <v>-2.8390365579144346E-4</v>
      </c>
      <c r="CQ50" s="96">
        <f t="shared" si="24"/>
        <v>-2.8056643682929116E-4</v>
      </c>
      <c r="CR50" s="95">
        <f t="shared" si="12"/>
        <v>-2.8676664389971202E-4</v>
      </c>
      <c r="CS50" s="95">
        <f t="shared" si="13"/>
        <v>-2.8656301496331833E-4</v>
      </c>
      <c r="CT50" s="96">
        <f t="shared" si="25"/>
        <v>-2.8364481884526611E-4</v>
      </c>
    </row>
    <row r="51" spans="1:98" x14ac:dyDescent="0.25">
      <c r="A51" s="27" t="s">
        <v>50</v>
      </c>
      <c r="B51" s="25">
        <v>585366.86106999998</v>
      </c>
      <c r="C51" s="25">
        <v>9587.6557290000001</v>
      </c>
      <c r="D51" s="25">
        <v>6971.6581390000001</v>
      </c>
      <c r="E51" s="25">
        <v>58641.807822000002</v>
      </c>
      <c r="F51" s="25">
        <v>49696.447373000003</v>
      </c>
      <c r="G51" s="25">
        <v>4088.479022</v>
      </c>
      <c r="H51" s="25">
        <v>137822.57482000001</v>
      </c>
      <c r="I51" s="89">
        <v>4674.7959338000001</v>
      </c>
      <c r="J51" s="89">
        <v>1253.2964970999999</v>
      </c>
      <c r="K51" s="89">
        <v>9337.0589029000002</v>
      </c>
      <c r="L51" s="89">
        <v>10506.802298000001</v>
      </c>
      <c r="M51" s="89">
        <v>1428.7580055999999</v>
      </c>
      <c r="N51" s="89">
        <v>756.15555289999998</v>
      </c>
      <c r="O51" s="89">
        <v>1357.7378712</v>
      </c>
      <c r="Q51" s="27" t="s">
        <v>50</v>
      </c>
      <c r="R51" s="91">
        <v>9725.1037877035706</v>
      </c>
      <c r="S51" s="25">
        <v>1679.90972224456</v>
      </c>
      <c r="T51" s="91">
        <v>1428.7485970959001</v>
      </c>
      <c r="U51" s="25">
        <v>4674.7654713780503</v>
      </c>
      <c r="V51" s="25">
        <v>4674.7654713780503</v>
      </c>
      <c r="W51" s="25">
        <v>2737.7893207330899</v>
      </c>
      <c r="X51" s="91">
        <v>152.51743266959599</v>
      </c>
      <c r="Y51" s="25">
        <v>1253.28834984887</v>
      </c>
      <c r="Z51" s="91">
        <v>756.15070983829901</v>
      </c>
      <c r="AA51" s="25">
        <v>15946.017858089501</v>
      </c>
      <c r="AB51" s="25">
        <v>585364.60729411896</v>
      </c>
      <c r="AC51" s="25">
        <v>3976.6615890439798</v>
      </c>
      <c r="AD51" s="25">
        <v>2349.2487020615299</v>
      </c>
      <c r="AE51" s="25">
        <v>819.29714339295799</v>
      </c>
      <c r="AF51" s="25">
        <v>697.29984239722103</v>
      </c>
      <c r="AG51" s="91">
        <v>1100.3933740324001</v>
      </c>
      <c r="AH51" s="25">
        <v>9336.9991390824798</v>
      </c>
      <c r="AI51" s="25">
        <v>9336.9991390824798</v>
      </c>
      <c r="AJ51" s="25">
        <v>14356555.3424934</v>
      </c>
      <c r="AK51" s="25">
        <v>0</v>
      </c>
      <c r="AL51" s="25">
        <v>1600.8177507314099</v>
      </c>
      <c r="AM51" s="25">
        <v>281.06990699436</v>
      </c>
      <c r="AN51" s="91">
        <v>13465.698175322999</v>
      </c>
      <c r="AO51" s="25">
        <v>1939.0980119169601</v>
      </c>
      <c r="AP51" s="25">
        <v>10506.7673323116</v>
      </c>
      <c r="AQ51" s="25">
        <v>1357.7291118164501</v>
      </c>
      <c r="AR51" s="25">
        <v>9587.6191161341903</v>
      </c>
      <c r="AS51" s="25">
        <v>0</v>
      </c>
      <c r="AT51" s="91">
        <v>142427.00479074201</v>
      </c>
      <c r="AU51" s="25">
        <v>6274.4357689734697</v>
      </c>
      <c r="AV51" s="25">
        <v>697.15955426564597</v>
      </c>
      <c r="AW51" s="25">
        <v>6971.5953232391103</v>
      </c>
      <c r="AX51" s="25">
        <v>0</v>
      </c>
      <c r="AY51" s="25">
        <v>6211.1558676109998</v>
      </c>
      <c r="AZ51" s="25">
        <v>0.60896413552913597</v>
      </c>
      <c r="BA51" s="25">
        <v>38846.1332249798</v>
      </c>
      <c r="BB51" s="25">
        <v>2.39886595662185</v>
      </c>
      <c r="BC51" s="25">
        <v>374.56719305224402</v>
      </c>
      <c r="BD51" s="25">
        <v>6045.2596278873598</v>
      </c>
      <c r="BE51" s="25">
        <v>1.2411667579347101</v>
      </c>
      <c r="BF51" s="25">
        <v>0</v>
      </c>
      <c r="BG51" s="25">
        <v>582.84218594696699</v>
      </c>
      <c r="BH51" s="25">
        <v>58685.589227295699</v>
      </c>
      <c r="BI51" s="25">
        <v>49740.267842696099</v>
      </c>
      <c r="BJ51" s="25">
        <v>8945.3213845996106</v>
      </c>
      <c r="BK51" s="25">
        <v>1.08022274115533</v>
      </c>
      <c r="BL51" s="25">
        <v>0.15831971091331901</v>
      </c>
      <c r="BM51" s="25">
        <v>7.4561863916400704</v>
      </c>
      <c r="BN51" s="25">
        <v>93.948720019841602</v>
      </c>
      <c r="BO51" s="25">
        <v>17215.301725987501</v>
      </c>
      <c r="BP51" s="25">
        <v>113.348995677728</v>
      </c>
      <c r="BQ51" s="25">
        <v>152.05582802493399</v>
      </c>
      <c r="BR51" s="25">
        <v>24591.349212689802</v>
      </c>
      <c r="BS51" s="25">
        <v>1109.1341612236199</v>
      </c>
      <c r="BT51" s="25">
        <v>3.4353601681134398</v>
      </c>
      <c r="BU51" s="25">
        <v>555.13527531672105</v>
      </c>
      <c r="BV51" s="25">
        <v>7.9992231063652899E-2</v>
      </c>
      <c r="BW51" s="25">
        <v>4088.4524462745699</v>
      </c>
      <c r="BX51" s="25">
        <v>1575.9428490079599</v>
      </c>
      <c r="BY51" s="25">
        <v>0</v>
      </c>
      <c r="BZ51" s="25">
        <v>1745.5313105743201</v>
      </c>
      <c r="CA51" s="25">
        <v>5871.9651370697302</v>
      </c>
      <c r="CB51" s="91">
        <v>0</v>
      </c>
      <c r="CC51" s="25">
        <v>20875.338490971099</v>
      </c>
      <c r="CD51" s="25">
        <v>137822.040538556</v>
      </c>
      <c r="CE51" s="25">
        <v>4485.0826144865896</v>
      </c>
      <c r="CF51" s="25"/>
      <c r="CG51" s="49">
        <f t="shared" si="14"/>
        <v>-3.8501938372486207E-6</v>
      </c>
      <c r="CH51" s="49">
        <f t="shared" si="15"/>
        <v>-3.8187505730922096E-6</v>
      </c>
      <c r="CI51" s="49">
        <f t="shared" si="16"/>
        <v>-9.010160802129062E-6</v>
      </c>
      <c r="CJ51" s="49">
        <f t="shared" si="17"/>
        <v>7.4659030684370322E-4</v>
      </c>
      <c r="CK51" s="49">
        <f t="shared" si="18"/>
        <v>8.8176262112257429E-4</v>
      </c>
      <c r="CL51" s="49">
        <f t="shared" si="19"/>
        <v>-6.5001496368496366E-6</v>
      </c>
      <c r="CM51" s="49">
        <f t="shared" si="20"/>
        <v>-3.8765887570016399E-6</v>
      </c>
      <c r="CN51" s="96">
        <f t="shared" si="21"/>
        <v>-6.5163105258834771E-6</v>
      </c>
      <c r="CO51" s="96">
        <f t="shared" si="22"/>
        <v>-6.5006573853549053E-6</v>
      </c>
      <c r="CP51" s="96">
        <f t="shared" si="23"/>
        <v>-6.4007112027398411E-6</v>
      </c>
      <c r="CQ51" s="96">
        <f t="shared" si="24"/>
        <v>-3.3279096159991725E-6</v>
      </c>
      <c r="CR51" s="95">
        <f t="shared" si="12"/>
        <v>-6.5850928309492828E-6</v>
      </c>
      <c r="CS51" s="95">
        <f t="shared" si="13"/>
        <v>-6.4048484235724978E-6</v>
      </c>
      <c r="CT51" s="96">
        <f t="shared" si="25"/>
        <v>-6.4514540955867533E-6</v>
      </c>
    </row>
    <row r="52" spans="1:98" x14ac:dyDescent="0.25">
      <c r="I52" s="88"/>
      <c r="J52" s="88"/>
      <c r="K52" s="88"/>
      <c r="L52" s="88"/>
      <c r="M52" s="88"/>
      <c r="N52" s="88"/>
      <c r="O52" s="88"/>
      <c r="CR52" s="88"/>
      <c r="CS52" s="88"/>
    </row>
    <row r="53" spans="1:98" x14ac:dyDescent="0.25">
      <c r="I53" s="88"/>
      <c r="J53" s="88"/>
      <c r="K53" s="88"/>
      <c r="L53" s="88"/>
      <c r="M53" s="88"/>
      <c r="N53" s="88"/>
      <c r="O53" s="88"/>
      <c r="CR53" s="88"/>
      <c r="CS53" s="88"/>
    </row>
    <row r="54" spans="1:98" x14ac:dyDescent="0.25">
      <c r="A54" s="27" t="s">
        <v>229</v>
      </c>
      <c r="I54" s="88"/>
      <c r="J54" s="88"/>
      <c r="K54" s="88"/>
      <c r="L54" s="88"/>
      <c r="M54" s="88"/>
      <c r="N54" s="88"/>
      <c r="O54" s="88"/>
      <c r="CR54" s="88"/>
      <c r="CS54" s="88"/>
    </row>
    <row r="55" spans="1:98" x14ac:dyDescent="0.25">
      <c r="A55" s="27" t="s">
        <v>1</v>
      </c>
      <c r="B55" s="25">
        <v>3135209.9336000001</v>
      </c>
      <c r="C55" s="25">
        <v>51193.804824999999</v>
      </c>
      <c r="D55" s="25">
        <v>29234.423247999999</v>
      </c>
      <c r="E55" s="25">
        <v>306845.32127999997</v>
      </c>
      <c r="F55" s="25">
        <v>260038.40755</v>
      </c>
      <c r="G55" s="25">
        <v>19419.215630999999</v>
      </c>
      <c r="H55" s="25">
        <v>735910.94449000002</v>
      </c>
      <c r="I55" s="89">
        <v>18910.665395</v>
      </c>
      <c r="J55" s="89">
        <v>10913.815286999999</v>
      </c>
      <c r="K55" s="89">
        <v>39190.518526</v>
      </c>
      <c r="L55" s="89">
        <v>25895.507177</v>
      </c>
      <c r="M55" s="89">
        <v>5774.4004507</v>
      </c>
      <c r="N55" s="89">
        <v>1389.0310379</v>
      </c>
      <c r="O55" s="89">
        <v>5496.5942468000003</v>
      </c>
      <c r="Q55" s="91" t="s">
        <v>1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  <c r="AC55" s="91">
        <v>0</v>
      </c>
      <c r="AD55" s="91">
        <v>0</v>
      </c>
      <c r="AE55" s="91">
        <v>0</v>
      </c>
      <c r="AF55" s="91">
        <v>0</v>
      </c>
      <c r="AG55" s="91">
        <v>0</v>
      </c>
      <c r="AH55" s="91">
        <v>0</v>
      </c>
      <c r="AI55" s="91">
        <v>0</v>
      </c>
      <c r="AJ55" s="91">
        <v>0</v>
      </c>
      <c r="AK55" s="91">
        <v>0</v>
      </c>
      <c r="AL55" s="91">
        <v>0</v>
      </c>
      <c r="AM55" s="91">
        <v>0</v>
      </c>
      <c r="AN55" s="91">
        <v>0</v>
      </c>
      <c r="AO55" s="91">
        <v>0</v>
      </c>
      <c r="AP55" s="91">
        <v>0</v>
      </c>
      <c r="AQ55" s="91">
        <v>0</v>
      </c>
      <c r="AR55" s="91">
        <v>0</v>
      </c>
      <c r="AS55" s="91">
        <v>0</v>
      </c>
      <c r="AT55" s="91">
        <v>0</v>
      </c>
      <c r="AU55" s="91">
        <v>0</v>
      </c>
      <c r="AV55" s="91">
        <v>0</v>
      </c>
      <c r="AW55" s="91">
        <v>0</v>
      </c>
      <c r="AX55" s="91">
        <v>0</v>
      </c>
      <c r="AY55" s="91">
        <v>0</v>
      </c>
      <c r="AZ55" s="91">
        <v>0</v>
      </c>
      <c r="BA55" s="91">
        <v>0</v>
      </c>
      <c r="BB55" s="91">
        <v>0</v>
      </c>
      <c r="BC55" s="91">
        <v>0</v>
      </c>
      <c r="BD55" s="91">
        <v>0</v>
      </c>
      <c r="BE55" s="91">
        <v>0</v>
      </c>
      <c r="BF55" s="91">
        <v>0</v>
      </c>
      <c r="BG55" s="91">
        <v>0</v>
      </c>
      <c r="BH55" s="91">
        <v>0</v>
      </c>
      <c r="BI55" s="91">
        <v>0</v>
      </c>
      <c r="BJ55" s="91">
        <v>0</v>
      </c>
      <c r="BK55" s="91">
        <v>0</v>
      </c>
      <c r="BL55" s="91">
        <v>0</v>
      </c>
      <c r="BM55" s="91">
        <v>0</v>
      </c>
      <c r="BN55" s="91">
        <v>0</v>
      </c>
      <c r="BO55" s="91">
        <v>0</v>
      </c>
      <c r="BP55" s="91">
        <v>0</v>
      </c>
      <c r="BQ55" s="91">
        <v>0</v>
      </c>
      <c r="BR55" s="91">
        <v>0</v>
      </c>
      <c r="BS55" s="91">
        <v>0</v>
      </c>
      <c r="BT55" s="91">
        <v>0</v>
      </c>
      <c r="BU55" s="91">
        <v>0</v>
      </c>
      <c r="BV55" s="91">
        <v>0</v>
      </c>
      <c r="BW55" s="91">
        <v>0</v>
      </c>
      <c r="BX55" s="91">
        <v>0</v>
      </c>
      <c r="BY55" s="91">
        <v>0</v>
      </c>
      <c r="BZ55" s="91">
        <v>0</v>
      </c>
      <c r="CA55" s="91">
        <v>0</v>
      </c>
      <c r="CB55" s="91">
        <v>0</v>
      </c>
      <c r="CC55" s="91">
        <v>0</v>
      </c>
      <c r="CD55" s="91">
        <v>0</v>
      </c>
      <c r="CE55" s="91">
        <v>0</v>
      </c>
      <c r="CG55" s="49">
        <f>(AB55-B55)/(B55+1E-50)</f>
        <v>-1</v>
      </c>
      <c r="CH55" s="49">
        <f>(AR55-C55)/(C55+1E-50)</f>
        <v>-1</v>
      </c>
      <c r="CI55" s="49">
        <f>(AW55-D55)/(D55+1E-50)</f>
        <v>-1</v>
      </c>
      <c r="CJ55" s="49">
        <f>(BH55-E55)/(E55+1E-50)</f>
        <v>-1</v>
      </c>
      <c r="CK55" s="49">
        <f>(BI55-F55)/(F55+1E-50)</f>
        <v>-1</v>
      </c>
      <c r="CL55" s="49">
        <f>(BW55-G55)/(G55+1E-50)</f>
        <v>-1</v>
      </c>
      <c r="CM55" s="49">
        <f>(CD55-H55)/(H55+1E-50)</f>
        <v>-1</v>
      </c>
      <c r="CN55" s="96">
        <f>(V55-I55)/(I55+1E-50)</f>
        <v>-1</v>
      </c>
      <c r="CO55" s="96">
        <f>(Y55-J55)/(J55+1E-50)</f>
        <v>-1</v>
      </c>
      <c r="CP55" s="96">
        <f>(AI55-K55)/(K55+1E-50)</f>
        <v>-1</v>
      </c>
      <c r="CQ55" s="96">
        <f>(AP55-L55)/(L55+1E-50)</f>
        <v>-1</v>
      </c>
      <c r="CR55" s="95">
        <f>(T55-M55)/(M55+1E-50)</f>
        <v>-1</v>
      </c>
      <c r="CS55" s="95">
        <f>(Z55-N55)/(N55+1E-50)</f>
        <v>-1</v>
      </c>
      <c r="CT55" s="96">
        <f>(AQ55-O55)/(O55+1E-50)</f>
        <v>-1</v>
      </c>
    </row>
    <row r="56" spans="1:98" x14ac:dyDescent="0.25">
      <c r="A56" s="27" t="s">
        <v>11</v>
      </c>
      <c r="B56" s="25"/>
      <c r="C56" s="25"/>
      <c r="D56" s="25"/>
      <c r="E56" s="25"/>
      <c r="F56" s="25"/>
      <c r="G56" s="25"/>
      <c r="H56" s="25"/>
      <c r="I56" s="68"/>
      <c r="J56" s="68"/>
      <c r="K56" s="68"/>
      <c r="L56" s="68"/>
      <c r="M56" s="25"/>
      <c r="N56" s="25"/>
      <c r="O56" s="68"/>
    </row>
    <row r="57" spans="1:98" x14ac:dyDescent="0.25">
      <c r="A57" s="27" t="s">
        <v>58</v>
      </c>
      <c r="B57" s="25"/>
      <c r="C57" s="25"/>
      <c r="D57" s="25"/>
      <c r="E57" s="25"/>
      <c r="F57" s="25"/>
      <c r="G57" s="25"/>
      <c r="H57" s="25"/>
      <c r="I57" s="68"/>
      <c r="J57" s="68"/>
      <c r="K57" s="68"/>
      <c r="L57" s="68"/>
      <c r="M57" s="25"/>
      <c r="N57" s="25"/>
      <c r="O57" s="68"/>
    </row>
    <row r="58" spans="1:98" x14ac:dyDescent="0.25">
      <c r="A58" s="27" t="s">
        <v>75</v>
      </c>
    </row>
    <row r="59" spans="1:98" x14ac:dyDescent="0.25">
      <c r="A59" s="27" t="s">
        <v>235</v>
      </c>
    </row>
    <row r="61" spans="1:98" x14ac:dyDescent="0.25">
      <c r="A61" s="2" t="s">
        <v>55</v>
      </c>
      <c r="B61" s="1">
        <f t="shared" ref="B61:H61" si="26">SUM(B3:B57)</f>
        <v>9778720.2550399974</v>
      </c>
      <c r="C61" s="1">
        <f t="shared" si="26"/>
        <v>160282.18461442</v>
      </c>
      <c r="D61" s="1">
        <f t="shared" si="26"/>
        <v>129264.55770703004</v>
      </c>
      <c r="E61" s="1">
        <f t="shared" si="26"/>
        <v>991643.81582430005</v>
      </c>
      <c r="F61" s="1">
        <f t="shared" si="26"/>
        <v>840415.38108349999</v>
      </c>
      <c r="G61" s="1">
        <f t="shared" si="26"/>
        <v>72138.124160179999</v>
      </c>
      <c r="H61" s="1">
        <f t="shared" si="26"/>
        <v>2303310.9244970004</v>
      </c>
      <c r="I61" s="1">
        <f t="shared" ref="I61:O61" si="27">SUM(I3:I57)</f>
        <v>70976.090676639986</v>
      </c>
      <c r="J61" s="1">
        <f t="shared" si="27"/>
        <v>28822.760564389995</v>
      </c>
      <c r="K61" s="1">
        <f t="shared" si="27"/>
        <v>135236.76247520995</v>
      </c>
      <c r="L61" s="1">
        <f t="shared" si="27"/>
        <v>116120.67023612998</v>
      </c>
      <c r="M61" s="1">
        <f t="shared" si="27"/>
        <v>21681.09001865</v>
      </c>
      <c r="N61" s="1">
        <f t="shared" si="27"/>
        <v>8693.6207326900021</v>
      </c>
      <c r="O61" s="1">
        <f t="shared" si="27"/>
        <v>20612.967681320002</v>
      </c>
      <c r="R61" s="1">
        <f t="shared" ref="R61:AV61" si="28">SUM(R3:R57)</f>
        <v>112558.5468692703</v>
      </c>
      <c r="S61" s="1">
        <f t="shared" si="28"/>
        <v>19021.378367181187</v>
      </c>
      <c r="T61" s="1">
        <f t="shared" si="28"/>
        <v>15906.945904291993</v>
      </c>
      <c r="U61" s="1">
        <f t="shared" si="28"/>
        <v>52065.634879180303</v>
      </c>
      <c r="V61" s="1">
        <f t="shared" si="28"/>
        <v>52065.634879180303</v>
      </c>
      <c r="W61" s="1">
        <f t="shared" si="28"/>
        <v>32634.778062529022</v>
      </c>
      <c r="X61" s="1">
        <f t="shared" si="28"/>
        <v>8866.6928271211564</v>
      </c>
      <c r="Y61" s="1">
        <f t="shared" si="28"/>
        <v>17909.301434954141</v>
      </c>
      <c r="Z61" s="1">
        <f t="shared" si="28"/>
        <v>7304.6395468906121</v>
      </c>
      <c r="AA61" s="1">
        <f t="shared" si="28"/>
        <v>161723.77288954568</v>
      </c>
      <c r="AB61" s="1">
        <f t="shared" si="28"/>
        <v>6643600.7304637721</v>
      </c>
      <c r="AC61" s="1">
        <f t="shared" si="28"/>
        <v>49322.844560998266</v>
      </c>
      <c r="AD61" s="1">
        <f t="shared" si="28"/>
        <v>23956.831113951979</v>
      </c>
      <c r="AE61" s="1">
        <f t="shared" si="28"/>
        <v>11381.760939026353</v>
      </c>
      <c r="AF61" s="1">
        <f t="shared" si="28"/>
        <v>6726.6833318298395</v>
      </c>
      <c r="AG61" s="1">
        <f t="shared" si="28"/>
        <v>14530.490419187932</v>
      </c>
      <c r="AH61" s="1">
        <f t="shared" si="28"/>
        <v>96047.048540746298</v>
      </c>
      <c r="AI61" s="1">
        <f t="shared" si="28"/>
        <v>96047.048540746298</v>
      </c>
      <c r="AJ61" s="1">
        <f t="shared" si="28"/>
        <v>222252751.38587493</v>
      </c>
      <c r="AK61" s="1">
        <f t="shared" si="28"/>
        <v>0</v>
      </c>
      <c r="AL61" s="1">
        <f t="shared" si="28"/>
        <v>18012.867838758681</v>
      </c>
      <c r="AM61" s="1">
        <f t="shared" si="28"/>
        <v>3289.3381105507633</v>
      </c>
      <c r="AN61" s="1">
        <f t="shared" si="28"/>
        <v>152908.37916010938</v>
      </c>
      <c r="AO61" s="1">
        <f t="shared" si="28"/>
        <v>22433.023242322866</v>
      </c>
      <c r="AP61" s="1">
        <f t="shared" si="28"/>
        <v>90225.594331923625</v>
      </c>
      <c r="AQ61" s="1">
        <f t="shared" si="28"/>
        <v>15116.434055526504</v>
      </c>
      <c r="AR61" s="1">
        <f t="shared" si="28"/>
        <v>109089.87327351311</v>
      </c>
      <c r="AS61" s="1">
        <f t="shared" si="28"/>
        <v>0</v>
      </c>
      <c r="AT61" s="1">
        <f t="shared" si="28"/>
        <v>1617249.5652566182</v>
      </c>
      <c r="AU61" s="1">
        <f t="shared" si="28"/>
        <v>90028.844037069313</v>
      </c>
      <c r="AV61" s="1">
        <f t="shared" si="28"/>
        <v>10003.205270798062</v>
      </c>
      <c r="AW61" s="1">
        <f t="shared" ref="AW61:CE61" si="29">SUM(AW3:AW57)</f>
        <v>100032.0493078673</v>
      </c>
      <c r="AX61" s="1">
        <f t="shared" si="29"/>
        <v>0</v>
      </c>
      <c r="AY61" s="1">
        <f t="shared" si="29"/>
        <v>74218.121497395128</v>
      </c>
      <c r="AZ61" s="1">
        <f t="shared" si="29"/>
        <v>8.152810324345694</v>
      </c>
      <c r="BA61" s="1">
        <f t="shared" si="29"/>
        <v>443723.11181674647</v>
      </c>
      <c r="BB61" s="1">
        <f t="shared" si="29"/>
        <v>10.471624657616829</v>
      </c>
      <c r="BC61" s="1">
        <f t="shared" si="29"/>
        <v>3384.5489831724349</v>
      </c>
      <c r="BD61" s="1">
        <f t="shared" si="29"/>
        <v>41793.723861783081</v>
      </c>
      <c r="BE61" s="1">
        <f t="shared" si="29"/>
        <v>7.7753046589574666</v>
      </c>
      <c r="BF61" s="1">
        <f t="shared" si="29"/>
        <v>0</v>
      </c>
      <c r="BG61" s="1">
        <f t="shared" si="29"/>
        <v>3609.6081253420898</v>
      </c>
      <c r="BH61" s="1">
        <f t="shared" si="29"/>
        <v>684873.32179031381</v>
      </c>
      <c r="BI61" s="1">
        <f t="shared" si="29"/>
        <v>580450.30192039616</v>
      </c>
      <c r="BJ61" s="1">
        <f t="shared" si="29"/>
        <v>104423.01986991848</v>
      </c>
      <c r="BK61" s="1">
        <f t="shared" si="29"/>
        <v>100.46629006179626</v>
      </c>
      <c r="BL61" s="1">
        <f t="shared" si="29"/>
        <v>1.8414412156841491</v>
      </c>
      <c r="BM61" s="1">
        <f t="shared" si="29"/>
        <v>2517.3998222357513</v>
      </c>
      <c r="BN61" s="1">
        <f t="shared" si="29"/>
        <v>1386.6412659082405</v>
      </c>
      <c r="BO61" s="1">
        <f t="shared" si="29"/>
        <v>214918.6758087652</v>
      </c>
      <c r="BP61" s="1">
        <f t="shared" si="29"/>
        <v>1178.4490861078568</v>
      </c>
      <c r="BQ61" s="1">
        <f t="shared" si="29"/>
        <v>1095.6636981767142</v>
      </c>
      <c r="BR61" s="1">
        <f t="shared" si="29"/>
        <v>307021.16055858077</v>
      </c>
      <c r="BS61" s="1">
        <f t="shared" si="29"/>
        <v>9977.8334084545204</v>
      </c>
      <c r="BT61" s="1">
        <f t="shared" si="29"/>
        <v>31.805983760414939</v>
      </c>
      <c r="BU61" s="1">
        <f t="shared" si="29"/>
        <v>3381.9126680892173</v>
      </c>
      <c r="BV61" s="1">
        <f t="shared" si="29"/>
        <v>2.0045875556407622</v>
      </c>
      <c r="BW61" s="1">
        <f t="shared" si="29"/>
        <v>52719.795196651583</v>
      </c>
      <c r="BX61" s="1">
        <f t="shared" si="29"/>
        <v>18631.237325121496</v>
      </c>
      <c r="BY61" s="1">
        <f t="shared" si="29"/>
        <v>0</v>
      </c>
      <c r="BZ61" s="1">
        <f t="shared" si="29"/>
        <v>27237.407071920141</v>
      </c>
      <c r="CA61" s="1">
        <f t="shared" si="29"/>
        <v>68172.516850598418</v>
      </c>
      <c r="CB61" s="1"/>
      <c r="CC61" s="1">
        <f t="shared" si="29"/>
        <v>244972.23759299581</v>
      </c>
      <c r="CD61" s="1">
        <f t="shared" si="29"/>
        <v>1567421.483414233</v>
      </c>
      <c r="CE61" s="1">
        <f t="shared" si="29"/>
        <v>50689.359270418863</v>
      </c>
      <c r="CF61" s="1"/>
    </row>
    <row r="62" spans="1:98" x14ac:dyDescent="0.25">
      <c r="A62" s="27" t="s">
        <v>56</v>
      </c>
      <c r="B62" s="1">
        <f>SUM(B2:B51)</f>
        <v>6643510.3214399982</v>
      </c>
      <c r="C62" s="1">
        <f t="shared" ref="C62:H62" si="30">SUM(C2:C51)</f>
        <v>109088.37978942001</v>
      </c>
      <c r="D62" s="1">
        <f t="shared" si="30"/>
        <v>100030.13445903003</v>
      </c>
      <c r="E62" s="1">
        <f t="shared" si="30"/>
        <v>684798.49454430002</v>
      </c>
      <c r="F62" s="1">
        <f t="shared" si="30"/>
        <v>580376.97353349999</v>
      </c>
      <c r="G62" s="1">
        <f t="shared" si="30"/>
        <v>52718.90852918</v>
      </c>
      <c r="H62" s="1">
        <f t="shared" si="30"/>
        <v>1567399.9800070005</v>
      </c>
      <c r="I62" s="1">
        <f t="shared" ref="I62:O62" si="31">SUM(I2:I51)</f>
        <v>52065.425281639989</v>
      </c>
      <c r="J62" s="1">
        <f t="shared" si="31"/>
        <v>17908.945277389997</v>
      </c>
      <c r="K62" s="1">
        <f t="shared" si="31"/>
        <v>96046.243949209951</v>
      </c>
      <c r="L62" s="1">
        <f t="shared" si="31"/>
        <v>90225.163059129991</v>
      </c>
      <c r="M62" s="1">
        <f t="shared" si="31"/>
        <v>15906.689567950001</v>
      </c>
      <c r="N62" s="1">
        <f t="shared" si="31"/>
        <v>7304.5896947900019</v>
      </c>
      <c r="O62" s="1">
        <f t="shared" si="31"/>
        <v>15116.373434520003</v>
      </c>
      <c r="R62" s="1">
        <f>SUM(R2:R51)</f>
        <v>112558.5468692703</v>
      </c>
      <c r="S62" s="1">
        <f t="shared" ref="S62:CE62" si="32">SUM(S2:S51)</f>
        <v>19021.378367181187</v>
      </c>
      <c r="T62" s="1">
        <f t="shared" ref="T62:AV62" si="33">SUM(T2:T51)</f>
        <v>15906.945904291993</v>
      </c>
      <c r="U62" s="1">
        <f t="shared" si="33"/>
        <v>52065.634879180303</v>
      </c>
      <c r="V62" s="1">
        <f t="shared" si="33"/>
        <v>52065.634879180303</v>
      </c>
      <c r="W62" s="1">
        <f t="shared" si="33"/>
        <v>32634.778062529022</v>
      </c>
      <c r="X62" s="1">
        <f t="shared" si="33"/>
        <v>8866.6928271211564</v>
      </c>
      <c r="Y62" s="1">
        <f t="shared" si="33"/>
        <v>17909.301434954141</v>
      </c>
      <c r="Z62" s="1">
        <f t="shared" si="33"/>
        <v>7304.6395468906121</v>
      </c>
      <c r="AA62" s="1">
        <f t="shared" si="33"/>
        <v>161723.77288954568</v>
      </c>
      <c r="AB62" s="1">
        <f t="shared" si="33"/>
        <v>6643600.7304637721</v>
      </c>
      <c r="AC62" s="1">
        <f t="shared" si="33"/>
        <v>49322.844560998266</v>
      </c>
      <c r="AD62" s="1">
        <f t="shared" si="33"/>
        <v>23956.831113951979</v>
      </c>
      <c r="AE62" s="1">
        <f t="shared" si="33"/>
        <v>11381.760939026353</v>
      </c>
      <c r="AF62" s="1">
        <f t="shared" si="33"/>
        <v>6726.6833318298395</v>
      </c>
      <c r="AG62" s="1">
        <f t="shared" si="33"/>
        <v>14530.490419187932</v>
      </c>
      <c r="AH62" s="1">
        <f t="shared" si="33"/>
        <v>96047.048540746298</v>
      </c>
      <c r="AI62" s="1">
        <f t="shared" si="33"/>
        <v>96047.048540746298</v>
      </c>
      <c r="AJ62" s="1">
        <f t="shared" si="33"/>
        <v>222252751.38587493</v>
      </c>
      <c r="AK62" s="1">
        <f t="shared" si="33"/>
        <v>0</v>
      </c>
      <c r="AL62" s="1">
        <f t="shared" si="33"/>
        <v>18012.867838758681</v>
      </c>
      <c r="AM62" s="1">
        <f t="shared" si="33"/>
        <v>3289.3381105507633</v>
      </c>
      <c r="AN62" s="1">
        <f t="shared" si="33"/>
        <v>152908.37916010938</v>
      </c>
      <c r="AO62" s="1">
        <f t="shared" si="33"/>
        <v>22433.023242322866</v>
      </c>
      <c r="AP62" s="1">
        <f t="shared" si="33"/>
        <v>90225.594331923625</v>
      </c>
      <c r="AQ62" s="1">
        <f t="shared" si="33"/>
        <v>15116.434055526504</v>
      </c>
      <c r="AR62" s="1">
        <f t="shared" si="33"/>
        <v>109089.87327351311</v>
      </c>
      <c r="AS62" s="1">
        <f t="shared" si="33"/>
        <v>0</v>
      </c>
      <c r="AT62" s="1">
        <f t="shared" si="33"/>
        <v>1617249.5652566182</v>
      </c>
      <c r="AU62" s="1">
        <f t="shared" si="33"/>
        <v>90028.844037069313</v>
      </c>
      <c r="AV62" s="1">
        <f t="shared" si="33"/>
        <v>10003.205270798062</v>
      </c>
      <c r="AW62" s="1">
        <f t="shared" si="32"/>
        <v>100032.0493078673</v>
      </c>
      <c r="AX62" s="1">
        <f t="shared" si="32"/>
        <v>0</v>
      </c>
      <c r="AY62" s="1">
        <f t="shared" si="32"/>
        <v>74218.121497395128</v>
      </c>
      <c r="AZ62" s="1">
        <f t="shared" si="32"/>
        <v>8.152810324345694</v>
      </c>
      <c r="BA62" s="1">
        <f t="shared" si="32"/>
        <v>443723.11181674647</v>
      </c>
      <c r="BB62" s="1">
        <f t="shared" si="32"/>
        <v>10.471624657616829</v>
      </c>
      <c r="BC62" s="1">
        <f t="shared" si="32"/>
        <v>3384.5489831724349</v>
      </c>
      <c r="BD62" s="1">
        <f t="shared" si="32"/>
        <v>41793.723861783081</v>
      </c>
      <c r="BE62" s="1">
        <f t="shared" si="32"/>
        <v>7.7753046589574666</v>
      </c>
      <c r="BF62" s="1">
        <f t="shared" si="32"/>
        <v>0</v>
      </c>
      <c r="BG62" s="1">
        <f t="shared" si="32"/>
        <v>3609.6081253420898</v>
      </c>
      <c r="BH62" s="1">
        <f t="shared" si="32"/>
        <v>684873.32179031381</v>
      </c>
      <c r="BI62" s="1">
        <f t="shared" si="32"/>
        <v>580450.30192039616</v>
      </c>
      <c r="BJ62" s="1">
        <f t="shared" si="32"/>
        <v>104423.01986991848</v>
      </c>
      <c r="BK62" s="1">
        <f t="shared" si="32"/>
        <v>100.46629006179626</v>
      </c>
      <c r="BL62" s="1">
        <f t="shared" si="32"/>
        <v>1.8414412156841491</v>
      </c>
      <c r="BM62" s="1">
        <f t="shared" si="32"/>
        <v>2517.3998222357513</v>
      </c>
      <c r="BN62" s="1">
        <f t="shared" si="32"/>
        <v>1386.6412659082405</v>
      </c>
      <c r="BO62" s="1">
        <f t="shared" si="32"/>
        <v>214918.6758087652</v>
      </c>
      <c r="BP62" s="1">
        <f t="shared" si="32"/>
        <v>1178.4490861078568</v>
      </c>
      <c r="BQ62" s="1">
        <f t="shared" si="32"/>
        <v>1095.6636981767142</v>
      </c>
      <c r="BR62" s="1">
        <f t="shared" si="32"/>
        <v>307021.16055858077</v>
      </c>
      <c r="BS62" s="1">
        <f t="shared" si="32"/>
        <v>9977.8334084545204</v>
      </c>
      <c r="BT62" s="1">
        <f t="shared" si="32"/>
        <v>31.805983760414939</v>
      </c>
      <c r="BU62" s="1">
        <f t="shared" si="32"/>
        <v>3381.9126680892173</v>
      </c>
      <c r="BV62" s="1">
        <f t="shared" si="32"/>
        <v>2.0045875556407622</v>
      </c>
      <c r="BW62" s="1">
        <f t="shared" si="32"/>
        <v>52719.795196651583</v>
      </c>
      <c r="BX62" s="1">
        <f t="shared" si="32"/>
        <v>18631.237325121496</v>
      </c>
      <c r="BY62" s="1">
        <f t="shared" si="32"/>
        <v>0</v>
      </c>
      <c r="BZ62" s="1">
        <f t="shared" si="32"/>
        <v>27237.407071920141</v>
      </c>
      <c r="CA62" s="1">
        <f t="shared" si="32"/>
        <v>68172.516850598418</v>
      </c>
      <c r="CB62" s="1"/>
      <c r="CC62" s="1">
        <f t="shared" si="32"/>
        <v>244972.23759299581</v>
      </c>
      <c r="CD62" s="1">
        <f t="shared" si="32"/>
        <v>1567421.483414233</v>
      </c>
      <c r="CE62" s="1">
        <f t="shared" si="32"/>
        <v>50689.359270418863</v>
      </c>
      <c r="CF62" s="22"/>
    </row>
    <row r="63" spans="1:98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2490964.3429040005</v>
      </c>
      <c r="C63" s="25">
        <f t="shared" ref="C63:O63" si="34">+C3+C5+C8+C9+C11+C12+C14+C15+C16+C17+C18+C19+C20+C21+C22+C23+C24+C25+C26+C28+C30+C31+C33+C34+C35+C36+C37+C39+C40+C41+C42+C43+C44+C46+C47+C49+C50+C10</f>
        <v>40981.059021419991</v>
      </c>
      <c r="D63" s="25">
        <f t="shared" si="34"/>
        <v>45771.809639030012</v>
      </c>
      <c r="E63" s="25">
        <f t="shared" si="34"/>
        <v>264509.7821063</v>
      </c>
      <c r="F63" s="25">
        <f t="shared" si="34"/>
        <v>224200.0983215</v>
      </c>
      <c r="G63" s="25">
        <f t="shared" si="34"/>
        <v>22247.226467180004</v>
      </c>
      <c r="H63" s="25">
        <f t="shared" si="34"/>
        <v>588356.79399699986</v>
      </c>
      <c r="I63" s="25">
        <f t="shared" si="34"/>
        <v>20712.884128319994</v>
      </c>
      <c r="J63" s="25">
        <f t="shared" si="34"/>
        <v>9499.2616491900008</v>
      </c>
      <c r="K63" s="25">
        <f t="shared" si="34"/>
        <v>38631.679239810008</v>
      </c>
      <c r="L63" s="25">
        <f t="shared" si="34"/>
        <v>28874.944209599998</v>
      </c>
      <c r="M63" s="25">
        <f t="shared" si="34"/>
        <v>6325.8817372900003</v>
      </c>
      <c r="N63" s="25">
        <f t="shared" si="34"/>
        <v>2227.6314869899993</v>
      </c>
      <c r="O63" s="25">
        <f t="shared" si="34"/>
        <v>6015.2300996199983</v>
      </c>
    </row>
    <row r="64" spans="1:98" x14ac:dyDescent="0.25">
      <c r="C64" s="25"/>
    </row>
    <row r="65" spans="2:20" x14ac:dyDescent="0.25">
      <c r="C65" s="25"/>
      <c r="Q65" s="36"/>
      <c r="S65" s="36"/>
      <c r="T65" s="36"/>
    </row>
    <row r="66" spans="2:20" x14ac:dyDescent="0.25">
      <c r="B66" s="91">
        <f>B62+'ptfire-rx'!B62</f>
        <v>13737843.574548054</v>
      </c>
      <c r="C66" s="91">
        <f>C62+'ptfire-rx'!C62</f>
        <v>239937.38861532998</v>
      </c>
      <c r="D66" s="91">
        <f>D62+'ptfire-rx'!D62</f>
        <v>227499.65105611001</v>
      </c>
      <c r="E66" s="91">
        <f>E62+'ptfire-rx'!E62</f>
        <v>1463662.2964916301</v>
      </c>
      <c r="F66" s="91">
        <f>F62+'ptfire-rx'!F62</f>
        <v>1235731.0452908599</v>
      </c>
      <c r="G66" s="91">
        <f>G62+'ptfire-rx'!G62</f>
        <v>111409.20115682999</v>
      </c>
      <c r="H66" s="91">
        <f>H62+'ptfire-rx'!H62</f>
        <v>3114240.0002189009</v>
      </c>
    </row>
    <row r="67" spans="2:20" x14ac:dyDescent="0.25">
      <c r="C67" s="25"/>
    </row>
    <row r="68" spans="2:20" x14ac:dyDescent="0.25">
      <c r="C68" s="25"/>
    </row>
    <row r="69" spans="2:20" x14ac:dyDescent="0.25">
      <c r="C69" s="25"/>
    </row>
    <row r="70" spans="2:20" x14ac:dyDescent="0.25">
      <c r="C70" s="25"/>
    </row>
    <row r="71" spans="2:20" x14ac:dyDescent="0.25">
      <c r="C71" s="25"/>
    </row>
    <row r="72" spans="2:20" x14ac:dyDescent="0.25">
      <c r="C72" s="25"/>
    </row>
    <row r="73" spans="2:20" x14ac:dyDescent="0.25">
      <c r="C73" s="25"/>
    </row>
    <row r="74" spans="2:20" x14ac:dyDescent="0.25">
      <c r="C74" s="25"/>
    </row>
    <row r="75" spans="2:20" x14ac:dyDescent="0.25">
      <c r="C75" s="25"/>
    </row>
    <row r="76" spans="2:20" x14ac:dyDescent="0.25">
      <c r="C76" s="25"/>
    </row>
    <row r="77" spans="2:20" x14ac:dyDescent="0.25">
      <c r="C77" s="25"/>
    </row>
    <row r="78" spans="2:20" x14ac:dyDescent="0.25">
      <c r="C78" s="25"/>
    </row>
    <row r="79" spans="2:20" x14ac:dyDescent="0.25">
      <c r="C79" s="25"/>
    </row>
    <row r="80" spans="2:20" x14ac:dyDescent="0.25">
      <c r="C80" s="25"/>
    </row>
    <row r="81" spans="3:3" x14ac:dyDescent="0.25">
      <c r="C81" s="25"/>
    </row>
    <row r="82" spans="3:3" x14ac:dyDescent="0.25">
      <c r="C82" s="25"/>
    </row>
    <row r="83" spans="3:3" x14ac:dyDescent="0.25">
      <c r="C83" s="25"/>
    </row>
    <row r="84" spans="3:3" x14ac:dyDescent="0.25">
      <c r="C84" s="25"/>
    </row>
    <row r="85" spans="3:3" x14ac:dyDescent="0.25">
      <c r="C85" s="25"/>
    </row>
    <row r="86" spans="3:3" x14ac:dyDescent="0.25">
      <c r="C86" s="25"/>
    </row>
    <row r="87" spans="3:3" x14ac:dyDescent="0.25">
      <c r="C87" s="25"/>
    </row>
    <row r="88" spans="3:3" x14ac:dyDescent="0.25">
      <c r="C88" s="25"/>
    </row>
    <row r="89" spans="3:3" x14ac:dyDescent="0.25">
      <c r="C89" s="25"/>
    </row>
    <row r="90" spans="3:3" x14ac:dyDescent="0.25">
      <c r="C90" s="25"/>
    </row>
    <row r="91" spans="3:3" x14ac:dyDescent="0.25">
      <c r="C91" s="25"/>
    </row>
    <row r="92" spans="3:3" x14ac:dyDescent="0.25">
      <c r="C92" s="25"/>
    </row>
    <row r="93" spans="3:3" x14ac:dyDescent="0.25">
      <c r="C93" s="25"/>
    </row>
    <row r="94" spans="3:3" x14ac:dyDescent="0.25">
      <c r="C94" s="25"/>
    </row>
    <row r="95" spans="3:3" x14ac:dyDescent="0.25">
      <c r="C95" s="25"/>
    </row>
    <row r="96" spans="3:3" x14ac:dyDescent="0.25">
      <c r="C96" s="25"/>
    </row>
    <row r="97" spans="3:3" x14ac:dyDescent="0.25">
      <c r="C97" s="25"/>
    </row>
    <row r="98" spans="3:3" x14ac:dyDescent="0.25">
      <c r="C98" s="25"/>
    </row>
    <row r="99" spans="3:3" x14ac:dyDescent="0.25">
      <c r="C99" s="25"/>
    </row>
    <row r="100" spans="3:3" x14ac:dyDescent="0.25">
      <c r="C100" s="25"/>
    </row>
    <row r="101" spans="3:3" x14ac:dyDescent="0.25">
      <c r="C101" s="25"/>
    </row>
    <row r="102" spans="3:3" x14ac:dyDescent="0.25">
      <c r="C102" s="25"/>
    </row>
    <row r="103" spans="3:3" x14ac:dyDescent="0.25">
      <c r="C103" s="25"/>
    </row>
    <row r="104" spans="3:3" x14ac:dyDescent="0.25">
      <c r="C104" s="25"/>
    </row>
    <row r="105" spans="3:3" x14ac:dyDescent="0.25">
      <c r="C105" s="25"/>
    </row>
    <row r="106" spans="3:3" x14ac:dyDescent="0.25">
      <c r="C106" s="25"/>
    </row>
    <row r="107" spans="3:3" x14ac:dyDescent="0.25">
      <c r="C107" s="25"/>
    </row>
    <row r="108" spans="3:3" x14ac:dyDescent="0.25">
      <c r="C108" s="25"/>
    </row>
    <row r="109" spans="3:3" x14ac:dyDescent="0.25">
      <c r="C109" s="25"/>
    </row>
    <row r="110" spans="3:3" x14ac:dyDescent="0.25">
      <c r="C110" s="25"/>
    </row>
    <row r="111" spans="3:3" x14ac:dyDescent="0.25">
      <c r="C111" s="25"/>
    </row>
    <row r="112" spans="3:3" x14ac:dyDescent="0.25">
      <c r="C112" s="25"/>
    </row>
    <row r="113" spans="3:3" x14ac:dyDescent="0.25">
      <c r="C113" s="25"/>
    </row>
    <row r="114" spans="3:3" x14ac:dyDescent="0.25">
      <c r="C114" s="25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967D-5102-431D-994C-78DF9D9DD4D9}">
  <dimension ref="A1:V73"/>
  <sheetViews>
    <sheetView workbookViewId="0"/>
  </sheetViews>
  <sheetFormatPr defaultRowHeight="15" x14ac:dyDescent="0.25"/>
  <cols>
    <col min="1" max="1" width="20.28515625" style="90" customWidth="1"/>
    <col min="2" max="2" width="10.140625" style="90" bestFit="1" customWidth="1"/>
    <col min="3" max="3" width="9.28515625" style="90" bestFit="1" customWidth="1"/>
    <col min="4" max="4" width="10.5703125" style="90" customWidth="1"/>
    <col min="5" max="6" width="10.140625" style="90" bestFit="1" customWidth="1"/>
    <col min="7" max="7" width="9.28515625" style="90" bestFit="1" customWidth="1"/>
    <col min="8" max="8" width="10.42578125" style="90" customWidth="1"/>
    <col min="9" max="11" width="9.140625" style="90"/>
    <col min="12" max="12" width="15.42578125" style="90" customWidth="1"/>
    <col min="13" max="13" width="10.28515625" style="90" bestFit="1" customWidth="1"/>
    <col min="14" max="14" width="9.28515625" style="90" bestFit="1" customWidth="1"/>
    <col min="15" max="16" width="10.28515625" style="90" bestFit="1" customWidth="1"/>
    <col min="17" max="18" width="9.28515625" style="90" bestFit="1" customWidth="1"/>
    <col min="19" max="19" width="10.140625" style="90" bestFit="1" customWidth="1"/>
    <col min="20" max="20" width="9.140625" style="90"/>
    <col min="21" max="21" width="10.140625" style="90" bestFit="1" customWidth="1"/>
    <col min="22" max="16384" width="9.140625" style="90"/>
  </cols>
  <sheetData>
    <row r="1" spans="1:19" x14ac:dyDescent="0.25">
      <c r="L1" s="99"/>
    </row>
    <row r="2" spans="1:19" x14ac:dyDescent="0.25">
      <c r="A2" s="90" t="s">
        <v>523</v>
      </c>
    </row>
    <row r="3" spans="1:19" x14ac:dyDescent="0.25">
      <c r="A3" s="2" t="s">
        <v>242</v>
      </c>
      <c r="L3" s="2"/>
    </row>
    <row r="4" spans="1:19" x14ac:dyDescent="0.25">
      <c r="A4" s="2" t="s">
        <v>213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/>
      <c r="M4" s="2"/>
      <c r="N4" s="2"/>
      <c r="O4" s="2"/>
      <c r="P4" s="2"/>
      <c r="Q4" s="2"/>
      <c r="R4" s="2"/>
      <c r="S4" s="2"/>
    </row>
    <row r="5" spans="1:19" x14ac:dyDescent="0.25">
      <c r="A5" s="2" t="s">
        <v>214</v>
      </c>
      <c r="B5" s="91"/>
      <c r="C5" s="91"/>
      <c r="D5" s="91"/>
      <c r="E5" s="91">
        <f>afdust!BA61</f>
        <v>6405475.9898129338</v>
      </c>
      <c r="F5" s="91">
        <f>afdust!BB61</f>
        <v>899596.40344588447</v>
      </c>
      <c r="G5" s="91"/>
      <c r="H5" s="91"/>
      <c r="L5" s="2"/>
      <c r="P5" s="91"/>
      <c r="Q5" s="91"/>
    </row>
    <row r="6" spans="1:19" x14ac:dyDescent="0.25">
      <c r="A6" s="2" t="s">
        <v>451</v>
      </c>
      <c r="B6" s="91">
        <f>airports!B62+airports!AB55</f>
        <v>518067.90429764806</v>
      </c>
      <c r="C6" s="91">
        <f>airports!C62</f>
        <v>0</v>
      </c>
      <c r="D6" s="91">
        <f>airports!D62+airports!AT55</f>
        <v>145955.88922718196</v>
      </c>
      <c r="E6" s="91">
        <f>airports!E62+airports!BE55</f>
        <v>10083.100607187229</v>
      </c>
      <c r="F6" s="91">
        <f>airports!F62+airports!BF55</f>
        <v>8832.5736415900665</v>
      </c>
      <c r="G6" s="91">
        <f>airports!G62+airports!BT55</f>
        <v>17719.618946671384</v>
      </c>
      <c r="H6" s="91">
        <f>airports!H62+airports!CA55</f>
        <v>58046.899466883442</v>
      </c>
      <c r="L6" s="2"/>
      <c r="M6" s="91"/>
      <c r="N6" s="91"/>
      <c r="O6" s="91"/>
      <c r="P6" s="91"/>
      <c r="Q6" s="91"/>
      <c r="R6" s="91"/>
      <c r="S6" s="91"/>
    </row>
    <row r="7" spans="1:19" x14ac:dyDescent="0.25">
      <c r="A7" s="2" t="s">
        <v>377</v>
      </c>
      <c r="B7" s="91">
        <f>+'cmv_c1c2 36'!B62</f>
        <v>22223.88679197379</v>
      </c>
      <c r="C7" s="91">
        <f>'cmv_c1c2 36'!AO62</f>
        <v>56.349970002521268</v>
      </c>
      <c r="D7" s="91">
        <f>+'cmv_c1c2 36'!D62</f>
        <v>109864.68911824602</v>
      </c>
      <c r="E7" s="91">
        <f>+'cmv_c1c2 36'!E62</f>
        <v>3030.2300169100213</v>
      </c>
      <c r="F7" s="91">
        <f>+'cmv_c1c2 36'!F62</f>
        <v>2936.794913386881</v>
      </c>
      <c r="G7" s="91">
        <f>+'cmv_c1c2 36'!G62</f>
        <v>224.80402193877006</v>
      </c>
      <c r="H7" s="91">
        <f>+'cmv_c1c2 36'!H62</f>
        <v>4273.4792270591997</v>
      </c>
      <c r="L7" s="2"/>
      <c r="M7" s="91"/>
      <c r="N7" s="91"/>
      <c r="O7" s="91"/>
      <c r="P7" s="91"/>
      <c r="Q7" s="91"/>
      <c r="R7" s="91"/>
      <c r="S7" s="91"/>
    </row>
    <row r="8" spans="1:19" x14ac:dyDescent="0.25">
      <c r="A8" s="2" t="s">
        <v>378</v>
      </c>
      <c r="B8" s="91">
        <f>'cmv_c3 36'!B62</f>
        <v>16709.338381000001</v>
      </c>
      <c r="C8" s="91">
        <f>'cmv_c3 36'!AO62</f>
        <v>46.435738012231091</v>
      </c>
      <c r="D8" s="91">
        <f>'cmv_c3 36'!D62</f>
        <v>104554.73702999997</v>
      </c>
      <c r="E8" s="91">
        <f>'cmv_c3 36'!E62</f>
        <v>2622.7375190799994</v>
      </c>
      <c r="F8" s="91">
        <f>'cmv_c3 36'!F62</f>
        <v>2412.9182027000002</v>
      </c>
      <c r="G8" s="91">
        <f>'cmv_c3 36'!G62</f>
        <v>5379.6451578000015</v>
      </c>
      <c r="H8" s="91">
        <f>'cmv_c3 36'!H62</f>
        <v>10397.170790000004</v>
      </c>
      <c r="L8" s="2"/>
      <c r="M8" s="91"/>
      <c r="N8" s="91"/>
      <c r="O8" s="91"/>
      <c r="P8" s="91"/>
      <c r="Q8" s="91"/>
      <c r="R8" s="91"/>
      <c r="S8" s="91"/>
    </row>
    <row r="9" spans="1:19" x14ac:dyDescent="0.25">
      <c r="A9" s="2" t="s">
        <v>497</v>
      </c>
      <c r="B9" s="91"/>
      <c r="C9" s="91">
        <f>fertilizer!B62</f>
        <v>1183386.5656929561</v>
      </c>
      <c r="D9" s="91"/>
      <c r="E9" s="91"/>
      <c r="F9" s="91"/>
      <c r="G9" s="91"/>
      <c r="H9" s="91"/>
      <c r="L9" s="2"/>
      <c r="M9" s="91"/>
      <c r="N9" s="91"/>
      <c r="O9" s="91"/>
      <c r="P9" s="91"/>
      <c r="Q9" s="91"/>
      <c r="R9" s="91"/>
      <c r="S9" s="91"/>
    </row>
    <row r="10" spans="1:19" x14ac:dyDescent="0.25">
      <c r="A10" s="2" t="s">
        <v>496</v>
      </c>
      <c r="B10" s="91"/>
      <c r="C10" s="91">
        <f>livestock!B62+livestock!AD55</f>
        <v>2626272.7231011055</v>
      </c>
      <c r="D10" s="91"/>
      <c r="E10" s="91"/>
      <c r="F10" s="91"/>
      <c r="G10" s="91"/>
      <c r="H10" s="91">
        <f>livestock!C62+livestock!AP55</f>
        <v>235783.29291702199</v>
      </c>
      <c r="L10" s="2"/>
      <c r="M10" s="91"/>
      <c r="N10" s="91"/>
      <c r="O10" s="91"/>
      <c r="P10" s="91"/>
      <c r="Q10" s="91"/>
      <c r="R10" s="91"/>
      <c r="S10" s="91"/>
    </row>
    <row r="11" spans="1:19" x14ac:dyDescent="0.25">
      <c r="A11" s="2" t="s">
        <v>215</v>
      </c>
      <c r="B11" s="91">
        <f>+nonpt!B62+nonpt!AE55</f>
        <v>1891745.4468244684</v>
      </c>
      <c r="C11" s="91">
        <f>+nonpt!C62+nonpt!AU55</f>
        <v>110722.40430914186</v>
      </c>
      <c r="D11" s="91">
        <f>+nonpt!D62+nonpt!AZ55</f>
        <v>694794.08531258674</v>
      </c>
      <c r="E11" s="91">
        <f>+nonpt!E62+nonpt!BK55</f>
        <v>521085.90058406407</v>
      </c>
      <c r="F11" s="91">
        <f>+nonpt!F62+nonpt!BL55</f>
        <v>443601.24477668956</v>
      </c>
      <c r="G11" s="91">
        <f>+nonpt!G62+nonpt!BZ55</f>
        <v>102705.25151843656</v>
      </c>
      <c r="H11" s="91">
        <f>+nonpt!H62+nonpt!CG55</f>
        <v>778566.03575687902</v>
      </c>
      <c r="L11" s="2"/>
      <c r="M11" s="91"/>
      <c r="N11" s="91"/>
      <c r="O11" s="91"/>
      <c r="P11" s="91"/>
      <c r="Q11" s="91"/>
      <c r="R11" s="91"/>
      <c r="S11" s="91"/>
    </row>
    <row r="12" spans="1:19" x14ac:dyDescent="0.25">
      <c r="A12" s="2" t="s">
        <v>216</v>
      </c>
      <c r="B12" s="91">
        <f>+nonroad!B62+nonroad!Y55</f>
        <v>10586163.516102754</v>
      </c>
      <c r="C12" s="91">
        <f>+nonroad!C62+nonroad!AM55</f>
        <v>2032.1591719186861</v>
      </c>
      <c r="D12" s="91">
        <f>+nonroad!D62+nonroad!AR55</f>
        <v>737739.82082193391</v>
      </c>
      <c r="E12" s="91">
        <f>+nonroad!E62+nonroad!BA55</f>
        <v>71022.4707047798</v>
      </c>
      <c r="F12" s="91">
        <f>+nonroad!F62+nonroad!BB55</f>
        <v>66517.261811250384</v>
      </c>
      <c r="G12" s="91">
        <f>+nonroad!G62+nonroad!BN55</f>
        <v>974.55077601511618</v>
      </c>
      <c r="H12" s="91">
        <f>+nonroad!H62+nonroad!BS55</f>
        <v>863939.02066362719</v>
      </c>
      <c r="L12" s="2"/>
      <c r="M12" s="91"/>
      <c r="N12" s="91"/>
      <c r="O12" s="91"/>
      <c r="P12" s="91"/>
      <c r="Q12" s="91"/>
      <c r="R12" s="91"/>
      <c r="S12" s="91"/>
    </row>
    <row r="13" spans="1:19" x14ac:dyDescent="0.25">
      <c r="A13" s="2" t="s">
        <v>232</v>
      </c>
      <c r="B13" s="91">
        <f>+np_oilgas!B62</f>
        <v>768609.02367641148</v>
      </c>
      <c r="C13" s="91">
        <f>+np_oilgas!C62</f>
        <v>30.3739672769</v>
      </c>
      <c r="D13" s="91">
        <f>+np_oilgas!D62</f>
        <v>586758.75709195854</v>
      </c>
      <c r="E13" s="91">
        <f>+np_oilgas!E62</f>
        <v>14862.491080122203</v>
      </c>
      <c r="F13" s="91">
        <f>+np_oilgas!F62</f>
        <v>14735.089162467801</v>
      </c>
      <c r="G13" s="91">
        <f>+np_oilgas!G62</f>
        <v>61972.144887932896</v>
      </c>
      <c r="H13" s="91">
        <f>+np_oilgas!H62</f>
        <v>2389864.2056251625</v>
      </c>
      <c r="L13" s="2"/>
      <c r="M13" s="91"/>
      <c r="N13" s="91"/>
      <c r="O13" s="91"/>
      <c r="P13" s="91"/>
      <c r="Q13" s="91"/>
      <c r="R13" s="91"/>
      <c r="S13" s="91"/>
    </row>
    <row r="14" spans="1:19" x14ac:dyDescent="0.25">
      <c r="A14" s="2" t="s">
        <v>308</v>
      </c>
      <c r="B14" s="91">
        <f>'onroad all'!Q64</f>
        <v>13153476.330731796</v>
      </c>
      <c r="C14" s="91">
        <f>'onroad all'!AR64</f>
        <v>100929.05322930595</v>
      </c>
      <c r="D14" s="91">
        <f>'onroad all'!AG64+'onroad all'!AT64+'onroad all'!AU64</f>
        <v>1656397.0816692642</v>
      </c>
      <c r="E14" s="91">
        <f>'onroad all'!BI64</f>
        <v>191305.30984762876</v>
      </c>
      <c r="F14" s="91">
        <f>'onroad all'!BL64</f>
        <v>61854.5798600134</v>
      </c>
      <c r="G14" s="91">
        <f>'onroad all'!CB64</f>
        <v>10813.764126109343</v>
      </c>
      <c r="H14" s="91">
        <f>'onroad all'!CN64</f>
        <v>831668.16488411953</v>
      </c>
      <c r="L14" s="2"/>
      <c r="M14" s="91"/>
      <c r="N14" s="91"/>
      <c r="O14" s="91"/>
      <c r="P14" s="91"/>
      <c r="Q14" s="91"/>
      <c r="R14" s="91"/>
      <c r="S14" s="91"/>
    </row>
    <row r="15" spans="1:19" x14ac:dyDescent="0.25">
      <c r="A15" s="2" t="s">
        <v>228</v>
      </c>
      <c r="B15" s="91">
        <f>+pt_oilgas!B62</f>
        <v>225150.04408438207</v>
      </c>
      <c r="C15" s="91">
        <f>+pt_oilgas!C62</f>
        <v>309.10857145710003</v>
      </c>
      <c r="D15" s="91">
        <f>+pt_oilgas!D62</f>
        <v>403960.96148591896</v>
      </c>
      <c r="E15" s="91">
        <f>+pt_oilgas!E62</f>
        <v>17092.442161028401</v>
      </c>
      <c r="F15" s="91">
        <f>+pt_oilgas!F62</f>
        <v>16178.201274296</v>
      </c>
      <c r="G15" s="91">
        <f>+pt_oilgas!G62</f>
        <v>64752.747226871295</v>
      </c>
      <c r="H15" s="91">
        <f>+pt_oilgas!H62</f>
        <v>223469.24557940997</v>
      </c>
      <c r="L15" s="2"/>
      <c r="M15" s="91"/>
      <c r="N15" s="91"/>
      <c r="O15" s="91"/>
      <c r="P15" s="91"/>
      <c r="Q15" s="91"/>
      <c r="R15" s="91"/>
      <c r="S15" s="91"/>
    </row>
    <row r="16" spans="1:19" x14ac:dyDescent="0.25">
      <c r="A16" s="2" t="s">
        <v>370</v>
      </c>
      <c r="B16" s="91">
        <f>ptagfire!B62</f>
        <v>262644.92189470009</v>
      </c>
      <c r="C16" s="91">
        <f>ptagfire!C62</f>
        <v>51276.23660425</v>
      </c>
      <c r="D16" s="91">
        <f>ptagfire!D62</f>
        <v>10239.719775980004</v>
      </c>
      <c r="E16" s="91">
        <f>ptagfire!E62</f>
        <v>38688.481814789986</v>
      </c>
      <c r="F16" s="91">
        <f>ptagfire!F62</f>
        <v>26951.283707839997</v>
      </c>
      <c r="G16" s="91">
        <f>ptagfire!G62</f>
        <v>3694.3607044599985</v>
      </c>
      <c r="H16" s="91">
        <f>ptagfire!H62</f>
        <v>17180.735428470001</v>
      </c>
      <c r="L16" s="2"/>
      <c r="M16" s="91"/>
      <c r="N16" s="91"/>
      <c r="O16" s="91"/>
      <c r="P16" s="91"/>
      <c r="Q16" s="91"/>
      <c r="R16" s="91"/>
      <c r="S16" s="91"/>
    </row>
    <row r="17" spans="1:19" x14ac:dyDescent="0.25">
      <c r="A17" s="2" t="s">
        <v>231</v>
      </c>
      <c r="B17" s="91">
        <f>+ptegu_summer!B62+ptegu_winter!B62+ptegu_wintershld!B62</f>
        <v>427366.63316005003</v>
      </c>
      <c r="C17" s="91">
        <f>+ptegu_summer!C62+ptegu_winter!C62+ptegu_wintershld!C62</f>
        <v>36995.408703090005</v>
      </c>
      <c r="D17" s="91">
        <f>ptegu_summer!AO62+ptegu_winter!AO62+ptegu_wintershld!AO62</f>
        <v>594743.92656184221</v>
      </c>
      <c r="E17" s="91">
        <f>+ptegu_summer!E62+ptegu_winter!E62+ptegu_wintershld!E62</f>
        <v>114785.47393690997</v>
      </c>
      <c r="F17" s="91">
        <f>+ptegu_summer!F62+ptegu_winter!F62+ptegu_wintershld!F62</f>
        <v>98245.980766590015</v>
      </c>
      <c r="G17" s="91">
        <f>ptegu_summer!BO62+ptegu_winter!BO62+ptegu_wintershld!BO62</f>
        <v>634035.62737420551</v>
      </c>
      <c r="H17" s="91">
        <f>+ptegu_summer!H62+ptegu_winter!H62+ptegu_wintershld!H62</f>
        <v>37918.98032586</v>
      </c>
      <c r="L17" s="2"/>
      <c r="M17" s="91"/>
      <c r="N17" s="91"/>
      <c r="O17" s="91"/>
      <c r="P17" s="91"/>
      <c r="Q17" s="91"/>
      <c r="R17" s="91"/>
      <c r="S17" s="91"/>
    </row>
    <row r="18" spans="1:19" x14ac:dyDescent="0.25">
      <c r="A18" s="2" t="s">
        <v>477</v>
      </c>
      <c r="B18" s="91">
        <f>'ptfire-rx'!B62</f>
        <v>7094333.2531080572</v>
      </c>
      <c r="C18" s="91">
        <f>'ptfire-rx'!C62</f>
        <v>130849.00882590999</v>
      </c>
      <c r="D18" s="91">
        <f>'ptfire-rx'!D62</f>
        <v>127469.51659707999</v>
      </c>
      <c r="E18" s="91">
        <f>'ptfire-rx'!E62</f>
        <v>778863.80194733012</v>
      </c>
      <c r="F18" s="91">
        <f>'ptfire-rx'!F62</f>
        <v>655354.0717573599</v>
      </c>
      <c r="G18" s="91">
        <f>'ptfire-rx'!G62</f>
        <v>58690.292627649993</v>
      </c>
      <c r="H18" s="91">
        <f>'ptfire-rx'!H62</f>
        <v>1546840.0202119001</v>
      </c>
      <c r="L18" s="2"/>
      <c r="M18" s="91"/>
      <c r="N18" s="91"/>
      <c r="O18" s="91"/>
      <c r="P18" s="91"/>
      <c r="Q18" s="91"/>
      <c r="R18" s="91"/>
      <c r="S18" s="91"/>
    </row>
    <row r="19" spans="1:19" x14ac:dyDescent="0.25">
      <c r="A19" s="2" t="s">
        <v>476</v>
      </c>
      <c r="B19" s="91">
        <f>'ptfire-wild'!B62</f>
        <v>6643510.3214399982</v>
      </c>
      <c r="C19" s="91">
        <f>'ptfire-wild'!C62</f>
        <v>109088.37978942001</v>
      </c>
      <c r="D19" s="91">
        <f>'ptfire-wild'!D62</f>
        <v>100030.13445903003</v>
      </c>
      <c r="E19" s="91">
        <f>'ptfire-wild'!E62</f>
        <v>684798.49454430002</v>
      </c>
      <c r="F19" s="91">
        <f>'ptfire-wild'!F62</f>
        <v>580376.97353349999</v>
      </c>
      <c r="G19" s="91">
        <f>'ptfire-wild'!G62</f>
        <v>52718.90852918</v>
      </c>
      <c r="H19" s="91">
        <f>'ptfire-wild'!H62</f>
        <v>1567399.9800070005</v>
      </c>
      <c r="L19" s="2"/>
      <c r="M19" s="91"/>
      <c r="N19" s="91"/>
      <c r="O19" s="91"/>
      <c r="P19" s="91"/>
      <c r="Q19" s="91"/>
      <c r="R19" s="91"/>
      <c r="S19" s="91"/>
    </row>
    <row r="20" spans="1:19" x14ac:dyDescent="0.25">
      <c r="A20" s="2" t="s">
        <v>217</v>
      </c>
      <c r="B20" s="91">
        <f>+ptnonipm!B62+ptnonipm!AE55</f>
        <v>1432698.2801107098</v>
      </c>
      <c r="C20" s="91">
        <f>+ptnonipm!C62+ptnonipm!AU55</f>
        <v>61884.635158777601</v>
      </c>
      <c r="D20" s="91">
        <f>+ptnonipm!D62+ptnonipm!AZ55</f>
        <v>908820.79662855004</v>
      </c>
      <c r="E20" s="91">
        <f>+ptnonipm!E62+ptnonipm!BK55</f>
        <v>382667.20322069502</v>
      </c>
      <c r="F20" s="91">
        <f>+ptnonipm!F62+ptnonipm!BL55</f>
        <v>244244.9314142153</v>
      </c>
      <c r="G20" s="91">
        <f>+ptnonipm!G62+ptnonipm!BZ55</f>
        <v>534409.63743510214</v>
      </c>
      <c r="H20" s="91">
        <f>+ptnonipm!H62+ptnonipm!CG55</f>
        <v>588195.15185176616</v>
      </c>
      <c r="L20" s="2"/>
      <c r="M20" s="91"/>
      <c r="N20" s="91"/>
      <c r="O20" s="91"/>
      <c r="P20" s="91"/>
      <c r="Q20" s="91"/>
      <c r="R20" s="91"/>
      <c r="S20" s="91"/>
    </row>
    <row r="21" spans="1:19" x14ac:dyDescent="0.25">
      <c r="A21" s="2" t="s">
        <v>358</v>
      </c>
      <c r="B21" s="91">
        <f>+rail!B61</f>
        <v>106036.15152339601</v>
      </c>
      <c r="C21" s="91">
        <f>+rail!C61</f>
        <v>330.53928759249999</v>
      </c>
      <c r="D21" s="91">
        <f>+rail!D61</f>
        <v>469544.88374734105</v>
      </c>
      <c r="E21" s="91">
        <f>+rail!E61</f>
        <v>12789.377903418996</v>
      </c>
      <c r="F21" s="91">
        <f>+rail!F61</f>
        <v>12387.278194155002</v>
      </c>
      <c r="G21" s="91">
        <f>+rail!G61</f>
        <v>460.37173109189996</v>
      </c>
      <c r="H21" s="91">
        <f>+rail!H61</f>
        <v>20454.131352583001</v>
      </c>
      <c r="L21" s="2"/>
      <c r="M21" s="91"/>
      <c r="N21" s="91"/>
      <c r="O21" s="91"/>
      <c r="P21" s="91"/>
      <c r="Q21" s="91"/>
      <c r="R21" s="91"/>
      <c r="S21" s="91"/>
    </row>
    <row r="22" spans="1:19" x14ac:dyDescent="0.25">
      <c r="A22" s="2" t="s">
        <v>218</v>
      </c>
      <c r="B22" s="91">
        <f>+rwc!B62+rwc!AA55</f>
        <v>2229939.5175095513</v>
      </c>
      <c r="C22" s="91">
        <f>+rwc!C62+rwc!AP55</f>
        <v>16768.892423744375</v>
      </c>
      <c r="D22" s="91">
        <f>+rwc!D62+rwc!AU55</f>
        <v>37301.633194840389</v>
      </c>
      <c r="E22" s="91">
        <f>+rwc!E62+rwc!BF55</f>
        <v>306911.49014509062</v>
      </c>
      <c r="F22" s="91">
        <f>+rwc!F62+rwc!BG55</f>
        <v>306004.71149361547</v>
      </c>
      <c r="G22" s="91">
        <f>+rwc!G62+rwc!BU55</f>
        <v>7774.1593269059586</v>
      </c>
      <c r="H22" s="91">
        <f>+rwc!H62+rwc!CB55</f>
        <v>331137.37818326685</v>
      </c>
      <c r="L22" s="2"/>
      <c r="M22" s="91"/>
      <c r="N22" s="91"/>
      <c r="O22" s="91"/>
      <c r="P22" s="91"/>
      <c r="Q22" s="91"/>
      <c r="R22" s="91"/>
      <c r="S22" s="91"/>
    </row>
    <row r="23" spans="1:19" x14ac:dyDescent="0.25">
      <c r="A23" s="2" t="s">
        <v>498</v>
      </c>
      <c r="B23" s="91">
        <f>solvents!B62</f>
        <v>0</v>
      </c>
      <c r="C23" s="91">
        <f>solvents!C62</f>
        <v>0</v>
      </c>
      <c r="D23" s="91">
        <f>solvents!D62</f>
        <v>0</v>
      </c>
      <c r="E23" s="91">
        <f>solvents!E62</f>
        <v>0</v>
      </c>
      <c r="F23" s="91">
        <f>solvents!F62</f>
        <v>0</v>
      </c>
      <c r="G23" s="91">
        <f>solvents!G62</f>
        <v>0</v>
      </c>
      <c r="H23" s="91">
        <f>solvents!H62+solvents!BV55</f>
        <v>2972706.215364126</v>
      </c>
      <c r="L23" s="2"/>
      <c r="M23" s="91"/>
      <c r="N23" s="91"/>
      <c r="O23" s="91"/>
      <c r="P23" s="91"/>
      <c r="Q23" s="91"/>
      <c r="R23" s="91"/>
      <c r="S23" s="91"/>
    </row>
    <row r="24" spans="1:19" x14ac:dyDescent="0.25">
      <c r="B24" s="91"/>
      <c r="C24" s="91"/>
      <c r="D24" s="91"/>
      <c r="E24" s="91"/>
      <c r="F24" s="91"/>
      <c r="G24" s="91"/>
      <c r="H24" s="91"/>
    </row>
    <row r="25" spans="1:19" x14ac:dyDescent="0.25">
      <c r="A25" s="2" t="s">
        <v>240</v>
      </c>
      <c r="B25" s="1">
        <f>SUM(B5:B23)</f>
        <v>45378674.569636889</v>
      </c>
      <c r="C25" s="1">
        <f t="shared" ref="C25:H25" si="0">SUM(C5:C23)</f>
        <v>4430978.2745439615</v>
      </c>
      <c r="D25" s="1">
        <f t="shared" si="0"/>
        <v>6688176.6327217538</v>
      </c>
      <c r="E25" s="1">
        <f t="shared" si="0"/>
        <v>9556084.9958462697</v>
      </c>
      <c r="F25" s="1">
        <f t="shared" si="0"/>
        <v>3440230.2979555544</v>
      </c>
      <c r="G25" s="1">
        <f t="shared" si="0"/>
        <v>1556325.8843903707</v>
      </c>
      <c r="H25" s="1">
        <f t="shared" si="0"/>
        <v>12477840.107635135</v>
      </c>
      <c r="L25" s="2"/>
      <c r="M25" s="1"/>
      <c r="N25" s="1"/>
      <c r="O25" s="1"/>
      <c r="P25" s="1"/>
      <c r="Q25" s="1"/>
      <c r="R25" s="1"/>
      <c r="S25" s="1"/>
    </row>
    <row r="26" spans="1:19" x14ac:dyDescent="0.25">
      <c r="B26" s="91"/>
    </row>
    <row r="27" spans="1:19" x14ac:dyDescent="0.25">
      <c r="A27" s="2" t="s">
        <v>431</v>
      </c>
      <c r="B27" s="91">
        <f>'biogenics 36'!H53</f>
        <v>4135928.0239199949</v>
      </c>
      <c r="D27" s="91">
        <f>'biogenics 36'!T53</f>
        <v>997794.22454214422</v>
      </c>
      <c r="H27" s="91">
        <f>'biogenics 36'!Z53</f>
        <v>27766643.980135955</v>
      </c>
      <c r="L27" s="2"/>
      <c r="M27" s="91"/>
      <c r="O27" s="91"/>
      <c r="S27" s="91"/>
    </row>
    <row r="28" spans="1:19" x14ac:dyDescent="0.25">
      <c r="A28" s="2" t="s">
        <v>345</v>
      </c>
      <c r="B28" s="1">
        <f>B27+B25</f>
        <v>49514602.593556881</v>
      </c>
      <c r="C28" s="1">
        <f t="shared" ref="C28:H28" si="1">C27+C25</f>
        <v>4430978.2745439615</v>
      </c>
      <c r="D28" s="1">
        <f t="shared" si="1"/>
        <v>7685970.8572638985</v>
      </c>
      <c r="E28" s="1">
        <f t="shared" si="1"/>
        <v>9556084.9958462697</v>
      </c>
      <c r="F28" s="1">
        <f t="shared" si="1"/>
        <v>3440230.2979555544</v>
      </c>
      <c r="G28" s="1">
        <f t="shared" si="1"/>
        <v>1556325.8843903707</v>
      </c>
      <c r="H28" s="1">
        <f t="shared" si="1"/>
        <v>40244484.087771088</v>
      </c>
      <c r="L28" s="2"/>
      <c r="M28" s="1"/>
      <c r="N28" s="1"/>
      <c r="O28" s="1"/>
      <c r="P28" s="1"/>
      <c r="Q28" s="1"/>
      <c r="R28" s="1"/>
      <c r="S28" s="1"/>
    </row>
    <row r="29" spans="1:19" x14ac:dyDescent="0.25">
      <c r="B29" s="91"/>
      <c r="C29" s="91"/>
      <c r="D29" s="91"/>
      <c r="E29" s="91"/>
      <c r="F29" s="91"/>
      <c r="G29" s="91"/>
      <c r="H29" s="91"/>
      <c r="M29" s="91"/>
      <c r="N29" s="91"/>
      <c r="O29" s="91"/>
      <c r="P29" s="91"/>
      <c r="Q29" s="91"/>
      <c r="R29" s="91"/>
      <c r="S29" s="91"/>
    </row>
    <row r="30" spans="1:19" x14ac:dyDescent="0.25">
      <c r="A30" s="2" t="s">
        <v>432</v>
      </c>
      <c r="B30" s="91"/>
      <c r="E30" s="91"/>
      <c r="H30" s="91"/>
    </row>
    <row r="31" spans="1:19" x14ac:dyDescent="0.25">
      <c r="N31" s="91"/>
    </row>
    <row r="32" spans="1:19" x14ac:dyDescent="0.25">
      <c r="B32" s="91"/>
      <c r="C32" s="91"/>
      <c r="D32" s="91"/>
      <c r="E32" s="91"/>
      <c r="F32" s="91"/>
      <c r="G32" s="91"/>
      <c r="H32" s="91"/>
      <c r="M32" s="91"/>
      <c r="N32" s="91"/>
      <c r="O32" s="91"/>
      <c r="P32" s="91"/>
      <c r="Q32" s="91"/>
      <c r="R32" s="91"/>
      <c r="S32" s="91"/>
    </row>
    <row r="34" spans="1:16" x14ac:dyDescent="0.25">
      <c r="A34" s="2" t="s">
        <v>522</v>
      </c>
    </row>
    <row r="35" spans="1:16" x14ac:dyDescent="0.25">
      <c r="A35" s="2" t="s">
        <v>213</v>
      </c>
      <c r="B35" s="2" t="s">
        <v>59</v>
      </c>
      <c r="C35" s="2" t="s">
        <v>57</v>
      </c>
      <c r="D35" s="2" t="s">
        <v>60</v>
      </c>
      <c r="E35" s="2" t="s">
        <v>54</v>
      </c>
      <c r="F35" s="2" t="s">
        <v>53</v>
      </c>
      <c r="G35" s="2" t="s">
        <v>61</v>
      </c>
      <c r="H35" s="2" t="s">
        <v>62</v>
      </c>
    </row>
    <row r="36" spans="1:16" x14ac:dyDescent="0.25">
      <c r="A36" s="90" t="s">
        <v>520</v>
      </c>
      <c r="B36" s="91"/>
      <c r="C36" s="91">
        <f>'canada_ag 36US3'!AA18</f>
        <v>600882.88325083943</v>
      </c>
      <c r="D36" s="91"/>
      <c r="E36" s="91"/>
      <c r="F36" s="91"/>
      <c r="G36" s="91"/>
      <c r="H36" s="91">
        <f>'canada_ag 36US3'!AM18</f>
        <v>107266.09313444296</v>
      </c>
    </row>
    <row r="37" spans="1:16" x14ac:dyDescent="0.25">
      <c r="A37" s="90" t="s">
        <v>521</v>
      </c>
      <c r="B37" s="91">
        <f>'canada_og2D 36US3'!U11</f>
        <v>527.3674234301352</v>
      </c>
      <c r="C37" s="91">
        <f>'canada_og2D 36US3'!AJ11</f>
        <v>7.2117958299574996</v>
      </c>
      <c r="D37" s="91">
        <f>'canada_og2D 36US3'!AO11</f>
        <v>2115.4585126157808</v>
      </c>
      <c r="E37" s="91">
        <f>'canada_og2D 36US3'!AZ11</f>
        <v>141.60357117607049</v>
      </c>
      <c r="F37" s="91">
        <f>'canada_og2D 36US3'!BA11</f>
        <v>141.60340637129249</v>
      </c>
      <c r="G37" s="91">
        <f>'canada_og2D 36US3'!BO11</f>
        <v>3714.3587852707847</v>
      </c>
      <c r="H37" s="91">
        <f>'canada_og2D 36US3'!BV11</f>
        <v>489810.58406294056</v>
      </c>
    </row>
    <row r="38" spans="1:16" x14ac:dyDescent="0.25">
      <c r="A38" s="90" t="s">
        <v>344</v>
      </c>
      <c r="E38" s="91">
        <f>'othafdust 36US3'!AZ18</f>
        <v>810859.17971621151</v>
      </c>
      <c r="F38" s="91">
        <f>'othafdust 36US3'!BA18</f>
        <v>125871.09694709272</v>
      </c>
      <c r="G38" s="2"/>
      <c r="H38" s="2"/>
    </row>
    <row r="39" spans="1:16" x14ac:dyDescent="0.25">
      <c r="A39" s="90" t="s">
        <v>336</v>
      </c>
      <c r="B39" s="91">
        <f>'othar 36US3'!S50</f>
        <v>2356240.6340834927</v>
      </c>
      <c r="C39" s="91">
        <f>'othar 36US3'!AH50</f>
        <v>4019.4905777688377</v>
      </c>
      <c r="D39" s="91">
        <f>'othar 36US3'!AM50</f>
        <v>308601.42733050248</v>
      </c>
      <c r="E39" s="91">
        <f>'othar 36US3'!AX50</f>
        <v>232951.01176741553</v>
      </c>
      <c r="F39" s="91">
        <f>'othar 36US3'!AY50</f>
        <v>175488.26576451305</v>
      </c>
      <c r="G39" s="91">
        <f>'othar 36US3'!BM50</f>
        <v>17180.015295390083</v>
      </c>
      <c r="H39" s="91">
        <f>'othar 36US3'!BT50</f>
        <v>780201.19797710388</v>
      </c>
    </row>
    <row r="40" spans="1:16" x14ac:dyDescent="0.25">
      <c r="A40" s="90" t="s">
        <v>383</v>
      </c>
      <c r="B40" s="91">
        <f>'onroad_can 36US3'!S50</f>
        <v>1655613.1811407767</v>
      </c>
      <c r="C40" s="91">
        <f>'onroad_can 36US3'!AH50</f>
        <v>7108.7784895476489</v>
      </c>
      <c r="D40" s="91">
        <f>'onroad_can 36US3'!AM50</f>
        <v>268025.37124268821</v>
      </c>
      <c r="E40" s="91">
        <f>'onroad_can 36US3'!AX50</f>
        <v>27680.292748017509</v>
      </c>
      <c r="F40" s="91">
        <f>'onroad_can 36US3'!AY50</f>
        <v>11859.320722751601</v>
      </c>
      <c r="G40" s="91">
        <f>'onroad_can 36US3'!BM50</f>
        <v>971.14793055698101</v>
      </c>
      <c r="H40" s="91">
        <f>'onroad_can 36US3'!BT50</f>
        <v>106159.09017698129</v>
      </c>
    </row>
    <row r="41" spans="1:16" x14ac:dyDescent="0.25">
      <c r="A41" s="90" t="s">
        <v>337</v>
      </c>
      <c r="B41" s="91">
        <f>'othpt 36US3'!V50</f>
        <v>1364415.5013290071</v>
      </c>
      <c r="C41" s="91">
        <f>'othpt 36US3'!AK50</f>
        <v>24576.131395311637</v>
      </c>
      <c r="D41" s="91">
        <f>'othpt 36US3'!AP50</f>
        <v>686690.90702643339</v>
      </c>
      <c r="E41" s="91">
        <f>'othpt 36US3'!BA50</f>
        <v>80093.916704240517</v>
      </c>
      <c r="F41" s="91">
        <f>'othpt 36US3'!BB50</f>
        <v>48582.399875379066</v>
      </c>
      <c r="G41" s="91">
        <f>'othpt 36US3'!BP50</f>
        <v>993176.87945733429</v>
      </c>
      <c r="H41" s="91">
        <f>'othpt 36US3'!BW50</f>
        <v>214520.28408960724</v>
      </c>
    </row>
    <row r="42" spans="1:16" x14ac:dyDescent="0.25">
      <c r="A42" s="90" t="s">
        <v>445</v>
      </c>
      <c r="B42" s="91"/>
      <c r="C42" s="91"/>
      <c r="D42" s="91"/>
      <c r="E42" s="91">
        <f>'othptdust 36US3'!AZ18</f>
        <v>152833.54714158224</v>
      </c>
      <c r="F42" s="91">
        <f>'othptdust 36US3'!BA18</f>
        <v>52952.891530197208</v>
      </c>
      <c r="G42" s="91"/>
      <c r="H42" s="91"/>
    </row>
    <row r="43" spans="1:16" x14ac:dyDescent="0.25">
      <c r="A43" s="90" t="s">
        <v>446</v>
      </c>
      <c r="B43" s="91">
        <f>'ptfire_othna 36US3'!S60</f>
        <v>6282820.8355382038</v>
      </c>
      <c r="C43" s="91">
        <f>'ptfire_othna 36US3'!AI60</f>
        <v>104682.92340667988</v>
      </c>
      <c r="D43" s="91">
        <f>'ptfire_othna 36US3'!AN60</f>
        <v>134300.71477510882</v>
      </c>
      <c r="E43" s="91">
        <f>'ptfire_othna 36US3'!AY60</f>
        <v>685169.0927075434</v>
      </c>
      <c r="F43" s="91">
        <f>'ptfire_othna 36US3'!AZ60</f>
        <v>580962.64185648249</v>
      </c>
      <c r="G43" s="91">
        <f>'ptfire_othna 36US3'!BN60</f>
        <v>60914.272950218699</v>
      </c>
      <c r="H43" s="91">
        <f>'ptfire_othna 36US3'!BU60</f>
        <v>1501987.9991796692</v>
      </c>
      <c r="J43" s="91"/>
      <c r="K43" s="91"/>
      <c r="L43" s="91"/>
      <c r="M43" s="91"/>
      <c r="N43" s="91"/>
      <c r="O43" s="91"/>
      <c r="P43" s="91"/>
    </row>
    <row r="44" spans="1:16" x14ac:dyDescent="0.25">
      <c r="A44" s="90" t="s">
        <v>461</v>
      </c>
      <c r="B44" s="91">
        <f>'cmv_c1c2 36'!Z64+'cmv_c3 36'!Z64</f>
        <v>14788.629726370669</v>
      </c>
      <c r="C44" s="91">
        <f>'cmv_c1c2 36'!AO64+'cmv_c3 36'!AO64</f>
        <v>52.473889927445839</v>
      </c>
      <c r="D44" s="91">
        <f>'cmv_c1c2 36'!AT64+'cmv_c3 36'!AT64</f>
        <v>88544.560078616778</v>
      </c>
      <c r="E44" s="91">
        <f>'cmv_c1c2 36'!BE64+'cmv_c3 36'!BE64</f>
        <v>2463.4586732986127</v>
      </c>
      <c r="F44" s="91">
        <f>'cmv_c1c2 36'!BF64+'cmv_c3 36'!BF64</f>
        <v>2284.7403831423608</v>
      </c>
      <c r="G44" s="91">
        <f>'cmv_c1c2 36'!BT64+'cmv_c3 36'!BT64</f>
        <v>5507.138941579693</v>
      </c>
      <c r="H44" s="91">
        <f>'cmv_c1c2 36'!CA64+'cmv_c3 36'!CA64</f>
        <v>7133.8095881192748</v>
      </c>
      <c r="J44" s="91"/>
      <c r="K44" s="91"/>
      <c r="L44" s="91"/>
      <c r="M44" s="91"/>
      <c r="N44" s="91"/>
      <c r="O44" s="91"/>
      <c r="P44" s="91"/>
    </row>
    <row r="45" spans="1:16" x14ac:dyDescent="0.25">
      <c r="A45" s="2" t="s">
        <v>338</v>
      </c>
      <c r="B45" s="1">
        <f>SUM(B36:B44)</f>
        <v>11674406.149241282</v>
      </c>
      <c r="C45" s="1">
        <f t="shared" ref="C45:H45" si="2">SUM(C36:C44)</f>
        <v>741329.89280590496</v>
      </c>
      <c r="D45" s="1">
        <f t="shared" si="2"/>
        <v>1488278.4389659653</v>
      </c>
      <c r="E45" s="1">
        <f t="shared" si="2"/>
        <v>1992192.1030294853</v>
      </c>
      <c r="F45" s="1">
        <f t="shared" si="2"/>
        <v>998142.96048592986</v>
      </c>
      <c r="G45" s="1">
        <f t="shared" si="2"/>
        <v>1081463.8133603507</v>
      </c>
      <c r="H45" s="1">
        <f t="shared" si="2"/>
        <v>3207079.0582088646</v>
      </c>
    </row>
    <row r="46" spans="1:16" x14ac:dyDescent="0.25">
      <c r="A46" s="90" t="s">
        <v>339</v>
      </c>
      <c r="B46" s="91">
        <f>'othar 36US3'!S51</f>
        <v>1821647.3704572432</v>
      </c>
      <c r="C46" s="91">
        <f>'othar 36US3'!AH51</f>
        <v>552206.8495109044</v>
      </c>
      <c r="D46" s="91">
        <f>'othar 36US3'!AM51</f>
        <v>263072.03555104096</v>
      </c>
      <c r="E46" s="91">
        <f>'othar 36US3'!AX51</f>
        <v>483534.35398758284</v>
      </c>
      <c r="F46" s="91">
        <f>'othar 36US3'!AY51</f>
        <v>266265.13331664592</v>
      </c>
      <c r="G46" s="91">
        <f>'othar 36US3'!BM51</f>
        <v>13459.10913618903</v>
      </c>
      <c r="H46" s="91">
        <f>'othar 36US3'!BT51</f>
        <v>1731394.1317581502</v>
      </c>
    </row>
    <row r="47" spans="1:16" x14ac:dyDescent="0.25">
      <c r="A47" s="90" t="s">
        <v>384</v>
      </c>
      <c r="B47" s="91">
        <f>'onroad_mex 36US3'!Y38</f>
        <v>6053503.3542399453</v>
      </c>
      <c r="C47" s="91">
        <f>'onroad_mex 36US3'!AL38</f>
        <v>12082.769273845668</v>
      </c>
      <c r="D47" s="91">
        <f>'onroad_mex 36US3'!AQ38</f>
        <v>1447198.7220145515</v>
      </c>
      <c r="E47" s="91">
        <f>'onroad_mex 36US3'!BA38</f>
        <v>94406.847063810113</v>
      </c>
      <c r="F47" s="91">
        <f>'onroad_mex 36US3'!BB38</f>
        <v>72468.284636602708</v>
      </c>
      <c r="G47" s="91">
        <f>'onroad_mex 36US3'!BP38</f>
        <v>31837.747567998951</v>
      </c>
      <c r="H47" s="91">
        <f>'onroad_mex 36US3'!BU38</f>
        <v>560284.14912591386</v>
      </c>
    </row>
    <row r="48" spans="1:16" x14ac:dyDescent="0.25">
      <c r="A48" s="90" t="s">
        <v>340</v>
      </c>
      <c r="B48" s="91">
        <f>'othpt 36US3'!V51</f>
        <v>381637.67734965554</v>
      </c>
      <c r="C48" s="91">
        <f>'othpt 36US3'!AK51</f>
        <v>4088.2612186364927</v>
      </c>
      <c r="D48" s="91">
        <f>'othpt 36US3'!AP51</f>
        <v>537165.14483041421</v>
      </c>
      <c r="E48" s="91">
        <f>'othpt 36US3'!BA51</f>
        <v>251988.84569568417</v>
      </c>
      <c r="F48" s="91">
        <f>'othpt 36US3'!BB51</f>
        <v>167146.61111650337</v>
      </c>
      <c r="G48" s="91">
        <f>'othpt 36US3'!BP51</f>
        <v>1416350.0685495127</v>
      </c>
      <c r="H48" s="91">
        <f>'othpt 36US3'!BW51</f>
        <v>141036.70762151951</v>
      </c>
    </row>
    <row r="49" spans="1:22" x14ac:dyDescent="0.25">
      <c r="A49" s="90" t="s">
        <v>447</v>
      </c>
      <c r="B49" s="91">
        <f>'ptfire_othna 36US3'!S61</f>
        <v>7133495.701788309</v>
      </c>
      <c r="C49" s="91">
        <f>'ptfire_othna 36US3'!AI61</f>
        <v>120584.1340488766</v>
      </c>
      <c r="D49" s="91">
        <f>'ptfire_othna 36US3'!AN61</f>
        <v>346989.65044853429</v>
      </c>
      <c r="E49" s="91">
        <f>'ptfire_othna 36US3'!AY61</f>
        <v>1155562.6084483429</v>
      </c>
      <c r="F49" s="91">
        <f>'ptfire_othna 36US3'!AZ61</f>
        <v>745859.61870713276</v>
      </c>
      <c r="G49" s="91">
        <f>'ptfire_othna 36US3'!BN61</f>
        <v>45208.354674231108</v>
      </c>
      <c r="H49" s="91">
        <f>'ptfire_othna 36US3'!BU61</f>
        <v>2259747.4077874045</v>
      </c>
    </row>
    <row r="50" spans="1:22" x14ac:dyDescent="0.25">
      <c r="A50" s="90" t="s">
        <v>462</v>
      </c>
      <c r="B50" s="91">
        <f>'cmv_c1c2 36'!Z65+'cmv_c3 36'!Z65</f>
        <v>79676.784043121705</v>
      </c>
      <c r="C50" s="91">
        <f>'cmv_c1c2 36'!AO65+'cmv_c3 36'!AO65</f>
        <v>0</v>
      </c>
      <c r="D50" s="91">
        <f>'cmv_c1c2 36'!AT65+'cmv_c3 36'!AT65</f>
        <v>252331.10662757652</v>
      </c>
      <c r="E50" s="91">
        <f>'cmv_c1c2 36'!BE65+'cmv_c3 36'!BE65</f>
        <v>20046.3018996254</v>
      </c>
      <c r="F50" s="91">
        <f>'cmv_c1c2 36'!BF65+'cmv_c3 36'!BF65</f>
        <v>18571.066848332772</v>
      </c>
      <c r="G50" s="91">
        <f>'cmv_c1c2 36'!BT65+'cmv_c3 36'!BT65</f>
        <v>19303.661429188433</v>
      </c>
      <c r="H50" s="91">
        <f>'cmv_c1c2 36'!CA65+'cmv_c3 36'!CA65</f>
        <v>10853.397441364201</v>
      </c>
    </row>
    <row r="51" spans="1:22" x14ac:dyDescent="0.25">
      <c r="A51" s="2" t="s">
        <v>341</v>
      </c>
      <c r="B51" s="1">
        <f>SUM(B46:B50)</f>
        <v>15469960.887878276</v>
      </c>
      <c r="C51" s="1">
        <f t="shared" ref="C51:H51" si="3">SUM(C46:C50)</f>
        <v>688962.01405226323</v>
      </c>
      <c r="D51" s="1">
        <f t="shared" si="3"/>
        <v>2846756.6594721172</v>
      </c>
      <c r="E51" s="1">
        <f t="shared" si="3"/>
        <v>2005538.9570950456</v>
      </c>
      <c r="F51" s="1">
        <f t="shared" si="3"/>
        <v>1270310.7146252175</v>
      </c>
      <c r="G51" s="1">
        <f t="shared" si="3"/>
        <v>1526158.9413571202</v>
      </c>
      <c r="H51" s="1">
        <f t="shared" si="3"/>
        <v>4703315.7937343521</v>
      </c>
    </row>
    <row r="52" spans="1:22" x14ac:dyDescent="0.25">
      <c r="A52" s="90" t="s">
        <v>463</v>
      </c>
      <c r="B52" s="91">
        <f>'cmv_c1c2 36'!Z59+'cmv_c3 36'!Z59</f>
        <v>43337.688711495408</v>
      </c>
      <c r="C52" s="91">
        <f>'cmv_c1c2 36'!AO59+'cmv_c3 36'!AO59</f>
        <v>190.93280152600542</v>
      </c>
      <c r="D52" s="91">
        <f>'cmv_c1c2 36'!AT59+'cmv_c3 36'!AT59</f>
        <v>280425.36772950669</v>
      </c>
      <c r="E52" s="91">
        <f>'cmv_c1c2 36'!BE59+'cmv_c3 36'!BE59</f>
        <v>10739.981856556451</v>
      </c>
      <c r="F52" s="91">
        <f>'cmv_c1c2 36'!BF59+'cmv_c3 36'!BF59</f>
        <v>9919.7931595174796</v>
      </c>
      <c r="G52" s="91">
        <f>'cmv_c1c2 36'!BT59+'cmv_c3 36'!BT59</f>
        <v>50540.158384845505</v>
      </c>
      <c r="H52" s="91">
        <f>'cmv_c1c2 36'!CA59+'cmv_c3 36'!CA59</f>
        <v>20649.876128562468</v>
      </c>
    </row>
    <row r="53" spans="1:22" x14ac:dyDescent="0.25">
      <c r="A53" s="90" t="s">
        <v>464</v>
      </c>
      <c r="B53" s="91">
        <f>'cmv_c1c2 36'!Z60+'cmv_c3 36'!Z60</f>
        <v>108334.36583232664</v>
      </c>
      <c r="C53" s="91">
        <f>'cmv_c1c2 36'!AO60+'cmv_c3 36'!AO60</f>
        <v>741.4834363619326</v>
      </c>
      <c r="D53" s="91">
        <f>'cmv_c1c2 36'!AT60+'cmv_c3 36'!AT60</f>
        <v>1234211.1745065392</v>
      </c>
      <c r="E53" s="91">
        <f>'cmv_c1c2 36'!BE60+'cmv_c3 36'!BE60</f>
        <v>58173.595851070204</v>
      </c>
      <c r="F53" s="91">
        <f>'cmv_c1c2 36'!BF60+'cmv_c3 36'!BF60</f>
        <v>53534.135467025131</v>
      </c>
      <c r="G53" s="91">
        <f>'cmv_c1c2 36'!BT60+'cmv_c3 36'!BT60</f>
        <v>155668.31366158795</v>
      </c>
      <c r="H53" s="91">
        <f>'cmv_c1c2 36'!CA60+'cmv_c3 36'!CA60</f>
        <v>49468.498566885413</v>
      </c>
    </row>
    <row r="54" spans="1:22" x14ac:dyDescent="0.25">
      <c r="A54" s="90" t="s">
        <v>465</v>
      </c>
      <c r="B54" s="91">
        <f>pt_oilgas!B59</f>
        <v>50051.887477999997</v>
      </c>
      <c r="C54" s="91">
        <f>pt_oilgas!C59</f>
        <v>14.822471386</v>
      </c>
      <c r="D54" s="91">
        <f>pt_oilgas!D59</f>
        <v>48691.175812000001</v>
      </c>
      <c r="E54" s="91">
        <f>pt_oilgas!E59</f>
        <v>667.61019500999998</v>
      </c>
      <c r="F54" s="91">
        <f>pt_oilgas!F59</f>
        <v>666.51847902999998</v>
      </c>
      <c r="G54" s="91">
        <f>pt_oilgas!G59</f>
        <v>501.91039482999997</v>
      </c>
      <c r="H54" s="91">
        <f>pt_oilgas!H59</f>
        <v>48209.665652000003</v>
      </c>
    </row>
    <row r="55" spans="1:22" x14ac:dyDescent="0.25">
      <c r="A55" s="2" t="s">
        <v>433</v>
      </c>
      <c r="B55" s="1">
        <f t="shared" ref="B55:H55" si="4">B53+B52+B51+B45+B54</f>
        <v>27346090.979141381</v>
      </c>
      <c r="C55" s="1">
        <f t="shared" si="4"/>
        <v>1431239.1455674421</v>
      </c>
      <c r="D55" s="1">
        <f t="shared" si="4"/>
        <v>5898362.8164861286</v>
      </c>
      <c r="E55" s="1">
        <f t="shared" si="4"/>
        <v>4067312.2480271673</v>
      </c>
      <c r="F55" s="1">
        <f t="shared" si="4"/>
        <v>2332574.1222167201</v>
      </c>
      <c r="G55" s="1">
        <f t="shared" si="4"/>
        <v>2814333.1371587343</v>
      </c>
      <c r="H55" s="1">
        <f t="shared" si="4"/>
        <v>8028722.8922906658</v>
      </c>
    </row>
    <row r="58" spans="1:22" x14ac:dyDescent="0.25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x14ac:dyDescent="0.25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x14ac:dyDescent="0.25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x14ac:dyDescent="0.25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x14ac:dyDescent="0.25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2:22" x14ac:dyDescent="0.25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2:22" x14ac:dyDescent="0.25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2:22" x14ac:dyDescent="0.25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2:22" x14ac:dyDescent="0.25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2:22" x14ac:dyDescent="0.25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2:22" x14ac:dyDescent="0.25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2:22" x14ac:dyDescent="0.25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2:22" x14ac:dyDescent="0.25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2:22" x14ac:dyDescent="0.25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D6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X16" sqref="X16"/>
    </sheetView>
  </sheetViews>
  <sheetFormatPr defaultColWidth="9.140625" defaultRowHeight="15" x14ac:dyDescent="0.25"/>
  <cols>
    <col min="1" max="1" width="20.7109375" style="90" bestFit="1" customWidth="1"/>
    <col min="2" max="2" width="10.140625" style="91" customWidth="1"/>
    <col min="3" max="7" width="9.140625" style="91"/>
    <col min="8" max="8" width="10.28515625" style="91" bestFit="1" customWidth="1"/>
    <col min="9" max="9" width="9.140625" style="27"/>
    <col min="10" max="10" width="20.7109375" style="27" customWidth="1"/>
    <col min="11" max="11" width="6.7109375" style="91" bestFit="1" customWidth="1"/>
    <col min="12" max="12" width="5.7109375" style="25" bestFit="1" customWidth="1"/>
    <col min="13" max="13" width="6.7109375" style="25" bestFit="1" customWidth="1"/>
    <col min="14" max="14" width="14.5703125" style="25" bestFit="1" customWidth="1"/>
    <col min="15" max="15" width="6.7109375" style="25" bestFit="1" customWidth="1"/>
    <col min="16" max="16" width="5.42578125" style="91" bestFit="1" customWidth="1"/>
    <col min="17" max="17" width="5.7109375" style="25" bestFit="1" customWidth="1"/>
    <col min="18" max="18" width="6.7109375" style="25" bestFit="1" customWidth="1"/>
    <col min="19" max="19" width="9.28515625" style="25" bestFit="1" customWidth="1"/>
    <col min="20" max="21" width="6.7109375" style="25" bestFit="1" customWidth="1"/>
    <col min="22" max="22" width="5.7109375" style="25" bestFit="1" customWidth="1"/>
    <col min="23" max="23" width="5.85546875" style="25" bestFit="1" customWidth="1"/>
    <col min="24" max="24" width="6.7109375" style="91" customWidth="1"/>
    <col min="25" max="25" width="6.7109375" style="25" bestFit="1" customWidth="1"/>
    <col min="26" max="26" width="15.42578125" style="25" bestFit="1" customWidth="1"/>
    <col min="27" max="27" width="11.28515625" style="25" bestFit="1" customWidth="1"/>
    <col min="28" max="28" width="6.5703125" style="25" bestFit="1" customWidth="1"/>
    <col min="29" max="30" width="5.7109375" style="25" bestFit="1" customWidth="1"/>
    <col min="31" max="31" width="5.42578125" style="91" bestFit="1" customWidth="1"/>
    <col min="32" max="33" width="6.7109375" style="25" bestFit="1" customWidth="1"/>
    <col min="34" max="34" width="6.140625" style="25" bestFit="1" customWidth="1"/>
    <col min="35" max="35" width="6.7109375" style="25" bestFit="1" customWidth="1"/>
    <col min="36" max="36" width="10" style="25" bestFit="1" customWidth="1"/>
    <col min="37" max="37" width="7.7109375" style="91" bestFit="1" customWidth="1"/>
    <col min="38" max="38" width="6.7109375" style="25" bestFit="1" customWidth="1"/>
    <col min="39" max="39" width="5.7109375" style="25" bestFit="1" customWidth="1"/>
    <col min="40" max="40" width="6.7109375" style="25" bestFit="1" customWidth="1"/>
    <col min="41" max="41" width="6" style="25" bestFit="1" customWidth="1"/>
    <col min="42" max="42" width="6.7109375" style="25" bestFit="1" customWidth="1"/>
    <col min="43" max="43" width="4.28515625" style="25" bestFit="1" customWidth="1"/>
    <col min="44" max="44" width="6.7109375" style="25" bestFit="1" customWidth="1"/>
    <col min="45" max="45" width="4.5703125" style="25" bestFit="1" customWidth="1"/>
    <col min="46" max="46" width="4.140625" style="25" bestFit="1" customWidth="1"/>
    <col min="47" max="47" width="5.7109375" style="25" bestFit="1" customWidth="1"/>
    <col min="48" max="48" width="4.140625" style="25" bestFit="1" customWidth="1"/>
    <col min="49" max="49" width="5.85546875" style="25" bestFit="1" customWidth="1"/>
    <col min="50" max="50" width="4.140625" style="25" bestFit="1" customWidth="1"/>
    <col min="51" max="52" width="7.7109375" style="25" bestFit="1" customWidth="1"/>
    <col min="53" max="53" width="6.7109375" style="25" bestFit="1" customWidth="1"/>
    <col min="54" max="54" width="5.140625" style="25" bestFit="1" customWidth="1"/>
    <col min="55" max="55" width="5.28515625" style="25" bestFit="1" customWidth="1"/>
    <col min="56" max="56" width="8.7109375" style="25" bestFit="1" customWidth="1"/>
    <col min="57" max="57" width="4.85546875" style="25" bestFit="1" customWidth="1"/>
    <col min="58" max="58" width="7.85546875" style="25" bestFit="1" customWidth="1"/>
    <col min="59" max="59" width="5.85546875" style="25" bestFit="1" customWidth="1"/>
    <col min="60" max="60" width="6" style="25" bestFit="1" customWidth="1"/>
    <col min="61" max="61" width="6.7109375" style="25" bestFit="1" customWidth="1"/>
    <col min="62" max="62" width="5.7109375" style="25" bestFit="1" customWidth="1"/>
    <col min="63" max="63" width="3.85546875" style="25" bestFit="1" customWidth="1"/>
    <col min="64" max="64" width="5.5703125" style="25" bestFit="1" customWidth="1"/>
    <col min="65" max="65" width="3.85546875" style="25" bestFit="1" customWidth="1"/>
    <col min="66" max="66" width="5.7109375" style="25" bestFit="1" customWidth="1"/>
    <col min="67" max="67" width="8" style="25" bestFit="1" customWidth="1"/>
    <col min="68" max="68" width="5.28515625" style="25" bestFit="1" customWidth="1"/>
    <col min="69" max="69" width="5.7109375" style="25" bestFit="1" customWidth="1"/>
    <col min="70" max="70" width="6.7109375" style="25" bestFit="1" customWidth="1"/>
    <col min="71" max="71" width="4.85546875" style="91" bestFit="1" customWidth="1"/>
    <col min="72" max="72" width="6.7109375" style="25" bestFit="1" customWidth="1"/>
    <col min="73" max="73" width="9.140625" style="25" bestFit="1" customWidth="1"/>
    <col min="74" max="74" width="7.140625" style="25" bestFit="1" customWidth="1"/>
    <col min="75" max="75" width="7.7109375" style="25" customWidth="1"/>
    <col min="76" max="76" width="10.28515625" style="27" bestFit="1" customWidth="1"/>
    <col min="77" max="80" width="9.140625" style="27"/>
    <col min="81" max="81" width="8.5703125" style="27" customWidth="1"/>
    <col min="82" max="16384" width="9.140625" style="27"/>
  </cols>
  <sheetData>
    <row r="1" spans="1:82" x14ac:dyDescent="0.25">
      <c r="B1" s="91" t="s">
        <v>478</v>
      </c>
      <c r="J1" s="27" t="s">
        <v>470</v>
      </c>
      <c r="BX1" s="27" t="s">
        <v>309</v>
      </c>
    </row>
    <row r="2" spans="1:82" x14ac:dyDescent="0.25">
      <c r="A2" s="78" t="s">
        <v>52</v>
      </c>
      <c r="B2" s="91" t="s">
        <v>59</v>
      </c>
      <c r="C2" s="91" t="s">
        <v>57</v>
      </c>
      <c r="D2" s="91" t="s">
        <v>60</v>
      </c>
      <c r="E2" s="91" t="s">
        <v>54</v>
      </c>
      <c r="F2" s="91" t="s">
        <v>53</v>
      </c>
      <c r="G2" s="91" t="s">
        <v>61</v>
      </c>
      <c r="H2" s="91" t="s">
        <v>62</v>
      </c>
      <c r="J2" s="27" t="s">
        <v>226</v>
      </c>
      <c r="K2" s="91" t="s">
        <v>466</v>
      </c>
      <c r="L2" s="25" t="s">
        <v>359</v>
      </c>
      <c r="M2" s="25" t="s">
        <v>131</v>
      </c>
      <c r="N2" s="25" t="s">
        <v>132</v>
      </c>
      <c r="O2" s="25" t="s">
        <v>133</v>
      </c>
      <c r="P2" s="91" t="s">
        <v>334</v>
      </c>
      <c r="Q2" s="25" t="s">
        <v>360</v>
      </c>
      <c r="R2" s="25" t="s">
        <v>134</v>
      </c>
      <c r="S2" s="25" t="s">
        <v>59</v>
      </c>
      <c r="T2" s="25" t="s">
        <v>136</v>
      </c>
      <c r="U2" s="25" t="s">
        <v>137</v>
      </c>
      <c r="V2" s="25" t="s">
        <v>361</v>
      </c>
      <c r="W2" s="25" t="s">
        <v>138</v>
      </c>
      <c r="X2" s="91" t="s">
        <v>467</v>
      </c>
      <c r="Y2" s="25" t="s">
        <v>139</v>
      </c>
      <c r="Z2" s="25" t="s">
        <v>140</v>
      </c>
      <c r="AA2" s="25" t="s">
        <v>212</v>
      </c>
      <c r="AB2" s="25" t="s">
        <v>141</v>
      </c>
      <c r="AC2" s="25" t="s">
        <v>142</v>
      </c>
      <c r="AD2" s="25" t="s">
        <v>143</v>
      </c>
      <c r="AE2" s="91" t="s">
        <v>468</v>
      </c>
      <c r="AF2" s="25" t="s">
        <v>362</v>
      </c>
      <c r="AG2" s="25" t="s">
        <v>144</v>
      </c>
      <c r="AH2" s="25" t="s">
        <v>367</v>
      </c>
      <c r="AI2" s="25" t="s">
        <v>57</v>
      </c>
      <c r="AJ2" s="25" t="s">
        <v>128</v>
      </c>
      <c r="AK2" s="91" t="s">
        <v>469</v>
      </c>
      <c r="AL2" s="25" t="s">
        <v>145</v>
      </c>
      <c r="AM2" s="25" t="s">
        <v>146</v>
      </c>
      <c r="AN2" s="25" t="s">
        <v>60</v>
      </c>
      <c r="AO2" s="25" t="s">
        <v>147</v>
      </c>
      <c r="AP2" s="25" t="s">
        <v>148</v>
      </c>
      <c r="AQ2" s="25" t="s">
        <v>149</v>
      </c>
      <c r="AR2" s="25" t="s">
        <v>150</v>
      </c>
      <c r="AS2" s="25" t="s">
        <v>151</v>
      </c>
      <c r="AT2" s="25" t="s">
        <v>152</v>
      </c>
      <c r="AU2" s="25" t="s">
        <v>153</v>
      </c>
      <c r="AV2" s="25" t="s">
        <v>154</v>
      </c>
      <c r="AW2" s="25" t="s">
        <v>155</v>
      </c>
      <c r="AX2" s="25" t="s">
        <v>156</v>
      </c>
      <c r="AY2" s="25" t="s">
        <v>54</v>
      </c>
      <c r="AZ2" s="25" t="s">
        <v>53</v>
      </c>
      <c r="BA2" s="25" t="s">
        <v>157</v>
      </c>
      <c r="BB2" s="25" t="s">
        <v>158</v>
      </c>
      <c r="BC2" s="25" t="s">
        <v>159</v>
      </c>
      <c r="BD2" s="25" t="s">
        <v>160</v>
      </c>
      <c r="BE2" s="25" t="s">
        <v>161</v>
      </c>
      <c r="BF2" s="25" t="s">
        <v>162</v>
      </c>
      <c r="BG2" s="25" t="s">
        <v>163</v>
      </c>
      <c r="BH2" s="25" t="s">
        <v>164</v>
      </c>
      <c r="BI2" s="25" t="s">
        <v>165</v>
      </c>
      <c r="BJ2" s="25" t="s">
        <v>363</v>
      </c>
      <c r="BK2" s="25" t="s">
        <v>166</v>
      </c>
      <c r="BL2" s="25" t="s">
        <v>167</v>
      </c>
      <c r="BM2" s="25" t="s">
        <v>168</v>
      </c>
      <c r="BN2" s="25" t="s">
        <v>61</v>
      </c>
      <c r="BO2" s="25" t="s">
        <v>368</v>
      </c>
      <c r="BP2" s="25" t="s">
        <v>169</v>
      </c>
      <c r="BQ2" s="25" t="s">
        <v>170</v>
      </c>
      <c r="BR2" s="25" t="s">
        <v>171</v>
      </c>
      <c r="BS2" s="91" t="s">
        <v>172</v>
      </c>
      <c r="BT2" s="30" t="s">
        <v>173</v>
      </c>
      <c r="BU2" s="25" t="s">
        <v>174</v>
      </c>
      <c r="BV2" s="25" t="s">
        <v>369</v>
      </c>
      <c r="BX2" s="25" t="s">
        <v>59</v>
      </c>
      <c r="BY2" s="25" t="s">
        <v>57</v>
      </c>
      <c r="BZ2" s="25" t="s">
        <v>60</v>
      </c>
      <c r="CA2" s="25" t="s">
        <v>54</v>
      </c>
      <c r="CB2" s="25" t="s">
        <v>53</v>
      </c>
      <c r="CC2" s="25" t="s">
        <v>61</v>
      </c>
      <c r="CD2" s="25" t="s">
        <v>62</v>
      </c>
    </row>
    <row r="3" spans="1:82" x14ac:dyDescent="0.25">
      <c r="A3" s="24" t="s">
        <v>121</v>
      </c>
      <c r="B3" s="91">
        <v>15941.570755999999</v>
      </c>
      <c r="C3" s="91">
        <v>262.350121</v>
      </c>
      <c r="D3" s="91">
        <v>253.95003600000001</v>
      </c>
      <c r="E3" s="91">
        <v>1654.252864</v>
      </c>
      <c r="F3" s="91">
        <v>1401.9093849999999</v>
      </c>
      <c r="G3" s="91">
        <v>130.94072299999999</v>
      </c>
      <c r="H3" s="91">
        <v>3771.2812560000002</v>
      </c>
      <c r="J3" s="27" t="s">
        <v>121</v>
      </c>
      <c r="K3" s="91">
        <v>52.001127099147297</v>
      </c>
      <c r="L3" s="25">
        <v>7.5940393193009097</v>
      </c>
      <c r="M3" s="25">
        <v>6.8345708881694396</v>
      </c>
      <c r="N3" s="25">
        <v>6.8345708881694396</v>
      </c>
      <c r="O3" s="25">
        <v>9.7477195605085996</v>
      </c>
      <c r="P3" s="91">
        <v>0</v>
      </c>
      <c r="Q3" s="25">
        <v>6.6899698088564001</v>
      </c>
      <c r="R3" s="25">
        <v>64.3324208405121</v>
      </c>
      <c r="S3" s="25">
        <v>1170.4943102013301</v>
      </c>
      <c r="T3" s="25">
        <v>15.332737554986</v>
      </c>
      <c r="U3" s="25">
        <v>8.2088030259759606</v>
      </c>
      <c r="V3" s="25">
        <v>3.6885375453628502</v>
      </c>
      <c r="W3" s="25">
        <v>0.24639137468516301</v>
      </c>
      <c r="X3" s="91">
        <v>39.706007496541503</v>
      </c>
      <c r="Y3" s="25">
        <v>30.123024109657798</v>
      </c>
      <c r="Z3" s="25">
        <v>30.123024109657798</v>
      </c>
      <c r="AA3" s="25">
        <v>30798.3428506864</v>
      </c>
      <c r="AB3" s="25">
        <v>0</v>
      </c>
      <c r="AC3" s="25">
        <v>3.3996910980230002</v>
      </c>
      <c r="AD3" s="25">
        <v>1.36859429820268</v>
      </c>
      <c r="AE3" s="91">
        <v>0.31562598363224698</v>
      </c>
      <c r="AF3" s="25">
        <v>11.4499302468625</v>
      </c>
      <c r="AG3" s="25">
        <v>27.374720852879999</v>
      </c>
      <c r="AH3" s="25">
        <v>0</v>
      </c>
      <c r="AI3" s="25">
        <v>19.4582372724416</v>
      </c>
      <c r="AJ3" s="25">
        <v>0</v>
      </c>
      <c r="AK3" s="91">
        <v>297.24674768652397</v>
      </c>
      <c r="AL3" s="25">
        <v>25.837922915392099</v>
      </c>
      <c r="AM3" s="25">
        <v>2.8708814056669798</v>
      </c>
      <c r="AN3" s="25">
        <v>28.708804321058999</v>
      </c>
      <c r="AO3" s="25">
        <v>0</v>
      </c>
      <c r="AP3" s="25">
        <v>20.7644988183226</v>
      </c>
      <c r="AQ3" s="25">
        <v>1.7024610195274299E-2</v>
      </c>
      <c r="AR3" s="25">
        <v>27.319255493642402</v>
      </c>
      <c r="AS3" s="25">
        <v>0.40825920843047397</v>
      </c>
      <c r="AT3" s="25">
        <v>0.228837469755342</v>
      </c>
      <c r="AU3" s="25">
        <v>3.5707484140500498</v>
      </c>
      <c r="AV3" s="25">
        <v>1.9898939025667299E-2</v>
      </c>
      <c r="AW3" s="25">
        <v>0</v>
      </c>
      <c r="AX3" s="25">
        <v>0.13299091144584599</v>
      </c>
      <c r="AY3" s="25">
        <v>130.45496396864999</v>
      </c>
      <c r="AZ3" s="25">
        <v>110.556019321196</v>
      </c>
      <c r="BA3" s="25">
        <v>19.898944647453298</v>
      </c>
      <c r="BB3" s="25">
        <v>1.9788429041485402E-2</v>
      </c>
      <c r="BC3" s="25">
        <v>5.5275307682556404E-4</v>
      </c>
      <c r="BD3" s="25">
        <v>17.6768717516272</v>
      </c>
      <c r="BE3" s="25">
        <v>1.34870285553663E-2</v>
      </c>
      <c r="BF3" s="25">
        <v>36.271301333245098</v>
      </c>
      <c r="BG3" s="25">
        <v>0.122157139943892</v>
      </c>
      <c r="BH3" s="25">
        <v>3.1064387087529E-2</v>
      </c>
      <c r="BI3" s="25">
        <v>51.825586181429301</v>
      </c>
      <c r="BJ3" s="25">
        <v>3.4213707188544702</v>
      </c>
      <c r="BK3" s="25">
        <v>6.8540746374774697E-2</v>
      </c>
      <c r="BL3" s="25">
        <v>0.147251773342813</v>
      </c>
      <c r="BM3" s="25">
        <v>1.65824456974046E-3</v>
      </c>
      <c r="BN3" s="25">
        <v>12.6912279016959</v>
      </c>
      <c r="BO3" s="25">
        <v>6.24469733154847</v>
      </c>
      <c r="BP3" s="25">
        <v>0</v>
      </c>
      <c r="BQ3" s="25">
        <v>3.01107317110842</v>
      </c>
      <c r="BR3" s="25">
        <v>8.9133200339886507</v>
      </c>
      <c r="BS3" s="91">
        <v>0</v>
      </c>
      <c r="BT3" s="25">
        <v>4.8525186216703302</v>
      </c>
      <c r="BU3" s="25">
        <v>279.71216245859398</v>
      </c>
      <c r="BV3" s="25">
        <v>2.0527674513357201</v>
      </c>
      <c r="BX3" s="22">
        <f>IF(B3&lt;&gt;0,(S3-B3)/B3,"")</f>
        <v>-0.92657597371571521</v>
      </c>
      <c r="BY3" s="22">
        <f>IF(C3&lt;&gt;0,(AI3-C3)/C3,"")</f>
        <v>-0.92583103374119802</v>
      </c>
      <c r="BZ3" s="22">
        <f>IF(D3&lt;&gt;0,(AN3-D3)/D3,"")</f>
        <v>-0.88695097361175801</v>
      </c>
      <c r="CA3" s="22">
        <f>IF(E3&lt;&gt;0,(AY3-E3)/E3,"")</f>
        <v>-0.92113964750636212</v>
      </c>
      <c r="CB3" s="22">
        <f>IF(F3&lt;&gt;0,(AZ3-F3)/F3,"")</f>
        <v>-0.92113896910591275</v>
      </c>
      <c r="CC3" s="22">
        <f>IF(G3&lt;&gt;0,(BN3-G3)/G3,"")</f>
        <v>-0.90307654020135586</v>
      </c>
      <c r="CD3" s="22">
        <f>IF(H3&lt;&gt;0,(BU3-H3)/H3,"")</f>
        <v>-0.92583099920919987</v>
      </c>
    </row>
    <row r="4" spans="1:82" x14ac:dyDescent="0.25">
      <c r="A4" s="24" t="s">
        <v>77</v>
      </c>
      <c r="B4" s="91">
        <v>158.47557599999999</v>
      </c>
      <c r="C4" s="91">
        <v>2.5784400000000001</v>
      </c>
      <c r="D4" s="91">
        <v>1.000238</v>
      </c>
      <c r="E4" s="91">
        <v>15.083665999999999</v>
      </c>
      <c r="F4" s="91">
        <v>12.782778</v>
      </c>
      <c r="G4" s="91">
        <v>0.835538</v>
      </c>
      <c r="H4" s="91">
        <v>37.064833999999998</v>
      </c>
      <c r="J4" s="27" t="s">
        <v>77</v>
      </c>
      <c r="K4" s="91">
        <v>6.8906910455089001</v>
      </c>
      <c r="L4" s="25">
        <v>1.0062842246245201</v>
      </c>
      <c r="M4" s="25">
        <v>0.90565771658327598</v>
      </c>
      <c r="N4" s="25">
        <v>0.90565771658327598</v>
      </c>
      <c r="O4" s="25">
        <v>1.29167210602027</v>
      </c>
      <c r="P4" s="91">
        <v>0</v>
      </c>
      <c r="Q4" s="25">
        <v>0.88649059734453195</v>
      </c>
      <c r="R4" s="25">
        <v>8.5247202323451106</v>
      </c>
      <c r="S4" s="25">
        <v>158.475496839123</v>
      </c>
      <c r="T4" s="25">
        <v>2.0317501636931801</v>
      </c>
      <c r="U4" s="25">
        <v>1.0877529236660599</v>
      </c>
      <c r="V4" s="25">
        <v>0.48876906614196602</v>
      </c>
      <c r="W4" s="25">
        <v>3.26495785119022E-2</v>
      </c>
      <c r="X4" s="91">
        <v>5.2614633820554699</v>
      </c>
      <c r="Y4" s="25">
        <v>3.99161924116911</v>
      </c>
      <c r="Z4" s="25">
        <v>3.99161924116911</v>
      </c>
      <c r="AA4" s="25">
        <v>957.64534356277898</v>
      </c>
      <c r="AB4" s="25">
        <v>0</v>
      </c>
      <c r="AC4" s="25">
        <v>0.45049739501865599</v>
      </c>
      <c r="AD4" s="25">
        <v>0.181349201192369</v>
      </c>
      <c r="AE4" s="91">
        <v>4.1824743244354701E-2</v>
      </c>
      <c r="AF4" s="25">
        <v>1.5172382931816499</v>
      </c>
      <c r="AG4" s="25">
        <v>3.6274386573631601</v>
      </c>
      <c r="AH4" s="25">
        <v>0</v>
      </c>
      <c r="AI4" s="25">
        <v>2.57843967878657</v>
      </c>
      <c r="AJ4" s="25">
        <v>0</v>
      </c>
      <c r="AK4" s="91">
        <v>39.3883083384315</v>
      </c>
      <c r="AL4" s="25">
        <v>0.90021521078942002</v>
      </c>
      <c r="AM4" s="25">
        <v>0.100023862167033</v>
      </c>
      <c r="AN4" s="25">
        <v>1.0002390729564501</v>
      </c>
      <c r="AO4" s="25">
        <v>0</v>
      </c>
      <c r="AP4" s="25">
        <v>2.7515140015542499</v>
      </c>
      <c r="AQ4" s="25">
        <v>1.9685440125222502E-3</v>
      </c>
      <c r="AR4" s="25">
        <v>3.6200909876155301</v>
      </c>
      <c r="AS4" s="25">
        <v>4.7206694334672603E-2</v>
      </c>
      <c r="AT4" s="25">
        <v>2.6460376880129099E-2</v>
      </c>
      <c r="AU4" s="25">
        <v>0.41288356840115298</v>
      </c>
      <c r="AV4" s="25">
        <v>2.3008746837745301E-3</v>
      </c>
      <c r="AW4" s="25">
        <v>0</v>
      </c>
      <c r="AX4" s="25">
        <v>1.5377791740383701E-2</v>
      </c>
      <c r="AY4" s="25">
        <v>15.0844156253906</v>
      </c>
      <c r="AZ4" s="25">
        <v>12.7835285957329</v>
      </c>
      <c r="BA4" s="25">
        <v>2.30088702965767</v>
      </c>
      <c r="BB4" s="25">
        <v>2.2881207251001698E-3</v>
      </c>
      <c r="BC4" s="25">
        <v>6.3913667002871497E-5</v>
      </c>
      <c r="BD4" s="25">
        <v>2.04396545357341</v>
      </c>
      <c r="BE4" s="25">
        <v>1.55949844849727E-3</v>
      </c>
      <c r="BF4" s="25">
        <v>4.1940284506467798</v>
      </c>
      <c r="BG4" s="25">
        <v>1.41249238027524E-2</v>
      </c>
      <c r="BH4" s="25">
        <v>3.59193604391607E-3</v>
      </c>
      <c r="BI4" s="25">
        <v>5.9925648021076103</v>
      </c>
      <c r="BJ4" s="25">
        <v>0.45336687138345499</v>
      </c>
      <c r="BK4" s="25">
        <v>7.9252919746248002E-3</v>
      </c>
      <c r="BL4" s="25">
        <v>1.70266130943523E-2</v>
      </c>
      <c r="BM4" s="25">
        <v>1.9174159625655099E-4</v>
      </c>
      <c r="BN4" s="25">
        <v>0.83554340955813799</v>
      </c>
      <c r="BO4" s="25">
        <v>0.82748711664875396</v>
      </c>
      <c r="BP4" s="25">
        <v>0</v>
      </c>
      <c r="BQ4" s="25">
        <v>0.39900614459388101</v>
      </c>
      <c r="BR4" s="25">
        <v>1.1811054928796201</v>
      </c>
      <c r="BS4" s="91">
        <v>0</v>
      </c>
      <c r="BT4" s="25">
        <v>0.64301359506605604</v>
      </c>
      <c r="BU4" s="25">
        <v>37.064818532052399</v>
      </c>
      <c r="BV4" s="25">
        <v>0.27201753034055898</v>
      </c>
      <c r="BX4" s="22">
        <f t="shared" ref="BX4:BX48" si="0">IF(B4&lt;&gt;0,(S4-B4)/B4,"")</f>
        <v>-4.9951468226877302E-7</v>
      </c>
      <c r="BY4" s="22">
        <f t="shared" ref="BY4:BY48" si="1">IF(C4&lt;&gt;0,(AI4-C4)/C4,"")</f>
        <v>-1.2457665490635379E-7</v>
      </c>
      <c r="BZ4" s="22">
        <f t="shared" ref="BZ4:BZ48" si="2">IF(D4&lt;&gt;0,(AN4-D4)/D4,"")</f>
        <v>1.07270114725912E-6</v>
      </c>
      <c r="CA4" s="22">
        <f t="shared" ref="CA4:CA48" si="3">IF(E4&lt;&gt;0,(AY4-E4)/E4,"")</f>
        <v>4.9697824825909561E-5</v>
      </c>
      <c r="CB4" s="22">
        <f t="shared" ref="CB4:CB48" si="4">IF(F4&lt;&gt;0,(AZ4-F4)/F4,"")</f>
        <v>5.8719296611384777E-5</v>
      </c>
      <c r="CC4" s="22">
        <f t="shared" ref="CC4:CC48" si="5">IF(G4&lt;&gt;0,(BN4-G4)/G4,"")</f>
        <v>6.4743412483837276E-6</v>
      </c>
      <c r="CD4" s="22">
        <f t="shared" ref="CD4:CD48" si="6">IF(H4&lt;&gt;0,(BU4-H4)/H4,"")</f>
        <v>-4.173213779488227E-7</v>
      </c>
    </row>
    <row r="5" spans="1:82" x14ac:dyDescent="0.25">
      <c r="A5" s="78" t="s">
        <v>71</v>
      </c>
      <c r="B5" s="91">
        <v>6434.28024</v>
      </c>
      <c r="C5" s="91">
        <v>105.641082</v>
      </c>
      <c r="D5" s="91">
        <v>89.743403999999998</v>
      </c>
      <c r="E5" s="91">
        <v>656.29297999999994</v>
      </c>
      <c r="F5" s="91">
        <v>556.18055400000003</v>
      </c>
      <c r="G5" s="91">
        <v>48.949418000000001</v>
      </c>
      <c r="H5" s="91">
        <v>1518.589768</v>
      </c>
      <c r="J5" s="27" t="s">
        <v>71</v>
      </c>
      <c r="K5" s="91">
        <v>282.31991041619898</v>
      </c>
      <c r="L5" s="25">
        <v>41.228928597485599</v>
      </c>
      <c r="M5" s="25">
        <v>37.105674477511798</v>
      </c>
      <c r="N5" s="25">
        <v>37.105674477511798</v>
      </c>
      <c r="O5" s="25">
        <v>52.921416136014102</v>
      </c>
      <c r="P5" s="91">
        <v>0</v>
      </c>
      <c r="Q5" s="25">
        <v>36.320642580013697</v>
      </c>
      <c r="R5" s="25">
        <v>349.26782433838702</v>
      </c>
      <c r="S5" s="25">
        <v>6434.2791862740196</v>
      </c>
      <c r="T5" s="25">
        <v>83.243142536318402</v>
      </c>
      <c r="U5" s="25">
        <v>44.566501736774697</v>
      </c>
      <c r="V5" s="25">
        <v>20.0254795355875</v>
      </c>
      <c r="W5" s="25">
        <v>1.3376975231300301</v>
      </c>
      <c r="X5" s="91">
        <v>215.568350072752</v>
      </c>
      <c r="Y5" s="25">
        <v>163.54138264034299</v>
      </c>
      <c r="Z5" s="25">
        <v>163.54138264034299</v>
      </c>
      <c r="AA5" s="25">
        <v>91955.483150845699</v>
      </c>
      <c r="AB5" s="25">
        <v>0</v>
      </c>
      <c r="AC5" s="25">
        <v>18.457325138819499</v>
      </c>
      <c r="AD5" s="25">
        <v>7.43024662326658</v>
      </c>
      <c r="AE5" s="91">
        <v>1.7136000313108199</v>
      </c>
      <c r="AF5" s="25">
        <v>62.162975953019497</v>
      </c>
      <c r="AG5" s="25">
        <v>148.62041193776301</v>
      </c>
      <c r="AH5" s="25">
        <v>0</v>
      </c>
      <c r="AI5" s="25">
        <v>105.64101796215699</v>
      </c>
      <c r="AJ5" s="25">
        <v>0</v>
      </c>
      <c r="AK5" s="91">
        <v>1613.7854208347801</v>
      </c>
      <c r="AL5" s="25">
        <v>80.769029606971003</v>
      </c>
      <c r="AM5" s="25">
        <v>8.9743382895440202</v>
      </c>
      <c r="AN5" s="25">
        <v>89.743367896514997</v>
      </c>
      <c r="AO5" s="25">
        <v>0</v>
      </c>
      <c r="AP5" s="25">
        <v>112.732708839431</v>
      </c>
      <c r="AQ5" s="25">
        <v>8.5651653190914695E-2</v>
      </c>
      <c r="AR5" s="25">
        <v>148.319313750227</v>
      </c>
      <c r="AS5" s="25">
        <v>2.05397376279369</v>
      </c>
      <c r="AT5" s="25">
        <v>1.1512928829290601</v>
      </c>
      <c r="AU5" s="25">
        <v>17.964629000699901</v>
      </c>
      <c r="AV5" s="25">
        <v>0.10011259280080601</v>
      </c>
      <c r="AW5" s="25">
        <v>0</v>
      </c>
      <c r="AX5" s="25">
        <v>0.66908494849451805</v>
      </c>
      <c r="AY5" s="25">
        <v>656.32555242753097</v>
      </c>
      <c r="AZ5" s="25">
        <v>556.21318218331396</v>
      </c>
      <c r="BA5" s="25">
        <v>100.112370244216</v>
      </c>
      <c r="BB5" s="25">
        <v>9.9556240347889305E-2</v>
      </c>
      <c r="BC5" s="25">
        <v>2.7808984606226901E-3</v>
      </c>
      <c r="BD5" s="25">
        <v>88.933234566268197</v>
      </c>
      <c r="BE5" s="25">
        <v>6.7854022498167396E-2</v>
      </c>
      <c r="BF5" s="25">
        <v>182.48281122373001</v>
      </c>
      <c r="BG5" s="25">
        <v>0.61457944741149795</v>
      </c>
      <c r="BH5" s="25">
        <v>0.156286670304292</v>
      </c>
      <c r="BI5" s="25">
        <v>260.73732711629901</v>
      </c>
      <c r="BJ5" s="25">
        <v>18.5750056797852</v>
      </c>
      <c r="BK5" s="25">
        <v>0.34483198355352002</v>
      </c>
      <c r="BL5" s="25">
        <v>0.740832534709017</v>
      </c>
      <c r="BM5" s="25">
        <v>8.3426388222909292E-3</v>
      </c>
      <c r="BN5" s="25">
        <v>48.949395168570902</v>
      </c>
      <c r="BO5" s="25">
        <v>33.903077921355802</v>
      </c>
      <c r="BP5" s="25">
        <v>0</v>
      </c>
      <c r="BQ5" s="25">
        <v>16.347470045428601</v>
      </c>
      <c r="BR5" s="25">
        <v>48.391374353096602</v>
      </c>
      <c r="BS5" s="91">
        <v>0</v>
      </c>
      <c r="BT5" s="25">
        <v>26.344918212271999</v>
      </c>
      <c r="BU5" s="25">
        <v>1518.5892188473099</v>
      </c>
      <c r="BV5" s="25">
        <v>11.1447671325071</v>
      </c>
      <c r="BX5" s="22">
        <f t="shared" si="0"/>
        <v>-1.6376749864022956E-7</v>
      </c>
      <c r="BY5" s="22">
        <f t="shared" si="1"/>
        <v>-6.0618314192826622E-7</v>
      </c>
      <c r="BZ5" s="22">
        <f t="shared" si="2"/>
        <v>-4.0229680837161009E-7</v>
      </c>
      <c r="CA5" s="22">
        <f t="shared" si="3"/>
        <v>4.963092479066619E-5</v>
      </c>
      <c r="CB5" s="22">
        <f t="shared" si="4"/>
        <v>5.8664732305495011E-5</v>
      </c>
      <c r="CC5" s="22">
        <f t="shared" si="5"/>
        <v>-4.6642902065378124E-7</v>
      </c>
      <c r="CD5" s="22">
        <f t="shared" si="6"/>
        <v>-3.6162017005971091E-7</v>
      </c>
    </row>
    <row r="6" spans="1:82" x14ac:dyDescent="0.25">
      <c r="A6" s="78" t="s">
        <v>122</v>
      </c>
      <c r="B6" s="91">
        <v>3733.4864819999998</v>
      </c>
      <c r="C6" s="91">
        <v>62.283967081</v>
      </c>
      <c r="D6" s="91">
        <v>64.3918058</v>
      </c>
      <c r="E6" s="91">
        <v>397.06755695999999</v>
      </c>
      <c r="F6" s="91">
        <v>337.56994365000003</v>
      </c>
      <c r="G6" s="91">
        <v>31.576463827000001</v>
      </c>
      <c r="H6" s="91">
        <v>892.99486189000004</v>
      </c>
      <c r="J6" s="27" t="s">
        <v>122</v>
      </c>
      <c r="K6" s="91">
        <v>166.01608128516199</v>
      </c>
      <c r="L6" s="25">
        <v>24.2443566318424</v>
      </c>
      <c r="M6" s="25">
        <v>21.819712324392899</v>
      </c>
      <c r="N6" s="25">
        <v>21.819712324392899</v>
      </c>
      <c r="O6" s="25">
        <v>31.120006531523298</v>
      </c>
      <c r="P6" s="91">
        <v>0</v>
      </c>
      <c r="Q6" s="25">
        <v>21.358066460998501</v>
      </c>
      <c r="R6" s="25">
        <v>205.38434396380001</v>
      </c>
      <c r="S6" s="25">
        <v>3733.48539140307</v>
      </c>
      <c r="T6" s="25">
        <v>48.950488138858098</v>
      </c>
      <c r="U6" s="25">
        <v>26.206973814877799</v>
      </c>
      <c r="V6" s="25">
        <v>11.7758251982969</v>
      </c>
      <c r="W6" s="25">
        <v>0.78662553329060703</v>
      </c>
      <c r="X6" s="91">
        <v>126.763287985085</v>
      </c>
      <c r="Y6" s="25">
        <v>96.169182620215295</v>
      </c>
      <c r="Z6" s="25">
        <v>96.169182620215295</v>
      </c>
      <c r="AA6" s="25">
        <v>125057.18529902901</v>
      </c>
      <c r="AB6" s="25">
        <v>0</v>
      </c>
      <c r="AC6" s="25">
        <v>10.853661447576799</v>
      </c>
      <c r="AD6" s="25">
        <v>4.3692899220564696</v>
      </c>
      <c r="AE6" s="91">
        <v>1.0076602877404901</v>
      </c>
      <c r="AF6" s="25">
        <v>36.554467289913298</v>
      </c>
      <c r="AG6" s="25">
        <v>87.395103964968499</v>
      </c>
      <c r="AH6" s="25">
        <v>0</v>
      </c>
      <c r="AI6" s="25">
        <v>62.283938259561097</v>
      </c>
      <c r="AJ6" s="25">
        <v>0</v>
      </c>
      <c r="AK6" s="91">
        <v>948.97374714088096</v>
      </c>
      <c r="AL6" s="25">
        <v>57.952599110435003</v>
      </c>
      <c r="AM6" s="25">
        <v>6.4391643093745996</v>
      </c>
      <c r="AN6" s="25">
        <v>64.391763419809607</v>
      </c>
      <c r="AO6" s="25">
        <v>0</v>
      </c>
      <c r="AP6" s="25">
        <v>66.291602607516595</v>
      </c>
      <c r="AQ6" s="25">
        <v>5.1985784597408401E-2</v>
      </c>
      <c r="AR6" s="25">
        <v>87.217989766034407</v>
      </c>
      <c r="AS6" s="25">
        <v>1.24664538104135</v>
      </c>
      <c r="AT6" s="25">
        <v>0.69876952440792095</v>
      </c>
      <c r="AU6" s="25">
        <v>10.9035082149726</v>
      </c>
      <c r="AV6" s="25">
        <v>6.0762310995000998E-2</v>
      </c>
      <c r="AW6" s="25">
        <v>0</v>
      </c>
      <c r="AX6" s="25">
        <v>0.40609675204065299</v>
      </c>
      <c r="AY6" s="25">
        <v>397.08744813670802</v>
      </c>
      <c r="AZ6" s="25">
        <v>337.58986737864899</v>
      </c>
      <c r="BA6" s="25">
        <v>59.4975807580592</v>
      </c>
      <c r="BB6" s="25">
        <v>6.0425050788979098E-2</v>
      </c>
      <c r="BC6" s="25">
        <v>1.68785870577666E-3</v>
      </c>
      <c r="BD6" s="25">
        <v>53.9774393315586</v>
      </c>
      <c r="BE6" s="25">
        <v>4.1183672679773103E-2</v>
      </c>
      <c r="BF6" s="25">
        <v>110.75665051781</v>
      </c>
      <c r="BG6" s="25">
        <v>0.37301515898080301</v>
      </c>
      <c r="BH6" s="25">
        <v>9.4857130574248896E-2</v>
      </c>
      <c r="BI6" s="25">
        <v>158.25284071054901</v>
      </c>
      <c r="BJ6" s="25">
        <v>10.922884722476599</v>
      </c>
      <c r="BK6" s="25">
        <v>0.20929342747069199</v>
      </c>
      <c r="BL6" s="25">
        <v>0.44964299674267</v>
      </c>
      <c r="BM6" s="25">
        <v>5.0635547324966697E-3</v>
      </c>
      <c r="BN6" s="25">
        <v>31.5764602280681</v>
      </c>
      <c r="BO6" s="25">
        <v>19.9364225684836</v>
      </c>
      <c r="BP6" s="25">
        <v>0</v>
      </c>
      <c r="BQ6" s="25">
        <v>9.61300419710577</v>
      </c>
      <c r="BR6" s="25">
        <v>28.4561592756957</v>
      </c>
      <c r="BS6" s="91">
        <v>0</v>
      </c>
      <c r="BT6" s="25">
        <v>15.4919142912415</v>
      </c>
      <c r="BU6" s="25">
        <v>892.994274265998</v>
      </c>
      <c r="BV6" s="25">
        <v>6.5535860993871102</v>
      </c>
      <c r="BX6" s="22">
        <f t="shared" si="0"/>
        <v>-2.9211219460121287E-7</v>
      </c>
      <c r="BY6" s="22">
        <f t="shared" si="1"/>
        <v>-4.6274250427168667E-7</v>
      </c>
      <c r="BZ6" s="22">
        <f t="shared" si="2"/>
        <v>-6.5816123444525736E-7</v>
      </c>
      <c r="CA6" s="22">
        <f t="shared" si="3"/>
        <v>5.0095195035117885E-5</v>
      </c>
      <c r="CB6" s="22">
        <f t="shared" si="4"/>
        <v>5.9021038524742983E-5</v>
      </c>
      <c r="CC6" s="22">
        <f t="shared" si="5"/>
        <v>-1.1397514049250575E-7</v>
      </c>
      <c r="CD6" s="22">
        <f t="shared" si="6"/>
        <v>-6.5803738309686951E-7</v>
      </c>
    </row>
    <row r="7" spans="1:82" x14ac:dyDescent="0.25">
      <c r="A7" s="78" t="s">
        <v>123</v>
      </c>
      <c r="B7" s="91">
        <v>82054.484563000005</v>
      </c>
      <c r="C7" s="91">
        <v>1361.5601698999999</v>
      </c>
      <c r="D7" s="91">
        <v>1900.8079207000001</v>
      </c>
      <c r="E7" s="91">
        <v>9043.8216374000003</v>
      </c>
      <c r="F7" s="91">
        <v>7663.8535260999997</v>
      </c>
      <c r="G7" s="91">
        <v>854.90666745999999</v>
      </c>
      <c r="H7" s="91">
        <v>19574.782747000001</v>
      </c>
      <c r="J7" s="27" t="s">
        <v>123</v>
      </c>
      <c r="K7" s="91">
        <v>3006.8637651465501</v>
      </c>
      <c r="L7" s="25">
        <v>439.32672447980298</v>
      </c>
      <c r="M7" s="25">
        <v>395.709774011528</v>
      </c>
      <c r="N7" s="25">
        <v>395.709774011528</v>
      </c>
      <c r="O7" s="25">
        <v>564.65032094412902</v>
      </c>
      <c r="P7" s="91">
        <v>4.9846670326339102E-4</v>
      </c>
      <c r="Q7" s="25">
        <v>386.913395803659</v>
      </c>
      <c r="R7" s="25">
        <v>3721.32285923781</v>
      </c>
      <c r="S7" s="25">
        <v>67832.788879445798</v>
      </c>
      <c r="T7" s="25">
        <v>886.97744496985695</v>
      </c>
      <c r="U7" s="25">
        <v>474.97090165640299</v>
      </c>
      <c r="V7" s="25">
        <v>213.34054218633199</v>
      </c>
      <c r="W7" s="25">
        <v>14.247221493169199</v>
      </c>
      <c r="X7" s="91">
        <v>2295.9243476264401</v>
      </c>
      <c r="Y7" s="25">
        <v>1742.1563416307499</v>
      </c>
      <c r="Z7" s="25">
        <v>1742.1563416307499</v>
      </c>
      <c r="AA7" s="25">
        <v>1679166.0776266099</v>
      </c>
      <c r="AB7" s="25">
        <v>0</v>
      </c>
      <c r="AC7" s="25">
        <v>196.71201803721399</v>
      </c>
      <c r="AD7" s="25">
        <v>79.163486709637695</v>
      </c>
      <c r="AE7" s="91">
        <v>18.306655204139101</v>
      </c>
      <c r="AF7" s="25">
        <v>662.15803221448698</v>
      </c>
      <c r="AG7" s="25">
        <v>1582.8982826674801</v>
      </c>
      <c r="AH7" s="25">
        <v>0</v>
      </c>
      <c r="AI7" s="25">
        <v>1125.4442670679</v>
      </c>
      <c r="AJ7" s="25">
        <v>0</v>
      </c>
      <c r="AK7" s="91">
        <v>17195.032133357501</v>
      </c>
      <c r="AL7" s="25">
        <v>1410.8341180553</v>
      </c>
      <c r="AM7" s="25">
        <v>156.75948554418301</v>
      </c>
      <c r="AN7" s="25">
        <v>1567.59360359948</v>
      </c>
      <c r="AO7" s="25">
        <v>0</v>
      </c>
      <c r="AP7" s="25">
        <v>1200.93044781549</v>
      </c>
      <c r="AQ7" s="25">
        <v>0.97569359292757196</v>
      </c>
      <c r="AR7" s="25">
        <v>1581.8751078414</v>
      </c>
      <c r="AS7" s="25">
        <v>23.3744963783572</v>
      </c>
      <c r="AT7" s="25">
        <v>13.4073491823608</v>
      </c>
      <c r="AU7" s="25">
        <v>204.79789651504299</v>
      </c>
      <c r="AV7" s="25">
        <v>1.13957485154626</v>
      </c>
      <c r="AW7" s="25">
        <v>0</v>
      </c>
      <c r="AX7" s="25">
        <v>7.8520260773712103</v>
      </c>
      <c r="AY7" s="25">
        <v>7473.1654853917698</v>
      </c>
      <c r="AZ7" s="25">
        <v>6332.8468470765401</v>
      </c>
      <c r="BA7" s="25">
        <v>1140.3186383152199</v>
      </c>
      <c r="BB7" s="25">
        <v>1.13563367549066</v>
      </c>
      <c r="BC7" s="25">
        <v>3.1645594713316398E-2</v>
      </c>
      <c r="BD7" s="25">
        <v>1012.09992107453</v>
      </c>
      <c r="BE7" s="25">
        <v>0.79430255449549902</v>
      </c>
      <c r="BF7" s="25">
        <v>2077.4898951150999</v>
      </c>
      <c r="BG7" s="25">
        <v>7.0545296494099903</v>
      </c>
      <c r="BH7" s="25">
        <v>1.7903126719467299</v>
      </c>
      <c r="BI7" s="25">
        <v>2968.39788686982</v>
      </c>
      <c r="BJ7" s="25">
        <v>197.93290236098599</v>
      </c>
      <c r="BK7" s="25">
        <v>3.92454574425282</v>
      </c>
      <c r="BL7" s="25">
        <v>8.4861671334953694</v>
      </c>
      <c r="BM7" s="25">
        <v>9.4970395674531596E-2</v>
      </c>
      <c r="BN7" s="25">
        <v>705.48194556126896</v>
      </c>
      <c r="BO7" s="25">
        <v>361.30918790212502</v>
      </c>
      <c r="BP7" s="25">
        <v>0</v>
      </c>
      <c r="BQ7" s="25">
        <v>174.11020964157399</v>
      </c>
      <c r="BR7" s="25">
        <v>515.664810947207</v>
      </c>
      <c r="BS7" s="91">
        <v>0</v>
      </c>
      <c r="BT7" s="25">
        <v>281.44098503103498</v>
      </c>
      <c r="BU7" s="25">
        <v>16180.584589361501</v>
      </c>
      <c r="BV7" s="25">
        <v>118.8937741869</v>
      </c>
      <c r="BX7" s="22">
        <f t="shared" si="0"/>
        <v>-0.17332015135181353</v>
      </c>
      <c r="BY7" s="22">
        <f t="shared" si="1"/>
        <v>-0.17341569476833438</v>
      </c>
      <c r="BZ7" s="22">
        <f t="shared" si="2"/>
        <v>-0.17530141445212888</v>
      </c>
      <c r="CA7" s="22">
        <f t="shared" si="3"/>
        <v>-0.17367173026864083</v>
      </c>
      <c r="CB7" s="22">
        <f t="shared" si="4"/>
        <v>-0.17367329300991813</v>
      </c>
      <c r="CC7" s="22">
        <f t="shared" si="5"/>
        <v>-0.17478483627070604</v>
      </c>
      <c r="CD7" s="22">
        <f t="shared" si="6"/>
        <v>-0.17339646633670505</v>
      </c>
    </row>
    <row r="8" spans="1:82" x14ac:dyDescent="0.25">
      <c r="A8" s="78" t="s">
        <v>72</v>
      </c>
      <c r="B8" s="91">
        <v>151959.17806000001</v>
      </c>
      <c r="C8" s="91">
        <v>2536.8532309000002</v>
      </c>
      <c r="D8" s="91">
        <v>4290.9327548000001</v>
      </c>
      <c r="E8" s="91">
        <v>17432.794422999999</v>
      </c>
      <c r="F8" s="91">
        <v>14772.902984</v>
      </c>
      <c r="G8" s="91">
        <v>1818.1974196000001</v>
      </c>
      <c r="H8" s="91">
        <v>36487.444025999997</v>
      </c>
      <c r="J8" s="27" t="s">
        <v>72</v>
      </c>
      <c r="K8" s="91">
        <v>6775.0102187634302</v>
      </c>
      <c r="L8" s="25">
        <v>990.82967530532801</v>
      </c>
      <c r="M8" s="25">
        <v>893.85263182788799</v>
      </c>
      <c r="N8" s="25">
        <v>893.85263182788799</v>
      </c>
      <c r="O8" s="25">
        <v>1276.66551729605</v>
      </c>
      <c r="P8" s="91">
        <v>3.3071530521337901E-3</v>
      </c>
      <c r="Q8" s="25">
        <v>872.11734113611601</v>
      </c>
      <c r="R8" s="25">
        <v>8391.0009365784099</v>
      </c>
      <c r="S8" s="25">
        <v>151959.20438545101</v>
      </c>
      <c r="T8" s="25">
        <v>2000.22373455919</v>
      </c>
      <c r="U8" s="25">
        <v>1071.5629290740801</v>
      </c>
      <c r="V8" s="25">
        <v>480.95156160078102</v>
      </c>
      <c r="W8" s="25">
        <v>32.101432013872198</v>
      </c>
      <c r="X8" s="91">
        <v>5173.1221090606596</v>
      </c>
      <c r="Y8" s="25">
        <v>3926.8799983423801</v>
      </c>
      <c r="Z8" s="25">
        <v>3926.8799983423801</v>
      </c>
      <c r="AA8" s="25">
        <v>4653815.0987251699</v>
      </c>
      <c r="AB8" s="25">
        <v>0</v>
      </c>
      <c r="AC8" s="25">
        <v>443.79863717776499</v>
      </c>
      <c r="AD8" s="25">
        <v>178.48792067299999</v>
      </c>
      <c r="AE8" s="91">
        <v>41.492847513108202</v>
      </c>
      <c r="AF8" s="25">
        <v>1492.33135501226</v>
      </c>
      <c r="AG8" s="25">
        <v>3566.5304340462799</v>
      </c>
      <c r="AH8" s="25">
        <v>0</v>
      </c>
      <c r="AI8" s="25">
        <v>2536.84854904347</v>
      </c>
      <c r="AJ8" s="25">
        <v>0</v>
      </c>
      <c r="AK8" s="91">
        <v>38775.3785554434</v>
      </c>
      <c r="AL8" s="25">
        <v>3861.8143718487599</v>
      </c>
      <c r="AM8" s="25">
        <v>429.09135929372002</v>
      </c>
      <c r="AN8" s="25">
        <v>4290.9057311424804</v>
      </c>
      <c r="AO8" s="25">
        <v>0</v>
      </c>
      <c r="AP8" s="25">
        <v>2707.0784794780502</v>
      </c>
      <c r="AQ8" s="25">
        <v>2.2761941046523</v>
      </c>
      <c r="AR8" s="25">
        <v>3573.8493531895701</v>
      </c>
      <c r="AS8" s="25">
        <v>54.529331940783798</v>
      </c>
      <c r="AT8" s="25">
        <v>31.287855681255699</v>
      </c>
      <c r="AU8" s="25">
        <v>477.77715891686898</v>
      </c>
      <c r="AV8" s="25">
        <v>2.6584788760296898</v>
      </c>
      <c r="AW8" s="25">
        <v>0</v>
      </c>
      <c r="AX8" s="25">
        <v>18.325691929165501</v>
      </c>
      <c r="AY8" s="25">
        <v>17433.601959550499</v>
      </c>
      <c r="AZ8" s="25">
        <v>14773.724440555699</v>
      </c>
      <c r="BA8" s="25">
        <v>2659.8775189948001</v>
      </c>
      <c r="BB8" s="25">
        <v>2.64935370459167</v>
      </c>
      <c r="BC8" s="25">
        <v>7.3824085279408203E-2</v>
      </c>
      <c r="BD8" s="25">
        <v>2361.0948258942699</v>
      </c>
      <c r="BE8" s="25">
        <v>1.8537550967024301</v>
      </c>
      <c r="BF8" s="25">
        <v>4846.5211267602499</v>
      </c>
      <c r="BG8" s="25">
        <v>16.4592717630692</v>
      </c>
      <c r="BH8" s="25">
        <v>4.1769463280257</v>
      </c>
      <c r="BI8" s="25">
        <v>6924.8647663188904</v>
      </c>
      <c r="BJ8" s="25">
        <v>446.40851799198998</v>
      </c>
      <c r="BK8" s="25">
        <v>9.1553941587658603</v>
      </c>
      <c r="BL8" s="25">
        <v>19.798911682534399</v>
      </c>
      <c r="BM8" s="25">
        <v>0.22155331455282001</v>
      </c>
      <c r="BN8" s="25">
        <v>1818.1961654642801</v>
      </c>
      <c r="BO8" s="25">
        <v>815.06659433179505</v>
      </c>
      <c r="BP8" s="25">
        <v>0</v>
      </c>
      <c r="BQ8" s="25">
        <v>392.29953639515497</v>
      </c>
      <c r="BR8" s="25">
        <v>1163.0518836932799</v>
      </c>
      <c r="BS8" s="91">
        <v>0</v>
      </c>
      <c r="BT8" s="25">
        <v>637.87456435102695</v>
      </c>
      <c r="BU8" s="25">
        <v>36487.283329100399</v>
      </c>
      <c r="BV8" s="25">
        <v>268.74534856173301</v>
      </c>
      <c r="BX8" s="22">
        <f t="shared" si="0"/>
        <v>1.7324028296612628E-7</v>
      </c>
      <c r="BY8" s="22">
        <f t="shared" si="1"/>
        <v>-1.8455370114211088E-6</v>
      </c>
      <c r="BZ8" s="22">
        <f t="shared" si="2"/>
        <v>-6.2978515544246131E-6</v>
      </c>
      <c r="CA8" s="22">
        <f t="shared" si="3"/>
        <v>4.6322840211652038E-5</v>
      </c>
      <c r="CB8" s="22">
        <f t="shared" si="4"/>
        <v>5.560562853413474E-5</v>
      </c>
      <c r="CC8" s="22">
        <f t="shared" si="5"/>
        <v>-6.8976872727169874E-7</v>
      </c>
      <c r="CD8" s="22">
        <f t="shared" si="6"/>
        <v>-4.4041698147970505E-6</v>
      </c>
    </row>
    <row r="9" spans="1:82" x14ac:dyDescent="0.25">
      <c r="A9" s="78" t="s">
        <v>124</v>
      </c>
      <c r="B9" s="91">
        <v>163368.38094</v>
      </c>
      <c r="C9" s="91">
        <v>2707.200155</v>
      </c>
      <c r="D9" s="91">
        <v>3595.9027194999999</v>
      </c>
      <c r="E9" s="91">
        <v>17806.272534</v>
      </c>
      <c r="F9" s="91">
        <v>15087.260732000001</v>
      </c>
      <c r="G9" s="91">
        <v>1636.3088279999999</v>
      </c>
      <c r="H9" s="91">
        <v>39029.527453000002</v>
      </c>
      <c r="J9" s="27" t="s">
        <v>124</v>
      </c>
      <c r="K9" s="91">
        <v>5824.1553394909697</v>
      </c>
      <c r="L9" s="25">
        <v>858.48345551379305</v>
      </c>
      <c r="M9" s="25">
        <v>784.35671189051595</v>
      </c>
      <c r="N9" s="25">
        <v>784.35671189051595</v>
      </c>
      <c r="O9" s="25">
        <v>1128.7942427057301</v>
      </c>
      <c r="P9" s="91">
        <v>1.8341556365239702E-2</v>
      </c>
      <c r="Q9" s="25">
        <v>752.10791214886899</v>
      </c>
      <c r="R9" s="25">
        <v>7257.5295077024002</v>
      </c>
      <c r="S9" s="25">
        <v>132216.908820582</v>
      </c>
      <c r="T9" s="25">
        <v>1731.66902875861</v>
      </c>
      <c r="U9" s="25">
        <v>930.89917762116397</v>
      </c>
      <c r="V9" s="25">
        <v>415.26525871008403</v>
      </c>
      <c r="W9" s="25">
        <v>27.5960597046464</v>
      </c>
      <c r="X9" s="91">
        <v>4447.0811467754602</v>
      </c>
      <c r="Y9" s="25">
        <v>3386.5136328233102</v>
      </c>
      <c r="Z9" s="25">
        <v>3386.5136328233102</v>
      </c>
      <c r="AA9" s="25">
        <v>3056588.7649083701</v>
      </c>
      <c r="AB9" s="25">
        <v>0</v>
      </c>
      <c r="AC9" s="25">
        <v>385.57937477329301</v>
      </c>
      <c r="AD9" s="25">
        <v>154.28055403758501</v>
      </c>
      <c r="AE9" s="91">
        <v>37.406944232615203</v>
      </c>
      <c r="AF9" s="25">
        <v>1285.54196482102</v>
      </c>
      <c r="AG9" s="25">
        <v>3065.9872934877399</v>
      </c>
      <c r="AH9" s="25">
        <v>0</v>
      </c>
      <c r="AI9" s="25">
        <v>2188.7474718827998</v>
      </c>
      <c r="AJ9" s="25">
        <v>0</v>
      </c>
      <c r="AK9" s="91">
        <v>33559.967245269698</v>
      </c>
      <c r="AL9" s="25">
        <v>2521.3924425888799</v>
      </c>
      <c r="AM9" s="25">
        <v>280.15720180999398</v>
      </c>
      <c r="AN9" s="25">
        <v>2801.54964439888</v>
      </c>
      <c r="AO9" s="25">
        <v>0</v>
      </c>
      <c r="AP9" s="25">
        <v>2335.34624935487</v>
      </c>
      <c r="AQ9" s="25">
        <v>1.87246958690895</v>
      </c>
      <c r="AR9" s="25">
        <v>3140.4610789622802</v>
      </c>
      <c r="AS9" s="25">
        <v>44.6368464635107</v>
      </c>
      <c r="AT9" s="25">
        <v>28.5171539884367</v>
      </c>
      <c r="AU9" s="25">
        <v>394.51507542562899</v>
      </c>
      <c r="AV9" s="25">
        <v>2.1788850010747498</v>
      </c>
      <c r="AW9" s="25">
        <v>0</v>
      </c>
      <c r="AX9" s="25">
        <v>17.2625289351124</v>
      </c>
      <c r="AY9" s="25">
        <v>14308.1396718142</v>
      </c>
      <c r="AZ9" s="25">
        <v>12122.853673588899</v>
      </c>
      <c r="BA9" s="25">
        <v>2185.2859982252699</v>
      </c>
      <c r="BB9" s="25">
        <v>2.1941424919944601</v>
      </c>
      <c r="BC9" s="25">
        <v>6.0417376610062898E-2</v>
      </c>
      <c r="BD9" s="25">
        <v>1933.0581906667301</v>
      </c>
      <c r="BE9" s="25">
        <v>1.7278151802554</v>
      </c>
      <c r="BF9" s="25">
        <v>3975.1004188781699</v>
      </c>
      <c r="BG9" s="25">
        <v>14.049182736707399</v>
      </c>
      <c r="BH9" s="25">
        <v>3.5309786022696499</v>
      </c>
      <c r="BI9" s="25">
        <v>5679.7364131902496</v>
      </c>
      <c r="BJ9" s="25">
        <v>386.81730318881301</v>
      </c>
      <c r="BK9" s="25">
        <v>7.4975257483313698</v>
      </c>
      <c r="BL9" s="25">
        <v>16.733990790191601</v>
      </c>
      <c r="BM9" s="25">
        <v>0.181638526761355</v>
      </c>
      <c r="BN9" s="25">
        <v>1289.2803117511801</v>
      </c>
      <c r="BO9" s="25">
        <v>707.57700674952298</v>
      </c>
      <c r="BP9" s="25">
        <v>0</v>
      </c>
      <c r="BQ9" s="25">
        <v>337.24299813643898</v>
      </c>
      <c r="BR9" s="25">
        <v>1008.14508224783</v>
      </c>
      <c r="BS9" s="91">
        <v>0</v>
      </c>
      <c r="BT9" s="25">
        <v>574.88060239587196</v>
      </c>
      <c r="BU9" s="25">
        <v>31576.799972001299</v>
      </c>
      <c r="BV9" s="25">
        <v>237.110093567989</v>
      </c>
      <c r="BX9" s="22">
        <f t="shared" si="0"/>
        <v>-0.19068238260167947</v>
      </c>
      <c r="BY9" s="22">
        <f t="shared" si="1"/>
        <v>-0.19150881110864895</v>
      </c>
      <c r="BZ9" s="22">
        <f t="shared" si="2"/>
        <v>-0.22090505140572114</v>
      </c>
      <c r="CA9" s="22">
        <f t="shared" si="3"/>
        <v>-0.19645508937967371</v>
      </c>
      <c r="CB9" s="22">
        <f t="shared" si="4"/>
        <v>-0.19648411405283198</v>
      </c>
      <c r="CC9" s="22">
        <f t="shared" si="5"/>
        <v>-0.21208008556244243</v>
      </c>
      <c r="CD9" s="22">
        <f t="shared" si="6"/>
        <v>-0.19095100472260138</v>
      </c>
    </row>
    <row r="10" spans="1:82" x14ac:dyDescent="0.25">
      <c r="A10" s="78" t="s">
        <v>125</v>
      </c>
      <c r="B10" s="91">
        <v>1354397.2471</v>
      </c>
      <c r="C10" s="91">
        <v>22292.169242</v>
      </c>
      <c r="D10" s="91">
        <v>21089.127386</v>
      </c>
      <c r="E10" s="91">
        <v>140168.50925999999</v>
      </c>
      <c r="F10" s="91">
        <v>118798.71279000001</v>
      </c>
      <c r="G10" s="91">
        <v>10956.031047</v>
      </c>
      <c r="H10" s="91">
        <v>320412.88108999998</v>
      </c>
      <c r="J10" s="27" t="s">
        <v>125</v>
      </c>
      <c r="K10" s="91">
        <v>6421.2852937588204</v>
      </c>
      <c r="L10" s="25">
        <v>938.88506277719205</v>
      </c>
      <c r="M10" s="25">
        <v>846.67790061216397</v>
      </c>
      <c r="N10" s="25">
        <v>846.67790061216397</v>
      </c>
      <c r="O10" s="25">
        <v>1209.0191321208999</v>
      </c>
      <c r="P10" s="91">
        <v>2.6421903907141299E-3</v>
      </c>
      <c r="Q10" s="25">
        <v>826.50963038280599</v>
      </c>
      <c r="R10" s="25">
        <v>7951.52809855344</v>
      </c>
      <c r="S10" s="25">
        <v>146507.89730782501</v>
      </c>
      <c r="T10" s="25">
        <v>1895.4133205913699</v>
      </c>
      <c r="U10" s="25">
        <v>1015.30949967578</v>
      </c>
      <c r="V10" s="25">
        <v>455.78295152379502</v>
      </c>
      <c r="W10" s="25">
        <v>30.425466497640102</v>
      </c>
      <c r="X10" s="91">
        <v>4903.0397280551897</v>
      </c>
      <c r="Y10" s="25">
        <v>3721.5352511889</v>
      </c>
      <c r="Z10" s="25">
        <v>3721.5352511889</v>
      </c>
      <c r="AA10" s="25">
        <v>2443292.5914554298</v>
      </c>
      <c r="AB10" s="25">
        <v>0</v>
      </c>
      <c r="AC10" s="25">
        <v>420.49992908372599</v>
      </c>
      <c r="AD10" s="25">
        <v>169.14249477928499</v>
      </c>
      <c r="AE10" s="91">
        <v>39.271349025538001</v>
      </c>
      <c r="AF10" s="25">
        <v>1414.3333691437699</v>
      </c>
      <c r="AG10" s="25">
        <v>3380.3345509963201</v>
      </c>
      <c r="AH10" s="25">
        <v>0</v>
      </c>
      <c r="AI10" s="25">
        <v>2407.8464742913502</v>
      </c>
      <c r="AJ10" s="25">
        <v>0</v>
      </c>
      <c r="AK10" s="91">
        <v>36743.750250059202</v>
      </c>
      <c r="AL10" s="25">
        <v>1379.10756156462</v>
      </c>
      <c r="AM10" s="25">
        <v>153.23437087076999</v>
      </c>
      <c r="AN10" s="25">
        <v>1532.3419324353899</v>
      </c>
      <c r="AO10" s="25">
        <v>0</v>
      </c>
      <c r="AP10" s="25">
        <v>2565.4760080871001</v>
      </c>
      <c r="AQ10" s="25">
        <v>1.90076525427558</v>
      </c>
      <c r="AR10" s="25">
        <v>3385.1028011243502</v>
      </c>
      <c r="AS10" s="25">
        <v>45.547095870191903</v>
      </c>
      <c r="AT10" s="25">
        <v>25.9792636683807</v>
      </c>
      <c r="AU10" s="25">
        <v>398.89579821094901</v>
      </c>
      <c r="AV10" s="25">
        <v>2.2204233608359898</v>
      </c>
      <c r="AW10" s="25">
        <v>0</v>
      </c>
      <c r="AX10" s="25">
        <v>15.1866426373892</v>
      </c>
      <c r="AY10" s="25">
        <v>14545.466086628699</v>
      </c>
      <c r="AZ10" s="25">
        <v>12338.6200971117</v>
      </c>
      <c r="BA10" s="25">
        <v>2206.8459895170199</v>
      </c>
      <c r="BB10" s="25">
        <v>2.21159935525829</v>
      </c>
      <c r="BC10" s="25">
        <v>6.1664718662676303E-2</v>
      </c>
      <c r="BD10" s="25">
        <v>1972.1516765598999</v>
      </c>
      <c r="BE10" s="25">
        <v>1.5371950065311899</v>
      </c>
      <c r="BF10" s="25">
        <v>4047.7821651592499</v>
      </c>
      <c r="BG10" s="25">
        <v>13.717384357104599</v>
      </c>
      <c r="BH10" s="25">
        <v>3.48296183578872</v>
      </c>
      <c r="BI10" s="25">
        <v>5783.6037602032602</v>
      </c>
      <c r="BJ10" s="25">
        <v>423.00480097088001</v>
      </c>
      <c r="BK10" s="25">
        <v>7.6471486389214904</v>
      </c>
      <c r="BL10" s="25">
        <v>16.509508971157999</v>
      </c>
      <c r="BM10" s="25">
        <v>0.18504330384651399</v>
      </c>
      <c r="BN10" s="25">
        <v>938.35743467539703</v>
      </c>
      <c r="BO10" s="25">
        <v>772.29320987354902</v>
      </c>
      <c r="BP10" s="25">
        <v>0</v>
      </c>
      <c r="BQ10" s="25">
        <v>371.81914112994298</v>
      </c>
      <c r="BR10" s="25">
        <v>1102.0670729337701</v>
      </c>
      <c r="BS10" s="91">
        <v>0</v>
      </c>
      <c r="BT10" s="25">
        <v>603.729930159162</v>
      </c>
      <c r="BU10" s="25">
        <v>34575.739507046499</v>
      </c>
      <c r="BV10" s="25">
        <v>254.52135646913601</v>
      </c>
      <c r="BX10" s="22">
        <f t="shared" si="0"/>
        <v>-0.89182797172578143</v>
      </c>
      <c r="BY10" s="22">
        <f t="shared" si="1"/>
        <v>-0.89198689243060303</v>
      </c>
      <c r="BZ10" s="22">
        <f t="shared" si="2"/>
        <v>-0.92733971850098296</v>
      </c>
      <c r="CA10" s="22">
        <f t="shared" si="3"/>
        <v>-0.89622871668237425</v>
      </c>
      <c r="CB10" s="22">
        <f t="shared" si="4"/>
        <v>-0.89613843612158817</v>
      </c>
      <c r="CC10" s="22">
        <f t="shared" si="5"/>
        <v>-0.91435243012273681</v>
      </c>
      <c r="CD10" s="22">
        <f t="shared" si="6"/>
        <v>-0.89209004522719371</v>
      </c>
    </row>
    <row r="11" spans="1:82" x14ac:dyDescent="0.25">
      <c r="A11" s="78" t="s">
        <v>126</v>
      </c>
      <c r="B11" s="91">
        <v>3108372.5558000002</v>
      </c>
      <c r="C11" s="91">
        <v>52012.515821000001</v>
      </c>
      <c r="D11" s="91">
        <v>73558.368833</v>
      </c>
      <c r="E11" s="91">
        <v>345734.17868999997</v>
      </c>
      <c r="F11" s="91">
        <v>293211.25332999998</v>
      </c>
      <c r="G11" s="91">
        <v>32173.231565999999</v>
      </c>
      <c r="H11" s="91">
        <v>745972.01323000004</v>
      </c>
      <c r="J11" s="27" t="s">
        <v>126</v>
      </c>
      <c r="K11" s="91">
        <v>6027.8856879862797</v>
      </c>
      <c r="L11" s="25">
        <v>893.79618822495399</v>
      </c>
      <c r="M11" s="25">
        <v>824.33174572044697</v>
      </c>
      <c r="N11" s="25">
        <v>824.33174572044697</v>
      </c>
      <c r="O11" s="25">
        <v>1192.8834870312</v>
      </c>
      <c r="P11" s="91">
        <v>3.1162811366149099E-2</v>
      </c>
      <c r="Q11" s="25">
        <v>780.29382878825004</v>
      </c>
      <c r="R11" s="25">
        <v>7546.1376560886702</v>
      </c>
      <c r="S11" s="25">
        <v>123996.92420443401</v>
      </c>
      <c r="T11" s="25">
        <v>1801.79975438939</v>
      </c>
      <c r="U11" s="25">
        <v>971.10312073771104</v>
      </c>
      <c r="V11" s="25">
        <v>431.21446312134702</v>
      </c>
      <c r="W11" s="25">
        <v>28.56144907893</v>
      </c>
      <c r="X11" s="91">
        <v>4602.6543587945098</v>
      </c>
      <c r="Y11" s="25">
        <v>3513.43582636264</v>
      </c>
      <c r="Z11" s="25">
        <v>3513.43582636264</v>
      </c>
      <c r="AA11" s="25">
        <v>24504563.284082901</v>
      </c>
      <c r="AB11" s="25">
        <v>0</v>
      </c>
      <c r="AC11" s="25">
        <v>402.26348258333098</v>
      </c>
      <c r="AD11" s="25">
        <v>160.340634847742</v>
      </c>
      <c r="AE11" s="91">
        <v>40.080814739456798</v>
      </c>
      <c r="AF11" s="25">
        <v>1332.60336132167</v>
      </c>
      <c r="AG11" s="25">
        <v>3173.23247764504</v>
      </c>
      <c r="AH11" s="25">
        <v>0</v>
      </c>
      <c r="AI11" s="25">
        <v>2378.6046119810198</v>
      </c>
      <c r="AJ11" s="25">
        <v>0</v>
      </c>
      <c r="AK11" s="91">
        <v>34912.166022917001</v>
      </c>
      <c r="AL11" s="25">
        <v>3322.3631347586202</v>
      </c>
      <c r="AM11" s="25">
        <v>369.15146496602102</v>
      </c>
      <c r="AN11" s="25">
        <v>3691.51459972464</v>
      </c>
      <c r="AO11" s="25">
        <v>0</v>
      </c>
      <c r="AP11" s="25">
        <v>2423.5038917177799</v>
      </c>
      <c r="AQ11" s="25">
        <v>2.0767642347481399</v>
      </c>
      <c r="AR11" s="25">
        <v>3303.9027056780001</v>
      </c>
      <c r="AS11" s="25">
        <v>49.425872330340503</v>
      </c>
      <c r="AT11" s="25">
        <v>32.651565564906797</v>
      </c>
      <c r="AU11" s="25">
        <v>438.105215584473</v>
      </c>
      <c r="AV11" s="25">
        <v>2.4136560855834199</v>
      </c>
      <c r="AW11" s="25">
        <v>0</v>
      </c>
      <c r="AX11" s="25">
        <v>19.951110692967799</v>
      </c>
      <c r="AY11" s="25">
        <v>15690.297073882901</v>
      </c>
      <c r="AZ11" s="25">
        <v>13434.3357804312</v>
      </c>
      <c r="BA11" s="25">
        <v>2255.9612934517199</v>
      </c>
      <c r="BB11" s="25">
        <v>2.43895105254165</v>
      </c>
      <c r="BC11" s="25">
        <v>6.6893947541019794E-2</v>
      </c>
      <c r="BD11" s="25">
        <v>2140.5746338398399</v>
      </c>
      <c r="BE11" s="25">
        <v>1.9910134384938001</v>
      </c>
      <c r="BF11" s="25">
        <v>4404.4579968804601</v>
      </c>
      <c r="BG11" s="25">
        <v>15.769564551883001</v>
      </c>
      <c r="BH11" s="25">
        <v>3.9511600566587801</v>
      </c>
      <c r="BI11" s="25">
        <v>6293.2327223223401</v>
      </c>
      <c r="BJ11" s="25">
        <v>402.75398051874299</v>
      </c>
      <c r="BK11" s="25">
        <v>8.3030537575025996</v>
      </c>
      <c r="BL11" s="25">
        <v>18.724377017917998</v>
      </c>
      <c r="BM11" s="25">
        <v>0.201229073011568</v>
      </c>
      <c r="BN11" s="25">
        <v>971.52746869491796</v>
      </c>
      <c r="BO11" s="25">
        <v>737.75994652698103</v>
      </c>
      <c r="BP11" s="25">
        <v>0</v>
      </c>
      <c r="BQ11" s="25">
        <v>349.04400809515403</v>
      </c>
      <c r="BR11" s="25">
        <v>1049.9540937491499</v>
      </c>
      <c r="BS11" s="91">
        <v>0</v>
      </c>
      <c r="BT11" s="25">
        <v>615.83752825952797</v>
      </c>
      <c r="BU11" s="25">
        <v>32846.549523085101</v>
      </c>
      <c r="BV11" s="25">
        <v>250.18464144371299</v>
      </c>
      <c r="BX11" s="22">
        <f t="shared" si="0"/>
        <v>-0.96010873150547404</v>
      </c>
      <c r="BY11" s="22">
        <f t="shared" si="1"/>
        <v>-0.95426861065196422</v>
      </c>
      <c r="BZ11" s="22">
        <f t="shared" si="2"/>
        <v>-0.9498151650411728</v>
      </c>
      <c r="CA11" s="22">
        <f t="shared" si="3"/>
        <v>-0.95461745456195846</v>
      </c>
      <c r="CB11" s="22">
        <f t="shared" si="4"/>
        <v>-0.95418205942692347</v>
      </c>
      <c r="CC11" s="22">
        <f t="shared" si="5"/>
        <v>-0.96980323637363153</v>
      </c>
      <c r="CD11" s="22">
        <f t="shared" si="6"/>
        <v>-0.95596812086707894</v>
      </c>
    </row>
    <row r="12" spans="1:82" x14ac:dyDescent="0.25">
      <c r="A12" s="78" t="s">
        <v>73</v>
      </c>
      <c r="B12" s="91">
        <v>894762.33530999999</v>
      </c>
      <c r="C12" s="91">
        <v>15048.02455</v>
      </c>
      <c r="D12" s="91">
        <v>19624.109443000001</v>
      </c>
      <c r="E12" s="91">
        <v>98522.760041999994</v>
      </c>
      <c r="F12" s="91">
        <v>83573.959189000001</v>
      </c>
      <c r="G12" s="91">
        <v>8580.0868759999994</v>
      </c>
      <c r="H12" s="91">
        <v>215105.13316</v>
      </c>
      <c r="J12" s="27" t="s">
        <v>73</v>
      </c>
      <c r="K12" s="91">
        <v>5776.5909198314703</v>
      </c>
      <c r="L12" s="25">
        <v>843.85509342715602</v>
      </c>
      <c r="M12" s="25">
        <v>759.85212974528395</v>
      </c>
      <c r="N12" s="25">
        <v>759.85212974528395</v>
      </c>
      <c r="O12" s="25">
        <v>1084.06340743497</v>
      </c>
      <c r="P12" s="91">
        <v>6.0914364126390995E-4</v>
      </c>
      <c r="Q12" s="25">
        <v>743.25557599428305</v>
      </c>
      <c r="R12" s="25">
        <v>7148.15830551414</v>
      </c>
      <c r="S12" s="25">
        <v>127392.03041452399</v>
      </c>
      <c r="T12" s="25">
        <v>1703.72849772982</v>
      </c>
      <c r="U12" s="25">
        <v>912.26408857786305</v>
      </c>
      <c r="V12" s="25">
        <v>409.81552278780998</v>
      </c>
      <c r="W12" s="25">
        <v>27.370779985435401</v>
      </c>
      <c r="X12" s="91">
        <v>4410.77592045861</v>
      </c>
      <c r="Y12" s="25">
        <v>3346.6676975148598</v>
      </c>
      <c r="Z12" s="25">
        <v>3346.6676975148598</v>
      </c>
      <c r="AA12" s="25">
        <v>8819739.6516068894</v>
      </c>
      <c r="AB12" s="25">
        <v>0</v>
      </c>
      <c r="AC12" s="25">
        <v>377.81779988925001</v>
      </c>
      <c r="AD12" s="25">
        <v>152.064347460292</v>
      </c>
      <c r="AE12" s="91">
        <v>35.130406225214003</v>
      </c>
      <c r="AF12" s="25">
        <v>1272.03039959029</v>
      </c>
      <c r="AG12" s="25">
        <v>3040.9448820478501</v>
      </c>
      <c r="AH12" s="25">
        <v>0</v>
      </c>
      <c r="AI12" s="25">
        <v>2204.7783072581601</v>
      </c>
      <c r="AJ12" s="25">
        <v>0</v>
      </c>
      <c r="AK12" s="91">
        <v>33028.812470334</v>
      </c>
      <c r="AL12" s="25">
        <v>2062.1830699625698</v>
      </c>
      <c r="AM12" s="25">
        <v>229.13150998550401</v>
      </c>
      <c r="AN12" s="25">
        <v>2291.3145799480799</v>
      </c>
      <c r="AO12" s="25">
        <v>0</v>
      </c>
      <c r="AP12" s="25">
        <v>2306.9650169827501</v>
      </c>
      <c r="AQ12" s="25">
        <v>1.80689625589047</v>
      </c>
      <c r="AR12" s="25">
        <v>3037.4639541444099</v>
      </c>
      <c r="AS12" s="25">
        <v>43.3019344389512</v>
      </c>
      <c r="AT12" s="25">
        <v>24.644906176799601</v>
      </c>
      <c r="AU12" s="25">
        <v>379.169293374559</v>
      </c>
      <c r="AV12" s="25">
        <v>2.1109204074141399</v>
      </c>
      <c r="AW12" s="25">
        <v>0</v>
      </c>
      <c r="AX12" s="25">
        <v>14.396215764149501</v>
      </c>
      <c r="AY12" s="25">
        <v>13831.089055152401</v>
      </c>
      <c r="AZ12" s="25">
        <v>11729.864817428001</v>
      </c>
      <c r="BA12" s="25">
        <v>2101.2242377243801</v>
      </c>
      <c r="BB12" s="25">
        <v>2.1021144307941602</v>
      </c>
      <c r="BC12" s="25">
        <v>5.86252283712803E-2</v>
      </c>
      <c r="BD12" s="25">
        <v>1874.9327139447801</v>
      </c>
      <c r="BE12" s="25">
        <v>1.4575285963722899</v>
      </c>
      <c r="BF12" s="25">
        <v>3848.1089049091402</v>
      </c>
      <c r="BG12" s="25">
        <v>13.030570548454801</v>
      </c>
      <c r="BH12" s="25">
        <v>3.3092026359562801</v>
      </c>
      <c r="BI12" s="25">
        <v>5498.3029759089904</v>
      </c>
      <c r="BJ12" s="25">
        <v>380.186238883226</v>
      </c>
      <c r="BK12" s="25">
        <v>7.2701448800410002</v>
      </c>
      <c r="BL12" s="25">
        <v>15.685952839828699</v>
      </c>
      <c r="BM12" s="25">
        <v>0.17591708758412</v>
      </c>
      <c r="BN12" s="25">
        <v>914.166696142462</v>
      </c>
      <c r="BO12" s="25">
        <v>693.96725118364498</v>
      </c>
      <c r="BP12" s="25">
        <v>0</v>
      </c>
      <c r="BQ12" s="25">
        <v>334.48807009173998</v>
      </c>
      <c r="BR12" s="25">
        <v>990.47080958849403</v>
      </c>
      <c r="BS12" s="91">
        <v>0</v>
      </c>
      <c r="BT12" s="25">
        <v>540.08995191170402</v>
      </c>
      <c r="BU12" s="25">
        <v>31080.3462268445</v>
      </c>
      <c r="BV12" s="25">
        <v>228.27376566892801</v>
      </c>
      <c r="BX12" s="22">
        <f t="shared" si="0"/>
        <v>-0.85762472850358895</v>
      </c>
      <c r="BY12" s="22">
        <f t="shared" si="1"/>
        <v>-0.85348387092722011</v>
      </c>
      <c r="BZ12" s="22">
        <f t="shared" si="2"/>
        <v>-0.883239818519999</v>
      </c>
      <c r="CA12" s="22">
        <f t="shared" si="3"/>
        <v>-0.85961529042369245</v>
      </c>
      <c r="CB12" s="22">
        <f t="shared" si="4"/>
        <v>-0.8596468932278144</v>
      </c>
      <c r="CC12" s="22">
        <f t="shared" si="5"/>
        <v>-0.89345484383152973</v>
      </c>
      <c r="CD12" s="22">
        <f t="shared" si="6"/>
        <v>-0.85551090403906704</v>
      </c>
    </row>
    <row r="13" spans="1:82" x14ac:dyDescent="0.25">
      <c r="A13" s="78" t="s">
        <v>86</v>
      </c>
      <c r="B13" s="91">
        <v>152668.39546999999</v>
      </c>
      <c r="C13" s="91">
        <v>2540.3200919999999</v>
      </c>
      <c r="D13" s="91">
        <v>3866.3351259999999</v>
      </c>
      <c r="E13" s="91">
        <v>17123.284533999999</v>
      </c>
      <c r="F13" s="91">
        <v>14511.257958</v>
      </c>
      <c r="G13" s="91">
        <v>1692.579352</v>
      </c>
      <c r="H13" s="91">
        <v>36517.099382</v>
      </c>
      <c r="J13" s="27" t="s">
        <v>86</v>
      </c>
      <c r="K13" s="91">
        <v>0</v>
      </c>
      <c r="L13" s="25">
        <v>0</v>
      </c>
      <c r="M13" s="25">
        <v>0</v>
      </c>
      <c r="N13" s="25">
        <v>0</v>
      </c>
      <c r="O13" s="25">
        <v>0</v>
      </c>
      <c r="P13" s="91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91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91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91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91">
        <v>0</v>
      </c>
      <c r="BT13" s="25">
        <v>0</v>
      </c>
      <c r="BU13" s="25">
        <v>0</v>
      </c>
      <c r="BV13" s="25">
        <v>0</v>
      </c>
      <c r="BX13" s="22">
        <f t="shared" si="0"/>
        <v>-1</v>
      </c>
      <c r="BY13" s="22">
        <f t="shared" si="1"/>
        <v>-1</v>
      </c>
      <c r="BZ13" s="22">
        <f t="shared" si="2"/>
        <v>-1</v>
      </c>
      <c r="CA13" s="22">
        <f t="shared" si="3"/>
        <v>-1</v>
      </c>
      <c r="CB13" s="22">
        <f t="shared" si="4"/>
        <v>-1</v>
      </c>
      <c r="CC13" s="22">
        <f t="shared" si="5"/>
        <v>-1</v>
      </c>
      <c r="CD13" s="22">
        <f t="shared" si="6"/>
        <v>-1</v>
      </c>
    </row>
    <row r="14" spans="1:82" x14ac:dyDescent="0.25">
      <c r="A14" s="78" t="s">
        <v>180</v>
      </c>
      <c r="B14" s="91">
        <v>1931352.6743999999</v>
      </c>
      <c r="C14" s="91">
        <v>31810.205475999999</v>
      </c>
      <c r="D14" s="91">
        <v>32104.53196</v>
      </c>
      <c r="E14" s="91">
        <v>201610.93411</v>
      </c>
      <c r="F14" s="91">
        <v>170856.72425</v>
      </c>
      <c r="G14" s="91">
        <v>16272.841281999999</v>
      </c>
      <c r="H14" s="91">
        <v>457271.76030999998</v>
      </c>
      <c r="J14" s="27" t="s">
        <v>180</v>
      </c>
      <c r="K14" s="91">
        <v>0</v>
      </c>
      <c r="L14" s="25">
        <v>0</v>
      </c>
      <c r="M14" s="25">
        <v>0</v>
      </c>
      <c r="N14" s="25">
        <v>0</v>
      </c>
      <c r="O14" s="25">
        <v>0</v>
      </c>
      <c r="P14" s="91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91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91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91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s="25">
        <v>0</v>
      </c>
      <c r="BK14" s="25">
        <v>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91">
        <v>0</v>
      </c>
      <c r="BT14" s="25">
        <v>0</v>
      </c>
      <c r="BU14" s="25">
        <v>0</v>
      </c>
      <c r="BV14" s="25">
        <v>0</v>
      </c>
      <c r="BX14" s="22">
        <f t="shared" si="0"/>
        <v>-1</v>
      </c>
      <c r="BY14" s="22">
        <f t="shared" si="1"/>
        <v>-1</v>
      </c>
      <c r="BZ14" s="22">
        <f t="shared" si="2"/>
        <v>-1</v>
      </c>
      <c r="CA14" s="22">
        <f t="shared" si="3"/>
        <v>-1</v>
      </c>
      <c r="CB14" s="22">
        <f t="shared" si="4"/>
        <v>-1</v>
      </c>
      <c r="CC14" s="22">
        <f t="shared" si="5"/>
        <v>-1</v>
      </c>
      <c r="CD14" s="22">
        <f t="shared" si="6"/>
        <v>-1</v>
      </c>
    </row>
    <row r="15" spans="1:82" s="53" customFormat="1" x14ac:dyDescent="0.25">
      <c r="A15" s="78" t="s">
        <v>88</v>
      </c>
      <c r="B15" s="91">
        <v>108.47972</v>
      </c>
      <c r="C15" s="91">
        <v>1.7656780000000001</v>
      </c>
      <c r="D15" s="91">
        <v>0.71761600000000003</v>
      </c>
      <c r="E15" s="91">
        <v>10.354509999999999</v>
      </c>
      <c r="F15" s="91">
        <v>8.774972</v>
      </c>
      <c r="G15" s="91">
        <v>0.58207200000000003</v>
      </c>
      <c r="H15" s="91">
        <v>25.380762000000001</v>
      </c>
      <c r="J15" s="53" t="s">
        <v>88</v>
      </c>
      <c r="K15" s="92">
        <v>0</v>
      </c>
      <c r="L15" s="92">
        <v>0</v>
      </c>
      <c r="M15" s="92">
        <v>0</v>
      </c>
      <c r="N15" s="92">
        <v>0</v>
      </c>
      <c r="O15" s="92">
        <v>0</v>
      </c>
      <c r="P15" s="92">
        <v>0</v>
      </c>
      <c r="Q15" s="92">
        <v>0</v>
      </c>
      <c r="R15" s="92">
        <v>0</v>
      </c>
      <c r="S15" s="92">
        <v>0</v>
      </c>
      <c r="T15" s="92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92">
        <v>0</v>
      </c>
      <c r="AA15" s="92">
        <v>0</v>
      </c>
      <c r="AB15" s="92">
        <v>0</v>
      </c>
      <c r="AC15" s="92">
        <v>0</v>
      </c>
      <c r="AD15" s="92">
        <v>0</v>
      </c>
      <c r="AE15" s="92">
        <v>0</v>
      </c>
      <c r="AF15" s="92">
        <v>0</v>
      </c>
      <c r="AG15" s="92">
        <v>0</v>
      </c>
      <c r="AH15" s="92">
        <v>0</v>
      </c>
      <c r="AI15" s="92">
        <v>0</v>
      </c>
      <c r="AJ15" s="92">
        <v>0</v>
      </c>
      <c r="AK15" s="92">
        <v>0</v>
      </c>
      <c r="AL15" s="92">
        <v>0</v>
      </c>
      <c r="AM15" s="92">
        <v>0</v>
      </c>
      <c r="AN15" s="92">
        <v>0</v>
      </c>
      <c r="AO15" s="92">
        <v>0</v>
      </c>
      <c r="AP15" s="92">
        <v>0</v>
      </c>
      <c r="AQ15" s="92">
        <v>0</v>
      </c>
      <c r="AR15" s="92">
        <v>0</v>
      </c>
      <c r="AS15" s="92">
        <v>0</v>
      </c>
      <c r="AT15" s="92">
        <v>0</v>
      </c>
      <c r="AU15" s="92">
        <v>0</v>
      </c>
      <c r="AV15" s="92">
        <v>0</v>
      </c>
      <c r="AW15" s="92">
        <v>0</v>
      </c>
      <c r="AX15" s="92">
        <v>0</v>
      </c>
      <c r="AY15" s="92">
        <v>0</v>
      </c>
      <c r="AZ15" s="92">
        <v>0</v>
      </c>
      <c r="BA15" s="92">
        <v>0</v>
      </c>
      <c r="BB15" s="92">
        <v>0</v>
      </c>
      <c r="BC15" s="92">
        <v>0</v>
      </c>
      <c r="BD15" s="92">
        <v>0</v>
      </c>
      <c r="BE15" s="92">
        <v>0</v>
      </c>
      <c r="BF15" s="92">
        <v>0</v>
      </c>
      <c r="BG15" s="92">
        <v>0</v>
      </c>
      <c r="BH15" s="92">
        <v>0</v>
      </c>
      <c r="BI15" s="92">
        <v>0</v>
      </c>
      <c r="BJ15" s="92">
        <v>0</v>
      </c>
      <c r="BK15" s="92">
        <v>0</v>
      </c>
      <c r="BL15" s="92">
        <v>0</v>
      </c>
      <c r="BM15" s="92">
        <v>0</v>
      </c>
      <c r="BN15" s="92">
        <v>0</v>
      </c>
      <c r="BO15" s="92">
        <v>0</v>
      </c>
      <c r="BP15" s="92">
        <v>0</v>
      </c>
      <c r="BQ15" s="92">
        <v>0</v>
      </c>
      <c r="BR15" s="92">
        <v>0</v>
      </c>
      <c r="BS15" s="92">
        <v>0</v>
      </c>
      <c r="BT15" s="92">
        <v>0</v>
      </c>
      <c r="BU15" s="92">
        <v>0</v>
      </c>
      <c r="BV15" s="92">
        <v>0</v>
      </c>
      <c r="BW15" s="92"/>
      <c r="BX15" s="73">
        <f>IF(B15&lt;&gt;0,(S15-B15)/B15,"")</f>
        <v>-1</v>
      </c>
      <c r="BY15" s="73">
        <f>IF(C15&lt;&gt;0,(AI15-C15)/C15,"")</f>
        <v>-1</v>
      </c>
      <c r="BZ15" s="73">
        <f>IF(D15&lt;&gt;0,(AN15-D15)/D15,"")</f>
        <v>-1</v>
      </c>
      <c r="CA15" s="73">
        <f t="shared" si="3"/>
        <v>-1</v>
      </c>
      <c r="CB15" s="73">
        <f>IF(F15&lt;&gt;0,(AZ15-F15)/F15,"")</f>
        <v>-1</v>
      </c>
      <c r="CC15" s="73">
        <f>IF(G15&lt;&gt;0,(BN15-G15)/G15,"")</f>
        <v>-1</v>
      </c>
      <c r="CD15" s="73">
        <f>IF(H15&lt;&gt;0,(BU15-H15)/H15,"")</f>
        <v>-1</v>
      </c>
    </row>
    <row r="16" spans="1:82" s="13" customFormat="1" x14ac:dyDescent="0.25">
      <c r="A16" s="12" t="s">
        <v>435</v>
      </c>
      <c r="B16" s="83">
        <v>1.2278519999999999</v>
      </c>
      <c r="C16" s="83">
        <v>1.9928000000000001E-2</v>
      </c>
      <c r="D16" s="83">
        <v>5.3460000000000001E-3</v>
      </c>
      <c r="E16" s="83">
        <v>0.114708</v>
      </c>
      <c r="F16" s="83">
        <v>9.7212000000000007E-2</v>
      </c>
      <c r="G16" s="83">
        <v>5.7359999999999998E-3</v>
      </c>
      <c r="H16" s="83">
        <v>0.28649400000000003</v>
      </c>
      <c r="J16" s="13" t="s">
        <v>435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83">
        <v>0</v>
      </c>
      <c r="AK16" s="83">
        <v>0</v>
      </c>
      <c r="AL16" s="83">
        <v>0</v>
      </c>
      <c r="AM16" s="83">
        <v>0</v>
      </c>
      <c r="AN16" s="83">
        <v>0</v>
      </c>
      <c r="AO16" s="83">
        <v>0</v>
      </c>
      <c r="AP16" s="83">
        <v>0</v>
      </c>
      <c r="AQ16" s="83">
        <v>0</v>
      </c>
      <c r="AR16" s="83">
        <v>0</v>
      </c>
      <c r="AS16" s="83">
        <v>0</v>
      </c>
      <c r="AT16" s="83">
        <v>0</v>
      </c>
      <c r="AU16" s="83">
        <v>0</v>
      </c>
      <c r="AV16" s="83">
        <v>0</v>
      </c>
      <c r="AW16" s="83">
        <v>0</v>
      </c>
      <c r="AX16" s="83">
        <v>0</v>
      </c>
      <c r="AY16" s="83">
        <v>0</v>
      </c>
      <c r="AZ16" s="83">
        <v>0</v>
      </c>
      <c r="BA16" s="83">
        <v>0</v>
      </c>
      <c r="BB16" s="83">
        <v>0</v>
      </c>
      <c r="BC16" s="83">
        <v>0</v>
      </c>
      <c r="BD16" s="83">
        <v>0</v>
      </c>
      <c r="BE16" s="83">
        <v>0</v>
      </c>
      <c r="BF16" s="83">
        <v>0</v>
      </c>
      <c r="BG16" s="83">
        <v>0</v>
      </c>
      <c r="BH16" s="83">
        <v>0</v>
      </c>
      <c r="BI16" s="83">
        <v>0</v>
      </c>
      <c r="BJ16" s="83">
        <v>0</v>
      </c>
      <c r="BK16" s="83">
        <v>0</v>
      </c>
      <c r="BL16" s="83">
        <v>0</v>
      </c>
      <c r="BM16" s="83">
        <v>0</v>
      </c>
      <c r="BN16" s="83">
        <v>0</v>
      </c>
      <c r="BO16" s="83">
        <v>0</v>
      </c>
      <c r="BP16" s="83">
        <v>0</v>
      </c>
      <c r="BQ16" s="83">
        <v>0</v>
      </c>
      <c r="BR16" s="83">
        <v>0</v>
      </c>
      <c r="BS16" s="83">
        <v>0</v>
      </c>
      <c r="BT16" s="83">
        <v>0</v>
      </c>
      <c r="BU16" s="83">
        <v>0</v>
      </c>
      <c r="BV16" s="83">
        <v>0</v>
      </c>
      <c r="BW16" s="83"/>
      <c r="BX16" s="72">
        <f t="shared" si="0"/>
        <v>-1</v>
      </c>
      <c r="BY16" s="72">
        <f t="shared" si="1"/>
        <v>-1</v>
      </c>
      <c r="BZ16" s="72">
        <f t="shared" si="2"/>
        <v>-1</v>
      </c>
      <c r="CA16" s="72">
        <f t="shared" si="3"/>
        <v>-1</v>
      </c>
      <c r="CB16" s="72">
        <f>IF(F16&lt;&gt;0,(AZ16-F16)/F16,"")</f>
        <v>-1</v>
      </c>
      <c r="CC16" s="72">
        <f t="shared" si="5"/>
        <v>-1</v>
      </c>
      <c r="CD16" s="72">
        <f t="shared" si="6"/>
        <v>-1</v>
      </c>
    </row>
    <row r="17" spans="1:82" x14ac:dyDescent="0.25">
      <c r="A17" s="90" t="s">
        <v>181</v>
      </c>
      <c r="B17" s="91">
        <v>3074.1307357999999</v>
      </c>
      <c r="C17" s="91">
        <v>59.170986845000002</v>
      </c>
      <c r="D17" s="91">
        <v>161.32133578</v>
      </c>
      <c r="E17" s="91">
        <v>258.80704692</v>
      </c>
      <c r="F17" s="91">
        <v>211.00164555000001</v>
      </c>
      <c r="G17" s="91">
        <v>15.246944554000001</v>
      </c>
      <c r="H17" s="91">
        <v>1431.1220566</v>
      </c>
      <c r="J17" s="27" t="s">
        <v>181</v>
      </c>
      <c r="K17" s="91">
        <v>0</v>
      </c>
      <c r="L17" s="25">
        <v>0</v>
      </c>
      <c r="M17" s="25">
        <v>0</v>
      </c>
      <c r="N17" s="25">
        <v>0</v>
      </c>
      <c r="O17" s="25">
        <v>0</v>
      </c>
      <c r="P17" s="91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91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91">
        <v>0</v>
      </c>
      <c r="AF17" s="25">
        <v>0</v>
      </c>
      <c r="AG17" s="25">
        <v>0</v>
      </c>
      <c r="AH17" s="25">
        <v>0</v>
      </c>
      <c r="AI17" s="25">
        <v>0</v>
      </c>
      <c r="AJ17" s="25">
        <v>0</v>
      </c>
      <c r="AK17" s="91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  <c r="BM17" s="25">
        <v>0</v>
      </c>
      <c r="BN17" s="25">
        <v>0</v>
      </c>
      <c r="BO17" s="25">
        <v>0</v>
      </c>
      <c r="BP17" s="25">
        <v>0</v>
      </c>
      <c r="BQ17" s="25">
        <v>0</v>
      </c>
      <c r="BR17" s="25">
        <v>0</v>
      </c>
      <c r="BS17" s="91">
        <v>0</v>
      </c>
      <c r="BT17" s="25">
        <v>0</v>
      </c>
      <c r="BU17" s="25">
        <v>0</v>
      </c>
      <c r="BV17" s="25">
        <v>0</v>
      </c>
      <c r="BX17" s="22">
        <f t="shared" si="0"/>
        <v>-1</v>
      </c>
      <c r="BY17" s="22">
        <f t="shared" si="1"/>
        <v>-1</v>
      </c>
      <c r="BZ17" s="22">
        <f t="shared" si="2"/>
        <v>-1</v>
      </c>
      <c r="CA17" s="22">
        <f t="shared" si="3"/>
        <v>-1</v>
      </c>
      <c r="CB17" s="22">
        <f t="shared" si="4"/>
        <v>-1</v>
      </c>
      <c r="CC17" s="22">
        <f t="shared" si="5"/>
        <v>-1</v>
      </c>
      <c r="CD17" s="22">
        <f t="shared" si="6"/>
        <v>-1</v>
      </c>
    </row>
    <row r="18" spans="1:82" x14ac:dyDescent="0.25">
      <c r="A18" s="90" t="s">
        <v>90</v>
      </c>
      <c r="B18" s="91">
        <v>15788.142963</v>
      </c>
      <c r="C18" s="91">
        <v>318.35340036999997</v>
      </c>
      <c r="D18" s="91">
        <v>809.34155274</v>
      </c>
      <c r="E18" s="91">
        <v>1253.9635903999999</v>
      </c>
      <c r="F18" s="91">
        <v>1031.5047368999999</v>
      </c>
      <c r="G18" s="91">
        <v>72.589446108000004</v>
      </c>
      <c r="H18" s="91">
        <v>7831.7496354000004</v>
      </c>
      <c r="J18" s="27" t="s">
        <v>329</v>
      </c>
      <c r="K18" s="91">
        <v>49.878407068900799</v>
      </c>
      <c r="L18" s="25">
        <v>248.93135206886501</v>
      </c>
      <c r="M18" s="25">
        <v>580.46259028660199</v>
      </c>
      <c r="N18" s="25">
        <v>580.46259028660199</v>
      </c>
      <c r="O18" s="25">
        <v>1135.46828776955</v>
      </c>
      <c r="P18" s="91">
        <v>0.55752349839992899</v>
      </c>
      <c r="Q18" s="25">
        <v>92.345602578197997</v>
      </c>
      <c r="R18" s="25">
        <v>1650.92720661781</v>
      </c>
      <c r="S18" s="25">
        <v>15788.499137794301</v>
      </c>
      <c r="T18" s="25">
        <v>452.20533110769497</v>
      </c>
      <c r="U18" s="25">
        <v>357.677672064891</v>
      </c>
      <c r="V18" s="25">
        <v>68.756428442414702</v>
      </c>
      <c r="W18" s="25">
        <v>0.23633464730699899</v>
      </c>
      <c r="X18" s="91">
        <v>38.0851825458561</v>
      </c>
      <c r="Y18" s="25">
        <v>415.723936276068</v>
      </c>
      <c r="Z18" s="25">
        <v>415.723936276068</v>
      </c>
      <c r="AA18" s="25">
        <v>2542722.7113223802</v>
      </c>
      <c r="AB18" s="25">
        <v>0</v>
      </c>
      <c r="AC18" s="25">
        <v>149.54526480205001</v>
      </c>
      <c r="AD18" s="25">
        <v>31.651174488876801</v>
      </c>
      <c r="AE18" s="91">
        <v>62.802408489618301</v>
      </c>
      <c r="AF18" s="25">
        <v>106.62286105737201</v>
      </c>
      <c r="AG18" s="25">
        <v>26.257264758990001</v>
      </c>
      <c r="AH18" s="25">
        <v>0</v>
      </c>
      <c r="AI18" s="25">
        <v>318.35966277109901</v>
      </c>
      <c r="AJ18" s="25">
        <v>0</v>
      </c>
      <c r="AK18" s="91">
        <v>8440.0325345987803</v>
      </c>
      <c r="AL18" s="25">
        <v>728.42131475718804</v>
      </c>
      <c r="AM18" s="25">
        <v>80.935688308999801</v>
      </c>
      <c r="AN18" s="25">
        <v>809.35700306618799</v>
      </c>
      <c r="AO18" s="25">
        <v>0</v>
      </c>
      <c r="AP18" s="25">
        <v>315.43052396278</v>
      </c>
      <c r="AQ18" s="25">
        <v>0.26146171299128601</v>
      </c>
      <c r="AR18" s="25">
        <v>2478.9816243631599</v>
      </c>
      <c r="AS18" s="25">
        <v>1.4461704834184801</v>
      </c>
      <c r="AT18" s="25">
        <v>64.279748631315499</v>
      </c>
      <c r="AU18" s="25">
        <v>87.2203265265629</v>
      </c>
      <c r="AV18" s="25">
        <v>0.12945946350523799</v>
      </c>
      <c r="AW18" s="25">
        <v>0</v>
      </c>
      <c r="AX18" s="25">
        <v>49.869344695403903</v>
      </c>
      <c r="AY18" s="25">
        <v>1254.0051446001501</v>
      </c>
      <c r="AZ18" s="25">
        <v>1031.5352115324699</v>
      </c>
      <c r="BA18" s="25">
        <v>222.46993306767601</v>
      </c>
      <c r="BB18" s="25">
        <v>0.62527419732469103</v>
      </c>
      <c r="BC18" s="25">
        <v>1.6440059524793699E-3</v>
      </c>
      <c r="BD18" s="25">
        <v>69.371062297105894</v>
      </c>
      <c r="BE18" s="25">
        <v>4.64314551298797</v>
      </c>
      <c r="BF18" s="25">
        <v>298.81752487089102</v>
      </c>
      <c r="BG18" s="25">
        <v>13.0128759569437</v>
      </c>
      <c r="BH18" s="25">
        <v>2.5520280237217299</v>
      </c>
      <c r="BI18" s="25">
        <v>426.95053203040101</v>
      </c>
      <c r="BJ18" s="25">
        <v>113.38711511253599</v>
      </c>
      <c r="BK18" s="25">
        <v>0.30926967751891798</v>
      </c>
      <c r="BL18" s="25">
        <v>12.033383919266701</v>
      </c>
      <c r="BM18" s="25">
        <v>1.1959527163698601E-2</v>
      </c>
      <c r="BN18" s="25">
        <v>72.593020337858306</v>
      </c>
      <c r="BO18" s="25">
        <v>254.43209940548101</v>
      </c>
      <c r="BP18" s="25">
        <v>0</v>
      </c>
      <c r="BQ18" s="25">
        <v>2.9810857728514</v>
      </c>
      <c r="BR18" s="25">
        <v>307.98356971944099</v>
      </c>
      <c r="BS18" s="91">
        <v>0</v>
      </c>
      <c r="BT18" s="25">
        <v>958.94687776007504</v>
      </c>
      <c r="BU18" s="25">
        <v>7831.7867847241696</v>
      </c>
      <c r="BV18" s="25">
        <v>220.76836693050601</v>
      </c>
      <c r="BX18" s="22">
        <f t="shared" si="0"/>
        <v>2.2559638276337703E-5</v>
      </c>
      <c r="BY18" s="22">
        <f t="shared" si="1"/>
        <v>1.9671224154533434E-5</v>
      </c>
      <c r="BZ18" s="22">
        <f t="shared" si="2"/>
        <v>1.908999499121422E-5</v>
      </c>
      <c r="CA18" s="22">
        <f t="shared" si="3"/>
        <v>3.3138282856263368E-5</v>
      </c>
      <c r="CB18" s="22">
        <f t="shared" si="4"/>
        <v>2.9543860905203173E-5</v>
      </c>
      <c r="CC18" s="22">
        <f t="shared" si="5"/>
        <v>4.9238974120065365E-5</v>
      </c>
      <c r="CD18" s="22">
        <f t="shared" si="6"/>
        <v>4.7434259135701096E-6</v>
      </c>
    </row>
    <row r="19" spans="1:82" x14ac:dyDescent="0.25">
      <c r="A19" s="90" t="s">
        <v>91</v>
      </c>
      <c r="B19" s="90"/>
      <c r="C19" s="90"/>
      <c r="D19" s="90"/>
      <c r="E19" s="90"/>
      <c r="F19" s="90"/>
      <c r="G19" s="90"/>
      <c r="H19" s="90"/>
      <c r="BX19" s="22" t="str">
        <f t="shared" si="0"/>
        <v/>
      </c>
      <c r="BY19" s="22" t="str">
        <f t="shared" si="1"/>
        <v/>
      </c>
      <c r="BZ19" s="22" t="str">
        <f t="shared" si="2"/>
        <v/>
      </c>
      <c r="CA19" s="22" t="str">
        <f t="shared" si="3"/>
        <v/>
      </c>
      <c r="CB19" s="22" t="str">
        <f t="shared" si="4"/>
        <v/>
      </c>
      <c r="CC19" s="22" t="str">
        <f t="shared" si="5"/>
        <v/>
      </c>
      <c r="CD19" s="22" t="str">
        <f t="shared" si="6"/>
        <v/>
      </c>
    </row>
    <row r="20" spans="1:82" x14ac:dyDescent="0.25">
      <c r="A20" s="90" t="s">
        <v>183</v>
      </c>
      <c r="B20" s="91">
        <v>1283550.6287</v>
      </c>
      <c r="C20" s="91">
        <v>21096.894973999999</v>
      </c>
      <c r="D20" s="91">
        <v>64910.199392000002</v>
      </c>
      <c r="E20" s="91">
        <v>219936.56659999999</v>
      </c>
      <c r="F20" s="91">
        <v>130920.59581</v>
      </c>
      <c r="G20" s="91">
        <v>7295.5789562999998</v>
      </c>
      <c r="H20" s="91">
        <v>430766.00096999999</v>
      </c>
      <c r="J20" s="27" t="s">
        <v>183</v>
      </c>
      <c r="K20" s="91">
        <v>0</v>
      </c>
      <c r="L20" s="25">
        <v>0</v>
      </c>
      <c r="M20" s="25">
        <v>0</v>
      </c>
      <c r="N20" s="25">
        <v>0</v>
      </c>
      <c r="O20" s="25">
        <v>0</v>
      </c>
      <c r="P20" s="91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91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91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91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91">
        <v>0</v>
      </c>
      <c r="BT20" s="25">
        <v>0</v>
      </c>
      <c r="BU20" s="25">
        <v>0</v>
      </c>
      <c r="BV20" s="25">
        <v>0</v>
      </c>
      <c r="BX20" s="22">
        <f t="shared" si="0"/>
        <v>-1</v>
      </c>
      <c r="BY20" s="22">
        <f t="shared" si="1"/>
        <v>-1</v>
      </c>
      <c r="BZ20" s="22">
        <f t="shared" si="2"/>
        <v>-1</v>
      </c>
      <c r="CA20" s="22">
        <f t="shared" si="3"/>
        <v>-1</v>
      </c>
      <c r="CB20" s="22">
        <f t="shared" si="4"/>
        <v>-1</v>
      </c>
      <c r="CC20" s="22">
        <f t="shared" si="5"/>
        <v>-1</v>
      </c>
      <c r="CD20" s="22">
        <f t="shared" si="6"/>
        <v>-1</v>
      </c>
    </row>
    <row r="21" spans="1:82" x14ac:dyDescent="0.25">
      <c r="A21" s="90" t="s">
        <v>184</v>
      </c>
      <c r="B21" s="91">
        <v>5613.5404368999998</v>
      </c>
      <c r="C21" s="91">
        <v>86.332378414000004</v>
      </c>
      <c r="D21" s="91">
        <v>310.16362982999999</v>
      </c>
      <c r="E21" s="91">
        <v>670.07088936000002</v>
      </c>
      <c r="F21" s="91">
        <v>534.21237401999997</v>
      </c>
      <c r="G21" s="91">
        <v>41.418855141000002</v>
      </c>
      <c r="H21" s="91">
        <v>1550.3473432000001</v>
      </c>
      <c r="J21" s="27" t="s">
        <v>184</v>
      </c>
      <c r="K21" s="91">
        <v>39.538594430400799</v>
      </c>
      <c r="L21" s="25">
        <v>48.511129407469603</v>
      </c>
      <c r="M21" s="25">
        <v>106.69622828896</v>
      </c>
      <c r="N21" s="25">
        <v>106.69622828896</v>
      </c>
      <c r="O21" s="25">
        <v>206.573764786239</v>
      </c>
      <c r="P21" s="91">
        <v>9.8602391317056601E-2</v>
      </c>
      <c r="Q21" s="25">
        <v>20.283797975754901</v>
      </c>
      <c r="R21" s="25">
        <v>329.979624238079</v>
      </c>
      <c r="S21" s="25">
        <v>5613.4706301360802</v>
      </c>
      <c r="T21" s="25">
        <v>89.032863868965805</v>
      </c>
      <c r="U21" s="25">
        <v>68.106825949326193</v>
      </c>
      <c r="V21" s="25">
        <v>14.338904978451</v>
      </c>
      <c r="W21" s="25">
        <v>0.18734211797058301</v>
      </c>
      <c r="X21" s="91">
        <v>30.190078940962898</v>
      </c>
      <c r="Y21" s="25">
        <v>91.317516810476207</v>
      </c>
      <c r="Z21" s="25">
        <v>91.317516810476207</v>
      </c>
      <c r="AA21" s="25">
        <v>1316788.1089270599</v>
      </c>
      <c r="AB21" s="25">
        <v>0</v>
      </c>
      <c r="AC21" s="25">
        <v>28.456366265879598</v>
      </c>
      <c r="AD21" s="25">
        <v>6.4061565125728501</v>
      </c>
      <c r="AE21" s="91">
        <v>11.293529283049599</v>
      </c>
      <c r="AF21" s="25">
        <v>25.620502514721899</v>
      </c>
      <c r="AG21" s="25">
        <v>20.8141046976166</v>
      </c>
      <c r="AH21" s="25">
        <v>0</v>
      </c>
      <c r="AI21" s="25">
        <v>86.331772412462797</v>
      </c>
      <c r="AJ21" s="25">
        <v>0</v>
      </c>
      <c r="AK21" s="91">
        <v>1668.26458451142</v>
      </c>
      <c r="AL21" s="25">
        <v>279.14289741122201</v>
      </c>
      <c r="AM21" s="25">
        <v>31.015871968782498</v>
      </c>
      <c r="AN21" s="25">
        <v>310.15876938000503</v>
      </c>
      <c r="AO21" s="25">
        <v>0</v>
      </c>
      <c r="AP21" s="25">
        <v>68.051818886004398</v>
      </c>
      <c r="AQ21" s="25">
        <v>0.121204007892546</v>
      </c>
      <c r="AR21" s="25">
        <v>454.56326597480103</v>
      </c>
      <c r="AS21" s="25">
        <v>1.0759476832178601</v>
      </c>
      <c r="AT21" s="25">
        <v>24.6891134785077</v>
      </c>
      <c r="AU21" s="25">
        <v>37.709896933921897</v>
      </c>
      <c r="AV21" s="25">
        <v>7.48218830778727E-2</v>
      </c>
      <c r="AW21" s="25">
        <v>0</v>
      </c>
      <c r="AX21" s="25">
        <v>19.096726549931901</v>
      </c>
      <c r="AY21" s="25">
        <v>670.06384257960701</v>
      </c>
      <c r="AZ21" s="25">
        <v>534.20736380184906</v>
      </c>
      <c r="BA21" s="25">
        <v>135.85647877775699</v>
      </c>
      <c r="BB21" s="25">
        <v>0.26283700204478599</v>
      </c>
      <c r="BC21" s="25">
        <v>1.3375847605504899E-3</v>
      </c>
      <c r="BD21" s="25">
        <v>49.149833606155298</v>
      </c>
      <c r="BE21" s="25">
        <v>1.7794500800828901</v>
      </c>
      <c r="BF21" s="25">
        <v>160.231725392285</v>
      </c>
      <c r="BG21" s="25">
        <v>5.0960082372393698</v>
      </c>
      <c r="BH21" s="25">
        <v>1.00858401924635</v>
      </c>
      <c r="BI21" s="25">
        <v>228.940633277666</v>
      </c>
      <c r="BJ21" s="25">
        <v>22.074321051795099</v>
      </c>
      <c r="BK21" s="25">
        <v>0.205863553850648</v>
      </c>
      <c r="BL21" s="25">
        <v>4.7567008719279897</v>
      </c>
      <c r="BM21" s="25">
        <v>6.6796400403445798E-3</v>
      </c>
      <c r="BN21" s="25">
        <v>41.4182649951222</v>
      </c>
      <c r="BO21" s="25">
        <v>48.686894049492999</v>
      </c>
      <c r="BP21" s="25">
        <v>0</v>
      </c>
      <c r="BQ21" s="25">
        <v>2.3058697794124901</v>
      </c>
      <c r="BR21" s="25">
        <v>59.734264077105202</v>
      </c>
      <c r="BS21" s="91">
        <v>0</v>
      </c>
      <c r="BT21" s="25">
        <v>172.4630325286</v>
      </c>
      <c r="BU21" s="25">
        <v>1550.33445350176</v>
      </c>
      <c r="BV21" s="25">
        <v>40.257071023208503</v>
      </c>
      <c r="BX21" s="22">
        <f t="shared" si="0"/>
        <v>-1.2435425504503318E-5</v>
      </c>
      <c r="BY21" s="22">
        <f t="shared" si="1"/>
        <v>-7.0194004652704334E-6</v>
      </c>
      <c r="BZ21" s="22">
        <f t="shared" si="2"/>
        <v>-1.5670599411119583E-5</v>
      </c>
      <c r="CA21" s="22">
        <f t="shared" si="3"/>
        <v>-1.0516469980873176E-5</v>
      </c>
      <c r="CB21" s="22">
        <f t="shared" si="4"/>
        <v>-9.3787010458261137E-6</v>
      </c>
      <c r="CC21" s="22">
        <f t="shared" si="5"/>
        <v>-1.4248242154261878E-5</v>
      </c>
      <c r="CD21" s="22">
        <f t="shared" si="6"/>
        <v>-8.3140712283754592E-6</v>
      </c>
    </row>
    <row r="22" spans="1:82" x14ac:dyDescent="0.25">
      <c r="A22" s="90" t="s">
        <v>185</v>
      </c>
      <c r="B22" s="91">
        <v>47531.137287999998</v>
      </c>
      <c r="C22" s="91">
        <v>892.10476986000003</v>
      </c>
      <c r="D22" s="91">
        <v>1807.5224426</v>
      </c>
      <c r="E22" s="91">
        <v>6439.3757027000001</v>
      </c>
      <c r="F22" s="91">
        <v>5426.3907448</v>
      </c>
      <c r="G22" s="91">
        <v>397.66107419000002</v>
      </c>
      <c r="H22" s="91">
        <v>13200.583500000001</v>
      </c>
      <c r="J22" s="27" t="s">
        <v>185</v>
      </c>
      <c r="K22" s="91">
        <v>0</v>
      </c>
      <c r="L22" s="25">
        <v>0</v>
      </c>
      <c r="M22" s="25">
        <v>0</v>
      </c>
      <c r="N22" s="25">
        <v>0</v>
      </c>
      <c r="O22" s="25">
        <v>0</v>
      </c>
      <c r="P22" s="91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91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91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91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91">
        <v>0</v>
      </c>
      <c r="BT22" s="25">
        <v>0</v>
      </c>
      <c r="BU22" s="25">
        <v>0</v>
      </c>
      <c r="BV22" s="25">
        <v>0</v>
      </c>
      <c r="BX22" s="22">
        <f t="shared" si="0"/>
        <v>-1</v>
      </c>
      <c r="BY22" s="22">
        <f t="shared" si="1"/>
        <v>-1</v>
      </c>
      <c r="BZ22" s="22">
        <f t="shared" si="2"/>
        <v>-1</v>
      </c>
      <c r="CA22" s="22">
        <f t="shared" si="3"/>
        <v>-1</v>
      </c>
      <c r="CB22" s="22">
        <f t="shared" si="4"/>
        <v>-1</v>
      </c>
      <c r="CC22" s="22">
        <f t="shared" si="5"/>
        <v>-1</v>
      </c>
      <c r="CD22" s="22">
        <f t="shared" si="6"/>
        <v>-1</v>
      </c>
    </row>
    <row r="23" spans="1:82" x14ac:dyDescent="0.25">
      <c r="A23" s="90" t="s">
        <v>186</v>
      </c>
      <c r="B23" s="91">
        <v>1004002.8617</v>
      </c>
      <c r="C23" s="91">
        <v>14935.639654000001</v>
      </c>
      <c r="D23" s="91">
        <v>57330.250367000001</v>
      </c>
      <c r="E23" s="91">
        <v>189363.65852999999</v>
      </c>
      <c r="F23" s="91">
        <v>100607.72206</v>
      </c>
      <c r="G23" s="91">
        <v>5004.9045281999997</v>
      </c>
      <c r="H23" s="91">
        <v>324891.93745999999</v>
      </c>
      <c r="J23" s="27" t="s">
        <v>186</v>
      </c>
      <c r="K23" s="91">
        <v>0</v>
      </c>
      <c r="L23" s="25">
        <v>0</v>
      </c>
      <c r="M23" s="25">
        <v>0</v>
      </c>
      <c r="N23" s="25">
        <v>0</v>
      </c>
      <c r="O23" s="25">
        <v>0</v>
      </c>
      <c r="P23" s="91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91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91">
        <v>0</v>
      </c>
      <c r="AF23" s="25">
        <v>0</v>
      </c>
      <c r="AG23" s="25">
        <v>0</v>
      </c>
      <c r="AH23" s="25">
        <v>0</v>
      </c>
      <c r="AI23" s="25">
        <v>0</v>
      </c>
      <c r="AJ23" s="25">
        <v>0</v>
      </c>
      <c r="AK23" s="91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s="25">
        <v>0</v>
      </c>
      <c r="BK23" s="25">
        <v>0</v>
      </c>
      <c r="BL23" s="25">
        <v>0</v>
      </c>
      <c r="BM23" s="25">
        <v>0</v>
      </c>
      <c r="BN23" s="25">
        <v>0</v>
      </c>
      <c r="BO23" s="25">
        <v>0</v>
      </c>
      <c r="BP23" s="25">
        <v>0</v>
      </c>
      <c r="BQ23" s="25">
        <v>0</v>
      </c>
      <c r="BR23" s="25">
        <v>0</v>
      </c>
      <c r="BS23" s="91">
        <v>0</v>
      </c>
      <c r="BT23" s="25">
        <v>0</v>
      </c>
      <c r="BU23" s="25">
        <v>0</v>
      </c>
      <c r="BV23" s="25">
        <v>0</v>
      </c>
      <c r="BX23" s="22">
        <f t="shared" si="0"/>
        <v>-1</v>
      </c>
      <c r="BY23" s="22">
        <f t="shared" si="1"/>
        <v>-1</v>
      </c>
      <c r="BZ23" s="22">
        <f t="shared" si="2"/>
        <v>-1</v>
      </c>
      <c r="CA23" s="22">
        <f t="shared" si="3"/>
        <v>-1</v>
      </c>
      <c r="CB23" s="22">
        <f t="shared" si="4"/>
        <v>-1</v>
      </c>
      <c r="CC23" s="22">
        <f t="shared" si="5"/>
        <v>-1</v>
      </c>
      <c r="CD23" s="22">
        <f t="shared" si="6"/>
        <v>-1</v>
      </c>
    </row>
    <row r="24" spans="1:82" x14ac:dyDescent="0.25">
      <c r="A24" s="90" t="s">
        <v>187</v>
      </c>
      <c r="B24" s="91">
        <v>102591.00046</v>
      </c>
      <c r="C24" s="91">
        <v>2005.7027734000001</v>
      </c>
      <c r="D24" s="91">
        <v>4468.1303017</v>
      </c>
      <c r="E24" s="91">
        <v>11955.877704</v>
      </c>
      <c r="F24" s="91">
        <v>10132.994936999999</v>
      </c>
      <c r="G24" s="91">
        <v>736.27872639999998</v>
      </c>
      <c r="H24" s="91">
        <v>35686.292329000004</v>
      </c>
      <c r="J24" s="27" t="s">
        <v>187</v>
      </c>
      <c r="K24" s="91">
        <v>2490.0029825275201</v>
      </c>
      <c r="L24" s="25">
        <v>1075.7353779489799</v>
      </c>
      <c r="M24" s="25">
        <v>2018.4978049418501</v>
      </c>
      <c r="N24" s="25">
        <v>2018.4978049418501</v>
      </c>
      <c r="O24" s="25">
        <v>3785.2893638137002</v>
      </c>
      <c r="P24" s="91">
        <v>1.6429524850527299</v>
      </c>
      <c r="Q24" s="25">
        <v>573.56177764641996</v>
      </c>
      <c r="R24" s="25">
        <v>7763.7088371724803</v>
      </c>
      <c r="S24" s="25">
        <v>102584.306573411</v>
      </c>
      <c r="T24" s="25">
        <v>2023.4413477414</v>
      </c>
      <c r="U24" s="25">
        <v>1423.8965932523299</v>
      </c>
      <c r="V24" s="25">
        <v>368.811238979775</v>
      </c>
      <c r="W24" s="25">
        <v>11.798186369133401</v>
      </c>
      <c r="X24" s="91">
        <v>1901.2672699317</v>
      </c>
      <c r="Y24" s="25">
        <v>2582.34284961205</v>
      </c>
      <c r="Z24" s="25">
        <v>2582.34284961205</v>
      </c>
      <c r="AA24" s="25">
        <v>24976447.580733798</v>
      </c>
      <c r="AB24" s="25">
        <v>0</v>
      </c>
      <c r="AC24" s="25">
        <v>593.87176735607602</v>
      </c>
      <c r="AD24" s="25">
        <v>154.93675048482601</v>
      </c>
      <c r="AE24" s="91">
        <v>199.292427737232</v>
      </c>
      <c r="AF24" s="25">
        <v>830.10442266428595</v>
      </c>
      <c r="AG24" s="25">
        <v>1310.8002527456799</v>
      </c>
      <c r="AH24" s="25">
        <v>0</v>
      </c>
      <c r="AI24" s="25">
        <v>2005.5588779730699</v>
      </c>
      <c r="AJ24" s="25">
        <v>0</v>
      </c>
      <c r="AK24" s="91">
        <v>38264.793562944702</v>
      </c>
      <c r="AL24" s="25">
        <v>4021.0073827455199</v>
      </c>
      <c r="AM24" s="25">
        <v>446.77856021649399</v>
      </c>
      <c r="AN24" s="25">
        <v>4467.7859429620203</v>
      </c>
      <c r="AO24" s="25">
        <v>0</v>
      </c>
      <c r="AP24" s="25">
        <v>1865.12178761878</v>
      </c>
      <c r="AQ24" s="25">
        <v>1.8856856393128201</v>
      </c>
      <c r="AR24" s="25">
        <v>8536.1805126279905</v>
      </c>
      <c r="AS24" s="25">
        <v>29.927900106372999</v>
      </c>
      <c r="AT24" s="25">
        <v>217.97706467809701</v>
      </c>
      <c r="AU24" s="25">
        <v>498.15555860160799</v>
      </c>
      <c r="AV24" s="25">
        <v>1.6456571677221199</v>
      </c>
      <c r="AW24" s="25">
        <v>0</v>
      </c>
      <c r="AX24" s="25">
        <v>166.34520266208099</v>
      </c>
      <c r="AY24" s="25">
        <v>11955.825201355001</v>
      </c>
      <c r="AZ24" s="25">
        <v>10133.0076813343</v>
      </c>
      <c r="BA24" s="25">
        <v>1822.8175200207199</v>
      </c>
      <c r="BB24" s="25">
        <v>3.21056443878591</v>
      </c>
      <c r="BC24" s="25">
        <v>3.95245975076748E-2</v>
      </c>
      <c r="BD24" s="25">
        <v>1317.2347686635001</v>
      </c>
      <c r="BE24" s="25">
        <v>15.5563463299106</v>
      </c>
      <c r="BF24" s="25">
        <v>3198.8800509267699</v>
      </c>
      <c r="BG24" s="25">
        <v>48.8349083483523</v>
      </c>
      <c r="BH24" s="25">
        <v>10.0184988089529</v>
      </c>
      <c r="BI24" s="25">
        <v>4570.6322570368802</v>
      </c>
      <c r="BJ24" s="25">
        <v>488.29479787027498</v>
      </c>
      <c r="BK24" s="25">
        <v>5.2351946046286004</v>
      </c>
      <c r="BL24" s="25">
        <v>47.287647386144997</v>
      </c>
      <c r="BM24" s="25">
        <v>0.140851337731554</v>
      </c>
      <c r="BN24" s="25">
        <v>736.25657313116801</v>
      </c>
      <c r="BO24" s="25">
        <v>1031.1471107858699</v>
      </c>
      <c r="BP24" s="25">
        <v>0</v>
      </c>
      <c r="BQ24" s="25">
        <v>144.45494306488499</v>
      </c>
      <c r="BR24" s="25">
        <v>1309.1975995306</v>
      </c>
      <c r="BS24" s="91">
        <v>0</v>
      </c>
      <c r="BT24" s="25">
        <v>3044.54000994846</v>
      </c>
      <c r="BU24" s="25">
        <v>35682.326070206102</v>
      </c>
      <c r="BV24" s="25">
        <v>743.06956991033496</v>
      </c>
      <c r="BX24" s="22">
        <f t="shared" si="0"/>
        <v>-6.5248282587973268E-5</v>
      </c>
      <c r="BY24" s="22">
        <f t="shared" si="1"/>
        <v>-7.174314601272194E-5</v>
      </c>
      <c r="BZ24" s="22">
        <f t="shared" si="2"/>
        <v>-7.7069985593018037E-5</v>
      </c>
      <c r="CA24" s="22">
        <f t="shared" si="3"/>
        <v>-4.3913668489586431E-6</v>
      </c>
      <c r="CB24" s="22">
        <f t="shared" si="4"/>
        <v>1.257706569483244E-6</v>
      </c>
      <c r="CC24" s="22">
        <f t="shared" si="5"/>
        <v>-3.0088155528122587E-5</v>
      </c>
      <c r="CD24" s="22">
        <f t="shared" si="6"/>
        <v>-1.1114236125557976E-4</v>
      </c>
    </row>
    <row r="25" spans="1:82" x14ac:dyDescent="0.25">
      <c r="A25" s="90" t="s">
        <v>188</v>
      </c>
      <c r="B25" s="91">
        <v>1069.0319913999999</v>
      </c>
      <c r="C25" s="91">
        <v>19.637100484000001</v>
      </c>
      <c r="D25" s="91">
        <v>46.160459727999999</v>
      </c>
      <c r="E25" s="91">
        <v>132.16977747999999</v>
      </c>
      <c r="F25" s="91">
        <v>112.63979507000001</v>
      </c>
      <c r="G25" s="91">
        <v>8.4206172060999993</v>
      </c>
      <c r="H25" s="91">
        <v>330.54392222000001</v>
      </c>
      <c r="J25" s="27" t="s">
        <v>188</v>
      </c>
      <c r="K25" s="91">
        <v>0</v>
      </c>
      <c r="L25" s="25">
        <v>0</v>
      </c>
      <c r="M25" s="25">
        <v>0</v>
      </c>
      <c r="N25" s="25">
        <v>0</v>
      </c>
      <c r="O25" s="25">
        <v>0</v>
      </c>
      <c r="P25" s="91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91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91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91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91">
        <v>0</v>
      </c>
      <c r="BT25" s="25">
        <v>0</v>
      </c>
      <c r="BU25" s="25">
        <v>0</v>
      </c>
      <c r="BV25" s="25">
        <v>0</v>
      </c>
      <c r="BX25" s="22">
        <f t="shared" si="0"/>
        <v>-1</v>
      </c>
      <c r="BY25" s="22">
        <f t="shared" si="1"/>
        <v>-1</v>
      </c>
      <c r="BZ25" s="22">
        <f t="shared" si="2"/>
        <v>-1</v>
      </c>
      <c r="CA25" s="22">
        <f t="shared" si="3"/>
        <v>-1</v>
      </c>
      <c r="CB25" s="22">
        <f t="shared" si="4"/>
        <v>-1</v>
      </c>
      <c r="CC25" s="22">
        <f t="shared" si="5"/>
        <v>-1</v>
      </c>
      <c r="CD25" s="22">
        <f t="shared" si="6"/>
        <v>-1</v>
      </c>
    </row>
    <row r="26" spans="1:82" x14ac:dyDescent="0.25">
      <c r="A26" s="90" t="s">
        <v>189</v>
      </c>
      <c r="B26" s="91">
        <v>118505.42602</v>
      </c>
      <c r="C26" s="91">
        <v>2324.0971982000001</v>
      </c>
      <c r="D26" s="91">
        <v>4268.6423080000004</v>
      </c>
      <c r="E26" s="91">
        <v>16857.428411000001</v>
      </c>
      <c r="F26" s="91">
        <v>14603.281532999999</v>
      </c>
      <c r="G26" s="91">
        <v>1069.9035085</v>
      </c>
      <c r="H26" s="91">
        <v>30097.662101000002</v>
      </c>
      <c r="J26" s="27" t="s">
        <v>189</v>
      </c>
      <c r="K26" s="91">
        <v>2829.8660993445501</v>
      </c>
      <c r="L26" s="25">
        <v>441.40177926973399</v>
      </c>
      <c r="M26" s="25">
        <v>438.76276375322101</v>
      </c>
      <c r="N26" s="25">
        <v>438.76276375322101</v>
      </c>
      <c r="O26" s="25">
        <v>661.59682403000397</v>
      </c>
      <c r="P26" s="91">
        <v>6.49218291829428E-2</v>
      </c>
      <c r="Q26" s="25">
        <v>374.069968816433</v>
      </c>
      <c r="R26" s="25">
        <v>3685.9863042254201</v>
      </c>
      <c r="S26" s="25">
        <v>61961.6836805282</v>
      </c>
      <c r="T26" s="25">
        <v>885.34235456887097</v>
      </c>
      <c r="U26" s="25">
        <v>487.45093440376797</v>
      </c>
      <c r="V26" s="25">
        <v>208.322112222687</v>
      </c>
      <c r="W26" s="25">
        <v>13.408515952409999</v>
      </c>
      <c r="X26" s="91">
        <v>2160.7735180483501</v>
      </c>
      <c r="Y26" s="25">
        <v>1684.3207654498101</v>
      </c>
      <c r="Z26" s="25">
        <v>1684.3207654498101</v>
      </c>
      <c r="AA26" s="25">
        <v>18836786.4987651</v>
      </c>
      <c r="AB26" s="25">
        <v>0</v>
      </c>
      <c r="AC26" s="25">
        <v>202.04333253206801</v>
      </c>
      <c r="AD26" s="25">
        <v>78.010610637125296</v>
      </c>
      <c r="AE26" s="91">
        <v>24.454266824097498</v>
      </c>
      <c r="AF26" s="25">
        <v>634.23466453488902</v>
      </c>
      <c r="AG26" s="25">
        <v>1489.7136752844101</v>
      </c>
      <c r="AH26" s="25">
        <v>0</v>
      </c>
      <c r="AI26" s="25">
        <v>1226.4756008258501</v>
      </c>
      <c r="AJ26" s="25">
        <v>0</v>
      </c>
      <c r="AK26" s="91">
        <v>17125.5712429548</v>
      </c>
      <c r="AL26" s="25">
        <v>1961.2625362050701</v>
      </c>
      <c r="AM26" s="25">
        <v>217.91812613656501</v>
      </c>
      <c r="AN26" s="25">
        <v>2179.1806623416401</v>
      </c>
      <c r="AO26" s="25">
        <v>0</v>
      </c>
      <c r="AP26" s="25">
        <v>1164.40138726022</v>
      </c>
      <c r="AQ26" s="25">
        <v>1.1906260306662899</v>
      </c>
      <c r="AR26" s="25">
        <v>1772.31394996429</v>
      </c>
      <c r="AS26" s="25">
        <v>27.9040655348137</v>
      </c>
      <c r="AT26" s="25">
        <v>24.163679708879599</v>
      </c>
      <c r="AU26" s="25">
        <v>254.070472576707</v>
      </c>
      <c r="AV26" s="25">
        <v>1.3679867655770299</v>
      </c>
      <c r="AW26" s="25">
        <v>0</v>
      </c>
      <c r="AX26" s="25">
        <v>15.7231866694224</v>
      </c>
      <c r="AY26" s="25">
        <v>8778.8165844113992</v>
      </c>
      <c r="AZ26" s="25">
        <v>7642.31032142204</v>
      </c>
      <c r="BA26" s="25">
        <v>1136.50626298935</v>
      </c>
      <c r="BB26" s="25">
        <v>1.42706365160358</v>
      </c>
      <c r="BC26" s="25">
        <v>3.7737472711409398E-2</v>
      </c>
      <c r="BD26" s="25">
        <v>1209.1009226431199</v>
      </c>
      <c r="BE26" s="25">
        <v>1.53890917040074</v>
      </c>
      <c r="BF26" s="25">
        <v>2501.9751533700301</v>
      </c>
      <c r="BG26" s="25">
        <v>10.038622274618699</v>
      </c>
      <c r="BH26" s="25">
        <v>2.4511374768101302</v>
      </c>
      <c r="BI26" s="25">
        <v>3574.9026427189601</v>
      </c>
      <c r="BJ26" s="25">
        <v>199.01008170826299</v>
      </c>
      <c r="BK26" s="25">
        <v>4.6936060142087896</v>
      </c>
      <c r="BL26" s="25">
        <v>11.610353289792</v>
      </c>
      <c r="BM26" s="25">
        <v>0.114156053709</v>
      </c>
      <c r="BN26" s="25">
        <v>559.50955051505503</v>
      </c>
      <c r="BO26" s="25">
        <v>368.76162512498502</v>
      </c>
      <c r="BP26" s="25">
        <v>0</v>
      </c>
      <c r="BQ26" s="25">
        <v>163.871481423874</v>
      </c>
      <c r="BR26" s="25">
        <v>519.92481180733296</v>
      </c>
      <c r="BS26" s="91">
        <v>0</v>
      </c>
      <c r="BT26" s="25">
        <v>375.19571473534</v>
      </c>
      <c r="BU26" s="25">
        <v>16102.498220186601</v>
      </c>
      <c r="BV26" s="25">
        <v>137.189323999045</v>
      </c>
      <c r="BX26" s="22">
        <f t="shared" si="0"/>
        <v>-0.47714053472900886</v>
      </c>
      <c r="BY26" s="22">
        <f t="shared" si="1"/>
        <v>-0.47227869739021744</v>
      </c>
      <c r="BZ26" s="22">
        <f t="shared" si="2"/>
        <v>-0.48949091886720814</v>
      </c>
      <c r="CA26" s="22">
        <f t="shared" si="3"/>
        <v>-0.47923156662003408</v>
      </c>
      <c r="CB26" s="22">
        <f t="shared" si="4"/>
        <v>-0.47667171216604931</v>
      </c>
      <c r="CC26" s="22">
        <f t="shared" si="5"/>
        <v>-0.47704671863401504</v>
      </c>
      <c r="CD26" s="22">
        <f t="shared" si="6"/>
        <v>-0.46499172706003661</v>
      </c>
    </row>
    <row r="27" spans="1:82" x14ac:dyDescent="0.25">
      <c r="A27" s="90" t="s">
        <v>190</v>
      </c>
      <c r="B27" s="91">
        <v>70600.422038999997</v>
      </c>
      <c r="C27" s="91">
        <v>1415.8423829000001</v>
      </c>
      <c r="D27" s="91">
        <v>3715.9953151</v>
      </c>
      <c r="E27" s="91">
        <v>5067.5980539000002</v>
      </c>
      <c r="F27" s="91">
        <v>4158.5304714000004</v>
      </c>
      <c r="G27" s="91">
        <v>293.66807385999999</v>
      </c>
      <c r="H27" s="91">
        <v>37100.637549999999</v>
      </c>
      <c r="J27" s="27" t="s">
        <v>190</v>
      </c>
      <c r="K27" s="91">
        <v>0</v>
      </c>
      <c r="L27" s="25">
        <v>0</v>
      </c>
      <c r="M27" s="25">
        <v>0</v>
      </c>
      <c r="N27" s="25">
        <v>0</v>
      </c>
      <c r="O27" s="25">
        <v>0</v>
      </c>
      <c r="P27" s="91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91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91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91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91">
        <v>0</v>
      </c>
      <c r="BT27" s="25">
        <v>0</v>
      </c>
      <c r="BU27" s="25">
        <v>0</v>
      </c>
      <c r="BV27" s="25">
        <v>0</v>
      </c>
      <c r="BX27" s="22">
        <f t="shared" si="0"/>
        <v>-1</v>
      </c>
      <c r="BY27" s="22">
        <f t="shared" si="1"/>
        <v>-1</v>
      </c>
      <c r="BZ27" s="22">
        <f t="shared" si="2"/>
        <v>-1</v>
      </c>
      <c r="CA27" s="22">
        <f t="shared" si="3"/>
        <v>-1</v>
      </c>
      <c r="CB27" s="22">
        <f t="shared" si="4"/>
        <v>-1</v>
      </c>
      <c r="CC27" s="22">
        <f t="shared" si="5"/>
        <v>-1</v>
      </c>
      <c r="CD27" s="22">
        <f t="shared" si="6"/>
        <v>-1</v>
      </c>
    </row>
    <row r="28" spans="1:82" x14ac:dyDescent="0.25">
      <c r="A28" s="90" t="s">
        <v>191</v>
      </c>
      <c r="B28" s="91">
        <v>411083.58682999999</v>
      </c>
      <c r="C28" s="91">
        <v>7365.6151275000002</v>
      </c>
      <c r="D28" s="91">
        <v>16811.403760000001</v>
      </c>
      <c r="E28" s="91">
        <v>63061.655917999997</v>
      </c>
      <c r="F28" s="91">
        <v>49391.205256000001</v>
      </c>
      <c r="G28" s="91">
        <v>3481.8777025999998</v>
      </c>
      <c r="H28" s="91">
        <v>97671.109674000007</v>
      </c>
      <c r="J28" s="27" t="s">
        <v>191</v>
      </c>
      <c r="K28" s="91">
        <v>0</v>
      </c>
      <c r="L28" s="25">
        <v>0</v>
      </c>
      <c r="M28" s="25">
        <v>0</v>
      </c>
      <c r="N28" s="25">
        <v>0</v>
      </c>
      <c r="O28" s="25">
        <v>0</v>
      </c>
      <c r="P28" s="91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91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91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91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91">
        <v>0</v>
      </c>
      <c r="BT28" s="25">
        <v>0</v>
      </c>
      <c r="BU28" s="25">
        <v>0</v>
      </c>
      <c r="BV28" s="25">
        <v>0</v>
      </c>
      <c r="BX28" s="22">
        <f t="shared" si="0"/>
        <v>-1</v>
      </c>
      <c r="BY28" s="22">
        <f t="shared" si="1"/>
        <v>-1</v>
      </c>
      <c r="BZ28" s="22">
        <f t="shared" si="2"/>
        <v>-1</v>
      </c>
      <c r="CA28" s="22">
        <f t="shared" si="3"/>
        <v>-1</v>
      </c>
      <c r="CB28" s="22">
        <f t="shared" si="4"/>
        <v>-1</v>
      </c>
      <c r="CC28" s="22">
        <f t="shared" si="5"/>
        <v>-1</v>
      </c>
      <c r="CD28" s="22">
        <f t="shared" si="6"/>
        <v>-1</v>
      </c>
    </row>
    <row r="29" spans="1:82" x14ac:dyDescent="0.25">
      <c r="A29" s="90" t="s">
        <v>192</v>
      </c>
      <c r="B29" s="91">
        <v>34493.008569999998</v>
      </c>
      <c r="C29" s="91">
        <v>554.05517996000003</v>
      </c>
      <c r="D29" s="91">
        <v>1783.6517039</v>
      </c>
      <c r="E29" s="91">
        <v>5870.6000664000003</v>
      </c>
      <c r="F29" s="91">
        <v>3599.0572861000001</v>
      </c>
      <c r="G29" s="91">
        <v>210.27878222999999</v>
      </c>
      <c r="H29" s="91">
        <v>10742.141755000001</v>
      </c>
      <c r="J29" s="27" t="s">
        <v>192</v>
      </c>
      <c r="K29" s="91">
        <v>0</v>
      </c>
      <c r="L29" s="25">
        <v>0</v>
      </c>
      <c r="M29" s="25">
        <v>0</v>
      </c>
      <c r="N29" s="25">
        <v>0</v>
      </c>
      <c r="O29" s="25">
        <v>0</v>
      </c>
      <c r="P29" s="91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91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91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91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91">
        <v>0</v>
      </c>
      <c r="BT29" s="25">
        <v>0</v>
      </c>
      <c r="BU29" s="25">
        <v>0</v>
      </c>
      <c r="BV29" s="25">
        <v>0</v>
      </c>
      <c r="BX29" s="22">
        <f t="shared" si="0"/>
        <v>-1</v>
      </c>
      <c r="BY29" s="22">
        <f t="shared" si="1"/>
        <v>-1</v>
      </c>
      <c r="BZ29" s="22">
        <f t="shared" si="2"/>
        <v>-1</v>
      </c>
      <c r="CA29" s="22">
        <f t="shared" si="3"/>
        <v>-1</v>
      </c>
      <c r="CB29" s="22">
        <f t="shared" si="4"/>
        <v>-1</v>
      </c>
      <c r="CC29" s="22">
        <f t="shared" si="5"/>
        <v>-1</v>
      </c>
      <c r="CD29" s="22">
        <f t="shared" si="6"/>
        <v>-1</v>
      </c>
    </row>
    <row r="30" spans="1:82" x14ac:dyDescent="0.25">
      <c r="A30" s="90" t="s">
        <v>193</v>
      </c>
      <c r="B30" s="91">
        <v>666117.55489999999</v>
      </c>
      <c r="C30" s="91">
        <v>12838.494978000001</v>
      </c>
      <c r="D30" s="91">
        <v>23656.703680999999</v>
      </c>
      <c r="E30" s="91">
        <v>93214.051101000005</v>
      </c>
      <c r="F30" s="91">
        <v>78769.758530999999</v>
      </c>
      <c r="G30" s="91">
        <v>5714.5970852999999</v>
      </c>
      <c r="H30" s="91">
        <v>180666.54461000001</v>
      </c>
      <c r="J30" s="27" t="s">
        <v>193</v>
      </c>
      <c r="K30" s="91">
        <v>0</v>
      </c>
      <c r="L30" s="25">
        <v>0</v>
      </c>
      <c r="M30" s="25">
        <v>0</v>
      </c>
      <c r="N30" s="25">
        <v>0</v>
      </c>
      <c r="O30" s="25">
        <v>0</v>
      </c>
      <c r="P30" s="91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91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91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91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91">
        <v>0</v>
      </c>
      <c r="BT30" s="25">
        <v>0</v>
      </c>
      <c r="BU30" s="25">
        <v>0</v>
      </c>
      <c r="BV30" s="25">
        <v>0</v>
      </c>
      <c r="BX30" s="22">
        <f t="shared" si="0"/>
        <v>-1</v>
      </c>
      <c r="BY30" s="22">
        <f t="shared" si="1"/>
        <v>-1</v>
      </c>
      <c r="BZ30" s="22">
        <f t="shared" si="2"/>
        <v>-1</v>
      </c>
      <c r="CA30" s="22">
        <f t="shared" si="3"/>
        <v>-1</v>
      </c>
      <c r="CB30" s="22">
        <f t="shared" si="4"/>
        <v>-1</v>
      </c>
      <c r="CC30" s="22">
        <f t="shared" si="5"/>
        <v>-1</v>
      </c>
      <c r="CD30" s="22">
        <f t="shared" si="6"/>
        <v>-1</v>
      </c>
    </row>
    <row r="31" spans="1:82" x14ac:dyDescent="0.25">
      <c r="A31" s="90" t="s">
        <v>194</v>
      </c>
      <c r="B31" s="91">
        <v>30367.711017000001</v>
      </c>
      <c r="C31" s="91">
        <v>572.52184753999995</v>
      </c>
      <c r="D31" s="91">
        <v>1406.5452427</v>
      </c>
      <c r="E31" s="91">
        <v>3515.6916697000001</v>
      </c>
      <c r="F31" s="91">
        <v>2932.9608413999999</v>
      </c>
      <c r="G31" s="91">
        <v>214.82335986999999</v>
      </c>
      <c r="H31" s="91">
        <v>10301.847791</v>
      </c>
      <c r="J31" s="27" t="s">
        <v>194</v>
      </c>
      <c r="K31" s="91">
        <v>0</v>
      </c>
      <c r="L31" s="25">
        <v>0</v>
      </c>
      <c r="M31" s="25">
        <v>0</v>
      </c>
      <c r="N31" s="25">
        <v>0</v>
      </c>
      <c r="O31" s="25">
        <v>0</v>
      </c>
      <c r="P31" s="91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91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91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91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91">
        <v>0</v>
      </c>
      <c r="BT31" s="25">
        <v>0</v>
      </c>
      <c r="BU31" s="25">
        <v>0</v>
      </c>
      <c r="BV31" s="25">
        <v>0</v>
      </c>
      <c r="BX31" s="22">
        <f t="shared" si="0"/>
        <v>-1</v>
      </c>
      <c r="BY31" s="22">
        <f t="shared" si="1"/>
        <v>-1</v>
      </c>
      <c r="BZ31" s="22">
        <f t="shared" si="2"/>
        <v>-1</v>
      </c>
      <c r="CA31" s="22">
        <f t="shared" si="3"/>
        <v>-1</v>
      </c>
      <c r="CB31" s="22">
        <f t="shared" si="4"/>
        <v>-1</v>
      </c>
      <c r="CC31" s="22">
        <f t="shared" si="5"/>
        <v>-1</v>
      </c>
      <c r="CD31" s="22">
        <f t="shared" si="6"/>
        <v>-1</v>
      </c>
    </row>
    <row r="32" spans="1:82" x14ac:dyDescent="0.25">
      <c r="A32" s="90" t="s">
        <v>195</v>
      </c>
      <c r="B32" s="91">
        <v>336988.35797000001</v>
      </c>
      <c r="C32" s="91">
        <v>6286.2055595000002</v>
      </c>
      <c r="D32" s="91">
        <v>13540.667767000001</v>
      </c>
      <c r="E32" s="91">
        <v>48705.483487999998</v>
      </c>
      <c r="F32" s="91">
        <v>40400.259899999997</v>
      </c>
      <c r="G32" s="91">
        <v>2934.3053851999998</v>
      </c>
      <c r="H32" s="91">
        <v>79846.112452999994</v>
      </c>
      <c r="J32" s="27" t="s">
        <v>195</v>
      </c>
      <c r="K32" s="91">
        <v>0</v>
      </c>
      <c r="L32" s="25">
        <v>0</v>
      </c>
      <c r="M32" s="25">
        <v>0</v>
      </c>
      <c r="N32" s="25">
        <v>0</v>
      </c>
      <c r="O32" s="25">
        <v>0</v>
      </c>
      <c r="P32" s="91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91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91">
        <v>0</v>
      </c>
      <c r="AF32" s="25">
        <v>0</v>
      </c>
      <c r="AG32" s="25">
        <v>0</v>
      </c>
      <c r="AH32" s="25">
        <v>0</v>
      </c>
      <c r="AI32" s="25">
        <v>0</v>
      </c>
      <c r="AJ32" s="25">
        <v>0</v>
      </c>
      <c r="AK32" s="91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s="25">
        <v>0</v>
      </c>
      <c r="BK32" s="25">
        <v>0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0</v>
      </c>
      <c r="BS32" s="91">
        <v>0</v>
      </c>
      <c r="BT32" s="25">
        <v>0</v>
      </c>
      <c r="BU32" s="25">
        <v>0</v>
      </c>
      <c r="BV32" s="25">
        <v>0</v>
      </c>
      <c r="BX32" s="22">
        <f t="shared" si="0"/>
        <v>-1</v>
      </c>
      <c r="BY32" s="22">
        <f t="shared" si="1"/>
        <v>-1</v>
      </c>
      <c r="BZ32" s="22">
        <f t="shared" si="2"/>
        <v>-1</v>
      </c>
      <c r="CA32" s="22">
        <f t="shared" si="3"/>
        <v>-1</v>
      </c>
      <c r="CB32" s="22">
        <f t="shared" si="4"/>
        <v>-1</v>
      </c>
      <c r="CC32" s="22">
        <f t="shared" si="5"/>
        <v>-1</v>
      </c>
      <c r="CD32" s="22">
        <f t="shared" si="6"/>
        <v>-1</v>
      </c>
    </row>
    <row r="33" spans="1:82" x14ac:dyDescent="0.25">
      <c r="A33" s="90" t="s">
        <v>196</v>
      </c>
      <c r="B33" s="91">
        <v>8913.2498959000004</v>
      </c>
      <c r="C33" s="91">
        <v>155.34282447000001</v>
      </c>
      <c r="D33" s="91">
        <v>466.32045353000001</v>
      </c>
      <c r="E33" s="91">
        <v>941.61385021000001</v>
      </c>
      <c r="F33" s="91">
        <v>765.04382520000001</v>
      </c>
      <c r="G33" s="91">
        <v>57.565506433000003</v>
      </c>
      <c r="H33" s="91">
        <v>3196.1133568999999</v>
      </c>
      <c r="J33" s="27" t="s">
        <v>196</v>
      </c>
      <c r="K33" s="91">
        <v>0</v>
      </c>
      <c r="L33" s="25">
        <v>0</v>
      </c>
      <c r="M33" s="25">
        <v>0</v>
      </c>
      <c r="N33" s="25">
        <v>0</v>
      </c>
      <c r="O33" s="25">
        <v>0</v>
      </c>
      <c r="P33" s="91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91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91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91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91">
        <v>0</v>
      </c>
      <c r="BT33" s="25">
        <v>0</v>
      </c>
      <c r="BU33" s="25">
        <v>0</v>
      </c>
      <c r="BV33" s="25">
        <v>0</v>
      </c>
      <c r="BX33" s="22">
        <f t="shared" si="0"/>
        <v>-1</v>
      </c>
      <c r="BY33" s="22">
        <f t="shared" si="1"/>
        <v>-1</v>
      </c>
      <c r="BZ33" s="22">
        <f t="shared" si="2"/>
        <v>-1</v>
      </c>
      <c r="CA33" s="22">
        <f t="shared" si="3"/>
        <v>-1</v>
      </c>
      <c r="CB33" s="22">
        <f t="shared" si="4"/>
        <v>-1</v>
      </c>
      <c r="CC33" s="22">
        <f t="shared" si="5"/>
        <v>-1</v>
      </c>
      <c r="CD33" s="22">
        <f t="shared" si="6"/>
        <v>-1</v>
      </c>
    </row>
    <row r="34" spans="1:82" x14ac:dyDescent="0.25">
      <c r="A34" s="90" t="s">
        <v>197</v>
      </c>
      <c r="B34" s="91">
        <v>150842.63454999999</v>
      </c>
      <c r="C34" s="91">
        <v>2879.1583945000002</v>
      </c>
      <c r="D34" s="91">
        <v>5524.3858780999999</v>
      </c>
      <c r="E34" s="91">
        <v>21470.199925000001</v>
      </c>
      <c r="F34" s="91">
        <v>18212.962273000001</v>
      </c>
      <c r="G34" s="91">
        <v>1330.35996</v>
      </c>
      <c r="H34" s="91">
        <v>37827.35658</v>
      </c>
      <c r="J34" s="27" t="s">
        <v>197</v>
      </c>
      <c r="K34" s="91">
        <v>0</v>
      </c>
      <c r="L34" s="25">
        <v>0</v>
      </c>
      <c r="M34" s="25">
        <v>0</v>
      </c>
      <c r="N34" s="25">
        <v>0</v>
      </c>
      <c r="O34" s="25">
        <v>0</v>
      </c>
      <c r="P34" s="91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91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91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91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91">
        <v>0</v>
      </c>
      <c r="BT34" s="25">
        <v>0</v>
      </c>
      <c r="BU34" s="25">
        <v>0</v>
      </c>
      <c r="BV34" s="25">
        <v>0</v>
      </c>
      <c r="BX34" s="22">
        <f t="shared" si="0"/>
        <v>-1</v>
      </c>
      <c r="BY34" s="22">
        <f t="shared" si="1"/>
        <v>-1</v>
      </c>
      <c r="BZ34" s="22">
        <f t="shared" si="2"/>
        <v>-1</v>
      </c>
      <c r="CA34" s="22">
        <f t="shared" si="3"/>
        <v>-1</v>
      </c>
      <c r="CB34" s="22">
        <f t="shared" si="4"/>
        <v>-1</v>
      </c>
      <c r="CC34" s="22">
        <f t="shared" si="5"/>
        <v>-1</v>
      </c>
      <c r="CD34" s="22">
        <f t="shared" si="6"/>
        <v>-1</v>
      </c>
    </row>
    <row r="35" spans="1:82" x14ac:dyDescent="0.25">
      <c r="A35" s="90" t="s">
        <v>198</v>
      </c>
      <c r="B35" s="91">
        <v>13117.534768</v>
      </c>
      <c r="C35" s="91">
        <v>210.66935968000001</v>
      </c>
      <c r="D35" s="91">
        <v>728.81744512</v>
      </c>
      <c r="E35" s="91">
        <v>1409.3216097</v>
      </c>
      <c r="F35" s="91">
        <v>1125.1369969</v>
      </c>
      <c r="G35" s="91">
        <v>86.859611704000002</v>
      </c>
      <c r="H35" s="91">
        <v>4364.9262212000003</v>
      </c>
      <c r="J35" s="27" t="s">
        <v>198</v>
      </c>
      <c r="K35" s="91">
        <v>67.349944203539494</v>
      </c>
      <c r="L35" s="25">
        <v>133.983968533774</v>
      </c>
      <c r="M35" s="25">
        <v>303.701703728626</v>
      </c>
      <c r="N35" s="25">
        <v>303.701703728626</v>
      </c>
      <c r="O35" s="25">
        <v>591.17818667239806</v>
      </c>
      <c r="P35" s="91">
        <v>0.28643206361516499</v>
      </c>
      <c r="Q35" s="25">
        <v>52.811242869778098</v>
      </c>
      <c r="R35" s="25">
        <v>899.79718999345403</v>
      </c>
      <c r="S35" s="25">
        <v>12830.5045893395</v>
      </c>
      <c r="T35" s="25">
        <v>244.62709742509799</v>
      </c>
      <c r="U35" s="25">
        <v>190.34659539050301</v>
      </c>
      <c r="V35" s="25">
        <v>38.283814407550999</v>
      </c>
      <c r="W35" s="25">
        <v>0.31911913325551</v>
      </c>
      <c r="X35" s="91">
        <v>51.425761321836198</v>
      </c>
      <c r="Y35" s="25">
        <v>237.75188571435001</v>
      </c>
      <c r="Z35" s="25">
        <v>237.75188571435001</v>
      </c>
      <c r="AA35" s="25">
        <v>2718256.2195106801</v>
      </c>
      <c r="AB35" s="25">
        <v>0</v>
      </c>
      <c r="AC35" s="25">
        <v>79.558050524715398</v>
      </c>
      <c r="AD35" s="25">
        <v>17.359186339298901</v>
      </c>
      <c r="AE35" s="91">
        <v>32.518569786190099</v>
      </c>
      <c r="AF35" s="25">
        <v>63.965583482603897</v>
      </c>
      <c r="AG35" s="25">
        <v>35.454734034299499</v>
      </c>
      <c r="AH35" s="25">
        <v>0</v>
      </c>
      <c r="AI35" s="25">
        <v>205.38808816162</v>
      </c>
      <c r="AJ35" s="25">
        <v>0</v>
      </c>
      <c r="AK35" s="91">
        <v>4574.6446956243699</v>
      </c>
      <c r="AL35" s="25">
        <v>642.38095389363798</v>
      </c>
      <c r="AM35" s="25">
        <v>71.375706578261301</v>
      </c>
      <c r="AN35" s="25">
        <v>713.75666047189895</v>
      </c>
      <c r="AO35" s="25">
        <v>0</v>
      </c>
      <c r="AP35" s="25">
        <v>178.71618257907599</v>
      </c>
      <c r="AQ35" s="25">
        <v>0.26633962907234998</v>
      </c>
      <c r="AR35" s="25">
        <v>1295.5189913484301</v>
      </c>
      <c r="AS35" s="25">
        <v>1.8494096868885599</v>
      </c>
      <c r="AT35" s="25">
        <v>60.739195386828499</v>
      </c>
      <c r="AU35" s="25">
        <v>86.321711635443705</v>
      </c>
      <c r="AV35" s="25">
        <v>0.14561412225731199</v>
      </c>
      <c r="AW35" s="25">
        <v>0</v>
      </c>
      <c r="AX35" s="25">
        <v>47.069160377431302</v>
      </c>
      <c r="AY35" s="25">
        <v>1381.7272535438501</v>
      </c>
      <c r="AZ35" s="25">
        <v>1102.7561031279999</v>
      </c>
      <c r="BA35" s="25">
        <v>278.97115041584601</v>
      </c>
      <c r="BB35" s="25">
        <v>0.61187200085980198</v>
      </c>
      <c r="BC35" s="25">
        <v>2.2085837177642899E-3</v>
      </c>
      <c r="BD35" s="25">
        <v>86.429721474671595</v>
      </c>
      <c r="BE35" s="25">
        <v>4.3837533623241098</v>
      </c>
      <c r="BF35" s="25">
        <v>324.53432932643199</v>
      </c>
      <c r="BG35" s="25">
        <v>12.3869616517028</v>
      </c>
      <c r="BH35" s="25">
        <v>2.4377900825079699</v>
      </c>
      <c r="BI35" s="25">
        <v>463.69611871889401</v>
      </c>
      <c r="BJ35" s="25">
        <v>60.9988856708733</v>
      </c>
      <c r="BK35" s="25">
        <v>0.37302198790764801</v>
      </c>
      <c r="BL35" s="25">
        <v>11.495658843565501</v>
      </c>
      <c r="BM35" s="25">
        <v>1.32362574998484E-2</v>
      </c>
      <c r="BN35" s="25">
        <v>85.213298643165302</v>
      </c>
      <c r="BO35" s="25">
        <v>135.72732197781801</v>
      </c>
      <c r="BP35" s="25">
        <v>0</v>
      </c>
      <c r="BQ35" s="25">
        <v>3.9475677084552299</v>
      </c>
      <c r="BR35" s="25">
        <v>165.38110621044299</v>
      </c>
      <c r="BS35" s="91">
        <v>0</v>
      </c>
      <c r="BT35" s="25">
        <v>496.56098763775799</v>
      </c>
      <c r="BU35" s="25">
        <v>4248.0842650616996</v>
      </c>
      <c r="BV35" s="25">
        <v>115.06880480653901</v>
      </c>
      <c r="BX35" s="22">
        <f t="shared" si="0"/>
        <v>-2.1881411693354516E-2</v>
      </c>
      <c r="BY35" s="22">
        <f t="shared" si="1"/>
        <v>-2.5069006363346292E-2</v>
      </c>
      <c r="BZ35" s="22">
        <f t="shared" si="2"/>
        <v>-2.0664687362994288E-2</v>
      </c>
      <c r="CA35" s="22">
        <f t="shared" si="3"/>
        <v>-1.9579885787761254E-2</v>
      </c>
      <c r="CB35" s="22">
        <f t="shared" si="4"/>
        <v>-1.9891705484455957E-2</v>
      </c>
      <c r="CC35" s="22">
        <f t="shared" si="5"/>
        <v>-1.895372346868188E-2</v>
      </c>
      <c r="CD35" s="22">
        <f t="shared" si="6"/>
        <v>-2.6768369089679288E-2</v>
      </c>
    </row>
    <row r="36" spans="1:82" x14ac:dyDescent="0.25">
      <c r="A36" s="90" t="s">
        <v>199</v>
      </c>
      <c r="B36" s="91">
        <v>794179.79229000001</v>
      </c>
      <c r="C36" s="91">
        <v>12474.342118</v>
      </c>
      <c r="D36" s="91">
        <v>41478.949758000002</v>
      </c>
      <c r="E36" s="91">
        <v>144225.78400000001</v>
      </c>
      <c r="F36" s="91">
        <v>83179.348937999996</v>
      </c>
      <c r="G36" s="91">
        <v>4527.2205142000003</v>
      </c>
      <c r="H36" s="91">
        <v>249140.49341</v>
      </c>
      <c r="J36" s="27" t="s">
        <v>199</v>
      </c>
      <c r="K36" s="91">
        <v>0</v>
      </c>
      <c r="L36" s="25">
        <v>0</v>
      </c>
      <c r="M36" s="25">
        <v>0</v>
      </c>
      <c r="N36" s="25">
        <v>0</v>
      </c>
      <c r="O36" s="25">
        <v>0</v>
      </c>
      <c r="P36" s="91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91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91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91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91">
        <v>0</v>
      </c>
      <c r="BT36" s="25">
        <v>0</v>
      </c>
      <c r="BU36" s="25">
        <v>0</v>
      </c>
      <c r="BV36" s="25">
        <v>0</v>
      </c>
      <c r="BX36" s="22">
        <f t="shared" si="0"/>
        <v>-1</v>
      </c>
      <c r="BY36" s="22">
        <f t="shared" si="1"/>
        <v>-1</v>
      </c>
      <c r="BZ36" s="22">
        <f t="shared" si="2"/>
        <v>-1</v>
      </c>
      <c r="CA36" s="22">
        <f t="shared" si="3"/>
        <v>-1</v>
      </c>
      <c r="CB36" s="22">
        <f t="shared" si="4"/>
        <v>-1</v>
      </c>
      <c r="CC36" s="22">
        <f t="shared" si="5"/>
        <v>-1</v>
      </c>
      <c r="CD36" s="22">
        <f t="shared" si="6"/>
        <v>-1</v>
      </c>
    </row>
    <row r="37" spans="1:82" x14ac:dyDescent="0.25">
      <c r="A37" s="90" t="s">
        <v>200</v>
      </c>
      <c r="B37" s="91">
        <v>28990.79739</v>
      </c>
      <c r="C37" s="91">
        <v>466.27249485999999</v>
      </c>
      <c r="D37" s="91">
        <v>1509.6240272</v>
      </c>
      <c r="E37" s="91">
        <v>4709.5616031999998</v>
      </c>
      <c r="F37" s="91">
        <v>2965.8048051999999</v>
      </c>
      <c r="G37" s="91">
        <v>179.48327044000001</v>
      </c>
      <c r="H37" s="91">
        <v>9004.9575115000007</v>
      </c>
      <c r="J37" s="27" t="s">
        <v>200</v>
      </c>
      <c r="K37" s="91">
        <v>0</v>
      </c>
      <c r="L37" s="25">
        <v>0</v>
      </c>
      <c r="M37" s="25">
        <v>0</v>
      </c>
      <c r="N37" s="25">
        <v>0</v>
      </c>
      <c r="O37" s="25">
        <v>0</v>
      </c>
      <c r="P37" s="91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91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91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91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91">
        <v>0</v>
      </c>
      <c r="BT37" s="25">
        <v>0</v>
      </c>
      <c r="BU37" s="25">
        <v>0</v>
      </c>
      <c r="BV37" s="25">
        <v>0</v>
      </c>
      <c r="BX37" s="22">
        <f t="shared" si="0"/>
        <v>-1</v>
      </c>
      <c r="BY37" s="22">
        <f t="shared" si="1"/>
        <v>-1</v>
      </c>
      <c r="BZ37" s="22">
        <f t="shared" si="2"/>
        <v>-1</v>
      </c>
      <c r="CA37" s="22">
        <f t="shared" si="3"/>
        <v>-1</v>
      </c>
      <c r="CB37" s="22">
        <f t="shared" si="4"/>
        <v>-1</v>
      </c>
      <c r="CC37" s="22">
        <f t="shared" si="5"/>
        <v>-1</v>
      </c>
      <c r="CD37" s="22">
        <f t="shared" si="6"/>
        <v>-1</v>
      </c>
    </row>
    <row r="38" spans="1:82" x14ac:dyDescent="0.25">
      <c r="A38" s="90" t="s">
        <v>201</v>
      </c>
      <c r="B38" s="91">
        <v>17914.388977999999</v>
      </c>
      <c r="C38" s="91">
        <v>338.71570809000002</v>
      </c>
      <c r="D38" s="91">
        <v>812.73862086999998</v>
      </c>
      <c r="E38" s="91">
        <v>2145.6599339999998</v>
      </c>
      <c r="F38" s="91">
        <v>1732.6596317000001</v>
      </c>
      <c r="G38" s="91">
        <v>123.45961943</v>
      </c>
      <c r="H38" s="91">
        <v>6338.1997334999996</v>
      </c>
      <c r="J38" s="27" t="s">
        <v>201</v>
      </c>
      <c r="K38" s="91">
        <v>0</v>
      </c>
      <c r="L38" s="25">
        <v>0</v>
      </c>
      <c r="M38" s="25">
        <v>0</v>
      </c>
      <c r="N38" s="25">
        <v>0</v>
      </c>
      <c r="O38" s="25">
        <v>0</v>
      </c>
      <c r="P38" s="91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91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91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91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91">
        <v>0</v>
      </c>
      <c r="BT38" s="25">
        <v>0</v>
      </c>
      <c r="BU38" s="25">
        <v>0</v>
      </c>
      <c r="BV38" s="25">
        <v>0</v>
      </c>
      <c r="BX38" s="22">
        <f t="shared" si="0"/>
        <v>-1</v>
      </c>
      <c r="BY38" s="22">
        <f t="shared" si="1"/>
        <v>-1</v>
      </c>
      <c r="BZ38" s="22">
        <f t="shared" si="2"/>
        <v>-1</v>
      </c>
      <c r="CA38" s="22">
        <f t="shared" si="3"/>
        <v>-1</v>
      </c>
      <c r="CB38" s="22">
        <f t="shared" si="4"/>
        <v>-1</v>
      </c>
      <c r="CC38" s="22">
        <f t="shared" si="5"/>
        <v>-1</v>
      </c>
      <c r="CD38" s="22">
        <f t="shared" si="6"/>
        <v>-1</v>
      </c>
    </row>
    <row r="39" spans="1:82" x14ac:dyDescent="0.25">
      <c r="A39" s="90" t="s">
        <v>202</v>
      </c>
      <c r="B39" s="91">
        <v>401258.47265000001</v>
      </c>
      <c r="C39" s="91">
        <v>5825.6106659999996</v>
      </c>
      <c r="D39" s="91">
        <v>23456.062592999999</v>
      </c>
      <c r="E39" s="91">
        <v>79455.972024999995</v>
      </c>
      <c r="F39" s="91">
        <v>39742.896945</v>
      </c>
      <c r="G39" s="91">
        <v>1798.5932163</v>
      </c>
      <c r="H39" s="91">
        <v>134916.81622000001</v>
      </c>
      <c r="J39" s="27" t="s">
        <v>202</v>
      </c>
      <c r="K39" s="91">
        <v>0</v>
      </c>
      <c r="L39" s="25">
        <v>0</v>
      </c>
      <c r="M39" s="25">
        <v>0</v>
      </c>
      <c r="N39" s="25">
        <v>0</v>
      </c>
      <c r="O39" s="25">
        <v>0</v>
      </c>
      <c r="P39" s="91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91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91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91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91">
        <v>0</v>
      </c>
      <c r="BT39" s="25">
        <v>0</v>
      </c>
      <c r="BU39" s="25">
        <v>0</v>
      </c>
      <c r="BV39" s="25">
        <v>0</v>
      </c>
      <c r="BX39" s="22">
        <f t="shared" si="0"/>
        <v>-1</v>
      </c>
      <c r="BY39" s="22">
        <f t="shared" si="1"/>
        <v>-1</v>
      </c>
      <c r="BZ39" s="22">
        <f t="shared" si="2"/>
        <v>-1</v>
      </c>
      <c r="CA39" s="22">
        <f t="shared" si="3"/>
        <v>-1</v>
      </c>
      <c r="CB39" s="22">
        <f t="shared" si="4"/>
        <v>-1</v>
      </c>
      <c r="CC39" s="22">
        <f t="shared" si="5"/>
        <v>-1</v>
      </c>
      <c r="CD39" s="22">
        <f t="shared" si="6"/>
        <v>-1</v>
      </c>
    </row>
    <row r="40" spans="1:82" x14ac:dyDescent="0.25">
      <c r="A40" s="90" t="s">
        <v>203</v>
      </c>
      <c r="B40" s="91">
        <v>45153.671575</v>
      </c>
      <c r="C40" s="91">
        <v>757.15673673000003</v>
      </c>
      <c r="D40" s="91">
        <v>2328.2278184000002</v>
      </c>
      <c r="E40" s="91">
        <v>6540.4575862000002</v>
      </c>
      <c r="F40" s="91">
        <v>4415.8449253999997</v>
      </c>
      <c r="G40" s="91">
        <v>284.48726508999999</v>
      </c>
      <c r="H40" s="91">
        <v>14716.656239</v>
      </c>
      <c r="J40" s="27" t="s">
        <v>203</v>
      </c>
      <c r="K40" s="91">
        <v>0</v>
      </c>
      <c r="L40" s="25">
        <v>0</v>
      </c>
      <c r="M40" s="25">
        <v>0</v>
      </c>
      <c r="N40" s="25">
        <v>0</v>
      </c>
      <c r="O40" s="25">
        <v>0</v>
      </c>
      <c r="P40" s="91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91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91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91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91">
        <v>0</v>
      </c>
      <c r="BT40" s="25">
        <v>0</v>
      </c>
      <c r="BU40" s="25">
        <v>0</v>
      </c>
      <c r="BV40" s="25">
        <v>0</v>
      </c>
      <c r="BX40" s="22">
        <f t="shared" si="0"/>
        <v>-1</v>
      </c>
      <c r="BY40" s="22">
        <f t="shared" si="1"/>
        <v>-1</v>
      </c>
      <c r="BZ40" s="22">
        <f t="shared" si="2"/>
        <v>-1</v>
      </c>
      <c r="CA40" s="22">
        <f t="shared" si="3"/>
        <v>-1</v>
      </c>
      <c r="CB40" s="22">
        <f t="shared" si="4"/>
        <v>-1</v>
      </c>
      <c r="CC40" s="22">
        <f t="shared" si="5"/>
        <v>-1</v>
      </c>
      <c r="CD40" s="22">
        <f t="shared" si="6"/>
        <v>-1</v>
      </c>
    </row>
    <row r="41" spans="1:82" x14ac:dyDescent="0.25">
      <c r="A41" s="90" t="s">
        <v>204</v>
      </c>
      <c r="B41" s="91">
        <v>166340.52807</v>
      </c>
      <c r="C41" s="91">
        <v>3280.0854976999999</v>
      </c>
      <c r="D41" s="91">
        <v>6471.3525651</v>
      </c>
      <c r="E41" s="91">
        <v>20993.484218000001</v>
      </c>
      <c r="F41" s="91">
        <v>18058.270444000002</v>
      </c>
      <c r="G41" s="91">
        <v>1316.7785134000001</v>
      </c>
      <c r="H41" s="91">
        <v>52528.218682999999</v>
      </c>
      <c r="J41" s="27" t="s">
        <v>204</v>
      </c>
      <c r="K41" s="91">
        <v>3690.6231400194401</v>
      </c>
      <c r="L41" s="25">
        <v>1212.52155515555</v>
      </c>
      <c r="M41" s="25">
        <v>2084.747285208</v>
      </c>
      <c r="N41" s="25">
        <v>2084.747285208</v>
      </c>
      <c r="O41" s="25">
        <v>3830.7082139079798</v>
      </c>
      <c r="P41" s="91">
        <v>1.5540144299416701</v>
      </c>
      <c r="Q41" s="25">
        <v>714.314882945764</v>
      </c>
      <c r="R41" s="25">
        <v>8995.5243236387505</v>
      </c>
      <c r="S41" s="25">
        <v>122088.428278245</v>
      </c>
      <c r="T41" s="25">
        <v>2307.6586577979901</v>
      </c>
      <c r="U41" s="25">
        <v>1557.62332269333</v>
      </c>
      <c r="V41" s="25">
        <v>443.56984052080003</v>
      </c>
      <c r="W41" s="25">
        <v>17.486997845090698</v>
      </c>
      <c r="X41" s="91">
        <v>2818.01398418591</v>
      </c>
      <c r="Y41" s="25">
        <v>3216.1272891407398</v>
      </c>
      <c r="Z41" s="25">
        <v>3216.1272891407398</v>
      </c>
      <c r="AA41" s="25">
        <v>31242655.030914299</v>
      </c>
      <c r="AB41" s="25">
        <v>0</v>
      </c>
      <c r="AC41" s="25">
        <v>649.02974716735696</v>
      </c>
      <c r="AD41" s="25">
        <v>181.69566200397699</v>
      </c>
      <c r="AE41" s="91">
        <v>196.609803902789</v>
      </c>
      <c r="AF41" s="25">
        <v>1079.2082870480799</v>
      </c>
      <c r="AG41" s="25">
        <v>1942.8385622518799</v>
      </c>
      <c r="AH41" s="25">
        <v>0</v>
      </c>
      <c r="AI41" s="25">
        <v>2415.1603070377</v>
      </c>
      <c r="AJ41" s="25">
        <v>0</v>
      </c>
      <c r="AK41" s="91">
        <v>43826.854326074601</v>
      </c>
      <c r="AL41" s="25">
        <v>4489.3141350374999</v>
      </c>
      <c r="AM41" s="25">
        <v>498.812759061051</v>
      </c>
      <c r="AN41" s="25">
        <v>4988.1268940985501</v>
      </c>
      <c r="AO41" s="25">
        <v>0</v>
      </c>
      <c r="AP41" s="25">
        <v>2297.3994101110002</v>
      </c>
      <c r="AQ41" s="25">
        <v>2.2490470202880299</v>
      </c>
      <c r="AR41" s="25">
        <v>8775.6687343174399</v>
      </c>
      <c r="AS41" s="25">
        <v>39.963855936110001</v>
      </c>
      <c r="AT41" s="25">
        <v>206.20347692477199</v>
      </c>
      <c r="AU41" s="25">
        <v>565.490405562261</v>
      </c>
      <c r="AV41" s="25">
        <v>2.1186514134382701</v>
      </c>
      <c r="AW41" s="25">
        <v>0</v>
      </c>
      <c r="AX41" s="25">
        <v>156.072737655494</v>
      </c>
      <c r="AY41" s="25">
        <v>14790.3222464264</v>
      </c>
      <c r="AZ41" s="25">
        <v>12675.3092872174</v>
      </c>
      <c r="BA41" s="25">
        <v>2115.0129592089802</v>
      </c>
      <c r="BB41" s="25">
        <v>3.54481416921575</v>
      </c>
      <c r="BC41" s="25">
        <v>5.3198361150151197E-2</v>
      </c>
      <c r="BD41" s="25">
        <v>1749.9214403456799</v>
      </c>
      <c r="BE41" s="25">
        <v>14.628146510358899</v>
      </c>
      <c r="BF41" s="25">
        <v>4043.8175398623098</v>
      </c>
      <c r="BG41" s="25">
        <v>48.3891808418349</v>
      </c>
      <c r="BH41" s="25">
        <v>10.112703029040301</v>
      </c>
      <c r="BI41" s="25">
        <v>5777.9105986099803</v>
      </c>
      <c r="BJ41" s="25">
        <v>549.72460933821503</v>
      </c>
      <c r="BK41" s="25">
        <v>6.9018580016203899</v>
      </c>
      <c r="BL41" s="25">
        <v>47.7516865710963</v>
      </c>
      <c r="BM41" s="25">
        <v>0.179946402773414</v>
      </c>
      <c r="BN41" s="25">
        <v>921.39108882091102</v>
      </c>
      <c r="BO41" s="25">
        <v>1135.6947726655701</v>
      </c>
      <c r="BP41" s="25">
        <v>0</v>
      </c>
      <c r="BQ41" s="25">
        <v>213.961008606842</v>
      </c>
      <c r="BR41" s="25">
        <v>1467.22536538599</v>
      </c>
      <c r="BS41" s="91">
        <v>0</v>
      </c>
      <c r="BT41" s="25">
        <v>3004.3472823623101</v>
      </c>
      <c r="BU41" s="25">
        <v>40933.893525355903</v>
      </c>
      <c r="BV41" s="25">
        <v>755.56184001362999</v>
      </c>
      <c r="BX41" s="22">
        <f t="shared" si="0"/>
        <v>-0.26603318088020422</v>
      </c>
      <c r="BY41" s="22">
        <f t="shared" si="1"/>
        <v>-0.26368983103299792</v>
      </c>
      <c r="BZ41" s="22">
        <f t="shared" si="2"/>
        <v>-0.22919871171916747</v>
      </c>
      <c r="CA41" s="22">
        <f t="shared" si="3"/>
        <v>-0.2954803455757456</v>
      </c>
      <c r="CB41" s="22">
        <f t="shared" si="4"/>
        <v>-0.29808841181527057</v>
      </c>
      <c r="CC41" s="22">
        <f t="shared" si="5"/>
        <v>-0.30026873962134704</v>
      </c>
      <c r="CD41" s="22">
        <f t="shared" si="6"/>
        <v>-0.2207256489624011</v>
      </c>
    </row>
    <row r="42" spans="1:82" x14ac:dyDescent="0.25">
      <c r="A42" s="90" t="s">
        <v>205</v>
      </c>
      <c r="B42" s="91">
        <v>40729.371150999999</v>
      </c>
      <c r="C42" s="91">
        <v>784.03558242999998</v>
      </c>
      <c r="D42" s="91">
        <v>1960.8637771000001</v>
      </c>
      <c r="E42" s="91">
        <v>4380.3941821999997</v>
      </c>
      <c r="F42" s="91">
        <v>3616.7787647</v>
      </c>
      <c r="G42" s="91">
        <v>261.26718339000001</v>
      </c>
      <c r="H42" s="91">
        <v>15218.305517000001</v>
      </c>
      <c r="J42" s="27" t="s">
        <v>205</v>
      </c>
      <c r="K42" s="91">
        <v>482.39737934048497</v>
      </c>
      <c r="L42" s="25">
        <v>473.75780412959898</v>
      </c>
      <c r="M42" s="25">
        <v>1021.25551591519</v>
      </c>
      <c r="N42" s="25">
        <v>1021.25551591519</v>
      </c>
      <c r="O42" s="25">
        <v>1969.9228435195801</v>
      </c>
      <c r="P42" s="91">
        <v>0.93051060464271296</v>
      </c>
      <c r="Q42" s="25">
        <v>205.476207922848</v>
      </c>
      <c r="R42" s="25">
        <v>3249.2072977115999</v>
      </c>
      <c r="S42" s="25">
        <v>40729.3608885949</v>
      </c>
      <c r="T42" s="25">
        <v>872.423630407921</v>
      </c>
      <c r="U42" s="25">
        <v>659.97469979561504</v>
      </c>
      <c r="V42" s="25">
        <v>143.067230415268</v>
      </c>
      <c r="W42" s="25">
        <v>2.2857000499550102</v>
      </c>
      <c r="X42" s="91">
        <v>368.33952337570298</v>
      </c>
      <c r="Y42" s="25">
        <v>925.06344166201802</v>
      </c>
      <c r="Z42" s="25">
        <v>925.06344166201802</v>
      </c>
      <c r="AA42" s="25">
        <v>8915156.2554082107</v>
      </c>
      <c r="AB42" s="25">
        <v>0</v>
      </c>
      <c r="AC42" s="25">
        <v>275.68706172881298</v>
      </c>
      <c r="AD42" s="25">
        <v>63.3309505513255</v>
      </c>
      <c r="AE42" s="91">
        <v>107.24015483557601</v>
      </c>
      <c r="AF42" s="25">
        <v>265.841387226329</v>
      </c>
      <c r="AG42" s="25">
        <v>253.94627220672601</v>
      </c>
      <c r="AH42" s="25">
        <v>0</v>
      </c>
      <c r="AI42" s="25">
        <v>784.03533350529403</v>
      </c>
      <c r="AJ42" s="25">
        <v>0</v>
      </c>
      <c r="AK42" s="91">
        <v>16368.056094622299</v>
      </c>
      <c r="AL42" s="25">
        <v>1764.77682362164</v>
      </c>
      <c r="AM42" s="25">
        <v>196.08633357429801</v>
      </c>
      <c r="AN42" s="25">
        <v>1960.8631571959399</v>
      </c>
      <c r="AO42" s="25">
        <v>0</v>
      </c>
      <c r="AP42" s="25">
        <v>685.83897367213399</v>
      </c>
      <c r="AQ42" s="25">
        <v>0.73954515043789204</v>
      </c>
      <c r="AR42" s="25">
        <v>4347.1283595376199</v>
      </c>
      <c r="AS42" s="25">
        <v>9.1516058172258106</v>
      </c>
      <c r="AT42" s="25">
        <v>118.061171795829</v>
      </c>
      <c r="AU42" s="25">
        <v>212.72895378340701</v>
      </c>
      <c r="AV42" s="25">
        <v>0.55098698347084696</v>
      </c>
      <c r="AW42" s="25">
        <v>0</v>
      </c>
      <c r="AX42" s="25">
        <v>90.876136758213505</v>
      </c>
      <c r="AY42" s="25">
        <v>4380.4650820420102</v>
      </c>
      <c r="AZ42" s="25">
        <v>3616.8498821213798</v>
      </c>
      <c r="BA42" s="25">
        <v>763.61519992063302</v>
      </c>
      <c r="BB42" s="25">
        <v>1.43141504257676</v>
      </c>
      <c r="BC42" s="25">
        <v>1.18317977005792E-2</v>
      </c>
      <c r="BD42" s="25">
        <v>408.26593712418003</v>
      </c>
      <c r="BE42" s="25">
        <v>8.4789329335251296</v>
      </c>
      <c r="BF42" s="25">
        <v>1116.1411870125701</v>
      </c>
      <c r="BG42" s="25">
        <v>25.1223483030473</v>
      </c>
      <c r="BH42" s="25">
        <v>5.0414099527659699</v>
      </c>
      <c r="BI42" s="25">
        <v>1594.7618292520201</v>
      </c>
      <c r="BJ42" s="25">
        <v>215.505375111576</v>
      </c>
      <c r="BK42" s="25">
        <v>1.6547064283470301</v>
      </c>
      <c r="BL42" s="25">
        <v>23.783884367907302</v>
      </c>
      <c r="BM42" s="25">
        <v>4.7999618148448199E-2</v>
      </c>
      <c r="BN42" s="25">
        <v>261.26708535965599</v>
      </c>
      <c r="BO42" s="25">
        <v>472.58122131440899</v>
      </c>
      <c r="BP42" s="25">
        <v>0</v>
      </c>
      <c r="BQ42" s="25">
        <v>28.087834743859599</v>
      </c>
      <c r="BR42" s="25">
        <v>582.44269881206799</v>
      </c>
      <c r="BS42" s="91">
        <v>0</v>
      </c>
      <c r="BT42" s="25">
        <v>1637.73362612796</v>
      </c>
      <c r="BU42" s="25">
        <v>15218.300740311999</v>
      </c>
      <c r="BV42" s="25">
        <v>384.22013814331399</v>
      </c>
      <c r="BX42" s="22">
        <f t="shared" si="0"/>
        <v>-2.5196571441261512E-7</v>
      </c>
      <c r="BY42" s="22">
        <f t="shared" si="1"/>
        <v>-3.1749159288338662E-7</v>
      </c>
      <c r="BZ42" s="22">
        <f t="shared" si="2"/>
        <v>-3.1613825876036184E-7</v>
      </c>
      <c r="CA42" s="22">
        <f t="shared" si="3"/>
        <v>1.6185721892011942E-5</v>
      </c>
      <c r="CB42" s="22">
        <f t="shared" si="4"/>
        <v>1.9663193688781398E-5</v>
      </c>
      <c r="CC42" s="22">
        <f t="shared" si="5"/>
        <v>-3.7521108754705168E-7</v>
      </c>
      <c r="CD42" s="22">
        <f t="shared" si="6"/>
        <v>-3.1387778332143085E-7</v>
      </c>
    </row>
    <row r="43" spans="1:82" x14ac:dyDescent="0.25">
      <c r="A43" s="90" t="s">
        <v>206</v>
      </c>
      <c r="B43" s="91">
        <v>130392.95776</v>
      </c>
      <c r="C43" s="91">
        <v>2194.5747944</v>
      </c>
      <c r="D43" s="91">
        <v>6981.3595564999996</v>
      </c>
      <c r="E43" s="91">
        <v>17150.690963000001</v>
      </c>
      <c r="F43" s="91">
        <v>11050.475570000001</v>
      </c>
      <c r="G43" s="91">
        <v>686.33419765999997</v>
      </c>
      <c r="H43" s="91">
        <v>51064.416384999997</v>
      </c>
      <c r="J43" s="27" t="s">
        <v>206</v>
      </c>
      <c r="K43" s="91">
        <v>0</v>
      </c>
      <c r="L43" s="25">
        <v>0</v>
      </c>
      <c r="M43" s="25">
        <v>0</v>
      </c>
      <c r="N43" s="25">
        <v>0</v>
      </c>
      <c r="O43" s="25">
        <v>0</v>
      </c>
      <c r="P43" s="91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91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91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91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91">
        <v>0</v>
      </c>
      <c r="BT43" s="25">
        <v>0</v>
      </c>
      <c r="BU43" s="25">
        <v>0</v>
      </c>
      <c r="BV43" s="25">
        <v>0</v>
      </c>
      <c r="BX43" s="22">
        <f t="shared" si="0"/>
        <v>-1</v>
      </c>
      <c r="BY43" s="22">
        <f t="shared" si="1"/>
        <v>-1</v>
      </c>
      <c r="BZ43" s="22">
        <f t="shared" si="2"/>
        <v>-1</v>
      </c>
      <c r="CA43" s="22">
        <f t="shared" si="3"/>
        <v>-1</v>
      </c>
      <c r="CB43" s="22">
        <f t="shared" si="4"/>
        <v>-1</v>
      </c>
      <c r="CC43" s="22">
        <f t="shared" si="5"/>
        <v>-1</v>
      </c>
      <c r="CD43" s="22">
        <f t="shared" si="6"/>
        <v>-1</v>
      </c>
    </row>
    <row r="44" spans="1:82" x14ac:dyDescent="0.25">
      <c r="A44" s="90" t="s">
        <v>207</v>
      </c>
      <c r="B44" s="91">
        <v>82200.448887000006</v>
      </c>
      <c r="C44" s="91">
        <v>1424.1797311</v>
      </c>
      <c r="D44" s="91">
        <v>4344.3220434000004</v>
      </c>
      <c r="E44" s="91">
        <v>9302.3329505999991</v>
      </c>
      <c r="F44" s="91">
        <v>6879.1688345000002</v>
      </c>
      <c r="G44" s="91">
        <v>482.45645882999997</v>
      </c>
      <c r="H44" s="91">
        <v>31414.171951</v>
      </c>
      <c r="J44" s="27" t="s">
        <v>207</v>
      </c>
      <c r="K44" s="91">
        <v>52.536328811772599</v>
      </c>
      <c r="L44" s="25">
        <v>315.88682974199202</v>
      </c>
      <c r="M44" s="25">
        <v>738.90796451270103</v>
      </c>
      <c r="N44" s="25">
        <v>738.90796451270103</v>
      </c>
      <c r="O44" s="25">
        <v>1446.18205011331</v>
      </c>
      <c r="P44" s="91">
        <v>0.71110552471202804</v>
      </c>
      <c r="Q44" s="25">
        <v>116.358651741085</v>
      </c>
      <c r="R44" s="25">
        <v>2092.0033365200802</v>
      </c>
      <c r="S44" s="25">
        <v>21547.332352338199</v>
      </c>
      <c r="T44" s="25">
        <v>573.50815599848795</v>
      </c>
      <c r="U44" s="25">
        <v>454.45887673363598</v>
      </c>
      <c r="V44" s="25">
        <v>86.910904902726301</v>
      </c>
      <c r="W44" s="25">
        <v>0.24892851493801099</v>
      </c>
      <c r="X44" s="91">
        <v>40.114673992983803</v>
      </c>
      <c r="Y44" s="25">
        <v>523.82512648253896</v>
      </c>
      <c r="Z44" s="25">
        <v>523.82512648253896</v>
      </c>
      <c r="AA44" s="25">
        <v>3547748.7431621999</v>
      </c>
      <c r="AB44" s="25">
        <v>0</v>
      </c>
      <c r="AC44" s="25">
        <v>190.01650168849801</v>
      </c>
      <c r="AD44" s="25">
        <v>40.078551679047997</v>
      </c>
      <c r="AE44" s="91">
        <v>80.035629074866904</v>
      </c>
      <c r="AF44" s="25">
        <v>133.55445077761101</v>
      </c>
      <c r="AG44" s="25">
        <v>27.656473515911301</v>
      </c>
      <c r="AH44" s="25">
        <v>0</v>
      </c>
      <c r="AI44" s="25">
        <v>394.44215782811602</v>
      </c>
      <c r="AJ44" s="25">
        <v>0</v>
      </c>
      <c r="AK44" s="91">
        <v>10701.688188043199</v>
      </c>
      <c r="AL44" s="25">
        <v>1056.6081022318499</v>
      </c>
      <c r="AM44" s="25">
        <v>117.400883967878</v>
      </c>
      <c r="AN44" s="25">
        <v>1174.0089861997201</v>
      </c>
      <c r="AO44" s="25">
        <v>0</v>
      </c>
      <c r="AP44" s="25">
        <v>397.89802056200199</v>
      </c>
      <c r="AQ44" s="25">
        <v>0.39190241590193797</v>
      </c>
      <c r="AR44" s="25">
        <v>3156.0525283501602</v>
      </c>
      <c r="AS44" s="25">
        <v>1.3936120425051099</v>
      </c>
      <c r="AT44" s="25">
        <v>106.09908840159299</v>
      </c>
      <c r="AU44" s="25">
        <v>135.93000011023099</v>
      </c>
      <c r="AV44" s="25">
        <v>0.165781118911798</v>
      </c>
      <c r="AW44" s="25">
        <v>0</v>
      </c>
      <c r="AX44" s="25">
        <v>82.423290858865599</v>
      </c>
      <c r="AY44" s="25">
        <v>1779.4793858589801</v>
      </c>
      <c r="AZ44" s="25">
        <v>1439.23453469522</v>
      </c>
      <c r="BA44" s="25">
        <v>340.244851163764</v>
      </c>
      <c r="BB44" s="25">
        <v>0.98878719972221796</v>
      </c>
      <c r="BC44" s="25">
        <v>1.3658220539360701E-3</v>
      </c>
      <c r="BD44" s="25">
        <v>71.549098079774197</v>
      </c>
      <c r="BE44" s="25">
        <v>7.6713961602098797</v>
      </c>
      <c r="BF44" s="25">
        <v>406.45918962725301</v>
      </c>
      <c r="BG44" s="25">
        <v>21.2919615352987</v>
      </c>
      <c r="BH44" s="25">
        <v>4.1581707705705</v>
      </c>
      <c r="BI44" s="25">
        <v>580.74605908166404</v>
      </c>
      <c r="BJ44" s="25">
        <v>143.89311117591299</v>
      </c>
      <c r="BK44" s="25">
        <v>0.34427910882565299</v>
      </c>
      <c r="BL44" s="25">
        <v>19.604793768635901</v>
      </c>
      <c r="BM44" s="25">
        <v>1.5758593204252699E-2</v>
      </c>
      <c r="BN44" s="25">
        <v>107.08708911721401</v>
      </c>
      <c r="BO44" s="25">
        <v>323.19048063431597</v>
      </c>
      <c r="BP44" s="25">
        <v>0</v>
      </c>
      <c r="BQ44" s="25">
        <v>3.1605872350536801</v>
      </c>
      <c r="BR44" s="25">
        <v>390.92523146729297</v>
      </c>
      <c r="BS44" s="91">
        <v>0</v>
      </c>
      <c r="BT44" s="25">
        <v>1222.07689979008</v>
      </c>
      <c r="BU44" s="25">
        <v>9929.6236654926997</v>
      </c>
      <c r="BV44" s="25">
        <v>281.14672761703099</v>
      </c>
      <c r="BX44" s="22">
        <f t="shared" si="0"/>
        <v>-0.73786843449043615</v>
      </c>
      <c r="BY44" s="22">
        <f t="shared" si="1"/>
        <v>-0.72303905945673097</v>
      </c>
      <c r="BZ44" s="22">
        <f t="shared" si="2"/>
        <v>-0.72976013875782908</v>
      </c>
      <c r="CA44" s="22">
        <f t="shared" si="3"/>
        <v>-0.80870611756116473</v>
      </c>
      <c r="CB44" s="22">
        <f t="shared" si="4"/>
        <v>-0.79078365870637513</v>
      </c>
      <c r="CC44" s="22">
        <f t="shared" si="5"/>
        <v>-0.77803781635153191</v>
      </c>
      <c r="CD44" s="22">
        <f t="shared" si="6"/>
        <v>-0.68391260858376324</v>
      </c>
    </row>
    <row r="45" spans="1:82" x14ac:dyDescent="0.25">
      <c r="A45" s="90" t="s">
        <v>208</v>
      </c>
      <c r="B45" s="91">
        <v>4326.5750668000001</v>
      </c>
      <c r="C45" s="91">
        <v>85.426029524</v>
      </c>
      <c r="D45" s="91">
        <v>207.04788238</v>
      </c>
      <c r="E45" s="91">
        <v>391.16647952</v>
      </c>
      <c r="F45" s="91">
        <v>330.85920234999998</v>
      </c>
      <c r="G45" s="91">
        <v>23.989279195999998</v>
      </c>
      <c r="H45" s="91">
        <v>1961.6232692999999</v>
      </c>
      <c r="J45" s="27" t="s">
        <v>208</v>
      </c>
      <c r="K45" s="91">
        <v>0</v>
      </c>
      <c r="L45" s="25">
        <v>0</v>
      </c>
      <c r="M45" s="25">
        <v>0</v>
      </c>
      <c r="N45" s="25">
        <v>0</v>
      </c>
      <c r="O45" s="25">
        <v>0</v>
      </c>
      <c r="P45" s="91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91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91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91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91">
        <v>0</v>
      </c>
      <c r="BT45" s="25">
        <v>0</v>
      </c>
      <c r="BU45" s="25">
        <v>0</v>
      </c>
      <c r="BV45" s="25">
        <v>0</v>
      </c>
      <c r="BX45" s="22">
        <f t="shared" si="0"/>
        <v>-1</v>
      </c>
      <c r="BY45" s="22">
        <f t="shared" si="1"/>
        <v>-1</v>
      </c>
      <c r="BZ45" s="22">
        <f t="shared" si="2"/>
        <v>-1</v>
      </c>
      <c r="CA45" s="22">
        <f t="shared" si="3"/>
        <v>-1</v>
      </c>
      <c r="CB45" s="22">
        <f t="shared" si="4"/>
        <v>-1</v>
      </c>
      <c r="CC45" s="22">
        <f t="shared" si="5"/>
        <v>-1</v>
      </c>
      <c r="CD45" s="22">
        <f t="shared" si="6"/>
        <v>-1</v>
      </c>
    </row>
    <row r="46" spans="1:82" x14ac:dyDescent="0.25">
      <c r="A46" s="90" t="s">
        <v>209</v>
      </c>
      <c r="B46" s="91">
        <v>303071.47209</v>
      </c>
      <c r="C46" s="91">
        <v>5333.0941271000002</v>
      </c>
      <c r="D46" s="91">
        <v>15563.567876999999</v>
      </c>
      <c r="E46" s="91">
        <v>36590.329569000001</v>
      </c>
      <c r="F46" s="91">
        <v>25898.516291</v>
      </c>
      <c r="G46" s="91">
        <v>1726.0759029000001</v>
      </c>
      <c r="H46" s="91">
        <v>118259.28051</v>
      </c>
      <c r="J46" s="27" t="s">
        <v>209</v>
      </c>
      <c r="K46" s="91">
        <v>0</v>
      </c>
      <c r="L46" s="25">
        <v>0</v>
      </c>
      <c r="M46" s="25">
        <v>0</v>
      </c>
      <c r="N46" s="25">
        <v>0</v>
      </c>
      <c r="O46" s="25">
        <v>0</v>
      </c>
      <c r="P46" s="91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91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91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91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91">
        <v>0</v>
      </c>
      <c r="BT46" s="25">
        <v>0</v>
      </c>
      <c r="BU46" s="25">
        <v>0</v>
      </c>
      <c r="BV46" s="25">
        <v>0</v>
      </c>
      <c r="BX46" s="22">
        <f t="shared" si="0"/>
        <v>-1</v>
      </c>
      <c r="BY46" s="22">
        <f t="shared" si="1"/>
        <v>-1</v>
      </c>
      <c r="BZ46" s="22">
        <f t="shared" si="2"/>
        <v>-1</v>
      </c>
      <c r="CA46" s="22">
        <f t="shared" si="3"/>
        <v>-1</v>
      </c>
      <c r="CB46" s="22">
        <f t="shared" si="4"/>
        <v>-1</v>
      </c>
      <c r="CC46" s="22">
        <f t="shared" si="5"/>
        <v>-1</v>
      </c>
      <c r="CD46" s="22">
        <f t="shared" si="6"/>
        <v>-1</v>
      </c>
    </row>
    <row r="47" spans="1:82" x14ac:dyDescent="0.25">
      <c r="A47" s="90" t="s">
        <v>210</v>
      </c>
      <c r="B47" s="91">
        <v>827053.73309999995</v>
      </c>
      <c r="C47" s="91">
        <v>13825.325545</v>
      </c>
      <c r="D47" s="91">
        <v>40812.820198000001</v>
      </c>
      <c r="E47" s="91">
        <v>140470.33561000001</v>
      </c>
      <c r="F47" s="91">
        <v>85653.832634999999</v>
      </c>
      <c r="G47" s="91">
        <v>4873.5354932</v>
      </c>
      <c r="H47" s="91">
        <v>274662.54888000002</v>
      </c>
      <c r="J47" s="27" t="s">
        <v>210</v>
      </c>
      <c r="K47" s="91">
        <v>0</v>
      </c>
      <c r="L47" s="25">
        <v>0</v>
      </c>
      <c r="M47" s="25">
        <v>0</v>
      </c>
      <c r="N47" s="25">
        <v>0</v>
      </c>
      <c r="O47" s="25">
        <v>0</v>
      </c>
      <c r="P47" s="91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91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91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91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91">
        <v>0</v>
      </c>
      <c r="BT47" s="25">
        <v>0</v>
      </c>
      <c r="BU47" s="25">
        <v>0</v>
      </c>
      <c r="BV47" s="25">
        <v>0</v>
      </c>
      <c r="BX47" s="22">
        <f t="shared" si="0"/>
        <v>-1</v>
      </c>
      <c r="BY47" s="22">
        <f t="shared" si="1"/>
        <v>-1</v>
      </c>
      <c r="BZ47" s="22">
        <f t="shared" si="2"/>
        <v>-1</v>
      </c>
      <c r="CA47" s="22">
        <f t="shared" si="3"/>
        <v>-1</v>
      </c>
      <c r="CB47" s="22">
        <f t="shared" si="4"/>
        <v>-1</v>
      </c>
      <c r="CC47" s="22">
        <f t="shared" si="5"/>
        <v>-1</v>
      </c>
      <c r="CD47" s="22">
        <f t="shared" si="6"/>
        <v>-1</v>
      </c>
    </row>
    <row r="48" spans="1:82" s="13" customFormat="1" x14ac:dyDescent="0.25">
      <c r="A48" s="13" t="s">
        <v>211</v>
      </c>
      <c r="B48" s="83">
        <v>12226.945696000001</v>
      </c>
      <c r="C48" s="83">
        <v>225.25647588000001</v>
      </c>
      <c r="D48" s="83">
        <v>592.59021934999998</v>
      </c>
      <c r="E48" s="83">
        <v>1501.7902342</v>
      </c>
      <c r="F48" s="83">
        <v>1224.7413057000001</v>
      </c>
      <c r="G48" s="83">
        <v>89.259591963999995</v>
      </c>
      <c r="H48" s="83">
        <v>3664.5177856999999</v>
      </c>
      <c r="J48" s="13" t="s">
        <v>211</v>
      </c>
      <c r="K48" s="83">
        <v>0.37546995264692401</v>
      </c>
      <c r="L48" s="39">
        <v>5.4832149678731401E-2</v>
      </c>
      <c r="M48" s="39">
        <v>4.9348725908364803E-2</v>
      </c>
      <c r="N48" s="39">
        <v>4.9348725908364803E-2</v>
      </c>
      <c r="O48" s="39">
        <v>7.03832763438548E-2</v>
      </c>
      <c r="P48" s="83">
        <v>0</v>
      </c>
      <c r="Q48" s="39">
        <v>4.8305309745090501E-2</v>
      </c>
      <c r="R48" s="39">
        <v>0.46450934283525402</v>
      </c>
      <c r="S48" s="39">
        <v>18.568628008619999</v>
      </c>
      <c r="T48" s="39">
        <v>0.11071126956133499</v>
      </c>
      <c r="U48" s="39">
        <v>5.92721761404785E-2</v>
      </c>
      <c r="V48" s="39">
        <v>2.6632821479521802E-2</v>
      </c>
      <c r="W48" s="39">
        <v>1.7790506652116101E-3</v>
      </c>
      <c r="X48" s="83">
        <v>0.28669746876326202</v>
      </c>
      <c r="Y48" s="39">
        <v>0.21750301058990101</v>
      </c>
      <c r="Z48" s="39">
        <v>0.21750301058990101</v>
      </c>
      <c r="AA48" s="39">
        <v>6262.0440990536599</v>
      </c>
      <c r="AB48" s="39">
        <v>0</v>
      </c>
      <c r="AC48" s="39">
        <v>2.4547677355776301E-2</v>
      </c>
      <c r="AD48" s="39">
        <v>9.8818812635790895E-3</v>
      </c>
      <c r="AE48" s="83">
        <v>2.2789627953835202E-3</v>
      </c>
      <c r="AF48" s="39">
        <v>8.2674675661524394E-2</v>
      </c>
      <c r="AG48" s="39">
        <v>0.19765638660471599</v>
      </c>
      <c r="AH48" s="39">
        <v>0</v>
      </c>
      <c r="AI48" s="39">
        <v>0.32722074328830297</v>
      </c>
      <c r="AJ48" s="39">
        <v>0</v>
      </c>
      <c r="AK48" s="83">
        <v>2.1462604650650001</v>
      </c>
      <c r="AL48" s="39">
        <v>0.72835653146822299</v>
      </c>
      <c r="AM48" s="39">
        <v>8.0930813450398695E-2</v>
      </c>
      <c r="AN48" s="39">
        <v>0.80928734491862098</v>
      </c>
      <c r="AO48" s="39">
        <v>0</v>
      </c>
      <c r="AP48" s="39">
        <v>0.14992893500223201</v>
      </c>
      <c r="AQ48" s="39">
        <v>3.91224943093194E-4</v>
      </c>
      <c r="AR48" s="39">
        <v>0.19725748044775801</v>
      </c>
      <c r="AS48" s="39">
        <v>9.3817909246735696E-3</v>
      </c>
      <c r="AT48" s="39">
        <v>5.2586694003979298E-3</v>
      </c>
      <c r="AU48" s="39">
        <v>8.2056239906964895E-2</v>
      </c>
      <c r="AV48" s="39">
        <v>4.5727806346004297E-4</v>
      </c>
      <c r="AW48" s="39">
        <v>0</v>
      </c>
      <c r="AX48" s="39">
        <v>3.0561936099031601E-3</v>
      </c>
      <c r="AY48" s="39">
        <v>3.1142373120146298</v>
      </c>
      <c r="AZ48" s="39">
        <v>2.5405898200477299</v>
      </c>
      <c r="BA48" s="39">
        <v>0.57364749196690801</v>
      </c>
      <c r="BB48" s="39">
        <v>4.54742197016044E-4</v>
      </c>
      <c r="BC48" s="39">
        <v>1.2702260288695199E-5</v>
      </c>
      <c r="BD48" s="39">
        <v>0.40621637262520799</v>
      </c>
      <c r="BE48" s="39">
        <v>3.0993579038454103E-4</v>
      </c>
      <c r="BF48" s="39">
        <v>0.83351830111829395</v>
      </c>
      <c r="BG48" s="39">
        <v>2.8071859653764101E-3</v>
      </c>
      <c r="BH48" s="39">
        <v>7.1386089937554005E-4</v>
      </c>
      <c r="BI48" s="39">
        <v>1.1909582940635</v>
      </c>
      <c r="BJ48" s="39">
        <v>2.4704064791194701E-2</v>
      </c>
      <c r="BK48" s="39">
        <v>1.5750756460920299E-3</v>
      </c>
      <c r="BL48" s="39">
        <v>3.38384673467925E-3</v>
      </c>
      <c r="BM48" s="39">
        <v>3.8105899017289699E-5</v>
      </c>
      <c r="BN48" s="39">
        <v>0.18557569624718201</v>
      </c>
      <c r="BO48" s="39">
        <v>4.5089227749135999E-2</v>
      </c>
      <c r="BP48" s="39">
        <v>0</v>
      </c>
      <c r="BQ48" s="39">
        <v>2.17413807042665E-2</v>
      </c>
      <c r="BR48" s="39">
        <v>6.4358532905416196E-2</v>
      </c>
      <c r="BS48" s="83">
        <v>0</v>
      </c>
      <c r="BT48" s="39">
        <v>3.5037723209709097E-2</v>
      </c>
      <c r="BU48" s="39">
        <v>2.01965442550306</v>
      </c>
      <c r="BV48" s="39">
        <v>1.48220703875174E-2</v>
      </c>
      <c r="BW48" s="39"/>
      <c r="BX48" s="72">
        <f t="shared" si="0"/>
        <v>-0.99848133552971496</v>
      </c>
      <c r="BY48" s="72">
        <f t="shared" si="1"/>
        <v>-0.99854734146039548</v>
      </c>
      <c r="BZ48" s="72">
        <f t="shared" si="2"/>
        <v>-0.99863432213611913</v>
      </c>
      <c r="CA48" s="72">
        <f t="shared" si="3"/>
        <v>-0.99792631671115262</v>
      </c>
      <c r="CB48" s="72">
        <f t="shared" si="4"/>
        <v>-0.99792561105906719</v>
      </c>
      <c r="CC48" s="72">
        <f t="shared" si="5"/>
        <v>-0.99792094393259123</v>
      </c>
      <c r="CD48" s="72">
        <f t="shared" si="6"/>
        <v>-0.99944886215769391</v>
      </c>
    </row>
    <row r="49" spans="1:82" x14ac:dyDescent="0.25">
      <c r="A49" s="90" t="s">
        <v>479</v>
      </c>
      <c r="B49" s="91">
        <v>266179.53555999999</v>
      </c>
      <c r="C49" s="91">
        <v>4886.1242472000004</v>
      </c>
      <c r="D49" s="91">
        <v>14009.839153000001</v>
      </c>
      <c r="E49" s="91">
        <v>26116.088606000001</v>
      </c>
      <c r="F49" s="91">
        <v>19752.661034000001</v>
      </c>
      <c r="G49" s="91">
        <v>1379.3917604999999</v>
      </c>
      <c r="H49" s="91">
        <v>116676.17529</v>
      </c>
      <c r="J49" s="27" t="s">
        <v>407</v>
      </c>
      <c r="K49" s="91">
        <v>0</v>
      </c>
      <c r="L49" s="25">
        <v>0</v>
      </c>
      <c r="M49" s="25">
        <v>0</v>
      </c>
      <c r="N49" s="25">
        <v>0</v>
      </c>
      <c r="O49" s="25">
        <v>0</v>
      </c>
      <c r="P49" s="91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91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91">
        <v>0</v>
      </c>
      <c r="AF49" s="25">
        <v>0</v>
      </c>
      <c r="AG49" s="25">
        <v>0</v>
      </c>
      <c r="AH49" s="25">
        <v>0</v>
      </c>
      <c r="AI49" s="25">
        <v>0</v>
      </c>
      <c r="AJ49" s="25">
        <v>0</v>
      </c>
      <c r="AK49" s="91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s="25">
        <v>0</v>
      </c>
      <c r="BK49" s="25">
        <v>0</v>
      </c>
      <c r="BL49" s="25">
        <v>0</v>
      </c>
      <c r="BM49" s="25">
        <v>0</v>
      </c>
      <c r="BN49" s="25">
        <v>0</v>
      </c>
      <c r="BO49" s="25">
        <v>0</v>
      </c>
      <c r="BP49" s="25">
        <v>0</v>
      </c>
      <c r="BQ49" s="25">
        <v>0</v>
      </c>
      <c r="BR49" s="25">
        <v>0</v>
      </c>
      <c r="BS49" s="91">
        <v>0</v>
      </c>
      <c r="BT49" s="25">
        <v>0</v>
      </c>
      <c r="BU49" s="25">
        <v>0</v>
      </c>
      <c r="BV49" s="25">
        <v>0</v>
      </c>
      <c r="BX49" s="73">
        <f t="shared" ref="BX49:BX56" si="7">IF(B49&lt;&gt;0,(S49-B49)/B49,"")</f>
        <v>-1</v>
      </c>
      <c r="BY49" s="73">
        <f t="shared" ref="BY49:BY56" si="8">IF(C49&lt;&gt;0,(AI49-C49)/C49,"")</f>
        <v>-1</v>
      </c>
      <c r="BZ49" s="73">
        <f t="shared" ref="BZ49:BZ56" si="9">IF(D49&lt;&gt;0,(AN49-D49)/D49,"")</f>
        <v>-1</v>
      </c>
      <c r="CA49" s="73">
        <f t="shared" ref="CA49:CA56" si="10">IF(E49&lt;&gt;0,(AY49-E49)/E49,"")</f>
        <v>-1</v>
      </c>
      <c r="CB49" s="73">
        <f t="shared" ref="CB49:CB56" si="11">IF(F49&lt;&gt;0,(AZ49-F49)/F49,"")</f>
        <v>-1</v>
      </c>
      <c r="CC49" s="73">
        <f t="shared" ref="CC49:CC56" si="12">IF(G49&lt;&gt;0,(BN49-G49)/G49,"")</f>
        <v>-1</v>
      </c>
      <c r="CD49" s="73">
        <f t="shared" ref="CD49:CD56" si="13">IF(H49&lt;&gt;0,(BU49-H49)/H49,"")</f>
        <v>-1</v>
      </c>
    </row>
    <row r="50" spans="1:82" x14ac:dyDescent="0.25">
      <c r="A50" s="90" t="s">
        <v>480</v>
      </c>
      <c r="B50" s="91">
        <v>9661.5360108999994</v>
      </c>
      <c r="C50" s="91">
        <v>182.05683109</v>
      </c>
      <c r="D50" s="91">
        <v>528.34463274999996</v>
      </c>
      <c r="E50" s="91">
        <v>766.99326902999996</v>
      </c>
      <c r="F50" s="91">
        <v>591.68596961000003</v>
      </c>
      <c r="G50" s="91">
        <v>41.800187260999998</v>
      </c>
      <c r="H50" s="91">
        <v>4829.4406218000004</v>
      </c>
      <c r="J50" s="27" t="s">
        <v>409</v>
      </c>
      <c r="K50" s="91">
        <v>0</v>
      </c>
      <c r="L50" s="25">
        <v>0</v>
      </c>
      <c r="M50" s="25">
        <v>0</v>
      </c>
      <c r="N50" s="25">
        <v>0</v>
      </c>
      <c r="O50" s="25">
        <v>0</v>
      </c>
      <c r="P50" s="91">
        <v>0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91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91">
        <v>0</v>
      </c>
      <c r="AF50" s="25">
        <v>0</v>
      </c>
      <c r="AG50" s="25">
        <v>0</v>
      </c>
      <c r="AH50" s="25">
        <v>0</v>
      </c>
      <c r="AI50" s="25">
        <v>0</v>
      </c>
      <c r="AJ50" s="25">
        <v>0</v>
      </c>
      <c r="AK50" s="91">
        <v>0</v>
      </c>
      <c r="AL50" s="25">
        <v>0</v>
      </c>
      <c r="AM50" s="25">
        <v>0</v>
      </c>
      <c r="AN50" s="25">
        <v>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v>0</v>
      </c>
      <c r="BK50" s="25">
        <v>0</v>
      </c>
      <c r="BL50" s="25">
        <v>0</v>
      </c>
      <c r="BM50" s="25">
        <v>0</v>
      </c>
      <c r="BN50" s="25">
        <v>0</v>
      </c>
      <c r="BO50" s="25">
        <v>0</v>
      </c>
      <c r="BP50" s="25">
        <v>0</v>
      </c>
      <c r="BQ50" s="25">
        <v>0</v>
      </c>
      <c r="BR50" s="25">
        <v>0</v>
      </c>
      <c r="BS50" s="91">
        <v>0</v>
      </c>
      <c r="BT50" s="25">
        <v>0</v>
      </c>
      <c r="BU50" s="25">
        <v>0</v>
      </c>
      <c r="BV50" s="25">
        <v>0</v>
      </c>
      <c r="BX50" s="73">
        <f t="shared" si="7"/>
        <v>-1</v>
      </c>
      <c r="BY50" s="73">
        <f t="shared" si="8"/>
        <v>-1</v>
      </c>
      <c r="BZ50" s="73">
        <f t="shared" si="9"/>
        <v>-1</v>
      </c>
      <c r="CA50" s="73">
        <f t="shared" si="10"/>
        <v>-1</v>
      </c>
      <c r="CB50" s="73">
        <f t="shared" si="11"/>
        <v>-1</v>
      </c>
      <c r="CC50" s="73">
        <f t="shared" si="12"/>
        <v>-1</v>
      </c>
      <c r="CD50" s="73">
        <f t="shared" si="13"/>
        <v>-1</v>
      </c>
    </row>
    <row r="51" spans="1:82" x14ac:dyDescent="0.25">
      <c r="A51" s="90" t="s">
        <v>481</v>
      </c>
      <c r="B51" s="91">
        <v>63745.150728000001</v>
      </c>
      <c r="C51" s="91">
        <v>958.94219759999999</v>
      </c>
      <c r="D51" s="91">
        <v>3633.9851290000001</v>
      </c>
      <c r="E51" s="91">
        <v>10657.947356000001</v>
      </c>
      <c r="F51" s="91">
        <v>6189.6148574999997</v>
      </c>
      <c r="G51" s="91">
        <v>352.58804182</v>
      </c>
      <c r="H51" s="91">
        <v>20266.623716999999</v>
      </c>
      <c r="J51" s="27" t="s">
        <v>410</v>
      </c>
      <c r="K51" s="91">
        <v>0</v>
      </c>
      <c r="L51" s="25">
        <v>0</v>
      </c>
      <c r="M51" s="25">
        <v>0</v>
      </c>
      <c r="N51" s="25">
        <v>0</v>
      </c>
      <c r="O51" s="25">
        <v>0</v>
      </c>
      <c r="P51" s="91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91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91">
        <v>0</v>
      </c>
      <c r="AF51" s="25">
        <v>0</v>
      </c>
      <c r="AG51" s="25">
        <v>0</v>
      </c>
      <c r="AH51" s="25">
        <v>0</v>
      </c>
      <c r="AI51" s="25">
        <v>0</v>
      </c>
      <c r="AJ51" s="25">
        <v>0</v>
      </c>
      <c r="AK51" s="91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v>0</v>
      </c>
      <c r="BK51" s="25">
        <v>0</v>
      </c>
      <c r="BL51" s="25">
        <v>0</v>
      </c>
      <c r="BM51" s="25">
        <v>0</v>
      </c>
      <c r="BN51" s="25">
        <v>0</v>
      </c>
      <c r="BO51" s="25">
        <v>0</v>
      </c>
      <c r="BP51" s="25">
        <v>0</v>
      </c>
      <c r="BQ51" s="25">
        <v>0</v>
      </c>
      <c r="BR51" s="25">
        <v>0</v>
      </c>
      <c r="BS51" s="91">
        <v>0</v>
      </c>
      <c r="BT51" s="25">
        <v>0</v>
      </c>
      <c r="BU51" s="25">
        <v>0</v>
      </c>
      <c r="BV51" s="25">
        <v>0</v>
      </c>
      <c r="BX51" s="73">
        <f t="shared" si="7"/>
        <v>-1</v>
      </c>
      <c r="BY51" s="73">
        <f t="shared" si="8"/>
        <v>-1</v>
      </c>
      <c r="BZ51" s="73">
        <f t="shared" si="9"/>
        <v>-1</v>
      </c>
      <c r="CA51" s="73">
        <f t="shared" si="10"/>
        <v>-1</v>
      </c>
      <c r="CB51" s="73">
        <f t="shared" si="11"/>
        <v>-1</v>
      </c>
      <c r="CC51" s="73">
        <f t="shared" si="12"/>
        <v>-1</v>
      </c>
      <c r="CD51" s="73">
        <f t="shared" si="13"/>
        <v>-1</v>
      </c>
    </row>
    <row r="52" spans="1:82" x14ac:dyDescent="0.25">
      <c r="A52" s="90" t="s">
        <v>482</v>
      </c>
      <c r="B52" s="91">
        <v>6041.9680888000003</v>
      </c>
      <c r="C52" s="91">
        <v>87.287094049999993</v>
      </c>
      <c r="D52" s="91">
        <v>360.24709240999999</v>
      </c>
      <c r="E52" s="91">
        <v>915.19488398999999</v>
      </c>
      <c r="F52" s="91">
        <v>530.60473045000003</v>
      </c>
      <c r="G52" s="91">
        <v>31.346942152</v>
      </c>
      <c r="H52" s="91">
        <v>2099.3914174000001</v>
      </c>
      <c r="J52" s="27" t="s">
        <v>411</v>
      </c>
      <c r="K52" s="91">
        <v>0</v>
      </c>
      <c r="L52" s="25">
        <v>0</v>
      </c>
      <c r="M52" s="25">
        <v>0</v>
      </c>
      <c r="N52" s="25">
        <v>0</v>
      </c>
      <c r="O52" s="25">
        <v>0</v>
      </c>
      <c r="P52" s="91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91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91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91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91">
        <v>0</v>
      </c>
      <c r="BT52" s="25">
        <v>0</v>
      </c>
      <c r="BU52" s="25">
        <v>0</v>
      </c>
      <c r="BV52" s="25">
        <v>0</v>
      </c>
      <c r="BX52" s="73">
        <f t="shared" si="7"/>
        <v>-1</v>
      </c>
      <c r="BY52" s="73">
        <f t="shared" si="8"/>
        <v>-1</v>
      </c>
      <c r="BZ52" s="73">
        <f t="shared" si="9"/>
        <v>-1</v>
      </c>
      <c r="CA52" s="73">
        <f t="shared" si="10"/>
        <v>-1</v>
      </c>
      <c r="CB52" s="73">
        <f t="shared" si="11"/>
        <v>-1</v>
      </c>
      <c r="CC52" s="73">
        <f t="shared" si="12"/>
        <v>-1</v>
      </c>
      <c r="CD52" s="73">
        <f t="shared" si="13"/>
        <v>-1</v>
      </c>
    </row>
    <row r="53" spans="1:82" x14ac:dyDescent="0.25">
      <c r="A53" s="90" t="s">
        <v>483</v>
      </c>
      <c r="B53" s="91">
        <v>250959.78257000001</v>
      </c>
      <c r="C53" s="91">
        <v>3629.0447758999999</v>
      </c>
      <c r="D53" s="91">
        <v>14727.750033</v>
      </c>
      <c r="E53" s="91">
        <v>49767.030062999998</v>
      </c>
      <c r="F53" s="91">
        <v>24855.769205000001</v>
      </c>
      <c r="G53" s="91">
        <v>1124.3588467</v>
      </c>
      <c r="H53" s="91">
        <v>84024.444405999995</v>
      </c>
      <c r="J53" s="27" t="s">
        <v>412</v>
      </c>
      <c r="K53" s="91">
        <v>0</v>
      </c>
      <c r="L53" s="25">
        <v>0</v>
      </c>
      <c r="M53" s="25">
        <v>0</v>
      </c>
      <c r="N53" s="25">
        <v>0</v>
      </c>
      <c r="O53" s="25">
        <v>0</v>
      </c>
      <c r="P53" s="91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91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91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91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91">
        <v>0</v>
      </c>
      <c r="BT53" s="25">
        <v>0</v>
      </c>
      <c r="BU53" s="25">
        <v>0</v>
      </c>
      <c r="BV53" s="25">
        <v>0</v>
      </c>
      <c r="BX53" s="73">
        <f t="shared" si="7"/>
        <v>-1</v>
      </c>
      <c r="BY53" s="73">
        <f t="shared" si="8"/>
        <v>-1</v>
      </c>
      <c r="BZ53" s="73">
        <f t="shared" si="9"/>
        <v>-1</v>
      </c>
      <c r="CA53" s="73">
        <f t="shared" si="10"/>
        <v>-1</v>
      </c>
      <c r="CB53" s="73">
        <f t="shared" si="11"/>
        <v>-1</v>
      </c>
      <c r="CC53" s="73">
        <f t="shared" si="12"/>
        <v>-1</v>
      </c>
      <c r="CD53" s="73">
        <f t="shared" si="13"/>
        <v>-1</v>
      </c>
    </row>
    <row r="54" spans="1:82" x14ac:dyDescent="0.25">
      <c r="A54" s="90" t="s">
        <v>484</v>
      </c>
      <c r="B54" s="91">
        <v>161955.91226000001</v>
      </c>
      <c r="C54" s="91">
        <v>2346.3343696000002</v>
      </c>
      <c r="D54" s="91">
        <v>9127.8818224999995</v>
      </c>
      <c r="E54" s="91">
        <v>29613.826784000001</v>
      </c>
      <c r="F54" s="91">
        <v>16447.761307000001</v>
      </c>
      <c r="G54" s="91">
        <v>886.78664444000003</v>
      </c>
      <c r="H54" s="91">
        <v>49735.781594</v>
      </c>
      <c r="J54" s="27" t="s">
        <v>413</v>
      </c>
      <c r="K54" s="91">
        <v>0</v>
      </c>
      <c r="L54" s="25">
        <v>0</v>
      </c>
      <c r="M54" s="25">
        <v>0</v>
      </c>
      <c r="N54" s="25">
        <v>0</v>
      </c>
      <c r="O54" s="25">
        <v>0</v>
      </c>
      <c r="P54" s="91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91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91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91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91">
        <v>0</v>
      </c>
      <c r="BT54" s="25">
        <v>0</v>
      </c>
      <c r="BU54" s="25">
        <v>0</v>
      </c>
      <c r="BV54" s="25">
        <v>0</v>
      </c>
      <c r="BX54" s="73">
        <f t="shared" si="7"/>
        <v>-1</v>
      </c>
      <c r="BY54" s="73">
        <f t="shared" si="8"/>
        <v>-1</v>
      </c>
      <c r="BZ54" s="73">
        <f t="shared" si="9"/>
        <v>-1</v>
      </c>
      <c r="CA54" s="73">
        <f t="shared" si="10"/>
        <v>-1</v>
      </c>
      <c r="CB54" s="73">
        <f t="shared" si="11"/>
        <v>-1</v>
      </c>
      <c r="CC54" s="73">
        <f t="shared" si="12"/>
        <v>-1</v>
      </c>
      <c r="CD54" s="73">
        <f t="shared" si="13"/>
        <v>-1</v>
      </c>
    </row>
    <row r="55" spans="1:82" x14ac:dyDescent="0.25">
      <c r="A55" s="90" t="s">
        <v>485</v>
      </c>
      <c r="B55" s="91">
        <v>1557452.7723000001</v>
      </c>
      <c r="C55" s="91">
        <v>22749.960155000001</v>
      </c>
      <c r="D55" s="91">
        <v>89635.372701</v>
      </c>
      <c r="E55" s="91">
        <v>297924.44040999998</v>
      </c>
      <c r="F55" s="91">
        <v>156095.18496000001</v>
      </c>
      <c r="G55" s="91">
        <v>7652.9400474000004</v>
      </c>
      <c r="H55" s="91">
        <v>503884.98762999999</v>
      </c>
      <c r="J55" s="27" t="s">
        <v>414</v>
      </c>
      <c r="K55" s="91">
        <v>0</v>
      </c>
      <c r="L55" s="25">
        <v>0</v>
      </c>
      <c r="M55" s="25">
        <v>0</v>
      </c>
      <c r="N55" s="25">
        <v>0</v>
      </c>
      <c r="O55" s="25">
        <v>0</v>
      </c>
      <c r="P55" s="91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91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91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91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91">
        <v>0</v>
      </c>
      <c r="BT55" s="25">
        <v>0</v>
      </c>
      <c r="BU55" s="25">
        <v>0</v>
      </c>
      <c r="BV55" s="25">
        <v>0</v>
      </c>
      <c r="BX55" s="73">
        <f t="shared" si="7"/>
        <v>-1</v>
      </c>
      <c r="BY55" s="73">
        <f t="shared" si="8"/>
        <v>-1</v>
      </c>
      <c r="BZ55" s="73">
        <f t="shared" si="9"/>
        <v>-1</v>
      </c>
      <c r="CA55" s="73">
        <f t="shared" si="10"/>
        <v>-1</v>
      </c>
      <c r="CB55" s="73">
        <f t="shared" si="11"/>
        <v>-1</v>
      </c>
      <c r="CC55" s="73">
        <f t="shared" si="12"/>
        <v>-1</v>
      </c>
      <c r="CD55" s="73">
        <f t="shared" si="13"/>
        <v>-1</v>
      </c>
    </row>
    <row r="56" spans="1:82" x14ac:dyDescent="0.25">
      <c r="A56" s="90" t="s">
        <v>486</v>
      </c>
      <c r="B56" s="91">
        <v>1628998.6732999999</v>
      </c>
      <c r="C56" s="91">
        <v>23871.357437999999</v>
      </c>
      <c r="D56" s="91">
        <v>93944.757668999999</v>
      </c>
      <c r="E56" s="91">
        <v>318664.14127999998</v>
      </c>
      <c r="F56" s="91">
        <v>164320.0417</v>
      </c>
      <c r="G56" s="91">
        <v>7807.3521338</v>
      </c>
      <c r="H56" s="91">
        <v>528455.69244999997</v>
      </c>
      <c r="J56" s="27" t="s">
        <v>415</v>
      </c>
      <c r="K56" s="91">
        <v>0</v>
      </c>
      <c r="L56" s="25">
        <v>0</v>
      </c>
      <c r="M56" s="25">
        <v>0</v>
      </c>
      <c r="N56" s="25">
        <v>0</v>
      </c>
      <c r="O56" s="25">
        <v>0</v>
      </c>
      <c r="P56" s="91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91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91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91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91">
        <v>0</v>
      </c>
      <c r="BT56" s="25">
        <v>0</v>
      </c>
      <c r="BU56" s="25">
        <v>0</v>
      </c>
      <c r="BV56" s="25">
        <v>0</v>
      </c>
      <c r="BX56" s="73">
        <f t="shared" si="7"/>
        <v>-1</v>
      </c>
      <c r="BY56" s="73">
        <f t="shared" si="8"/>
        <v>-1</v>
      </c>
      <c r="BZ56" s="73">
        <f t="shared" si="9"/>
        <v>-1</v>
      </c>
      <c r="CA56" s="73">
        <f t="shared" si="10"/>
        <v>-1</v>
      </c>
      <c r="CB56" s="73">
        <f t="shared" si="11"/>
        <v>-1</v>
      </c>
      <c r="CC56" s="73">
        <f t="shared" si="12"/>
        <v>-1</v>
      </c>
      <c r="CD56" s="73">
        <f t="shared" si="13"/>
        <v>-1</v>
      </c>
    </row>
    <row r="57" spans="1:82" x14ac:dyDescent="0.25">
      <c r="BX57" s="22"/>
      <c r="BY57" s="22"/>
      <c r="BZ57" s="22"/>
      <c r="CA57" s="22"/>
      <c r="CB57" s="22"/>
      <c r="CC57" s="22"/>
      <c r="CD57" s="22"/>
    </row>
    <row r="58" spans="1:82" x14ac:dyDescent="0.25">
      <c r="A58" s="3"/>
      <c r="BX58" s="22"/>
      <c r="BY58" s="22" t="str">
        <f>IF(AI58&lt;&gt;0,(AI58-C58)/C58,"")</f>
        <v/>
      </c>
      <c r="BZ58" s="22" t="str">
        <f>IF(AN58&lt;&gt;0,(AN58-D58)/D58,"")</f>
        <v/>
      </c>
      <c r="CA58" s="22" t="str">
        <f t="shared" ref="CA58:CB61" si="14">IF(AY58&lt;&gt;0,(AY58-E58)/E58,"")</f>
        <v/>
      </c>
      <c r="CB58" s="22" t="str">
        <f t="shared" si="14"/>
        <v/>
      </c>
      <c r="CC58" s="22" t="str">
        <f>IF(BN58&lt;&gt;0,(BN58-G58)/G58,"")</f>
        <v/>
      </c>
      <c r="CD58" s="22" t="str">
        <f>IF(BU58&lt;&gt;0,(BU58-H58)/H58,"")</f>
        <v/>
      </c>
    </row>
    <row r="59" spans="1:82" x14ac:dyDescent="0.25">
      <c r="A59" s="4" t="s">
        <v>55</v>
      </c>
      <c r="B59" s="1">
        <f t="shared" ref="B59:H59" si="15">SUM(B3:B56)</f>
        <v>18968397.218625508</v>
      </c>
      <c r="C59" s="1">
        <f t="shared" si="15"/>
        <v>310484.50945775787</v>
      </c>
      <c r="D59" s="1">
        <f t="shared" si="15"/>
        <v>734673.85279358807</v>
      </c>
      <c r="E59" s="1">
        <f t="shared" si="15"/>
        <v>2742583.47745607</v>
      </c>
      <c r="F59" s="1">
        <f t="shared" si="15"/>
        <v>1857261.0206772001</v>
      </c>
      <c r="G59" s="1">
        <f t="shared" si="15"/>
        <v>138812.91622275615</v>
      </c>
      <c r="H59" s="1">
        <f t="shared" si="15"/>
        <v>5456982.011903611</v>
      </c>
      <c r="K59" s="1">
        <f t="shared" ref="K59:BV59" si="16">SUM(K3:K56)</f>
        <v>44041.587380522797</v>
      </c>
      <c r="L59" s="1">
        <f t="shared" si="16"/>
        <v>8990.0344369071208</v>
      </c>
      <c r="M59" s="1">
        <f t="shared" si="16"/>
        <v>11864.527714575543</v>
      </c>
      <c r="N59" s="1">
        <f t="shared" si="16"/>
        <v>11864.527714575543</v>
      </c>
      <c r="O59" s="1">
        <f t="shared" si="16"/>
        <v>20178.146839756151</v>
      </c>
      <c r="P59" s="1">
        <f t="shared" si="16"/>
        <v>5.9026241483829986</v>
      </c>
      <c r="Q59" s="1">
        <f t="shared" si="16"/>
        <v>6575.7232915072218</v>
      </c>
      <c r="R59" s="1">
        <f t="shared" si="16"/>
        <v>71310.785302510441</v>
      </c>
      <c r="S59" s="1">
        <f t="shared" si="16"/>
        <v>1144564.6431553753</v>
      </c>
      <c r="T59" s="1">
        <f t="shared" si="16"/>
        <v>17617.720049578082</v>
      </c>
      <c r="U59" s="1">
        <f t="shared" si="16"/>
        <v>10655.774541303836</v>
      </c>
      <c r="V59" s="1">
        <f t="shared" si="16"/>
        <v>3814.4360189666904</v>
      </c>
      <c r="W59" s="1">
        <f t="shared" si="16"/>
        <v>208.67867646403641</v>
      </c>
      <c r="X59" s="1">
        <f t="shared" si="16"/>
        <v>33628.393409519369</v>
      </c>
      <c r="Y59" s="1">
        <f t="shared" si="16"/>
        <v>29607.704270632861</v>
      </c>
      <c r="Z59" s="1">
        <f t="shared" si="16"/>
        <v>29607.704270632861</v>
      </c>
      <c r="AA59" s="1">
        <f t="shared" si="16"/>
        <v>139508757.31789228</v>
      </c>
      <c r="AB59" s="1">
        <f t="shared" si="16"/>
        <v>0</v>
      </c>
      <c r="AC59" s="1">
        <f t="shared" si="16"/>
        <v>4428.0650563668296</v>
      </c>
      <c r="AD59" s="1">
        <f t="shared" si="16"/>
        <v>1480.3078431305735</v>
      </c>
      <c r="AE59" s="1">
        <f t="shared" si="16"/>
        <v>929.01679688221407</v>
      </c>
      <c r="AF59" s="1">
        <f t="shared" si="16"/>
        <v>10709.917927868029</v>
      </c>
      <c r="AG59" s="1">
        <f t="shared" si="16"/>
        <v>23184.624592185803</v>
      </c>
      <c r="AH59" s="1">
        <f t="shared" si="16"/>
        <v>0</v>
      </c>
      <c r="AI59" s="1">
        <f t="shared" si="16"/>
        <v>20468.310335956143</v>
      </c>
      <c r="AJ59" s="1">
        <f t="shared" si="16"/>
        <v>0</v>
      </c>
      <c r="AK59" s="1">
        <f t="shared" si="16"/>
        <v>338086.5523912207</v>
      </c>
      <c r="AL59" s="1">
        <f t="shared" si="16"/>
        <v>29666.796968057435</v>
      </c>
      <c r="AM59" s="1">
        <f t="shared" si="16"/>
        <v>3296.3146609627242</v>
      </c>
      <c r="AN59" s="1">
        <f t="shared" si="16"/>
        <v>32963.111629020175</v>
      </c>
      <c r="AO59" s="1">
        <f t="shared" si="16"/>
        <v>0</v>
      </c>
      <c r="AP59" s="1">
        <f t="shared" si="16"/>
        <v>20714.848451289861</v>
      </c>
      <c r="AQ59" s="1">
        <f t="shared" si="16"/>
        <v>18.171616452905376</v>
      </c>
      <c r="AR59" s="1">
        <f t="shared" si="16"/>
        <v>49105.736874901871</v>
      </c>
      <c r="AS59" s="1">
        <f t="shared" si="16"/>
        <v>377.29361155021269</v>
      </c>
      <c r="AT59" s="1">
        <f t="shared" si="16"/>
        <v>980.81125219133537</v>
      </c>
      <c r="AU59" s="1">
        <f t="shared" si="16"/>
        <v>4203.8215891956943</v>
      </c>
      <c r="AV59" s="1">
        <f t="shared" si="16"/>
        <v>19.104429496013449</v>
      </c>
      <c r="AW59" s="1">
        <f t="shared" si="16"/>
        <v>0</v>
      </c>
      <c r="AX59" s="1">
        <f t="shared" si="16"/>
        <v>721.67660886033048</v>
      </c>
      <c r="AY59" s="1">
        <f t="shared" si="16"/>
        <v>129474.53069070815</v>
      </c>
      <c r="AZ59" s="1">
        <f t="shared" si="16"/>
        <v>109927.13922874365</v>
      </c>
      <c r="BA59" s="1">
        <f t="shared" si="16"/>
        <v>19547.391461964493</v>
      </c>
      <c r="BB59" s="1">
        <f t="shared" si="16"/>
        <v>25.016934995904855</v>
      </c>
      <c r="BC59" s="1">
        <f t="shared" si="16"/>
        <v>0.50701730290282532</v>
      </c>
      <c r="BD59" s="1">
        <f t="shared" si="16"/>
        <v>16417.972473689893</v>
      </c>
      <c r="BE59" s="1">
        <f t="shared" si="16"/>
        <v>68.166084090623016</v>
      </c>
      <c r="BF59" s="1">
        <f t="shared" si="16"/>
        <v>35584.855517917451</v>
      </c>
      <c r="BG59" s="1">
        <f t="shared" si="16"/>
        <v>265.38005461177107</v>
      </c>
      <c r="BH59" s="1">
        <f t="shared" si="16"/>
        <v>58.308398279171065</v>
      </c>
      <c r="BI59" s="1">
        <f t="shared" si="16"/>
        <v>50844.67847264446</v>
      </c>
      <c r="BJ59" s="1">
        <f t="shared" si="16"/>
        <v>4063.3893730113759</v>
      </c>
      <c r="BK59" s="1">
        <f t="shared" si="16"/>
        <v>64.147778829742535</v>
      </c>
      <c r="BL59" s="1">
        <f t="shared" si="16"/>
        <v>275.6211552180863</v>
      </c>
      <c r="BM59" s="1">
        <f t="shared" si="16"/>
        <v>1.6062334173212709</v>
      </c>
      <c r="BN59" s="1">
        <f t="shared" si="16"/>
        <v>9515.9841956137952</v>
      </c>
      <c r="BO59" s="1">
        <f t="shared" si="16"/>
        <v>7919.1514966913455</v>
      </c>
      <c r="BP59" s="1">
        <f t="shared" si="16"/>
        <v>0</v>
      </c>
      <c r="BQ59" s="1">
        <f t="shared" si="16"/>
        <v>2551.1666367641787</v>
      </c>
      <c r="BR59" s="1">
        <f t="shared" si="16"/>
        <v>10719.17471785857</v>
      </c>
      <c r="BS59" s="1">
        <f t="shared" si="16"/>
        <v>0</v>
      </c>
      <c r="BT59" s="1">
        <f t="shared" si="16"/>
        <v>14213.085395442369</v>
      </c>
      <c r="BU59" s="1">
        <f t="shared" si="16"/>
        <v>316974.53100080963</v>
      </c>
      <c r="BV59" s="1">
        <f t="shared" si="16"/>
        <v>4055.0487826259655</v>
      </c>
      <c r="BW59" s="1"/>
      <c r="BX59" s="73">
        <f>IF(B59&lt;&gt;0,(S59-B59)/B59,"")</f>
        <v>-0.9396593908297376</v>
      </c>
      <c r="BY59" s="22">
        <f>IF(AI59&lt;&gt;0,(AI59-C59)/C59,"")</f>
        <v>-0.93407622695347081</v>
      </c>
      <c r="BZ59" s="22">
        <f>IF(AN59&lt;&gt;0,(AN59-D59)/D59,"")</f>
        <v>-0.9551323195950443</v>
      </c>
      <c r="CA59" s="22">
        <f t="shared" si="14"/>
        <v>-0.95279103379897678</v>
      </c>
      <c r="CB59" s="22">
        <f t="shared" si="14"/>
        <v>-0.94081222940399523</v>
      </c>
      <c r="CC59" s="22">
        <f>IF(BN59&lt;&gt;0,(BN59-G59)/G59,"")</f>
        <v>-0.93144741530864972</v>
      </c>
      <c r="CD59" s="22">
        <f>IF(BU59&lt;&gt;0,(BU59-H59)/H59,"")</f>
        <v>-0.94191394981523191</v>
      </c>
    </row>
    <row r="60" spans="1:82" x14ac:dyDescent="0.25">
      <c r="A60" s="4" t="s">
        <v>74</v>
      </c>
      <c r="B60" s="1">
        <f t="shared" ref="B60:H60" si="17">SUM(B3:B16)</f>
        <v>7865312.7722690003</v>
      </c>
      <c r="C60" s="1">
        <f t="shared" si="17"/>
        <v>130743.48795288098</v>
      </c>
      <c r="D60" s="1">
        <f t="shared" si="17"/>
        <v>160439.9245888</v>
      </c>
      <c r="E60" s="1">
        <f t="shared" si="17"/>
        <v>850175.72151535994</v>
      </c>
      <c r="F60" s="1">
        <f t="shared" si="17"/>
        <v>720793.23960374994</v>
      </c>
      <c r="G60" s="1">
        <f t="shared" si="17"/>
        <v>74197.072988887012</v>
      </c>
      <c r="H60" s="1">
        <f t="shared" si="17"/>
        <v>1876616.2393738902</v>
      </c>
      <c r="K60" s="1">
        <f t="shared" ref="K60:BV60" si="18">SUM(K3:K16)</f>
        <v>34339.019034823541</v>
      </c>
      <c r="L60" s="1">
        <f t="shared" si="18"/>
        <v>5039.2498085014795</v>
      </c>
      <c r="M60" s="1">
        <f t="shared" si="18"/>
        <v>4571.4465092144846</v>
      </c>
      <c r="N60" s="1">
        <f t="shared" si="18"/>
        <v>4571.4465092144846</v>
      </c>
      <c r="O60" s="1">
        <f t="shared" si="18"/>
        <v>6551.1569218670456</v>
      </c>
      <c r="P60" s="1">
        <f t="shared" si="18"/>
        <v>5.6561321518764023E-2</v>
      </c>
      <c r="Q60" s="1">
        <f t="shared" si="18"/>
        <v>4426.4528537011965</v>
      </c>
      <c r="R60" s="1">
        <f t="shared" si="18"/>
        <v>42643.186673049917</v>
      </c>
      <c r="S60" s="1">
        <f t="shared" si="18"/>
        <v>761402.4883969794</v>
      </c>
      <c r="T60" s="1">
        <f t="shared" si="18"/>
        <v>10169.369899392093</v>
      </c>
      <c r="U60" s="1">
        <f t="shared" si="18"/>
        <v>5456.1797488442953</v>
      </c>
      <c r="V60" s="1">
        <f t="shared" si="18"/>
        <v>2442.3489112755383</v>
      </c>
      <c r="W60" s="1">
        <f t="shared" si="18"/>
        <v>162.70577278331101</v>
      </c>
      <c r="X60" s="1">
        <f t="shared" si="18"/>
        <v>26219.896719707303</v>
      </c>
      <c r="Y60" s="1">
        <f t="shared" si="18"/>
        <v>19931.01395647422</v>
      </c>
      <c r="Z60" s="1">
        <f t="shared" si="18"/>
        <v>19931.01395647422</v>
      </c>
      <c r="AA60" s="1">
        <f t="shared" si="18"/>
        <v>45405934.125049494</v>
      </c>
      <c r="AB60" s="1">
        <f t="shared" si="18"/>
        <v>0</v>
      </c>
      <c r="AC60" s="1">
        <f t="shared" si="18"/>
        <v>2259.8324166240172</v>
      </c>
      <c r="AD60" s="1">
        <f t="shared" si="18"/>
        <v>906.82891855225978</v>
      </c>
      <c r="AE60" s="1">
        <f t="shared" si="18"/>
        <v>214.76772798599922</v>
      </c>
      <c r="AF60" s="1">
        <f t="shared" si="18"/>
        <v>7570.683093886475</v>
      </c>
      <c r="AG60" s="1">
        <f t="shared" si="18"/>
        <v>18076.945596303685</v>
      </c>
      <c r="AH60" s="1">
        <f t="shared" si="18"/>
        <v>0</v>
      </c>
      <c r="AI60" s="1">
        <f t="shared" si="18"/>
        <v>13032.231314697647</v>
      </c>
      <c r="AJ60" s="1">
        <f t="shared" si="18"/>
        <v>0</v>
      </c>
      <c r="AK60" s="1">
        <f t="shared" si="18"/>
        <v>197114.50090138143</v>
      </c>
      <c r="AL60" s="1">
        <f t="shared" si="18"/>
        <v>14723.154465622338</v>
      </c>
      <c r="AM60" s="1">
        <f t="shared" si="18"/>
        <v>1635.9098003369445</v>
      </c>
      <c r="AN60" s="1">
        <f t="shared" si="18"/>
        <v>16359.064265959292</v>
      </c>
      <c r="AO60" s="1">
        <f t="shared" si="18"/>
        <v>0</v>
      </c>
      <c r="AP60" s="1">
        <f t="shared" si="18"/>
        <v>13741.840417702864</v>
      </c>
      <c r="AQ60" s="1">
        <f t="shared" si="18"/>
        <v>11.065413621399131</v>
      </c>
      <c r="AR60" s="1">
        <f t="shared" si="18"/>
        <v>18289.131650937528</v>
      </c>
      <c r="AS60" s="1">
        <f t="shared" si="18"/>
        <v>264.5716624687355</v>
      </c>
      <c r="AT60" s="1">
        <f t="shared" si="18"/>
        <v>158.59345451611273</v>
      </c>
      <c r="AU60" s="1">
        <f t="shared" si="18"/>
        <v>2326.1122072256458</v>
      </c>
      <c r="AV60" s="1">
        <f t="shared" si="18"/>
        <v>12.905013299989497</v>
      </c>
      <c r="AW60" s="1">
        <f t="shared" si="18"/>
        <v>0</v>
      </c>
      <c r="AX60" s="1">
        <f t="shared" si="18"/>
        <v>94.197766439877014</v>
      </c>
      <c r="AY60" s="1">
        <f t="shared" si="18"/>
        <v>84480.711712578748</v>
      </c>
      <c r="AZ60" s="1">
        <f t="shared" si="18"/>
        <v>71749.388253670928</v>
      </c>
      <c r="BA60" s="1">
        <f t="shared" si="18"/>
        <v>12731.323458907797</v>
      </c>
      <c r="BB60" s="1">
        <f t="shared" si="18"/>
        <v>12.913852551574344</v>
      </c>
      <c r="BC60" s="1">
        <f t="shared" si="18"/>
        <v>0.3581563750879917</v>
      </c>
      <c r="BD60" s="1">
        <f t="shared" si="18"/>
        <v>11456.543473083077</v>
      </c>
      <c r="BE60" s="1">
        <f t="shared" si="18"/>
        <v>9.4856940950324145</v>
      </c>
      <c r="BF60" s="1">
        <f t="shared" si="18"/>
        <v>23533.1652992278</v>
      </c>
      <c r="BG60" s="1">
        <f t="shared" si="18"/>
        <v>81.204380276767935</v>
      </c>
      <c r="BH60" s="1">
        <f t="shared" si="18"/>
        <v>20.527362254655845</v>
      </c>
      <c r="BI60" s="1">
        <f t="shared" si="18"/>
        <v>33624.946843623933</v>
      </c>
      <c r="BJ60" s="1">
        <f t="shared" si="18"/>
        <v>2270.4763719071379</v>
      </c>
      <c r="BK60" s="1">
        <f t="shared" si="18"/>
        <v>44.428404377188755</v>
      </c>
      <c r="BL60" s="1">
        <f t="shared" si="18"/>
        <v>97.293662353014923</v>
      </c>
      <c r="BM60" s="1">
        <f t="shared" si="18"/>
        <v>1.0756078811516934</v>
      </c>
      <c r="BN60" s="1">
        <f t="shared" si="18"/>
        <v>6731.0626489973984</v>
      </c>
      <c r="BO60" s="1">
        <f t="shared" si="18"/>
        <v>4148.8848815056544</v>
      </c>
      <c r="BP60" s="1">
        <f t="shared" si="18"/>
        <v>0</v>
      </c>
      <c r="BQ60" s="1">
        <f t="shared" si="18"/>
        <v>1988.3745170482414</v>
      </c>
      <c r="BR60" s="1">
        <f t="shared" si="18"/>
        <v>5916.2957123153919</v>
      </c>
      <c r="BS60" s="1">
        <f t="shared" si="18"/>
        <v>0</v>
      </c>
      <c r="BT60" s="1">
        <f t="shared" si="18"/>
        <v>3301.185926828578</v>
      </c>
      <c r="BU60" s="1">
        <f t="shared" si="18"/>
        <v>185475.66362154327</v>
      </c>
      <c r="BV60" s="1">
        <f t="shared" si="18"/>
        <v>1377.7521181119696</v>
      </c>
      <c r="BW60" s="1"/>
      <c r="BX60" s="73">
        <f>IF(B60&lt;&gt;0,(S60-B60)/B60,"")</f>
        <v>-0.90319488741992793</v>
      </c>
      <c r="BY60" s="22">
        <f>IF(AI60&lt;&gt;0,(AI60-C60)/C60,"")</f>
        <v>-0.90032213826669227</v>
      </c>
      <c r="BZ60" s="22">
        <f>IF(AN60&lt;&gt;0,(AN60-D60)/D60,"")</f>
        <v>-0.89803620072817414</v>
      </c>
      <c r="CA60" s="22">
        <f t="shared" si="14"/>
        <v>-0.90063146997187871</v>
      </c>
      <c r="CB60" s="22">
        <f t="shared" si="14"/>
        <v>-0.90045773973530263</v>
      </c>
      <c r="CC60" s="22">
        <f>IF(BN60&lt;&gt;0,(BN60-G60)/G60,"")</f>
        <v>-0.90928129132525815</v>
      </c>
      <c r="CD60" s="22">
        <f>IF(BU60&lt;&gt;0,(BU60-H60)/H60,"")</f>
        <v>-0.90116484141508613</v>
      </c>
    </row>
    <row r="61" spans="1:82" x14ac:dyDescent="0.25">
      <c r="A61" s="4" t="s">
        <v>127</v>
      </c>
      <c r="B61" s="1">
        <f t="shared" ref="B61:H61" si="19">SUM(B17:B48)</f>
        <v>7158089.1155387992</v>
      </c>
      <c r="C61" s="1">
        <f t="shared" si="19"/>
        <v>121029.91439643702</v>
      </c>
      <c r="D61" s="1">
        <f t="shared" si="19"/>
        <v>348265.74997212808</v>
      </c>
      <c r="E61" s="1">
        <f t="shared" si="19"/>
        <v>1157982.0932886899</v>
      </c>
      <c r="F61" s="1">
        <f t="shared" si="19"/>
        <v>747684.45730989019</v>
      </c>
      <c r="G61" s="1">
        <f t="shared" si="19"/>
        <v>45339.278629796107</v>
      </c>
      <c r="H61" s="1">
        <f t="shared" si="19"/>
        <v>2270393.2354035196</v>
      </c>
      <c r="K61" s="1">
        <f t="shared" ref="K61:BV61" si="20">SUM(K17:K48)</f>
        <v>9702.5683456992574</v>
      </c>
      <c r="L61" s="1">
        <f t="shared" si="20"/>
        <v>3950.7846284056427</v>
      </c>
      <c r="M61" s="1">
        <f t="shared" si="20"/>
        <v>7293.0812053610589</v>
      </c>
      <c r="N61" s="1">
        <f t="shared" si="20"/>
        <v>7293.0812053610589</v>
      </c>
      <c r="O61" s="1">
        <f t="shared" si="20"/>
        <v>13626.989917889105</v>
      </c>
      <c r="P61" s="1">
        <f t="shared" si="20"/>
        <v>5.8460628268642347</v>
      </c>
      <c r="Q61" s="1">
        <f t="shared" si="20"/>
        <v>2149.2704378060262</v>
      </c>
      <c r="R61" s="1">
        <f t="shared" si="20"/>
        <v>28667.598629460506</v>
      </c>
      <c r="S61" s="1">
        <f t="shared" si="20"/>
        <v>383162.15475839569</v>
      </c>
      <c r="T61" s="1">
        <f t="shared" si="20"/>
        <v>7448.3501501859919</v>
      </c>
      <c r="U61" s="1">
        <f t="shared" si="20"/>
        <v>5199.5947924595403</v>
      </c>
      <c r="V61" s="1">
        <f t="shared" si="20"/>
        <v>1372.0871076911526</v>
      </c>
      <c r="W61" s="1">
        <f t="shared" si="20"/>
        <v>45.972903680725423</v>
      </c>
      <c r="X61" s="1">
        <f t="shared" si="20"/>
        <v>7408.4966898120647</v>
      </c>
      <c r="Y61" s="1">
        <f t="shared" si="20"/>
        <v>9676.6903141586408</v>
      </c>
      <c r="Z61" s="1">
        <f t="shared" si="20"/>
        <v>9676.6903141586408</v>
      </c>
      <c r="AA61" s="1">
        <f t="shared" si="20"/>
        <v>94102823.192842782</v>
      </c>
      <c r="AB61" s="1">
        <f t="shared" si="20"/>
        <v>0</v>
      </c>
      <c r="AC61" s="1">
        <f t="shared" si="20"/>
        <v>2168.2326397428128</v>
      </c>
      <c r="AD61" s="1">
        <f t="shared" si="20"/>
        <v>573.47892457831392</v>
      </c>
      <c r="AE61" s="1">
        <f t="shared" si="20"/>
        <v>714.24906889621479</v>
      </c>
      <c r="AF61" s="1">
        <f t="shared" si="20"/>
        <v>3139.2348339815549</v>
      </c>
      <c r="AG61" s="1">
        <f t="shared" si="20"/>
        <v>5107.6789958821182</v>
      </c>
      <c r="AH61" s="1">
        <f t="shared" si="20"/>
        <v>0</v>
      </c>
      <c r="AI61" s="1">
        <f t="shared" si="20"/>
        <v>7436.0790212585007</v>
      </c>
      <c r="AJ61" s="1">
        <f t="shared" si="20"/>
        <v>0</v>
      </c>
      <c r="AK61" s="1">
        <f t="shared" si="20"/>
        <v>140972.05148983921</v>
      </c>
      <c r="AL61" s="1">
        <f t="shared" si="20"/>
        <v>14943.642502435097</v>
      </c>
      <c r="AM61" s="1">
        <f t="shared" si="20"/>
        <v>1660.40486062578</v>
      </c>
      <c r="AN61" s="1">
        <f t="shared" si="20"/>
        <v>16604.047363060879</v>
      </c>
      <c r="AO61" s="1">
        <f t="shared" si="20"/>
        <v>0</v>
      </c>
      <c r="AP61" s="1">
        <f t="shared" si="20"/>
        <v>6973.008033586998</v>
      </c>
      <c r="AQ61" s="1">
        <f t="shared" si="20"/>
        <v>7.1062028315062449</v>
      </c>
      <c r="AR61" s="1">
        <f t="shared" si="20"/>
        <v>30816.60522396434</v>
      </c>
      <c r="AS61" s="1">
        <f t="shared" si="20"/>
        <v>112.72194908147722</v>
      </c>
      <c r="AT61" s="1">
        <f t="shared" si="20"/>
        <v>822.21779767522264</v>
      </c>
      <c r="AU61" s="1">
        <f t="shared" si="20"/>
        <v>1877.7093819700494</v>
      </c>
      <c r="AV61" s="1">
        <f t="shared" si="20"/>
        <v>6.1994161960239476</v>
      </c>
      <c r="AW61" s="1">
        <f t="shared" si="20"/>
        <v>0</v>
      </c>
      <c r="AX61" s="1">
        <f t="shared" si="20"/>
        <v>627.47884242045347</v>
      </c>
      <c r="AY61" s="1">
        <f t="shared" si="20"/>
        <v>44993.818978129413</v>
      </c>
      <c r="AZ61" s="1">
        <f t="shared" si="20"/>
        <v>38177.750975072704</v>
      </c>
      <c r="BA61" s="1">
        <f t="shared" si="20"/>
        <v>6816.0680030566928</v>
      </c>
      <c r="BB61" s="1">
        <f t="shared" si="20"/>
        <v>12.103082444330513</v>
      </c>
      <c r="BC61" s="1">
        <f t="shared" si="20"/>
        <v>0.14886092781483351</v>
      </c>
      <c r="BD61" s="1">
        <f t="shared" si="20"/>
        <v>4961.4290006068113</v>
      </c>
      <c r="BE61" s="1">
        <f t="shared" si="20"/>
        <v>58.680389995590602</v>
      </c>
      <c r="BF61" s="1">
        <f t="shared" si="20"/>
        <v>12051.690218689659</v>
      </c>
      <c r="BG61" s="1">
        <f t="shared" si="20"/>
        <v>184.17567433500312</v>
      </c>
      <c r="BH61" s="1">
        <f t="shared" si="20"/>
        <v>37.781036024515224</v>
      </c>
      <c r="BI61" s="1">
        <f t="shared" si="20"/>
        <v>17219.731629020527</v>
      </c>
      <c r="BJ61" s="1">
        <f t="shared" si="20"/>
        <v>1792.9130011042378</v>
      </c>
      <c r="BK61" s="1">
        <f t="shared" si="20"/>
        <v>19.719374452553769</v>
      </c>
      <c r="BL61" s="1">
        <f t="shared" si="20"/>
        <v>178.32749286507138</v>
      </c>
      <c r="BM61" s="1">
        <f t="shared" si="20"/>
        <v>0.53062553616957775</v>
      </c>
      <c r="BN61" s="1">
        <f t="shared" si="20"/>
        <v>2784.9215466163969</v>
      </c>
      <c r="BO61" s="1">
        <f t="shared" si="20"/>
        <v>3770.2666151856911</v>
      </c>
      <c r="BP61" s="1">
        <f t="shared" si="20"/>
        <v>0</v>
      </c>
      <c r="BQ61" s="1">
        <f t="shared" si="20"/>
        <v>562.79211971593759</v>
      </c>
      <c r="BR61" s="1">
        <f t="shared" si="20"/>
        <v>4802.8790055431782</v>
      </c>
      <c r="BS61" s="1">
        <f t="shared" si="20"/>
        <v>0</v>
      </c>
      <c r="BT61" s="1">
        <f t="shared" si="20"/>
        <v>10911.899468613792</v>
      </c>
      <c r="BU61" s="1">
        <f t="shared" si="20"/>
        <v>131498.86737926642</v>
      </c>
      <c r="BV61" s="1">
        <f t="shared" si="20"/>
        <v>2677.2966645139963</v>
      </c>
      <c r="BW61" s="1"/>
      <c r="BX61" s="73">
        <f>IF(B61&lt;&gt;0,(S61-B61)/B61,"")</f>
        <v>-0.94647144669844552</v>
      </c>
      <c r="BY61" s="22">
        <f>IF(AI61&lt;&gt;0,(AI61-C61)/C61,"")</f>
        <v>-0.9385599910704604</v>
      </c>
      <c r="BZ61" s="22">
        <f>IF(AN61&lt;&gt;0,(AN61-D61)/D61,"")</f>
        <v>-0.9523236282511568</v>
      </c>
      <c r="CA61" s="22">
        <f t="shared" si="14"/>
        <v>-0.96114463320382948</v>
      </c>
      <c r="CB61" s="22">
        <f t="shared" si="14"/>
        <v>-0.94893868582953655</v>
      </c>
      <c r="CC61" s="22">
        <f>IF(BN61&lt;&gt;0,(BN61-G61)/G61,"")</f>
        <v>-0.93857596259182219</v>
      </c>
      <c r="CD61" s="22">
        <f>IF(BU61&lt;&gt;0,(BU61-H61)/H61,"")</f>
        <v>-0.94208101692309043</v>
      </c>
    </row>
    <row r="62" spans="1:82" x14ac:dyDescent="0.25">
      <c r="A62" s="4" t="s">
        <v>408</v>
      </c>
      <c r="B62" s="1">
        <f t="shared" ref="B62:H62" si="21">SUM(B49:B56)</f>
        <v>3944995.3308176999</v>
      </c>
      <c r="C62" s="1">
        <f t="shared" si="21"/>
        <v>58711.107108439995</v>
      </c>
      <c r="D62" s="1">
        <f t="shared" si="21"/>
        <v>225968.17823265999</v>
      </c>
      <c r="E62" s="1">
        <f t="shared" si="21"/>
        <v>734425.66265201999</v>
      </c>
      <c r="F62" s="1">
        <f t="shared" si="21"/>
        <v>388783.32376356004</v>
      </c>
      <c r="G62" s="1">
        <f t="shared" si="21"/>
        <v>19276.564604072999</v>
      </c>
      <c r="H62" s="1">
        <f t="shared" si="21"/>
        <v>1309972.5371262</v>
      </c>
      <c r="K62" s="1">
        <f t="shared" ref="K62:BV62" si="22">SUM(K49:K56)</f>
        <v>0</v>
      </c>
      <c r="L62" s="1">
        <f t="shared" si="22"/>
        <v>0</v>
      </c>
      <c r="M62" s="1">
        <f t="shared" si="22"/>
        <v>0</v>
      </c>
      <c r="N62" s="1">
        <f t="shared" si="22"/>
        <v>0</v>
      </c>
      <c r="O62" s="1">
        <f t="shared" si="22"/>
        <v>0</v>
      </c>
      <c r="P62" s="1">
        <f t="shared" si="22"/>
        <v>0</v>
      </c>
      <c r="Q62" s="1">
        <f t="shared" si="22"/>
        <v>0</v>
      </c>
      <c r="R62" s="1">
        <f t="shared" si="22"/>
        <v>0</v>
      </c>
      <c r="S62" s="1">
        <f t="shared" si="22"/>
        <v>0</v>
      </c>
      <c r="T62" s="1">
        <f t="shared" si="22"/>
        <v>0</v>
      </c>
      <c r="U62" s="1">
        <f t="shared" si="22"/>
        <v>0</v>
      </c>
      <c r="V62" s="1">
        <f t="shared" si="22"/>
        <v>0</v>
      </c>
      <c r="W62" s="1">
        <f t="shared" si="22"/>
        <v>0</v>
      </c>
      <c r="X62" s="1">
        <f t="shared" si="22"/>
        <v>0</v>
      </c>
      <c r="Y62" s="1">
        <f t="shared" si="22"/>
        <v>0</v>
      </c>
      <c r="Z62" s="1">
        <f t="shared" si="22"/>
        <v>0</v>
      </c>
      <c r="AA62" s="1">
        <f t="shared" si="22"/>
        <v>0</v>
      </c>
      <c r="AB62" s="1">
        <f t="shared" si="22"/>
        <v>0</v>
      </c>
      <c r="AC62" s="1">
        <f t="shared" si="22"/>
        <v>0</v>
      </c>
      <c r="AD62" s="1">
        <f t="shared" si="22"/>
        <v>0</v>
      </c>
      <c r="AE62" s="1">
        <f t="shared" si="22"/>
        <v>0</v>
      </c>
      <c r="AF62" s="1">
        <f t="shared" si="22"/>
        <v>0</v>
      </c>
      <c r="AG62" s="1">
        <f t="shared" si="22"/>
        <v>0</v>
      </c>
      <c r="AH62" s="1">
        <f t="shared" si="22"/>
        <v>0</v>
      </c>
      <c r="AI62" s="1">
        <f t="shared" si="22"/>
        <v>0</v>
      </c>
      <c r="AJ62" s="1">
        <f t="shared" si="22"/>
        <v>0</v>
      </c>
      <c r="AK62" s="1">
        <f t="shared" si="22"/>
        <v>0</v>
      </c>
      <c r="AL62" s="1">
        <f t="shared" si="22"/>
        <v>0</v>
      </c>
      <c r="AM62" s="1">
        <f t="shared" si="22"/>
        <v>0</v>
      </c>
      <c r="AN62" s="1">
        <f t="shared" si="22"/>
        <v>0</v>
      </c>
      <c r="AO62" s="1">
        <f t="shared" si="22"/>
        <v>0</v>
      </c>
      <c r="AP62" s="1">
        <f t="shared" si="22"/>
        <v>0</v>
      </c>
      <c r="AQ62" s="1">
        <f t="shared" si="22"/>
        <v>0</v>
      </c>
      <c r="AR62" s="1">
        <f t="shared" si="22"/>
        <v>0</v>
      </c>
      <c r="AS62" s="1">
        <f t="shared" si="22"/>
        <v>0</v>
      </c>
      <c r="AT62" s="1">
        <f t="shared" si="22"/>
        <v>0</v>
      </c>
      <c r="AU62" s="1">
        <f t="shared" si="22"/>
        <v>0</v>
      </c>
      <c r="AV62" s="1">
        <f t="shared" si="22"/>
        <v>0</v>
      </c>
      <c r="AW62" s="1">
        <f t="shared" si="22"/>
        <v>0</v>
      </c>
      <c r="AX62" s="1">
        <f t="shared" si="22"/>
        <v>0</v>
      </c>
      <c r="AY62" s="1">
        <f t="shared" si="22"/>
        <v>0</v>
      </c>
      <c r="AZ62" s="1">
        <f t="shared" si="22"/>
        <v>0</v>
      </c>
      <c r="BA62" s="1">
        <f t="shared" si="22"/>
        <v>0</v>
      </c>
      <c r="BB62" s="1">
        <f t="shared" si="22"/>
        <v>0</v>
      </c>
      <c r="BC62" s="1">
        <f t="shared" si="22"/>
        <v>0</v>
      </c>
      <c r="BD62" s="1">
        <f t="shared" si="22"/>
        <v>0</v>
      </c>
      <c r="BE62" s="1">
        <f t="shared" si="22"/>
        <v>0</v>
      </c>
      <c r="BF62" s="1">
        <f t="shared" si="22"/>
        <v>0</v>
      </c>
      <c r="BG62" s="1">
        <f t="shared" si="22"/>
        <v>0</v>
      </c>
      <c r="BH62" s="1">
        <f t="shared" si="22"/>
        <v>0</v>
      </c>
      <c r="BI62" s="1">
        <f t="shared" si="22"/>
        <v>0</v>
      </c>
      <c r="BJ62" s="1">
        <f t="shared" si="22"/>
        <v>0</v>
      </c>
      <c r="BK62" s="1">
        <f t="shared" si="22"/>
        <v>0</v>
      </c>
      <c r="BL62" s="1">
        <f t="shared" si="22"/>
        <v>0</v>
      </c>
      <c r="BM62" s="1">
        <f t="shared" si="22"/>
        <v>0</v>
      </c>
      <c r="BN62" s="1">
        <f t="shared" si="22"/>
        <v>0</v>
      </c>
      <c r="BO62" s="1">
        <f t="shared" si="22"/>
        <v>0</v>
      </c>
      <c r="BP62" s="1">
        <f t="shared" si="22"/>
        <v>0</v>
      </c>
      <c r="BQ62" s="1">
        <f t="shared" si="22"/>
        <v>0</v>
      </c>
      <c r="BR62" s="1">
        <f t="shared" si="22"/>
        <v>0</v>
      </c>
      <c r="BS62" s="1">
        <f t="shared" si="22"/>
        <v>0</v>
      </c>
      <c r="BT62" s="1">
        <f t="shared" si="22"/>
        <v>0</v>
      </c>
      <c r="BU62" s="1">
        <f t="shared" si="22"/>
        <v>0</v>
      </c>
      <c r="BV62" s="1">
        <f t="shared" si="22"/>
        <v>0</v>
      </c>
    </row>
    <row r="63" spans="1:82" x14ac:dyDescent="0.25">
      <c r="A63" s="78"/>
    </row>
    <row r="64" spans="1:82" x14ac:dyDescent="0.25">
      <c r="A64" s="78"/>
    </row>
    <row r="65" spans="1:1" x14ac:dyDescent="0.25">
      <c r="A65" s="11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D65"/>
  <sheetViews>
    <sheetView zoomScale="85" zoomScaleNormal="85" workbookViewId="0">
      <pane xSplit="1" ySplit="2" topLeftCell="AI39" activePane="bottomRight" state="frozen"/>
      <selection pane="topRight" activeCell="B1" sqref="B1"/>
      <selection pane="bottomLeft" activeCell="A3" sqref="A3"/>
      <selection pane="bottomRight" activeCell="BJ76" sqref="BJ76"/>
    </sheetView>
  </sheetViews>
  <sheetFormatPr defaultColWidth="9.140625" defaultRowHeight="15" x14ac:dyDescent="0.25"/>
  <cols>
    <col min="1" max="1" width="20.7109375" style="27" bestFit="1" customWidth="1"/>
    <col min="2" max="2" width="10.140625" style="25" customWidth="1"/>
    <col min="3" max="7" width="9.140625" style="25"/>
    <col min="8" max="8" width="10.28515625" style="25" bestFit="1" customWidth="1"/>
    <col min="9" max="9" width="9.140625" style="27"/>
    <col min="10" max="10" width="20.7109375" style="27" customWidth="1"/>
    <col min="11" max="11" width="7.7109375" style="91" bestFit="1" customWidth="1"/>
    <col min="12" max="13" width="7.7109375" style="25" bestFit="1" customWidth="1"/>
    <col min="14" max="14" width="14.5703125" style="25" bestFit="1" customWidth="1"/>
    <col min="15" max="15" width="7.7109375" style="25" bestFit="1" customWidth="1"/>
    <col min="16" max="16" width="5.42578125" style="91" bestFit="1" customWidth="1"/>
    <col min="17" max="17" width="7.7109375" style="25" bestFit="1" customWidth="1"/>
    <col min="18" max="18" width="9.28515625" style="25" bestFit="1" customWidth="1"/>
    <col min="19" max="19" width="10.28515625" style="25" bestFit="1" customWidth="1"/>
    <col min="20" max="21" width="7.7109375" style="25" bestFit="1" customWidth="1"/>
    <col min="22" max="22" width="6.7109375" style="25" bestFit="1" customWidth="1"/>
    <col min="23" max="23" width="5.85546875" style="25" bestFit="1" customWidth="1"/>
    <col min="24" max="24" width="7.7109375" style="91" bestFit="1" customWidth="1"/>
    <col min="25" max="25" width="7.7109375" style="25" bestFit="1" customWidth="1"/>
    <col min="26" max="26" width="15.42578125" style="25" bestFit="1" customWidth="1"/>
    <col min="27" max="27" width="12.7109375" style="25" bestFit="1" customWidth="1"/>
    <col min="28" max="28" width="6.5703125" style="25" bestFit="1" customWidth="1"/>
    <col min="29" max="30" width="6.7109375" style="25" bestFit="1" customWidth="1"/>
    <col min="31" max="31" width="5.7109375" style="91" customWidth="1"/>
    <col min="32" max="33" width="7.7109375" style="25" bestFit="1" customWidth="1"/>
    <col min="34" max="34" width="6.140625" style="25" bestFit="1" customWidth="1"/>
    <col min="35" max="35" width="7.7109375" style="25" bestFit="1" customWidth="1"/>
    <col min="36" max="36" width="10" style="25" bestFit="1" customWidth="1"/>
    <col min="37" max="37" width="9.28515625" style="91" bestFit="1" customWidth="1"/>
    <col min="38" max="38" width="7.7109375" style="25" bestFit="1" customWidth="1"/>
    <col min="39" max="39" width="6.7109375" style="25" bestFit="1" customWidth="1"/>
    <col min="40" max="40" width="7.7109375" style="25" bestFit="1" customWidth="1"/>
    <col min="41" max="41" width="6" style="25" bestFit="1" customWidth="1"/>
    <col min="42" max="42" width="7.7109375" style="25" bestFit="1" customWidth="1"/>
    <col min="43" max="43" width="4.28515625" style="25" bestFit="1" customWidth="1"/>
    <col min="44" max="44" width="7.7109375" style="25" bestFit="1" customWidth="1"/>
    <col min="45" max="45" width="5.7109375" style="25" bestFit="1" customWidth="1"/>
    <col min="46" max="47" width="6.7109375" style="25" bestFit="1" customWidth="1"/>
    <col min="48" max="48" width="4.140625" style="25" bestFit="1" customWidth="1"/>
    <col min="49" max="49" width="5.85546875" style="25" bestFit="1" customWidth="1"/>
    <col min="50" max="50" width="5.7109375" style="25" bestFit="1" customWidth="1"/>
    <col min="51" max="52" width="9.28515625" style="25" bestFit="1" customWidth="1"/>
    <col min="53" max="53" width="7.7109375" style="25" bestFit="1" customWidth="1"/>
    <col min="54" max="54" width="5.140625" style="25" bestFit="1" customWidth="1"/>
    <col min="55" max="55" width="5.28515625" style="25" bestFit="1" customWidth="1"/>
    <col min="56" max="56" width="8.7109375" style="25" bestFit="1" customWidth="1"/>
    <col min="57" max="57" width="4.85546875" style="25" bestFit="1" customWidth="1"/>
    <col min="58" max="58" width="7.85546875" style="25" bestFit="1" customWidth="1"/>
    <col min="59" max="59" width="5.85546875" style="25" bestFit="1" customWidth="1"/>
    <col min="60" max="60" width="6" style="25" bestFit="1" customWidth="1"/>
    <col min="61" max="61" width="7.7109375" style="25" bestFit="1" customWidth="1"/>
    <col min="62" max="62" width="6.7109375" style="25" bestFit="1" customWidth="1"/>
    <col min="63" max="63" width="4.140625" style="25" bestFit="1" customWidth="1"/>
    <col min="64" max="64" width="5.7109375" style="25" bestFit="1" customWidth="1"/>
    <col min="65" max="65" width="3.85546875" style="25" bestFit="1" customWidth="1"/>
    <col min="66" max="66" width="7.7109375" style="25" bestFit="1" customWidth="1"/>
    <col min="67" max="67" width="8" style="25" bestFit="1" customWidth="1"/>
    <col min="68" max="68" width="5.28515625" style="25" bestFit="1" customWidth="1"/>
    <col min="69" max="69" width="6.7109375" style="25" bestFit="1" customWidth="1"/>
    <col min="70" max="70" width="7.7109375" style="25" bestFit="1" customWidth="1"/>
    <col min="71" max="71" width="4.85546875" style="91" bestFit="1" customWidth="1"/>
    <col min="72" max="72" width="7.7109375" style="25" bestFit="1" customWidth="1"/>
    <col min="73" max="73" width="9.28515625" style="25" bestFit="1" customWidth="1"/>
    <col min="74" max="74" width="7.140625" style="25" bestFit="1" customWidth="1"/>
    <col min="75" max="75" width="7.7109375" style="25" customWidth="1"/>
    <col min="76" max="76" width="10.28515625" style="27" bestFit="1" customWidth="1"/>
    <col min="77" max="80" width="9.140625" style="27"/>
    <col min="81" max="81" width="8.5703125" style="27" customWidth="1"/>
    <col min="82" max="16384" width="9.140625" style="27"/>
  </cols>
  <sheetData>
    <row r="1" spans="1:82" x14ac:dyDescent="0.25">
      <c r="B1" s="25" t="s">
        <v>478</v>
      </c>
      <c r="J1" s="27" t="s">
        <v>487</v>
      </c>
      <c r="BX1" s="27" t="s">
        <v>309</v>
      </c>
    </row>
    <row r="2" spans="1:82" x14ac:dyDescent="0.25">
      <c r="A2" s="6" t="s">
        <v>52</v>
      </c>
      <c r="B2" s="25" t="s">
        <v>59</v>
      </c>
      <c r="C2" s="25" t="s">
        <v>57</v>
      </c>
      <c r="D2" s="25" t="s">
        <v>60</v>
      </c>
      <c r="E2" s="25" t="s">
        <v>54</v>
      </c>
      <c r="F2" s="25" t="s">
        <v>53</v>
      </c>
      <c r="G2" s="25" t="s">
        <v>61</v>
      </c>
      <c r="H2" s="25" t="s">
        <v>62</v>
      </c>
      <c r="J2" s="27" t="s">
        <v>226</v>
      </c>
      <c r="K2" s="91" t="s">
        <v>466</v>
      </c>
      <c r="L2" s="25" t="s">
        <v>359</v>
      </c>
      <c r="M2" s="25" t="s">
        <v>131</v>
      </c>
      <c r="N2" s="25" t="s">
        <v>132</v>
      </c>
      <c r="O2" s="25" t="s">
        <v>133</v>
      </c>
      <c r="P2" s="91" t="s">
        <v>334</v>
      </c>
      <c r="Q2" s="25" t="s">
        <v>360</v>
      </c>
      <c r="R2" s="25" t="s">
        <v>134</v>
      </c>
      <c r="S2" s="25" t="s">
        <v>59</v>
      </c>
      <c r="T2" s="25" t="s">
        <v>136</v>
      </c>
      <c r="U2" s="25" t="s">
        <v>137</v>
      </c>
      <c r="V2" s="25" t="s">
        <v>361</v>
      </c>
      <c r="W2" s="25" t="s">
        <v>138</v>
      </c>
      <c r="X2" s="91" t="s">
        <v>467</v>
      </c>
      <c r="Y2" s="25" t="s">
        <v>139</v>
      </c>
      <c r="Z2" s="25" t="s">
        <v>140</v>
      </c>
      <c r="AA2" s="25" t="s">
        <v>212</v>
      </c>
      <c r="AB2" s="25" t="s">
        <v>141</v>
      </c>
      <c r="AC2" s="25" t="s">
        <v>142</v>
      </c>
      <c r="AD2" s="25" t="s">
        <v>143</v>
      </c>
      <c r="AE2" s="91" t="s">
        <v>468</v>
      </c>
      <c r="AF2" s="25" t="s">
        <v>362</v>
      </c>
      <c r="AG2" s="25" t="s">
        <v>144</v>
      </c>
      <c r="AH2" s="25" t="s">
        <v>367</v>
      </c>
      <c r="AI2" s="25" t="s">
        <v>57</v>
      </c>
      <c r="AJ2" s="25" t="s">
        <v>128</v>
      </c>
      <c r="AK2" s="91" t="s">
        <v>469</v>
      </c>
      <c r="AL2" s="25" t="s">
        <v>145</v>
      </c>
      <c r="AM2" s="25" t="s">
        <v>146</v>
      </c>
      <c r="AN2" s="25" t="s">
        <v>60</v>
      </c>
      <c r="AO2" s="25" t="s">
        <v>147</v>
      </c>
      <c r="AP2" s="25" t="s">
        <v>148</v>
      </c>
      <c r="AQ2" s="25" t="s">
        <v>149</v>
      </c>
      <c r="AR2" s="25" t="s">
        <v>150</v>
      </c>
      <c r="AS2" s="25" t="s">
        <v>151</v>
      </c>
      <c r="AT2" s="25" t="s">
        <v>152</v>
      </c>
      <c r="AU2" s="25" t="s">
        <v>153</v>
      </c>
      <c r="AV2" s="25" t="s">
        <v>154</v>
      </c>
      <c r="AW2" s="25" t="s">
        <v>155</v>
      </c>
      <c r="AX2" s="25" t="s">
        <v>156</v>
      </c>
      <c r="AY2" s="25" t="s">
        <v>54</v>
      </c>
      <c r="AZ2" s="25" t="s">
        <v>53</v>
      </c>
      <c r="BA2" s="25" t="s">
        <v>157</v>
      </c>
      <c r="BB2" s="25" t="s">
        <v>158</v>
      </c>
      <c r="BC2" s="25" t="s">
        <v>159</v>
      </c>
      <c r="BD2" s="25" t="s">
        <v>160</v>
      </c>
      <c r="BE2" s="25" t="s">
        <v>161</v>
      </c>
      <c r="BF2" s="25" t="s">
        <v>162</v>
      </c>
      <c r="BG2" s="25" t="s">
        <v>163</v>
      </c>
      <c r="BH2" s="25" t="s">
        <v>164</v>
      </c>
      <c r="BI2" s="25" t="s">
        <v>165</v>
      </c>
      <c r="BJ2" s="25" t="s">
        <v>363</v>
      </c>
      <c r="BK2" s="25" t="s">
        <v>166</v>
      </c>
      <c r="BL2" s="25" t="s">
        <v>167</v>
      </c>
      <c r="BM2" s="25" t="s">
        <v>168</v>
      </c>
      <c r="BN2" s="25" t="s">
        <v>61</v>
      </c>
      <c r="BO2" s="25" t="s">
        <v>368</v>
      </c>
      <c r="BP2" s="25" t="s">
        <v>169</v>
      </c>
      <c r="BQ2" s="25" t="s">
        <v>170</v>
      </c>
      <c r="BR2" s="25" t="s">
        <v>171</v>
      </c>
      <c r="BS2" s="91" t="s">
        <v>172</v>
      </c>
      <c r="BT2" s="25" t="s">
        <v>173</v>
      </c>
      <c r="BU2" s="25" t="s">
        <v>174</v>
      </c>
      <c r="BV2" s="25" t="s">
        <v>369</v>
      </c>
      <c r="BX2" s="25" t="s">
        <v>59</v>
      </c>
      <c r="BY2" s="25" t="s">
        <v>57</v>
      </c>
      <c r="BZ2" s="25" t="s">
        <v>60</v>
      </c>
      <c r="CA2" s="25" t="s">
        <v>54</v>
      </c>
      <c r="CB2" s="25" t="s">
        <v>53</v>
      </c>
      <c r="CC2" s="25" t="s">
        <v>61</v>
      </c>
      <c r="CD2" s="25" t="s">
        <v>62</v>
      </c>
    </row>
    <row r="3" spans="1:82" x14ac:dyDescent="0.25">
      <c r="A3" s="24" t="s">
        <v>121</v>
      </c>
      <c r="B3" s="82">
        <v>15941.570755999999</v>
      </c>
      <c r="C3" s="82">
        <v>262.350121</v>
      </c>
      <c r="D3" s="82">
        <v>253.95003600000001</v>
      </c>
      <c r="E3" s="82">
        <v>1654.252864</v>
      </c>
      <c r="F3" s="82">
        <v>1401.9093849999999</v>
      </c>
      <c r="G3" s="82">
        <v>130.94072299999999</v>
      </c>
      <c r="H3" s="82">
        <v>3771.2812560000002</v>
      </c>
      <c r="J3" s="27" t="s">
        <v>121</v>
      </c>
      <c r="K3" s="91">
        <v>701.11557096715205</v>
      </c>
      <c r="L3" s="25">
        <v>102.387823937059</v>
      </c>
      <c r="M3" s="25">
        <v>92.148654656196001</v>
      </c>
      <c r="N3" s="25">
        <v>92.148654656196001</v>
      </c>
      <c r="O3" s="25">
        <v>131.426028923427</v>
      </c>
      <c r="P3" s="91">
        <v>0</v>
      </c>
      <c r="Q3" s="25">
        <v>90.199468876828504</v>
      </c>
      <c r="R3" s="25">
        <v>867.37064490759803</v>
      </c>
      <c r="S3" s="25">
        <v>15941.483814216501</v>
      </c>
      <c r="T3" s="25">
        <v>206.72505744431899</v>
      </c>
      <c r="U3" s="25">
        <v>110.676204937902</v>
      </c>
      <c r="V3" s="25">
        <v>49.731294530961101</v>
      </c>
      <c r="W3" s="25">
        <v>3.3220535235703799</v>
      </c>
      <c r="X3" s="91">
        <v>535.34623564722199</v>
      </c>
      <c r="Y3" s="25">
        <v>406.13879335865698</v>
      </c>
      <c r="Z3" s="25">
        <v>406.13879335865698</v>
      </c>
      <c r="AA3" s="25">
        <v>265925.15547920199</v>
      </c>
      <c r="AB3" s="25">
        <v>0</v>
      </c>
      <c r="AC3" s="25">
        <v>45.837241776219798</v>
      </c>
      <c r="AD3" s="25">
        <v>18.452360206288301</v>
      </c>
      <c r="AE3" s="91">
        <v>4.2555577737947896</v>
      </c>
      <c r="AF3" s="25">
        <v>154.37766231994499</v>
      </c>
      <c r="AG3" s="25">
        <v>369.08772366800798</v>
      </c>
      <c r="AH3" s="25">
        <v>0</v>
      </c>
      <c r="AI3" s="25">
        <v>262.351052511891</v>
      </c>
      <c r="AJ3" s="25">
        <v>0</v>
      </c>
      <c r="AK3" s="91">
        <v>4007.6960794104798</v>
      </c>
      <c r="AL3" s="25">
        <v>228.55399917150299</v>
      </c>
      <c r="AM3" s="25">
        <v>25.39526466972</v>
      </c>
      <c r="AN3" s="25">
        <v>253.949263841223</v>
      </c>
      <c r="AO3" s="25">
        <v>0</v>
      </c>
      <c r="AP3" s="25">
        <v>279.96285163808898</v>
      </c>
      <c r="AQ3" s="25">
        <v>0.21589567497258</v>
      </c>
      <c r="AR3" s="25">
        <v>368.33450668298002</v>
      </c>
      <c r="AS3" s="25">
        <v>5.1772811300892299</v>
      </c>
      <c r="AT3" s="25">
        <v>2.9019663541614902</v>
      </c>
      <c r="AU3" s="25">
        <v>45.281386773370301</v>
      </c>
      <c r="AV3" s="25">
        <v>0.252345622557692</v>
      </c>
      <c r="AW3" s="25">
        <v>0</v>
      </c>
      <c r="AX3" s="25">
        <v>1.6864697349493201</v>
      </c>
      <c r="AY3" s="25">
        <v>1654.33321813609</v>
      </c>
      <c r="AZ3" s="25">
        <v>1401.99021191354</v>
      </c>
      <c r="BA3" s="25">
        <v>252.343006222545</v>
      </c>
      <c r="BB3" s="25">
        <v>0.25093957483864898</v>
      </c>
      <c r="BC3" s="25">
        <v>7.0095407111008196E-3</v>
      </c>
      <c r="BD3" s="25">
        <v>224.166377199799</v>
      </c>
      <c r="BE3" s="25">
        <v>0.17103136636959301</v>
      </c>
      <c r="BF3" s="25">
        <v>459.969736272094</v>
      </c>
      <c r="BG3" s="25">
        <v>1.5491074339853499</v>
      </c>
      <c r="BH3" s="25">
        <v>0.39393586754630999</v>
      </c>
      <c r="BI3" s="25">
        <v>657.20918688029406</v>
      </c>
      <c r="BJ3" s="25">
        <v>46.129409400446399</v>
      </c>
      <c r="BK3" s="25">
        <v>0.86917697404608696</v>
      </c>
      <c r="BL3" s="25">
        <v>1.8673366766425801</v>
      </c>
      <c r="BM3" s="25">
        <v>2.1028837117015801E-2</v>
      </c>
      <c r="BN3" s="25">
        <v>130.93942970220999</v>
      </c>
      <c r="BO3" s="25">
        <v>84.195606441092394</v>
      </c>
      <c r="BP3" s="25">
        <v>0</v>
      </c>
      <c r="BQ3" s="25">
        <v>40.597498797534499</v>
      </c>
      <c r="BR3" s="25">
        <v>120.174172093005</v>
      </c>
      <c r="BS3" s="91">
        <v>0</v>
      </c>
      <c r="BT3" s="25">
        <v>65.425571644703098</v>
      </c>
      <c r="BU3" s="25">
        <v>3771.2633223653302</v>
      </c>
      <c r="BV3" s="25">
        <v>27.676949942679201</v>
      </c>
      <c r="BX3" s="22">
        <f t="shared" ref="BX3:BX14" si="0">IF(B3&lt;&gt;0,(S3-B3)/B3,"")</f>
        <v>-5.4537777254860349E-6</v>
      </c>
      <c r="BY3" s="22">
        <f t="shared" ref="BY3:BY14" si="1">IF(C3&lt;&gt;0,(AI3-C3)/C3,"")</f>
        <v>3.5506440303746488E-6</v>
      </c>
      <c r="BZ3" s="22">
        <f t="shared" ref="BZ3:BZ14" si="2">IF(D3&lt;&gt;0,(AN3-D3)/D3,"")</f>
        <v>-3.0405932961184745E-6</v>
      </c>
      <c r="CA3" s="22">
        <f t="shared" ref="CA3:CA14" si="3">IF(E3&lt;&gt;0,(AY3-E3)/E3,"")</f>
        <v>4.8574276544162556E-5</v>
      </c>
      <c r="CB3" s="22">
        <f t="shared" ref="CB3:CB14" si="4">IF(F3&lt;&gt;0,(AZ3-F3)/F3,"")</f>
        <v>5.765487727298606E-5</v>
      </c>
      <c r="CC3" s="22">
        <f t="shared" ref="CC3:CC14" si="5">IF(G3&lt;&gt;0,(BN3-G3)/G3,"")</f>
        <v>-9.8769715056431664E-6</v>
      </c>
      <c r="CD3" s="22">
        <f t="shared" ref="CD3:CD14" si="6">IF(H3&lt;&gt;0,(BU3-H3)/H3,"")</f>
        <v>-4.7553161519077718E-6</v>
      </c>
    </row>
    <row r="4" spans="1:82" x14ac:dyDescent="0.25">
      <c r="A4" s="24" t="s">
        <v>77</v>
      </c>
      <c r="B4" s="82">
        <v>158.47557599999999</v>
      </c>
      <c r="C4" s="82">
        <v>2.5784400000000001</v>
      </c>
      <c r="D4" s="82">
        <v>1.000238</v>
      </c>
      <c r="E4" s="82">
        <v>15.083665999999999</v>
      </c>
      <c r="F4" s="82">
        <v>12.782778</v>
      </c>
      <c r="G4" s="82">
        <v>0.835538</v>
      </c>
      <c r="H4" s="82">
        <v>37.064833999999998</v>
      </c>
      <c r="J4" s="27" t="s">
        <v>77</v>
      </c>
      <c r="K4" s="91">
        <v>6.8906910455089001</v>
      </c>
      <c r="L4" s="25">
        <v>1.0062842246245201</v>
      </c>
      <c r="M4" s="25">
        <v>0.90565771658327598</v>
      </c>
      <c r="N4" s="25">
        <v>0.90565771658327598</v>
      </c>
      <c r="O4" s="25">
        <v>1.29167210602027</v>
      </c>
      <c r="P4" s="91">
        <v>0</v>
      </c>
      <c r="Q4" s="25">
        <v>0.88649059734453195</v>
      </c>
      <c r="R4" s="25">
        <v>8.5247202323451106</v>
      </c>
      <c r="S4" s="25">
        <v>158.475496839123</v>
      </c>
      <c r="T4" s="25">
        <v>2.0317501636931801</v>
      </c>
      <c r="U4" s="25">
        <v>1.0877529236660599</v>
      </c>
      <c r="V4" s="25">
        <v>0.48876906614196602</v>
      </c>
      <c r="W4" s="25">
        <v>3.26495785119022E-2</v>
      </c>
      <c r="X4" s="91">
        <v>5.2614633820554699</v>
      </c>
      <c r="Y4" s="25">
        <v>3.99161924116911</v>
      </c>
      <c r="Z4" s="25">
        <v>3.99161924116911</v>
      </c>
      <c r="AA4" s="25">
        <v>957.64534356277898</v>
      </c>
      <c r="AB4" s="25">
        <v>0</v>
      </c>
      <c r="AC4" s="25">
        <v>0.45049739501865599</v>
      </c>
      <c r="AD4" s="25">
        <v>0.181349201192369</v>
      </c>
      <c r="AE4" s="91">
        <v>4.1824743244354701E-2</v>
      </c>
      <c r="AF4" s="25">
        <v>1.5172382931816499</v>
      </c>
      <c r="AG4" s="25">
        <v>3.6274386573631601</v>
      </c>
      <c r="AH4" s="25">
        <v>0</v>
      </c>
      <c r="AI4" s="25">
        <v>2.57843967878657</v>
      </c>
      <c r="AJ4" s="25">
        <v>0</v>
      </c>
      <c r="AK4" s="91">
        <v>39.3883083384315</v>
      </c>
      <c r="AL4" s="25">
        <v>0.90021521078942002</v>
      </c>
      <c r="AM4" s="25">
        <v>0.100023862167033</v>
      </c>
      <c r="AN4" s="25">
        <v>1.0002390729564501</v>
      </c>
      <c r="AO4" s="25">
        <v>0</v>
      </c>
      <c r="AP4" s="25">
        <v>2.7515140015542499</v>
      </c>
      <c r="AQ4" s="25">
        <v>1.9685440125222502E-3</v>
      </c>
      <c r="AR4" s="25">
        <v>3.6200909876155301</v>
      </c>
      <c r="AS4" s="25">
        <v>4.7206694334672603E-2</v>
      </c>
      <c r="AT4" s="25">
        <v>2.6460487111228601E-2</v>
      </c>
      <c r="AU4" s="25">
        <v>0.41288356840115298</v>
      </c>
      <c r="AV4" s="25">
        <v>2.3008746837745301E-3</v>
      </c>
      <c r="AW4" s="25">
        <v>0</v>
      </c>
      <c r="AX4" s="25">
        <v>1.5377791740383701E-2</v>
      </c>
      <c r="AY4" s="25">
        <v>15.084415294697299</v>
      </c>
      <c r="AZ4" s="25">
        <v>12.7835282650396</v>
      </c>
      <c r="BA4" s="25">
        <v>2.30088702965767</v>
      </c>
      <c r="BB4" s="25">
        <v>2.2881207251001698E-3</v>
      </c>
      <c r="BC4" s="25">
        <v>6.3913667002871497E-5</v>
      </c>
      <c r="BD4" s="25">
        <v>2.0439653433423102</v>
      </c>
      <c r="BE4" s="25">
        <v>1.55949844849727E-3</v>
      </c>
      <c r="BF4" s="25">
        <v>4.1940282301845802</v>
      </c>
      <c r="BG4" s="25">
        <v>1.41249238027524E-2</v>
      </c>
      <c r="BH4" s="25">
        <v>3.59193604391607E-3</v>
      </c>
      <c r="BI4" s="25">
        <v>5.9925646918765096</v>
      </c>
      <c r="BJ4" s="25">
        <v>0.45336687138345499</v>
      </c>
      <c r="BK4" s="25">
        <v>7.9252919746248002E-3</v>
      </c>
      <c r="BL4" s="25">
        <v>1.70266130943523E-2</v>
      </c>
      <c r="BM4" s="25">
        <v>1.9174159625655099E-4</v>
      </c>
      <c r="BN4" s="25">
        <v>0.83554340955813799</v>
      </c>
      <c r="BO4" s="25">
        <v>0.82748711664875396</v>
      </c>
      <c r="BP4" s="25">
        <v>0</v>
      </c>
      <c r="BQ4" s="25">
        <v>0.39900614459388101</v>
      </c>
      <c r="BR4" s="25">
        <v>1.1811054928796201</v>
      </c>
      <c r="BS4" s="91">
        <v>0</v>
      </c>
      <c r="BT4" s="25">
        <v>0.64301359506605604</v>
      </c>
      <c r="BU4" s="25">
        <v>37.064818532052399</v>
      </c>
      <c r="BV4" s="25">
        <v>0.27201753034055898</v>
      </c>
      <c r="BX4" s="22">
        <f t="shared" si="0"/>
        <v>-4.9951468226877302E-7</v>
      </c>
      <c r="BY4" s="22">
        <f t="shared" si="1"/>
        <v>-1.2457665490635379E-7</v>
      </c>
      <c r="BZ4" s="22">
        <f t="shared" si="2"/>
        <v>1.07270114725912E-6</v>
      </c>
      <c r="CA4" s="22">
        <f t="shared" si="3"/>
        <v>4.9675900891748003E-5</v>
      </c>
      <c r="CB4" s="22">
        <f t="shared" si="4"/>
        <v>5.8693426389724129E-5</v>
      </c>
      <c r="CC4" s="22">
        <f t="shared" si="5"/>
        <v>6.4743412483837276E-6</v>
      </c>
      <c r="CD4" s="22">
        <f t="shared" si="6"/>
        <v>-4.173213779488227E-7</v>
      </c>
    </row>
    <row r="5" spans="1:82" x14ac:dyDescent="0.25">
      <c r="A5" s="6" t="s">
        <v>71</v>
      </c>
      <c r="B5" s="82">
        <v>6434.28024</v>
      </c>
      <c r="C5" s="82">
        <v>105.641082</v>
      </c>
      <c r="D5" s="82">
        <v>89.743403999999998</v>
      </c>
      <c r="E5" s="82">
        <v>656.29297999999994</v>
      </c>
      <c r="F5" s="82">
        <v>556.18055400000003</v>
      </c>
      <c r="G5" s="82">
        <v>48.949418000000001</v>
      </c>
      <c r="H5" s="82">
        <v>1518.589768</v>
      </c>
      <c r="J5" s="27" t="s">
        <v>71</v>
      </c>
      <c r="K5" s="91">
        <v>282.31991041619898</v>
      </c>
      <c r="L5" s="25">
        <v>41.228928597485599</v>
      </c>
      <c r="M5" s="25">
        <v>37.105674477511798</v>
      </c>
      <c r="N5" s="25">
        <v>37.105674477511798</v>
      </c>
      <c r="O5" s="25">
        <v>52.921416136014102</v>
      </c>
      <c r="P5" s="91">
        <v>0</v>
      </c>
      <c r="Q5" s="25">
        <v>36.320642580013697</v>
      </c>
      <c r="R5" s="25">
        <v>349.26782257005999</v>
      </c>
      <c r="S5" s="25">
        <v>6434.2791862740196</v>
      </c>
      <c r="T5" s="25">
        <v>83.243142536318402</v>
      </c>
      <c r="U5" s="25">
        <v>44.566501736774697</v>
      </c>
      <c r="V5" s="25">
        <v>20.0254795355875</v>
      </c>
      <c r="W5" s="25">
        <v>1.3376975231300301</v>
      </c>
      <c r="X5" s="91">
        <v>215.568350072752</v>
      </c>
      <c r="Y5" s="25">
        <v>163.54138264034299</v>
      </c>
      <c r="Z5" s="25">
        <v>163.54138264034299</v>
      </c>
      <c r="AA5" s="25">
        <v>91955.483150845699</v>
      </c>
      <c r="AB5" s="25">
        <v>0</v>
      </c>
      <c r="AC5" s="25">
        <v>18.457325138819499</v>
      </c>
      <c r="AD5" s="25">
        <v>7.43024662326658</v>
      </c>
      <c r="AE5" s="91">
        <v>1.7136000313108199</v>
      </c>
      <c r="AF5" s="25">
        <v>62.162975953019497</v>
      </c>
      <c r="AG5" s="25">
        <v>148.62041193776301</v>
      </c>
      <c r="AH5" s="25">
        <v>0</v>
      </c>
      <c r="AI5" s="25">
        <v>105.64101796215699</v>
      </c>
      <c r="AJ5" s="25">
        <v>0</v>
      </c>
      <c r="AK5" s="91">
        <v>1613.7854208347801</v>
      </c>
      <c r="AL5" s="25">
        <v>80.769029606971003</v>
      </c>
      <c r="AM5" s="25">
        <v>8.9743382895440202</v>
      </c>
      <c r="AN5" s="25">
        <v>89.743367896514997</v>
      </c>
      <c r="AO5" s="25">
        <v>0</v>
      </c>
      <c r="AP5" s="25">
        <v>112.732708839431</v>
      </c>
      <c r="AQ5" s="25">
        <v>8.5651653190914695E-2</v>
      </c>
      <c r="AR5" s="25">
        <v>148.319313750227</v>
      </c>
      <c r="AS5" s="25">
        <v>2.05397376279369</v>
      </c>
      <c r="AT5" s="25">
        <v>1.1512928829290601</v>
      </c>
      <c r="AU5" s="25">
        <v>17.964629000699901</v>
      </c>
      <c r="AV5" s="25">
        <v>0.10011259280080601</v>
      </c>
      <c r="AW5" s="25">
        <v>0</v>
      </c>
      <c r="AX5" s="25">
        <v>0.66908494849451805</v>
      </c>
      <c r="AY5" s="25">
        <v>656.32555242753097</v>
      </c>
      <c r="AZ5" s="25">
        <v>556.21318218331396</v>
      </c>
      <c r="BA5" s="25">
        <v>100.112370244216</v>
      </c>
      <c r="BB5" s="25">
        <v>9.9556240347889305E-2</v>
      </c>
      <c r="BC5" s="25">
        <v>2.7808984606226901E-3</v>
      </c>
      <c r="BD5" s="25">
        <v>88.933234566268197</v>
      </c>
      <c r="BE5" s="25">
        <v>6.7854022498167396E-2</v>
      </c>
      <c r="BF5" s="25">
        <v>182.482811113499</v>
      </c>
      <c r="BG5" s="25">
        <v>0.61457944741149795</v>
      </c>
      <c r="BH5" s="25">
        <v>0.156286670304292</v>
      </c>
      <c r="BI5" s="25">
        <v>260.73732722653</v>
      </c>
      <c r="BJ5" s="25">
        <v>18.5750056797852</v>
      </c>
      <c r="BK5" s="25">
        <v>0.34483198355352002</v>
      </c>
      <c r="BL5" s="25">
        <v>0.740832534709017</v>
      </c>
      <c r="BM5" s="25">
        <v>8.3426388222909292E-3</v>
      </c>
      <c r="BN5" s="25">
        <v>48.949395168570902</v>
      </c>
      <c r="BO5" s="25">
        <v>33.903077921355802</v>
      </c>
      <c r="BP5" s="25">
        <v>0</v>
      </c>
      <c r="BQ5" s="25">
        <v>16.347470045428601</v>
      </c>
      <c r="BR5" s="25">
        <v>48.391374353096602</v>
      </c>
      <c r="BS5" s="91">
        <v>0</v>
      </c>
      <c r="BT5" s="25">
        <v>26.344918212271999</v>
      </c>
      <c r="BU5" s="25">
        <v>1518.58921994962</v>
      </c>
      <c r="BV5" s="25">
        <v>11.1447671325071</v>
      </c>
      <c r="BX5" s="22">
        <f t="shared" si="0"/>
        <v>-1.6376749864022956E-7</v>
      </c>
      <c r="BY5" s="22">
        <f t="shared" si="1"/>
        <v>-6.0618314192826622E-7</v>
      </c>
      <c r="BZ5" s="22">
        <f t="shared" si="2"/>
        <v>-4.0229680837161009E-7</v>
      </c>
      <c r="CA5" s="22">
        <f t="shared" si="3"/>
        <v>4.963092479066619E-5</v>
      </c>
      <c r="CB5" s="22">
        <f t="shared" si="4"/>
        <v>5.8664732305495011E-5</v>
      </c>
      <c r="CC5" s="22">
        <f t="shared" si="5"/>
        <v>-4.6642902065378124E-7</v>
      </c>
      <c r="CD5" s="22">
        <f t="shared" si="6"/>
        <v>-3.608942926022913E-7</v>
      </c>
    </row>
    <row r="6" spans="1:82" x14ac:dyDescent="0.25">
      <c r="A6" s="6" t="s">
        <v>122</v>
      </c>
      <c r="B6" s="82">
        <v>3733.4864819999998</v>
      </c>
      <c r="C6" s="82">
        <v>62.283967081</v>
      </c>
      <c r="D6" s="82">
        <v>64.3918058</v>
      </c>
      <c r="E6" s="82">
        <v>397.06755695999999</v>
      </c>
      <c r="F6" s="82">
        <v>337.56994365000003</v>
      </c>
      <c r="G6" s="82">
        <v>31.576463827000001</v>
      </c>
      <c r="H6" s="82">
        <v>892.99486189000004</v>
      </c>
      <c r="J6" s="27" t="s">
        <v>122</v>
      </c>
      <c r="K6" s="91">
        <v>166.01608128516199</v>
      </c>
      <c r="L6" s="25">
        <v>24.2443566318424</v>
      </c>
      <c r="M6" s="25">
        <v>21.819712324392899</v>
      </c>
      <c r="N6" s="25">
        <v>21.819712324392899</v>
      </c>
      <c r="O6" s="25">
        <v>31.120006531523298</v>
      </c>
      <c r="P6" s="91">
        <v>0</v>
      </c>
      <c r="Q6" s="25">
        <v>21.358066460998501</v>
      </c>
      <c r="R6" s="25">
        <v>205.38435103710901</v>
      </c>
      <c r="S6" s="25">
        <v>3733.4851475718801</v>
      </c>
      <c r="T6" s="25">
        <v>48.950485046544998</v>
      </c>
      <c r="U6" s="25">
        <v>26.206973814877799</v>
      </c>
      <c r="V6" s="25">
        <v>11.775822328209699</v>
      </c>
      <c r="W6" s="25">
        <v>0.78662553329060703</v>
      </c>
      <c r="X6" s="91">
        <v>126.763287985085</v>
      </c>
      <c r="Y6" s="25">
        <v>96.169169381019302</v>
      </c>
      <c r="Z6" s="25">
        <v>96.169169381019302</v>
      </c>
      <c r="AA6" s="25">
        <v>125057.18219933</v>
      </c>
      <c r="AB6" s="25">
        <v>0</v>
      </c>
      <c r="AC6" s="25">
        <v>10.853661447576799</v>
      </c>
      <c r="AD6" s="25">
        <v>4.3692899220564696</v>
      </c>
      <c r="AE6" s="91">
        <v>1.0076602877404901</v>
      </c>
      <c r="AF6" s="25">
        <v>36.554467289913298</v>
      </c>
      <c r="AG6" s="25">
        <v>87.395107496993404</v>
      </c>
      <c r="AH6" s="25">
        <v>0</v>
      </c>
      <c r="AI6" s="25">
        <v>62.2839401334898</v>
      </c>
      <c r="AJ6" s="25">
        <v>0</v>
      </c>
      <c r="AK6" s="91">
        <v>948.97384370332395</v>
      </c>
      <c r="AL6" s="25">
        <v>57.952604181065503</v>
      </c>
      <c r="AM6" s="25">
        <v>6.4391643093745996</v>
      </c>
      <c r="AN6" s="25">
        <v>64.391768490440199</v>
      </c>
      <c r="AO6" s="25">
        <v>0</v>
      </c>
      <c r="AP6" s="25">
        <v>66.291608703296404</v>
      </c>
      <c r="AQ6" s="25">
        <v>5.1985784597408401E-2</v>
      </c>
      <c r="AR6" s="25">
        <v>87.217986584764901</v>
      </c>
      <c r="AS6" s="25">
        <v>1.24664538104135</v>
      </c>
      <c r="AT6" s="25">
        <v>0.69876963463901998</v>
      </c>
      <c r="AU6" s="25">
        <v>10.9035070024305</v>
      </c>
      <c r="AV6" s="25">
        <v>6.0762310995000998E-2</v>
      </c>
      <c r="AW6" s="25">
        <v>0</v>
      </c>
      <c r="AX6" s="25">
        <v>0.40609674101754301</v>
      </c>
      <c r="AY6" s="25">
        <v>397.08747193560299</v>
      </c>
      <c r="AZ6" s="25">
        <v>337.58988687853002</v>
      </c>
      <c r="BA6" s="25">
        <v>59.497585057072101</v>
      </c>
      <c r="BB6" s="25">
        <v>6.0425050788979098E-2</v>
      </c>
      <c r="BC6" s="25">
        <v>1.68785870577666E-3</v>
      </c>
      <c r="BD6" s="25">
        <v>53.977441205487203</v>
      </c>
      <c r="BE6" s="25">
        <v>4.1183672679773103E-2</v>
      </c>
      <c r="BF6" s="25">
        <v>110.756650407579</v>
      </c>
      <c r="BG6" s="25">
        <v>0.37301515898080301</v>
      </c>
      <c r="BH6" s="25">
        <v>9.4857130574248896E-2</v>
      </c>
      <c r="BI6" s="25">
        <v>158.25285956006701</v>
      </c>
      <c r="BJ6" s="25">
        <v>10.922884722476599</v>
      </c>
      <c r="BK6" s="25">
        <v>0.20929342747069199</v>
      </c>
      <c r="BL6" s="25">
        <v>0.44964299674267</v>
      </c>
      <c r="BM6" s="25">
        <v>5.0635547324966697E-3</v>
      </c>
      <c r="BN6" s="25">
        <v>31.5764602280681</v>
      </c>
      <c r="BO6" s="25">
        <v>19.9364225684836</v>
      </c>
      <c r="BP6" s="25">
        <v>0</v>
      </c>
      <c r="BQ6" s="25">
        <v>9.61300419710577</v>
      </c>
      <c r="BR6" s="25">
        <v>28.4561592756957</v>
      </c>
      <c r="BS6" s="91">
        <v>0</v>
      </c>
      <c r="BT6" s="25">
        <v>15.491911109971999</v>
      </c>
      <c r="BU6" s="25">
        <v>892.99426511681702</v>
      </c>
      <c r="BV6" s="25">
        <v>6.5535860993871102</v>
      </c>
      <c r="BX6" s="22">
        <f t="shared" si="0"/>
        <v>-3.5742144135138031E-7</v>
      </c>
      <c r="BY6" s="22">
        <f t="shared" si="1"/>
        <v>-4.3265564900697765E-7</v>
      </c>
      <c r="BZ6" s="22">
        <f t="shared" si="2"/>
        <v>-5.7941471491931178E-7</v>
      </c>
      <c r="CA6" s="22">
        <f t="shared" si="3"/>
        <v>5.015513167450053E-5</v>
      </c>
      <c r="CB6" s="22">
        <f t="shared" si="4"/>
        <v>5.907880397869155E-5</v>
      </c>
      <c r="CC6" s="22">
        <f t="shared" si="5"/>
        <v>-1.1397514049250575E-7</v>
      </c>
      <c r="CD6" s="22">
        <f t="shared" si="6"/>
        <v>-6.6828288547662542E-7</v>
      </c>
    </row>
    <row r="7" spans="1:82" x14ac:dyDescent="0.25">
      <c r="A7" s="6" t="s">
        <v>123</v>
      </c>
      <c r="B7" s="82">
        <v>82054.484563000005</v>
      </c>
      <c r="C7" s="82">
        <v>1361.5601698999999</v>
      </c>
      <c r="D7" s="82">
        <v>1900.8079207000001</v>
      </c>
      <c r="E7" s="82">
        <v>9043.8216374000003</v>
      </c>
      <c r="F7" s="82">
        <v>7663.8535260999997</v>
      </c>
      <c r="G7" s="82">
        <v>854.90666745999999</v>
      </c>
      <c r="H7" s="82">
        <v>19574.782747000001</v>
      </c>
      <c r="J7" s="27" t="s">
        <v>123</v>
      </c>
      <c r="K7" s="91">
        <v>3637.8707248241499</v>
      </c>
      <c r="L7" s="25">
        <v>531.47689829428805</v>
      </c>
      <c r="M7" s="25">
        <v>478.64495964211198</v>
      </c>
      <c r="N7" s="25">
        <v>478.64495964211198</v>
      </c>
      <c r="O7" s="25">
        <v>682.93320839498006</v>
      </c>
      <c r="P7" s="91">
        <v>4.9846670326339102E-4</v>
      </c>
      <c r="Q7" s="25">
        <v>468.09295108644397</v>
      </c>
      <c r="R7" s="25">
        <v>4501.9599794038204</v>
      </c>
      <c r="S7" s="25">
        <v>82054.793213732599</v>
      </c>
      <c r="T7" s="25">
        <v>1073.03236004729</v>
      </c>
      <c r="U7" s="25">
        <v>574.58094310222396</v>
      </c>
      <c r="V7" s="25">
        <v>258.099524320603</v>
      </c>
      <c r="W7" s="25">
        <v>17.237052609347401</v>
      </c>
      <c r="X7" s="91">
        <v>2777.7395363194901</v>
      </c>
      <c r="Y7" s="25">
        <v>2107.68102052212</v>
      </c>
      <c r="Z7" s="25">
        <v>2107.68102052212</v>
      </c>
      <c r="AA7" s="25">
        <v>2035229.71000799</v>
      </c>
      <c r="AB7" s="25">
        <v>0</v>
      </c>
      <c r="AC7" s="25">
        <v>237.965675517287</v>
      </c>
      <c r="AD7" s="25">
        <v>95.770726648807596</v>
      </c>
      <c r="AE7" s="91">
        <v>22.136569220931701</v>
      </c>
      <c r="AF7" s="25">
        <v>801.09895883143997</v>
      </c>
      <c r="AG7" s="25">
        <v>1915.0811257338401</v>
      </c>
      <c r="AH7" s="25">
        <v>0</v>
      </c>
      <c r="AI7" s="25">
        <v>1361.5602335907199</v>
      </c>
      <c r="AJ7" s="25">
        <v>0</v>
      </c>
      <c r="AK7" s="91">
        <v>20801.9575148398</v>
      </c>
      <c r="AL7" s="25">
        <v>1710.7252284925301</v>
      </c>
      <c r="AM7" s="25">
        <v>190.08105688652199</v>
      </c>
      <c r="AN7" s="25">
        <v>1900.80628537905</v>
      </c>
      <c r="AO7" s="25">
        <v>0</v>
      </c>
      <c r="AP7" s="25">
        <v>1452.89743551425</v>
      </c>
      <c r="AQ7" s="25">
        <v>1.1807251032589801</v>
      </c>
      <c r="AR7" s="25">
        <v>1913.3765681</v>
      </c>
      <c r="AS7" s="25">
        <v>28.291300295970501</v>
      </c>
      <c r="AT7" s="25">
        <v>16.1633153821987</v>
      </c>
      <c r="AU7" s="25">
        <v>247.801056410765</v>
      </c>
      <c r="AV7" s="25">
        <v>1.37922296642911</v>
      </c>
      <c r="AW7" s="25">
        <v>0</v>
      </c>
      <c r="AX7" s="25">
        <v>9.4536736597276096</v>
      </c>
      <c r="AY7" s="25">
        <v>9044.2631591122408</v>
      </c>
      <c r="AZ7" s="25">
        <v>7664.3029408546599</v>
      </c>
      <c r="BA7" s="25">
        <v>1379.96021825757</v>
      </c>
      <c r="BB7" s="25">
        <v>1.37394683631232</v>
      </c>
      <c r="BC7" s="25">
        <v>3.8302431852378499E-2</v>
      </c>
      <c r="BD7" s="25">
        <v>1224.9846266197001</v>
      </c>
      <c r="BE7" s="25">
        <v>0.956731754603526</v>
      </c>
      <c r="BF7" s="25">
        <v>2514.3133855828701</v>
      </c>
      <c r="BG7" s="25">
        <v>8.5257048121386507</v>
      </c>
      <c r="BH7" s="25">
        <v>2.1644296147974198</v>
      </c>
      <c r="BI7" s="25">
        <v>3592.5520183865401</v>
      </c>
      <c r="BJ7" s="25">
        <v>239.44978033476201</v>
      </c>
      <c r="BK7" s="25">
        <v>4.7499935867546199</v>
      </c>
      <c r="BL7" s="25">
        <v>10.2595660851976</v>
      </c>
      <c r="BM7" s="25">
        <v>0.114941325528971</v>
      </c>
      <c r="BN7" s="25">
        <v>854.91023348049202</v>
      </c>
      <c r="BO7" s="25">
        <v>437.08571942511497</v>
      </c>
      <c r="BP7" s="25">
        <v>0</v>
      </c>
      <c r="BQ7" s="25">
        <v>210.647817699299</v>
      </c>
      <c r="BR7" s="25">
        <v>623.82389011336102</v>
      </c>
      <c r="BS7" s="91">
        <v>0</v>
      </c>
      <c r="BT7" s="25">
        <v>340.32460291856597</v>
      </c>
      <c r="BU7" s="25">
        <v>19574.767395184001</v>
      </c>
      <c r="BV7" s="25">
        <v>143.80343200374199</v>
      </c>
      <c r="BX7" s="22">
        <f t="shared" si="0"/>
        <v>3.76153398850981E-6</v>
      </c>
      <c r="BY7" s="22">
        <f t="shared" si="1"/>
        <v>4.6777749110174244E-8</v>
      </c>
      <c r="BZ7" s="22">
        <f t="shared" si="2"/>
        <v>-8.6032940638730983E-7</v>
      </c>
      <c r="CA7" s="22">
        <f t="shared" si="3"/>
        <v>4.8820258729409632E-5</v>
      </c>
      <c r="CB7" s="22">
        <f t="shared" si="4"/>
        <v>5.8640832986915136E-5</v>
      </c>
      <c r="CC7" s="22">
        <f t="shared" si="5"/>
        <v>4.1712395373233241E-6</v>
      </c>
      <c r="CD7" s="22">
        <f t="shared" si="6"/>
        <v>-7.8426494939402974E-7</v>
      </c>
    </row>
    <row r="8" spans="1:82" x14ac:dyDescent="0.25">
      <c r="A8" s="6" t="s">
        <v>72</v>
      </c>
      <c r="B8" s="82">
        <v>151959.17806000001</v>
      </c>
      <c r="C8" s="82">
        <v>2536.8532309000002</v>
      </c>
      <c r="D8" s="82">
        <v>4290.9327548000001</v>
      </c>
      <c r="E8" s="82">
        <v>17432.794422999999</v>
      </c>
      <c r="F8" s="82">
        <v>14772.902984</v>
      </c>
      <c r="G8" s="82">
        <v>1818.1974196000001</v>
      </c>
      <c r="H8" s="82">
        <v>36487.444025999997</v>
      </c>
      <c r="J8" s="27" t="s">
        <v>72</v>
      </c>
      <c r="K8" s="91">
        <v>6775.0094641292599</v>
      </c>
      <c r="L8" s="25">
        <v>990.82945123140701</v>
      </c>
      <c r="M8" s="25">
        <v>893.85254442048995</v>
      </c>
      <c r="N8" s="25">
        <v>893.85254442048995</v>
      </c>
      <c r="O8" s="25">
        <v>1276.66492547079</v>
      </c>
      <c r="P8" s="91">
        <v>3.3071530521337901E-3</v>
      </c>
      <c r="Q8" s="25">
        <v>872.11711726702595</v>
      </c>
      <c r="R8" s="25">
        <v>8391.0035819960503</v>
      </c>
      <c r="S8" s="25">
        <v>151959.18474006499</v>
      </c>
      <c r="T8" s="25">
        <v>2000.2235273742101</v>
      </c>
      <c r="U8" s="25">
        <v>1071.56251807125</v>
      </c>
      <c r="V8" s="25">
        <v>480.95144105712097</v>
      </c>
      <c r="W8" s="25">
        <v>32.101432013872198</v>
      </c>
      <c r="X8" s="91">
        <v>5173.1201405867496</v>
      </c>
      <c r="Y8" s="25">
        <v>3926.8815870458998</v>
      </c>
      <c r="Z8" s="25">
        <v>3926.8815870458998</v>
      </c>
      <c r="AA8" s="25">
        <v>4653813.9168355903</v>
      </c>
      <c r="AB8" s="25">
        <v>0</v>
      </c>
      <c r="AC8" s="25">
        <v>443.79848255108999</v>
      </c>
      <c r="AD8" s="25">
        <v>178.48792067299999</v>
      </c>
      <c r="AE8" s="91">
        <v>41.4928197474595</v>
      </c>
      <c r="AF8" s="25">
        <v>1492.3310722716999</v>
      </c>
      <c r="AG8" s="25">
        <v>3566.5313735649002</v>
      </c>
      <c r="AH8" s="25">
        <v>0</v>
      </c>
      <c r="AI8" s="25">
        <v>2536.84808805701</v>
      </c>
      <c r="AJ8" s="25">
        <v>0</v>
      </c>
      <c r="AK8" s="91">
        <v>38775.375598494204</v>
      </c>
      <c r="AL8" s="25">
        <v>3861.81538597487</v>
      </c>
      <c r="AM8" s="25">
        <v>429.09134408182803</v>
      </c>
      <c r="AN8" s="25">
        <v>4290.9067300567003</v>
      </c>
      <c r="AO8" s="25">
        <v>0</v>
      </c>
      <c r="AP8" s="25">
        <v>2707.0790067630001</v>
      </c>
      <c r="AQ8" s="25">
        <v>2.2761942148833998</v>
      </c>
      <c r="AR8" s="25">
        <v>3573.8491543602199</v>
      </c>
      <c r="AS8" s="25">
        <v>54.529312209417</v>
      </c>
      <c r="AT8" s="25">
        <v>31.287846972998899</v>
      </c>
      <c r="AU8" s="25">
        <v>477.77707447984699</v>
      </c>
      <c r="AV8" s="25">
        <v>2.6584790964918898</v>
      </c>
      <c r="AW8" s="25">
        <v>0</v>
      </c>
      <c r="AX8" s="25">
        <v>18.325692921245299</v>
      </c>
      <c r="AY8" s="25">
        <v>17433.602414363999</v>
      </c>
      <c r="AZ8" s="25">
        <v>14773.7248606464</v>
      </c>
      <c r="BA8" s="25">
        <v>2659.8775537175902</v>
      </c>
      <c r="BB8" s="25">
        <v>2.6493548069026698</v>
      </c>
      <c r="BC8" s="25">
        <v>7.3823975048308704E-2</v>
      </c>
      <c r="BD8" s="25">
        <v>2361.0952066324899</v>
      </c>
      <c r="BE8" s="25">
        <v>1.8537549864713301</v>
      </c>
      <c r="BF8" s="25">
        <v>4846.5210692196097</v>
      </c>
      <c r="BG8" s="25">
        <v>16.459267574287399</v>
      </c>
      <c r="BH8" s="25">
        <v>4.1769455564079996</v>
      </c>
      <c r="BI8" s="25">
        <v>6924.8649743249698</v>
      </c>
      <c r="BJ8" s="25">
        <v>446.408731865015</v>
      </c>
      <c r="BK8" s="25">
        <v>9.1553965838500506</v>
      </c>
      <c r="BL8" s="25">
        <v>19.798913666694201</v>
      </c>
      <c r="BM8" s="25">
        <v>0.22155342478391901</v>
      </c>
      <c r="BN8" s="25">
        <v>1818.19724484721</v>
      </c>
      <c r="BO8" s="25">
        <v>815.06633037068502</v>
      </c>
      <c r="BP8" s="25">
        <v>0</v>
      </c>
      <c r="BQ8" s="25">
        <v>392.29941625736598</v>
      </c>
      <c r="BR8" s="25">
        <v>1163.0518938497501</v>
      </c>
      <c r="BS8" s="91">
        <v>0</v>
      </c>
      <c r="BT8" s="25">
        <v>637.87446255040197</v>
      </c>
      <c r="BU8" s="25">
        <v>36487.287050502302</v>
      </c>
      <c r="BV8" s="25">
        <v>268.74529004830998</v>
      </c>
      <c r="BX8" s="22">
        <f t="shared" si="0"/>
        <v>4.3959601950044157E-8</v>
      </c>
      <c r="BY8" s="22">
        <f t="shared" si="1"/>
        <v>-2.0272528688342417E-6</v>
      </c>
      <c r="BZ8" s="22">
        <f t="shared" si="2"/>
        <v>-6.0650550327719546E-6</v>
      </c>
      <c r="CA8" s="22">
        <f t="shared" si="3"/>
        <v>4.6348929746652528E-5</v>
      </c>
      <c r="CB8" s="22">
        <f t="shared" si="4"/>
        <v>5.5634065104863425E-5</v>
      </c>
      <c r="CC8" s="22">
        <f t="shared" si="5"/>
        <v>-9.6113209853077651E-8</v>
      </c>
      <c r="CD8" s="22">
        <f t="shared" si="6"/>
        <v>-4.3021785133408608E-6</v>
      </c>
    </row>
    <row r="9" spans="1:82" x14ac:dyDescent="0.25">
      <c r="A9" s="6" t="s">
        <v>124</v>
      </c>
      <c r="B9" s="82">
        <v>163368.38094</v>
      </c>
      <c r="C9" s="82">
        <v>2707.200155</v>
      </c>
      <c r="D9" s="82">
        <v>3595.9027194999999</v>
      </c>
      <c r="E9" s="82">
        <v>17806.272534</v>
      </c>
      <c r="F9" s="82">
        <v>15087.260732000001</v>
      </c>
      <c r="G9" s="82">
        <v>1636.3088279999999</v>
      </c>
      <c r="H9" s="82">
        <v>39029.527453000002</v>
      </c>
      <c r="J9" s="27" t="s">
        <v>124</v>
      </c>
      <c r="K9" s="91">
        <v>7209.6996276363898</v>
      </c>
      <c r="L9" s="25">
        <v>1060.82300769893</v>
      </c>
      <c r="M9" s="25">
        <v>966.46069504054799</v>
      </c>
      <c r="N9" s="25">
        <v>966.46069504054799</v>
      </c>
      <c r="O9" s="25">
        <v>1388.5177345756299</v>
      </c>
      <c r="P9" s="91">
        <v>1.8341556365239702E-2</v>
      </c>
      <c r="Q9" s="25">
        <v>930.35897689331705</v>
      </c>
      <c r="R9" s="25">
        <v>8971.6356487036301</v>
      </c>
      <c r="S9" s="25">
        <v>163368.761403682</v>
      </c>
      <c r="T9" s="25">
        <v>2140.2030796285899</v>
      </c>
      <c r="U9" s="25">
        <v>1149.6182586396301</v>
      </c>
      <c r="V9" s="25">
        <v>513.54452146446101</v>
      </c>
      <c r="W9" s="25">
        <v>34.1610886497443</v>
      </c>
      <c r="X9" s="91">
        <v>5505.0286246906599</v>
      </c>
      <c r="Y9" s="25">
        <v>4189.1282548254403</v>
      </c>
      <c r="Z9" s="25">
        <v>4189.1282548254403</v>
      </c>
      <c r="AA9" s="25">
        <v>3910026.4413084402</v>
      </c>
      <c r="AB9" s="25">
        <v>0</v>
      </c>
      <c r="AC9" s="25">
        <v>476.16243923938299</v>
      </c>
      <c r="AD9" s="25">
        <v>190.74606532081299</v>
      </c>
      <c r="AE9" s="91">
        <v>45.816771873851302</v>
      </c>
      <c r="AF9" s="25">
        <v>1590.6202089487299</v>
      </c>
      <c r="AG9" s="25">
        <v>3795.3728634344402</v>
      </c>
      <c r="AH9" s="25">
        <v>0</v>
      </c>
      <c r="AI9" s="25">
        <v>2707.2028873713698</v>
      </c>
      <c r="AJ9" s="25">
        <v>0</v>
      </c>
      <c r="AK9" s="91">
        <v>41479.964756141198</v>
      </c>
      <c r="AL9" s="25">
        <v>3236.2973040669699</v>
      </c>
      <c r="AM9" s="25">
        <v>359.59115700105201</v>
      </c>
      <c r="AN9" s="25">
        <v>3595.8884610680202</v>
      </c>
      <c r="AO9" s="25">
        <v>0</v>
      </c>
      <c r="AP9" s="25">
        <v>2888.6061798062101</v>
      </c>
      <c r="AQ9" s="25">
        <v>2.3290968624922099</v>
      </c>
      <c r="AR9" s="25">
        <v>3868.3691928927401</v>
      </c>
      <c r="AS9" s="25">
        <v>55.5870155800636</v>
      </c>
      <c r="AT9" s="25">
        <v>34.654935278912198</v>
      </c>
      <c r="AU9" s="25">
        <v>490.28810529274602</v>
      </c>
      <c r="AV9" s="25">
        <v>2.71260504384442</v>
      </c>
      <c r="AW9" s="25">
        <v>0</v>
      </c>
      <c r="AX9" s="25">
        <v>20.8295595848696</v>
      </c>
      <c r="AY9" s="25">
        <v>17807.1461269182</v>
      </c>
      <c r="AZ9" s="25">
        <v>15088.140390491701</v>
      </c>
      <c r="BA9" s="25">
        <v>2719.0057364264098</v>
      </c>
      <c r="BB9" s="25">
        <v>2.7248972729928198</v>
      </c>
      <c r="BC9" s="25">
        <v>7.5242830624403997E-2</v>
      </c>
      <c r="BD9" s="25">
        <v>2407.1791593776302</v>
      </c>
      <c r="BE9" s="25">
        <v>2.0895594926062402</v>
      </c>
      <c r="BF9" s="25">
        <v>4947.9531613728204</v>
      </c>
      <c r="BG9" s="25">
        <v>17.325632744148098</v>
      </c>
      <c r="BH9" s="25">
        <v>4.3641760493173898</v>
      </c>
      <c r="BI9" s="25">
        <v>7069.7817156368301</v>
      </c>
      <c r="BJ9" s="25">
        <v>477.97804256505998</v>
      </c>
      <c r="BK9" s="25">
        <v>9.3358927594702301</v>
      </c>
      <c r="BL9" s="25">
        <v>20.683520279766501</v>
      </c>
      <c r="BM9" s="25">
        <v>0.226115032655963</v>
      </c>
      <c r="BN9" s="25">
        <v>1636.3070993634101</v>
      </c>
      <c r="BO9" s="25">
        <v>873.96348196247698</v>
      </c>
      <c r="BP9" s="25">
        <v>0</v>
      </c>
      <c r="BQ9" s="25">
        <v>417.47160537552901</v>
      </c>
      <c r="BR9" s="25">
        <v>1245.63596441253</v>
      </c>
      <c r="BS9" s="91">
        <v>0</v>
      </c>
      <c r="BT9" s="25">
        <v>704.17380737148403</v>
      </c>
      <c r="BU9" s="25">
        <v>39029.612283271803</v>
      </c>
      <c r="BV9" s="25">
        <v>291.80541017449701</v>
      </c>
      <c r="BX9" s="22">
        <f t="shared" si="0"/>
        <v>2.3288697593103702E-6</v>
      </c>
      <c r="BY9" s="22">
        <f t="shared" si="1"/>
        <v>1.0092978772758759E-6</v>
      </c>
      <c r="BZ9" s="22">
        <f t="shared" si="2"/>
        <v>-3.9651884636223667E-6</v>
      </c>
      <c r="CA9" s="22">
        <f t="shared" si="3"/>
        <v>4.9060965259979546E-5</v>
      </c>
      <c r="CB9" s="22">
        <f t="shared" si="4"/>
        <v>5.8304718618284721E-5</v>
      </c>
      <c r="CC9" s="22">
        <f t="shared" si="5"/>
        <v>-1.0564244110158212E-6</v>
      </c>
      <c r="CD9" s="22">
        <f t="shared" si="6"/>
        <v>2.1734895945796452E-6</v>
      </c>
    </row>
    <row r="10" spans="1:82" x14ac:dyDescent="0.25">
      <c r="A10" s="6" t="s">
        <v>125</v>
      </c>
      <c r="B10" s="82">
        <v>1354397.2471</v>
      </c>
      <c r="C10" s="82">
        <v>22292.169242</v>
      </c>
      <c r="D10" s="82">
        <v>21089.127386</v>
      </c>
      <c r="E10" s="82">
        <v>140168.50925999999</v>
      </c>
      <c r="F10" s="82">
        <v>118798.71279000001</v>
      </c>
      <c r="G10" s="82">
        <v>10956.031047</v>
      </c>
      <c r="H10" s="82">
        <v>320412.88108999998</v>
      </c>
      <c r="J10" s="27" t="s">
        <v>125</v>
      </c>
      <c r="K10" s="91">
        <v>59561.099582164003</v>
      </c>
      <c r="L10" s="25">
        <v>8699.2533261421395</v>
      </c>
      <c r="M10" s="25">
        <v>7830.9169212911402</v>
      </c>
      <c r="N10" s="25">
        <v>7830.9169212911402</v>
      </c>
      <c r="O10" s="25">
        <v>11170.200276298199</v>
      </c>
      <c r="P10" s="91">
        <v>2.6421903907141299E-3</v>
      </c>
      <c r="Q10" s="25">
        <v>7662.97594236653</v>
      </c>
      <c r="R10" s="25">
        <v>73692.366350618395</v>
      </c>
      <c r="S10" s="25">
        <v>1354398.54224529</v>
      </c>
      <c r="T10" s="25">
        <v>17563.9338297945</v>
      </c>
      <c r="U10" s="25">
        <v>9403.8667457959691</v>
      </c>
      <c r="V10" s="25">
        <v>4225.0834296194198</v>
      </c>
      <c r="W10" s="25">
        <v>282.21300152845902</v>
      </c>
      <c r="X10" s="91">
        <v>45478.460607991103</v>
      </c>
      <c r="Y10" s="25">
        <v>34504.059833281397</v>
      </c>
      <c r="Z10" s="25">
        <v>34504.059833281397</v>
      </c>
      <c r="AA10" s="25">
        <v>22822077.488650601</v>
      </c>
      <c r="AB10" s="25">
        <v>0</v>
      </c>
      <c r="AC10" s="25">
        <v>3894.62420488419</v>
      </c>
      <c r="AD10" s="25">
        <v>1567.69783030501</v>
      </c>
      <c r="AE10" s="91">
        <v>361.81278136467699</v>
      </c>
      <c r="AF10" s="25">
        <v>13114.9837178779</v>
      </c>
      <c r="AG10" s="25">
        <v>31354.3857684207</v>
      </c>
      <c r="AH10" s="25">
        <v>0</v>
      </c>
      <c r="AI10" s="25">
        <v>22292.114677359001</v>
      </c>
      <c r="AJ10" s="25">
        <v>0</v>
      </c>
      <c r="AK10" s="91">
        <v>340499.55909996299</v>
      </c>
      <c r="AL10" s="25">
        <v>18980.2349382254</v>
      </c>
      <c r="AM10" s="25">
        <v>2108.90861879969</v>
      </c>
      <c r="AN10" s="25">
        <v>21089.143557025101</v>
      </c>
      <c r="AO10" s="25">
        <v>0</v>
      </c>
      <c r="AP10" s="25">
        <v>23784.679695893301</v>
      </c>
      <c r="AQ10" s="25">
        <v>18.2957968154235</v>
      </c>
      <c r="AR10" s="25">
        <v>31302.671850966399</v>
      </c>
      <c r="AS10" s="25">
        <v>438.70500171078601</v>
      </c>
      <c r="AT10" s="25">
        <v>246.35349520880499</v>
      </c>
      <c r="AU10" s="25">
        <v>3837.5910455970902</v>
      </c>
      <c r="AV10" s="25">
        <v>21.383378518824699</v>
      </c>
      <c r="AW10" s="25">
        <v>0</v>
      </c>
      <c r="AX10" s="25">
        <v>143.25911507244899</v>
      </c>
      <c r="AY10" s="25">
        <v>140175.26916390099</v>
      </c>
      <c r="AZ10" s="25">
        <v>118805.409382268</v>
      </c>
      <c r="BA10" s="25">
        <v>21369.859781632102</v>
      </c>
      <c r="BB10" s="25">
        <v>21.268012319537899</v>
      </c>
      <c r="BC10" s="25">
        <v>0.59396616169799898</v>
      </c>
      <c r="BD10" s="25">
        <v>18995.162312097302</v>
      </c>
      <c r="BE10" s="25">
        <v>14.525412509025101</v>
      </c>
      <c r="BF10" s="25">
        <v>38977.398590695397</v>
      </c>
      <c r="BG10" s="25">
        <v>131.35632181418299</v>
      </c>
      <c r="BH10" s="25">
        <v>33.3985015404796</v>
      </c>
      <c r="BI10" s="25">
        <v>55692.368813307097</v>
      </c>
      <c r="BJ10" s="25">
        <v>3919.2984739772701</v>
      </c>
      <c r="BK10" s="25">
        <v>73.652668071010794</v>
      </c>
      <c r="BL10" s="25">
        <v>158.315000909406</v>
      </c>
      <c r="BM10" s="25">
        <v>1.78194992024779</v>
      </c>
      <c r="BN10" s="25">
        <v>10955.9775752553</v>
      </c>
      <c r="BO10" s="25">
        <v>7153.6934786895999</v>
      </c>
      <c r="BP10" s="25">
        <v>0</v>
      </c>
      <c r="BQ10" s="25">
        <v>3448.8034870752699</v>
      </c>
      <c r="BR10" s="25">
        <v>10210.581388877899</v>
      </c>
      <c r="BS10" s="91">
        <v>0</v>
      </c>
      <c r="BT10" s="25">
        <v>5562.5078746536201</v>
      </c>
      <c r="BU10" s="25">
        <v>320413.33165021398</v>
      </c>
      <c r="BV10" s="25">
        <v>2352.2518016768699</v>
      </c>
      <c r="BX10" s="22">
        <f t="shared" si="0"/>
        <v>9.5625215773699748E-7</v>
      </c>
      <c r="BY10" s="22">
        <f t="shared" si="1"/>
        <v>-2.4477044116620506E-6</v>
      </c>
      <c r="BZ10" s="22">
        <f t="shared" si="2"/>
        <v>7.6679441521570464E-7</v>
      </c>
      <c r="CA10" s="22">
        <f t="shared" si="3"/>
        <v>4.8226980059092104E-5</v>
      </c>
      <c r="CB10" s="22">
        <f t="shared" si="4"/>
        <v>5.636923255080316E-5</v>
      </c>
      <c r="CC10" s="22">
        <f t="shared" si="5"/>
        <v>-4.8805762297873692E-6</v>
      </c>
      <c r="CD10" s="22">
        <f t="shared" si="6"/>
        <v>1.40618633203889E-6</v>
      </c>
    </row>
    <row r="11" spans="1:82" x14ac:dyDescent="0.25">
      <c r="A11" s="6" t="s">
        <v>126</v>
      </c>
      <c r="B11" s="82">
        <v>3108372.5558000002</v>
      </c>
      <c r="C11" s="82">
        <v>52012.515821000001</v>
      </c>
      <c r="D11" s="82">
        <v>73558.368833</v>
      </c>
      <c r="E11" s="82">
        <v>345734.17868999997</v>
      </c>
      <c r="F11" s="82">
        <v>293211.25332999998</v>
      </c>
      <c r="G11" s="82">
        <v>32173.231565999999</v>
      </c>
      <c r="H11" s="82">
        <v>745972.01323000004</v>
      </c>
      <c r="J11" s="27" t="s">
        <v>126</v>
      </c>
      <c r="K11" s="91">
        <v>138590.58608809501</v>
      </c>
      <c r="L11" s="25">
        <v>20254.896117670502</v>
      </c>
      <c r="M11" s="25">
        <v>18252.566072709898</v>
      </c>
      <c r="N11" s="25">
        <v>18252.566072709898</v>
      </c>
      <c r="O11" s="25">
        <v>26052.319960014502</v>
      </c>
      <c r="P11" s="91">
        <v>3.6110280735902799E-2</v>
      </c>
      <c r="Q11" s="25">
        <v>17835.8271396196</v>
      </c>
      <c r="R11" s="25">
        <v>171561.343473427</v>
      </c>
      <c r="S11" s="25">
        <v>3108339.32497164</v>
      </c>
      <c r="T11" s="25">
        <v>40892.279264828001</v>
      </c>
      <c r="U11" s="25">
        <v>21900.3723632494</v>
      </c>
      <c r="V11" s="25">
        <v>9834.8525179871103</v>
      </c>
      <c r="W11" s="25">
        <v>656.69215215120698</v>
      </c>
      <c r="X11" s="91">
        <v>105823.36795568401</v>
      </c>
      <c r="Y11" s="25">
        <v>80309.015719380201</v>
      </c>
      <c r="Z11" s="25">
        <v>80309.015719380201</v>
      </c>
      <c r="AA11" s="25">
        <v>105368233.751508</v>
      </c>
      <c r="AB11" s="25">
        <v>0</v>
      </c>
      <c r="AC11" s="25">
        <v>9070.3192586797104</v>
      </c>
      <c r="AD11" s="25">
        <v>3649.4482616135401</v>
      </c>
      <c r="AE11" s="91">
        <v>845.24593940311502</v>
      </c>
      <c r="AF11" s="25">
        <v>30522.956240413001</v>
      </c>
      <c r="AG11" s="25">
        <v>72958.970391507901</v>
      </c>
      <c r="AH11" s="25">
        <v>0</v>
      </c>
      <c r="AI11" s="25">
        <v>52012.544156252603</v>
      </c>
      <c r="AJ11" s="25">
        <v>0</v>
      </c>
      <c r="AK11" s="91">
        <v>792731.98115125299</v>
      </c>
      <c r="AL11" s="25">
        <v>66201.340992893296</v>
      </c>
      <c r="AM11" s="25">
        <v>7355.8570545366101</v>
      </c>
      <c r="AN11" s="25">
        <v>73557.198047429905</v>
      </c>
      <c r="AO11" s="25">
        <v>0</v>
      </c>
      <c r="AP11" s="25">
        <v>55359.945449317398</v>
      </c>
      <c r="AQ11" s="25">
        <v>45.164354583353898</v>
      </c>
      <c r="AR11" s="25">
        <v>72969.482103926304</v>
      </c>
      <c r="AS11" s="25">
        <v>1082.59611467231</v>
      </c>
      <c r="AT11" s="25">
        <v>613.05479038674605</v>
      </c>
      <c r="AU11" s="25">
        <v>9476.0486210861109</v>
      </c>
      <c r="AV11" s="25">
        <v>52.773139598097302</v>
      </c>
      <c r="AW11" s="25">
        <v>0</v>
      </c>
      <c r="AX11" s="25">
        <v>357.51256678075498</v>
      </c>
      <c r="AY11" s="25">
        <v>345752.318293188</v>
      </c>
      <c r="AZ11" s="25">
        <v>293229.659599868</v>
      </c>
      <c r="BA11" s="25">
        <v>52522.658693320504</v>
      </c>
      <c r="BB11" s="25">
        <v>52.528055652595697</v>
      </c>
      <c r="BC11" s="25">
        <v>1.4657273638783599</v>
      </c>
      <c r="BD11" s="25">
        <v>46875.390784239098</v>
      </c>
      <c r="BE11" s="25">
        <v>36.2151542730534</v>
      </c>
      <c r="BF11" s="25">
        <v>96199.1154729189</v>
      </c>
      <c r="BG11" s="25">
        <v>325.164659650457</v>
      </c>
      <c r="BH11" s="25">
        <v>82.614639125206097</v>
      </c>
      <c r="BI11" s="25">
        <v>137452.25346120101</v>
      </c>
      <c r="BJ11" s="25">
        <v>9125.70287042358</v>
      </c>
      <c r="BK11" s="25">
        <v>181.75544650120901</v>
      </c>
      <c r="BL11" s="25">
        <v>391.60876557041797</v>
      </c>
      <c r="BM11" s="25">
        <v>4.3978462645436096</v>
      </c>
      <c r="BN11" s="25">
        <v>32172.645629969498</v>
      </c>
      <c r="BO11" s="25">
        <v>16659.251954306899</v>
      </c>
      <c r="BP11" s="25">
        <v>0</v>
      </c>
      <c r="BQ11" s="25">
        <v>8024.9453168745304</v>
      </c>
      <c r="BR11" s="25">
        <v>23775.165167190899</v>
      </c>
      <c r="BS11" s="91">
        <v>0</v>
      </c>
      <c r="BT11" s="25">
        <v>12994.849717130401</v>
      </c>
      <c r="BU11" s="25">
        <v>745963.82590155199</v>
      </c>
      <c r="BV11" s="25">
        <v>5485.2192172205596</v>
      </c>
      <c r="BX11" s="22">
        <f t="shared" si="0"/>
        <v>-1.0690748217481978E-5</v>
      </c>
      <c r="BY11" s="22">
        <f t="shared" si="1"/>
        <v>5.44777581988808E-7</v>
      </c>
      <c r="BZ11" s="22">
        <f t="shared" si="2"/>
        <v>-1.5916415612113669E-5</v>
      </c>
      <c r="CA11" s="22">
        <f t="shared" si="3"/>
        <v>5.2466907543709476E-5</v>
      </c>
      <c r="CB11" s="22">
        <f t="shared" si="4"/>
        <v>6.2774772997219259E-5</v>
      </c>
      <c r="CC11" s="22">
        <f t="shared" si="5"/>
        <v>-1.8211911019827785E-5</v>
      </c>
      <c r="CD11" s="22">
        <f t="shared" si="6"/>
        <v>-1.0975382860012351E-5</v>
      </c>
    </row>
    <row r="12" spans="1:82" x14ac:dyDescent="0.25">
      <c r="A12" s="6" t="s">
        <v>73</v>
      </c>
      <c r="B12" s="82">
        <v>894762.33530999999</v>
      </c>
      <c r="C12" s="82">
        <v>15048.02455</v>
      </c>
      <c r="D12" s="82">
        <v>19624.109443000001</v>
      </c>
      <c r="E12" s="82">
        <v>98522.760041999994</v>
      </c>
      <c r="F12" s="82">
        <v>83573.959189000001</v>
      </c>
      <c r="G12" s="82">
        <v>8580.0868759999994</v>
      </c>
      <c r="H12" s="82">
        <v>215105.13316</v>
      </c>
      <c r="J12" s="27" t="s">
        <v>73</v>
      </c>
      <c r="K12" s="91">
        <v>38186.001990002602</v>
      </c>
      <c r="L12" s="25">
        <v>5576.9844581648204</v>
      </c>
      <c r="M12" s="25">
        <v>5019.9153062472697</v>
      </c>
      <c r="N12" s="25">
        <v>5019.9153062472697</v>
      </c>
      <c r="O12" s="25">
        <v>7160.1440754757796</v>
      </c>
      <c r="P12" s="91">
        <v>1.0426758696407E-3</v>
      </c>
      <c r="Q12" s="25">
        <v>4912.8094985889402</v>
      </c>
      <c r="R12" s="25">
        <v>47244.236826923698</v>
      </c>
      <c r="S12" s="25">
        <v>853462.69853579905</v>
      </c>
      <c r="T12" s="25">
        <v>11260.115756080701</v>
      </c>
      <c r="U12" s="25">
        <v>6028.6238006931799</v>
      </c>
      <c r="V12" s="25">
        <v>2708.7254846559899</v>
      </c>
      <c r="W12" s="25">
        <v>180.93353717172801</v>
      </c>
      <c r="X12" s="91">
        <v>29157.308083980599</v>
      </c>
      <c r="Y12" s="25">
        <v>22120.982191231498</v>
      </c>
      <c r="Z12" s="25">
        <v>22120.982191231498</v>
      </c>
      <c r="AA12" s="25">
        <v>34625311.345857702</v>
      </c>
      <c r="AB12" s="25">
        <v>0</v>
      </c>
      <c r="AC12" s="25">
        <v>2496.77162943752</v>
      </c>
      <c r="AD12" s="25">
        <v>1005.0556341169</v>
      </c>
      <c r="AE12" s="91">
        <v>231.89390158554099</v>
      </c>
      <c r="AF12" s="25">
        <v>8408.2120020729999</v>
      </c>
      <c r="AG12" s="25">
        <v>20102.089793144602</v>
      </c>
      <c r="AH12" s="25">
        <v>0</v>
      </c>
      <c r="AI12" s="25">
        <v>14373.9563704095</v>
      </c>
      <c r="AJ12" s="25">
        <v>0</v>
      </c>
      <c r="AK12" s="91">
        <v>218292.585314461</v>
      </c>
      <c r="AL12" s="25">
        <v>17328.345450480301</v>
      </c>
      <c r="AM12" s="25">
        <v>1925.37105081102</v>
      </c>
      <c r="AN12" s="25">
        <v>19253.716501291299</v>
      </c>
      <c r="AO12" s="25">
        <v>0</v>
      </c>
      <c r="AP12" s="25">
        <v>15248.559461968</v>
      </c>
      <c r="AQ12" s="25">
        <v>12.345629395988601</v>
      </c>
      <c r="AR12" s="25">
        <v>20065.9347328841</v>
      </c>
      <c r="AS12" s="25">
        <v>296.00569461245402</v>
      </c>
      <c r="AT12" s="25">
        <v>166.55615147847399</v>
      </c>
      <c r="AU12" s="25">
        <v>2589.7025851287199</v>
      </c>
      <c r="AV12" s="25">
        <v>14.428180755523901</v>
      </c>
      <c r="AW12" s="25">
        <v>0</v>
      </c>
      <c r="AX12" s="25">
        <v>96.921630483308306</v>
      </c>
      <c r="AY12" s="25">
        <v>94498.708231609606</v>
      </c>
      <c r="AZ12" s="25">
        <v>80164.474605171796</v>
      </c>
      <c r="BA12" s="25">
        <v>14334.233626437799</v>
      </c>
      <c r="BB12" s="25">
        <v>14.3530202601453</v>
      </c>
      <c r="BC12" s="25">
        <v>0.400763103446375</v>
      </c>
      <c r="BD12" s="25">
        <v>12816.574163704199</v>
      </c>
      <c r="BE12" s="25">
        <v>9.8249655123265907</v>
      </c>
      <c r="BF12" s="25">
        <v>26300.006405088199</v>
      </c>
      <c r="BG12" s="25">
        <v>88.696002290602195</v>
      </c>
      <c r="BH12" s="25">
        <v>22.547650010857701</v>
      </c>
      <c r="BI12" s="25">
        <v>37578.333729062899</v>
      </c>
      <c r="BJ12" s="25">
        <v>2512.6224822979302</v>
      </c>
      <c r="BK12" s="25">
        <v>49.695717772008997</v>
      </c>
      <c r="BL12" s="25">
        <v>106.879957372531</v>
      </c>
      <c r="BM12" s="25">
        <v>1.20235913997696</v>
      </c>
      <c r="BN12" s="25">
        <v>8328.7681259985493</v>
      </c>
      <c r="BO12" s="25">
        <v>4586.1224354031601</v>
      </c>
      <c r="BP12" s="25">
        <v>0</v>
      </c>
      <c r="BQ12" s="25">
        <v>2211.1235362880898</v>
      </c>
      <c r="BR12" s="25">
        <v>6545.8788089152904</v>
      </c>
      <c r="BS12" s="91">
        <v>0</v>
      </c>
      <c r="BT12" s="25">
        <v>3565.1436695541202</v>
      </c>
      <c r="BU12" s="25">
        <v>205415.27424185799</v>
      </c>
      <c r="BV12" s="25">
        <v>1507.8264363078799</v>
      </c>
      <c r="BX12" s="22">
        <f t="shared" si="0"/>
        <v>-4.6157102444295717E-2</v>
      </c>
      <c r="BY12" s="22">
        <f t="shared" si="1"/>
        <v>-4.47944630440213E-2</v>
      </c>
      <c r="BZ12" s="22">
        <f t="shared" si="2"/>
        <v>-1.8874382187102134E-2</v>
      </c>
      <c r="CA12" s="22">
        <f t="shared" si="3"/>
        <v>-4.0843880222955042E-2</v>
      </c>
      <c r="CB12" s="22">
        <f t="shared" si="4"/>
        <v>-4.0796016090583413E-2</v>
      </c>
      <c r="CC12" s="22">
        <f t="shared" si="5"/>
        <v>-2.9290933021253258E-2</v>
      </c>
      <c r="CD12" s="22">
        <f t="shared" si="6"/>
        <v>-4.504708360880666E-2</v>
      </c>
    </row>
    <row r="13" spans="1:82" x14ac:dyDescent="0.25">
      <c r="A13" s="6" t="s">
        <v>86</v>
      </c>
      <c r="B13" s="82">
        <v>152668.39546999999</v>
      </c>
      <c r="C13" s="82">
        <v>2540.3200919999999</v>
      </c>
      <c r="D13" s="82">
        <v>3866.3351259999999</v>
      </c>
      <c r="E13" s="82">
        <v>17123.284533999999</v>
      </c>
      <c r="F13" s="82">
        <v>14511.257958</v>
      </c>
      <c r="G13" s="82">
        <v>1692.579352</v>
      </c>
      <c r="H13" s="82">
        <v>36517.099382</v>
      </c>
      <c r="J13" s="27" t="s">
        <v>86</v>
      </c>
      <c r="K13" s="91">
        <v>0</v>
      </c>
      <c r="L13" s="25">
        <v>0</v>
      </c>
      <c r="M13" s="25">
        <v>0</v>
      </c>
      <c r="N13" s="25">
        <v>0</v>
      </c>
      <c r="O13" s="25">
        <v>0</v>
      </c>
      <c r="P13" s="91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91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91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91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s="25">
        <v>0</v>
      </c>
      <c r="BK13" s="25">
        <v>0</v>
      </c>
      <c r="BL13" s="25">
        <v>0</v>
      </c>
      <c r="BM13" s="25">
        <v>0</v>
      </c>
      <c r="BN13" s="25">
        <v>0</v>
      </c>
      <c r="BO13" s="25">
        <v>0</v>
      </c>
      <c r="BP13" s="25">
        <v>0</v>
      </c>
      <c r="BQ13" s="25">
        <v>0</v>
      </c>
      <c r="BR13" s="25">
        <v>0</v>
      </c>
      <c r="BS13" s="91">
        <v>0</v>
      </c>
      <c r="BT13" s="25">
        <v>0</v>
      </c>
      <c r="BU13" s="25">
        <v>0</v>
      </c>
      <c r="BV13" s="25">
        <v>0</v>
      </c>
      <c r="BX13" s="22">
        <f t="shared" si="0"/>
        <v>-1</v>
      </c>
      <c r="BY13" s="22">
        <f t="shared" si="1"/>
        <v>-1</v>
      </c>
      <c r="BZ13" s="22">
        <f t="shared" si="2"/>
        <v>-1</v>
      </c>
      <c r="CA13" s="22">
        <f t="shared" si="3"/>
        <v>-1</v>
      </c>
      <c r="CB13" s="22">
        <f t="shared" si="4"/>
        <v>-1</v>
      </c>
      <c r="CC13" s="22">
        <f t="shared" si="5"/>
        <v>-1</v>
      </c>
      <c r="CD13" s="22">
        <f t="shared" si="6"/>
        <v>-1</v>
      </c>
    </row>
    <row r="14" spans="1:82" x14ac:dyDescent="0.25">
      <c r="A14" s="6" t="s">
        <v>180</v>
      </c>
      <c r="B14" s="82">
        <v>1931352.6743999999</v>
      </c>
      <c r="C14" s="82">
        <v>31810.205475999999</v>
      </c>
      <c r="D14" s="82">
        <v>32104.53196</v>
      </c>
      <c r="E14" s="82">
        <v>201610.93411</v>
      </c>
      <c r="F14" s="82">
        <v>170856.72425</v>
      </c>
      <c r="G14" s="82">
        <v>16272.841281999999</v>
      </c>
      <c r="H14" s="82">
        <v>457271.76030999998</v>
      </c>
      <c r="J14" s="27" t="s">
        <v>180</v>
      </c>
      <c r="K14" s="91">
        <v>23958.898676290701</v>
      </c>
      <c r="L14" s="25">
        <v>3498.8645124128998</v>
      </c>
      <c r="M14" s="25">
        <v>3148.9391781991098</v>
      </c>
      <c r="N14" s="25">
        <v>3148.9391781991098</v>
      </c>
      <c r="O14" s="25">
        <v>4491.1405777211903</v>
      </c>
      <c r="P14" s="91">
        <v>0</v>
      </c>
      <c r="Q14" s="25">
        <v>3082.32524883207</v>
      </c>
      <c r="R14" s="25">
        <v>29640.334911743899</v>
      </c>
      <c r="S14" s="25">
        <v>542927.28491057502</v>
      </c>
      <c r="T14" s="25">
        <v>7064.3711666502404</v>
      </c>
      <c r="U14" s="25">
        <v>3782.1102716599098</v>
      </c>
      <c r="V14" s="25">
        <v>1699.44536105987</v>
      </c>
      <c r="W14" s="25">
        <v>113.52246004024001</v>
      </c>
      <c r="X14" s="91">
        <v>18294.0496015807</v>
      </c>
      <c r="Y14" s="25">
        <v>13878.8120879459</v>
      </c>
      <c r="Z14" s="25">
        <v>13878.8120879459</v>
      </c>
      <c r="AA14" s="25">
        <v>10761502.8880063</v>
      </c>
      <c r="AB14" s="25">
        <v>0</v>
      </c>
      <c r="AC14" s="25">
        <v>1566.3639618756899</v>
      </c>
      <c r="AD14" s="25">
        <v>630.56232135520304</v>
      </c>
      <c r="AE14" s="91">
        <v>145.423224556116</v>
      </c>
      <c r="AF14" s="25">
        <v>5275.4235274965904</v>
      </c>
      <c r="AG14" s="25">
        <v>12612.5548328841</v>
      </c>
      <c r="AH14" s="25">
        <v>0</v>
      </c>
      <c r="AI14" s="25">
        <v>8965.1487217050508</v>
      </c>
      <c r="AJ14" s="25">
        <v>0</v>
      </c>
      <c r="AK14" s="91">
        <v>136952.528204831</v>
      </c>
      <c r="AL14" s="25">
        <v>9183.2390914752705</v>
      </c>
      <c r="AM14" s="25">
        <v>1020.36173501546</v>
      </c>
      <c r="AN14" s="25">
        <v>10203.6008264907</v>
      </c>
      <c r="AO14" s="25">
        <v>0</v>
      </c>
      <c r="AP14" s="25">
        <v>9566.9775200317399</v>
      </c>
      <c r="AQ14" s="25">
        <v>7.5339936837579904</v>
      </c>
      <c r="AR14" s="25">
        <v>12587.0268904313</v>
      </c>
      <c r="AS14" s="25">
        <v>180.66869436774101</v>
      </c>
      <c r="AT14" s="25">
        <v>101.2681979971</v>
      </c>
      <c r="AU14" s="25">
        <v>1580.1767129086099</v>
      </c>
      <c r="AV14" s="25">
        <v>8.8059631938358702</v>
      </c>
      <c r="AW14" s="25">
        <v>0</v>
      </c>
      <c r="AX14" s="25">
        <v>58.853252864630697</v>
      </c>
      <c r="AY14" s="25">
        <v>57730.816751327198</v>
      </c>
      <c r="AZ14" s="25">
        <v>48924.846546683199</v>
      </c>
      <c r="BA14" s="25">
        <v>8805.9702046440307</v>
      </c>
      <c r="BB14" s="25">
        <v>8.7570214785297296</v>
      </c>
      <c r="BC14" s="25">
        <v>0.24460974420873299</v>
      </c>
      <c r="BD14" s="25">
        <v>7822.6178521470201</v>
      </c>
      <c r="BE14" s="25">
        <v>5.9684944967123501</v>
      </c>
      <c r="BF14" s="25">
        <v>16051.2770008322</v>
      </c>
      <c r="BG14" s="25">
        <v>54.058782056581599</v>
      </c>
      <c r="BH14" s="25">
        <v>13.7470510645568</v>
      </c>
      <c r="BI14" s="25">
        <v>22934.6391547479</v>
      </c>
      <c r="BJ14" s="25">
        <v>1576.3494897313301</v>
      </c>
      <c r="BK14" s="25">
        <v>30.331705098739501</v>
      </c>
      <c r="BL14" s="25">
        <v>65.164230890061006</v>
      </c>
      <c r="BM14" s="25">
        <v>0.73382911093106695</v>
      </c>
      <c r="BN14" s="25">
        <v>4934.9110137403004</v>
      </c>
      <c r="BO14" s="25">
        <v>2877.1585963739799</v>
      </c>
      <c r="BP14" s="25">
        <v>0</v>
      </c>
      <c r="BQ14" s="25">
        <v>1387.3164300589599</v>
      </c>
      <c r="BR14" s="25">
        <v>4106.6977904776804</v>
      </c>
      <c r="BS14" s="91">
        <v>0</v>
      </c>
      <c r="BT14" s="25">
        <v>2235.7353754658602</v>
      </c>
      <c r="BU14" s="25">
        <v>128874.015586126</v>
      </c>
      <c r="BV14" s="25">
        <v>945.79243397697201</v>
      </c>
      <c r="BX14" s="22">
        <f t="shared" si="0"/>
        <v>-0.71888754855234172</v>
      </c>
      <c r="BY14" s="22">
        <f t="shared" si="1"/>
        <v>-0.71816753184857518</v>
      </c>
      <c r="BZ14" s="22">
        <f t="shared" si="2"/>
        <v>-0.68217568662257178</v>
      </c>
      <c r="CA14" s="22">
        <f t="shared" si="3"/>
        <v>-0.71365235220908729</v>
      </c>
      <c r="CB14" s="22">
        <f t="shared" si="4"/>
        <v>-0.71364986212017234</v>
      </c>
      <c r="CC14" s="22">
        <f t="shared" si="5"/>
        <v>-0.69673943669572991</v>
      </c>
      <c r="CD14" s="22">
        <f t="shared" si="6"/>
        <v>-0.71816756079851085</v>
      </c>
    </row>
    <row r="15" spans="1:82" s="77" customFormat="1" x14ac:dyDescent="0.25">
      <c r="A15" s="78" t="s">
        <v>88</v>
      </c>
      <c r="B15" s="82">
        <v>108.47972</v>
      </c>
      <c r="C15" s="82">
        <v>1.7656780000000001</v>
      </c>
      <c r="D15" s="82">
        <v>0.71761600000000003</v>
      </c>
      <c r="E15" s="82">
        <v>10.354509999999999</v>
      </c>
      <c r="F15" s="82">
        <v>8.774972</v>
      </c>
      <c r="G15" s="82">
        <v>0.58207200000000003</v>
      </c>
      <c r="H15" s="82">
        <v>25.380762000000001</v>
      </c>
      <c r="J15" s="77" t="s">
        <v>88</v>
      </c>
      <c r="K15" s="91">
        <v>1.80089473040228</v>
      </c>
      <c r="L15" s="80">
        <v>0.26299364041513001</v>
      </c>
      <c r="M15" s="80">
        <v>0.236694376758874</v>
      </c>
      <c r="N15" s="80">
        <v>0.236694376758874</v>
      </c>
      <c r="O15" s="80">
        <v>0.33758097852147001</v>
      </c>
      <c r="P15" s="91">
        <v>0</v>
      </c>
      <c r="Q15" s="80">
        <v>0.23168556491123601</v>
      </c>
      <c r="R15" s="80">
        <v>2.2279509295237401</v>
      </c>
      <c r="S15" s="80">
        <v>41.294022277705203</v>
      </c>
      <c r="T15" s="80">
        <v>0.53099962499379905</v>
      </c>
      <c r="U15" s="80">
        <v>0.28428800410059601</v>
      </c>
      <c r="V15" s="80">
        <v>0.12774011627176299</v>
      </c>
      <c r="W15" s="80">
        <v>8.5332051685157902E-3</v>
      </c>
      <c r="X15" s="91">
        <v>1.3750957109079101</v>
      </c>
      <c r="Y15" s="80">
        <v>1.0432188545886401</v>
      </c>
      <c r="Z15" s="80">
        <v>1.0432188545886401</v>
      </c>
      <c r="AA15" s="80">
        <v>360.55899513329598</v>
      </c>
      <c r="AB15" s="80">
        <v>0</v>
      </c>
      <c r="AC15" s="80">
        <v>0.11773769826441099</v>
      </c>
      <c r="AD15" s="80">
        <v>4.7397361155662801E-2</v>
      </c>
      <c r="AE15" s="91">
        <v>1.0930780573311901E-2</v>
      </c>
      <c r="AF15" s="80">
        <v>0.39653252423706298</v>
      </c>
      <c r="AG15" s="80">
        <v>0.94803786482360197</v>
      </c>
      <c r="AH15" s="80">
        <v>0</v>
      </c>
      <c r="AI15" s="80">
        <v>0.67389286639439505</v>
      </c>
      <c r="AJ15" s="80">
        <v>0</v>
      </c>
      <c r="AK15" s="91">
        <v>10.294212316120699</v>
      </c>
      <c r="AL15" s="80">
        <v>0.32794303256777801</v>
      </c>
      <c r="AM15" s="80">
        <v>3.64380583894134E-2</v>
      </c>
      <c r="AN15" s="80">
        <v>0.36438109095719101</v>
      </c>
      <c r="AO15" s="80">
        <v>0</v>
      </c>
      <c r="AP15" s="80">
        <v>0.719113047504092</v>
      </c>
      <c r="AQ15" s="80">
        <v>5.2502962460798999E-4</v>
      </c>
      <c r="AR15" s="80">
        <v>0.94611751186362203</v>
      </c>
      <c r="AS15" s="80">
        <v>1.25905961849016E-2</v>
      </c>
      <c r="AT15" s="80">
        <v>7.0572154521955201E-3</v>
      </c>
      <c r="AU15" s="80">
        <v>0.110120427476203</v>
      </c>
      <c r="AV15" s="80">
        <v>6.13667554027017E-4</v>
      </c>
      <c r="AW15" s="80">
        <v>0</v>
      </c>
      <c r="AX15" s="80">
        <v>4.1014236346500399E-3</v>
      </c>
      <c r="AY15" s="80">
        <v>4.0231955300186799</v>
      </c>
      <c r="AZ15" s="80">
        <v>3.4095035046875699</v>
      </c>
      <c r="BA15" s="80">
        <v>0.61369202533110601</v>
      </c>
      <c r="BB15" s="80">
        <v>6.1027243616241405E-4</v>
      </c>
      <c r="BC15" s="80">
        <v>1.70469088443922E-5</v>
      </c>
      <c r="BD15" s="80">
        <v>0.54514713096005696</v>
      </c>
      <c r="BE15" s="80">
        <v>4.1593500774373402E-4</v>
      </c>
      <c r="BF15" s="80">
        <v>1.11859190793498</v>
      </c>
      <c r="BG15" s="80">
        <v>3.7672580565154801E-3</v>
      </c>
      <c r="BH15" s="80">
        <v>9.5800746264543604E-4</v>
      </c>
      <c r="BI15" s="80">
        <v>1.59828149715879</v>
      </c>
      <c r="BJ15" s="80">
        <v>0.118488086112534</v>
      </c>
      <c r="BK15" s="80">
        <v>2.11379156401395E-3</v>
      </c>
      <c r="BL15" s="80">
        <v>4.54115753677585E-3</v>
      </c>
      <c r="BM15" s="80">
        <v>5.11397344532813E-5</v>
      </c>
      <c r="BN15" s="80">
        <v>0.24946303124500499</v>
      </c>
      <c r="BO15" s="80">
        <v>0.21626435304155101</v>
      </c>
      <c r="BP15" s="80">
        <v>0</v>
      </c>
      <c r="BQ15" s="80">
        <v>0.104279600742957</v>
      </c>
      <c r="BR15" s="80">
        <v>0.30868466963188301</v>
      </c>
      <c r="BS15" s="91">
        <v>0</v>
      </c>
      <c r="BT15" s="80">
        <v>0.16805056300533999</v>
      </c>
      <c r="BU15" s="80">
        <v>9.6869510629033702</v>
      </c>
      <c r="BV15" s="80">
        <v>7.1091468884516396E-2</v>
      </c>
      <c r="BW15" s="80"/>
      <c r="BX15" s="79">
        <f>IF(B15&lt;&gt;0,(S15-B15)/B15,"")</f>
        <v>-0.61933878260650754</v>
      </c>
      <c r="BY15" s="79">
        <f>IF(C15&lt;&gt;0,(AI15-C15)/C15,"")</f>
        <v>-0.6183376207924689</v>
      </c>
      <c r="BZ15" s="79">
        <f>IF(D15&lt;&gt;0,(AN15-D15)/D15,"")</f>
        <v>-0.49223388141124086</v>
      </c>
      <c r="CA15" s="79">
        <f>IF(E15&lt;&gt;0,(AY15-E15)/E15,"")</f>
        <v>-0.61145476415410482</v>
      </c>
      <c r="CB15" s="79">
        <f>IF(F15&lt;&gt;0,(AZ15-F15)/F15,"")</f>
        <v>-0.61145135224504765</v>
      </c>
      <c r="CC15" s="79">
        <f>IF(G15&lt;&gt;0,(BN15-G15)/G15,"")</f>
        <v>-0.5714223820334855</v>
      </c>
      <c r="CD15" s="79">
        <f>IF(H15&lt;&gt;0,(BU15-H15)/H15,"")</f>
        <v>-0.61833490015377124</v>
      </c>
    </row>
    <row r="16" spans="1:82" s="13" customFormat="1" x14ac:dyDescent="0.25">
      <c r="A16" s="12" t="s">
        <v>435</v>
      </c>
      <c r="B16" s="83">
        <v>1.2278519999999999</v>
      </c>
      <c r="C16" s="83">
        <v>1.9928000000000001E-2</v>
      </c>
      <c r="D16" s="83">
        <v>5.3460000000000001E-3</v>
      </c>
      <c r="E16" s="83">
        <v>0.114708</v>
      </c>
      <c r="F16" s="83">
        <v>9.7212000000000007E-2</v>
      </c>
      <c r="G16" s="83">
        <v>5.7359999999999998E-3</v>
      </c>
      <c r="H16" s="83">
        <v>0.28649400000000003</v>
      </c>
      <c r="J16" s="13" t="s">
        <v>435</v>
      </c>
      <c r="K16" s="83">
        <v>5.3261748776710298E-2</v>
      </c>
      <c r="L16" s="39">
        <v>7.7779707174391102E-3</v>
      </c>
      <c r="M16" s="39">
        <v>7.0000699971890998E-3</v>
      </c>
      <c r="N16" s="39">
        <v>7.0000699971890998E-3</v>
      </c>
      <c r="O16" s="39">
        <v>9.9842701929595302E-3</v>
      </c>
      <c r="P16" s="83">
        <v>0</v>
      </c>
      <c r="Q16" s="39">
        <v>6.8522023135303102E-3</v>
      </c>
      <c r="R16" s="39">
        <v>6.5892419731366794E-2</v>
      </c>
      <c r="S16" s="39">
        <v>1.2278502400282101</v>
      </c>
      <c r="T16" s="39">
        <v>1.57045900527455E-2</v>
      </c>
      <c r="U16" s="39">
        <v>8.4079610750839098E-3</v>
      </c>
      <c r="V16" s="39">
        <v>3.77809373534615E-3</v>
      </c>
      <c r="W16" s="39">
        <v>2.5236983358410897E-4</v>
      </c>
      <c r="X16" s="83">
        <v>4.0668417219199997E-2</v>
      </c>
      <c r="Y16" s="39">
        <v>3.0853549042367302E-2</v>
      </c>
      <c r="Z16" s="39">
        <v>3.0853549042367302E-2</v>
      </c>
      <c r="AA16" s="39">
        <v>4.9442603217645704</v>
      </c>
      <c r="AB16" s="39">
        <v>0</v>
      </c>
      <c r="AC16" s="39">
        <v>3.4820999410263599E-3</v>
      </c>
      <c r="AD16" s="39">
        <v>1.4017902464216201E-3</v>
      </c>
      <c r="AE16" s="83">
        <v>3.2328377730451801E-4</v>
      </c>
      <c r="AF16" s="39">
        <v>1.1727433758274199E-2</v>
      </c>
      <c r="AG16" s="39">
        <v>2.8038520427476201E-2</v>
      </c>
      <c r="AH16" s="39">
        <v>0</v>
      </c>
      <c r="AI16" s="39">
        <v>1.9928781891234901E-2</v>
      </c>
      <c r="AJ16" s="39">
        <v>0</v>
      </c>
      <c r="AK16" s="83">
        <v>0.30445333641980399</v>
      </c>
      <c r="AL16" s="39">
        <v>4.8113895181247403E-3</v>
      </c>
      <c r="AM16" s="39">
        <v>5.3458644047245005E-4</v>
      </c>
      <c r="AN16" s="39">
        <v>5.3459759585971897E-3</v>
      </c>
      <c r="AO16" s="39">
        <v>0</v>
      </c>
      <c r="AP16" s="39">
        <v>2.1267840462529601E-2</v>
      </c>
      <c r="AQ16" s="39">
        <v>1.49711470097058E-5</v>
      </c>
      <c r="AR16" s="39">
        <v>2.7981047041121698E-2</v>
      </c>
      <c r="AS16" s="39">
        <v>3.5900593594470799E-4</v>
      </c>
      <c r="AT16" s="39">
        <v>2.0122984837712201E-4</v>
      </c>
      <c r="AU16" s="39">
        <v>3.1399780640111999E-3</v>
      </c>
      <c r="AV16" s="39">
        <v>1.7498635890143598E-5</v>
      </c>
      <c r="AW16" s="39">
        <v>0</v>
      </c>
      <c r="AX16" s="39">
        <v>1.16946708774946E-4</v>
      </c>
      <c r="AY16" s="39">
        <v>0.114713799074058</v>
      </c>
      <c r="AZ16" s="39">
        <v>9.7217753614753294E-2</v>
      </c>
      <c r="BA16" s="39">
        <v>1.7496045459305401E-2</v>
      </c>
      <c r="BB16" s="39">
        <v>1.7400640442688001E-5</v>
      </c>
      <c r="BC16" s="39">
        <v>4.86012224628934E-7</v>
      </c>
      <c r="BD16" s="39">
        <v>1.5544227472896899E-2</v>
      </c>
      <c r="BE16" s="39">
        <v>1.1860204919613901E-5</v>
      </c>
      <c r="BF16" s="39">
        <v>3.1895258409255001E-2</v>
      </c>
      <c r="BG16" s="39">
        <v>1.0741910415185399E-4</v>
      </c>
      <c r="BH16" s="39">
        <v>2.73168096915182E-5</v>
      </c>
      <c r="BI16" s="39">
        <v>4.5572942674316698E-2</v>
      </c>
      <c r="BJ16" s="39">
        <v>3.5043240935421099E-3</v>
      </c>
      <c r="BK16" s="39">
        <v>6.0270948042571202E-5</v>
      </c>
      <c r="BL16" s="39">
        <v>1.29482850796695E-4</v>
      </c>
      <c r="BM16" s="39">
        <v>1.45814800729729E-6</v>
      </c>
      <c r="BN16" s="39">
        <v>5.7360242949343297E-3</v>
      </c>
      <c r="BO16" s="39">
        <v>6.3961228865556602E-3</v>
      </c>
      <c r="BP16" s="39">
        <v>0</v>
      </c>
      <c r="BQ16" s="39">
        <v>3.08407219541769E-3</v>
      </c>
      <c r="BR16" s="39">
        <v>9.1294200219359904E-3</v>
      </c>
      <c r="BS16" s="83">
        <v>0</v>
      </c>
      <c r="BT16" s="39">
        <v>4.9701451082193801E-3</v>
      </c>
      <c r="BU16" s="39">
        <v>0.28649393453374999</v>
      </c>
      <c r="BV16" s="39">
        <v>2.1025160320111099E-3</v>
      </c>
      <c r="BW16" s="39"/>
      <c r="BX16" s="72">
        <f t="shared" ref="BX16:BX49" si="7">IF(B16&lt;&gt;0,(S16-B16)/B16,"")</f>
        <v>-1.4333745352541433E-6</v>
      </c>
      <c r="BY16" s="72">
        <f t="shared" ref="BY16:BY49" si="8">IF(C16&lt;&gt;0,(AI16-C16)/C16,"")</f>
        <v>3.9235810663396308E-5</v>
      </c>
      <c r="BZ16" s="72">
        <f t="shared" ref="BZ16:BZ49" si="9">IF(D16&lt;&gt;0,(AN16-D16)/D16,"")</f>
        <v>-4.4970824561125618E-6</v>
      </c>
      <c r="CA16" s="72">
        <f t="shared" ref="CA16:CA49" si="10">IF(E16&lt;&gt;0,(AY16-E16)/E16,"")</f>
        <v>5.0555096924335026E-5</v>
      </c>
      <c r="CB16" s="72">
        <f t="shared" ref="CB16:CB49" si="11">IF(F16&lt;&gt;0,(AZ16-F16)/F16,"")</f>
        <v>5.9186260474912281E-5</v>
      </c>
      <c r="CC16" s="72">
        <f t="shared" ref="CC16:CC49" si="12">IF(G16&lt;&gt;0,(BN16-G16)/G16,"")</f>
        <v>4.2355185372979254E-6</v>
      </c>
      <c r="CD16" s="72">
        <f t="shared" ref="CD16:CD49" si="13">IF(H16&lt;&gt;0,(BU16-H16)/H16,"")</f>
        <v>-2.2850827602714242E-7</v>
      </c>
    </row>
    <row r="17" spans="1:82" x14ac:dyDescent="0.25">
      <c r="A17" s="27" t="s">
        <v>181</v>
      </c>
      <c r="B17" s="82">
        <v>3074.1307357999999</v>
      </c>
      <c r="C17" s="82">
        <v>59.170986845000002</v>
      </c>
      <c r="D17" s="82">
        <v>161.32133578</v>
      </c>
      <c r="E17" s="82">
        <v>258.80704692</v>
      </c>
      <c r="F17" s="82">
        <v>211.00164555000001</v>
      </c>
      <c r="G17" s="82">
        <v>15.246944554000001</v>
      </c>
      <c r="H17" s="82">
        <v>1431.1220566</v>
      </c>
      <c r="J17" s="27" t="s">
        <v>181</v>
      </c>
      <c r="K17" s="91">
        <v>9.7978462395387904</v>
      </c>
      <c r="L17" s="25">
        <v>45.470181470068297</v>
      </c>
      <c r="M17" s="25">
        <v>105.88022289788201</v>
      </c>
      <c r="N17" s="25">
        <v>105.88022289788201</v>
      </c>
      <c r="O17" s="25">
        <v>207.06766986387001</v>
      </c>
      <c r="P17" s="91">
        <v>0.10160665342639701</v>
      </c>
      <c r="Q17" s="25">
        <v>16.9206921428597</v>
      </c>
      <c r="R17" s="25">
        <v>301.751080554297</v>
      </c>
      <c r="S17" s="25">
        <v>3074.12980108798</v>
      </c>
      <c r="T17" s="25">
        <v>82.621456780664303</v>
      </c>
      <c r="U17" s="25">
        <v>65.297187919753299</v>
      </c>
      <c r="V17" s="25">
        <v>12.580806803654101</v>
      </c>
      <c r="W17" s="25">
        <v>4.6424420369296199E-2</v>
      </c>
      <c r="X17" s="91">
        <v>7.4812610266097899</v>
      </c>
      <c r="Y17" s="25">
        <v>76.174150050540902</v>
      </c>
      <c r="Z17" s="25">
        <v>76.174150050540902</v>
      </c>
      <c r="AA17" s="25">
        <v>520107.18931419699</v>
      </c>
      <c r="AB17" s="25">
        <v>0</v>
      </c>
      <c r="AC17" s="25">
        <v>27.300345292841001</v>
      </c>
      <c r="AD17" s="25">
        <v>5.7869354057250701</v>
      </c>
      <c r="AE17" s="91">
        <v>11.449828212654699</v>
      </c>
      <c r="AF17" s="25">
        <v>19.5874614030236</v>
      </c>
      <c r="AG17" s="25">
        <v>5.1578288390240097</v>
      </c>
      <c r="AH17" s="25">
        <v>0</v>
      </c>
      <c r="AI17" s="25">
        <v>59.170974288596</v>
      </c>
      <c r="AJ17" s="25">
        <v>0</v>
      </c>
      <c r="AK17" s="91">
        <v>1542.21092996467</v>
      </c>
      <c r="AL17" s="25">
        <v>145.18912269052001</v>
      </c>
      <c r="AM17" s="25">
        <v>16.132140019510899</v>
      </c>
      <c r="AN17" s="25">
        <v>161.32126271003099</v>
      </c>
      <c r="AO17" s="25">
        <v>0</v>
      </c>
      <c r="AP17" s="25">
        <v>57.768685012456103</v>
      </c>
      <c r="AQ17" s="25">
        <v>5.3621804042174398E-2</v>
      </c>
      <c r="AR17" s="25">
        <v>452.15728644600603</v>
      </c>
      <c r="AS17" s="25">
        <v>0.29257089998181102</v>
      </c>
      <c r="AT17" s="25">
        <v>13.2334356784999</v>
      </c>
      <c r="AU17" s="25">
        <v>17.914571085280201</v>
      </c>
      <c r="AV17" s="25">
        <v>2.64035753457122E-2</v>
      </c>
      <c r="AW17" s="25">
        <v>0</v>
      </c>
      <c r="AX17" s="25">
        <v>10.2672992355473</v>
      </c>
      <c r="AY17" s="25">
        <v>258.80307473279402</v>
      </c>
      <c r="AZ17" s="25">
        <v>210.99768873104099</v>
      </c>
      <c r="BA17" s="25">
        <v>47.805386001752602</v>
      </c>
      <c r="BB17" s="25">
        <v>0.12850241373038501</v>
      </c>
      <c r="BC17" s="25">
        <v>3.31461036062104E-4</v>
      </c>
      <c r="BD17" s="25">
        <v>14.058660038470601</v>
      </c>
      <c r="BE17" s="25">
        <v>0.95593470890722398</v>
      </c>
      <c r="BF17" s="25">
        <v>61.068004398220801</v>
      </c>
      <c r="BG17" s="25">
        <v>2.67802329183132</v>
      </c>
      <c r="BH17" s="25">
        <v>0.52511157569845102</v>
      </c>
      <c r="BI17" s="25">
        <v>87.253961319907106</v>
      </c>
      <c r="BJ17" s="25">
        <v>20.7109526473951</v>
      </c>
      <c r="BK17" s="25">
        <v>6.28075361695795E-2</v>
      </c>
      <c r="BL17" s="25">
        <v>2.4760082309562002</v>
      </c>
      <c r="BM17" s="25">
        <v>2.4414774164034799E-3</v>
      </c>
      <c r="BN17" s="25">
        <v>15.2469462153805</v>
      </c>
      <c r="BO17" s="25">
        <v>46.454322682813803</v>
      </c>
      <c r="BP17" s="25">
        <v>0</v>
      </c>
      <c r="BQ17" s="25">
        <v>0.58427135643157302</v>
      </c>
      <c r="BR17" s="25">
        <v>56.2501629137344</v>
      </c>
      <c r="BS17" s="91">
        <v>0</v>
      </c>
      <c r="BT17" s="25">
        <v>174.830660526602</v>
      </c>
      <c r="BU17" s="25">
        <v>1431.1216395773699</v>
      </c>
      <c r="BV17" s="25">
        <v>40.262159666479199</v>
      </c>
      <c r="BX17" s="22">
        <f t="shared" si="7"/>
        <v>-3.0405734180817036E-7</v>
      </c>
      <c r="BY17" s="22">
        <f t="shared" si="8"/>
        <v>-2.1220541808397148E-7</v>
      </c>
      <c r="BZ17" s="22">
        <f t="shared" si="9"/>
        <v>-4.529467144066695E-7</v>
      </c>
      <c r="CA17" s="22">
        <f t="shared" si="10"/>
        <v>-1.5348064333103033E-5</v>
      </c>
      <c r="CB17" s="22">
        <f t="shared" si="11"/>
        <v>-1.8752550240532204E-5</v>
      </c>
      <c r="CC17" s="22">
        <f t="shared" si="12"/>
        <v>1.089648154721028E-7</v>
      </c>
      <c r="CD17" s="22">
        <f t="shared" si="13"/>
        <v>-2.9139557181326116E-7</v>
      </c>
    </row>
    <row r="18" spans="1:82" x14ac:dyDescent="0.25">
      <c r="A18" s="27" t="s">
        <v>90</v>
      </c>
      <c r="B18" s="82">
        <v>15788.142963</v>
      </c>
      <c r="C18" s="82">
        <v>318.35340036999997</v>
      </c>
      <c r="D18" s="82">
        <v>809.34155274</v>
      </c>
      <c r="E18" s="82">
        <v>1253.9635903999999</v>
      </c>
      <c r="F18" s="82">
        <v>1031.5047368999999</v>
      </c>
      <c r="G18" s="82">
        <v>72.589446108000004</v>
      </c>
      <c r="H18" s="82">
        <v>7831.7496354000004</v>
      </c>
      <c r="J18" s="27" t="s">
        <v>329</v>
      </c>
      <c r="K18" s="91">
        <v>49.878400449302802</v>
      </c>
      <c r="L18" s="25">
        <v>248.931339264641</v>
      </c>
      <c r="M18" s="25">
        <v>580.462580574669</v>
      </c>
      <c r="N18" s="25">
        <v>580.462580574669</v>
      </c>
      <c r="O18" s="25">
        <v>1135.46828776955</v>
      </c>
      <c r="P18" s="91">
        <v>0.55752349839992899</v>
      </c>
      <c r="Q18" s="25">
        <v>92.345602578197997</v>
      </c>
      <c r="R18" s="25">
        <v>1650.9272048494799</v>
      </c>
      <c r="S18" s="25">
        <v>15788.499128534901</v>
      </c>
      <c r="T18" s="25">
        <v>452.20532801538201</v>
      </c>
      <c r="U18" s="25">
        <v>357.67767537943001</v>
      </c>
      <c r="V18" s="25">
        <v>68.756428442414702</v>
      </c>
      <c r="W18" s="25">
        <v>0.23633464730699899</v>
      </c>
      <c r="X18" s="91">
        <v>38.0851825458561</v>
      </c>
      <c r="Y18" s="25">
        <v>415.72394289566603</v>
      </c>
      <c r="Z18" s="25">
        <v>415.72394289566603</v>
      </c>
      <c r="AA18" s="25">
        <v>2542722.70991142</v>
      </c>
      <c r="AB18" s="25">
        <v>0</v>
      </c>
      <c r="AC18" s="25">
        <v>149.54526480205001</v>
      </c>
      <c r="AD18" s="25">
        <v>31.651174488876801</v>
      </c>
      <c r="AE18" s="91">
        <v>62.802422372442599</v>
      </c>
      <c r="AF18" s="25">
        <v>106.62286105737201</v>
      </c>
      <c r="AG18" s="25">
        <v>26.257264758990001</v>
      </c>
      <c r="AH18" s="25">
        <v>0</v>
      </c>
      <c r="AI18" s="25">
        <v>318.35966089716999</v>
      </c>
      <c r="AJ18" s="25">
        <v>0</v>
      </c>
      <c r="AK18" s="91">
        <v>8440.0326043750702</v>
      </c>
      <c r="AL18" s="25">
        <v>728.42130968655795</v>
      </c>
      <c r="AM18" s="25">
        <v>80.935688308999801</v>
      </c>
      <c r="AN18" s="25">
        <v>809.356997995558</v>
      </c>
      <c r="AO18" s="25">
        <v>0</v>
      </c>
      <c r="AP18" s="25">
        <v>315.43052396278</v>
      </c>
      <c r="AQ18" s="25">
        <v>0.26146171299128601</v>
      </c>
      <c r="AR18" s="25">
        <v>2478.9816339069698</v>
      </c>
      <c r="AS18" s="25">
        <v>1.4461704834184801</v>
      </c>
      <c r="AT18" s="25">
        <v>64.279748741546598</v>
      </c>
      <c r="AU18" s="25">
        <v>87.220325534482996</v>
      </c>
      <c r="AV18" s="25">
        <v>0.12945946350523799</v>
      </c>
      <c r="AW18" s="25">
        <v>0</v>
      </c>
      <c r="AX18" s="25">
        <v>49.869345246559398</v>
      </c>
      <c r="AY18" s="25">
        <v>1254.0051470252299</v>
      </c>
      <c r="AZ18" s="25">
        <v>1031.53521296548</v>
      </c>
      <c r="BA18" s="25">
        <v>222.46993405975601</v>
      </c>
      <c r="BB18" s="25">
        <v>0.62527419732469103</v>
      </c>
      <c r="BC18" s="25">
        <v>1.6440059524793699E-3</v>
      </c>
      <c r="BD18" s="25">
        <v>69.371062407336893</v>
      </c>
      <c r="BE18" s="25">
        <v>4.64314551298797</v>
      </c>
      <c r="BF18" s="25">
        <v>298.81752476065998</v>
      </c>
      <c r="BG18" s="25">
        <v>13.012875736481501</v>
      </c>
      <c r="BH18" s="25">
        <v>2.5520280237217299</v>
      </c>
      <c r="BI18" s="25">
        <v>426.95053368386698</v>
      </c>
      <c r="BJ18" s="25">
        <v>113.38711511253599</v>
      </c>
      <c r="BK18" s="25">
        <v>0.30926967751891798</v>
      </c>
      <c r="BL18" s="25">
        <v>12.033384249959999</v>
      </c>
      <c r="BM18" s="25">
        <v>1.1959527163698601E-2</v>
      </c>
      <c r="BN18" s="25">
        <v>72.593020337858306</v>
      </c>
      <c r="BO18" s="25">
        <v>254.43212986253201</v>
      </c>
      <c r="BP18" s="25">
        <v>0</v>
      </c>
      <c r="BQ18" s="25">
        <v>2.9810857728514</v>
      </c>
      <c r="BR18" s="25">
        <v>307.98356971944099</v>
      </c>
      <c r="BS18" s="91">
        <v>0</v>
      </c>
      <c r="BT18" s="25">
        <v>958.946861853727</v>
      </c>
      <c r="BU18" s="25">
        <v>7831.78680566808</v>
      </c>
      <c r="BV18" s="25">
        <v>220.76836693050601</v>
      </c>
      <c r="BX18" s="22">
        <f t="shared" si="7"/>
        <v>2.2559051798241296E-5</v>
      </c>
      <c r="BY18" s="22">
        <f t="shared" si="8"/>
        <v>1.9665337837564793E-5</v>
      </c>
      <c r="BZ18" s="22">
        <f t="shared" si="9"/>
        <v>1.908372986128915E-5</v>
      </c>
      <c r="CA18" s="22">
        <f t="shared" si="10"/>
        <v>3.3140216787897913E-5</v>
      </c>
      <c r="CB18" s="22">
        <f t="shared" si="11"/>
        <v>2.9545250147571791E-5</v>
      </c>
      <c r="CC18" s="22">
        <f t="shared" si="12"/>
        <v>4.9238974120065365E-5</v>
      </c>
      <c r="CD18" s="22">
        <f t="shared" si="13"/>
        <v>4.7461001449182208E-6</v>
      </c>
    </row>
    <row r="19" spans="1:82" x14ac:dyDescent="0.25">
      <c r="A19" s="27" t="s">
        <v>91</v>
      </c>
      <c r="B19" s="81"/>
      <c r="C19" s="81"/>
      <c r="D19" s="81"/>
      <c r="E19" s="81"/>
      <c r="F19" s="81"/>
      <c r="G19" s="81"/>
      <c r="H19" s="81"/>
      <c r="BX19" s="22" t="str">
        <f t="shared" si="7"/>
        <v/>
      </c>
      <c r="BY19" s="22" t="str">
        <f t="shared" si="8"/>
        <v/>
      </c>
      <c r="BZ19" s="22" t="str">
        <f t="shared" si="9"/>
        <v/>
      </c>
      <c r="CA19" s="22" t="str">
        <f t="shared" si="10"/>
        <v/>
      </c>
      <c r="CB19" s="22" t="str">
        <f t="shared" si="11"/>
        <v/>
      </c>
      <c r="CC19" s="22" t="str">
        <f t="shared" si="12"/>
        <v/>
      </c>
      <c r="CD19" s="22" t="str">
        <f t="shared" si="13"/>
        <v/>
      </c>
    </row>
    <row r="20" spans="1:82" x14ac:dyDescent="0.25">
      <c r="A20" s="27" t="s">
        <v>183</v>
      </c>
      <c r="B20" s="82">
        <v>1283550.6287</v>
      </c>
      <c r="C20" s="82">
        <v>21096.894973999999</v>
      </c>
      <c r="D20" s="82">
        <v>64910.199392000002</v>
      </c>
      <c r="E20" s="82">
        <v>219936.56659999999</v>
      </c>
      <c r="F20" s="82">
        <v>130920.59581</v>
      </c>
      <c r="G20" s="82">
        <v>7295.5789562999998</v>
      </c>
      <c r="H20" s="82">
        <v>430766.00096999999</v>
      </c>
      <c r="J20" s="27" t="s">
        <v>183</v>
      </c>
      <c r="K20" s="91">
        <v>68474.079584822801</v>
      </c>
      <c r="L20" s="25">
        <v>11994.7563495575</v>
      </c>
      <c r="M20" s="25">
        <v>13737.8824131606</v>
      </c>
      <c r="N20" s="25">
        <v>13737.8824131606</v>
      </c>
      <c r="O20" s="25">
        <v>22132.956131904899</v>
      </c>
      <c r="P20" s="91">
        <v>4.60297361892097</v>
      </c>
      <c r="Q20" s="25">
        <v>9518.6680596754104</v>
      </c>
      <c r="R20" s="25">
        <v>97832.445316175596</v>
      </c>
      <c r="S20" s="25">
        <v>1283547.3533288101</v>
      </c>
      <c r="T20" s="25">
        <v>23801.876963486298</v>
      </c>
      <c r="U20" s="25">
        <v>13697.2094161479</v>
      </c>
      <c r="V20" s="25">
        <v>5395.44314079581</v>
      </c>
      <c r="W20" s="25">
        <v>324.44510736023102</v>
      </c>
      <c r="X20" s="91">
        <v>52284.102923803301</v>
      </c>
      <c r="Y20" s="25">
        <v>42859.143141313703</v>
      </c>
      <c r="Z20" s="25">
        <v>42859.143141313703</v>
      </c>
      <c r="AA20" s="25">
        <v>322711422.55708301</v>
      </c>
      <c r="AB20" s="25">
        <v>0</v>
      </c>
      <c r="AC20" s="25">
        <v>5684.3909989990498</v>
      </c>
      <c r="AD20" s="25">
        <v>2052.6119643909501</v>
      </c>
      <c r="AE20" s="91">
        <v>931.62064251038998</v>
      </c>
      <c r="AF20" s="25">
        <v>15866.6635514554</v>
      </c>
      <c r="AG20" s="25">
        <v>36046.499677118001</v>
      </c>
      <c r="AH20" s="25">
        <v>0</v>
      </c>
      <c r="AI20" s="25">
        <v>21096.848617106702</v>
      </c>
      <c r="AJ20" s="25">
        <v>0</v>
      </c>
      <c r="AK20" s="91">
        <v>458736.774875245</v>
      </c>
      <c r="AL20" s="25">
        <v>58419.023158231197</v>
      </c>
      <c r="AM20" s="25">
        <v>6491.0017671544301</v>
      </c>
      <c r="AN20" s="25">
        <v>64910.024925385602</v>
      </c>
      <c r="AO20" s="25">
        <v>0</v>
      </c>
      <c r="AP20" s="25">
        <v>29782.066432995201</v>
      </c>
      <c r="AQ20" s="25">
        <v>21.261475982076401</v>
      </c>
      <c r="AR20" s="25">
        <v>56223.856666286702</v>
      </c>
      <c r="AS20" s="25">
        <v>458.15714309727298</v>
      </c>
      <c r="AT20" s="25">
        <v>937.10003141034997</v>
      </c>
      <c r="AU20" s="25">
        <v>4806.46786113086</v>
      </c>
      <c r="AV20" s="25">
        <v>22.963074233039499</v>
      </c>
      <c r="AW20" s="25">
        <v>0</v>
      </c>
      <c r="AX20" s="25">
        <v>678.72038066656705</v>
      </c>
      <c r="AY20" s="25">
        <v>219943.132244243</v>
      </c>
      <c r="AZ20" s="25">
        <v>130927.254316698</v>
      </c>
      <c r="BA20" s="25">
        <v>89015.877927545094</v>
      </c>
      <c r="BB20" s="25">
        <v>28.157595294785398</v>
      </c>
      <c r="BC20" s="25">
        <v>0.61694015608723696</v>
      </c>
      <c r="BD20" s="25">
        <v>19909.7574776037</v>
      </c>
      <c r="BE20" s="25">
        <v>64.390898636771993</v>
      </c>
      <c r="BF20" s="25">
        <v>42530.150329425604</v>
      </c>
      <c r="BG20" s="25">
        <v>271.92786666005298</v>
      </c>
      <c r="BH20" s="25">
        <v>61.0355981451413</v>
      </c>
      <c r="BI20" s="25">
        <v>60768.353006387799</v>
      </c>
      <c r="BJ20" s="25">
        <v>5414.23967818438</v>
      </c>
      <c r="BK20" s="25">
        <v>77.630375661965303</v>
      </c>
      <c r="BL20" s="25">
        <v>288.63811929209601</v>
      </c>
      <c r="BM20" s="25">
        <v>1.92614291406934</v>
      </c>
      <c r="BN20" s="25">
        <v>7295.5637955389402</v>
      </c>
      <c r="BO20" s="25">
        <v>10274.0399993394</v>
      </c>
      <c r="BP20" s="25">
        <v>0</v>
      </c>
      <c r="BQ20" s="25">
        <v>3965.6861177371902</v>
      </c>
      <c r="BR20" s="25">
        <v>14209.039078550701</v>
      </c>
      <c r="BS20" s="91">
        <v>0</v>
      </c>
      <c r="BT20" s="25">
        <v>14268.4623020503</v>
      </c>
      <c r="BU20" s="25">
        <v>430764.66401307302</v>
      </c>
      <c r="BV20" s="25">
        <v>4509.4911174054496</v>
      </c>
      <c r="BX20" s="22">
        <f t="shared" si="7"/>
        <v>-2.5518052164759789E-6</v>
      </c>
      <c r="BY20" s="22">
        <f t="shared" si="8"/>
        <v>-2.1973325152575154E-6</v>
      </c>
      <c r="BZ20" s="22">
        <f t="shared" si="9"/>
        <v>-2.6878151050934315E-6</v>
      </c>
      <c r="CA20" s="22">
        <f t="shared" si="10"/>
        <v>2.9852444932203915E-5</v>
      </c>
      <c r="CB20" s="22">
        <f t="shared" si="11"/>
        <v>5.0859123095249551E-5</v>
      </c>
      <c r="CC20" s="22">
        <f t="shared" si="12"/>
        <v>-2.0780751123995526E-6</v>
      </c>
      <c r="CD20" s="22">
        <f t="shared" si="13"/>
        <v>-3.1036732796000138E-6</v>
      </c>
    </row>
    <row r="21" spans="1:82" x14ac:dyDescent="0.25">
      <c r="A21" s="27" t="s">
        <v>184</v>
      </c>
      <c r="B21" s="82">
        <v>5613.5404368999998</v>
      </c>
      <c r="C21" s="82">
        <v>86.332378414000004</v>
      </c>
      <c r="D21" s="82">
        <v>310.16362982999999</v>
      </c>
      <c r="E21" s="82">
        <v>670.07088936000002</v>
      </c>
      <c r="F21" s="82">
        <v>534.21237401999997</v>
      </c>
      <c r="G21" s="82">
        <v>41.418855141000002</v>
      </c>
      <c r="H21" s="82">
        <v>1550.3473432000001</v>
      </c>
      <c r="J21" s="27" t="s">
        <v>184</v>
      </c>
      <c r="K21" s="91">
        <v>39.538594430400799</v>
      </c>
      <c r="L21" s="25">
        <v>48.511129407469603</v>
      </c>
      <c r="M21" s="25">
        <v>106.69622828896</v>
      </c>
      <c r="N21" s="25">
        <v>106.69622828896</v>
      </c>
      <c r="O21" s="25">
        <v>206.573764786239</v>
      </c>
      <c r="P21" s="91">
        <v>9.8602391317056601E-2</v>
      </c>
      <c r="Q21" s="25">
        <v>20.283797975754901</v>
      </c>
      <c r="R21" s="25">
        <v>329.97962600640602</v>
      </c>
      <c r="S21" s="25">
        <v>5613.4706177901899</v>
      </c>
      <c r="T21" s="25">
        <v>89.032866961278899</v>
      </c>
      <c r="U21" s="25">
        <v>68.106822634787306</v>
      </c>
      <c r="V21" s="25">
        <v>14.338904978451</v>
      </c>
      <c r="W21" s="25">
        <v>0.18734211797058301</v>
      </c>
      <c r="X21" s="91">
        <v>30.190078940962898</v>
      </c>
      <c r="Y21" s="25">
        <v>91.317516810476207</v>
      </c>
      <c r="Z21" s="25">
        <v>91.317516810476207</v>
      </c>
      <c r="AA21" s="25">
        <v>1316788.1076924701</v>
      </c>
      <c r="AB21" s="25">
        <v>0</v>
      </c>
      <c r="AC21" s="25">
        <v>28.456366265879598</v>
      </c>
      <c r="AD21" s="25">
        <v>6.4061565125728501</v>
      </c>
      <c r="AE21" s="91">
        <v>11.293529283049599</v>
      </c>
      <c r="AF21" s="25">
        <v>25.620502514721899</v>
      </c>
      <c r="AG21" s="25">
        <v>20.8141046976166</v>
      </c>
      <c r="AH21" s="25">
        <v>0</v>
      </c>
      <c r="AI21" s="25">
        <v>86.331772412462797</v>
      </c>
      <c r="AJ21" s="25">
        <v>0</v>
      </c>
      <c r="AK21" s="91">
        <v>1668.26457161438</v>
      </c>
      <c r="AL21" s="25">
        <v>279.14289741122201</v>
      </c>
      <c r="AM21" s="25">
        <v>31.015871968782498</v>
      </c>
      <c r="AN21" s="25">
        <v>310.15876938000503</v>
      </c>
      <c r="AO21" s="25">
        <v>0</v>
      </c>
      <c r="AP21" s="25">
        <v>68.051818886004398</v>
      </c>
      <c r="AQ21" s="25">
        <v>0.121204007892546</v>
      </c>
      <c r="AR21" s="25">
        <v>454.56326438416602</v>
      </c>
      <c r="AS21" s="25">
        <v>1.0759476721947501</v>
      </c>
      <c r="AT21" s="25">
        <v>24.6891134785077</v>
      </c>
      <c r="AU21" s="25">
        <v>37.709896823690798</v>
      </c>
      <c r="AV21" s="25">
        <v>7.48218830778727E-2</v>
      </c>
      <c r="AW21" s="25">
        <v>0</v>
      </c>
      <c r="AX21" s="25">
        <v>19.096726660163</v>
      </c>
      <c r="AY21" s="25">
        <v>670.06384146627295</v>
      </c>
      <c r="AZ21" s="25">
        <v>534.20736257828401</v>
      </c>
      <c r="BA21" s="25">
        <v>135.856478887988</v>
      </c>
      <c r="BB21" s="25">
        <v>0.26283700204478599</v>
      </c>
      <c r="BC21" s="25">
        <v>1.3375847605504899E-3</v>
      </c>
      <c r="BD21" s="25">
        <v>49.149833716386397</v>
      </c>
      <c r="BE21" s="25">
        <v>1.77944996985179</v>
      </c>
      <c r="BF21" s="25">
        <v>160.23172462066699</v>
      </c>
      <c r="BG21" s="25">
        <v>5.09600812700827</v>
      </c>
      <c r="BH21" s="25">
        <v>1.00858401924635</v>
      </c>
      <c r="BI21" s="25">
        <v>228.94063294697301</v>
      </c>
      <c r="BJ21" s="25">
        <v>22.074321051795099</v>
      </c>
      <c r="BK21" s="25">
        <v>0.205863553850648</v>
      </c>
      <c r="BL21" s="25">
        <v>4.7567008719279897</v>
      </c>
      <c r="BM21" s="25">
        <v>6.6796400403445798E-3</v>
      </c>
      <c r="BN21" s="25">
        <v>41.4182649951222</v>
      </c>
      <c r="BO21" s="25">
        <v>48.686894049492999</v>
      </c>
      <c r="BP21" s="25">
        <v>0</v>
      </c>
      <c r="BQ21" s="25">
        <v>2.3058697794124901</v>
      </c>
      <c r="BR21" s="25">
        <v>59.734264077105202</v>
      </c>
      <c r="BS21" s="91">
        <v>0</v>
      </c>
      <c r="BT21" s="25">
        <v>172.4630325286</v>
      </c>
      <c r="BU21" s="25">
        <v>1550.33446970573</v>
      </c>
      <c r="BV21" s="25">
        <v>40.257071023208503</v>
      </c>
      <c r="BX21" s="22">
        <f t="shared" si="7"/>
        <v>-1.2437624810002808E-5</v>
      </c>
      <c r="BY21" s="22">
        <f t="shared" si="8"/>
        <v>-7.0194004652704334E-6</v>
      </c>
      <c r="BZ21" s="22">
        <f t="shared" si="9"/>
        <v>-1.5670599411119583E-5</v>
      </c>
      <c r="CA21" s="22">
        <f t="shared" si="10"/>
        <v>-1.05181314977106E-5</v>
      </c>
      <c r="CB21" s="22">
        <f t="shared" si="11"/>
        <v>-9.3809914552394355E-6</v>
      </c>
      <c r="CC21" s="22">
        <f t="shared" si="12"/>
        <v>-1.4248242154261878E-5</v>
      </c>
      <c r="CD21" s="22">
        <f t="shared" si="13"/>
        <v>-8.3036193963174985E-6</v>
      </c>
    </row>
    <row r="22" spans="1:82" x14ac:dyDescent="0.25">
      <c r="A22" s="27" t="s">
        <v>185</v>
      </c>
      <c r="B22" s="82">
        <v>47531.137287999998</v>
      </c>
      <c r="C22" s="82">
        <v>892.10476986000003</v>
      </c>
      <c r="D22" s="82">
        <v>1807.5224426</v>
      </c>
      <c r="E22" s="82">
        <v>6439.3757027000001</v>
      </c>
      <c r="F22" s="82">
        <v>5426.3907448</v>
      </c>
      <c r="G22" s="82">
        <v>397.66107419000002</v>
      </c>
      <c r="H22" s="82">
        <v>13200.583500000001</v>
      </c>
      <c r="J22" s="27" t="s">
        <v>185</v>
      </c>
      <c r="K22" s="91">
        <v>1749.95913457188</v>
      </c>
      <c r="L22" s="25">
        <v>376.51622989789399</v>
      </c>
      <c r="M22" s="25">
        <v>517.27432552709001</v>
      </c>
      <c r="N22" s="25">
        <v>517.27432552709001</v>
      </c>
      <c r="O22" s="25">
        <v>891.72303284439204</v>
      </c>
      <c r="P22" s="91">
        <v>0.27907313868994199</v>
      </c>
      <c r="Q22" s="25">
        <v>268.14573830119798</v>
      </c>
      <c r="R22" s="25">
        <v>2960.43594352018</v>
      </c>
      <c r="S22" s="25">
        <v>47527.467242072998</v>
      </c>
      <c r="T22" s="25">
        <v>734.97650417018099</v>
      </c>
      <c r="U22" s="25">
        <v>451.34313676135798</v>
      </c>
      <c r="V22" s="25">
        <v>156.77360524713799</v>
      </c>
      <c r="W22" s="25">
        <v>8.2916902999125401</v>
      </c>
      <c r="X22" s="91">
        <v>1336.1995737065999</v>
      </c>
      <c r="Y22" s="25">
        <v>1207.34262419732</v>
      </c>
      <c r="Z22" s="25">
        <v>1207.34262419732</v>
      </c>
      <c r="AA22" s="25">
        <v>13375165.313008901</v>
      </c>
      <c r="AB22" s="25">
        <v>0</v>
      </c>
      <c r="AC22" s="25">
        <v>187.63170782511801</v>
      </c>
      <c r="AD22" s="25">
        <v>61.242477907855097</v>
      </c>
      <c r="AE22" s="91">
        <v>41.906434182245597</v>
      </c>
      <c r="AF22" s="25">
        <v>433.19073326889401</v>
      </c>
      <c r="AG22" s="25">
        <v>921.223117872339</v>
      </c>
      <c r="AH22" s="25">
        <v>0</v>
      </c>
      <c r="AI22" s="25">
        <v>892.04330839905799</v>
      </c>
      <c r="AJ22" s="25">
        <v>0</v>
      </c>
      <c r="AK22" s="91">
        <v>14085.068821574399</v>
      </c>
      <c r="AL22" s="25">
        <v>1626.5788670050699</v>
      </c>
      <c r="AM22" s="25">
        <v>180.731015269652</v>
      </c>
      <c r="AN22" s="25">
        <v>1807.3098822747199</v>
      </c>
      <c r="AO22" s="25">
        <v>0</v>
      </c>
      <c r="AP22" s="25">
        <v>846.69591624530801</v>
      </c>
      <c r="AQ22" s="25">
        <v>0.92600439910271903</v>
      </c>
      <c r="AR22" s="25">
        <v>2147.11909402113</v>
      </c>
      <c r="AS22" s="25">
        <v>17.957005778424399</v>
      </c>
      <c r="AT22" s="25">
        <v>65.972315211340501</v>
      </c>
      <c r="AU22" s="25">
        <v>222.743756587685</v>
      </c>
      <c r="AV22" s="25">
        <v>0.92718498696517204</v>
      </c>
      <c r="AW22" s="25">
        <v>0</v>
      </c>
      <c r="AX22" s="25">
        <v>49.362176538412697</v>
      </c>
      <c r="AY22" s="25">
        <v>6439.32579036878</v>
      </c>
      <c r="AZ22" s="25">
        <v>5426.4026319170898</v>
      </c>
      <c r="BA22" s="25">
        <v>1012.92315845169</v>
      </c>
      <c r="BB22" s="25">
        <v>1.35940875367207</v>
      </c>
      <c r="BC22" s="25">
        <v>2.4035646158170599E-2</v>
      </c>
      <c r="BD22" s="25">
        <v>783.45472939918602</v>
      </c>
      <c r="BE22" s="25">
        <v>4.6410697519249098</v>
      </c>
      <c r="BF22" s="25">
        <v>1745.4076198349801</v>
      </c>
      <c r="BG22" s="25">
        <v>16.454287570892301</v>
      </c>
      <c r="BH22" s="25">
        <v>3.5173833103501502</v>
      </c>
      <c r="BI22" s="25">
        <v>2493.8871114491499</v>
      </c>
      <c r="BJ22" s="25">
        <v>170.25147325344199</v>
      </c>
      <c r="BK22" s="25">
        <v>3.0732738020359598</v>
      </c>
      <c r="BL22" s="25">
        <v>16.616971841465599</v>
      </c>
      <c r="BM22" s="25">
        <v>7.8297055341523494E-2</v>
      </c>
      <c r="BN22" s="25">
        <v>397.64252735572097</v>
      </c>
      <c r="BO22" s="25">
        <v>334.50838637119699</v>
      </c>
      <c r="BP22" s="25">
        <v>0</v>
      </c>
      <c r="BQ22" s="25">
        <v>101.376181666028</v>
      </c>
      <c r="BR22" s="25">
        <v>449.83866418269798</v>
      </c>
      <c r="BS22" s="91">
        <v>0</v>
      </c>
      <c r="BT22" s="25">
        <v>640.97950275150697</v>
      </c>
      <c r="BU22" s="25">
        <v>13198.95206777</v>
      </c>
      <c r="BV22" s="25">
        <v>178.602979842129</v>
      </c>
      <c r="BX22" s="22">
        <f t="shared" si="7"/>
        <v>-7.721350963605396E-5</v>
      </c>
      <c r="BY22" s="22">
        <f t="shared" si="8"/>
        <v>-6.8894891069449938E-5</v>
      </c>
      <c r="BZ22" s="22">
        <f t="shared" si="9"/>
        <v>-1.1759761332439316E-4</v>
      </c>
      <c r="CA22" s="22">
        <f t="shared" si="10"/>
        <v>-7.7511133880970116E-6</v>
      </c>
      <c r="CB22" s="22">
        <f t="shared" si="11"/>
        <v>2.1906120751106163E-6</v>
      </c>
      <c r="CC22" s="22">
        <f t="shared" si="12"/>
        <v>-4.6639803296886066E-5</v>
      </c>
      <c r="CD22" s="22">
        <f t="shared" si="13"/>
        <v>-1.2358788761121262E-4</v>
      </c>
    </row>
    <row r="23" spans="1:82" x14ac:dyDescent="0.25">
      <c r="A23" s="27" t="s">
        <v>186</v>
      </c>
      <c r="B23" s="82">
        <v>1004002.8617</v>
      </c>
      <c r="C23" s="82">
        <v>14935.639654000001</v>
      </c>
      <c r="D23" s="82">
        <v>57330.250367000001</v>
      </c>
      <c r="E23" s="82">
        <v>189363.65852999999</v>
      </c>
      <c r="F23" s="82">
        <v>100607.72206</v>
      </c>
      <c r="G23" s="82">
        <v>5004.9045281999997</v>
      </c>
      <c r="H23" s="82">
        <v>324891.93745999999</v>
      </c>
      <c r="J23" s="27" t="s">
        <v>186</v>
      </c>
      <c r="K23" s="91">
        <v>54436.771657943398</v>
      </c>
      <c r="L23" s="25">
        <v>8636.3976471693004</v>
      </c>
      <c r="M23" s="25">
        <v>8785.5017426432096</v>
      </c>
      <c r="N23" s="25">
        <v>8785.5017426432096</v>
      </c>
      <c r="O23" s="25">
        <v>13404.2357213449</v>
      </c>
      <c r="P23" s="91">
        <v>1.58425418062767</v>
      </c>
      <c r="Q23" s="25">
        <v>7247.4929661172901</v>
      </c>
      <c r="R23" s="25">
        <v>71861.542730923305</v>
      </c>
      <c r="S23" s="25">
        <v>979530.12207962002</v>
      </c>
      <c r="T23" s="25">
        <v>17294.090719848398</v>
      </c>
      <c r="U23" s="25">
        <v>9587.2830976850692</v>
      </c>
      <c r="V23" s="25">
        <v>4046.6242617391599</v>
      </c>
      <c r="W23" s="25">
        <v>257.93334665471201</v>
      </c>
      <c r="X23" s="91">
        <v>41565.758053181198</v>
      </c>
      <c r="Y23" s="25">
        <v>32633.1559351291</v>
      </c>
      <c r="Z23" s="25">
        <v>32633.1559351291</v>
      </c>
      <c r="AA23" s="25">
        <v>243420887.842832</v>
      </c>
      <c r="AB23" s="25">
        <v>0</v>
      </c>
      <c r="AC23" s="25">
        <v>3974.6096207523301</v>
      </c>
      <c r="AD23" s="25">
        <v>1518.9032782730501</v>
      </c>
      <c r="AE23" s="91">
        <v>508.012437245949</v>
      </c>
      <c r="AF23" s="25">
        <v>12257.998705009</v>
      </c>
      <c r="AG23" s="25">
        <v>28656.9024168736</v>
      </c>
      <c r="AH23" s="25">
        <v>0</v>
      </c>
      <c r="AI23" s="25">
        <v>14492.055469053101</v>
      </c>
      <c r="AJ23" s="25">
        <v>0</v>
      </c>
      <c r="AK23" s="91">
        <v>334341.98517722398</v>
      </c>
      <c r="AL23" s="25">
        <v>50454.720222446304</v>
      </c>
      <c r="AM23" s="25">
        <v>5606.0833597094297</v>
      </c>
      <c r="AN23" s="25">
        <v>56060.803582155699</v>
      </c>
      <c r="AO23" s="25">
        <v>0</v>
      </c>
      <c r="AP23" s="25">
        <v>22576.791002755399</v>
      </c>
      <c r="AQ23" s="25">
        <v>15.8268259637229</v>
      </c>
      <c r="AR23" s="25">
        <v>35568.618881590897</v>
      </c>
      <c r="AS23" s="25">
        <v>350.44078114364697</v>
      </c>
      <c r="AT23" s="25">
        <v>579.24054528017905</v>
      </c>
      <c r="AU23" s="25">
        <v>3514.8285736646899</v>
      </c>
      <c r="AV23" s="25">
        <v>17.436477761316599</v>
      </c>
      <c r="AW23" s="25">
        <v>0</v>
      </c>
      <c r="AX23" s="25">
        <v>412.10009980654399</v>
      </c>
      <c r="AY23" s="25">
        <v>186921.57632872701</v>
      </c>
      <c r="AZ23" s="25">
        <v>98758.500481133495</v>
      </c>
      <c r="BA23" s="25">
        <v>88163.0758475943</v>
      </c>
      <c r="BB23" s="25">
        <v>20.334435986044699</v>
      </c>
      <c r="BC23" s="25">
        <v>0.47257266389986602</v>
      </c>
      <c r="BD23" s="25">
        <v>15214.176262074399</v>
      </c>
      <c r="BE23" s="25">
        <v>39.2937668798536</v>
      </c>
      <c r="BF23" s="25">
        <v>32161.857043932599</v>
      </c>
      <c r="BG23" s="25">
        <v>180.73381183330801</v>
      </c>
      <c r="BH23" s="25">
        <v>41.393757874083001</v>
      </c>
      <c r="BI23" s="25">
        <v>45953.839946868502</v>
      </c>
      <c r="BJ23" s="25">
        <v>3894.4955495884601</v>
      </c>
      <c r="BK23" s="25">
        <v>59.234784751070499</v>
      </c>
      <c r="BL23" s="25">
        <v>195.83069057579101</v>
      </c>
      <c r="BM23" s="25">
        <v>1.46010407370051</v>
      </c>
      <c r="BN23" s="25">
        <v>4874.5020854621698</v>
      </c>
      <c r="BO23" s="25">
        <v>7243.1409050600296</v>
      </c>
      <c r="BP23" s="25">
        <v>0</v>
      </c>
      <c r="BQ23" s="25">
        <v>3152.3650124222199</v>
      </c>
      <c r="BR23" s="25">
        <v>10181.6648737501</v>
      </c>
      <c r="BS23" s="91">
        <v>0</v>
      </c>
      <c r="BT23" s="25">
        <v>7791.5163865023496</v>
      </c>
      <c r="BU23" s="25">
        <v>314305.62834118702</v>
      </c>
      <c r="BV23" s="25">
        <v>2770.6647491347398</v>
      </c>
      <c r="BX23" s="22">
        <f t="shared" si="7"/>
        <v>-2.4375169189201511E-2</v>
      </c>
      <c r="BY23" s="22">
        <f t="shared" si="8"/>
        <v>-2.9699711242571449E-2</v>
      </c>
      <c r="BZ23" s="22">
        <f t="shared" si="9"/>
        <v>-2.214270436144844E-2</v>
      </c>
      <c r="CA23" s="22">
        <f t="shared" si="10"/>
        <v>-1.2896255914310451E-2</v>
      </c>
      <c r="CB23" s="22">
        <f t="shared" si="11"/>
        <v>-1.838051335426991E-2</v>
      </c>
      <c r="CC23" s="22">
        <f t="shared" si="12"/>
        <v>-2.6054931118681859E-2</v>
      </c>
      <c r="CD23" s="22">
        <f t="shared" si="13"/>
        <v>-3.2584093042063646E-2</v>
      </c>
    </row>
    <row r="24" spans="1:82" x14ac:dyDescent="0.25">
      <c r="A24" s="27" t="s">
        <v>187</v>
      </c>
      <c r="B24" s="82">
        <v>102591.00046</v>
      </c>
      <c r="C24" s="82">
        <v>2005.7027734000001</v>
      </c>
      <c r="D24" s="82">
        <v>4468.1303017</v>
      </c>
      <c r="E24" s="82">
        <v>11955.877704</v>
      </c>
      <c r="F24" s="82">
        <v>10132.994936999999</v>
      </c>
      <c r="G24" s="82">
        <v>736.27872639999998</v>
      </c>
      <c r="H24" s="82">
        <v>35686.292329000004</v>
      </c>
      <c r="J24" s="27" t="s">
        <v>187</v>
      </c>
      <c r="K24" s="91">
        <v>2490.00290971194</v>
      </c>
      <c r="L24" s="25">
        <v>1075.73539715532</v>
      </c>
      <c r="M24" s="25">
        <v>2018.4978049418501</v>
      </c>
      <c r="N24" s="25">
        <v>2018.4978049418501</v>
      </c>
      <c r="O24" s="25">
        <v>3785.2894456106901</v>
      </c>
      <c r="P24" s="91">
        <v>1.6429524850527299</v>
      </c>
      <c r="Q24" s="25">
        <v>573.56179486712006</v>
      </c>
      <c r="R24" s="25">
        <v>7763.7088601607302</v>
      </c>
      <c r="S24" s="25">
        <v>102584.30595302999</v>
      </c>
      <c r="T24" s="25">
        <v>2023.4413724799001</v>
      </c>
      <c r="U24" s="25">
        <v>1423.8965899377999</v>
      </c>
      <c r="V24" s="25">
        <v>368.81123323960099</v>
      </c>
      <c r="W24" s="25">
        <v>11.798186369133401</v>
      </c>
      <c r="X24" s="91">
        <v>1901.26723949139</v>
      </c>
      <c r="Y24" s="25">
        <v>2582.3428959492298</v>
      </c>
      <c r="Z24" s="25">
        <v>2582.3428959492298</v>
      </c>
      <c r="AA24" s="25">
        <v>24976448.333338801</v>
      </c>
      <c r="AB24" s="25">
        <v>0</v>
      </c>
      <c r="AC24" s="25">
        <v>593.87178591127702</v>
      </c>
      <c r="AD24" s="25">
        <v>154.93675048482601</v>
      </c>
      <c r="AE24" s="91">
        <v>199.292427737232</v>
      </c>
      <c r="AF24" s="25">
        <v>830.10444807916804</v>
      </c>
      <c r="AG24" s="25">
        <v>1310.8002986619999</v>
      </c>
      <c r="AH24" s="25">
        <v>0</v>
      </c>
      <c r="AI24" s="25">
        <v>2005.55886298164</v>
      </c>
      <c r="AJ24" s="25">
        <v>0</v>
      </c>
      <c r="AK24" s="91">
        <v>38264.793539245002</v>
      </c>
      <c r="AL24" s="25">
        <v>4021.0073573923701</v>
      </c>
      <c r="AM24" s="25">
        <v>446.77856021649399</v>
      </c>
      <c r="AN24" s="25">
        <v>4467.7859176088696</v>
      </c>
      <c r="AO24" s="25">
        <v>0</v>
      </c>
      <c r="AP24" s="25">
        <v>1865.1217571398799</v>
      </c>
      <c r="AQ24" s="25">
        <v>1.8856856393128201</v>
      </c>
      <c r="AR24" s="25">
        <v>8536.1805428500502</v>
      </c>
      <c r="AS24" s="25">
        <v>29.927901098452899</v>
      </c>
      <c r="AT24" s="25">
        <v>217.977066552026</v>
      </c>
      <c r="AU24" s="25">
        <v>498.15556190854102</v>
      </c>
      <c r="AV24" s="25">
        <v>1.6456571677221199</v>
      </c>
      <c r="AW24" s="25">
        <v>0</v>
      </c>
      <c r="AX24" s="25">
        <v>166.34519704029401</v>
      </c>
      <c r="AY24" s="25">
        <v>11955.8252781971</v>
      </c>
      <c r="AZ24" s="25">
        <v>10133.0077703018</v>
      </c>
      <c r="BA24" s="25">
        <v>1822.8175078953</v>
      </c>
      <c r="BB24" s="25">
        <v>3.2105645490170098</v>
      </c>
      <c r="BC24" s="25">
        <v>3.9524608530784697E-2</v>
      </c>
      <c r="BD24" s="25">
        <v>1317.23479820543</v>
      </c>
      <c r="BE24" s="25">
        <v>15.556346550372799</v>
      </c>
      <c r="BF24" s="25">
        <v>3198.87996296235</v>
      </c>
      <c r="BG24" s="25">
        <v>48.834908568814498</v>
      </c>
      <c r="BH24" s="25">
        <v>10.0184990294151</v>
      </c>
      <c r="BI24" s="25">
        <v>4570.6324027623896</v>
      </c>
      <c r="BJ24" s="25">
        <v>488.29479300952403</v>
      </c>
      <c r="BK24" s="25">
        <v>5.2351947148596896</v>
      </c>
      <c r="BL24" s="25">
        <v>47.287647606607202</v>
      </c>
      <c r="BM24" s="25">
        <v>0.140851337731554</v>
      </c>
      <c r="BN24" s="25">
        <v>736.25660135033002</v>
      </c>
      <c r="BO24" s="25">
        <v>1031.14708032882</v>
      </c>
      <c r="BP24" s="25">
        <v>0</v>
      </c>
      <c r="BQ24" s="25">
        <v>144.45495808210899</v>
      </c>
      <c r="BR24" s="25">
        <v>1309.19761984354</v>
      </c>
      <c r="BS24" s="91">
        <v>0</v>
      </c>
      <c r="BT24" s="25">
        <v>3044.5400353986201</v>
      </c>
      <c r="BU24" s="25">
        <v>35682.3259053004</v>
      </c>
      <c r="BV24" s="25">
        <v>743.06956991033496</v>
      </c>
      <c r="BX24" s="22">
        <f t="shared" si="7"/>
        <v>-6.5254329716879581E-5</v>
      </c>
      <c r="BY24" s="22">
        <f t="shared" si="8"/>
        <v>-7.1750620415263566E-5</v>
      </c>
      <c r="BZ24" s="22">
        <f t="shared" si="9"/>
        <v>-7.7075659812208684E-5</v>
      </c>
      <c r="CA24" s="22">
        <f t="shared" si="10"/>
        <v>-4.3849397089785693E-6</v>
      </c>
      <c r="CB24" s="22">
        <f t="shared" si="11"/>
        <v>1.2664865501184192E-6</v>
      </c>
      <c r="CC24" s="22">
        <f t="shared" si="12"/>
        <v>-3.0049828789901539E-5</v>
      </c>
      <c r="CD24" s="22">
        <f t="shared" si="13"/>
        <v>-1.1114698223720822E-4</v>
      </c>
    </row>
    <row r="25" spans="1:82" x14ac:dyDescent="0.25">
      <c r="A25" s="27" t="s">
        <v>188</v>
      </c>
      <c r="B25" s="82">
        <v>1069.0319913999999</v>
      </c>
      <c r="C25" s="82">
        <v>19.637100484000001</v>
      </c>
      <c r="D25" s="82">
        <v>46.160459727999999</v>
      </c>
      <c r="E25" s="82">
        <v>132.16977747999999</v>
      </c>
      <c r="F25" s="82">
        <v>112.63979507000001</v>
      </c>
      <c r="G25" s="82">
        <v>8.4206172060999993</v>
      </c>
      <c r="H25" s="82">
        <v>330.54392222000001</v>
      </c>
      <c r="J25" s="27" t="s">
        <v>188</v>
      </c>
      <c r="K25" s="91">
        <v>33.452234279993597</v>
      </c>
      <c r="L25" s="25">
        <v>9.6973966185818696</v>
      </c>
      <c r="M25" s="25">
        <v>15.8254560045761</v>
      </c>
      <c r="N25" s="25">
        <v>15.8254560045761</v>
      </c>
      <c r="O25" s="25">
        <v>28.6961761883463</v>
      </c>
      <c r="P25" s="91">
        <v>1.11023546333821E-2</v>
      </c>
      <c r="Q25" s="25">
        <v>6.0148303078917902</v>
      </c>
      <c r="R25" s="25">
        <v>73.032617035872505</v>
      </c>
      <c r="S25" s="25">
        <v>1069.1068322778699</v>
      </c>
      <c r="T25" s="25">
        <v>18.5758584563828</v>
      </c>
      <c r="U25" s="25">
        <v>12.246693333564</v>
      </c>
      <c r="V25" s="25">
        <v>3.6715862481906099</v>
      </c>
      <c r="W25" s="25">
        <v>0.158502286475592</v>
      </c>
      <c r="X25" s="91">
        <v>25.5427992898912</v>
      </c>
      <c r="Y25" s="25">
        <v>27.081438566527201</v>
      </c>
      <c r="Z25" s="25">
        <v>27.081438566527201</v>
      </c>
      <c r="AA25" s="25">
        <v>277667.69353560702</v>
      </c>
      <c r="AB25" s="25">
        <v>0</v>
      </c>
      <c r="AC25" s="25">
        <v>5.1001197565954</v>
      </c>
      <c r="AD25" s="25">
        <v>1.48457417076439</v>
      </c>
      <c r="AE25" s="91">
        <v>1.44764922266576</v>
      </c>
      <c r="AF25" s="25">
        <v>9.2703066687368008</v>
      </c>
      <c r="AG25" s="25">
        <v>17.6101083647679</v>
      </c>
      <c r="AH25" s="25">
        <v>0</v>
      </c>
      <c r="AI25" s="25">
        <v>19.6377142751478</v>
      </c>
      <c r="AJ25" s="25">
        <v>0</v>
      </c>
      <c r="AK25" s="91">
        <v>353.615043348379</v>
      </c>
      <c r="AL25" s="25">
        <v>41.549103869662702</v>
      </c>
      <c r="AM25" s="25">
        <v>4.6165672357898302</v>
      </c>
      <c r="AN25" s="25">
        <v>46.165671105452503</v>
      </c>
      <c r="AO25" s="25">
        <v>0</v>
      </c>
      <c r="AP25" s="25">
        <v>19.242607444512402</v>
      </c>
      <c r="AQ25" s="25">
        <v>2.1059031950484201E-2</v>
      </c>
      <c r="AR25" s="25">
        <v>66.418963219464601</v>
      </c>
      <c r="AS25" s="25">
        <v>0.33051352502521503</v>
      </c>
      <c r="AT25" s="25">
        <v>2.4811499319322898</v>
      </c>
      <c r="AU25" s="25">
        <v>5.58827032854379</v>
      </c>
      <c r="AV25" s="25">
        <v>1.8242717813896799E-2</v>
      </c>
      <c r="AW25" s="25">
        <v>0</v>
      </c>
      <c r="AX25" s="25">
        <v>1.8945647822660201</v>
      </c>
      <c r="AY25" s="25">
        <v>132.18259579108499</v>
      </c>
      <c r="AZ25" s="25">
        <v>112.650414306603</v>
      </c>
      <c r="BA25" s="25">
        <v>19.532181484482201</v>
      </c>
      <c r="BB25" s="25">
        <v>3.6102629562878498E-2</v>
      </c>
      <c r="BC25" s="25">
        <v>4.3613166002524201E-4</v>
      </c>
      <c r="BD25" s="25">
        <v>14.554954054575401</v>
      </c>
      <c r="BE25" s="25">
        <v>0.17714838076026301</v>
      </c>
      <c r="BF25" s="25">
        <v>35.525624145019997</v>
      </c>
      <c r="BG25" s="25">
        <v>0.553960920870605</v>
      </c>
      <c r="BH25" s="25">
        <v>0.113483625059938</v>
      </c>
      <c r="BI25" s="25">
        <v>50.759818581656397</v>
      </c>
      <c r="BJ25" s="25">
        <v>4.3935973786656497</v>
      </c>
      <c r="BK25" s="25">
        <v>5.7893153436178901E-2</v>
      </c>
      <c r="BL25" s="25">
        <v>0.53562977562459602</v>
      </c>
      <c r="BM25" s="25">
        <v>1.5625908453071799E-3</v>
      </c>
      <c r="BN25" s="25">
        <v>8.4212351694527499</v>
      </c>
      <c r="BO25" s="25">
        <v>8.9646656602334698</v>
      </c>
      <c r="BP25" s="25">
        <v>0</v>
      </c>
      <c r="BQ25" s="25">
        <v>1.9388794105948299</v>
      </c>
      <c r="BR25" s="25">
        <v>11.696847623820901</v>
      </c>
      <c r="BS25" s="91">
        <v>0</v>
      </c>
      <c r="BT25" s="25">
        <v>22.1253641342085</v>
      </c>
      <c r="BU25" s="25">
        <v>330.55756686894</v>
      </c>
      <c r="BV25" s="25">
        <v>5.6776995657368596</v>
      </c>
      <c r="BX25" s="22">
        <f t="shared" si="7"/>
        <v>7.0008080648702341E-5</v>
      </c>
      <c r="BY25" s="22">
        <f t="shared" si="8"/>
        <v>3.1256709629782399E-5</v>
      </c>
      <c r="BZ25" s="22">
        <f t="shared" si="9"/>
        <v>1.1289700066273126E-4</v>
      </c>
      <c r="CA25" s="22">
        <f t="shared" si="10"/>
        <v>9.6983677580440367E-5</v>
      </c>
      <c r="CB25" s="22">
        <f t="shared" si="11"/>
        <v>9.4276064657186672E-5</v>
      </c>
      <c r="CC25" s="22">
        <f t="shared" si="12"/>
        <v>7.3386942741309963E-5</v>
      </c>
      <c r="CD25" s="22">
        <f t="shared" si="13"/>
        <v>4.1279382323374947E-5</v>
      </c>
    </row>
    <row r="26" spans="1:82" x14ac:dyDescent="0.25">
      <c r="A26" s="27" t="s">
        <v>189</v>
      </c>
      <c r="B26" s="82">
        <v>118505.42602</v>
      </c>
      <c r="C26" s="82">
        <v>2324.0971982000001</v>
      </c>
      <c r="D26" s="82">
        <v>4268.6423080000004</v>
      </c>
      <c r="E26" s="82">
        <v>16857.428411000001</v>
      </c>
      <c r="F26" s="82">
        <v>14603.281532999999</v>
      </c>
      <c r="G26" s="82">
        <v>1069.9035085</v>
      </c>
      <c r="H26" s="82">
        <v>30097.662101000002</v>
      </c>
      <c r="J26" s="27" t="s">
        <v>189</v>
      </c>
      <c r="K26" s="91">
        <v>5168.3452594522796</v>
      </c>
      <c r="L26" s="25">
        <v>828.16203800251196</v>
      </c>
      <c r="M26" s="25">
        <v>853.59851516238405</v>
      </c>
      <c r="N26" s="25">
        <v>853.59851516238405</v>
      </c>
      <c r="O26" s="25">
        <v>1310.8583327802901</v>
      </c>
      <c r="P26" s="91">
        <v>0.16934002553448499</v>
      </c>
      <c r="Q26" s="25">
        <v>691.01019745519204</v>
      </c>
      <c r="R26" s="25">
        <v>6876.6447395190198</v>
      </c>
      <c r="S26" s="25">
        <v>118505.414136829</v>
      </c>
      <c r="T26" s="25">
        <v>1656.7904090986999</v>
      </c>
      <c r="U26" s="25">
        <v>922.11319854142005</v>
      </c>
      <c r="V26" s="25">
        <v>386.40942427457799</v>
      </c>
      <c r="W26" s="25">
        <v>24.4887372421138</v>
      </c>
      <c r="X26" s="91">
        <v>3946.3440488839401</v>
      </c>
      <c r="Y26" s="25">
        <v>3111.3968473335199</v>
      </c>
      <c r="Z26" s="25">
        <v>3111.3968473335199</v>
      </c>
      <c r="AA26" s="25">
        <v>35996276.173012398</v>
      </c>
      <c r="AB26" s="25">
        <v>0</v>
      </c>
      <c r="AC26" s="25">
        <v>382.32425068684898</v>
      </c>
      <c r="AD26" s="25">
        <v>145.23791524691799</v>
      </c>
      <c r="AE26" s="91">
        <v>50.353632389716601</v>
      </c>
      <c r="AF26" s="25">
        <v>1167.0478950998399</v>
      </c>
      <c r="AG26" s="25">
        <v>2720.7486739281198</v>
      </c>
      <c r="AH26" s="25">
        <v>0</v>
      </c>
      <c r="AI26" s="25">
        <v>2324.0967229089902</v>
      </c>
      <c r="AJ26" s="25">
        <v>0</v>
      </c>
      <c r="AK26" s="91">
        <v>32020.014254247999</v>
      </c>
      <c r="AL26" s="25">
        <v>3841.7767438958899</v>
      </c>
      <c r="AM26" s="25">
        <v>426.86406412870502</v>
      </c>
      <c r="AN26" s="25">
        <v>4268.6408080246001</v>
      </c>
      <c r="AO26" s="25">
        <v>0</v>
      </c>
      <c r="AP26" s="25">
        <v>2153.5225288798401</v>
      </c>
      <c r="AQ26" s="25">
        <v>2.29152435350011</v>
      </c>
      <c r="AR26" s="25">
        <v>3460.2328763098899</v>
      </c>
      <c r="AS26" s="25">
        <v>52.948197868571398</v>
      </c>
      <c r="AT26" s="25">
        <v>56.042732042196398</v>
      </c>
      <c r="AU26" s="25">
        <v>494.07569238303103</v>
      </c>
      <c r="AV26" s="25">
        <v>2.6052367263898701</v>
      </c>
      <c r="AW26" s="25">
        <v>0</v>
      </c>
      <c r="AX26" s="25">
        <v>37.767311878944199</v>
      </c>
      <c r="AY26" s="25">
        <v>16858.2526331507</v>
      </c>
      <c r="AZ26" s="25">
        <v>14604.1059833605</v>
      </c>
      <c r="BA26" s="25">
        <v>2254.1466497902802</v>
      </c>
      <c r="BB26" s="25">
        <v>2.7970157015162198</v>
      </c>
      <c r="BC26" s="25">
        <v>7.1557011802113102E-2</v>
      </c>
      <c r="BD26" s="25">
        <v>2295.3641053566798</v>
      </c>
      <c r="BE26" s="25">
        <v>3.6580226374443998</v>
      </c>
      <c r="BF26" s="25">
        <v>4774.8711406273196</v>
      </c>
      <c r="BG26" s="25">
        <v>21.068503197583698</v>
      </c>
      <c r="BH26" s="25">
        <v>5.0431921848355001</v>
      </c>
      <c r="BI26" s="25">
        <v>6822.4880149418204</v>
      </c>
      <c r="BJ26" s="25">
        <v>373.48985434167503</v>
      </c>
      <c r="BK26" s="25">
        <v>8.9168332858237296</v>
      </c>
      <c r="BL26" s="25">
        <v>23.879314078385299</v>
      </c>
      <c r="BM26" s="25">
        <v>0.21758908466740501</v>
      </c>
      <c r="BN26" s="25">
        <v>1069.9032199130199</v>
      </c>
      <c r="BO26" s="25">
        <v>696.11377628722801</v>
      </c>
      <c r="BP26" s="25">
        <v>0</v>
      </c>
      <c r="BQ26" s="25">
        <v>299.29622511660602</v>
      </c>
      <c r="BR26" s="25">
        <v>976.83525971651898</v>
      </c>
      <c r="BS26" s="91">
        <v>0</v>
      </c>
      <c r="BT26" s="25">
        <v>772.14078399151094</v>
      </c>
      <c r="BU26" s="25">
        <v>30097.6584077999</v>
      </c>
      <c r="BV26" s="25">
        <v>270.48107735904699</v>
      </c>
      <c r="BX26" s="22">
        <f t="shared" si="7"/>
        <v>-1.0027533251318103E-7</v>
      </c>
      <c r="BY26" s="22">
        <f t="shared" si="8"/>
        <v>-2.0450565075430734E-7</v>
      </c>
      <c r="BZ26" s="22">
        <f t="shared" si="9"/>
        <v>-3.5139402462505336E-7</v>
      </c>
      <c r="CA26" s="22">
        <f t="shared" si="10"/>
        <v>4.8893706121930466E-5</v>
      </c>
      <c r="CB26" s="22">
        <f t="shared" si="11"/>
        <v>5.6456513464939908E-5</v>
      </c>
      <c r="CC26" s="22">
        <f t="shared" si="12"/>
        <v>-2.6973178217670105E-7</v>
      </c>
      <c r="CD26" s="22">
        <f t="shared" si="13"/>
        <v>-1.2270720861111119E-7</v>
      </c>
    </row>
    <row r="27" spans="1:82" x14ac:dyDescent="0.25">
      <c r="A27" s="27" t="s">
        <v>190</v>
      </c>
      <c r="B27" s="82">
        <v>70600.422038999997</v>
      </c>
      <c r="C27" s="82">
        <v>1415.8423829000001</v>
      </c>
      <c r="D27" s="82">
        <v>3715.9953151</v>
      </c>
      <c r="E27" s="82">
        <v>5067.5980539000002</v>
      </c>
      <c r="F27" s="82">
        <v>4158.5304714000004</v>
      </c>
      <c r="G27" s="82">
        <v>293.66807385999999</v>
      </c>
      <c r="H27" s="82">
        <v>37100.637549999999</v>
      </c>
      <c r="J27" s="27" t="s">
        <v>190</v>
      </c>
      <c r="K27" s="91">
        <v>89.941182772805902</v>
      </c>
      <c r="L27" s="25">
        <v>1183.04010902032</v>
      </c>
      <c r="M27" s="25">
        <v>2790.3208269860302</v>
      </c>
      <c r="N27" s="25">
        <v>2790.3208269860302</v>
      </c>
      <c r="O27" s="25">
        <v>5468.8229037350102</v>
      </c>
      <c r="P27" s="91">
        <v>2.6991799768697402</v>
      </c>
      <c r="Q27" s="25">
        <v>427.58443912139501</v>
      </c>
      <c r="R27" s="25">
        <v>7805.2851519736696</v>
      </c>
      <c r="S27" s="25">
        <v>70601.357973952297</v>
      </c>
      <c r="T27" s="25">
        <v>2144.6142787058602</v>
      </c>
      <c r="U27" s="25">
        <v>1707.73028390933</v>
      </c>
      <c r="V27" s="25">
        <v>322.12679461932697</v>
      </c>
      <c r="W27" s="25">
        <v>0.426160825446672</v>
      </c>
      <c r="X27" s="91">
        <v>68.675562131511199</v>
      </c>
      <c r="Y27" s="25">
        <v>1924.89313624639</v>
      </c>
      <c r="Z27" s="25">
        <v>1924.89313624639</v>
      </c>
      <c r="AA27" s="25">
        <v>10250582.270963401</v>
      </c>
      <c r="AB27" s="25">
        <v>0</v>
      </c>
      <c r="AC27" s="25">
        <v>714.09775213910098</v>
      </c>
      <c r="AD27" s="25">
        <v>149.24686446484</v>
      </c>
      <c r="AE27" s="91">
        <v>303.13032276949599</v>
      </c>
      <c r="AF27" s="25">
        <v>482.83458949657</v>
      </c>
      <c r="AG27" s="25">
        <v>47.347325399240503</v>
      </c>
      <c r="AH27" s="25">
        <v>0</v>
      </c>
      <c r="AI27" s="25">
        <v>1415.87263465775</v>
      </c>
      <c r="AJ27" s="25">
        <v>0</v>
      </c>
      <c r="AK27" s="91">
        <v>39995.156649746197</v>
      </c>
      <c r="AL27" s="25">
        <v>3344.4266262559399</v>
      </c>
      <c r="AM27" s="25">
        <v>371.602983104879</v>
      </c>
      <c r="AN27" s="25">
        <v>3716.0296093608199</v>
      </c>
      <c r="AO27" s="25">
        <v>0</v>
      </c>
      <c r="AP27" s="25">
        <v>1466.60701064358</v>
      </c>
      <c r="AQ27" s="25">
        <v>1.1606623549771999</v>
      </c>
      <c r="AR27" s="25">
        <v>11922.0705617814</v>
      </c>
      <c r="AS27" s="25">
        <v>3.3740179644725199</v>
      </c>
      <c r="AT27" s="25">
        <v>323.71373868615501</v>
      </c>
      <c r="AU27" s="25">
        <v>407.62859618490103</v>
      </c>
      <c r="AV27" s="25">
        <v>0.46347193582345297</v>
      </c>
      <c r="AW27" s="25">
        <v>0</v>
      </c>
      <c r="AX27" s="25">
        <v>251.57463604446701</v>
      </c>
      <c r="AY27" s="25">
        <v>5067.4492673058703</v>
      </c>
      <c r="AZ27" s="25">
        <v>4158.3874652478598</v>
      </c>
      <c r="BA27" s="25">
        <v>909.061802058014</v>
      </c>
      <c r="BB27" s="25">
        <v>2.9785883043701098</v>
      </c>
      <c r="BC27" s="25">
        <v>2.9760596791172699E-3</v>
      </c>
      <c r="BD27" s="25">
        <v>180.33808095371899</v>
      </c>
      <c r="BE27" s="25">
        <v>23.412445721655399</v>
      </c>
      <c r="BF27" s="25">
        <v>1163.4465784817801</v>
      </c>
      <c r="BG27" s="25">
        <v>64.797702883094402</v>
      </c>
      <c r="BH27" s="25">
        <v>12.638919056201299</v>
      </c>
      <c r="BI27" s="25">
        <v>1662.3211456318099</v>
      </c>
      <c r="BJ27" s="25">
        <v>538.97941878730603</v>
      </c>
      <c r="BK27" s="25">
        <v>0.90353179274348605</v>
      </c>
      <c r="BL27" s="25">
        <v>59.587811648120201</v>
      </c>
      <c r="BM27" s="25">
        <v>4.4561543874733302E-2</v>
      </c>
      <c r="BN27" s="25">
        <v>293.66739004546997</v>
      </c>
      <c r="BO27" s="25">
        <v>1213.6036015923501</v>
      </c>
      <c r="BP27" s="25">
        <v>0</v>
      </c>
      <c r="BQ27" s="25">
        <v>5.6578312845018397</v>
      </c>
      <c r="BR27" s="25">
        <v>1465.0895035593601</v>
      </c>
      <c r="BS27" s="91">
        <v>0</v>
      </c>
      <c r="BT27" s="25">
        <v>4628.48145681397</v>
      </c>
      <c r="BU27" s="25">
        <v>37101.505266841901</v>
      </c>
      <c r="BV27" s="25">
        <v>1062.8408747071501</v>
      </c>
      <c r="BX27" s="22">
        <f t="shared" si="7"/>
        <v>1.3256789765125534E-5</v>
      </c>
      <c r="BY27" s="22">
        <f t="shared" si="8"/>
        <v>2.1366614049229482E-5</v>
      </c>
      <c r="BZ27" s="22">
        <f t="shared" si="9"/>
        <v>9.2288224047480572E-6</v>
      </c>
      <c r="CA27" s="22">
        <f t="shared" si="10"/>
        <v>-2.9360377943823373E-5</v>
      </c>
      <c r="CB27" s="22">
        <f t="shared" si="11"/>
        <v>-3.4388626733416951E-5</v>
      </c>
      <c r="CC27" s="22">
        <f t="shared" si="12"/>
        <v>-2.3285286719548151E-6</v>
      </c>
      <c r="CD27" s="22">
        <f t="shared" si="13"/>
        <v>2.3388192203767418E-5</v>
      </c>
    </row>
    <row r="28" spans="1:82" x14ac:dyDescent="0.25">
      <c r="A28" s="27" t="s">
        <v>191</v>
      </c>
      <c r="B28" s="82">
        <v>411083.58682999999</v>
      </c>
      <c r="C28" s="82">
        <v>7365.6151275000002</v>
      </c>
      <c r="D28" s="82">
        <v>16811.403760000001</v>
      </c>
      <c r="E28" s="82">
        <v>63061.655917999997</v>
      </c>
      <c r="F28" s="82">
        <v>49391.205256000001</v>
      </c>
      <c r="G28" s="82">
        <v>3481.8777025999998</v>
      </c>
      <c r="H28" s="82">
        <v>97671.109674000007</v>
      </c>
      <c r="J28" s="27" t="s">
        <v>191</v>
      </c>
      <c r="K28" s="91">
        <v>16245.6162631142</v>
      </c>
      <c r="L28" s="25">
        <v>2701.0507103279801</v>
      </c>
      <c r="M28" s="25">
        <v>2915.60288939877</v>
      </c>
      <c r="N28" s="25">
        <v>2915.60288939877</v>
      </c>
      <c r="O28" s="25">
        <v>4576.6120840640497</v>
      </c>
      <c r="P28" s="91">
        <v>0.75814069100783099</v>
      </c>
      <c r="Q28" s="25">
        <v>2206.8573155906602</v>
      </c>
      <c r="R28" s="25">
        <v>22259.106484294702</v>
      </c>
      <c r="S28" s="25">
        <v>411079.47060015303</v>
      </c>
      <c r="T28" s="25">
        <v>5385.0126492316904</v>
      </c>
      <c r="U28" s="25">
        <v>3040.1793041392002</v>
      </c>
      <c r="V28" s="25">
        <v>1241.01863196934</v>
      </c>
      <c r="W28" s="25">
        <v>76.975311754279701</v>
      </c>
      <c r="X28" s="91">
        <v>12404.5122081764</v>
      </c>
      <c r="Y28" s="25">
        <v>9936.7405197717198</v>
      </c>
      <c r="Z28" s="25">
        <v>9936.7405197717198</v>
      </c>
      <c r="AA28" s="25">
        <v>121745795.429216</v>
      </c>
      <c r="AB28" s="25">
        <v>0</v>
      </c>
      <c r="AC28" s="25">
        <v>1261.0180379558401</v>
      </c>
      <c r="AD28" s="25">
        <v>468.81566605932102</v>
      </c>
      <c r="AE28" s="91">
        <v>183.59514570094601</v>
      </c>
      <c r="AF28" s="25">
        <v>3707.1175451604099</v>
      </c>
      <c r="AG28" s="25">
        <v>8552.1118213733807</v>
      </c>
      <c r="AH28" s="25">
        <v>0</v>
      </c>
      <c r="AI28" s="25">
        <v>7365.56152130601</v>
      </c>
      <c r="AJ28" s="25">
        <v>0</v>
      </c>
      <c r="AK28" s="91">
        <v>103951.895896206</v>
      </c>
      <c r="AL28" s="25">
        <v>15130.056747058199</v>
      </c>
      <c r="AM28" s="25">
        <v>1681.1175674840299</v>
      </c>
      <c r="AN28" s="25">
        <v>16811.174314542201</v>
      </c>
      <c r="AO28" s="25">
        <v>0</v>
      </c>
      <c r="AP28" s="25">
        <v>6888.8685800786398</v>
      </c>
      <c r="AQ28" s="25">
        <v>8.01746867066805</v>
      </c>
      <c r="AR28" s="25">
        <v>11870.156002809499</v>
      </c>
      <c r="AS28" s="25">
        <v>172.92739490577901</v>
      </c>
      <c r="AT28" s="25">
        <v>351.33788350777297</v>
      </c>
      <c r="AU28" s="25">
        <v>1811.3825295832601</v>
      </c>
      <c r="AV28" s="25">
        <v>8.6650150454427699</v>
      </c>
      <c r="AW28" s="25">
        <v>0</v>
      </c>
      <c r="AX28" s="25">
        <v>254.338425467793</v>
      </c>
      <c r="AY28" s="25">
        <v>63063.895525859698</v>
      </c>
      <c r="AZ28" s="25">
        <v>49393.521009746699</v>
      </c>
      <c r="BA28" s="25">
        <v>13670.374516112999</v>
      </c>
      <c r="BB28" s="25">
        <v>10.6071620836984</v>
      </c>
      <c r="BC28" s="25">
        <v>0.23287034022828801</v>
      </c>
      <c r="BD28" s="25">
        <v>7514.5119320204803</v>
      </c>
      <c r="BE28" s="25">
        <v>24.132742634412999</v>
      </c>
      <c r="BF28" s="25">
        <v>16046.282634523201</v>
      </c>
      <c r="BG28" s="25">
        <v>102.168523327656</v>
      </c>
      <c r="BH28" s="25">
        <v>22.9464706907631</v>
      </c>
      <c r="BI28" s="25">
        <v>22927.429193714601</v>
      </c>
      <c r="BJ28" s="25">
        <v>1218.59207807027</v>
      </c>
      <c r="BK28" s="25">
        <v>29.2984280172181</v>
      </c>
      <c r="BL28" s="25">
        <v>108.515555965982</v>
      </c>
      <c r="BM28" s="25">
        <v>0.72677924767274604</v>
      </c>
      <c r="BN28" s="25">
        <v>3481.8558004905199</v>
      </c>
      <c r="BO28" s="25">
        <v>2288.7361763174699</v>
      </c>
      <c r="BP28" s="25">
        <v>0</v>
      </c>
      <c r="BQ28" s="25">
        <v>940.81332995224204</v>
      </c>
      <c r="BR28" s="25">
        <v>3191.7829727779399</v>
      </c>
      <c r="BS28" s="91">
        <v>0</v>
      </c>
      <c r="BT28" s="25">
        <v>2813.6548927396202</v>
      </c>
      <c r="BU28" s="25">
        <v>97669.7639071413</v>
      </c>
      <c r="BV28" s="25">
        <v>938.83809275263195</v>
      </c>
      <c r="BX28" s="22">
        <f t="shared" si="7"/>
        <v>-1.0013121367113522E-5</v>
      </c>
      <c r="BY28" s="22">
        <f t="shared" si="8"/>
        <v>-7.2778977807326202E-6</v>
      </c>
      <c r="BZ28" s="22">
        <f t="shared" si="9"/>
        <v>-1.3648203390748024E-5</v>
      </c>
      <c r="CA28" s="22">
        <f t="shared" si="10"/>
        <v>3.551457422262118E-5</v>
      </c>
      <c r="CB28" s="22">
        <f t="shared" si="11"/>
        <v>4.6885953373580035E-5</v>
      </c>
      <c r="CC28" s="22">
        <f t="shared" si="12"/>
        <v>-6.2903155569104933E-6</v>
      </c>
      <c r="CD28" s="22">
        <f t="shared" si="13"/>
        <v>-1.3778556045885777E-5</v>
      </c>
    </row>
    <row r="29" spans="1:82" x14ac:dyDescent="0.25">
      <c r="A29" s="27" t="s">
        <v>192</v>
      </c>
      <c r="B29" s="82">
        <v>34493.008569999998</v>
      </c>
      <c r="C29" s="82">
        <v>554.05517996000003</v>
      </c>
      <c r="D29" s="82">
        <v>1783.6517039</v>
      </c>
      <c r="E29" s="82">
        <v>5870.6000664000003</v>
      </c>
      <c r="F29" s="82">
        <v>3599.0572861000001</v>
      </c>
      <c r="G29" s="82">
        <v>210.27878222999999</v>
      </c>
      <c r="H29" s="82">
        <v>10742.141755000001</v>
      </c>
      <c r="J29" s="27" t="s">
        <v>192</v>
      </c>
      <c r="K29" s="91">
        <v>1713.2631302657101</v>
      </c>
      <c r="L29" s="25">
        <v>298.914459113514</v>
      </c>
      <c r="M29" s="25">
        <v>340.87605896699802</v>
      </c>
      <c r="N29" s="25">
        <v>340.87605896699802</v>
      </c>
      <c r="O29" s="25">
        <v>548.17979764083395</v>
      </c>
      <c r="P29" s="91">
        <v>0.11239696153623301</v>
      </c>
      <c r="Q29" s="25">
        <v>237.735481059135</v>
      </c>
      <c r="R29" s="25">
        <v>2439.9242162597002</v>
      </c>
      <c r="S29" s="25">
        <v>34489.906135969999</v>
      </c>
      <c r="T29" s="25">
        <v>593.36199077659001</v>
      </c>
      <c r="U29" s="25">
        <v>340.97293977577999</v>
      </c>
      <c r="V29" s="25">
        <v>134.672948819591</v>
      </c>
      <c r="W29" s="25">
        <v>8.1178210940697202</v>
      </c>
      <c r="X29" s="91">
        <v>1308.17993076067</v>
      </c>
      <c r="Y29" s="25">
        <v>1070.4384779515899</v>
      </c>
      <c r="Z29" s="25">
        <v>1070.4384779515899</v>
      </c>
      <c r="AA29" s="25">
        <v>8871075.34433439</v>
      </c>
      <c r="AB29" s="25">
        <v>0</v>
      </c>
      <c r="AC29" s="25">
        <v>141.49942600175601</v>
      </c>
      <c r="AD29" s="25">
        <v>51.206740931015901</v>
      </c>
      <c r="AE29" s="91">
        <v>22.9988913590355</v>
      </c>
      <c r="AF29" s="25">
        <v>396.51812384388802</v>
      </c>
      <c r="AG29" s="25">
        <v>901.90546574334905</v>
      </c>
      <c r="AH29" s="25">
        <v>0</v>
      </c>
      <c r="AI29" s="25">
        <v>553.99102322018098</v>
      </c>
      <c r="AJ29" s="25">
        <v>0</v>
      </c>
      <c r="AK29" s="91">
        <v>11437.312550251499</v>
      </c>
      <c r="AL29" s="25">
        <v>1605.13953473877</v>
      </c>
      <c r="AM29" s="25">
        <v>178.34883687318401</v>
      </c>
      <c r="AN29" s="25">
        <v>1783.48837161196</v>
      </c>
      <c r="AO29" s="25">
        <v>0</v>
      </c>
      <c r="AP29" s="25">
        <v>743.69612120189299</v>
      </c>
      <c r="AQ29" s="25">
        <v>0.59925916599149998</v>
      </c>
      <c r="AR29" s="25">
        <v>1394.55794067428</v>
      </c>
      <c r="AS29" s="25">
        <v>12.253505379387899</v>
      </c>
      <c r="AT29" s="25">
        <v>34.723170206738402</v>
      </c>
      <c r="AU29" s="25">
        <v>139.90000539030001</v>
      </c>
      <c r="AV29" s="25">
        <v>0.62312740995497096</v>
      </c>
      <c r="AW29" s="25">
        <v>0</v>
      </c>
      <c r="AX29" s="25">
        <v>25.671113003411602</v>
      </c>
      <c r="AY29" s="25">
        <v>5870.5803968569098</v>
      </c>
      <c r="AZ29" s="25">
        <v>3599.0721516368098</v>
      </c>
      <c r="BA29" s="25">
        <v>2271.5082452201</v>
      </c>
      <c r="BB29" s="25">
        <v>0.83758055765913197</v>
      </c>
      <c r="BC29" s="25">
        <v>1.6452400337307101E-2</v>
      </c>
      <c r="BD29" s="25">
        <v>533.51833696985705</v>
      </c>
      <c r="BE29" s="25">
        <v>2.4215806794644901</v>
      </c>
      <c r="BF29" s="25">
        <v>1163.4025276432001</v>
      </c>
      <c r="BG29" s="25">
        <v>9.1875110920043799</v>
      </c>
      <c r="BH29" s="25">
        <v>2.0040890490914198</v>
      </c>
      <c r="BI29" s="25">
        <v>1662.3032722763201</v>
      </c>
      <c r="BJ29" s="25">
        <v>134.91990379862099</v>
      </c>
      <c r="BK29" s="25">
        <v>2.08635825680539</v>
      </c>
      <c r="BL29" s="25">
        <v>9.47182074549292</v>
      </c>
      <c r="BM29" s="25">
        <v>5.24414107817038E-2</v>
      </c>
      <c r="BN29" s="25">
        <v>210.26759889724701</v>
      </c>
      <c r="BO29" s="25">
        <v>255.82725743856099</v>
      </c>
      <c r="BP29" s="25">
        <v>0</v>
      </c>
      <c r="BQ29" s="25">
        <v>99.223613439936997</v>
      </c>
      <c r="BR29" s="25">
        <v>354.02987662420497</v>
      </c>
      <c r="BS29" s="91">
        <v>0</v>
      </c>
      <c r="BT29" s="25">
        <v>352.25979431174397</v>
      </c>
      <c r="BU29" s="25">
        <v>10740.3832066226</v>
      </c>
      <c r="BV29" s="25">
        <v>111.742152755489</v>
      </c>
      <c r="BX29" s="22">
        <f t="shared" si="7"/>
        <v>-8.9943851192425317E-5</v>
      </c>
      <c r="BY29" s="22">
        <f t="shared" si="8"/>
        <v>-1.1579485607135079E-4</v>
      </c>
      <c r="BZ29" s="22">
        <f t="shared" si="9"/>
        <v>-9.1571850985750123E-5</v>
      </c>
      <c r="CA29" s="22">
        <f t="shared" si="10"/>
        <v>-3.3505166197635699E-6</v>
      </c>
      <c r="CB29" s="22">
        <f t="shared" si="11"/>
        <v>4.1303973868951562E-6</v>
      </c>
      <c r="CC29" s="22">
        <f t="shared" si="12"/>
        <v>-5.3183362745299858E-5</v>
      </c>
      <c r="CD29" s="22">
        <f t="shared" si="13"/>
        <v>-1.6370556426343444E-4</v>
      </c>
    </row>
    <row r="30" spans="1:82" x14ac:dyDescent="0.25">
      <c r="A30" s="27" t="s">
        <v>193</v>
      </c>
      <c r="B30" s="82">
        <v>666117.55489999999</v>
      </c>
      <c r="C30" s="82">
        <v>12838.494978000001</v>
      </c>
      <c r="D30" s="82">
        <v>23656.703680999999</v>
      </c>
      <c r="E30" s="82">
        <v>93214.051101000005</v>
      </c>
      <c r="F30" s="82">
        <v>78769.758530999999</v>
      </c>
      <c r="G30" s="82">
        <v>5714.5970852999999</v>
      </c>
      <c r="H30" s="82">
        <v>180666.54461000001</v>
      </c>
      <c r="J30" s="27" t="s">
        <v>193</v>
      </c>
      <c r="K30" s="91">
        <v>27505.183766358099</v>
      </c>
      <c r="L30" s="25">
        <v>5061.8592077797903</v>
      </c>
      <c r="M30" s="25">
        <v>6097.1462329824799</v>
      </c>
      <c r="N30" s="25">
        <v>6097.1462329824799</v>
      </c>
      <c r="O30" s="25">
        <v>10026.2761850938</v>
      </c>
      <c r="P30" s="91">
        <v>2.4112453277036301</v>
      </c>
      <c r="Q30" s="25">
        <v>3910.19421976594</v>
      </c>
      <c r="R30" s="25">
        <v>40900.900952884404</v>
      </c>
      <c r="S30" s="25">
        <v>666105.09759619005</v>
      </c>
      <c r="T30" s="25">
        <v>10002.1606438611</v>
      </c>
      <c r="U30" s="25">
        <v>5854.79449270232</v>
      </c>
      <c r="V30" s="25">
        <v>2233.0582864919102</v>
      </c>
      <c r="W30" s="25">
        <v>130.32564750841101</v>
      </c>
      <c r="X30" s="91">
        <v>21001.874046673998</v>
      </c>
      <c r="Y30" s="25">
        <v>17606.132796449401</v>
      </c>
      <c r="Z30" s="25">
        <v>17606.132796449401</v>
      </c>
      <c r="AA30" s="25">
        <v>194161086.06351599</v>
      </c>
      <c r="AB30" s="25">
        <v>0</v>
      </c>
      <c r="AC30" s="25">
        <v>2430.8834672952498</v>
      </c>
      <c r="AD30" s="25">
        <v>855.10631166386599</v>
      </c>
      <c r="AE30" s="91">
        <v>437.25397653450199</v>
      </c>
      <c r="AF30" s="25">
        <v>6469.9010169938101</v>
      </c>
      <c r="AG30" s="25">
        <v>14479.4315055068</v>
      </c>
      <c r="AH30" s="25">
        <v>0</v>
      </c>
      <c r="AI30" s="25">
        <v>12838.290911752199</v>
      </c>
      <c r="AJ30" s="25">
        <v>0</v>
      </c>
      <c r="AK30" s="91">
        <v>192493.48603768699</v>
      </c>
      <c r="AL30" s="25">
        <v>21290.4070014319</v>
      </c>
      <c r="AM30" s="25">
        <v>2365.6003225401601</v>
      </c>
      <c r="AN30" s="25">
        <v>23656.007323972</v>
      </c>
      <c r="AO30" s="25">
        <v>0</v>
      </c>
      <c r="AP30" s="25">
        <v>12261.1284641324</v>
      </c>
      <c r="AQ30" s="25">
        <v>12.7667632941461</v>
      </c>
      <c r="AR30" s="25">
        <v>25058.1598981633</v>
      </c>
      <c r="AS30" s="25">
        <v>276.23613183859902</v>
      </c>
      <c r="AT30" s="25">
        <v>548.475713174269</v>
      </c>
      <c r="AU30" s="25">
        <v>2878.5350405815798</v>
      </c>
      <c r="AV30" s="25">
        <v>13.829738882807799</v>
      </c>
      <c r="AW30" s="25">
        <v>0</v>
      </c>
      <c r="AX30" s="25">
        <v>396.35554236566901</v>
      </c>
      <c r="AY30" s="25">
        <v>93217.215749080395</v>
      </c>
      <c r="AZ30" s="25">
        <v>78773.120917265507</v>
      </c>
      <c r="BA30" s="25">
        <v>14444.0948318148</v>
      </c>
      <c r="BB30" s="25">
        <v>16.832432159702801</v>
      </c>
      <c r="BC30" s="25">
        <v>0.37205253685852302</v>
      </c>
      <c r="BD30" s="25">
        <v>12002.4021567243</v>
      </c>
      <c r="BE30" s="25">
        <v>37.626387109244497</v>
      </c>
      <c r="BF30" s="25">
        <v>25598.265938149299</v>
      </c>
      <c r="BG30" s="25">
        <v>160.67692428997299</v>
      </c>
      <c r="BH30" s="25">
        <v>36.164187110457</v>
      </c>
      <c r="BI30" s="25">
        <v>36575.6035727001</v>
      </c>
      <c r="BJ30" s="25">
        <v>2285.8778480504898</v>
      </c>
      <c r="BK30" s="25">
        <v>46.7882614641996</v>
      </c>
      <c r="BL30" s="25">
        <v>171.03033363977499</v>
      </c>
      <c r="BM30" s="25">
        <v>1.1597412443878501</v>
      </c>
      <c r="BN30" s="25">
        <v>5714.5392475016597</v>
      </c>
      <c r="BO30" s="25">
        <v>4377.5209306780598</v>
      </c>
      <c r="BP30" s="25">
        <v>0</v>
      </c>
      <c r="BQ30" s="25">
        <v>1593.06350266902</v>
      </c>
      <c r="BR30" s="25">
        <v>6009.5898267582097</v>
      </c>
      <c r="BS30" s="91">
        <v>0</v>
      </c>
      <c r="BT30" s="25">
        <v>6693.9083538079003</v>
      </c>
      <c r="BU30" s="25">
        <v>180661.026276558</v>
      </c>
      <c r="BV30" s="25">
        <v>2032.0750791714599</v>
      </c>
      <c r="BX30" s="22">
        <f t="shared" si="7"/>
        <v>-1.8701359419665047E-5</v>
      </c>
      <c r="BY30" s="22">
        <f t="shared" si="8"/>
        <v>-1.589487304788082E-5</v>
      </c>
      <c r="BZ30" s="22">
        <f t="shared" si="9"/>
        <v>-2.9435928073017385E-5</v>
      </c>
      <c r="CA30" s="22">
        <f t="shared" si="10"/>
        <v>3.3950333056131162E-5</v>
      </c>
      <c r="CB30" s="22">
        <f t="shared" si="11"/>
        <v>4.2686258384102984E-5</v>
      </c>
      <c r="CC30" s="22">
        <f t="shared" si="12"/>
        <v>-1.012106321353215E-5</v>
      </c>
      <c r="CD30" s="22">
        <f t="shared" si="13"/>
        <v>-3.0544301679797365E-5</v>
      </c>
    </row>
    <row r="31" spans="1:82" x14ac:dyDescent="0.25">
      <c r="A31" s="27" t="s">
        <v>194</v>
      </c>
      <c r="B31" s="82">
        <v>30367.711017000001</v>
      </c>
      <c r="C31" s="82">
        <v>572.52184753999995</v>
      </c>
      <c r="D31" s="82">
        <v>1406.5452427</v>
      </c>
      <c r="E31" s="82">
        <v>3515.6916697000001</v>
      </c>
      <c r="F31" s="82">
        <v>2932.9608413999999</v>
      </c>
      <c r="G31" s="82">
        <v>214.82335986999999</v>
      </c>
      <c r="H31" s="82">
        <v>10301.847791</v>
      </c>
      <c r="J31" s="27" t="s">
        <v>194</v>
      </c>
      <c r="K31" s="91">
        <v>567.09932453425699</v>
      </c>
      <c r="L31" s="25">
        <v>314.45601080287997</v>
      </c>
      <c r="M31" s="25">
        <v>624.67212032399004</v>
      </c>
      <c r="N31" s="25">
        <v>624.67212032399004</v>
      </c>
      <c r="O31" s="25">
        <v>1185.78180639832</v>
      </c>
      <c r="P31" s="91">
        <v>0.53443333209152</v>
      </c>
      <c r="Q31" s="25">
        <v>155.32753945714799</v>
      </c>
      <c r="R31" s="25">
        <v>2224.9785165363901</v>
      </c>
      <c r="S31" s="25">
        <v>30365.371170374299</v>
      </c>
      <c r="T31" s="25">
        <v>586.59014965536198</v>
      </c>
      <c r="U31" s="25">
        <v>424.83731797794599</v>
      </c>
      <c r="V31" s="25">
        <v>102.742711416658</v>
      </c>
      <c r="W31" s="25">
        <v>2.6870377065619002</v>
      </c>
      <c r="X31" s="91">
        <v>433.014567723722</v>
      </c>
      <c r="Y31" s="25">
        <v>699.31662658545304</v>
      </c>
      <c r="Z31" s="25">
        <v>699.31662658545304</v>
      </c>
      <c r="AA31" s="25">
        <v>7229252.7861941</v>
      </c>
      <c r="AB31" s="25">
        <v>0</v>
      </c>
      <c r="AC31" s="25">
        <v>177.30116398009801</v>
      </c>
      <c r="AD31" s="25">
        <v>44.007070003223397</v>
      </c>
      <c r="AE31" s="91">
        <v>63.353293732191702</v>
      </c>
      <c r="AF31" s="25">
        <v>216.54664646233101</v>
      </c>
      <c r="AG31" s="25">
        <v>298.53557056275599</v>
      </c>
      <c r="AH31" s="25">
        <v>0</v>
      </c>
      <c r="AI31" s="25">
        <v>572.47735644284205</v>
      </c>
      <c r="AJ31" s="25">
        <v>0</v>
      </c>
      <c r="AK31" s="91">
        <v>11058.7968718067</v>
      </c>
      <c r="AL31" s="25">
        <v>1265.77516981497</v>
      </c>
      <c r="AM31" s="25">
        <v>140.641699257814</v>
      </c>
      <c r="AN31" s="25">
        <v>1406.41686907279</v>
      </c>
      <c r="AO31" s="25">
        <v>0</v>
      </c>
      <c r="AP31" s="25">
        <v>509.72197006388399</v>
      </c>
      <c r="AQ31" s="25">
        <v>0.57178383273532896</v>
      </c>
      <c r="AR31" s="25">
        <v>2649.1216436077998</v>
      </c>
      <c r="AS31" s="25">
        <v>8.0638553076825499</v>
      </c>
      <c r="AT31" s="25">
        <v>78.830996227891703</v>
      </c>
      <c r="AU31" s="25">
        <v>157.838888701863</v>
      </c>
      <c r="AV31" s="25">
        <v>0.46208438279953901</v>
      </c>
      <c r="AW31" s="25">
        <v>0</v>
      </c>
      <c r="AX31" s="25">
        <v>60.463352639759201</v>
      </c>
      <c r="AY31" s="25">
        <v>3515.6052667500999</v>
      </c>
      <c r="AZ31" s="25">
        <v>2932.9060276412001</v>
      </c>
      <c r="BA31" s="25">
        <v>582.69923910889202</v>
      </c>
      <c r="BB31" s="25">
        <v>1.04087013630075</v>
      </c>
      <c r="BC31" s="25">
        <v>1.05501579280962E-2</v>
      </c>
      <c r="BD31" s="25">
        <v>357.05830802162598</v>
      </c>
      <c r="BE31" s="25">
        <v>5.6467520714077004</v>
      </c>
      <c r="BF31" s="25">
        <v>915.85444262305805</v>
      </c>
      <c r="BG31" s="25">
        <v>17.1419476253465</v>
      </c>
      <c r="BH31" s="25">
        <v>3.4727118556854402</v>
      </c>
      <c r="BI31" s="25">
        <v>1308.5912423100001</v>
      </c>
      <c r="BJ31" s="25">
        <v>142.856983088508</v>
      </c>
      <c r="BK31" s="25">
        <v>1.4316368600340501</v>
      </c>
      <c r="BL31" s="25">
        <v>16.386726558529901</v>
      </c>
      <c r="BM31" s="25">
        <v>3.9878328555917497E-2</v>
      </c>
      <c r="BN31" s="25">
        <v>214.81354340206201</v>
      </c>
      <c r="BO31" s="25">
        <v>306.25405266040502</v>
      </c>
      <c r="BP31" s="25">
        <v>0</v>
      </c>
      <c r="BQ31" s="25">
        <v>32.926402923549603</v>
      </c>
      <c r="BR31" s="25">
        <v>384.23681943860402</v>
      </c>
      <c r="BS31" s="91">
        <v>0</v>
      </c>
      <c r="BT31" s="25">
        <v>967.68788145003805</v>
      </c>
      <c r="BU31" s="25">
        <v>10300.6426508815</v>
      </c>
      <c r="BV31" s="25">
        <v>232.12400443396399</v>
      </c>
      <c r="BX31" s="22">
        <f t="shared" si="7"/>
        <v>-7.7050477212205274E-5</v>
      </c>
      <c r="BY31" s="22">
        <f t="shared" si="8"/>
        <v>-7.7710741256548424E-5</v>
      </c>
      <c r="BZ31" s="22">
        <f t="shared" si="9"/>
        <v>-9.1268750775226555E-5</v>
      </c>
      <c r="CA31" s="22">
        <f t="shared" si="10"/>
        <v>-2.4576373020688793E-5</v>
      </c>
      <c r="CB31" s="22">
        <f t="shared" si="11"/>
        <v>-1.8688881905987343E-5</v>
      </c>
      <c r="CC31" s="22">
        <f t="shared" si="12"/>
        <v>-4.5695533036635551E-5</v>
      </c>
      <c r="CD31" s="22">
        <f t="shared" si="13"/>
        <v>-1.1698290859555879E-4</v>
      </c>
    </row>
    <row r="32" spans="1:82" x14ac:dyDescent="0.25">
      <c r="A32" s="27" t="s">
        <v>195</v>
      </c>
      <c r="B32" s="82">
        <v>336988.35797000001</v>
      </c>
      <c r="C32" s="82">
        <v>6286.2055595000002</v>
      </c>
      <c r="D32" s="82">
        <v>13540.667767000001</v>
      </c>
      <c r="E32" s="82">
        <v>48705.483487999998</v>
      </c>
      <c r="F32" s="82">
        <v>40400.259899999997</v>
      </c>
      <c r="G32" s="82">
        <v>2934.3053851999998</v>
      </c>
      <c r="H32" s="82">
        <v>79846.112452999994</v>
      </c>
      <c r="J32" s="27" t="s">
        <v>195</v>
      </c>
      <c r="K32" s="91">
        <v>10915.2614121609</v>
      </c>
      <c r="L32" s="25">
        <v>2269.1712697583298</v>
      </c>
      <c r="M32" s="25">
        <v>3038.0691954827098</v>
      </c>
      <c r="N32" s="25">
        <v>3038.0691954827098</v>
      </c>
      <c r="O32" s="25">
        <v>5192.3921010067897</v>
      </c>
      <c r="P32" s="91">
        <v>1.5576922041680099</v>
      </c>
      <c r="Q32" s="25">
        <v>1644.33464928746</v>
      </c>
      <c r="R32" s="25">
        <v>17943.845757274299</v>
      </c>
      <c r="S32" s="25">
        <v>336985.79291985597</v>
      </c>
      <c r="T32" s="25">
        <v>4440.7508555897803</v>
      </c>
      <c r="U32" s="25">
        <v>2700.3941264658702</v>
      </c>
      <c r="V32" s="25">
        <v>956.45588944249403</v>
      </c>
      <c r="W32" s="25">
        <v>51.718913407901702</v>
      </c>
      <c r="X32" s="91">
        <v>8334.4622034082804</v>
      </c>
      <c r="Y32" s="25">
        <v>7403.74104981658</v>
      </c>
      <c r="Z32" s="25">
        <v>7403.74104981658</v>
      </c>
      <c r="AA32" s="25">
        <v>99584067.137789905</v>
      </c>
      <c r="AB32" s="25">
        <v>0</v>
      </c>
      <c r="AC32" s="25">
        <v>1122.32017794222</v>
      </c>
      <c r="AD32" s="25">
        <v>372.03702887155299</v>
      </c>
      <c r="AE32" s="91">
        <v>240.872482634687</v>
      </c>
      <c r="AF32" s="25">
        <v>2670.60337321517</v>
      </c>
      <c r="AG32" s="25">
        <v>5746.0743968918896</v>
      </c>
      <c r="AH32" s="25">
        <v>0</v>
      </c>
      <c r="AI32" s="25">
        <v>6286.1567969002999</v>
      </c>
      <c r="AJ32" s="25">
        <v>0</v>
      </c>
      <c r="AK32" s="91">
        <v>85177.688718618505</v>
      </c>
      <c r="AL32" s="25">
        <v>12186.494163990799</v>
      </c>
      <c r="AM32" s="25">
        <v>1354.05401094374</v>
      </c>
      <c r="AN32" s="25">
        <v>13540.5481749345</v>
      </c>
      <c r="AO32" s="25">
        <v>0</v>
      </c>
      <c r="AP32" s="25">
        <v>5184.2044092669603</v>
      </c>
      <c r="AQ32" s="25">
        <v>6.6207980193675997</v>
      </c>
      <c r="AR32" s="25">
        <v>12587.3412876641</v>
      </c>
      <c r="AS32" s="25">
        <v>140.003034377332</v>
      </c>
      <c r="AT32" s="25">
        <v>325.402824145019</v>
      </c>
      <c r="AU32" s="25">
        <v>1514.6287631960399</v>
      </c>
      <c r="AV32" s="25">
        <v>7.05330078605797</v>
      </c>
      <c r="AW32" s="25">
        <v>0</v>
      </c>
      <c r="AX32" s="25">
        <v>237.79132363299601</v>
      </c>
      <c r="AY32" s="25">
        <v>48707.398677584002</v>
      </c>
      <c r="AZ32" s="25">
        <v>40402.201539954898</v>
      </c>
      <c r="BA32" s="25">
        <v>8305.1971376290294</v>
      </c>
      <c r="BB32" s="25">
        <v>8.9458847626448694</v>
      </c>
      <c r="BC32" s="25">
        <v>0.18833030496535899</v>
      </c>
      <c r="BD32" s="25">
        <v>6088.1470011519104</v>
      </c>
      <c r="BE32" s="25">
        <v>22.503468362461799</v>
      </c>
      <c r="BF32" s="25">
        <v>13101.0785232339</v>
      </c>
      <c r="BG32" s="25">
        <v>90.834392862536305</v>
      </c>
      <c r="BH32" s="25">
        <v>20.153438755049901</v>
      </c>
      <c r="BI32" s="25">
        <v>18719.211588044302</v>
      </c>
      <c r="BJ32" s="25">
        <v>1025.7882800822099</v>
      </c>
      <c r="BK32" s="25">
        <v>23.7630645276321</v>
      </c>
      <c r="BL32" s="25">
        <v>95.283472062479007</v>
      </c>
      <c r="BM32" s="25">
        <v>0.59233173018733698</v>
      </c>
      <c r="BN32" s="25">
        <v>2934.2973888501201</v>
      </c>
      <c r="BO32" s="25">
        <v>2004.91815536234</v>
      </c>
      <c r="BP32" s="25">
        <v>0</v>
      </c>
      <c r="BQ32" s="25">
        <v>632.29739863626503</v>
      </c>
      <c r="BR32" s="25">
        <v>2707.5437069528898</v>
      </c>
      <c r="BS32" s="91">
        <v>0</v>
      </c>
      <c r="BT32" s="25">
        <v>3684.80142313543</v>
      </c>
      <c r="BU32" s="25">
        <v>79844.753816917102</v>
      </c>
      <c r="BV32" s="25">
        <v>1042.1992237805</v>
      </c>
      <c r="BX32" s="22">
        <f t="shared" si="7"/>
        <v>-7.6116877137574907E-6</v>
      </c>
      <c r="BY32" s="22">
        <f t="shared" si="8"/>
        <v>-7.7570800443436665E-6</v>
      </c>
      <c r="BZ32" s="22">
        <f t="shared" si="9"/>
        <v>-8.8320655641790836E-6</v>
      </c>
      <c r="CA32" s="22">
        <f t="shared" si="10"/>
        <v>3.9321847292122103E-5</v>
      </c>
      <c r="CB32" s="22">
        <f t="shared" si="11"/>
        <v>4.8060085744668517E-5</v>
      </c>
      <c r="CC32" s="22">
        <f t="shared" si="12"/>
        <v>-2.7251253124627272E-6</v>
      </c>
      <c r="CD32" s="22">
        <f t="shared" si="13"/>
        <v>-1.7015682306285441E-5</v>
      </c>
    </row>
    <row r="33" spans="1:82" x14ac:dyDescent="0.25">
      <c r="A33" s="27" t="s">
        <v>196</v>
      </c>
      <c r="B33" s="82">
        <v>8913.2498959000004</v>
      </c>
      <c r="C33" s="82">
        <v>155.34282447000001</v>
      </c>
      <c r="D33" s="82">
        <v>466.32045353000001</v>
      </c>
      <c r="E33" s="82">
        <v>941.61385021000001</v>
      </c>
      <c r="F33" s="82">
        <v>765.04382520000001</v>
      </c>
      <c r="G33" s="82">
        <v>57.565506433000003</v>
      </c>
      <c r="H33" s="82">
        <v>3196.1133568999999</v>
      </c>
      <c r="J33" s="27" t="s">
        <v>196</v>
      </c>
      <c r="K33" s="91">
        <v>79.607485835255105</v>
      </c>
      <c r="L33" s="25">
        <v>100.05789237195</v>
      </c>
      <c r="M33" s="25">
        <v>220.48769868263</v>
      </c>
      <c r="N33" s="25">
        <v>220.48769868263</v>
      </c>
      <c r="O33" s="25">
        <v>427.03253294085499</v>
      </c>
      <c r="P33" s="91">
        <v>0.20402871731635899</v>
      </c>
      <c r="Q33" s="25">
        <v>41.687743789109703</v>
      </c>
      <c r="R33" s="25">
        <v>680.07032375204597</v>
      </c>
      <c r="S33" s="25">
        <v>8913.2472331442805</v>
      </c>
      <c r="T33" s="25">
        <v>183.57784205782801</v>
      </c>
      <c r="U33" s="25">
        <v>140.57958558129201</v>
      </c>
      <c r="V33" s="25">
        <v>29.513806111330801</v>
      </c>
      <c r="W33" s="25">
        <v>0.377196959335174</v>
      </c>
      <c r="X33" s="91">
        <v>60.785098960327701</v>
      </c>
      <c r="Y33" s="25">
        <v>187.67776217821699</v>
      </c>
      <c r="Z33" s="25">
        <v>187.67776217821699</v>
      </c>
      <c r="AA33" s="25">
        <v>1885789.9657556</v>
      </c>
      <c r="AB33" s="25">
        <v>0</v>
      </c>
      <c r="AC33" s="25">
        <v>58.738172490269299</v>
      </c>
      <c r="AD33" s="25">
        <v>13.1976857983031</v>
      </c>
      <c r="AE33" s="91">
        <v>23.3553184497421</v>
      </c>
      <c r="AF33" s="25">
        <v>52.528647439362402</v>
      </c>
      <c r="AG33" s="25">
        <v>41.907427639676499</v>
      </c>
      <c r="AH33" s="25">
        <v>0</v>
      </c>
      <c r="AI33" s="25">
        <v>155.34277088355699</v>
      </c>
      <c r="AJ33" s="25">
        <v>0</v>
      </c>
      <c r="AK33" s="91">
        <v>3439.3918721098798</v>
      </c>
      <c r="AL33" s="25">
        <v>419.68827546751697</v>
      </c>
      <c r="AM33" s="25">
        <v>46.632038838825501</v>
      </c>
      <c r="AN33" s="25">
        <v>466.32031430634299</v>
      </c>
      <c r="AO33" s="25">
        <v>0</v>
      </c>
      <c r="AP33" s="25">
        <v>139.93300277302799</v>
      </c>
      <c r="AQ33" s="25">
        <v>0.17462803739038801</v>
      </c>
      <c r="AR33" s="25">
        <v>939.43149113444304</v>
      </c>
      <c r="AS33" s="25">
        <v>1.5167024374300699</v>
      </c>
      <c r="AT33" s="25">
        <v>35.993337369996198</v>
      </c>
      <c r="AU33" s="25">
        <v>54.556251767831199</v>
      </c>
      <c r="AV33" s="25">
        <v>0.10657833440808601</v>
      </c>
      <c r="AW33" s="25">
        <v>0</v>
      </c>
      <c r="AX33" s="25">
        <v>27.8461380776798</v>
      </c>
      <c r="AY33" s="25">
        <v>941.61476423762497</v>
      </c>
      <c r="AZ33" s="25">
        <v>765.04477498515701</v>
      </c>
      <c r="BA33" s="25">
        <v>176.569989252467</v>
      </c>
      <c r="BB33" s="25">
        <v>0.38091973941368001</v>
      </c>
      <c r="BC33" s="25">
        <v>1.87963436344295E-3</v>
      </c>
      <c r="BD33" s="25">
        <v>69.4104387307991</v>
      </c>
      <c r="BE33" s="25">
        <v>2.5945858957103498</v>
      </c>
      <c r="BF33" s="25">
        <v>229.06454703285399</v>
      </c>
      <c r="BG33" s="25">
        <v>7.4195197892381302</v>
      </c>
      <c r="BH33" s="25">
        <v>1.4675475211781399</v>
      </c>
      <c r="BI33" s="25">
        <v>327.28955031222898</v>
      </c>
      <c r="BJ33" s="25">
        <v>45.531463110226902</v>
      </c>
      <c r="BK33" s="25">
        <v>0.29144138152637</v>
      </c>
      <c r="BL33" s="25">
        <v>6.9211788653912896</v>
      </c>
      <c r="BM33" s="25">
        <v>9.5300577170036992E-3</v>
      </c>
      <c r="BN33" s="25">
        <v>57.565483676207201</v>
      </c>
      <c r="BO33" s="25">
        <v>100.478818347368</v>
      </c>
      <c r="BP33" s="25">
        <v>0</v>
      </c>
      <c r="BQ33" s="25">
        <v>4.6435790088039699</v>
      </c>
      <c r="BR33" s="25">
        <v>123.224939300109</v>
      </c>
      <c r="BS33" s="91">
        <v>0</v>
      </c>
      <c r="BT33" s="25">
        <v>356.65780963190502</v>
      </c>
      <c r="BU33" s="25">
        <v>3196.1125302997698</v>
      </c>
      <c r="BV33" s="25">
        <v>83.213499678101996</v>
      </c>
      <c r="BX33" s="22">
        <f t="shared" si="7"/>
        <v>-2.9874128415987227E-7</v>
      </c>
      <c r="BY33" s="22">
        <f t="shared" si="8"/>
        <v>-3.449560235502081E-7</v>
      </c>
      <c r="BZ33" s="22">
        <f t="shared" si="9"/>
        <v>-2.9855790360803239E-7</v>
      </c>
      <c r="CA33" s="22">
        <f t="shared" si="10"/>
        <v>9.7070325033380998E-7</v>
      </c>
      <c r="CB33" s="22">
        <f t="shared" si="11"/>
        <v>1.2414781032212185E-6</v>
      </c>
      <c r="CC33" s="22">
        <f t="shared" si="12"/>
        <v>-3.9531994439511004E-7</v>
      </c>
      <c r="CD33" s="22">
        <f t="shared" si="13"/>
        <v>-2.5862669366834923E-7</v>
      </c>
    </row>
    <row r="34" spans="1:82" x14ac:dyDescent="0.25">
      <c r="A34" s="27" t="s">
        <v>197</v>
      </c>
      <c r="B34" s="82">
        <v>150842.63454999999</v>
      </c>
      <c r="C34" s="82">
        <v>2879.1583945000002</v>
      </c>
      <c r="D34" s="82">
        <v>5524.3858780999999</v>
      </c>
      <c r="E34" s="82">
        <v>21470.199925000001</v>
      </c>
      <c r="F34" s="82">
        <v>18212.962273000001</v>
      </c>
      <c r="G34" s="82">
        <v>1330.35996</v>
      </c>
      <c r="H34" s="82">
        <v>37827.35658</v>
      </c>
      <c r="J34" s="27" t="s">
        <v>197</v>
      </c>
      <c r="K34" s="91">
        <v>5859.02111339152</v>
      </c>
      <c r="L34" s="25">
        <v>1057.2197072423701</v>
      </c>
      <c r="M34" s="25">
        <v>1248.8330776707101</v>
      </c>
      <c r="N34" s="25">
        <v>1248.8330776707101</v>
      </c>
      <c r="O34" s="25">
        <v>2037.7333796155699</v>
      </c>
      <c r="P34" s="91">
        <v>0.46510652668705899</v>
      </c>
      <c r="Q34" s="25">
        <v>825.45107628497897</v>
      </c>
      <c r="R34" s="25">
        <v>8574.1850989011691</v>
      </c>
      <c r="S34" s="25">
        <v>150838.803855001</v>
      </c>
      <c r="T34" s="25">
        <v>2092.5322571698998</v>
      </c>
      <c r="U34" s="25">
        <v>1216.71319789829</v>
      </c>
      <c r="V34" s="25">
        <v>469.99868960291002</v>
      </c>
      <c r="W34" s="25">
        <v>27.761313342475201</v>
      </c>
      <c r="X34" s="91">
        <v>4473.71585869296</v>
      </c>
      <c r="Y34" s="25">
        <v>3716.7027073456602</v>
      </c>
      <c r="Z34" s="25">
        <v>3716.7027073456602</v>
      </c>
      <c r="AA34" s="25">
        <v>44893443.109187201</v>
      </c>
      <c r="AB34" s="25">
        <v>0</v>
      </c>
      <c r="AC34" s="25">
        <v>505.08265567441498</v>
      </c>
      <c r="AD34" s="25">
        <v>179.51003607285099</v>
      </c>
      <c r="AE34" s="91">
        <v>87.7019546881168</v>
      </c>
      <c r="AF34" s="25">
        <v>1369.8625871100101</v>
      </c>
      <c r="AG34" s="25">
        <v>3084.3374326611402</v>
      </c>
      <c r="AH34" s="25">
        <v>0</v>
      </c>
      <c r="AI34" s="25">
        <v>2879.0794948439402</v>
      </c>
      <c r="AJ34" s="25">
        <v>0</v>
      </c>
      <c r="AK34" s="91">
        <v>40294.207652463403</v>
      </c>
      <c r="AL34" s="25">
        <v>4971.7671702243697</v>
      </c>
      <c r="AM34" s="25">
        <v>552.41865965596799</v>
      </c>
      <c r="AN34" s="25">
        <v>5524.18582988034</v>
      </c>
      <c r="AO34" s="25">
        <v>0</v>
      </c>
      <c r="AP34" s="25">
        <v>2586.08528832702</v>
      </c>
      <c r="AQ34" s="25">
        <v>2.9417310267475698</v>
      </c>
      <c r="AR34" s="25">
        <v>5124.2851747661198</v>
      </c>
      <c r="AS34" s="25">
        <v>64.104824923802795</v>
      </c>
      <c r="AT34" s="25">
        <v>120.658610632891</v>
      </c>
      <c r="AU34" s="25">
        <v>660.22629000699897</v>
      </c>
      <c r="AV34" s="25">
        <v>3.2032476368105698</v>
      </c>
      <c r="AW34" s="25">
        <v>0</v>
      </c>
      <c r="AX34" s="25">
        <v>86.825221733163602</v>
      </c>
      <c r="AY34" s="25">
        <v>21470.925143033401</v>
      </c>
      <c r="AZ34" s="25">
        <v>18213.729541364501</v>
      </c>
      <c r="BA34" s="25">
        <v>3257.19560166889</v>
      </c>
      <c r="BB34" s="25">
        <v>3.8482867041452402</v>
      </c>
      <c r="BC34" s="25">
        <v>8.6373083439430703E-2</v>
      </c>
      <c r="BD34" s="25">
        <v>2784.63606351515</v>
      </c>
      <c r="BE34" s="25">
        <v>8.2522096765268298</v>
      </c>
      <c r="BF34" s="25">
        <v>5922.6961761933799</v>
      </c>
      <c r="BG34" s="25">
        <v>35.974677944410402</v>
      </c>
      <c r="BH34" s="25">
        <v>8.1376031314450703</v>
      </c>
      <c r="BI34" s="25">
        <v>8462.5298934616403</v>
      </c>
      <c r="BJ34" s="25">
        <v>477.34324452846801</v>
      </c>
      <c r="BK34" s="25">
        <v>10.8509946589725</v>
      </c>
      <c r="BL34" s="25">
        <v>38.488836345398099</v>
      </c>
      <c r="BM34" s="25">
        <v>0.26850068960575801</v>
      </c>
      <c r="BN34" s="25">
        <v>1330.3456895076499</v>
      </c>
      <c r="BO34" s="25">
        <v>910.85414832144102</v>
      </c>
      <c r="BP34" s="25">
        <v>0</v>
      </c>
      <c r="BQ34" s="25">
        <v>339.33831109477802</v>
      </c>
      <c r="BR34" s="25">
        <v>1254.0712634307599</v>
      </c>
      <c r="BS34" s="91">
        <v>0</v>
      </c>
      <c r="BT34" s="25">
        <v>1342.8446692787199</v>
      </c>
      <c r="BU34" s="25">
        <v>37825.2064210717</v>
      </c>
      <c r="BV34" s="25">
        <v>413.81916767978299</v>
      </c>
      <c r="BX34" s="22">
        <f t="shared" si="7"/>
        <v>-2.539530690657007E-5</v>
      </c>
      <c r="BY34" s="22">
        <f t="shared" si="8"/>
        <v>-2.740372193857867E-5</v>
      </c>
      <c r="BZ34" s="22">
        <f t="shared" si="9"/>
        <v>-3.6211847628708789E-5</v>
      </c>
      <c r="CA34" s="22">
        <f t="shared" si="10"/>
        <v>3.37778891642002E-5</v>
      </c>
      <c r="CB34" s="22">
        <f t="shared" si="11"/>
        <v>4.2127598629963632E-5</v>
      </c>
      <c r="CC34" s="22">
        <f t="shared" si="12"/>
        <v>-1.0726790326791489E-5</v>
      </c>
      <c r="CD34" s="22">
        <f t="shared" si="13"/>
        <v>-5.6841374145520277E-5</v>
      </c>
    </row>
    <row r="35" spans="1:82" x14ac:dyDescent="0.25">
      <c r="A35" s="27" t="s">
        <v>198</v>
      </c>
      <c r="B35" s="82">
        <v>13117.534768</v>
      </c>
      <c r="C35" s="82">
        <v>210.66935968000001</v>
      </c>
      <c r="D35" s="82">
        <v>728.81744512</v>
      </c>
      <c r="E35" s="82">
        <v>1409.3216097</v>
      </c>
      <c r="F35" s="82">
        <v>1125.1369969</v>
      </c>
      <c r="G35" s="82">
        <v>86.859611704000002</v>
      </c>
      <c r="H35" s="82">
        <v>4364.9262212000003</v>
      </c>
      <c r="J35" s="27" t="s">
        <v>198</v>
      </c>
      <c r="K35" s="91">
        <v>68.777857685354107</v>
      </c>
      <c r="L35" s="25">
        <v>137.68190974789201</v>
      </c>
      <c r="M35" s="25">
        <v>312.17667304196101</v>
      </c>
      <c r="N35" s="25">
        <v>312.17667304196101</v>
      </c>
      <c r="O35" s="25">
        <v>607.70718202285002</v>
      </c>
      <c r="P35" s="91">
        <v>0.294482827226556</v>
      </c>
      <c r="Q35" s="25">
        <v>54.235774409693299</v>
      </c>
      <c r="R35" s="25">
        <v>924.51230135618596</v>
      </c>
      <c r="S35" s="25">
        <v>13117.8473156853</v>
      </c>
      <c r="T35" s="25">
        <v>251.365664989046</v>
      </c>
      <c r="U35" s="25">
        <v>195.62322767976099</v>
      </c>
      <c r="V35" s="25">
        <v>39.326868937354703</v>
      </c>
      <c r="W35" s="25">
        <v>0.32588472887669001</v>
      </c>
      <c r="X35" s="91">
        <v>52.516062489734701</v>
      </c>
      <c r="Y35" s="25">
        <v>244.16492907573701</v>
      </c>
      <c r="Z35" s="25">
        <v>244.16492907573701</v>
      </c>
      <c r="AA35" s="25">
        <v>2773470.62819689</v>
      </c>
      <c r="AB35" s="25">
        <v>0</v>
      </c>
      <c r="AC35" s="25">
        <v>81.763779011848698</v>
      </c>
      <c r="AD35" s="25">
        <v>17.834863429615599</v>
      </c>
      <c r="AE35" s="91">
        <v>33.4297390859888</v>
      </c>
      <c r="AF35" s="25">
        <v>65.661043320233404</v>
      </c>
      <c r="AG35" s="25">
        <v>36.206419571428</v>
      </c>
      <c r="AH35" s="25">
        <v>0</v>
      </c>
      <c r="AI35" s="25">
        <v>210.671909322684</v>
      </c>
      <c r="AJ35" s="25">
        <v>0</v>
      </c>
      <c r="AK35" s="91">
        <v>4700.5651082193799</v>
      </c>
      <c r="AL35" s="25">
        <v>655.95521956161099</v>
      </c>
      <c r="AM35" s="25">
        <v>72.883949417373501</v>
      </c>
      <c r="AN35" s="25">
        <v>728.83916897898405</v>
      </c>
      <c r="AO35" s="25">
        <v>0</v>
      </c>
      <c r="AP35" s="25">
        <v>183.55361055683201</v>
      </c>
      <c r="AQ35" s="25">
        <v>0.271648621174292</v>
      </c>
      <c r="AR35" s="25">
        <v>1331.68763201709</v>
      </c>
      <c r="AS35" s="25">
        <v>1.88929209786316</v>
      </c>
      <c r="AT35" s="25">
        <v>61.912042821475197</v>
      </c>
      <c r="AU35" s="25">
        <v>88.022282081383594</v>
      </c>
      <c r="AV35" s="25">
        <v>0.14862680588854499</v>
      </c>
      <c r="AW35" s="25">
        <v>0</v>
      </c>
      <c r="AX35" s="25">
        <v>47.977584458517299</v>
      </c>
      <c r="AY35" s="25">
        <v>1409.3496408035601</v>
      </c>
      <c r="AZ35" s="25">
        <v>1125.15583855815</v>
      </c>
      <c r="BA35" s="25">
        <v>284.19380224540703</v>
      </c>
      <c r="BB35" s="25">
        <v>0.62386874353081201</v>
      </c>
      <c r="BC35" s="25">
        <v>2.2568910641159101E-3</v>
      </c>
      <c r="BD35" s="25">
        <v>88.278998854698898</v>
      </c>
      <c r="BE35" s="25">
        <v>4.4683701604413599</v>
      </c>
      <c r="BF35" s="25">
        <v>331.16525885017899</v>
      </c>
      <c r="BG35" s="25">
        <v>12.626932991616901</v>
      </c>
      <c r="BH35" s="25">
        <v>2.48509044571944</v>
      </c>
      <c r="BI35" s="25">
        <v>473.17043751825702</v>
      </c>
      <c r="BJ35" s="25">
        <v>62.682753200076299</v>
      </c>
      <c r="BK35" s="25">
        <v>0.38092287251222101</v>
      </c>
      <c r="BL35" s="25">
        <v>11.7187157724168</v>
      </c>
      <c r="BM35" s="25">
        <v>1.3508571415973499E-2</v>
      </c>
      <c r="BN35" s="25">
        <v>86.862138886335103</v>
      </c>
      <c r="BO35" s="25">
        <v>139.48631397889599</v>
      </c>
      <c r="BP35" s="25">
        <v>0</v>
      </c>
      <c r="BQ35" s="25">
        <v>4.0315936938472303</v>
      </c>
      <c r="BR35" s="25">
        <v>169.94976708942599</v>
      </c>
      <c r="BS35" s="91">
        <v>0</v>
      </c>
      <c r="BT35" s="25">
        <v>510.47434946583098</v>
      </c>
      <c r="BU35" s="25">
        <v>4364.9829323677004</v>
      </c>
      <c r="BV35" s="25">
        <v>118.284666862983</v>
      </c>
      <c r="BX35" s="22">
        <f t="shared" si="7"/>
        <v>2.3826709120879541E-5</v>
      </c>
      <c r="BY35" s="22">
        <f t="shared" si="8"/>
        <v>1.210257954863852E-5</v>
      </c>
      <c r="BZ35" s="22">
        <f t="shared" si="9"/>
        <v>2.9806996428947215E-5</v>
      </c>
      <c r="CA35" s="22">
        <f t="shared" si="10"/>
        <v>1.9889784820720465E-5</v>
      </c>
      <c r="CB35" s="22">
        <f t="shared" si="11"/>
        <v>1.6746101320912894E-5</v>
      </c>
      <c r="CC35" s="22">
        <f t="shared" si="12"/>
        <v>2.9095022249381521E-5</v>
      </c>
      <c r="CD35" s="22">
        <f t="shared" si="13"/>
        <v>1.299246879011295E-5</v>
      </c>
    </row>
    <row r="36" spans="1:82" x14ac:dyDescent="0.25">
      <c r="A36" s="27" t="s">
        <v>199</v>
      </c>
      <c r="B36" s="82">
        <v>794179.79229000001</v>
      </c>
      <c r="C36" s="82">
        <v>12474.342118</v>
      </c>
      <c r="D36" s="82">
        <v>41478.949758000002</v>
      </c>
      <c r="E36" s="82">
        <v>144225.78400000001</v>
      </c>
      <c r="F36" s="82">
        <v>83179.348937999996</v>
      </c>
      <c r="G36" s="82">
        <v>4527.2205142000003</v>
      </c>
      <c r="H36" s="82">
        <v>249140.49341</v>
      </c>
      <c r="J36" s="27" t="s">
        <v>199</v>
      </c>
      <c r="K36" s="91">
        <v>43955.979657393502</v>
      </c>
      <c r="L36" s="25">
        <v>6824.8874801434104</v>
      </c>
      <c r="M36" s="25">
        <v>6740.7834325554004</v>
      </c>
      <c r="N36" s="25">
        <v>6740.7834325554004</v>
      </c>
      <c r="O36" s="25">
        <v>10130.3860513789</v>
      </c>
      <c r="P36" s="91">
        <v>0.93608533458246501</v>
      </c>
      <c r="Q36" s="25">
        <v>5799.2351353575696</v>
      </c>
      <c r="R36" s="25">
        <v>57047.773741210702</v>
      </c>
      <c r="S36" s="25">
        <v>794172.52641875704</v>
      </c>
      <c r="T36" s="25">
        <v>13695.1537223344</v>
      </c>
      <c r="U36" s="25">
        <v>7526.1299795592704</v>
      </c>
      <c r="V36" s="25">
        <v>3227.3805953432402</v>
      </c>
      <c r="W36" s="25">
        <v>208.27302868065999</v>
      </c>
      <c r="X36" s="91">
        <v>33563.043691490398</v>
      </c>
      <c r="Y36" s="25">
        <v>26112.162139031301</v>
      </c>
      <c r="Z36" s="25">
        <v>26112.162139031301</v>
      </c>
      <c r="AA36" s="25">
        <v>205031328.58866</v>
      </c>
      <c r="AB36" s="25">
        <v>0</v>
      </c>
      <c r="AC36" s="25">
        <v>3119.33501977059</v>
      </c>
      <c r="AD36" s="25">
        <v>1207.79336773099</v>
      </c>
      <c r="AE36" s="91">
        <v>371.73610135467601</v>
      </c>
      <c r="AF36" s="25">
        <v>9839.0839594429599</v>
      </c>
      <c r="AG36" s="25">
        <v>23139.551059882298</v>
      </c>
      <c r="AH36" s="25">
        <v>0</v>
      </c>
      <c r="AI36" s="25">
        <v>12474.203850800001</v>
      </c>
      <c r="AJ36" s="25">
        <v>0</v>
      </c>
      <c r="AK36" s="91">
        <v>264951.39031586697</v>
      </c>
      <c r="AL36" s="25">
        <v>37330.679311311302</v>
      </c>
      <c r="AM36" s="25">
        <v>4147.8547742830897</v>
      </c>
      <c r="AN36" s="25">
        <v>41478.534085594401</v>
      </c>
      <c r="AO36" s="25">
        <v>0</v>
      </c>
      <c r="AP36" s="25">
        <v>18048.163473557899</v>
      </c>
      <c r="AQ36" s="25">
        <v>13.2586159351179</v>
      </c>
      <c r="AR36" s="25">
        <v>27210.880616081598</v>
      </c>
      <c r="AS36" s="25">
        <v>296.83582301338703</v>
      </c>
      <c r="AT36" s="25">
        <v>444.17236447913001</v>
      </c>
      <c r="AU36" s="25">
        <v>2922.5915864680301</v>
      </c>
      <c r="AV36" s="25">
        <v>14.7261400060627</v>
      </c>
      <c r="AW36" s="25">
        <v>0</v>
      </c>
      <c r="AX36" s="25">
        <v>312.89963557488198</v>
      </c>
      <c r="AY36" s="25">
        <v>144229.79459604601</v>
      </c>
      <c r="AZ36" s="25">
        <v>83183.475316737095</v>
      </c>
      <c r="BA36" s="25">
        <v>61046.319279308998</v>
      </c>
      <c r="BB36" s="25">
        <v>16.817544819303599</v>
      </c>
      <c r="BC36" s="25">
        <v>0.40051551425563597</v>
      </c>
      <c r="BD36" s="25">
        <v>12882.0015968848</v>
      </c>
      <c r="BE36" s="25">
        <v>29.919011492033</v>
      </c>
      <c r="BF36" s="25">
        <v>27117.527020618701</v>
      </c>
      <c r="BG36" s="25">
        <v>143.87817861406401</v>
      </c>
      <c r="BH36" s="25">
        <v>33.274241548306001</v>
      </c>
      <c r="BI36" s="25">
        <v>38746.367531760297</v>
      </c>
      <c r="BJ36" s="25">
        <v>3076.9137098989399</v>
      </c>
      <c r="BK36" s="25">
        <v>50.1252945866609</v>
      </c>
      <c r="BL36" s="25">
        <v>157.44791061360101</v>
      </c>
      <c r="BM36" s="25">
        <v>1.2323048082805499</v>
      </c>
      <c r="BN36" s="25">
        <v>4527.1894754026998</v>
      </c>
      <c r="BO36" s="25">
        <v>5695.6937927172203</v>
      </c>
      <c r="BP36" s="25">
        <v>0</v>
      </c>
      <c r="BQ36" s="25">
        <v>2545.3826353529398</v>
      </c>
      <c r="BR36" s="25">
        <v>8037.0760904175104</v>
      </c>
      <c r="BS36" s="91">
        <v>0</v>
      </c>
      <c r="BT36" s="25">
        <v>5704.0463869662499</v>
      </c>
      <c r="BU36" s="25">
        <v>249136.766188704</v>
      </c>
      <c r="BV36" s="25">
        <v>2102.5548542046899</v>
      </c>
      <c r="BX36" s="22">
        <f t="shared" si="7"/>
        <v>-9.1488996742391497E-6</v>
      </c>
      <c r="BY36" s="22">
        <f t="shared" si="8"/>
        <v>-1.1084127619079698E-5</v>
      </c>
      <c r="BZ36" s="22">
        <f t="shared" si="9"/>
        <v>-1.0021285688915046E-5</v>
      </c>
      <c r="CA36" s="22">
        <f t="shared" si="10"/>
        <v>2.7807760407053191E-5</v>
      </c>
      <c r="CB36" s="22">
        <f t="shared" si="11"/>
        <v>4.9608211530661446E-5</v>
      </c>
      <c r="CC36" s="22">
        <f t="shared" si="12"/>
        <v>-6.8560383138107838E-6</v>
      </c>
      <c r="CD36" s="22">
        <f t="shared" si="13"/>
        <v>-1.4960319155587887E-5</v>
      </c>
    </row>
    <row r="37" spans="1:82" x14ac:dyDescent="0.25">
      <c r="A37" s="27" t="s">
        <v>200</v>
      </c>
      <c r="B37" s="82">
        <v>28990.79739</v>
      </c>
      <c r="C37" s="82">
        <v>466.27249485999999</v>
      </c>
      <c r="D37" s="82">
        <v>1509.6240272</v>
      </c>
      <c r="E37" s="82">
        <v>4709.5616031999998</v>
      </c>
      <c r="F37" s="82">
        <v>2965.8048051999999</v>
      </c>
      <c r="G37" s="82">
        <v>179.48327044000001</v>
      </c>
      <c r="H37" s="82">
        <v>9004.9575115000007</v>
      </c>
      <c r="J37" s="27" t="s">
        <v>200</v>
      </c>
      <c r="K37" s="91">
        <v>1243.31012158832</v>
      </c>
      <c r="L37" s="25">
        <v>255.601835261568</v>
      </c>
      <c r="M37" s="25">
        <v>339.23815755266298</v>
      </c>
      <c r="N37" s="25">
        <v>339.23815755266298</v>
      </c>
      <c r="O37" s="25">
        <v>578.07052377701302</v>
      </c>
      <c r="P37" s="91">
        <v>0.17080882824909299</v>
      </c>
      <c r="Q37" s="25">
        <v>186.278613470393</v>
      </c>
      <c r="R37" s="25">
        <v>2025.03298039484</v>
      </c>
      <c r="S37" s="25">
        <v>28990.7894746936</v>
      </c>
      <c r="T37" s="25">
        <v>500.63161026676698</v>
      </c>
      <c r="U37" s="25">
        <v>303.43629056484002</v>
      </c>
      <c r="V37" s="25">
        <v>108.171293720444</v>
      </c>
      <c r="W37" s="25">
        <v>5.89108073053659</v>
      </c>
      <c r="X37" s="91">
        <v>949.34242424841602</v>
      </c>
      <c r="Y37" s="25">
        <v>838.73423868162001</v>
      </c>
      <c r="Z37" s="25">
        <v>838.73423868162001</v>
      </c>
      <c r="AA37" s="25">
        <v>7310542.6441354202</v>
      </c>
      <c r="AB37" s="25">
        <v>0</v>
      </c>
      <c r="AC37" s="25">
        <v>126.101463467839</v>
      </c>
      <c r="AD37" s="25">
        <v>42.016874100173403</v>
      </c>
      <c r="AE37" s="91">
        <v>26.694520369978399</v>
      </c>
      <c r="AF37" s="25">
        <v>303.061222615671</v>
      </c>
      <c r="AG37" s="25">
        <v>654.51023211897598</v>
      </c>
      <c r="AH37" s="25">
        <v>0</v>
      </c>
      <c r="AI37" s="25">
        <v>466.27234728197698</v>
      </c>
      <c r="AJ37" s="25">
        <v>0</v>
      </c>
      <c r="AK37" s="91">
        <v>9605.3847582356393</v>
      </c>
      <c r="AL37" s="25">
        <v>1358.6611690008101</v>
      </c>
      <c r="AM37" s="25">
        <v>150.96234749692701</v>
      </c>
      <c r="AN37" s="25">
        <v>1509.62351649773</v>
      </c>
      <c r="AO37" s="25">
        <v>0</v>
      </c>
      <c r="AP37" s="25">
        <v>587.00104451335699</v>
      </c>
      <c r="AQ37" s="25">
        <v>0.51649498999652699</v>
      </c>
      <c r="AR37" s="25">
        <v>1404.64336597397</v>
      </c>
      <c r="AS37" s="25">
        <v>9.5761601946681196</v>
      </c>
      <c r="AT37" s="25">
        <v>42.335656794369399</v>
      </c>
      <c r="AU37" s="25">
        <v>127.190551860976</v>
      </c>
      <c r="AV37" s="25">
        <v>0.50109914218158302</v>
      </c>
      <c r="AW37" s="25">
        <v>0</v>
      </c>
      <c r="AX37" s="25">
        <v>31.891791755816001</v>
      </c>
      <c r="AY37" s="25">
        <v>4709.6890959401198</v>
      </c>
      <c r="AZ37" s="25">
        <v>2965.9327657538802</v>
      </c>
      <c r="BA37" s="25">
        <v>1743.7563301862299</v>
      </c>
      <c r="BB37" s="25">
        <v>0.78752447394963498</v>
      </c>
      <c r="BC37" s="25">
        <v>1.2782408042461E-2</v>
      </c>
      <c r="BD37" s="25">
        <v>418.56416281133397</v>
      </c>
      <c r="BE37" s="25">
        <v>2.99295709386729</v>
      </c>
      <c r="BF37" s="25">
        <v>949.99443046346698</v>
      </c>
      <c r="BG37" s="25">
        <v>10.19272658719</v>
      </c>
      <c r="BH37" s="25">
        <v>2.1510026984573098</v>
      </c>
      <c r="BI37" s="25">
        <v>1357.37750370652</v>
      </c>
      <c r="BJ37" s="25">
        <v>115.535593673528</v>
      </c>
      <c r="BK37" s="25">
        <v>1.64641648351769</v>
      </c>
      <c r="BL37" s="25">
        <v>10.1590637995557</v>
      </c>
      <c r="BM37" s="25">
        <v>4.2440489977237199E-2</v>
      </c>
      <c r="BN37" s="25">
        <v>179.48327586545099</v>
      </c>
      <c r="BO37" s="25">
        <v>225.42124747692401</v>
      </c>
      <c r="BP37" s="25">
        <v>0</v>
      </c>
      <c r="BQ37" s="25">
        <v>72.021153907549106</v>
      </c>
      <c r="BR37" s="25">
        <v>304.848965722765</v>
      </c>
      <c r="BS37" s="91">
        <v>0</v>
      </c>
      <c r="BT37" s="25">
        <v>408.387710732188</v>
      </c>
      <c r="BU37" s="25">
        <v>9004.9551560045602</v>
      </c>
      <c r="BV37" s="25">
        <v>116.114195424122</v>
      </c>
      <c r="BX37" s="22">
        <f t="shared" si="7"/>
        <v>-2.7302824042154424E-7</v>
      </c>
      <c r="BY37" s="22">
        <f t="shared" si="8"/>
        <v>-3.1650595873626282E-7</v>
      </c>
      <c r="BZ37" s="22">
        <f t="shared" si="9"/>
        <v>-3.3829765613614538E-7</v>
      </c>
      <c r="CA37" s="22">
        <f t="shared" si="10"/>
        <v>2.7071042033595153E-5</v>
      </c>
      <c r="CB37" s="22">
        <f t="shared" si="11"/>
        <v>4.314530533361517E-5</v>
      </c>
      <c r="CC37" s="22">
        <f t="shared" si="12"/>
        <v>3.0228170936744502E-8</v>
      </c>
      <c r="CD37" s="22">
        <f t="shared" si="13"/>
        <v>-2.6157762959892219E-7</v>
      </c>
    </row>
    <row r="38" spans="1:82" x14ac:dyDescent="0.25">
      <c r="A38" s="27" t="s">
        <v>201</v>
      </c>
      <c r="B38" s="82">
        <v>17914.388977999999</v>
      </c>
      <c r="C38" s="82">
        <v>338.71570809000002</v>
      </c>
      <c r="D38" s="82">
        <v>812.73862086999998</v>
      </c>
      <c r="E38" s="82">
        <v>2145.6599339999998</v>
      </c>
      <c r="F38" s="82">
        <v>1732.6596317000001</v>
      </c>
      <c r="G38" s="82">
        <v>123.45961943</v>
      </c>
      <c r="H38" s="82">
        <v>6338.1997334999996</v>
      </c>
      <c r="J38" s="27" t="s">
        <v>201</v>
      </c>
      <c r="K38" s="91">
        <v>478.509016083868</v>
      </c>
      <c r="L38" s="25">
        <v>190.145404354004</v>
      </c>
      <c r="M38" s="25">
        <v>348.51970482537598</v>
      </c>
      <c r="N38" s="25">
        <v>348.51970482537598</v>
      </c>
      <c r="O38" s="25">
        <v>650.15703436073704</v>
      </c>
      <c r="P38" s="91">
        <v>0.27747510231418898</v>
      </c>
      <c r="Q38" s="25">
        <v>104.326486450375</v>
      </c>
      <c r="R38" s="25">
        <v>1382.92195026225</v>
      </c>
      <c r="S38" s="25">
        <v>17914.228719390099</v>
      </c>
      <c r="T38" s="25">
        <v>358.82955473611997</v>
      </c>
      <c r="U38" s="25">
        <v>249.631003767301</v>
      </c>
      <c r="V38" s="25">
        <v>66.400197575806104</v>
      </c>
      <c r="W38" s="25">
        <v>2.2672823582836101</v>
      </c>
      <c r="X38" s="91">
        <v>365.37053199521</v>
      </c>
      <c r="Y38" s="25">
        <v>469.71145650182001</v>
      </c>
      <c r="Z38" s="25">
        <v>469.71145650182001</v>
      </c>
      <c r="AA38" s="25">
        <v>4270873.5770487804</v>
      </c>
      <c r="AB38" s="25">
        <v>0</v>
      </c>
      <c r="AC38" s="25">
        <v>104.088132156585</v>
      </c>
      <c r="AD38" s="25">
        <v>27.6927875737072</v>
      </c>
      <c r="AE38" s="91">
        <v>34.0099348287835</v>
      </c>
      <c r="AF38" s="25">
        <v>152.96049634891401</v>
      </c>
      <c r="AG38" s="25">
        <v>251.899375358622</v>
      </c>
      <c r="AH38" s="25">
        <v>0</v>
      </c>
      <c r="AI38" s="25">
        <v>338.71433219244102</v>
      </c>
      <c r="AJ38" s="25">
        <v>0</v>
      </c>
      <c r="AK38" s="91">
        <v>6793.8672414116199</v>
      </c>
      <c r="AL38" s="25">
        <v>731.45481001780195</v>
      </c>
      <c r="AM38" s="25">
        <v>81.272735805816893</v>
      </c>
      <c r="AN38" s="25">
        <v>812.72754582361904</v>
      </c>
      <c r="AO38" s="25">
        <v>0</v>
      </c>
      <c r="AP38" s="25">
        <v>338.14739125156399</v>
      </c>
      <c r="AQ38" s="25">
        <v>0.32903895236363001</v>
      </c>
      <c r="AR38" s="25">
        <v>1472.11557721337</v>
      </c>
      <c r="AS38" s="25">
        <v>4.9656624959627802</v>
      </c>
      <c r="AT38" s="25">
        <v>41.267152334970199</v>
      </c>
      <c r="AU38" s="25">
        <v>88.646777283575005</v>
      </c>
      <c r="AV38" s="25">
        <v>0.27778736817738298</v>
      </c>
      <c r="AW38" s="25">
        <v>0</v>
      </c>
      <c r="AX38" s="25">
        <v>31.569645969675399</v>
      </c>
      <c r="AY38" s="25">
        <v>2145.6947749750998</v>
      </c>
      <c r="AZ38" s="25">
        <v>1732.6990992308999</v>
      </c>
      <c r="BA38" s="25">
        <v>412.995675744197</v>
      </c>
      <c r="BB38" s="25">
        <v>0.57731220423618101</v>
      </c>
      <c r="BC38" s="25">
        <v>6.5326750221840002E-3</v>
      </c>
      <c r="BD38" s="25">
        <v>219.09949133859101</v>
      </c>
      <c r="BE38" s="25">
        <v>2.9503936021869799</v>
      </c>
      <c r="BF38" s="25">
        <v>544.44843499396495</v>
      </c>
      <c r="BG38" s="25">
        <v>9.1136378291087308</v>
      </c>
      <c r="BH38" s="25">
        <v>1.85850954182443</v>
      </c>
      <c r="BI38" s="25">
        <v>777.91983024410695</v>
      </c>
      <c r="BJ38" s="25">
        <v>86.281670554090695</v>
      </c>
      <c r="BK38" s="25">
        <v>0.87396971091894005</v>
      </c>
      <c r="BL38" s="25">
        <v>8.7710633817799</v>
      </c>
      <c r="BM38" s="25">
        <v>2.38593044417621E-2</v>
      </c>
      <c r="BN38" s="25">
        <v>123.458345209852</v>
      </c>
      <c r="BO38" s="25">
        <v>181.11057693176801</v>
      </c>
      <c r="BP38" s="25">
        <v>0</v>
      </c>
      <c r="BQ38" s="25">
        <v>27.7538256980772</v>
      </c>
      <c r="BR38" s="25">
        <v>231.045241903754</v>
      </c>
      <c r="BS38" s="91">
        <v>0</v>
      </c>
      <c r="BT38" s="25">
        <v>519.59569716428496</v>
      </c>
      <c r="BU38" s="25">
        <v>6338.1699936617097</v>
      </c>
      <c r="BV38" s="25">
        <v>127.784120145385</v>
      </c>
      <c r="BX38" s="22">
        <f t="shared" si="7"/>
        <v>-8.9458038505563297E-6</v>
      </c>
      <c r="BY38" s="22">
        <f t="shared" si="8"/>
        <v>-4.0621014205671725E-6</v>
      </c>
      <c r="BZ38" s="22">
        <f t="shared" si="9"/>
        <v>-1.3626824290794512E-5</v>
      </c>
      <c r="CA38" s="22">
        <f t="shared" si="10"/>
        <v>1.6237883062412765E-5</v>
      </c>
      <c r="CB38" s="22">
        <f t="shared" si="11"/>
        <v>2.277858280863402E-5</v>
      </c>
      <c r="CC38" s="22">
        <f t="shared" si="12"/>
        <v>-1.0320946669754012E-5</v>
      </c>
      <c r="CD38" s="22">
        <f t="shared" si="13"/>
        <v>-4.6921585845240494E-6</v>
      </c>
    </row>
    <row r="39" spans="1:82" x14ac:dyDescent="0.25">
      <c r="A39" s="27" t="s">
        <v>202</v>
      </c>
      <c r="B39" s="82">
        <v>401258.47265000001</v>
      </c>
      <c r="C39" s="82">
        <v>5825.6106659999996</v>
      </c>
      <c r="D39" s="82">
        <v>23456.062592999999</v>
      </c>
      <c r="E39" s="82">
        <v>79455.972024999995</v>
      </c>
      <c r="F39" s="82">
        <v>39742.896945</v>
      </c>
      <c r="G39" s="82">
        <v>1798.5932163</v>
      </c>
      <c r="H39" s="82">
        <v>134916.81622000001</v>
      </c>
      <c r="J39" s="27" t="s">
        <v>202</v>
      </c>
      <c r="K39" s="91">
        <v>24616.976694425899</v>
      </c>
      <c r="L39" s="25">
        <v>3674.9344313629899</v>
      </c>
      <c r="M39" s="25">
        <v>3425.3571217354502</v>
      </c>
      <c r="N39" s="25">
        <v>3425.3571217354502</v>
      </c>
      <c r="O39" s="25">
        <v>4987.1496059450301</v>
      </c>
      <c r="P39" s="91">
        <v>0.18449250206856299</v>
      </c>
      <c r="Q39" s="25">
        <v>3195.4234157092401</v>
      </c>
      <c r="R39" s="25">
        <v>30980.425474782998</v>
      </c>
      <c r="S39" s="25">
        <v>401258.363001152</v>
      </c>
      <c r="T39" s="25">
        <v>7403.18858841372</v>
      </c>
      <c r="U39" s="25">
        <v>4001.7456970717399</v>
      </c>
      <c r="V39" s="25">
        <v>1767.7097465535701</v>
      </c>
      <c r="W39" s="25">
        <v>116.640657482549</v>
      </c>
      <c r="X39" s="91">
        <v>18796.5540826576</v>
      </c>
      <c r="Y39" s="25">
        <v>14388.052924159399</v>
      </c>
      <c r="Z39" s="25">
        <v>14388.052924159399</v>
      </c>
      <c r="AA39" s="25">
        <v>97964001.118056402</v>
      </c>
      <c r="AB39" s="25">
        <v>0</v>
      </c>
      <c r="AC39" s="25">
        <v>1657.79962873471</v>
      </c>
      <c r="AD39" s="25">
        <v>657.92140413748496</v>
      </c>
      <c r="AE39" s="91">
        <v>170.099439876568</v>
      </c>
      <c r="AF39" s="25">
        <v>5451.9706116902898</v>
      </c>
      <c r="AG39" s="25">
        <v>12959.0076679003</v>
      </c>
      <c r="AH39" s="25">
        <v>0</v>
      </c>
      <c r="AI39" s="25">
        <v>5825.6088845218901</v>
      </c>
      <c r="AJ39" s="25">
        <v>0</v>
      </c>
      <c r="AK39" s="91">
        <v>143413.14254016499</v>
      </c>
      <c r="AL39" s="25">
        <v>21110.4467880751</v>
      </c>
      <c r="AM39" s="25">
        <v>2345.6059123155701</v>
      </c>
      <c r="AN39" s="25">
        <v>23456.052700390701</v>
      </c>
      <c r="AO39" s="25">
        <v>0</v>
      </c>
      <c r="AP39" s="25">
        <v>9927.5618678156607</v>
      </c>
      <c r="AQ39" s="25">
        <v>6.2067293700843704</v>
      </c>
      <c r="AR39" s="25">
        <v>13744.414009787501</v>
      </c>
      <c r="AS39" s="25">
        <v>144.78205729118</v>
      </c>
      <c r="AT39" s="25">
        <v>134.553316412859</v>
      </c>
      <c r="AU39" s="25">
        <v>1329.0452364842899</v>
      </c>
      <c r="AV39" s="25">
        <v>7.1064182004773002</v>
      </c>
      <c r="AW39" s="25">
        <v>0</v>
      </c>
      <c r="AX39" s="25">
        <v>88.724453589951295</v>
      </c>
      <c r="AY39" s="25">
        <v>79458.227018282603</v>
      </c>
      <c r="AZ39" s="25">
        <v>39745.162803927204</v>
      </c>
      <c r="BA39" s="25">
        <v>39713.064214355298</v>
      </c>
      <c r="BB39" s="25">
        <v>7.4846999414672801</v>
      </c>
      <c r="BC39" s="25">
        <v>0.195758298913672</v>
      </c>
      <c r="BD39" s="25">
        <v>6274.4761744407097</v>
      </c>
      <c r="BE39" s="25">
        <v>8.6492822886180907</v>
      </c>
      <c r="BF39" s="25">
        <v>13006.2917937355</v>
      </c>
      <c r="BG39" s="25">
        <v>53.905312841371902</v>
      </c>
      <c r="BH39" s="25">
        <v>13.0710328268214</v>
      </c>
      <c r="BI39" s="25">
        <v>18583.808818157198</v>
      </c>
      <c r="BJ39" s="25">
        <v>1656.0890733312999</v>
      </c>
      <c r="BK39" s="25">
        <v>24.3626920202604</v>
      </c>
      <c r="BL39" s="25">
        <v>61.905840892430902</v>
      </c>
      <c r="BM39" s="25">
        <v>0.59318713498349296</v>
      </c>
      <c r="BN39" s="25">
        <v>1798.5926706283699</v>
      </c>
      <c r="BO39" s="25">
        <v>3038.4029989106398</v>
      </c>
      <c r="BP39" s="25">
        <v>0</v>
      </c>
      <c r="BQ39" s="25">
        <v>1425.4533119601699</v>
      </c>
      <c r="BR39" s="25">
        <v>4318.5914194048701</v>
      </c>
      <c r="BS39" s="91">
        <v>0</v>
      </c>
      <c r="BT39" s="25">
        <v>2612.9435710460102</v>
      </c>
      <c r="BU39" s="25">
        <v>134916.78687764899</v>
      </c>
      <c r="BV39" s="25">
        <v>1044.1756404126199</v>
      </c>
      <c r="BX39" s="22">
        <f t="shared" si="7"/>
        <v>-2.7326238692618106E-7</v>
      </c>
      <c r="BY39" s="22">
        <f t="shared" si="8"/>
        <v>-3.0580109307264937E-7</v>
      </c>
      <c r="BZ39" s="22">
        <f t="shared" si="9"/>
        <v>-4.2175063519714597E-7</v>
      </c>
      <c r="CA39" s="22">
        <f t="shared" si="10"/>
        <v>2.8380412763665471E-5</v>
      </c>
      <c r="CB39" s="22">
        <f t="shared" si="11"/>
        <v>5.7012928129998599E-5</v>
      </c>
      <c r="CC39" s="22">
        <f t="shared" si="12"/>
        <v>-3.0338801745812018E-7</v>
      </c>
      <c r="CD39" s="22">
        <f t="shared" si="13"/>
        <v>-2.1748475718408992E-7</v>
      </c>
    </row>
    <row r="40" spans="1:82" x14ac:dyDescent="0.25">
      <c r="A40" s="27" t="s">
        <v>203</v>
      </c>
      <c r="B40" s="82">
        <v>45153.671575</v>
      </c>
      <c r="C40" s="82">
        <v>757.15673673000003</v>
      </c>
      <c r="D40" s="82">
        <v>2328.2278184000002</v>
      </c>
      <c r="E40" s="82">
        <v>6540.4575862000002</v>
      </c>
      <c r="F40" s="82">
        <v>4415.8449253999997</v>
      </c>
      <c r="G40" s="82">
        <v>284.48726508999999</v>
      </c>
      <c r="H40" s="82">
        <v>14716.656239</v>
      </c>
      <c r="J40" s="27" t="s">
        <v>203</v>
      </c>
      <c r="K40" s="91">
        <v>1457.4027317780301</v>
      </c>
      <c r="L40" s="25">
        <v>432.55297586670503</v>
      </c>
      <c r="M40" s="25">
        <v>713.37724859706805</v>
      </c>
      <c r="N40" s="25">
        <v>713.37724859706805</v>
      </c>
      <c r="O40" s="25">
        <v>1297.12385110893</v>
      </c>
      <c r="P40" s="91">
        <v>0.50693170497426598</v>
      </c>
      <c r="Q40" s="25">
        <v>265.62709817072999</v>
      </c>
      <c r="R40" s="25">
        <v>3248.0135130559001</v>
      </c>
      <c r="S40" s="25">
        <v>45152.699260679998</v>
      </c>
      <c r="T40" s="25">
        <v>827.51945454652605</v>
      </c>
      <c r="U40" s="25">
        <v>548.124507684062</v>
      </c>
      <c r="V40" s="25">
        <v>162.676602217788</v>
      </c>
      <c r="W40" s="25">
        <v>6.9054880331336097</v>
      </c>
      <c r="X40" s="91">
        <v>1112.81508658743</v>
      </c>
      <c r="Y40" s="25">
        <v>1195.9678575569601</v>
      </c>
      <c r="Z40" s="25">
        <v>1195.9678575569601</v>
      </c>
      <c r="AA40" s="25">
        <v>10884593.0692218</v>
      </c>
      <c r="AB40" s="25">
        <v>0</v>
      </c>
      <c r="AC40" s="25">
        <v>228.291126217233</v>
      </c>
      <c r="AD40" s="25">
        <v>65.942086019663805</v>
      </c>
      <c r="AE40" s="91">
        <v>65.674215371961296</v>
      </c>
      <c r="AF40" s="25">
        <v>407.86167168537798</v>
      </c>
      <c r="AG40" s="25">
        <v>767.21404019604302</v>
      </c>
      <c r="AH40" s="25">
        <v>0</v>
      </c>
      <c r="AI40" s="25">
        <v>757.14855751913899</v>
      </c>
      <c r="AJ40" s="25">
        <v>0</v>
      </c>
      <c r="AK40" s="91">
        <v>15745.6597916632</v>
      </c>
      <c r="AL40" s="25">
        <v>2095.3443977821398</v>
      </c>
      <c r="AM40" s="25">
        <v>232.81606646428199</v>
      </c>
      <c r="AN40" s="25">
        <v>2328.1604642464299</v>
      </c>
      <c r="AO40" s="25">
        <v>0</v>
      </c>
      <c r="AP40" s="25">
        <v>850.65120262311405</v>
      </c>
      <c r="AQ40" s="25">
        <v>0.82210609743326801</v>
      </c>
      <c r="AR40" s="25">
        <v>2995.8643265455398</v>
      </c>
      <c r="AS40" s="25">
        <v>13.034705378506001</v>
      </c>
      <c r="AT40" s="25">
        <v>95.195646411702</v>
      </c>
      <c r="AU40" s="25">
        <v>217.26898889421599</v>
      </c>
      <c r="AV40" s="25">
        <v>0.71698501187740105</v>
      </c>
      <c r="AW40" s="25">
        <v>0</v>
      </c>
      <c r="AX40" s="25">
        <v>72.650724773888399</v>
      </c>
      <c r="AY40" s="25">
        <v>6540.4909205487802</v>
      </c>
      <c r="AZ40" s="25">
        <v>4415.9067025557597</v>
      </c>
      <c r="BA40" s="25">
        <v>2124.58421799302</v>
      </c>
      <c r="BB40" s="25">
        <v>1.40058110870439</v>
      </c>
      <c r="BC40" s="25">
        <v>1.7213132988309902E-2</v>
      </c>
      <c r="BD40" s="25">
        <v>573.73195607290597</v>
      </c>
      <c r="BE40" s="25">
        <v>6.79408515661083</v>
      </c>
      <c r="BF40" s="25">
        <v>1393.9242158986301</v>
      </c>
      <c r="BG40" s="25">
        <v>21.3206608993755</v>
      </c>
      <c r="BH40" s="25">
        <v>4.3733753841829399</v>
      </c>
      <c r="BI40" s="25">
        <v>1991.6712766414701</v>
      </c>
      <c r="BJ40" s="25">
        <v>196.00268502290601</v>
      </c>
      <c r="BK40" s="25">
        <v>2.2803927029216702</v>
      </c>
      <c r="BL40" s="25">
        <v>20.642418418514399</v>
      </c>
      <c r="BM40" s="25">
        <v>6.1370571823828601E-2</v>
      </c>
      <c r="BN40" s="25">
        <v>284.47938983118098</v>
      </c>
      <c r="BO40" s="25">
        <v>400.91368595081298</v>
      </c>
      <c r="BP40" s="25">
        <v>0</v>
      </c>
      <c r="BQ40" s="25">
        <v>84.4740495738166</v>
      </c>
      <c r="BR40" s="25">
        <v>522.070428539369</v>
      </c>
      <c r="BS40" s="91">
        <v>0</v>
      </c>
      <c r="BT40" s="25">
        <v>1003.69561172428</v>
      </c>
      <c r="BU40" s="25">
        <v>14716.477537988299</v>
      </c>
      <c r="BV40" s="25">
        <v>256.47681854323201</v>
      </c>
      <c r="BX40" s="22">
        <f t="shared" si="7"/>
        <v>-2.1533449796825835E-5</v>
      </c>
      <c r="BY40" s="22">
        <f t="shared" si="8"/>
        <v>-1.0802533298942334E-5</v>
      </c>
      <c r="BZ40" s="22">
        <f t="shared" si="9"/>
        <v>-2.8929365519108325E-5</v>
      </c>
      <c r="CA40" s="22">
        <f t="shared" si="10"/>
        <v>5.0966386282174558E-6</v>
      </c>
      <c r="CB40" s="22">
        <f t="shared" si="11"/>
        <v>1.3989883431959378E-5</v>
      </c>
      <c r="CC40" s="22">
        <f t="shared" si="12"/>
        <v>-2.7682289456863162E-5</v>
      </c>
      <c r="CD40" s="22">
        <f t="shared" si="13"/>
        <v>-1.2142772705861012E-5</v>
      </c>
    </row>
    <row r="41" spans="1:82" x14ac:dyDescent="0.25">
      <c r="A41" s="27" t="s">
        <v>204</v>
      </c>
      <c r="B41" s="82">
        <v>166340.52807</v>
      </c>
      <c r="C41" s="82">
        <v>3280.0854976999999</v>
      </c>
      <c r="D41" s="82">
        <v>6471.3525651</v>
      </c>
      <c r="E41" s="82">
        <v>20993.484218000001</v>
      </c>
      <c r="F41" s="82">
        <v>18058.270444000002</v>
      </c>
      <c r="G41" s="82">
        <v>1316.7785134000001</v>
      </c>
      <c r="H41" s="82">
        <v>52528.218682999999</v>
      </c>
      <c r="J41" s="27" t="s">
        <v>204</v>
      </c>
      <c r="K41" s="91">
        <v>5632.2298142168802</v>
      </c>
      <c r="L41" s="25">
        <v>1532.8712414873901</v>
      </c>
      <c r="M41" s="25">
        <v>2427.34697529906</v>
      </c>
      <c r="N41" s="25">
        <v>2427.34697529906</v>
      </c>
      <c r="O41" s="25">
        <v>4366.1844617617799</v>
      </c>
      <c r="P41" s="91">
        <v>1.6389311709623899</v>
      </c>
      <c r="Q41" s="25">
        <v>977.19132518837796</v>
      </c>
      <c r="R41" s="25">
        <v>11639.6061000794</v>
      </c>
      <c r="S41" s="25">
        <v>166342.814084007</v>
      </c>
      <c r="T41" s="25">
        <v>2946.78393679586</v>
      </c>
      <c r="U41" s="25">
        <v>1917.400101988</v>
      </c>
      <c r="V41" s="25">
        <v>591.22488754591996</v>
      </c>
      <c r="W41" s="25">
        <v>26.686721702394198</v>
      </c>
      <c r="X41" s="91">
        <v>4300.5472038649204</v>
      </c>
      <c r="Y41" s="25">
        <v>4399.7732012098804</v>
      </c>
      <c r="Z41" s="25">
        <v>4399.7732012098804</v>
      </c>
      <c r="AA41" s="25">
        <v>44512878.455058202</v>
      </c>
      <c r="AB41" s="25">
        <v>0</v>
      </c>
      <c r="AC41" s="25">
        <v>798.247190498176</v>
      </c>
      <c r="AD41" s="25">
        <v>237.41662577904901</v>
      </c>
      <c r="AE41" s="91">
        <v>217.91409612464301</v>
      </c>
      <c r="AF41" s="25">
        <v>1521.2902255761901</v>
      </c>
      <c r="AG41" s="25">
        <v>2964.9490920437302</v>
      </c>
      <c r="AH41" s="25">
        <v>0</v>
      </c>
      <c r="AI41" s="25">
        <v>3280.1384893930099</v>
      </c>
      <c r="AJ41" s="25">
        <v>0</v>
      </c>
      <c r="AK41" s="91">
        <v>56167.447375452597</v>
      </c>
      <c r="AL41" s="25">
        <v>5824.3201648770601</v>
      </c>
      <c r="AM41" s="25">
        <v>647.14667507156696</v>
      </c>
      <c r="AN41" s="25">
        <v>6471.46683994863</v>
      </c>
      <c r="AO41" s="25">
        <v>0</v>
      </c>
      <c r="AP41" s="25">
        <v>3117.7088333818801</v>
      </c>
      <c r="AQ41" s="25">
        <v>3.1054777381680698</v>
      </c>
      <c r="AR41" s="25">
        <v>10169.290215495999</v>
      </c>
      <c r="AS41" s="25">
        <v>59.215201508402302</v>
      </c>
      <c r="AT41" s="25">
        <v>233.91882198669401</v>
      </c>
      <c r="AU41" s="25">
        <v>753.75329692400101</v>
      </c>
      <c r="AV41" s="25">
        <v>3.0727048478535202</v>
      </c>
      <c r="AW41" s="25">
        <v>0</v>
      </c>
      <c r="AX41" s="25">
        <v>175.516352940139</v>
      </c>
      <c r="AY41" s="25">
        <v>20994.414569902499</v>
      </c>
      <c r="AZ41" s="25">
        <v>18059.1840202352</v>
      </c>
      <c r="BA41" s="25">
        <v>2935.2305496673698</v>
      </c>
      <c r="BB41" s="25">
        <v>4.6259710092208302</v>
      </c>
      <c r="BC41" s="25">
        <v>7.9179295248488393E-2</v>
      </c>
      <c r="BD41" s="25">
        <v>2585.2702646758898</v>
      </c>
      <c r="BE41" s="25">
        <v>16.489518178100301</v>
      </c>
      <c r="BF41" s="25">
        <v>5799.6001334898701</v>
      </c>
      <c r="BG41" s="25">
        <v>57.5040718817</v>
      </c>
      <c r="BH41" s="25">
        <v>12.2287143111934</v>
      </c>
      <c r="BI41" s="25">
        <v>8286.62792737975</v>
      </c>
      <c r="BJ41" s="25">
        <v>694.24090787708406</v>
      </c>
      <c r="BK41" s="25">
        <v>10.151603229881401</v>
      </c>
      <c r="BL41" s="25">
        <v>57.765017913655903</v>
      </c>
      <c r="BM41" s="25">
        <v>0.25976292542314899</v>
      </c>
      <c r="BN41" s="25">
        <v>1316.7843804824799</v>
      </c>
      <c r="BO41" s="25">
        <v>1406.6973341430701</v>
      </c>
      <c r="BP41" s="25">
        <v>0</v>
      </c>
      <c r="BQ41" s="25">
        <v>326.40189570158799</v>
      </c>
      <c r="BR41" s="25">
        <v>1845.6355269742801</v>
      </c>
      <c r="BS41" s="91">
        <v>0</v>
      </c>
      <c r="BT41" s="25">
        <v>3330.87784425169</v>
      </c>
      <c r="BU41" s="25">
        <v>52529.716228332698</v>
      </c>
      <c r="BV41" s="25">
        <v>865.53330799954097</v>
      </c>
      <c r="BX41" s="22">
        <f t="shared" si="7"/>
        <v>1.3742976732856016E-5</v>
      </c>
      <c r="BY41" s="22">
        <f t="shared" si="8"/>
        <v>1.6155582849023138E-5</v>
      </c>
      <c r="BZ41" s="22">
        <f t="shared" si="9"/>
        <v>1.7658572528756869E-5</v>
      </c>
      <c r="CA41" s="22">
        <f t="shared" si="10"/>
        <v>4.4316221778004829E-5</v>
      </c>
      <c r="CB41" s="22">
        <f t="shared" si="11"/>
        <v>5.0590461474759998E-5</v>
      </c>
      <c r="CC41" s="22">
        <f t="shared" si="12"/>
        <v>4.4556335178433599E-6</v>
      </c>
      <c r="CD41" s="22">
        <f t="shared" si="13"/>
        <v>2.8509349264939965E-5</v>
      </c>
    </row>
    <row r="42" spans="1:82" x14ac:dyDescent="0.25">
      <c r="A42" s="27" t="s">
        <v>205</v>
      </c>
      <c r="B42" s="82">
        <v>40729.371150999999</v>
      </c>
      <c r="C42" s="82">
        <v>784.03558242999998</v>
      </c>
      <c r="D42" s="82">
        <v>1960.8637771000001</v>
      </c>
      <c r="E42" s="82">
        <v>4380.3941821999997</v>
      </c>
      <c r="F42" s="82">
        <v>3616.7787647</v>
      </c>
      <c r="G42" s="82">
        <v>261.26718339000001</v>
      </c>
      <c r="H42" s="82">
        <v>15218.305517000001</v>
      </c>
      <c r="J42" s="27" t="s">
        <v>205</v>
      </c>
      <c r="K42" s="91">
        <v>482.397385960083</v>
      </c>
      <c r="L42" s="25">
        <v>473.75780412959898</v>
      </c>
      <c r="M42" s="25">
        <v>1021.2555256271301</v>
      </c>
      <c r="N42" s="25">
        <v>1021.2555256271301</v>
      </c>
      <c r="O42" s="25">
        <v>1969.9228242732299</v>
      </c>
      <c r="P42" s="91">
        <v>0.93051060464271296</v>
      </c>
      <c r="Q42" s="25">
        <v>205.47619931249801</v>
      </c>
      <c r="R42" s="25">
        <v>3249.20732423651</v>
      </c>
      <c r="S42" s="25">
        <v>40729.360863903101</v>
      </c>
      <c r="T42" s="25">
        <v>872.42362731560797</v>
      </c>
      <c r="U42" s="25">
        <v>659.97468985199805</v>
      </c>
      <c r="V42" s="25">
        <v>143.067230415268</v>
      </c>
      <c r="W42" s="25">
        <v>2.2857000499550102</v>
      </c>
      <c r="X42" s="91">
        <v>368.33952337570298</v>
      </c>
      <c r="Y42" s="25">
        <v>925.06345159141597</v>
      </c>
      <c r="Z42" s="25">
        <v>925.06345159141597</v>
      </c>
      <c r="AA42" s="25">
        <v>8915156.2537503298</v>
      </c>
      <c r="AB42" s="25">
        <v>0</v>
      </c>
      <c r="AC42" s="25">
        <v>275.68705554374498</v>
      </c>
      <c r="AD42" s="25">
        <v>63.3309505513255</v>
      </c>
      <c r="AE42" s="91">
        <v>107.24015483557601</v>
      </c>
      <c r="AF42" s="25">
        <v>265.841387226329</v>
      </c>
      <c r="AG42" s="25">
        <v>253.94627220672601</v>
      </c>
      <c r="AH42" s="25">
        <v>0</v>
      </c>
      <c r="AI42" s="25">
        <v>784.03533725315106</v>
      </c>
      <c r="AJ42" s="25">
        <v>0</v>
      </c>
      <c r="AK42" s="91">
        <v>16368.056078969499</v>
      </c>
      <c r="AL42" s="25">
        <v>1764.7768286922701</v>
      </c>
      <c r="AM42" s="25">
        <v>196.08633357429801</v>
      </c>
      <c r="AN42" s="25">
        <v>1960.86316226657</v>
      </c>
      <c r="AO42" s="25">
        <v>0</v>
      </c>
      <c r="AP42" s="25">
        <v>685.83896452846398</v>
      </c>
      <c r="AQ42" s="25">
        <v>0.73954515043789204</v>
      </c>
      <c r="AR42" s="25">
        <v>4347.12835794698</v>
      </c>
      <c r="AS42" s="25">
        <v>9.1516059274569095</v>
      </c>
      <c r="AT42" s="25">
        <v>118.061171685598</v>
      </c>
      <c r="AU42" s="25">
        <v>212.72895334248199</v>
      </c>
      <c r="AV42" s="25">
        <v>0.55098698347084696</v>
      </c>
      <c r="AW42" s="25">
        <v>0</v>
      </c>
      <c r="AX42" s="25">
        <v>90.876136978675703</v>
      </c>
      <c r="AY42" s="25">
        <v>4380.4650956004398</v>
      </c>
      <c r="AZ42" s="25">
        <v>3616.8498943570298</v>
      </c>
      <c r="BA42" s="25">
        <v>763.615201243407</v>
      </c>
      <c r="BB42" s="25">
        <v>1.43141504257676</v>
      </c>
      <c r="BC42" s="25">
        <v>1.18317977005792E-2</v>
      </c>
      <c r="BD42" s="25">
        <v>408.265938557185</v>
      </c>
      <c r="BE42" s="25">
        <v>8.4789329335251296</v>
      </c>
      <c r="BF42" s="25">
        <v>1116.1411984766</v>
      </c>
      <c r="BG42" s="25">
        <v>25.122348082585098</v>
      </c>
      <c r="BH42" s="25">
        <v>5.0414099527659699</v>
      </c>
      <c r="BI42" s="25">
        <v>1594.76182903156</v>
      </c>
      <c r="BJ42" s="25">
        <v>215.505375111576</v>
      </c>
      <c r="BK42" s="25">
        <v>1.6547064283470301</v>
      </c>
      <c r="BL42" s="25">
        <v>23.783884367907302</v>
      </c>
      <c r="BM42" s="25">
        <v>4.7999618148448199E-2</v>
      </c>
      <c r="BN42" s="25">
        <v>261.267078304866</v>
      </c>
      <c r="BO42" s="25">
        <v>472.58123146676002</v>
      </c>
      <c r="BP42" s="25">
        <v>0</v>
      </c>
      <c r="BQ42" s="25">
        <v>28.087834743859599</v>
      </c>
      <c r="BR42" s="25">
        <v>582.44269881206799</v>
      </c>
      <c r="BS42" s="91">
        <v>0</v>
      </c>
      <c r="BT42" s="25">
        <v>1637.73363885304</v>
      </c>
      <c r="BU42" s="25">
        <v>15218.300714848599</v>
      </c>
      <c r="BV42" s="25">
        <v>384.22013814331399</v>
      </c>
      <c r="BX42" s="22">
        <f t="shared" si="7"/>
        <v>-2.5257195502475998E-7</v>
      </c>
      <c r="BY42" s="22">
        <f t="shared" si="8"/>
        <v>-3.1271137996186729E-7</v>
      </c>
      <c r="BZ42" s="22">
        <f t="shared" si="9"/>
        <v>-3.1355234220941209E-7</v>
      </c>
      <c r="CA42" s="22">
        <f t="shared" si="10"/>
        <v>1.6188817145323955E-5</v>
      </c>
      <c r="CB42" s="22">
        <f t="shared" si="11"/>
        <v>1.9666576712970312E-5</v>
      </c>
      <c r="CC42" s="22">
        <f t="shared" si="12"/>
        <v>-4.0221329233215749E-7</v>
      </c>
      <c r="CD42" s="22">
        <f t="shared" si="13"/>
        <v>-3.1555099192034358E-7</v>
      </c>
    </row>
    <row r="43" spans="1:82" x14ac:dyDescent="0.25">
      <c r="A43" s="27" t="s">
        <v>206</v>
      </c>
      <c r="B43" s="82">
        <v>130392.95776</v>
      </c>
      <c r="C43" s="82">
        <v>2194.5747944</v>
      </c>
      <c r="D43" s="82">
        <v>6981.3595564999996</v>
      </c>
      <c r="E43" s="82">
        <v>17150.690963000001</v>
      </c>
      <c r="F43" s="82">
        <v>11050.475570000001</v>
      </c>
      <c r="G43" s="82">
        <v>686.33419765999997</v>
      </c>
      <c r="H43" s="82">
        <v>51064.416384999997</v>
      </c>
      <c r="J43" s="27" t="s">
        <v>206</v>
      </c>
      <c r="K43" s="91">
        <v>3866.2904556949802</v>
      </c>
      <c r="L43" s="25">
        <v>1531.6245624312</v>
      </c>
      <c r="M43" s="25">
        <v>2804.7705270691099</v>
      </c>
      <c r="N43" s="25">
        <v>2804.7705270691099</v>
      </c>
      <c r="O43" s="25">
        <v>5231.1610642626301</v>
      </c>
      <c r="P43" s="91">
        <v>2.2310571307445102</v>
      </c>
      <c r="Q43" s="25">
        <v>841.26380866063903</v>
      </c>
      <c r="R43" s="25">
        <v>11142.750263026601</v>
      </c>
      <c r="S43" s="25">
        <v>130391.761831158</v>
      </c>
      <c r="T43" s="25">
        <v>2890.74025506721</v>
      </c>
      <c r="U43" s="25">
        <v>2010.14494156408</v>
      </c>
      <c r="V43" s="25">
        <v>535.22954195247598</v>
      </c>
      <c r="W43" s="25">
        <v>18.3193161308835</v>
      </c>
      <c r="X43" s="91">
        <v>2952.1462555554799</v>
      </c>
      <c r="Y43" s="25">
        <v>3787.6421613909602</v>
      </c>
      <c r="Z43" s="25">
        <v>3787.6421613909602</v>
      </c>
      <c r="AA43" s="25">
        <v>27238672.7908949</v>
      </c>
      <c r="AB43" s="25">
        <v>0</v>
      </c>
      <c r="AC43" s="25">
        <v>838.15766204127999</v>
      </c>
      <c r="AD43" s="25">
        <v>223.161080969701</v>
      </c>
      <c r="AE43" s="91">
        <v>273.57369864792099</v>
      </c>
      <c r="AF43" s="25">
        <v>1234.0305030899899</v>
      </c>
      <c r="AG43" s="25">
        <v>2035.3139179790701</v>
      </c>
      <c r="AH43" s="25">
        <v>0</v>
      </c>
      <c r="AI43" s="25">
        <v>2194.5479260018601</v>
      </c>
      <c r="AJ43" s="25">
        <v>0</v>
      </c>
      <c r="AK43" s="91">
        <v>54734.083366347499</v>
      </c>
      <c r="AL43" s="25">
        <v>6283.1701570682899</v>
      </c>
      <c r="AM43" s="25">
        <v>698.12998260553195</v>
      </c>
      <c r="AN43" s="25">
        <v>6981.30013967383</v>
      </c>
      <c r="AO43" s="25">
        <v>0</v>
      </c>
      <c r="AP43" s="25">
        <v>2726.4070743277198</v>
      </c>
      <c r="AQ43" s="25">
        <v>2.2817794004530501</v>
      </c>
      <c r="AR43" s="25">
        <v>11846.535821272801</v>
      </c>
      <c r="AS43" s="25">
        <v>27.449001168449598</v>
      </c>
      <c r="AT43" s="25">
        <v>374.18034124682401</v>
      </c>
      <c r="AU43" s="25">
        <v>661.63478761222802</v>
      </c>
      <c r="AV43" s="25">
        <v>1.6712596645667599</v>
      </c>
      <c r="AW43" s="25">
        <v>0</v>
      </c>
      <c r="AX43" s="25">
        <v>288.19267400475002</v>
      </c>
      <c r="AY43" s="25">
        <v>17150.826635580299</v>
      </c>
      <c r="AZ43" s="25">
        <v>11050.6219545065</v>
      </c>
      <c r="BA43" s="25">
        <v>6100.2046810738702</v>
      </c>
      <c r="BB43" s="25">
        <v>4.46890892397911</v>
      </c>
      <c r="BC43" s="25">
        <v>3.5388593947210299E-2</v>
      </c>
      <c r="BD43" s="25">
        <v>1226.67477956535</v>
      </c>
      <c r="BE43" s="25">
        <v>26.8846806420961</v>
      </c>
      <c r="BF43" s="25">
        <v>3401.5816950236099</v>
      </c>
      <c r="BG43" s="25">
        <v>79.329504548686302</v>
      </c>
      <c r="BH43" s="25">
        <v>15.8932950787325</v>
      </c>
      <c r="BI43" s="25">
        <v>4860.23678698391</v>
      </c>
      <c r="BJ43" s="25">
        <v>694.99106551378998</v>
      </c>
      <c r="BK43" s="25">
        <v>4.9840906341044002</v>
      </c>
      <c r="BL43" s="25">
        <v>74.977088547539907</v>
      </c>
      <c r="BM43" s="25">
        <v>0.14589286727624401</v>
      </c>
      <c r="BN43" s="25">
        <v>686.33071955995695</v>
      </c>
      <c r="BO43" s="25">
        <v>1458.4909077004199</v>
      </c>
      <c r="BP43" s="25">
        <v>0</v>
      </c>
      <c r="BQ43" s="25">
        <v>224.24562847325899</v>
      </c>
      <c r="BR43" s="25">
        <v>1860.9595377180899</v>
      </c>
      <c r="BS43" s="91">
        <v>0</v>
      </c>
      <c r="BT43" s="25">
        <v>4179.60338889789</v>
      </c>
      <c r="BU43" s="25">
        <v>51063.671618468099</v>
      </c>
      <c r="BV43" s="25">
        <v>1028.19967362483</v>
      </c>
      <c r="BX43" s="22">
        <f t="shared" si="7"/>
        <v>-9.1717287693184914E-6</v>
      </c>
      <c r="BY43" s="22">
        <f t="shared" si="8"/>
        <v>-1.2243099760568397E-5</v>
      </c>
      <c r="BZ43" s="22">
        <f t="shared" si="9"/>
        <v>-8.510781558910148E-6</v>
      </c>
      <c r="CA43" s="22">
        <f t="shared" si="10"/>
        <v>7.9106189127115069E-6</v>
      </c>
      <c r="CB43" s="22">
        <f t="shared" si="11"/>
        <v>1.3246896531448481E-5</v>
      </c>
      <c r="CC43" s="22">
        <f t="shared" si="12"/>
        <v>-5.067647881868672E-6</v>
      </c>
      <c r="CD43" s="22">
        <f t="shared" si="13"/>
        <v>-1.4584843705695218E-5</v>
      </c>
    </row>
    <row r="44" spans="1:82" x14ac:dyDescent="0.25">
      <c r="A44" s="27" t="s">
        <v>207</v>
      </c>
      <c r="B44" s="82">
        <v>82200.448887000006</v>
      </c>
      <c r="C44" s="82">
        <v>1424.1797311</v>
      </c>
      <c r="D44" s="82">
        <v>4344.3220434000004</v>
      </c>
      <c r="E44" s="82">
        <v>9302.3329505999991</v>
      </c>
      <c r="F44" s="82">
        <v>6879.1688345000002</v>
      </c>
      <c r="G44" s="82">
        <v>482.45645882999997</v>
      </c>
      <c r="H44" s="82">
        <v>31414.171951</v>
      </c>
      <c r="J44" s="27" t="s">
        <v>207</v>
      </c>
      <c r="K44" s="91">
        <v>1380.3706444276199</v>
      </c>
      <c r="L44" s="25">
        <v>968.04187213301805</v>
      </c>
      <c r="M44" s="25">
        <v>2001.74447499899</v>
      </c>
      <c r="N44" s="25">
        <v>2001.74447499899</v>
      </c>
      <c r="O44" s="25">
        <v>3830.5799766762002</v>
      </c>
      <c r="P44" s="91">
        <v>1.76835240023435</v>
      </c>
      <c r="Q44" s="25">
        <v>450.13466787841901</v>
      </c>
      <c r="R44" s="25">
        <v>6748.4015826472896</v>
      </c>
      <c r="S44" s="25">
        <v>82198.839521376503</v>
      </c>
      <c r="T44" s="25">
        <v>1794.6672014063699</v>
      </c>
      <c r="U44" s="25">
        <v>1327.41221909468</v>
      </c>
      <c r="V44" s="25">
        <v>304.77246849158797</v>
      </c>
      <c r="W44" s="25">
        <v>6.5405068259408097</v>
      </c>
      <c r="X44" s="91">
        <v>1053.99640934787</v>
      </c>
      <c r="Y44" s="25">
        <v>2026.56738950521</v>
      </c>
      <c r="Z44" s="25">
        <v>2026.56738950521</v>
      </c>
      <c r="AA44" s="25">
        <v>16956150.811871801</v>
      </c>
      <c r="AB44" s="25">
        <v>0</v>
      </c>
      <c r="AC44" s="25">
        <v>554.23026563574103</v>
      </c>
      <c r="AD44" s="25">
        <v>132.556838611545</v>
      </c>
      <c r="AE44" s="91">
        <v>206.61500877373601</v>
      </c>
      <c r="AF44" s="25">
        <v>607.29104023759203</v>
      </c>
      <c r="AG44" s="25">
        <v>726.66233414689896</v>
      </c>
      <c r="AH44" s="25">
        <v>0</v>
      </c>
      <c r="AI44" s="25">
        <v>1424.19870266814</v>
      </c>
      <c r="AJ44" s="25">
        <v>0</v>
      </c>
      <c r="AK44" s="91">
        <v>33756.224967674701</v>
      </c>
      <c r="AL44" s="25">
        <v>3909.7489393894298</v>
      </c>
      <c r="AM44" s="25">
        <v>434.41656381884599</v>
      </c>
      <c r="AN44" s="25">
        <v>4344.1655032082699</v>
      </c>
      <c r="AO44" s="25">
        <v>0</v>
      </c>
      <c r="AP44" s="25">
        <v>1488.50516479571</v>
      </c>
      <c r="AQ44" s="25">
        <v>1.5322595249039599</v>
      </c>
      <c r="AR44" s="25">
        <v>8504.9197279055497</v>
      </c>
      <c r="AS44" s="25">
        <v>14.510812360543801</v>
      </c>
      <c r="AT44" s="25">
        <v>300.671386541885</v>
      </c>
      <c r="AU44" s="25">
        <v>470.62663679403801</v>
      </c>
      <c r="AV44" s="25">
        <v>0.97907840286159897</v>
      </c>
      <c r="AW44" s="25">
        <v>0</v>
      </c>
      <c r="AX44" s="25">
        <v>232.410069500708</v>
      </c>
      <c r="AY44" s="25">
        <v>9302.0267045944292</v>
      </c>
      <c r="AZ44" s="25">
        <v>6878.9581361106002</v>
      </c>
      <c r="BA44" s="25">
        <v>2423.0685684838199</v>
      </c>
      <c r="BB44" s="25">
        <v>3.26223069605427</v>
      </c>
      <c r="BC44" s="25">
        <v>1.8199125205994302E-2</v>
      </c>
      <c r="BD44" s="25">
        <v>659.42389386949696</v>
      </c>
      <c r="BE44" s="25">
        <v>21.660046440362201</v>
      </c>
      <c r="BF44" s="25">
        <v>2074.2889852676099</v>
      </c>
      <c r="BG44" s="25">
        <v>62.325495240772199</v>
      </c>
      <c r="BH44" s="25">
        <v>12.359581380864901</v>
      </c>
      <c r="BI44" s="25">
        <v>2963.7667986132901</v>
      </c>
      <c r="BJ44" s="25">
        <v>440.05316875057599</v>
      </c>
      <c r="BK44" s="25">
        <v>2.74256056581623</v>
      </c>
      <c r="BL44" s="25">
        <v>58.293113488428403</v>
      </c>
      <c r="BM44" s="25">
        <v>8.6988297756246002E-2</v>
      </c>
      <c r="BN44" s="25">
        <v>482.431463906479</v>
      </c>
      <c r="BO44" s="25">
        <v>953.77556393796203</v>
      </c>
      <c r="BP44" s="25">
        <v>0</v>
      </c>
      <c r="BQ44" s="25">
        <v>80.223752538769403</v>
      </c>
      <c r="BR44" s="25">
        <v>1186.3502825601499</v>
      </c>
      <c r="BS44" s="91">
        <v>0</v>
      </c>
      <c r="BT44" s="25">
        <v>3155.6390024279499</v>
      </c>
      <c r="BU44" s="25">
        <v>31414.8837174336</v>
      </c>
      <c r="BV44" s="25">
        <v>748.47987881276595</v>
      </c>
      <c r="BX44" s="22">
        <f t="shared" si="7"/>
        <v>-1.9578550303477084E-5</v>
      </c>
      <c r="BY44" s="22">
        <f t="shared" si="8"/>
        <v>1.3321049110338697E-5</v>
      </c>
      <c r="BZ44" s="22">
        <f t="shared" si="9"/>
        <v>-3.6033284403569412E-5</v>
      </c>
      <c r="CA44" s="22">
        <f t="shared" si="10"/>
        <v>-3.2921419518755643E-5</v>
      </c>
      <c r="CB44" s="22">
        <f t="shared" si="11"/>
        <v>-3.0628466093656576E-5</v>
      </c>
      <c r="CC44" s="22">
        <f t="shared" si="12"/>
        <v>-5.1807625462395594E-5</v>
      </c>
      <c r="CD44" s="22">
        <f t="shared" si="13"/>
        <v>2.265749467184269E-5</v>
      </c>
    </row>
    <row r="45" spans="1:82" x14ac:dyDescent="0.25">
      <c r="A45" s="27" t="s">
        <v>208</v>
      </c>
      <c r="B45" s="82">
        <v>4326.5750668000001</v>
      </c>
      <c r="C45" s="82">
        <v>85.426029524</v>
      </c>
      <c r="D45" s="82">
        <v>207.04788238</v>
      </c>
      <c r="E45" s="82">
        <v>391.16647952</v>
      </c>
      <c r="F45" s="82">
        <v>330.85920234999998</v>
      </c>
      <c r="G45" s="82">
        <v>23.989279195999998</v>
      </c>
      <c r="H45" s="82">
        <v>1961.6232692999999</v>
      </c>
      <c r="J45" s="27" t="s">
        <v>208</v>
      </c>
      <c r="K45" s="91">
        <v>66.241549316736894</v>
      </c>
      <c r="L45" s="25">
        <v>60.9403454233424</v>
      </c>
      <c r="M45" s="25">
        <v>130.46345586565499</v>
      </c>
      <c r="N45" s="25">
        <v>130.46345586565499</v>
      </c>
      <c r="O45" s="25">
        <v>251.32872854676799</v>
      </c>
      <c r="P45" s="91">
        <v>0.118280858116525</v>
      </c>
      <c r="Q45" s="25">
        <v>26.752244378164701</v>
      </c>
      <c r="R45" s="25">
        <v>419.11084339719002</v>
      </c>
      <c r="S45" s="25">
        <v>4325.3778107001299</v>
      </c>
      <c r="T45" s="25">
        <v>112.349059013538</v>
      </c>
      <c r="U45" s="25">
        <v>84.669413729261393</v>
      </c>
      <c r="V45" s="25">
        <v>18.535060660495699</v>
      </c>
      <c r="W45" s="25">
        <v>0.31387018907944803</v>
      </c>
      <c r="X45" s="91">
        <v>50.5794317951134</v>
      </c>
      <c r="Y45" s="25">
        <v>120.440229637738</v>
      </c>
      <c r="Z45" s="25">
        <v>120.440229637738</v>
      </c>
      <c r="AA45" s="25">
        <v>815395.139434624</v>
      </c>
      <c r="AB45" s="25">
        <v>0</v>
      </c>
      <c r="AC45" s="25">
        <v>35.365666757279897</v>
      </c>
      <c r="AD45" s="25">
        <v>8.1798371513901795</v>
      </c>
      <c r="AE45" s="91">
        <v>13.6617307011515</v>
      </c>
      <c r="AF45" s="25">
        <v>34.876055183496199</v>
      </c>
      <c r="AG45" s="25">
        <v>34.871238189083797</v>
      </c>
      <c r="AH45" s="25">
        <v>0</v>
      </c>
      <c r="AI45" s="25">
        <v>85.401248516013794</v>
      </c>
      <c r="AJ45" s="25">
        <v>0</v>
      </c>
      <c r="AK45" s="91">
        <v>2108.75389903933</v>
      </c>
      <c r="AL45" s="25">
        <v>186.28642592194501</v>
      </c>
      <c r="AM45" s="25">
        <v>20.698473030308001</v>
      </c>
      <c r="AN45" s="25">
        <v>206.98489895225299</v>
      </c>
      <c r="AO45" s="25">
        <v>0</v>
      </c>
      <c r="AP45" s="25">
        <v>89.145505449329505</v>
      </c>
      <c r="AQ45" s="25">
        <v>7.5403623957627106E-2</v>
      </c>
      <c r="AR45" s="25">
        <v>555.16954418128603</v>
      </c>
      <c r="AS45" s="25">
        <v>0.65818893412038304</v>
      </c>
      <c r="AT45" s="25">
        <v>15.5004627270071</v>
      </c>
      <c r="AU45" s="25">
        <v>23.535177797251901</v>
      </c>
      <c r="AV45" s="25">
        <v>4.6140000992079801E-2</v>
      </c>
      <c r="AW45" s="25">
        <v>0</v>
      </c>
      <c r="AX45" s="25">
        <v>11.991331291853299</v>
      </c>
      <c r="AY45" s="25">
        <v>391.09126826189799</v>
      </c>
      <c r="AZ45" s="25">
        <v>330.79715912208599</v>
      </c>
      <c r="BA45" s="25">
        <v>60.294109139811603</v>
      </c>
      <c r="BB45" s="25">
        <v>0.16426093729503899</v>
      </c>
      <c r="BC45" s="25">
        <v>8.1628143102013297E-4</v>
      </c>
      <c r="BD45" s="25">
        <v>30.108702491774</v>
      </c>
      <c r="BE45" s="25">
        <v>1.11731544018033</v>
      </c>
      <c r="BF45" s="25">
        <v>99.084997437126901</v>
      </c>
      <c r="BG45" s="25">
        <v>3.1961476159768898</v>
      </c>
      <c r="BH45" s="25">
        <v>0.63227051428319403</v>
      </c>
      <c r="BI45" s="25">
        <v>141.57357705429399</v>
      </c>
      <c r="BJ45" s="25">
        <v>27.717706254871501</v>
      </c>
      <c r="BK45" s="25">
        <v>0.126349437325352</v>
      </c>
      <c r="BL45" s="25">
        <v>2.9818932511009302</v>
      </c>
      <c r="BM45" s="25">
        <v>4.12428611584186E-3</v>
      </c>
      <c r="BN45" s="25">
        <v>23.984976330076002</v>
      </c>
      <c r="BO45" s="25">
        <v>60.663060861493598</v>
      </c>
      <c r="BP45" s="25">
        <v>0</v>
      </c>
      <c r="BQ45" s="25">
        <v>3.8553623871492202</v>
      </c>
      <c r="BR45" s="25">
        <v>74.880653463933797</v>
      </c>
      <c r="BS45" s="91">
        <v>0</v>
      </c>
      <c r="BT45" s="25">
        <v>208.639273304254</v>
      </c>
      <c r="BU45" s="25">
        <v>1960.9436085252701</v>
      </c>
      <c r="BV45" s="25">
        <v>49.034326625467799</v>
      </c>
      <c r="BX45" s="22">
        <f t="shared" si="7"/>
        <v>-2.7672144395628906E-4</v>
      </c>
      <c r="BY45" s="22">
        <f t="shared" si="8"/>
        <v>-2.9008732027331564E-4</v>
      </c>
      <c r="BZ45" s="22">
        <f t="shared" si="9"/>
        <v>-3.0419740121475286E-4</v>
      </c>
      <c r="CA45" s="22">
        <f t="shared" si="10"/>
        <v>-1.9227429250658984E-4</v>
      </c>
      <c r="CB45" s="22">
        <f t="shared" si="11"/>
        <v>-1.875215423156239E-4</v>
      </c>
      <c r="CC45" s="22">
        <f t="shared" si="12"/>
        <v>-1.7936620307933222E-4</v>
      </c>
      <c r="CD45" s="22">
        <f t="shared" si="13"/>
        <v>-3.464787481708541E-4</v>
      </c>
    </row>
    <row r="46" spans="1:82" x14ac:dyDescent="0.25">
      <c r="A46" s="27" t="s">
        <v>209</v>
      </c>
      <c r="B46" s="82">
        <v>303071.47209</v>
      </c>
      <c r="C46" s="82">
        <v>5333.0941271000002</v>
      </c>
      <c r="D46" s="82">
        <v>15563.567876999999</v>
      </c>
      <c r="E46" s="82">
        <v>36590.329569000001</v>
      </c>
      <c r="F46" s="82">
        <v>25898.516291</v>
      </c>
      <c r="G46" s="82">
        <v>1726.0759029000001</v>
      </c>
      <c r="H46" s="82">
        <v>118259.28051</v>
      </c>
      <c r="J46" s="27" t="s">
        <v>209</v>
      </c>
      <c r="K46" s="91">
        <v>7422.3586051440097</v>
      </c>
      <c r="L46" s="25">
        <v>3585.4793428241801</v>
      </c>
      <c r="M46" s="25">
        <v>6916.6482867696895</v>
      </c>
      <c r="N46" s="25">
        <v>6916.6482867696895</v>
      </c>
      <c r="O46" s="25">
        <v>13048.9786959868</v>
      </c>
      <c r="P46" s="91">
        <v>5.7715162506310298</v>
      </c>
      <c r="Q46" s="25">
        <v>1844.4301311906599</v>
      </c>
      <c r="R46" s="25">
        <v>25634.168385053901</v>
      </c>
      <c r="S46" s="25">
        <v>303001.88736233499</v>
      </c>
      <c r="T46" s="25">
        <v>6717.5203116562398</v>
      </c>
      <c r="U46" s="25">
        <v>4792.8696046611904</v>
      </c>
      <c r="V46" s="25">
        <v>1201.62626502598</v>
      </c>
      <c r="W46" s="25">
        <v>35.168772454752599</v>
      </c>
      <c r="X46" s="91">
        <v>5667.41885458255</v>
      </c>
      <c r="Y46" s="25">
        <v>8304.0944143432498</v>
      </c>
      <c r="Z46" s="25">
        <v>8304.0944143432498</v>
      </c>
      <c r="AA46" s="25">
        <v>63828833.424362101</v>
      </c>
      <c r="AB46" s="25">
        <v>0</v>
      </c>
      <c r="AC46" s="25">
        <v>1999.5980983126501</v>
      </c>
      <c r="AD46" s="25">
        <v>509.41038625000499</v>
      </c>
      <c r="AE46" s="91">
        <v>692.05163965069801</v>
      </c>
      <c r="AF46" s="25">
        <v>2624.3755899560301</v>
      </c>
      <c r="AG46" s="25">
        <v>3907.3186681355</v>
      </c>
      <c r="AH46" s="25">
        <v>0</v>
      </c>
      <c r="AI46" s="25">
        <v>5331.7361857173501</v>
      </c>
      <c r="AJ46" s="25">
        <v>0</v>
      </c>
      <c r="AK46" s="91">
        <v>126847.557570727</v>
      </c>
      <c r="AL46" s="25">
        <v>14003.820620365101</v>
      </c>
      <c r="AM46" s="25">
        <v>1555.98014743916</v>
      </c>
      <c r="AN46" s="25">
        <v>15559.8007678043</v>
      </c>
      <c r="AO46" s="25">
        <v>0</v>
      </c>
      <c r="AP46" s="25">
        <v>6022.9845242539204</v>
      </c>
      <c r="AQ46" s="25">
        <v>5.4246332907841301</v>
      </c>
      <c r="AR46" s="25">
        <v>29290.6977371217</v>
      </c>
      <c r="AS46" s="25">
        <v>62.531903373402301</v>
      </c>
      <c r="AT46" s="25">
        <v>923.88553578707695</v>
      </c>
      <c r="AU46" s="25">
        <v>1591.23923300098</v>
      </c>
      <c r="AV46" s="25">
        <v>3.8737136015255902</v>
      </c>
      <c r="AW46" s="25">
        <v>0</v>
      </c>
      <c r="AX46" s="25">
        <v>712.15328226216195</v>
      </c>
      <c r="AY46" s="25">
        <v>36585.972227915998</v>
      </c>
      <c r="AZ46" s="25">
        <v>25895.041815817101</v>
      </c>
      <c r="BA46" s="25">
        <v>10690.9304120989</v>
      </c>
      <c r="BB46" s="25">
        <v>10.8057575636722</v>
      </c>
      <c r="BC46" s="25">
        <v>8.0265467065703103E-2</v>
      </c>
      <c r="BD46" s="25">
        <v>2802.1070168047299</v>
      </c>
      <c r="BE46" s="25">
        <v>66.420302941847595</v>
      </c>
      <c r="BF46" s="25">
        <v>7940.9651334623004</v>
      </c>
      <c r="BG46" s="25">
        <v>194.885710997205</v>
      </c>
      <c r="BH46" s="25">
        <v>38.956181943153702</v>
      </c>
      <c r="BI46" s="25">
        <v>11346.177193957101</v>
      </c>
      <c r="BJ46" s="25">
        <v>1628.16524027011</v>
      </c>
      <c r="BK46" s="25">
        <v>11.4291642496293</v>
      </c>
      <c r="BL46" s="25">
        <v>183.767575229969</v>
      </c>
      <c r="BM46" s="25">
        <v>0.339211884455761</v>
      </c>
      <c r="BN46" s="25">
        <v>1725.7958781946299</v>
      </c>
      <c r="BO46" s="25">
        <v>3463.2214699117299</v>
      </c>
      <c r="BP46" s="25">
        <v>0</v>
      </c>
      <c r="BQ46" s="25">
        <v>430.74634893950798</v>
      </c>
      <c r="BR46" s="25">
        <v>4371.99782526935</v>
      </c>
      <c r="BS46" s="91">
        <v>0</v>
      </c>
      <c r="BT46" s="25">
        <v>10571.516351918801</v>
      </c>
      <c r="BU46" s="25">
        <v>118222.336699901</v>
      </c>
      <c r="BV46" s="25">
        <v>2558.02644666988</v>
      </c>
      <c r="BX46" s="22">
        <f t="shared" si="7"/>
        <v>-2.2959840853756811E-4</v>
      </c>
      <c r="BY46" s="22">
        <f t="shared" si="8"/>
        <v>-2.5462542949499948E-4</v>
      </c>
      <c r="BZ46" s="22">
        <f t="shared" si="9"/>
        <v>-2.4204663258911419E-4</v>
      </c>
      <c r="CA46" s="22">
        <f t="shared" si="10"/>
        <v>-1.1908449952020066E-4</v>
      </c>
      <c r="CB46" s="22">
        <f t="shared" si="11"/>
        <v>-1.3415730630506718E-4</v>
      </c>
      <c r="CC46" s="22">
        <f t="shared" si="12"/>
        <v>-1.6223197653107341E-4</v>
      </c>
      <c r="CD46" s="22">
        <f t="shared" si="13"/>
        <v>-3.123967094985813E-4</v>
      </c>
    </row>
    <row r="47" spans="1:82" x14ac:dyDescent="0.25">
      <c r="A47" s="27" t="s">
        <v>210</v>
      </c>
      <c r="B47" s="82">
        <v>827053.73309999995</v>
      </c>
      <c r="C47" s="82">
        <v>13825.325545</v>
      </c>
      <c r="D47" s="82">
        <v>40812.820198000001</v>
      </c>
      <c r="E47" s="82">
        <v>140470.33561000001</v>
      </c>
      <c r="F47" s="82">
        <v>85653.832634999999</v>
      </c>
      <c r="G47" s="82">
        <v>4873.5354932</v>
      </c>
      <c r="H47" s="82">
        <v>274662.54888000002</v>
      </c>
      <c r="J47" s="27" t="s">
        <v>210</v>
      </c>
      <c r="K47" s="91">
        <v>44392.472675938901</v>
      </c>
      <c r="L47" s="25">
        <v>7629.1407704072199</v>
      </c>
      <c r="M47" s="25">
        <v>8556.8474384768706</v>
      </c>
      <c r="N47" s="25">
        <v>8556.8474384768706</v>
      </c>
      <c r="O47" s="25">
        <v>13663.1134309218</v>
      </c>
      <c r="P47" s="91">
        <v>2.6445708233887202</v>
      </c>
      <c r="Q47" s="25">
        <v>6118.7146495839397</v>
      </c>
      <c r="R47" s="25">
        <v>62457.824791343599</v>
      </c>
      <c r="S47" s="25">
        <v>827053.34695040097</v>
      </c>
      <c r="T47" s="25">
        <v>15164.539995012499</v>
      </c>
      <c r="U47" s="25">
        <v>8666.98338172482</v>
      </c>
      <c r="V47" s="25">
        <v>3458.19935805772</v>
      </c>
      <c r="W47" s="25">
        <v>210.34124463720701</v>
      </c>
      <c r="X47" s="91">
        <v>33896.340023160403</v>
      </c>
      <c r="Y47" s="25">
        <v>27550.430763460499</v>
      </c>
      <c r="Z47" s="25">
        <v>27550.430763460499</v>
      </c>
      <c r="AA47" s="25">
        <v>211131889.96409699</v>
      </c>
      <c r="AB47" s="25">
        <v>0</v>
      </c>
      <c r="AC47" s="25">
        <v>3596.1499326313301</v>
      </c>
      <c r="AD47" s="25">
        <v>1312.2513490403401</v>
      </c>
      <c r="AE47" s="91">
        <v>565.91107050984601</v>
      </c>
      <c r="AF47" s="25">
        <v>10228.2744123023</v>
      </c>
      <c r="AG47" s="25">
        <v>23369.329851973998</v>
      </c>
      <c r="AH47" s="25">
        <v>0</v>
      </c>
      <c r="AI47" s="25">
        <v>13825.324235497699</v>
      </c>
      <c r="AJ47" s="25">
        <v>0</v>
      </c>
      <c r="AK47" s="91">
        <v>292436.653901243</v>
      </c>
      <c r="AL47" s="25">
        <v>36731.522672486797</v>
      </c>
      <c r="AM47" s="25">
        <v>4081.2803032699999</v>
      </c>
      <c r="AN47" s="25">
        <v>40812.8029757568</v>
      </c>
      <c r="AO47" s="25">
        <v>0</v>
      </c>
      <c r="AP47" s="25">
        <v>19128.040672892999</v>
      </c>
      <c r="AQ47" s="25">
        <v>13.779286180767899</v>
      </c>
      <c r="AR47" s="25">
        <v>34956.547923711303</v>
      </c>
      <c r="AS47" s="25">
        <v>302.76170142572897</v>
      </c>
      <c r="AT47" s="25">
        <v>533.80777889074398</v>
      </c>
      <c r="AU47" s="25">
        <v>3075.83341909313</v>
      </c>
      <c r="AV47" s="25">
        <v>15.095161673308001</v>
      </c>
      <c r="AW47" s="25">
        <v>0</v>
      </c>
      <c r="AX47" s="25">
        <v>382.00834429250898</v>
      </c>
      <c r="AY47" s="25">
        <v>140474.887620669</v>
      </c>
      <c r="AZ47" s="25">
        <v>85658.410204155298</v>
      </c>
      <c r="BA47" s="25">
        <v>54816.477416513699</v>
      </c>
      <c r="BB47" s="25">
        <v>17.859777103126699</v>
      </c>
      <c r="BC47" s="25">
        <v>0.40811197087694301</v>
      </c>
      <c r="BD47" s="25">
        <v>13147.7626634589</v>
      </c>
      <c r="BE47" s="25">
        <v>36.364160548620198</v>
      </c>
      <c r="BF47" s="25">
        <v>27875.633253636199</v>
      </c>
      <c r="BG47" s="25">
        <v>162.759479865738</v>
      </c>
      <c r="BH47" s="25">
        <v>37.046073817358</v>
      </c>
      <c r="BI47" s="25">
        <v>39829.575285305596</v>
      </c>
      <c r="BJ47" s="25">
        <v>3443.0424918515</v>
      </c>
      <c r="BK47" s="25">
        <v>51.210555177279197</v>
      </c>
      <c r="BL47" s="25">
        <v>175.24050156583201</v>
      </c>
      <c r="BM47" s="25">
        <v>1.2646501495284801</v>
      </c>
      <c r="BN47" s="25">
        <v>4873.5354686331902</v>
      </c>
      <c r="BO47" s="25">
        <v>6509.4450426739604</v>
      </c>
      <c r="BP47" s="25">
        <v>0</v>
      </c>
      <c r="BQ47" s="25">
        <v>2570.9425232459498</v>
      </c>
      <c r="BR47" s="25">
        <v>9029.4879082620701</v>
      </c>
      <c r="BS47" s="91">
        <v>0</v>
      </c>
      <c r="BT47" s="25">
        <v>8669.1347920276403</v>
      </c>
      <c r="BU47" s="25">
        <v>274662.47661292902</v>
      </c>
      <c r="BV47" s="25">
        <v>2790.2814853971399</v>
      </c>
      <c r="BX47" s="22">
        <f t="shared" si="7"/>
        <v>-4.6689783689950168E-7</v>
      </c>
      <c r="BY47" s="22">
        <f t="shared" si="8"/>
        <v>-9.4717646701226616E-8</v>
      </c>
      <c r="BZ47" s="22">
        <f t="shared" si="9"/>
        <v>-4.2198120878566373E-7</v>
      </c>
      <c r="CA47" s="22">
        <f t="shared" si="10"/>
        <v>3.2405494364538068E-5</v>
      </c>
      <c r="CB47" s="22">
        <f t="shared" si="11"/>
        <v>5.3442665838498569E-5</v>
      </c>
      <c r="CC47" s="22">
        <f t="shared" si="12"/>
        <v>-5.0408599269984567E-9</v>
      </c>
      <c r="CD47" s="22">
        <f t="shared" si="13"/>
        <v>-2.6311221274759912E-7</v>
      </c>
    </row>
    <row r="48" spans="1:82" s="13" customFormat="1" x14ac:dyDescent="0.25">
      <c r="A48" s="13" t="s">
        <v>211</v>
      </c>
      <c r="B48" s="83">
        <v>12226.945696000001</v>
      </c>
      <c r="C48" s="83">
        <v>225.25647588000001</v>
      </c>
      <c r="D48" s="83">
        <v>592.59021934999998</v>
      </c>
      <c r="E48" s="83">
        <v>1501.7902342</v>
      </c>
      <c r="F48" s="83">
        <v>1224.7413057000001</v>
      </c>
      <c r="G48" s="83">
        <v>89.259591963999995</v>
      </c>
      <c r="H48" s="83">
        <v>3664.5177856999999</v>
      </c>
      <c r="J48" s="13" t="s">
        <v>211</v>
      </c>
      <c r="K48" s="83">
        <v>136.53111353969399</v>
      </c>
      <c r="L48" s="39">
        <v>113.55336882713</v>
      </c>
      <c r="M48" s="39">
        <v>240.27781958194601</v>
      </c>
      <c r="N48" s="39">
        <v>240.27781958194601</v>
      </c>
      <c r="O48" s="39">
        <v>461.85478957785301</v>
      </c>
      <c r="P48" s="83">
        <v>0.215986533168467</v>
      </c>
      <c r="Q48" s="39">
        <v>50.853837483916998</v>
      </c>
      <c r="R48" s="39">
        <v>784.57653568976298</v>
      </c>
      <c r="S48" s="39">
        <v>12226.942569376601</v>
      </c>
      <c r="T48" s="39">
        <v>209.74501318306</v>
      </c>
      <c r="U48" s="39">
        <v>157.06765724268601</v>
      </c>
      <c r="V48" s="39">
        <v>34.9502514636944</v>
      </c>
      <c r="W48" s="39">
        <v>0.64691210805360699</v>
      </c>
      <c r="X48" s="83">
        <v>104.249753452961</v>
      </c>
      <c r="Y48" s="39">
        <v>228.948620035527</v>
      </c>
      <c r="Z48" s="39">
        <v>228.948620035527</v>
      </c>
      <c r="AA48" s="39">
        <v>3018918.44000286</v>
      </c>
      <c r="AB48" s="39">
        <v>0</v>
      </c>
      <c r="AC48" s="39">
        <v>65.597050880607597</v>
      </c>
      <c r="AD48" s="39">
        <v>15.3465332272943</v>
      </c>
      <c r="AE48" s="83">
        <v>25.041266273093001</v>
      </c>
      <c r="AF48" s="39">
        <v>67.113621717944994</v>
      </c>
      <c r="AG48" s="39">
        <v>71.873462103105794</v>
      </c>
      <c r="AH48" s="39">
        <v>0</v>
      </c>
      <c r="AI48" s="39">
        <v>225.256429861604</v>
      </c>
      <c r="AJ48" s="39">
        <v>0</v>
      </c>
      <c r="AK48" s="83">
        <v>3939.6744488720601</v>
      </c>
      <c r="AL48" s="39">
        <v>533.33104990051595</v>
      </c>
      <c r="AM48" s="39">
        <v>59.259005169838503</v>
      </c>
      <c r="AN48" s="39">
        <v>592.59005507035499</v>
      </c>
      <c r="AO48" s="39">
        <v>0</v>
      </c>
      <c r="AP48" s="39">
        <v>169.00095195753801</v>
      </c>
      <c r="AQ48" s="39">
        <v>0.234568028020745</v>
      </c>
      <c r="AR48" s="39">
        <v>1021.94148601749</v>
      </c>
      <c r="AS48" s="39">
        <v>3.4643555272628999</v>
      </c>
      <c r="AT48" s="39">
        <v>30.371425372994398</v>
      </c>
      <c r="AU48" s="39">
        <v>63.702948130756099</v>
      </c>
      <c r="AV48" s="39">
        <v>0.19527100558320501</v>
      </c>
      <c r="AW48" s="39">
        <v>0</v>
      </c>
      <c r="AX48" s="39">
        <v>23.255361546432098</v>
      </c>
      <c r="AY48" s="39">
        <v>1501.8265548121699</v>
      </c>
      <c r="AZ48" s="39">
        <v>1224.77770623112</v>
      </c>
      <c r="BA48" s="39">
        <v>277.04884858104998</v>
      </c>
      <c r="BB48" s="39">
        <v>0.41659751550124802</v>
      </c>
      <c r="BC48" s="39">
        <v>4.5497954551717698E-3</v>
      </c>
      <c r="BD48" s="39">
        <v>153.02567701185501</v>
      </c>
      <c r="BE48" s="39">
        <v>2.17284002028252</v>
      </c>
      <c r="BF48" s="39">
        <v>384.08380440593697</v>
      </c>
      <c r="BG48" s="39">
        <v>6.6715878415097203</v>
      </c>
      <c r="BH48" s="39">
        <v>1.3574366898703101</v>
      </c>
      <c r="BI48" s="39">
        <v>548.78711883463598</v>
      </c>
      <c r="BJ48" s="39">
        <v>51.638127718171603</v>
      </c>
      <c r="BK48" s="39">
        <v>0.61139174986358902</v>
      </c>
      <c r="BL48" s="39">
        <v>6.4059755322232901</v>
      </c>
      <c r="BM48" s="39">
        <v>1.67972229368871E-2</v>
      </c>
      <c r="BN48" s="39">
        <v>89.259574286611894</v>
      </c>
      <c r="BO48" s="39">
        <v>112.642990394303</v>
      </c>
      <c r="BP48" s="39">
        <v>0</v>
      </c>
      <c r="BQ48" s="39">
        <v>7.9416877633687601</v>
      </c>
      <c r="BR48" s="39">
        <v>139.40394991583801</v>
      </c>
      <c r="BS48" s="83">
        <v>0</v>
      </c>
      <c r="BT48" s="39">
        <v>382.43641676033599</v>
      </c>
      <c r="BU48" s="39">
        <v>3664.5166073072101</v>
      </c>
      <c r="BV48" s="39">
        <v>90.153247011000403</v>
      </c>
      <c r="BW48" s="39"/>
      <c r="BX48" s="72">
        <f t="shared" si="7"/>
        <v>-2.5571581634195099E-7</v>
      </c>
      <c r="BY48" s="72">
        <f t="shared" si="8"/>
        <v>-2.0429333197210919E-7</v>
      </c>
      <c r="BZ48" s="72">
        <f t="shared" si="9"/>
        <v>-2.7722301115876246E-7</v>
      </c>
      <c r="CA48" s="72">
        <f t="shared" si="10"/>
        <v>2.4184877050588982E-5</v>
      </c>
      <c r="CB48" s="72">
        <f t="shared" si="11"/>
        <v>2.9720995732276563E-5</v>
      </c>
      <c r="CC48" s="72">
        <f t="shared" si="12"/>
        <v>-1.9804468866503556E-7</v>
      </c>
      <c r="CD48" s="72">
        <f t="shared" si="13"/>
        <v>-3.2156830959408577E-7</v>
      </c>
    </row>
    <row r="49" spans="1:82" x14ac:dyDescent="0.25">
      <c r="A49" s="90" t="s">
        <v>479</v>
      </c>
      <c r="B49" s="82">
        <v>266179.53555999999</v>
      </c>
      <c r="C49" s="82">
        <v>4886.1242472000004</v>
      </c>
      <c r="D49" s="82">
        <v>14009.839153000001</v>
      </c>
      <c r="E49" s="82">
        <v>26116.088606000001</v>
      </c>
      <c r="F49" s="82">
        <v>19752.661034000001</v>
      </c>
      <c r="G49" s="82">
        <v>1379.3917604999999</v>
      </c>
      <c r="H49" s="82">
        <v>116676.17529</v>
      </c>
      <c r="J49" s="27" t="s">
        <v>407</v>
      </c>
      <c r="K49" s="91">
        <v>3114.9310820327401</v>
      </c>
      <c r="L49" s="25">
        <v>3647.2862716014602</v>
      </c>
      <c r="M49" s="25">
        <v>7991.2644208800602</v>
      </c>
      <c r="N49" s="25">
        <v>7991.2644208800602</v>
      </c>
      <c r="O49" s="25">
        <v>15461.011927903301</v>
      </c>
      <c r="P49" s="91">
        <v>7.3654146199069999</v>
      </c>
      <c r="Q49" s="25">
        <v>1535.93956965446</v>
      </c>
      <c r="R49" s="25">
        <v>24848.7321954211</v>
      </c>
      <c r="S49" s="25">
        <v>266179.425269156</v>
      </c>
      <c r="T49" s="25">
        <v>6698.2276496238601</v>
      </c>
      <c r="U49" s="25">
        <v>5112.96372359405</v>
      </c>
      <c r="V49" s="25">
        <v>1082.54656363699</v>
      </c>
      <c r="W49" s="25">
        <v>14.7592363198877</v>
      </c>
      <c r="X49" s="91">
        <v>2378.4380479381498</v>
      </c>
      <c r="Y49" s="25">
        <v>6914.8125049362898</v>
      </c>
      <c r="Z49" s="25">
        <v>6914.8125049362898</v>
      </c>
      <c r="AA49" s="25">
        <v>48689197.320921302</v>
      </c>
      <c r="AB49" s="25">
        <v>0</v>
      </c>
      <c r="AC49" s="25">
        <v>2136.20370089882</v>
      </c>
      <c r="AD49" s="25">
        <v>482.78015623121399</v>
      </c>
      <c r="AE49" s="91">
        <v>844.587506073594</v>
      </c>
      <c r="AF49" s="25">
        <v>1949.3660325389999</v>
      </c>
      <c r="AG49" s="25">
        <v>1639.77922316011</v>
      </c>
      <c r="AH49" s="25">
        <v>0</v>
      </c>
      <c r="AI49" s="25">
        <v>4886.1228003891101</v>
      </c>
      <c r="AJ49" s="25">
        <v>0</v>
      </c>
      <c r="AK49" s="91">
        <v>125539.790326449</v>
      </c>
      <c r="AL49" s="25">
        <v>12608.8503831743</v>
      </c>
      <c r="AM49" s="25">
        <v>1400.9834470830001</v>
      </c>
      <c r="AN49" s="25">
        <v>14009.833830257299</v>
      </c>
      <c r="AO49" s="25">
        <v>0</v>
      </c>
      <c r="AP49" s="25">
        <v>5147.83805418475</v>
      </c>
      <c r="AQ49" s="25">
        <v>4.7203546990966503</v>
      </c>
      <c r="AR49" s="25">
        <v>34040.015195554101</v>
      </c>
      <c r="AS49" s="25">
        <v>34.284848020084098</v>
      </c>
      <c r="AT49" s="25">
        <v>1057.49640335763</v>
      </c>
      <c r="AU49" s="25">
        <v>1519.7688592734601</v>
      </c>
      <c r="AV49" s="25">
        <v>2.6357818710626799</v>
      </c>
      <c r="AW49" s="25">
        <v>0</v>
      </c>
      <c r="AX49" s="25">
        <v>819.26466119920303</v>
      </c>
      <c r="AY49" s="25">
        <v>26115.9470498915</v>
      </c>
      <c r="AZ49" s="25">
        <v>19752.520357761499</v>
      </c>
      <c r="BA49" s="25">
        <v>6363.4266921300496</v>
      </c>
      <c r="BB49" s="25">
        <v>10.7438388586671</v>
      </c>
      <c r="BC49" s="25">
        <v>4.1282269989031999E-2</v>
      </c>
      <c r="BD49" s="25">
        <v>1594.9671034022799</v>
      </c>
      <c r="BE49" s="25">
        <v>76.307379418751395</v>
      </c>
      <c r="BF49" s="25">
        <v>5832.4598032374897</v>
      </c>
      <c r="BG49" s="25">
        <v>216.05491631806001</v>
      </c>
      <c r="BH49" s="25">
        <v>42.556754377552501</v>
      </c>
      <c r="BI49" s="25">
        <v>8333.4513233794605</v>
      </c>
      <c r="BJ49" s="25">
        <v>1659.54299307471</v>
      </c>
      <c r="BK49" s="25">
        <v>6.84343443156577</v>
      </c>
      <c r="BL49" s="25">
        <v>200.68480464293299</v>
      </c>
      <c r="BM49" s="25">
        <v>0.23880900422736201</v>
      </c>
      <c r="BN49" s="25">
        <v>1379.3911106025701</v>
      </c>
      <c r="BO49" s="25">
        <v>3656.22646652396</v>
      </c>
      <c r="BP49" s="25">
        <v>0</v>
      </c>
      <c r="BQ49" s="25">
        <v>181.594589782003</v>
      </c>
      <c r="BR49" s="25">
        <v>4489.7316906857604</v>
      </c>
      <c r="BS49" s="91">
        <v>0</v>
      </c>
      <c r="BT49" s="25">
        <v>12897.7960618495</v>
      </c>
      <c r="BU49" s="25">
        <v>116676.149027486</v>
      </c>
      <c r="BV49" s="25">
        <v>3013.5151069389499</v>
      </c>
      <c r="BX49" s="73">
        <f t="shared" si="7"/>
        <v>-4.1434757094075897E-7</v>
      </c>
      <c r="BY49" s="73">
        <f t="shared" si="8"/>
        <v>-2.9610603763470423E-7</v>
      </c>
      <c r="BZ49" s="73">
        <f t="shared" si="9"/>
        <v>-3.7992889450107796E-7</v>
      </c>
      <c r="CA49" s="73">
        <f t="shared" si="10"/>
        <v>-5.420264521114734E-6</v>
      </c>
      <c r="CB49" s="73">
        <f t="shared" si="11"/>
        <v>-7.1218879450816194E-6</v>
      </c>
      <c r="CC49" s="73">
        <f t="shared" si="12"/>
        <v>-4.7114782651084402E-7</v>
      </c>
      <c r="CD49" s="73">
        <f t="shared" si="13"/>
        <v>-2.2508891756933005E-7</v>
      </c>
    </row>
    <row r="50" spans="1:82" x14ac:dyDescent="0.25">
      <c r="A50" s="90" t="s">
        <v>480</v>
      </c>
      <c r="B50" s="82">
        <v>9661.5360108999994</v>
      </c>
      <c r="C50" s="82">
        <v>182.05683109</v>
      </c>
      <c r="D50" s="82">
        <v>528.34463274999996</v>
      </c>
      <c r="E50" s="82">
        <v>766.99326902999996</v>
      </c>
      <c r="F50" s="82">
        <v>591.68596961000003</v>
      </c>
      <c r="G50" s="82">
        <v>41.800187260999998</v>
      </c>
      <c r="H50" s="82">
        <v>4829.4406218000004</v>
      </c>
      <c r="J50" s="27" t="s">
        <v>409</v>
      </c>
      <c r="K50" s="91">
        <v>34.664478810134597</v>
      </c>
      <c r="L50" s="25">
        <v>153.40162314320099</v>
      </c>
      <c r="M50" s="25">
        <v>356.85868524819398</v>
      </c>
      <c r="N50" s="25">
        <v>356.85868524819398</v>
      </c>
      <c r="O50" s="25">
        <v>697.78513440351196</v>
      </c>
      <c r="P50" s="91">
        <v>0.34224414190913599</v>
      </c>
      <c r="Q50" s="25">
        <v>57.208499778187601</v>
      </c>
      <c r="R50" s="25">
        <v>1018.45521522013</v>
      </c>
      <c r="S50" s="25">
        <v>9661.5332383141194</v>
      </c>
      <c r="T50" s="25">
        <v>278.786926936996</v>
      </c>
      <c r="U50" s="25">
        <v>220.205267375029</v>
      </c>
      <c r="V50" s="25">
        <v>42.494290742389801</v>
      </c>
      <c r="W50" s="25">
        <v>0.164248906583816</v>
      </c>
      <c r="X50" s="91">
        <v>26.468429548906698</v>
      </c>
      <c r="Y50" s="25">
        <v>257.54293414411399</v>
      </c>
      <c r="Z50" s="25">
        <v>257.54293414411399</v>
      </c>
      <c r="AA50" s="25">
        <v>1458472.6931640101</v>
      </c>
      <c r="AB50" s="25">
        <v>0</v>
      </c>
      <c r="AC50" s="25">
        <v>92.065451520801105</v>
      </c>
      <c r="AD50" s="25">
        <v>19.536115293155799</v>
      </c>
      <c r="AE50" s="91">
        <v>38.576853990815302</v>
      </c>
      <c r="AF50" s="25">
        <v>66.343115309754893</v>
      </c>
      <c r="AG50" s="25">
        <v>18.248274410004498</v>
      </c>
      <c r="AH50" s="25">
        <v>0</v>
      </c>
      <c r="AI50" s="25">
        <v>182.05677714688801</v>
      </c>
      <c r="AJ50" s="25">
        <v>0</v>
      </c>
      <c r="AK50" s="91">
        <v>5204.1856389821196</v>
      </c>
      <c r="AL50" s="25">
        <v>475.51001844166302</v>
      </c>
      <c r="AM50" s="25">
        <v>52.834452516300303</v>
      </c>
      <c r="AN50" s="25">
        <v>528.34447095796304</v>
      </c>
      <c r="AO50" s="25">
        <v>0</v>
      </c>
      <c r="AP50" s="25">
        <v>195.24797522737899</v>
      </c>
      <c r="AQ50" s="25">
        <v>0.16599957252379599</v>
      </c>
      <c r="AR50" s="25">
        <v>1523.8910794900701</v>
      </c>
      <c r="AS50" s="25">
        <v>0.46029318540319702</v>
      </c>
      <c r="AT50" s="25">
        <v>46.578428259946897</v>
      </c>
      <c r="AU50" s="25">
        <v>58.449048099340203</v>
      </c>
      <c r="AV50" s="25">
        <v>6.5473381504323802E-2</v>
      </c>
      <c r="AW50" s="25">
        <v>0</v>
      </c>
      <c r="AX50" s="25">
        <v>36.201289054602903</v>
      </c>
      <c r="AY50" s="25">
        <v>766.97000937019402</v>
      </c>
      <c r="AZ50" s="25">
        <v>591.66274624304799</v>
      </c>
      <c r="BA50" s="25">
        <v>175.307263127146</v>
      </c>
      <c r="BB50" s="25">
        <v>0.42748559114182899</v>
      </c>
      <c r="BC50" s="25">
        <v>3.9404509554280499E-4</v>
      </c>
      <c r="BD50" s="25">
        <v>24.859403440312601</v>
      </c>
      <c r="BE50" s="25">
        <v>3.3689537555184401</v>
      </c>
      <c r="BF50" s="25">
        <v>165.20589074995701</v>
      </c>
      <c r="BG50" s="25">
        <v>9.3188554021506107</v>
      </c>
      <c r="BH50" s="25">
        <v>1.81721203503144</v>
      </c>
      <c r="BI50" s="25">
        <v>236.04448530343799</v>
      </c>
      <c r="BJ50" s="25">
        <v>69.870835707429805</v>
      </c>
      <c r="BK50" s="25">
        <v>0.12579312047707999</v>
      </c>
      <c r="BL50" s="25">
        <v>8.5674303333939505</v>
      </c>
      <c r="BM50" s="25">
        <v>6.3109132095438098E-3</v>
      </c>
      <c r="BN50" s="25">
        <v>41.8002356917277</v>
      </c>
      <c r="BO50" s="25">
        <v>156.673362900227</v>
      </c>
      <c r="BP50" s="25">
        <v>0</v>
      </c>
      <c r="BQ50" s="25">
        <v>2.06425633240982</v>
      </c>
      <c r="BR50" s="25">
        <v>189.75448620491801</v>
      </c>
      <c r="BS50" s="91">
        <v>0</v>
      </c>
      <c r="BT50" s="25">
        <v>589.04360509294099</v>
      </c>
      <c r="BU50" s="25">
        <v>4829.4392180205696</v>
      </c>
      <c r="BV50" s="25">
        <v>135.68222331067301</v>
      </c>
      <c r="BX50" s="73">
        <f t="shared" ref="BX50:BX57" si="14">IF(B50&lt;&gt;0,(S50-B50)/B50,"")</f>
        <v>-2.8697154125498996E-7</v>
      </c>
      <c r="BY50" s="73">
        <f t="shared" ref="BY50:BY57" si="15">IF(C50&lt;&gt;0,(AI50-C50)/C50,"")</f>
        <v>-2.9629820353503743E-7</v>
      </c>
      <c r="BZ50" s="73">
        <f t="shared" ref="BZ50:BZ57" si="16">IF(D50&lt;&gt;0,(AN50-D50)/D50,"")</f>
        <v>-3.0622443551245773E-7</v>
      </c>
      <c r="CA50" s="73">
        <f t="shared" ref="CA50:CA57" si="17">IF(E50&lt;&gt;0,(AY50-E50)/E50,"")</f>
        <v>-3.0325767832826568E-5</v>
      </c>
      <c r="CB50" s="73">
        <f t="shared" ref="CB50:CB57" si="18">IF(F50&lt;&gt;0,(AZ50-F50)/F50,"")</f>
        <v>-3.9249480543447058E-5</v>
      </c>
      <c r="CC50" s="73">
        <f t="shared" ref="CC50:CC57" si="19">IF(G50&lt;&gt;0,(BN50-G50)/G50,"")</f>
        <v>1.1586246587747786E-6</v>
      </c>
      <c r="CD50" s="73">
        <f t="shared" ref="CD50:CD57" si="20">IF(H50&lt;&gt;0,(BU50-H50)/H50,"")</f>
        <v>-2.9067122690477957E-7</v>
      </c>
    </row>
    <row r="51" spans="1:82" x14ac:dyDescent="0.25">
      <c r="A51" s="90" t="s">
        <v>481</v>
      </c>
      <c r="B51" s="82">
        <v>63745.150728000001</v>
      </c>
      <c r="C51" s="82">
        <v>958.94219759999999</v>
      </c>
      <c r="D51" s="82">
        <v>3633.9851290000001</v>
      </c>
      <c r="E51" s="82">
        <v>10657.947356000001</v>
      </c>
      <c r="F51" s="82">
        <v>6189.6148574999997</v>
      </c>
      <c r="G51" s="82">
        <v>352.58804182</v>
      </c>
      <c r="H51" s="82">
        <v>20266.623716999999</v>
      </c>
      <c r="J51" s="27" t="s">
        <v>410</v>
      </c>
      <c r="K51" s="91">
        <v>2567.6248949906299</v>
      </c>
      <c r="L51" s="25">
        <v>581.21241461667501</v>
      </c>
      <c r="M51" s="25">
        <v>827.296926806736</v>
      </c>
      <c r="N51" s="25">
        <v>827.296926806736</v>
      </c>
      <c r="O51" s="25">
        <v>1442.44990535491</v>
      </c>
      <c r="P51" s="91">
        <v>0.475848481889801</v>
      </c>
      <c r="Q51" s="25">
        <v>403.66674488938497</v>
      </c>
      <c r="R51" s="25">
        <v>4532.9008884301002</v>
      </c>
      <c r="S51" s="25">
        <v>63745.133184521401</v>
      </c>
      <c r="T51" s="25">
        <v>1130.4799095906601</v>
      </c>
      <c r="U51" s="25">
        <v>703.87860733474395</v>
      </c>
      <c r="V51" s="25">
        <v>237.79041682150901</v>
      </c>
      <c r="W51" s="25">
        <v>12.165953348879199</v>
      </c>
      <c r="X51" s="91">
        <v>1960.5367473296501</v>
      </c>
      <c r="Y51" s="25">
        <v>1817.52580355297</v>
      </c>
      <c r="Z51" s="25">
        <v>1817.52580355297</v>
      </c>
      <c r="AA51" s="25">
        <v>15257052.9783847</v>
      </c>
      <c r="AB51" s="25">
        <v>0</v>
      </c>
      <c r="AC51" s="25">
        <v>292.71830109230302</v>
      </c>
      <c r="AD51" s="25">
        <v>93.469924086376295</v>
      </c>
      <c r="AE51" s="91">
        <v>68.928242845480895</v>
      </c>
      <c r="AF51" s="25">
        <v>646.98492387839303</v>
      </c>
      <c r="AG51" s="25">
        <v>1351.6632986299201</v>
      </c>
      <c r="AH51" s="25">
        <v>0</v>
      </c>
      <c r="AI51" s="25">
        <v>958.941926299486</v>
      </c>
      <c r="AJ51" s="25">
        <v>0</v>
      </c>
      <c r="AK51" s="91">
        <v>21637.183219409399</v>
      </c>
      <c r="AL51" s="25">
        <v>3270.5855274062001</v>
      </c>
      <c r="AM51" s="25">
        <v>363.39842785098898</v>
      </c>
      <c r="AN51" s="25">
        <v>3633.9839552571898</v>
      </c>
      <c r="AO51" s="25">
        <v>0</v>
      </c>
      <c r="AP51" s="25">
        <v>1277.4958251867499</v>
      </c>
      <c r="AQ51" s="25">
        <v>1.1241223891488501</v>
      </c>
      <c r="AR51" s="25">
        <v>3442.37445192512</v>
      </c>
      <c r="AS51" s="25">
        <v>18.921191795499201</v>
      </c>
      <c r="AT51" s="25">
        <v>116.33714030324499</v>
      </c>
      <c r="AU51" s="25">
        <v>289.71686073953998</v>
      </c>
      <c r="AV51" s="25">
        <v>1.02047443983311</v>
      </c>
      <c r="AW51" s="25">
        <v>0</v>
      </c>
      <c r="AX51" s="25">
        <v>88.454740887470507</v>
      </c>
      <c r="AY51" s="25">
        <v>10658.1780308342</v>
      </c>
      <c r="AZ51" s="25">
        <v>6189.8458818238896</v>
      </c>
      <c r="BA51" s="25">
        <v>4468.3321490103899</v>
      </c>
      <c r="BB51" s="25">
        <v>1.8419670045249801</v>
      </c>
      <c r="BC51" s="25">
        <v>2.5094556468636401E-2</v>
      </c>
      <c r="BD51" s="25">
        <v>830.50450106648498</v>
      </c>
      <c r="BE51" s="25">
        <v>8.2803655079173506</v>
      </c>
      <c r="BF51" s="25">
        <v>1964.7848182013499</v>
      </c>
      <c r="BG51" s="25">
        <v>26.618428542138499</v>
      </c>
      <c r="BH51" s="25">
        <v>5.5077523563551001</v>
      </c>
      <c r="BI51" s="25">
        <v>2807.3324189663599</v>
      </c>
      <c r="BJ51" s="25">
        <v>262.90987970786199</v>
      </c>
      <c r="BK51" s="25">
        <v>3.28733240739209</v>
      </c>
      <c r="BL51" s="25">
        <v>26.001681899502302</v>
      </c>
      <c r="BM51" s="25">
        <v>8.6990760649702001E-2</v>
      </c>
      <c r="BN51" s="25">
        <v>352.587926405308</v>
      </c>
      <c r="BO51" s="25">
        <v>520.38530098326498</v>
      </c>
      <c r="BP51" s="25">
        <v>0</v>
      </c>
      <c r="BQ51" s="25">
        <v>148.75511498972401</v>
      </c>
      <c r="BR51" s="25">
        <v>695.67432003072497</v>
      </c>
      <c r="BS51" s="91">
        <v>0</v>
      </c>
      <c r="BT51" s="25">
        <v>1054.09004354589</v>
      </c>
      <c r="BU51" s="25">
        <v>20266.619578917202</v>
      </c>
      <c r="BV51" s="25">
        <v>288.10433036437701</v>
      </c>
      <c r="BX51" s="73">
        <f t="shared" si="14"/>
        <v>-2.7521275578356019E-7</v>
      </c>
      <c r="BY51" s="73">
        <f t="shared" si="15"/>
        <v>-2.8291644133057849E-7</v>
      </c>
      <c r="BZ51" s="73">
        <f t="shared" si="16"/>
        <v>-3.2299053757397509E-7</v>
      </c>
      <c r="CA51" s="73">
        <f t="shared" si="17"/>
        <v>2.1643457834303949E-5</v>
      </c>
      <c r="CB51" s="73">
        <f t="shared" si="18"/>
        <v>3.7324507131479345E-5</v>
      </c>
      <c r="CC51" s="73">
        <f t="shared" si="19"/>
        <v>-3.2733580925951836E-7</v>
      </c>
      <c r="CD51" s="73">
        <f t="shared" si="20"/>
        <v>-2.0418214966549616E-7</v>
      </c>
    </row>
    <row r="52" spans="1:82" x14ac:dyDescent="0.25">
      <c r="A52" s="90" t="s">
        <v>482</v>
      </c>
      <c r="B52" s="82">
        <v>6041.9680888000003</v>
      </c>
      <c r="C52" s="82">
        <v>87.287094049999993</v>
      </c>
      <c r="D52" s="82">
        <v>360.24709240999999</v>
      </c>
      <c r="E52" s="82">
        <v>915.19488398999999</v>
      </c>
      <c r="F52" s="82">
        <v>530.60473045000003</v>
      </c>
      <c r="G52" s="82">
        <v>31.346942152</v>
      </c>
      <c r="H52" s="82">
        <v>2099.3914174000001</v>
      </c>
      <c r="J52" s="27" t="s">
        <v>411</v>
      </c>
      <c r="K52" s="91">
        <v>203.017030744198</v>
      </c>
      <c r="L52" s="25">
        <v>61.832424234516402</v>
      </c>
      <c r="M52" s="25">
        <v>103.120519758025</v>
      </c>
      <c r="N52" s="25">
        <v>103.120519758025</v>
      </c>
      <c r="O52" s="25">
        <v>188.04179651581501</v>
      </c>
      <c r="P52" s="91">
        <v>7.4255575477548699E-2</v>
      </c>
      <c r="Q52" s="25">
        <v>37.562967550126899</v>
      </c>
      <c r="R52" s="25">
        <v>462.82518632497198</v>
      </c>
      <c r="S52" s="25">
        <v>6041.9663878922102</v>
      </c>
      <c r="T52" s="25">
        <v>118.130073168851</v>
      </c>
      <c r="U52" s="25">
        <v>78.637699408684</v>
      </c>
      <c r="V52" s="25">
        <v>23.0867249581996</v>
      </c>
      <c r="W52" s="25">
        <v>0.96193684303730698</v>
      </c>
      <c r="X52" s="91">
        <v>155.01578789882899</v>
      </c>
      <c r="Y52" s="25">
        <v>169.12436995211499</v>
      </c>
      <c r="Z52" s="25">
        <v>169.12436995211499</v>
      </c>
      <c r="AA52" s="25">
        <v>1307910.84276305</v>
      </c>
      <c r="AB52" s="25">
        <v>0</v>
      </c>
      <c r="AC52" s="25">
        <v>32.756093153117597</v>
      </c>
      <c r="AD52" s="25">
        <v>9.3838446010395895</v>
      </c>
      <c r="AE52" s="91">
        <v>9.5564513355666207</v>
      </c>
      <c r="AF52" s="25">
        <v>57.439747374218001</v>
      </c>
      <c r="AG52" s="25">
        <v>106.873361150942</v>
      </c>
      <c r="AH52" s="25">
        <v>0</v>
      </c>
      <c r="AI52" s="25">
        <v>87.287062937548498</v>
      </c>
      <c r="AJ52" s="25">
        <v>0</v>
      </c>
      <c r="AK52" s="91">
        <v>2246.6176875719898</v>
      </c>
      <c r="AL52" s="25">
        <v>324.22227179682102</v>
      </c>
      <c r="AM52" s="25">
        <v>36.024713768415502</v>
      </c>
      <c r="AN52" s="25">
        <v>360.24698556523703</v>
      </c>
      <c r="AO52" s="25">
        <v>0</v>
      </c>
      <c r="AP52" s="25">
        <v>120.425422295728</v>
      </c>
      <c r="AQ52" s="25">
        <v>0.11064039606034</v>
      </c>
      <c r="AR52" s="25">
        <v>433.33823801121002</v>
      </c>
      <c r="AS52" s="25">
        <v>1.2932008871398799</v>
      </c>
      <c r="AT52" s="25">
        <v>18.619263935140001</v>
      </c>
      <c r="AU52" s="25">
        <v>32.335338062247402</v>
      </c>
      <c r="AV52" s="25">
        <v>7.9658125630384005E-2</v>
      </c>
      <c r="AW52" s="25">
        <v>0</v>
      </c>
      <c r="AX52" s="25">
        <v>14.3485362544574</v>
      </c>
      <c r="AY52" s="25">
        <v>915.20354571360895</v>
      </c>
      <c r="AZ52" s="25">
        <v>530.61350487298603</v>
      </c>
      <c r="BA52" s="25">
        <v>384.59004084062201</v>
      </c>
      <c r="BB52" s="25">
        <v>0.21920747598339901</v>
      </c>
      <c r="BC52" s="25">
        <v>1.6623517805078301E-3</v>
      </c>
      <c r="BD52" s="25">
        <v>57.897567982274801</v>
      </c>
      <c r="BE52" s="25">
        <v>1.3383332455893699</v>
      </c>
      <c r="BF52" s="25">
        <v>162.91665415543599</v>
      </c>
      <c r="BG52" s="25">
        <v>3.9337775095487699</v>
      </c>
      <c r="BH52" s="25">
        <v>0.78689005417858504</v>
      </c>
      <c r="BI52" s="25">
        <v>232.777905278416</v>
      </c>
      <c r="BJ52" s="25">
        <v>28.022073078375801</v>
      </c>
      <c r="BK52" s="25">
        <v>0.235852288893665</v>
      </c>
      <c r="BL52" s="25">
        <v>3.7120484542844001</v>
      </c>
      <c r="BM52" s="25">
        <v>6.9684159239846296E-3</v>
      </c>
      <c r="BN52" s="25">
        <v>31.346951177543701</v>
      </c>
      <c r="BO52" s="25">
        <v>57.469434777059597</v>
      </c>
      <c r="BP52" s="25">
        <v>0</v>
      </c>
      <c r="BQ52" s="25">
        <v>11.767897323200099</v>
      </c>
      <c r="BR52" s="25">
        <v>74.6795290837712</v>
      </c>
      <c r="BS52" s="91">
        <v>0</v>
      </c>
      <c r="BT52" s="25">
        <v>146.04534699733699</v>
      </c>
      <c r="BU52" s="25">
        <v>2099.3908810220601</v>
      </c>
      <c r="BV52" s="25">
        <v>37.155712305138401</v>
      </c>
      <c r="BX52" s="73">
        <f t="shared" si="14"/>
        <v>-2.8151552029252097E-7</v>
      </c>
      <c r="BY52" s="73">
        <f t="shared" si="15"/>
        <v>-3.5643816343911013E-7</v>
      </c>
      <c r="BZ52" s="73">
        <f t="shared" si="16"/>
        <v>-2.965874401732534E-7</v>
      </c>
      <c r="CA52" s="73">
        <f t="shared" si="17"/>
        <v>9.4643488075344031E-6</v>
      </c>
      <c r="CB52" s="73">
        <f t="shared" si="18"/>
        <v>1.6536646739941673E-5</v>
      </c>
      <c r="CC52" s="73">
        <f t="shared" si="19"/>
        <v>2.8792421465205352E-7</v>
      </c>
      <c r="CD52" s="73">
        <f t="shared" si="20"/>
        <v>-2.5549210863395164E-7</v>
      </c>
    </row>
    <row r="53" spans="1:82" s="90" customFormat="1" x14ac:dyDescent="0.25">
      <c r="A53" s="90" t="s">
        <v>483</v>
      </c>
      <c r="B53" s="91">
        <v>250959.78257000001</v>
      </c>
      <c r="C53" s="91">
        <v>3629.0447758999999</v>
      </c>
      <c r="D53" s="91">
        <v>14727.750033</v>
      </c>
      <c r="E53" s="91">
        <v>49767.030062999998</v>
      </c>
      <c r="F53" s="91">
        <v>24855.769205000001</v>
      </c>
      <c r="G53" s="91">
        <v>1124.3588467</v>
      </c>
      <c r="H53" s="91">
        <v>84024.444405999995</v>
      </c>
      <c r="J53" s="90" t="s">
        <v>412</v>
      </c>
      <c r="K53" s="91">
        <v>15315.429410398099</v>
      </c>
      <c r="L53" s="91">
        <v>2289.0513998227202</v>
      </c>
      <c r="M53" s="91">
        <v>2137.4833661794401</v>
      </c>
      <c r="N53" s="91">
        <v>2137.4833661794401</v>
      </c>
      <c r="O53" s="91">
        <v>3115.3097668288101</v>
      </c>
      <c r="P53" s="91">
        <v>0.121000381201937</v>
      </c>
      <c r="Q53" s="91">
        <v>1988.98791530225</v>
      </c>
      <c r="R53" s="91">
        <v>19292.161619410199</v>
      </c>
      <c r="S53" s="91">
        <v>250954.93446430401</v>
      </c>
      <c r="T53" s="91">
        <v>4610.76615484371</v>
      </c>
      <c r="U53" s="91">
        <v>2493.58348107747</v>
      </c>
      <c r="V53" s="91">
        <v>1100.5062123606201</v>
      </c>
      <c r="W53" s="91">
        <v>72.567880622748604</v>
      </c>
      <c r="X53" s="91">
        <v>11694.2560068004</v>
      </c>
      <c r="Y53" s="91">
        <v>8955.8271933614196</v>
      </c>
      <c r="Z53" s="91">
        <v>8955.8271933614196</v>
      </c>
      <c r="AA53" s="91">
        <v>61267207.7235227</v>
      </c>
      <c r="AB53" s="91">
        <v>0</v>
      </c>
      <c r="AC53" s="91">
        <v>1033.02982403387</v>
      </c>
      <c r="AD53" s="91">
        <v>409.66352021780199</v>
      </c>
      <c r="AE53" s="91">
        <v>106.524230413417</v>
      </c>
      <c r="AF53" s="91">
        <v>3393.0041919922601</v>
      </c>
      <c r="AG53" s="91">
        <v>8062.4331785160703</v>
      </c>
      <c r="AH53" s="91">
        <v>0</v>
      </c>
      <c r="AI53" s="91">
        <v>3628.9762601674402</v>
      </c>
      <c r="AJ53" s="91">
        <v>0</v>
      </c>
      <c r="AK53" s="91">
        <v>89315.2755366325</v>
      </c>
      <c r="AL53" s="91">
        <v>13254.705746677901</v>
      </c>
      <c r="AM53" s="91">
        <v>1472.7451683085501</v>
      </c>
      <c r="AN53" s="91">
        <v>14727.450914986401</v>
      </c>
      <c r="AO53" s="91">
        <v>0</v>
      </c>
      <c r="AP53" s="91">
        <v>6179.7183948325901</v>
      </c>
      <c r="AQ53" s="91">
        <v>3.8892764534245998</v>
      </c>
      <c r="AR53" s="91">
        <v>8578.4295545680307</v>
      </c>
      <c r="AS53" s="91">
        <v>90.373466937945395</v>
      </c>
      <c r="AT53" s="91">
        <v>88.725832414557104</v>
      </c>
      <c r="AU53" s="91">
        <v>835.16057023650001</v>
      </c>
      <c r="AV53" s="91">
        <v>4.4402529094947498</v>
      </c>
      <c r="AW53" s="91">
        <v>0</v>
      </c>
      <c r="AX53" s="91">
        <v>59.069068009281402</v>
      </c>
      <c r="AY53" s="91">
        <v>49767.988233794596</v>
      </c>
      <c r="AZ53" s="91">
        <v>24856.831015145701</v>
      </c>
      <c r="BA53" s="91">
        <v>24911.157218648801</v>
      </c>
      <c r="BB53" s="91">
        <v>4.71341268826093</v>
      </c>
      <c r="BC53" s="91">
        <v>0.122169478331321</v>
      </c>
      <c r="BD53" s="91">
        <v>3917.0536257102999</v>
      </c>
      <c r="BE53" s="91">
        <v>5.7419002732628899</v>
      </c>
      <c r="BF53" s="91">
        <v>8131.2863430281604</v>
      </c>
      <c r="BG53" s="91">
        <v>34.586830128364099</v>
      </c>
      <c r="BH53" s="91">
        <v>8.3412465762771593</v>
      </c>
      <c r="BI53" s="91">
        <v>11618.243010631701</v>
      </c>
      <c r="BJ53" s="91">
        <v>1031.56211260654</v>
      </c>
      <c r="BK53" s="91">
        <v>15.212240830921999</v>
      </c>
      <c r="BL53" s="91">
        <v>39.501045119793602</v>
      </c>
      <c r="BM53" s="91">
        <v>0.37072371908706497</v>
      </c>
      <c r="BN53" s="91">
        <v>1124.3297954705999</v>
      </c>
      <c r="BO53" s="91">
        <v>1893.11000294475</v>
      </c>
      <c r="BP53" s="91">
        <v>0</v>
      </c>
      <c r="BQ53" s="91">
        <v>886.84537515672196</v>
      </c>
      <c r="BR53" s="91">
        <v>2690.1466495884802</v>
      </c>
      <c r="BS53" s="91">
        <v>0</v>
      </c>
      <c r="BT53" s="91">
        <v>1636.2832500268801</v>
      </c>
      <c r="BU53" s="91">
        <v>84022.688311424907</v>
      </c>
      <c r="BV53" s="91">
        <v>652.07307625330395</v>
      </c>
      <c r="BW53" s="91"/>
      <c r="BX53" s="73">
        <f t="shared" si="14"/>
        <v>-1.9318257476767534E-5</v>
      </c>
      <c r="BY53" s="73">
        <f t="shared" si="15"/>
        <v>-1.8879825626490264E-5</v>
      </c>
      <c r="BZ53" s="73">
        <f t="shared" si="16"/>
        <v>-2.0309824170654559E-5</v>
      </c>
      <c r="CA53" s="73">
        <f t="shared" si="17"/>
        <v>1.9253123873077642E-5</v>
      </c>
      <c r="CB53" s="73">
        <f t="shared" si="18"/>
        <v>4.2718860838420478E-5</v>
      </c>
      <c r="CC53" s="73">
        <f t="shared" si="19"/>
        <v>-2.583804048438491E-5</v>
      </c>
      <c r="CD53" s="73">
        <f t="shared" si="20"/>
        <v>-2.0899805854151605E-5</v>
      </c>
    </row>
    <row r="54" spans="1:82" x14ac:dyDescent="0.25">
      <c r="A54" s="90" t="s">
        <v>484</v>
      </c>
      <c r="B54" s="82">
        <v>161955.91226000001</v>
      </c>
      <c r="C54" s="82">
        <v>2346.3343696000002</v>
      </c>
      <c r="D54" s="82">
        <v>9127.8818224999995</v>
      </c>
      <c r="E54" s="82">
        <v>29613.826784000001</v>
      </c>
      <c r="F54" s="82">
        <v>16447.761307000001</v>
      </c>
      <c r="G54" s="82">
        <v>886.78664444000003</v>
      </c>
      <c r="H54" s="82">
        <v>49735.781594</v>
      </c>
      <c r="J54" s="27" t="s">
        <v>413</v>
      </c>
      <c r="K54" s="91">
        <v>0</v>
      </c>
      <c r="L54" s="25">
        <v>0</v>
      </c>
      <c r="M54" s="25">
        <v>0</v>
      </c>
      <c r="N54" s="25">
        <v>0</v>
      </c>
      <c r="O54" s="25">
        <v>0</v>
      </c>
      <c r="P54" s="91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91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91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91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91">
        <v>0</v>
      </c>
      <c r="BT54" s="25">
        <v>0</v>
      </c>
      <c r="BU54" s="25">
        <v>0</v>
      </c>
      <c r="BV54" s="25">
        <v>0</v>
      </c>
      <c r="BX54" s="73">
        <f t="shared" si="14"/>
        <v>-1</v>
      </c>
      <c r="BY54" s="73">
        <f t="shared" si="15"/>
        <v>-1</v>
      </c>
      <c r="BZ54" s="73">
        <f t="shared" si="16"/>
        <v>-1</v>
      </c>
      <c r="CA54" s="73">
        <f t="shared" si="17"/>
        <v>-1</v>
      </c>
      <c r="CB54" s="73">
        <f t="shared" si="18"/>
        <v>-1</v>
      </c>
      <c r="CC54" s="73">
        <f t="shared" si="19"/>
        <v>-1</v>
      </c>
      <c r="CD54" s="73">
        <f t="shared" si="20"/>
        <v>-1</v>
      </c>
    </row>
    <row r="55" spans="1:82" x14ac:dyDescent="0.25">
      <c r="A55" s="90" t="s">
        <v>485</v>
      </c>
      <c r="B55" s="82">
        <v>1557452.7723000001</v>
      </c>
      <c r="C55" s="82">
        <v>22749.960155000001</v>
      </c>
      <c r="D55" s="82">
        <v>89635.372701</v>
      </c>
      <c r="E55" s="82">
        <v>297924.44040999998</v>
      </c>
      <c r="F55" s="82">
        <v>156095.18496000001</v>
      </c>
      <c r="G55" s="82">
        <v>7652.9400474000004</v>
      </c>
      <c r="H55" s="82">
        <v>503884.98762999999</v>
      </c>
      <c r="J55" s="27" t="s">
        <v>414</v>
      </c>
      <c r="K55" s="91">
        <v>81301.988659754395</v>
      </c>
      <c r="L55" s="25">
        <v>12186.097173984001</v>
      </c>
      <c r="M55" s="25">
        <v>11429.165474443</v>
      </c>
      <c r="N55" s="25">
        <v>11429.165474443</v>
      </c>
      <c r="O55" s="25">
        <v>16699.174111559001</v>
      </c>
      <c r="P55" s="91">
        <v>0.72230968257594697</v>
      </c>
      <c r="Q55" s="25">
        <v>10570.870635282199</v>
      </c>
      <c r="R55" s="25">
        <v>102640.46857425501</v>
      </c>
      <c r="S55" s="25">
        <v>1361347.49391359</v>
      </c>
      <c r="T55" s="25">
        <v>24539.020442999299</v>
      </c>
      <c r="U55" s="25">
        <v>13287.3820521332</v>
      </c>
      <c r="V55" s="25">
        <v>5851.3964941573204</v>
      </c>
      <c r="W55" s="25">
        <v>385.22673348102899</v>
      </c>
      <c r="X55" s="91">
        <v>62078.9725404821</v>
      </c>
      <c r="Y55" s="25">
        <v>47597.494973999099</v>
      </c>
      <c r="Z55" s="25">
        <v>47597.494973999099</v>
      </c>
      <c r="AA55" s="25">
        <v>335415681.58740699</v>
      </c>
      <c r="AB55" s="25">
        <v>0</v>
      </c>
      <c r="AC55" s="25">
        <v>5504.82818682159</v>
      </c>
      <c r="AD55" s="25">
        <v>2179.0507364946702</v>
      </c>
      <c r="AE55" s="91">
        <v>574.45044385224196</v>
      </c>
      <c r="AF55" s="25">
        <v>18025.4862078449</v>
      </c>
      <c r="AG55" s="25">
        <v>42799.455259180701</v>
      </c>
      <c r="AH55" s="25">
        <v>0</v>
      </c>
      <c r="AI55" s="25">
        <v>19737.0834937361</v>
      </c>
      <c r="AJ55" s="25">
        <v>0</v>
      </c>
      <c r="AK55" s="91">
        <v>475300.34866229002</v>
      </c>
      <c r="AL55" s="25">
        <v>71038.287030010397</v>
      </c>
      <c r="AM55" s="25">
        <v>7893.1396767980004</v>
      </c>
      <c r="AN55" s="25">
        <v>78931.426706808401</v>
      </c>
      <c r="AO55" s="25">
        <v>0</v>
      </c>
      <c r="AP55" s="25">
        <v>32847.418681988398</v>
      </c>
      <c r="AQ55" s="25">
        <v>21.574149633646901</v>
      </c>
      <c r="AR55" s="25">
        <v>45890.4431785743</v>
      </c>
      <c r="AS55" s="25">
        <v>488.27174179158499</v>
      </c>
      <c r="AT55" s="25">
        <v>656.403883770123</v>
      </c>
      <c r="AU55" s="25">
        <v>4720.2254819028003</v>
      </c>
      <c r="AV55" s="25">
        <v>24.154391307726598</v>
      </c>
      <c r="AW55" s="25">
        <v>0</v>
      </c>
      <c r="AX55" s="25">
        <v>456.92585115715099</v>
      </c>
      <c r="AY55" s="25">
        <v>266233.31948504201</v>
      </c>
      <c r="AZ55" s="25">
        <v>136081.99178617101</v>
      </c>
      <c r="BA55" s="25">
        <v>130151.32769886999</v>
      </c>
      <c r="BB55" s="25">
        <v>27.014283841333299</v>
      </c>
      <c r="BC55" s="25">
        <v>0.65918421347354705</v>
      </c>
      <c r="BD55" s="25">
        <v>21181.993267161601</v>
      </c>
      <c r="BE55" s="25">
        <v>43.840319563595102</v>
      </c>
      <c r="BF55" s="25">
        <v>44407.013941037403</v>
      </c>
      <c r="BG55" s="25">
        <v>221.95632461295099</v>
      </c>
      <c r="BH55" s="25">
        <v>51.877670604121498</v>
      </c>
      <c r="BI55" s="25">
        <v>63450.159870919299</v>
      </c>
      <c r="BJ55" s="25">
        <v>5491.8452303121603</v>
      </c>
      <c r="BK55" s="25">
        <v>82.374469436553596</v>
      </c>
      <c r="BL55" s="25">
        <v>245.527026574513</v>
      </c>
      <c r="BM55" s="25">
        <v>2.0199286437716601</v>
      </c>
      <c r="BN55" s="25">
        <v>6409.5877465346102</v>
      </c>
      <c r="BO55" s="25">
        <v>10085.2213535224</v>
      </c>
      <c r="BP55" s="25">
        <v>0</v>
      </c>
      <c r="BQ55" s="25">
        <v>4707.8196978414599</v>
      </c>
      <c r="BR55" s="25">
        <v>14323.6028810112</v>
      </c>
      <c r="BS55" s="91">
        <v>0</v>
      </c>
      <c r="BT55" s="25">
        <v>8823.1136421418505</v>
      </c>
      <c r="BU55" s="25">
        <v>447119.64639715099</v>
      </c>
      <c r="BV55" s="25">
        <v>3492.9163198012802</v>
      </c>
      <c r="BX55" s="73">
        <f t="shared" si="14"/>
        <v>-0.1259141091622365</v>
      </c>
      <c r="BY55" s="73">
        <f t="shared" si="15"/>
        <v>-0.13243437090599602</v>
      </c>
      <c r="BZ55" s="73">
        <f t="shared" si="16"/>
        <v>-0.11941653915912354</v>
      </c>
      <c r="CA55" s="73">
        <f t="shared" si="17"/>
        <v>-0.10637301485351465</v>
      </c>
      <c r="CB55" s="73">
        <f t="shared" si="18"/>
        <v>-0.12821147032150579</v>
      </c>
      <c r="CC55" s="73">
        <f t="shared" si="19"/>
        <v>-0.1624672731217599</v>
      </c>
      <c r="CD55" s="73">
        <f t="shared" si="20"/>
        <v>-0.11265535315874796</v>
      </c>
    </row>
    <row r="56" spans="1:82" x14ac:dyDescent="0.25">
      <c r="A56" s="90" t="s">
        <v>486</v>
      </c>
      <c r="B56" s="82">
        <v>1628998.6732999999</v>
      </c>
      <c r="C56" s="82">
        <v>23871.357437999999</v>
      </c>
      <c r="D56" s="82">
        <v>93944.757668999999</v>
      </c>
      <c r="E56" s="82">
        <v>318664.14127999998</v>
      </c>
      <c r="F56" s="82">
        <v>164320.0417</v>
      </c>
      <c r="G56" s="82">
        <v>7807.3521338</v>
      </c>
      <c r="H56" s="82">
        <v>528455.69244999997</v>
      </c>
      <c r="J56" s="27" t="s">
        <v>415</v>
      </c>
      <c r="K56" s="91">
        <v>61780.081464040697</v>
      </c>
      <c r="L56" s="25">
        <v>9199.45097127997</v>
      </c>
      <c r="M56" s="25">
        <v>8540.9808124711599</v>
      </c>
      <c r="N56" s="25">
        <v>8540.9808124711599</v>
      </c>
      <c r="O56" s="25">
        <v>12407.1632430789</v>
      </c>
      <c r="P56" s="91">
        <v>0.409119762641865</v>
      </c>
      <c r="Q56" s="25">
        <v>8011.09622338794</v>
      </c>
      <c r="R56" s="25">
        <v>77596.485283261194</v>
      </c>
      <c r="S56" s="25">
        <v>1018511.47376687</v>
      </c>
      <c r="T56" s="25">
        <v>18537.143223907398</v>
      </c>
      <c r="U56" s="25">
        <v>10009.179908251001</v>
      </c>
      <c r="V56" s="25">
        <v>4430.0329482841998</v>
      </c>
      <c r="W56" s="25">
        <v>292.72764507016802</v>
      </c>
      <c r="X56" s="91">
        <v>47172.823466669302</v>
      </c>
      <c r="Y56" s="25">
        <v>36071.629476006499</v>
      </c>
      <c r="Z56" s="25">
        <v>36071.629476006499</v>
      </c>
      <c r="AA56" s="25">
        <v>250432530.070126</v>
      </c>
      <c r="AB56" s="25">
        <v>0</v>
      </c>
      <c r="AC56" s="25">
        <v>4146.36158746809</v>
      </c>
      <c r="AD56" s="25">
        <v>1648.2212788796101</v>
      </c>
      <c r="AE56" s="91">
        <v>420.84897648979199</v>
      </c>
      <c r="AF56" s="25">
        <v>13673.306714779599</v>
      </c>
      <c r="AG56" s="25">
        <v>32522.603393786299</v>
      </c>
      <c r="AH56" s="25">
        <v>0</v>
      </c>
      <c r="AI56" s="25">
        <v>14818.0233737407</v>
      </c>
      <c r="AJ56" s="25">
        <v>0</v>
      </c>
      <c r="AK56" s="91">
        <v>359128.88015399198</v>
      </c>
      <c r="AL56" s="25">
        <v>53369.084733411597</v>
      </c>
      <c r="AM56" s="25">
        <v>5929.8964329877599</v>
      </c>
      <c r="AN56" s="25">
        <v>59298.981166399302</v>
      </c>
      <c r="AO56" s="25">
        <v>0</v>
      </c>
      <c r="AP56" s="25">
        <v>24886.160094376599</v>
      </c>
      <c r="AQ56" s="25">
        <v>15.8701287182878</v>
      </c>
      <c r="AR56" s="25">
        <v>34256.5989520316</v>
      </c>
      <c r="AS56" s="25">
        <v>370.03832825079797</v>
      </c>
      <c r="AT56" s="25">
        <v>346.03530388178802</v>
      </c>
      <c r="AU56" s="25">
        <v>3399.3278580443898</v>
      </c>
      <c r="AV56" s="25">
        <v>18.164789882328201</v>
      </c>
      <c r="AW56" s="25">
        <v>0</v>
      </c>
      <c r="AX56" s="25">
        <v>228.43004445950899</v>
      </c>
      <c r="AY56" s="25">
        <v>201291.23026513099</v>
      </c>
      <c r="AZ56" s="25">
        <v>101603.491511404</v>
      </c>
      <c r="BA56" s="25">
        <v>99687.738753727099</v>
      </c>
      <c r="BB56" s="25">
        <v>19.1483428889366</v>
      </c>
      <c r="BC56" s="25">
        <v>0.50031393552582903</v>
      </c>
      <c r="BD56" s="25">
        <v>16036.7262835695</v>
      </c>
      <c r="BE56" s="25">
        <v>22.261034493515599</v>
      </c>
      <c r="BF56" s="25">
        <v>33247.6255905906</v>
      </c>
      <c r="BG56" s="25">
        <v>138.19697028059301</v>
      </c>
      <c r="BH56" s="25">
        <v>33.489666099527597</v>
      </c>
      <c r="BI56" s="25">
        <v>47505.282462452502</v>
      </c>
      <c r="BJ56" s="25">
        <v>4145.5655285694602</v>
      </c>
      <c r="BK56" s="25">
        <v>62.269152772587702</v>
      </c>
      <c r="BL56" s="25">
        <v>158.60894991429501</v>
      </c>
      <c r="BM56" s="25">
        <v>1.516291170048</v>
      </c>
      <c r="BN56" s="25">
        <v>4667.22546645281</v>
      </c>
      <c r="BO56" s="25">
        <v>7601.3214993216798</v>
      </c>
      <c r="BP56" s="25">
        <v>0</v>
      </c>
      <c r="BQ56" s="25">
        <v>3577.3811454991501</v>
      </c>
      <c r="BR56" s="25">
        <v>10809.2185308836</v>
      </c>
      <c r="BS56" s="91">
        <v>0</v>
      </c>
      <c r="BT56" s="25">
        <v>6465.3365520389498</v>
      </c>
      <c r="BU56" s="25">
        <v>337863.13886307599</v>
      </c>
      <c r="BV56" s="25">
        <v>2599.3677999011802</v>
      </c>
      <c r="BX56" s="73">
        <f t="shared" si="14"/>
        <v>-0.37476224476992026</v>
      </c>
      <c r="BY56" s="73">
        <f t="shared" si="15"/>
        <v>-0.37925510050164157</v>
      </c>
      <c r="BZ56" s="73">
        <f t="shared" si="16"/>
        <v>-0.36878882188051193</v>
      </c>
      <c r="CA56" s="73">
        <f t="shared" si="17"/>
        <v>-0.36832795351058084</v>
      </c>
      <c r="CB56" s="73">
        <f t="shared" si="18"/>
        <v>-0.38167316378301525</v>
      </c>
      <c r="CC56" s="73">
        <f t="shared" si="19"/>
        <v>-0.40220123462252821</v>
      </c>
      <c r="CD56" s="73">
        <f t="shared" si="20"/>
        <v>-0.36065947686798161</v>
      </c>
    </row>
    <row r="57" spans="1:82" x14ac:dyDescent="0.25">
      <c r="BX57" s="73" t="str">
        <f t="shared" si="14"/>
        <v/>
      </c>
      <c r="BY57" s="73" t="str">
        <f t="shared" si="15"/>
        <v/>
      </c>
      <c r="BZ57" s="73" t="str">
        <f t="shared" si="16"/>
        <v/>
      </c>
      <c r="CA57" s="73" t="str">
        <f t="shared" si="17"/>
        <v/>
      </c>
      <c r="CB57" s="73" t="str">
        <f t="shared" si="18"/>
        <v/>
      </c>
      <c r="CC57" s="73" t="str">
        <f t="shared" si="19"/>
        <v/>
      </c>
      <c r="CD57" s="73" t="str">
        <f t="shared" si="20"/>
        <v/>
      </c>
    </row>
    <row r="58" spans="1:82" x14ac:dyDescent="0.25">
      <c r="A58" s="3"/>
      <c r="BX58" s="22"/>
      <c r="BY58" s="22" t="str">
        <f>IF(AI58&lt;&gt;0,(AI58-C58)/C58,"")</f>
        <v/>
      </c>
      <c r="BZ58" s="22" t="str">
        <f>IF(AN58&lt;&gt;0,(AN58-D58)/D58,"")</f>
        <v/>
      </c>
      <c r="CA58" s="22" t="str">
        <f t="shared" ref="CA58:CB61" si="21">IF(AY58&lt;&gt;0,(AY58-E58)/E58,"")</f>
        <v/>
      </c>
      <c r="CB58" s="22" t="str">
        <f t="shared" si="21"/>
        <v/>
      </c>
      <c r="CC58" s="22" t="str">
        <f>IF(BN58&lt;&gt;0,(BN58-G58)/G58,"")</f>
        <v/>
      </c>
      <c r="CD58" s="22" t="str">
        <f>IF(BU58&lt;&gt;0,(BU58-H58)/H58,"")</f>
        <v/>
      </c>
    </row>
    <row r="59" spans="1:82" x14ac:dyDescent="0.25">
      <c r="A59" s="4" t="s">
        <v>55</v>
      </c>
      <c r="B59" s="1">
        <f t="shared" ref="B59:H59" si="22">SUM(B3:B56)</f>
        <v>18968397.218625508</v>
      </c>
      <c r="C59" s="1">
        <f t="shared" si="22"/>
        <v>310484.50945775787</v>
      </c>
      <c r="D59" s="1">
        <f t="shared" si="22"/>
        <v>734673.85279358807</v>
      </c>
      <c r="E59" s="1">
        <f t="shared" si="22"/>
        <v>2742583.47745607</v>
      </c>
      <c r="F59" s="1">
        <f t="shared" si="22"/>
        <v>1857261.0206772001</v>
      </c>
      <c r="G59" s="1">
        <f t="shared" si="22"/>
        <v>138812.91622275615</v>
      </c>
      <c r="H59" s="1">
        <f t="shared" si="22"/>
        <v>5456982.011903611</v>
      </c>
      <c r="K59" s="1">
        <f>SUM(K3:K56)</f>
        <v>774021.76720763405</v>
      </c>
      <c r="L59" s="1">
        <f t="shared" ref="L59:BV59" si="23">SUM(L3:L56)</f>
        <v>132561.75863465972</v>
      </c>
      <c r="M59" s="1">
        <f t="shared" si="23"/>
        <v>148106.12350865055</v>
      </c>
      <c r="N59" s="1">
        <f t="shared" si="23"/>
        <v>148106.12350865055</v>
      </c>
      <c r="O59" s="1">
        <f t="shared" si="23"/>
        <v>236089.38090672993</v>
      </c>
      <c r="P59" s="1">
        <f t="shared" si="23"/>
        <v>45.0512691240069</v>
      </c>
      <c r="Q59" s="1">
        <f t="shared" si="23"/>
        <v>106522.40216780228</v>
      </c>
      <c r="R59" s="1">
        <f t="shared" si="23"/>
        <v>1085990.841524394</v>
      </c>
      <c r="S59" s="1">
        <f t="shared" si="23"/>
        <v>16392758.497551162</v>
      </c>
      <c r="T59" s="1">
        <f t="shared" si="23"/>
        <v>263575.88064596249</v>
      </c>
      <c r="U59" s="1">
        <f t="shared" si="23"/>
        <v>150451.98355273894</v>
      </c>
      <c r="V59" s="1">
        <f t="shared" si="23"/>
        <v>60172.976333000617</v>
      </c>
      <c r="W59" s="1">
        <f t="shared" si="23"/>
        <v>3667.5037105994488</v>
      </c>
      <c r="X59" s="1">
        <f t="shared" si="23"/>
        <v>591013.39065071719</v>
      </c>
      <c r="Y59" s="1">
        <f t="shared" si="23"/>
        <v>479632.50833198224</v>
      </c>
      <c r="Z59" s="1">
        <f t="shared" si="23"/>
        <v>479632.50833198224</v>
      </c>
      <c r="AA59" s="1">
        <f t="shared" si="23"/>
        <v>2736899792.6593685</v>
      </c>
      <c r="AB59" s="1">
        <f t="shared" si="23"/>
        <v>0</v>
      </c>
      <c r="AC59" s="1">
        <f t="shared" si="23"/>
        <v>62424.27212815985</v>
      </c>
      <c r="AD59" s="1">
        <f t="shared" si="23"/>
        <v>22822.599996260145</v>
      </c>
      <c r="AE59" s="1">
        <f t="shared" si="23"/>
        <v>9748.4176150827225</v>
      </c>
      <c r="AF59" s="1">
        <f t="shared" si="23"/>
        <v>178158.28810011555</v>
      </c>
      <c r="AG59" s="1">
        <f t="shared" si="23"/>
        <v>407466.06696436839</v>
      </c>
      <c r="AH59" s="1">
        <f t="shared" si="23"/>
        <v>0</v>
      </c>
      <c r="AI59" s="1">
        <f t="shared" si="23"/>
        <v>269565.54914997373</v>
      </c>
      <c r="AJ59" s="1">
        <f t="shared" si="23"/>
        <v>0</v>
      </c>
      <c r="AK59" s="1">
        <f t="shared" si="23"/>
        <v>5083395.8326128637</v>
      </c>
      <c r="AL59" s="1">
        <f t="shared" si="23"/>
        <v>587502.43473118113</v>
      </c>
      <c r="AM59" s="1">
        <f t="shared" si="23"/>
        <v>65278.198522693856</v>
      </c>
      <c r="AN59" s="1">
        <f t="shared" si="23"/>
        <v>652780.63325387496</v>
      </c>
      <c r="AO59" s="1">
        <f t="shared" si="23"/>
        <v>0</v>
      </c>
      <c r="AP59" s="1">
        <f t="shared" si="23"/>
        <v>332953.17466317117</v>
      </c>
      <c r="AQ59" s="1">
        <f t="shared" si="23"/>
        <v>261.01604837917108</v>
      </c>
      <c r="AR59" s="1">
        <f t="shared" si="23"/>
        <v>604839.3566911685</v>
      </c>
      <c r="AS59" s="1">
        <f t="shared" si="23"/>
        <v>5690.4464302859878</v>
      </c>
      <c r="AT59" s="1">
        <f t="shared" si="23"/>
        <v>10674.306252202447</v>
      </c>
      <c r="AU59" s="1">
        <f t="shared" si="23"/>
        <v>58564.265634639545</v>
      </c>
      <c r="AV59" s="1">
        <f t="shared" si="23"/>
        <v>284.312439301962</v>
      </c>
      <c r="AW59" s="1">
        <f t="shared" si="23"/>
        <v>0</v>
      </c>
      <c r="AX59" s="1">
        <f t="shared" si="23"/>
        <v>7679.0371737354017</v>
      </c>
      <c r="AY59" s="1">
        <f t="shared" si="23"/>
        <v>2396480.5377756637</v>
      </c>
      <c r="AZ59" s="1">
        <f t="shared" si="23"/>
        <v>1616429.217367037</v>
      </c>
      <c r="BA59" s="1">
        <f t="shared" si="23"/>
        <v>780051.32040862553</v>
      </c>
      <c r="BB59" s="1">
        <f t="shared" si="23"/>
        <v>341.28659469389299</v>
      </c>
      <c r="BC59" s="1">
        <f t="shared" si="23"/>
        <v>7.6673612407908891</v>
      </c>
      <c r="BD59" s="1">
        <f t="shared" si="23"/>
        <v>247182.6230846057</v>
      </c>
      <c r="BE59" s="1">
        <f t="shared" si="23"/>
        <v>729.90226775668827</v>
      </c>
      <c r="BF59" s="1">
        <f t="shared" si="23"/>
        <v>525648.0625382479</v>
      </c>
      <c r="BG59" s="1">
        <f t="shared" si="23"/>
        <v>3186.2004169355478</v>
      </c>
      <c r="BH59" s="1">
        <f t="shared" si="23"/>
        <v>720.96106308436424</v>
      </c>
      <c r="BI59" s="1">
        <f t="shared" si="23"/>
        <v>751062.12793897779</v>
      </c>
      <c r="BJ59" s="1">
        <f t="shared" si="23"/>
        <v>59823.417306448275</v>
      </c>
      <c r="BK59" s="1">
        <f t="shared" si="23"/>
        <v>963.17862034589223</v>
      </c>
      <c r="BL59" s="1">
        <f t="shared" si="23"/>
        <v>3409.9927163033035</v>
      </c>
      <c r="BM59" s="1">
        <f t="shared" si="23"/>
        <v>23.830786302059163</v>
      </c>
      <c r="BN59" s="1">
        <f t="shared" si="23"/>
        <v>120128.89685678502</v>
      </c>
      <c r="BO59" s="1">
        <f t="shared" si="23"/>
        <v>113026.06218944449</v>
      </c>
      <c r="BP59" s="1">
        <f t="shared" si="23"/>
        <v>0</v>
      </c>
      <c r="BQ59" s="1">
        <f t="shared" si="23"/>
        <v>44826.414203743698</v>
      </c>
      <c r="BR59" s="1">
        <f t="shared" si="23"/>
        <v>156868.7131619034</v>
      </c>
      <c r="BS59" s="1">
        <f t="shared" si="23"/>
        <v>0</v>
      </c>
      <c r="BT59" s="1">
        <f t="shared" si="23"/>
        <v>149341.42169305516</v>
      </c>
      <c r="BU59" s="1">
        <f t="shared" si="23"/>
        <v>4774612.4792441726</v>
      </c>
      <c r="BV59" s="1">
        <f t="shared" si="23"/>
        <v>48235.424790647252</v>
      </c>
      <c r="BW59" s="1"/>
      <c r="BX59" s="73">
        <f>IF(B59&lt;&gt;0,(S59-B59)/B59,"")</f>
        <v>-0.13578578576714259</v>
      </c>
      <c r="BY59" s="22">
        <f>IF(AI59&lt;&gt;0,(AI59-C59)/C59,"")</f>
        <v>-0.13179066607621293</v>
      </c>
      <c r="BZ59" s="22">
        <f>IF(AN59&lt;&gt;0,(AN59-D59)/D59,"")</f>
        <v>-0.11146880922509381</v>
      </c>
      <c r="CA59" s="22">
        <f t="shared" si="21"/>
        <v>-0.12619595448064175</v>
      </c>
      <c r="CB59" s="22">
        <f t="shared" si="21"/>
        <v>-0.12967041284393632</v>
      </c>
      <c r="CC59" s="22">
        <f>IF(BN59&lt;&gt;0,(BN59-G59)/G59,"")</f>
        <v>-0.13459856528039843</v>
      </c>
      <c r="CD59" s="22">
        <f>IF(BU59&lt;&gt;0,(BU59-H59)/H59,"")</f>
        <v>-0.12504522301355378</v>
      </c>
    </row>
    <row r="60" spans="1:82" x14ac:dyDescent="0.25">
      <c r="A60" s="4" t="s">
        <v>74</v>
      </c>
      <c r="B60" s="1">
        <f t="shared" ref="B60:H60" si="24">SUM(B3:B16)</f>
        <v>7865312.7722690003</v>
      </c>
      <c r="C60" s="1">
        <f t="shared" si="24"/>
        <v>130743.48795288098</v>
      </c>
      <c r="D60" s="1">
        <f t="shared" si="24"/>
        <v>160439.9245888</v>
      </c>
      <c r="E60" s="1">
        <f t="shared" si="24"/>
        <v>850175.72151535994</v>
      </c>
      <c r="F60" s="1">
        <f t="shared" si="24"/>
        <v>720793.23960374994</v>
      </c>
      <c r="G60" s="1">
        <f t="shared" si="24"/>
        <v>74197.072988887012</v>
      </c>
      <c r="H60" s="1">
        <f t="shared" si="24"/>
        <v>1876616.2393738902</v>
      </c>
      <c r="K60" s="1">
        <f>SUM(K3:K16)</f>
        <v>279077.36256333522</v>
      </c>
      <c r="L60" s="1">
        <f t="shared" ref="L60:BV60" si="25">SUM(L3:L16)</f>
        <v>40782.265936617128</v>
      </c>
      <c r="M60" s="1">
        <f t="shared" si="25"/>
        <v>36743.519071172006</v>
      </c>
      <c r="N60" s="1">
        <f t="shared" si="25"/>
        <v>36743.519071172006</v>
      </c>
      <c r="O60" s="1">
        <f t="shared" si="25"/>
        <v>52439.027446896776</v>
      </c>
      <c r="P60" s="1">
        <f t="shared" si="25"/>
        <v>6.1942323116894515E-2</v>
      </c>
      <c r="Q60" s="1">
        <f t="shared" si="25"/>
        <v>35913.510080936343</v>
      </c>
      <c r="R60" s="1">
        <f t="shared" si="25"/>
        <v>345435.72215491283</v>
      </c>
      <c r="S60" s="1">
        <f t="shared" si="25"/>
        <v>6282820.8355382038</v>
      </c>
      <c r="T60" s="1">
        <f t="shared" si="25"/>
        <v>82335.656123809458</v>
      </c>
      <c r="U60" s="1">
        <f t="shared" si="25"/>
        <v>44093.565030589962</v>
      </c>
      <c r="V60" s="1">
        <f t="shared" si="25"/>
        <v>19802.85516383548</v>
      </c>
      <c r="W60" s="1">
        <f t="shared" si="25"/>
        <v>1322.3485358981029</v>
      </c>
      <c r="X60" s="1">
        <f t="shared" si="25"/>
        <v>213093.42965204854</v>
      </c>
      <c r="Y60" s="1">
        <f t="shared" si="25"/>
        <v>161707.47573125729</v>
      </c>
      <c r="Z60" s="1">
        <f t="shared" si="25"/>
        <v>161707.47573125729</v>
      </c>
      <c r="AA60" s="1">
        <f t="shared" si="25"/>
        <v>184660456.51160303</v>
      </c>
      <c r="AB60" s="1">
        <f t="shared" si="25"/>
        <v>0</v>
      </c>
      <c r="AC60" s="1">
        <f t="shared" si="25"/>
        <v>18261.725597740711</v>
      </c>
      <c r="AD60" s="1">
        <f t="shared" si="25"/>
        <v>7348.2508051374816</v>
      </c>
      <c r="AE60" s="1">
        <f t="shared" si="25"/>
        <v>1700.8519046521326</v>
      </c>
      <c r="AF60" s="1">
        <f t="shared" si="25"/>
        <v>61460.646331726421</v>
      </c>
      <c r="AG60" s="1">
        <f t="shared" si="25"/>
        <v>146914.69290683587</v>
      </c>
      <c r="AH60" s="1">
        <f t="shared" si="25"/>
        <v>0</v>
      </c>
      <c r="AI60" s="1">
        <f t="shared" si="25"/>
        <v>104682.92340667988</v>
      </c>
      <c r="AJ60" s="1">
        <f t="shared" si="25"/>
        <v>0</v>
      </c>
      <c r="AK60" s="1">
        <f t="shared" si="25"/>
        <v>1596154.3939579227</v>
      </c>
      <c r="AL60" s="1">
        <f t="shared" si="25"/>
        <v>120870.50699420105</v>
      </c>
      <c r="AM60" s="1">
        <f t="shared" si="25"/>
        <v>13430.207780907818</v>
      </c>
      <c r="AN60" s="1">
        <f t="shared" si="25"/>
        <v>134300.71477510882</v>
      </c>
      <c r="AO60" s="1">
        <f t="shared" si="25"/>
        <v>0</v>
      </c>
      <c r="AP60" s="1">
        <f t="shared" si="25"/>
        <v>111471.22381336425</v>
      </c>
      <c r="AQ60" s="1">
        <f t="shared" si="25"/>
        <v>89.481832316703617</v>
      </c>
      <c r="AR60" s="1">
        <f t="shared" si="25"/>
        <v>146889.17649012557</v>
      </c>
      <c r="AS60" s="1">
        <f t="shared" si="25"/>
        <v>2144.9211900191222</v>
      </c>
      <c r="AT60" s="1">
        <f t="shared" si="25"/>
        <v>1214.1244805093763</v>
      </c>
      <c r="AU60" s="1">
        <f t="shared" si="25"/>
        <v>18774.060867654331</v>
      </c>
      <c r="AV60" s="1">
        <f t="shared" si="25"/>
        <v>104.55712174027437</v>
      </c>
      <c r="AW60" s="1">
        <f t="shared" si="25"/>
        <v>0</v>
      </c>
      <c r="AX60" s="1">
        <f t="shared" si="25"/>
        <v>707.93673895353061</v>
      </c>
      <c r="AY60" s="1">
        <f t="shared" si="25"/>
        <v>685169.0927075434</v>
      </c>
      <c r="AZ60" s="1">
        <f t="shared" si="25"/>
        <v>580962.64185648249</v>
      </c>
      <c r="BA60" s="1">
        <f t="shared" si="25"/>
        <v>104206.45085106029</v>
      </c>
      <c r="BB60" s="1">
        <f t="shared" si="25"/>
        <v>104.06814528679367</v>
      </c>
      <c r="BC60" s="1">
        <f t="shared" si="25"/>
        <v>2.9039953552221305</v>
      </c>
      <c r="BD60" s="1">
        <f t="shared" si="25"/>
        <v>92872.68581449076</v>
      </c>
      <c r="BE60" s="1">
        <f t="shared" si="25"/>
        <v>71.716129380007231</v>
      </c>
      <c r="BF60" s="1">
        <f t="shared" si="25"/>
        <v>190595.13879889969</v>
      </c>
      <c r="BG60" s="1">
        <f t="shared" si="25"/>
        <v>644.14107258373895</v>
      </c>
      <c r="BH60" s="1">
        <f t="shared" si="25"/>
        <v>163.66304989036411</v>
      </c>
      <c r="BI60" s="1">
        <f t="shared" si="25"/>
        <v>272328.62965946581</v>
      </c>
      <c r="BJ60" s="1">
        <f t="shared" si="25"/>
        <v>18374.01253027924</v>
      </c>
      <c r="BK60" s="1">
        <f t="shared" si="25"/>
        <v>360.11022211260018</v>
      </c>
      <c r="BL60" s="1">
        <f t="shared" si="25"/>
        <v>775.78946423565037</v>
      </c>
      <c r="BM60" s="1">
        <f t="shared" si="25"/>
        <v>8.7132735888187991</v>
      </c>
      <c r="BN60" s="1">
        <f t="shared" si="25"/>
        <v>60914.272950218699</v>
      </c>
      <c r="BO60" s="1">
        <f t="shared" si="25"/>
        <v>33541.427251055422</v>
      </c>
      <c r="BP60" s="1">
        <f t="shared" si="25"/>
        <v>0</v>
      </c>
      <c r="BQ60" s="1">
        <f t="shared" si="25"/>
        <v>16159.671952486646</v>
      </c>
      <c r="BR60" s="1">
        <f t="shared" si="25"/>
        <v>47869.355529141736</v>
      </c>
      <c r="BS60" s="1">
        <f t="shared" si="25"/>
        <v>0</v>
      </c>
      <c r="BT60" s="1">
        <f t="shared" si="25"/>
        <v>26148.687944914582</v>
      </c>
      <c r="BU60" s="1">
        <f t="shared" si="25"/>
        <v>1501987.9991796692</v>
      </c>
      <c r="BV60" s="1">
        <f t="shared" si="25"/>
        <v>11041.16453609866</v>
      </c>
      <c r="BW60" s="1"/>
      <c r="BX60" s="73">
        <f>IF(B60&lt;&gt;0,(S60-B60)/B60,"")</f>
        <v>-0.20119885661893089</v>
      </c>
      <c r="BY60" s="22">
        <f>IF(AI60&lt;&gt;0,(AI60-C60)/C60,"")</f>
        <v>-0.19932590872589495</v>
      </c>
      <c r="BZ60" s="22">
        <f>IF(AN60&lt;&gt;0,(AN60-D60)/D60,"")</f>
        <v>-0.16292210234257309</v>
      </c>
      <c r="CA60" s="22">
        <f t="shared" si="21"/>
        <v>-0.19408532216576052</v>
      </c>
      <c r="CB60" s="22">
        <f t="shared" si="21"/>
        <v>-0.19399543456336821</v>
      </c>
      <c r="CC60" s="22">
        <f>IF(BN60&lt;&gt;0,(BN60-G60)/G60,"")</f>
        <v>-0.17902053953877353</v>
      </c>
      <c r="CD60" s="22">
        <f>IF(BU60&lt;&gt;0,(BU60-H60)/H60,"")</f>
        <v>-0.1996296484779494</v>
      </c>
    </row>
    <row r="61" spans="1:82" x14ac:dyDescent="0.25">
      <c r="A61" s="4" t="s">
        <v>127</v>
      </c>
      <c r="B61" s="1">
        <f t="shared" ref="B61:H61" si="26">SUM(B17:B48)</f>
        <v>7158089.1155387992</v>
      </c>
      <c r="C61" s="1">
        <f t="shared" si="26"/>
        <v>121029.91439643702</v>
      </c>
      <c r="D61" s="1">
        <f t="shared" si="26"/>
        <v>348265.74997212808</v>
      </c>
      <c r="E61" s="1">
        <f t="shared" si="26"/>
        <v>1157982.0932886899</v>
      </c>
      <c r="F61" s="1">
        <f t="shared" si="26"/>
        <v>747684.45730989019</v>
      </c>
      <c r="G61" s="1">
        <f t="shared" si="26"/>
        <v>45339.278629796107</v>
      </c>
      <c r="H61" s="1">
        <f t="shared" si="26"/>
        <v>2270393.2354035196</v>
      </c>
      <c r="K61" s="1">
        <f>SUM(K17:K48)</f>
        <v>330626.66762352828</v>
      </c>
      <c r="L61" s="1">
        <f t="shared" ref="L61:BV61" si="27">SUM(L17:L48)</f>
        <v>63661.160419360087</v>
      </c>
      <c r="M61" s="1">
        <f t="shared" si="27"/>
        <v>79976.434231691877</v>
      </c>
      <c r="N61" s="1">
        <f t="shared" si="27"/>
        <v>79976.434231691877</v>
      </c>
      <c r="O61" s="1">
        <f t="shared" si="27"/>
        <v>133639.41757418893</v>
      </c>
      <c r="P61" s="1">
        <f t="shared" si="27"/>
        <v>35.479134155286772</v>
      </c>
      <c r="Q61" s="1">
        <f t="shared" si="27"/>
        <v>48003.559531021354</v>
      </c>
      <c r="R61" s="1">
        <f t="shared" si="27"/>
        <v>510163.09040715848</v>
      </c>
      <c r="S61" s="1">
        <f t="shared" si="27"/>
        <v>7133495.701788309</v>
      </c>
      <c r="T61" s="1">
        <f t="shared" si="27"/>
        <v>125327.67014108224</v>
      </c>
      <c r="U61" s="1">
        <f t="shared" si="27"/>
        <v>74452.587782974791</v>
      </c>
      <c r="V61" s="1">
        <f t="shared" si="27"/>
        <v>27602.267518203898</v>
      </c>
      <c r="W61" s="1">
        <f t="shared" si="27"/>
        <v>1566.5815401090115</v>
      </c>
      <c r="X61" s="1">
        <f t="shared" si="27"/>
        <v>252453.44997200137</v>
      </c>
      <c r="Y61" s="1">
        <f t="shared" si="27"/>
        <v>216141.0753447724</v>
      </c>
      <c r="Z61" s="1">
        <f t="shared" si="27"/>
        <v>216141.0753447724</v>
      </c>
      <c r="AA61" s="1">
        <f t="shared" si="27"/>
        <v>1838411282.9314766</v>
      </c>
      <c r="AB61" s="1">
        <f t="shared" si="27"/>
        <v>0</v>
      </c>
      <c r="AC61" s="1">
        <f t="shared" si="27"/>
        <v>30924.58338543056</v>
      </c>
      <c r="AD61" s="1">
        <f t="shared" si="27"/>
        <v>10632.243615318799</v>
      </c>
      <c r="AE61" s="1">
        <f t="shared" si="27"/>
        <v>5984.0930054296832</v>
      </c>
      <c r="AF61" s="1">
        <f t="shared" si="27"/>
        <v>78885.71083467103</v>
      </c>
      <c r="AG61" s="1">
        <f t="shared" si="27"/>
        <v>174050.31806869849</v>
      </c>
      <c r="AH61" s="1">
        <f t="shared" si="27"/>
        <v>0</v>
      </c>
      <c r="AI61" s="1">
        <f t="shared" si="27"/>
        <v>120584.1340488766</v>
      </c>
      <c r="AJ61" s="1">
        <f t="shared" si="27"/>
        <v>0</v>
      </c>
      <c r="AK61" s="1">
        <f t="shared" si="27"/>
        <v>2408869.157429616</v>
      </c>
      <c r="AL61" s="1">
        <f t="shared" si="27"/>
        <v>312290.68202606135</v>
      </c>
      <c r="AM61" s="1">
        <f t="shared" si="27"/>
        <v>34698.968422473001</v>
      </c>
      <c r="AN61" s="1">
        <f t="shared" si="27"/>
        <v>346989.65044853429</v>
      </c>
      <c r="AO61" s="1">
        <f t="shared" si="27"/>
        <v>0</v>
      </c>
      <c r="AP61" s="1">
        <f t="shared" si="27"/>
        <v>150827.6464017148</v>
      </c>
      <c r="AQ61" s="1">
        <f t="shared" si="27"/>
        <v>124.07954420027856</v>
      </c>
      <c r="AR61" s="1">
        <f t="shared" si="27"/>
        <v>329785.0895508884</v>
      </c>
      <c r="AS61" s="1">
        <f t="shared" si="27"/>
        <v>2541.8821693984087</v>
      </c>
      <c r="AT61" s="1">
        <f t="shared" si="27"/>
        <v>7129.9855157706415</v>
      </c>
      <c r="AU61" s="1">
        <f t="shared" si="27"/>
        <v>28935.220750626908</v>
      </c>
      <c r="AV61" s="1">
        <f t="shared" si="27"/>
        <v>129.19449564410766</v>
      </c>
      <c r="AW61" s="1">
        <f t="shared" si="27"/>
        <v>0</v>
      </c>
      <c r="AX61" s="1">
        <f t="shared" si="27"/>
        <v>5268.406243760197</v>
      </c>
      <c r="AY61" s="1">
        <f t="shared" si="27"/>
        <v>1155562.6084483429</v>
      </c>
      <c r="AZ61" s="1">
        <f t="shared" si="27"/>
        <v>745859.61870713276</v>
      </c>
      <c r="BA61" s="1">
        <f t="shared" si="27"/>
        <v>409702.98974121088</v>
      </c>
      <c r="BB61" s="1">
        <f t="shared" si="27"/>
        <v>173.10991105825116</v>
      </c>
      <c r="BC61" s="1">
        <f t="shared" si="27"/>
        <v>3.4132650349043412</v>
      </c>
      <c r="BD61" s="1">
        <f t="shared" si="27"/>
        <v>110665.93551778224</v>
      </c>
      <c r="BE61" s="1">
        <f t="shared" si="27"/>
        <v>497.04785211853084</v>
      </c>
      <c r="BF61" s="1">
        <f t="shared" si="27"/>
        <v>241141.63069834776</v>
      </c>
      <c r="BG61" s="1">
        <f t="shared" si="27"/>
        <v>1891.3932415580027</v>
      </c>
      <c r="BH61" s="1">
        <f t="shared" si="27"/>
        <v>412.92082109095645</v>
      </c>
      <c r="BI61" s="1">
        <f t="shared" si="27"/>
        <v>344550.20680258109</v>
      </c>
      <c r="BJ61" s="1">
        <f t="shared" si="27"/>
        <v>28760.086123112495</v>
      </c>
      <c r="BK61" s="1">
        <f t="shared" si="27"/>
        <v>432.72012294490042</v>
      </c>
      <c r="BL61" s="1">
        <f t="shared" si="27"/>
        <v>1951.6002651289373</v>
      </c>
      <c r="BM61" s="1">
        <f t="shared" si="27"/>
        <v>10.871490086323035</v>
      </c>
      <c r="BN61" s="1">
        <f t="shared" si="27"/>
        <v>45208.354674231108</v>
      </c>
      <c r="BO61" s="1">
        <f t="shared" si="27"/>
        <v>55514.227517415711</v>
      </c>
      <c r="BP61" s="1">
        <f t="shared" si="27"/>
        <v>0</v>
      </c>
      <c r="BQ61" s="1">
        <f t="shared" si="27"/>
        <v>19150.514174332398</v>
      </c>
      <c r="BR61" s="1">
        <f t="shared" si="27"/>
        <v>75726.549545273214</v>
      </c>
      <c r="BS61" s="1">
        <f t="shared" si="27"/>
        <v>0</v>
      </c>
      <c r="BT61" s="1">
        <f t="shared" si="27"/>
        <v>91581.025246447214</v>
      </c>
      <c r="BU61" s="1">
        <f t="shared" si="27"/>
        <v>2259747.4077874045</v>
      </c>
      <c r="BV61" s="1">
        <f t="shared" si="27"/>
        <v>26975.44568567368</v>
      </c>
      <c r="BW61" s="1"/>
      <c r="BX61" s="73">
        <f>IF(B61&lt;&gt;0,(S61-B61)/B61,"")</f>
        <v>-3.4357512673462982E-3</v>
      </c>
      <c r="BY61" s="22">
        <f>IF(AI61&lt;&gt;0,(AI61-C61)/C61,"")</f>
        <v>-3.683224513406243E-3</v>
      </c>
      <c r="BZ61" s="22">
        <f>IF(AN61&lt;&gt;0,(AN61-D61)/D61,"")</f>
        <v>-3.6641545248015778E-3</v>
      </c>
      <c r="CA61" s="22">
        <f t="shared" si="21"/>
        <v>-2.0893974564628937E-3</v>
      </c>
      <c r="CB61" s="22">
        <f t="shared" si="21"/>
        <v>-2.4406533864874715E-3</v>
      </c>
      <c r="CC61" s="22">
        <f>IF(BN61&lt;&gt;0,(BN61-G61)/G61,"")</f>
        <v>-2.8876497271608024E-3</v>
      </c>
      <c r="CD61" s="22">
        <f>IF(BU61&lt;&gt;0,(BU61-H61)/H61,"")</f>
        <v>-4.6889796226084182E-3</v>
      </c>
    </row>
    <row r="62" spans="1:82" x14ac:dyDescent="0.25">
      <c r="A62" s="4" t="s">
        <v>408</v>
      </c>
      <c r="B62" s="1">
        <f t="shared" ref="B62:H62" si="28">SUM(B49:B56)</f>
        <v>3944995.3308176999</v>
      </c>
      <c r="C62" s="1">
        <f t="shared" si="28"/>
        <v>58711.107108439995</v>
      </c>
      <c r="D62" s="1">
        <f t="shared" si="28"/>
        <v>225968.17823265999</v>
      </c>
      <c r="E62" s="1">
        <f t="shared" si="28"/>
        <v>734425.66265201999</v>
      </c>
      <c r="F62" s="1">
        <f t="shared" si="28"/>
        <v>388783.32376356004</v>
      </c>
      <c r="G62" s="1">
        <f t="shared" si="28"/>
        <v>19276.564604072999</v>
      </c>
      <c r="H62" s="1">
        <f t="shared" si="28"/>
        <v>1309972.5371262</v>
      </c>
      <c r="K62" s="1">
        <f t="shared" ref="K62:BV62" si="29">SUM(K49:K56)</f>
        <v>164317.7370207709</v>
      </c>
      <c r="L62" s="1">
        <f t="shared" si="29"/>
        <v>28118.332278682545</v>
      </c>
      <c r="M62" s="1">
        <f t="shared" si="29"/>
        <v>31386.170205786617</v>
      </c>
      <c r="N62" s="1">
        <f t="shared" si="29"/>
        <v>31386.170205786617</v>
      </c>
      <c r="O62" s="1">
        <f t="shared" si="29"/>
        <v>50010.935885644256</v>
      </c>
      <c r="P62" s="1">
        <f t="shared" si="29"/>
        <v>9.5101926456032331</v>
      </c>
      <c r="Q62" s="1">
        <f t="shared" si="29"/>
        <v>22605.33255584455</v>
      </c>
      <c r="R62" s="1">
        <f t="shared" si="29"/>
        <v>230392.02896232271</v>
      </c>
      <c r="S62" s="1">
        <f t="shared" si="29"/>
        <v>2976441.9602246475</v>
      </c>
      <c r="T62" s="1">
        <f t="shared" si="29"/>
        <v>55912.554381070775</v>
      </c>
      <c r="U62" s="1">
        <f t="shared" si="29"/>
        <v>31905.830739174176</v>
      </c>
      <c r="V62" s="1">
        <f t="shared" si="29"/>
        <v>12767.853650961228</v>
      </c>
      <c r="W62" s="1">
        <f t="shared" si="29"/>
        <v>778.57363459233363</v>
      </c>
      <c r="X62" s="1">
        <f t="shared" si="29"/>
        <v>125466.51102666734</v>
      </c>
      <c r="Y62" s="1">
        <f t="shared" si="29"/>
        <v>101783.9572559525</v>
      </c>
      <c r="Z62" s="1">
        <f t="shared" si="29"/>
        <v>101783.9572559525</v>
      </c>
      <c r="AA62" s="1">
        <f t="shared" si="29"/>
        <v>713828053.21628881</v>
      </c>
      <c r="AB62" s="1">
        <f t="shared" si="29"/>
        <v>0</v>
      </c>
      <c r="AC62" s="1">
        <f t="shared" si="29"/>
        <v>13237.963144988593</v>
      </c>
      <c r="AD62" s="1">
        <f t="shared" si="29"/>
        <v>4842.1055758038674</v>
      </c>
      <c r="AE62" s="1">
        <f t="shared" si="29"/>
        <v>2063.4727050009078</v>
      </c>
      <c r="AF62" s="1">
        <f t="shared" si="29"/>
        <v>37811.930933718126</v>
      </c>
      <c r="AG62" s="1">
        <f t="shared" si="29"/>
        <v>86501.05598883405</v>
      </c>
      <c r="AH62" s="1">
        <f t="shared" si="29"/>
        <v>0</v>
      </c>
      <c r="AI62" s="1">
        <f t="shared" si="29"/>
        <v>44298.491694417273</v>
      </c>
      <c r="AJ62" s="1">
        <f t="shared" si="29"/>
        <v>0</v>
      </c>
      <c r="AK62" s="1">
        <f t="shared" si="29"/>
        <v>1078372.2812253269</v>
      </c>
      <c r="AL62" s="1">
        <f t="shared" si="29"/>
        <v>154341.24571091885</v>
      </c>
      <c r="AM62" s="1">
        <f t="shared" si="29"/>
        <v>17149.022319313015</v>
      </c>
      <c r="AN62" s="1">
        <f t="shared" si="29"/>
        <v>171490.26803023182</v>
      </c>
      <c r="AO62" s="1">
        <f t="shared" si="29"/>
        <v>0</v>
      </c>
      <c r="AP62" s="1">
        <f t="shared" si="29"/>
        <v>70654.304448092196</v>
      </c>
      <c r="AQ62" s="1">
        <f t="shared" si="29"/>
        <v>47.454671862188938</v>
      </c>
      <c r="AR62" s="1">
        <f t="shared" si="29"/>
        <v>128165.09065015442</v>
      </c>
      <c r="AS62" s="1">
        <f t="shared" si="29"/>
        <v>1003.6430708684547</v>
      </c>
      <c r="AT62" s="1">
        <f t="shared" si="29"/>
        <v>2330.1962559224298</v>
      </c>
      <c r="AU62" s="1">
        <f t="shared" si="29"/>
        <v>10854.984016358278</v>
      </c>
      <c r="AV62" s="1">
        <f t="shared" si="29"/>
        <v>50.56082191758005</v>
      </c>
      <c r="AW62" s="1">
        <f t="shared" si="29"/>
        <v>0</v>
      </c>
      <c r="AX62" s="1">
        <f t="shared" si="29"/>
        <v>1702.6941910216751</v>
      </c>
      <c r="AY62" s="1">
        <f t="shared" si="29"/>
        <v>555748.83661977714</v>
      </c>
      <c r="AZ62" s="1">
        <f t="shared" si="29"/>
        <v>289606.95680342213</v>
      </c>
      <c r="BA62" s="1">
        <f t="shared" si="29"/>
        <v>266141.87981635408</v>
      </c>
      <c r="BB62" s="1">
        <f t="shared" si="29"/>
        <v>64.108538348848143</v>
      </c>
      <c r="BC62" s="1">
        <f t="shared" si="29"/>
        <v>1.3501008506644161</v>
      </c>
      <c r="BD62" s="1">
        <f t="shared" si="29"/>
        <v>43644.001752332755</v>
      </c>
      <c r="BE62" s="1">
        <f t="shared" si="29"/>
        <v>161.13828625815015</v>
      </c>
      <c r="BF62" s="1">
        <f t="shared" si="29"/>
        <v>93911.293041000405</v>
      </c>
      <c r="BG62" s="1">
        <f t="shared" si="29"/>
        <v>650.66610279380598</v>
      </c>
      <c r="BH62" s="1">
        <f t="shared" si="29"/>
        <v>144.37719210304388</v>
      </c>
      <c r="BI62" s="1">
        <f t="shared" si="29"/>
        <v>134183.29147693119</v>
      </c>
      <c r="BJ62" s="1">
        <f t="shared" si="29"/>
        <v>12689.318653056536</v>
      </c>
      <c r="BK62" s="1">
        <f t="shared" si="29"/>
        <v>170.3482752883919</v>
      </c>
      <c r="BL62" s="1">
        <f t="shared" si="29"/>
        <v>682.60298693871528</v>
      </c>
      <c r="BM62" s="1">
        <f t="shared" si="29"/>
        <v>4.246022626917318</v>
      </c>
      <c r="BN62" s="1">
        <f t="shared" si="29"/>
        <v>14006.269232335169</v>
      </c>
      <c r="BO62" s="1">
        <f t="shared" si="29"/>
        <v>23970.407420973341</v>
      </c>
      <c r="BP62" s="1">
        <f t="shared" si="29"/>
        <v>0</v>
      </c>
      <c r="BQ62" s="1">
        <f t="shared" si="29"/>
        <v>9516.2280769246681</v>
      </c>
      <c r="BR62" s="1">
        <f t="shared" si="29"/>
        <v>33272.808087488454</v>
      </c>
      <c r="BS62" s="1">
        <f t="shared" si="29"/>
        <v>0</v>
      </c>
      <c r="BT62" s="1">
        <f t="shared" si="29"/>
        <v>31611.708501693345</v>
      </c>
      <c r="BU62" s="1">
        <f t="shared" si="29"/>
        <v>1012877.0722770977</v>
      </c>
      <c r="BV62" s="1">
        <f t="shared" si="29"/>
        <v>10218.814568874903</v>
      </c>
    </row>
    <row r="63" spans="1:82" x14ac:dyDescent="0.25">
      <c r="A63" s="6"/>
    </row>
    <row r="64" spans="1:82" x14ac:dyDescent="0.25">
      <c r="A64" s="6"/>
    </row>
    <row r="65" spans="1:1" x14ac:dyDescent="0.25">
      <c r="A65" s="11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I63"/>
  <sheetViews>
    <sheetView zoomScale="85" zoomScaleNormal="85"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M63" sqref="M63"/>
    </sheetView>
  </sheetViews>
  <sheetFormatPr defaultRowHeight="15" x14ac:dyDescent="0.2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9" width="7.7109375" bestFit="1" customWidth="1"/>
    <col min="11" max="11" width="19" customWidth="1"/>
    <col min="12" max="12" width="6" style="90" bestFit="1" customWidth="1"/>
    <col min="13" max="13" width="5.42578125" style="27" bestFit="1" customWidth="1"/>
    <col min="14" max="14" width="5.5703125" style="25" bestFit="1" customWidth="1"/>
    <col min="15" max="15" width="14.5703125" style="25" bestFit="1" customWidth="1"/>
    <col min="16" max="16" width="5.5703125" style="91" bestFit="1" customWidth="1"/>
    <col min="17" max="17" width="5.42578125" style="25" bestFit="1" customWidth="1"/>
    <col min="18" max="18" width="5.7109375" style="25" bestFit="1" customWidth="1"/>
    <col min="19" max="19" width="6.7109375" style="25" bestFit="1" customWidth="1"/>
    <col min="20" max="20" width="7.7109375" style="25" bestFit="1" customWidth="1"/>
    <col min="21" max="22" width="5.7109375" style="25" bestFit="1" customWidth="1"/>
    <col min="23" max="23" width="5.5703125" style="25" bestFit="1" customWidth="1"/>
    <col min="24" max="24" width="5.85546875" style="25" bestFit="1" customWidth="1"/>
    <col min="25" max="25" width="5.7109375" style="91" bestFit="1" customWidth="1"/>
    <col min="26" max="26" width="6.42578125" style="25" bestFit="1" customWidth="1"/>
    <col min="27" max="27" width="15.42578125" style="25" bestFit="1" customWidth="1"/>
    <col min="28" max="28" width="6.7109375" style="25" bestFit="1" customWidth="1"/>
    <col min="29" max="29" width="6.5703125" style="25" bestFit="1" customWidth="1"/>
    <col min="30" max="30" width="5" style="25" bestFit="1" customWidth="1"/>
    <col min="31" max="31" width="5.140625" style="25" bestFit="1" customWidth="1"/>
    <col min="32" max="32" width="5.42578125" style="91" bestFit="1" customWidth="1"/>
    <col min="33" max="33" width="4.140625" style="25" bestFit="1" customWidth="1"/>
    <col min="34" max="34" width="6.5703125" style="25" bestFit="1" customWidth="1"/>
    <col min="35" max="35" width="6.140625" style="25" bestFit="1" customWidth="1"/>
    <col min="36" max="36" width="6.7109375" style="25" bestFit="1" customWidth="1"/>
    <col min="37" max="37" width="10" style="25" bestFit="1" customWidth="1"/>
    <col min="38" max="38" width="6.85546875" style="91" bestFit="1" customWidth="1"/>
    <col min="39" max="39" width="9.28515625" style="25" bestFit="1" customWidth="1"/>
    <col min="40" max="40" width="7.7109375" style="25" bestFit="1" customWidth="1"/>
    <col min="41" max="41" width="9.28515625" style="25" bestFit="1" customWidth="1"/>
    <col min="42" max="42" width="6" style="25" bestFit="1" customWidth="1"/>
    <col min="43" max="43" width="4.28515625" style="25" bestFit="1" customWidth="1"/>
    <col min="44" max="49" width="5.7109375" style="25" bestFit="1" customWidth="1"/>
    <col min="50" max="50" width="5.85546875" style="25" bestFit="1" customWidth="1"/>
    <col min="51" max="51" width="4.140625" style="25" bestFit="1" customWidth="1"/>
    <col min="52" max="53" width="7.7109375" style="25" bestFit="1" customWidth="1"/>
    <col min="54" max="54" width="6.7109375" style="25" bestFit="1" customWidth="1"/>
    <col min="55" max="55" width="5.140625" style="25" bestFit="1" customWidth="1"/>
    <col min="56" max="56" width="5.28515625" style="25" bestFit="1" customWidth="1"/>
    <col min="57" max="57" width="8.7109375" style="25" bestFit="1" customWidth="1"/>
    <col min="58" max="58" width="4.85546875" style="25" bestFit="1" customWidth="1"/>
    <col min="59" max="59" width="7.85546875" style="25" bestFit="1" customWidth="1"/>
    <col min="60" max="60" width="5.85546875" style="25" bestFit="1" customWidth="1"/>
    <col min="61" max="61" width="6" style="25" bestFit="1" customWidth="1"/>
    <col min="62" max="62" width="6.7109375" style="25" bestFit="1" customWidth="1"/>
    <col min="63" max="64" width="5.7109375" style="25" bestFit="1" customWidth="1"/>
    <col min="65" max="65" width="6.7109375" style="25" bestFit="1" customWidth="1"/>
    <col min="66" max="66" width="4.140625" style="25" bestFit="1" customWidth="1"/>
    <col min="67" max="67" width="9.28515625" style="25" bestFit="1" customWidth="1"/>
    <col min="68" max="68" width="8" style="25" bestFit="1" customWidth="1"/>
    <col min="69" max="69" width="6.7109375" style="25" bestFit="1" customWidth="1"/>
    <col min="70" max="70" width="5.28515625" style="25" bestFit="1" customWidth="1"/>
    <col min="71" max="71" width="5.7109375" style="25" bestFit="1" customWidth="1"/>
    <col min="72" max="72" width="4.85546875" style="91" bestFit="1" customWidth="1"/>
    <col min="73" max="73" width="5" style="25" bestFit="1" customWidth="1"/>
    <col min="74" max="74" width="9.140625" style="25" bestFit="1" customWidth="1"/>
    <col min="75" max="75" width="7.140625" style="25" bestFit="1" customWidth="1"/>
    <col min="76" max="76" width="7.7109375" style="25" customWidth="1"/>
    <col min="77" max="84" width="9.140625" style="27"/>
  </cols>
  <sheetData>
    <row r="1" spans="1:87" x14ac:dyDescent="0.25">
      <c r="B1" s="27" t="s">
        <v>503</v>
      </c>
      <c r="K1" s="27" t="s">
        <v>500</v>
      </c>
      <c r="BY1" s="27" t="s">
        <v>331</v>
      </c>
    </row>
    <row r="2" spans="1:87" x14ac:dyDescent="0.25">
      <c r="A2" s="27" t="s">
        <v>227</v>
      </c>
      <c r="B2" s="27" t="s">
        <v>59</v>
      </c>
      <c r="C2" s="27" t="s">
        <v>57</v>
      </c>
      <c r="D2" s="27" t="s">
        <v>60</v>
      </c>
      <c r="E2" s="27" t="s">
        <v>54</v>
      </c>
      <c r="F2" s="27" t="s">
        <v>53</v>
      </c>
      <c r="G2" s="27" t="s">
        <v>61</v>
      </c>
      <c r="H2" s="27" t="s">
        <v>62</v>
      </c>
      <c r="I2" s="27" t="s">
        <v>67</v>
      </c>
      <c r="K2" s="27" t="s">
        <v>226</v>
      </c>
      <c r="L2" s="90" t="s">
        <v>466</v>
      </c>
      <c r="M2" s="27" t="s">
        <v>359</v>
      </c>
      <c r="N2" s="27" t="s">
        <v>131</v>
      </c>
      <c r="O2" s="27" t="s">
        <v>132</v>
      </c>
      <c r="P2" s="90" t="s">
        <v>133</v>
      </c>
      <c r="Q2" s="27" t="s">
        <v>334</v>
      </c>
      <c r="R2" s="27" t="s">
        <v>360</v>
      </c>
      <c r="S2" s="27" t="s">
        <v>134</v>
      </c>
      <c r="T2" s="27" t="s">
        <v>59</v>
      </c>
      <c r="U2" s="27" t="s">
        <v>136</v>
      </c>
      <c r="V2" s="27" t="s">
        <v>137</v>
      </c>
      <c r="W2" s="27" t="s">
        <v>361</v>
      </c>
      <c r="X2" s="27" t="s">
        <v>138</v>
      </c>
      <c r="Y2" s="90" t="s">
        <v>467</v>
      </c>
      <c r="Z2" s="27" t="s">
        <v>139</v>
      </c>
      <c r="AA2" s="27" t="s">
        <v>140</v>
      </c>
      <c r="AB2" s="27" t="s">
        <v>67</v>
      </c>
      <c r="AC2" s="27" t="s">
        <v>141</v>
      </c>
      <c r="AD2" s="27" t="s">
        <v>142</v>
      </c>
      <c r="AE2" s="27" t="s">
        <v>143</v>
      </c>
      <c r="AF2" s="90" t="s">
        <v>468</v>
      </c>
      <c r="AG2" s="27" t="s">
        <v>362</v>
      </c>
      <c r="AH2" s="27" t="s">
        <v>144</v>
      </c>
      <c r="AI2" s="27" t="s">
        <v>367</v>
      </c>
      <c r="AJ2" s="27" t="s">
        <v>57</v>
      </c>
      <c r="AK2" s="27" t="s">
        <v>128</v>
      </c>
      <c r="AL2" s="90" t="s">
        <v>469</v>
      </c>
      <c r="AM2" s="27" t="s">
        <v>145</v>
      </c>
      <c r="AN2" s="27" t="s">
        <v>146</v>
      </c>
      <c r="AO2" s="27" t="s">
        <v>60</v>
      </c>
      <c r="AP2" s="27" t="s">
        <v>147</v>
      </c>
      <c r="AQ2" s="27" t="s">
        <v>148</v>
      </c>
      <c r="AR2" s="27" t="s">
        <v>149</v>
      </c>
      <c r="AS2" s="27" t="s">
        <v>150</v>
      </c>
      <c r="AT2" s="27" t="s">
        <v>151</v>
      </c>
      <c r="AU2" s="27" t="s">
        <v>152</v>
      </c>
      <c r="AV2" s="27" t="s">
        <v>153</v>
      </c>
      <c r="AW2" s="27" t="s">
        <v>154</v>
      </c>
      <c r="AX2" s="27" t="s">
        <v>155</v>
      </c>
      <c r="AY2" s="27" t="s">
        <v>156</v>
      </c>
      <c r="AZ2" s="27" t="s">
        <v>54</v>
      </c>
      <c r="BA2" s="27" t="s">
        <v>53</v>
      </c>
      <c r="BB2" s="27" t="s">
        <v>157</v>
      </c>
      <c r="BC2" s="27" t="s">
        <v>158</v>
      </c>
      <c r="BD2" s="27" t="s">
        <v>159</v>
      </c>
      <c r="BE2" s="27" t="s">
        <v>160</v>
      </c>
      <c r="BF2" s="27" t="s">
        <v>161</v>
      </c>
      <c r="BG2" s="27" t="s">
        <v>162</v>
      </c>
      <c r="BH2" s="27" t="s">
        <v>163</v>
      </c>
      <c r="BI2" s="27" t="s">
        <v>164</v>
      </c>
      <c r="BJ2" s="27" t="s">
        <v>165</v>
      </c>
      <c r="BK2" s="27" t="s">
        <v>363</v>
      </c>
      <c r="BL2" s="27" t="s">
        <v>166</v>
      </c>
      <c r="BM2" s="27" t="s">
        <v>167</v>
      </c>
      <c r="BN2" s="27" t="s">
        <v>168</v>
      </c>
      <c r="BO2" s="27" t="s">
        <v>61</v>
      </c>
      <c r="BP2" s="27" t="s">
        <v>368</v>
      </c>
      <c r="BQ2" s="27" t="s">
        <v>169</v>
      </c>
      <c r="BR2" s="27" t="s">
        <v>170</v>
      </c>
      <c r="BS2" s="27" t="s">
        <v>171</v>
      </c>
      <c r="BT2" s="90" t="s">
        <v>172</v>
      </c>
      <c r="BU2" s="27" t="s">
        <v>173</v>
      </c>
      <c r="BV2" s="27" t="s">
        <v>174</v>
      </c>
      <c r="BW2" s="27" t="s">
        <v>369</v>
      </c>
      <c r="BY2" s="27" t="s">
        <v>59</v>
      </c>
      <c r="BZ2" s="27" t="s">
        <v>57</v>
      </c>
      <c r="CA2" s="27" t="s">
        <v>60</v>
      </c>
      <c r="CB2" s="27" t="s">
        <v>54</v>
      </c>
      <c r="CC2" s="27" t="s">
        <v>53</v>
      </c>
      <c r="CD2" s="27" t="s">
        <v>61</v>
      </c>
      <c r="CE2" s="27" t="s">
        <v>62</v>
      </c>
      <c r="CF2" s="27" t="s">
        <v>67</v>
      </c>
      <c r="CH2" t="s">
        <v>459</v>
      </c>
      <c r="CI2" t="s">
        <v>460</v>
      </c>
    </row>
    <row r="3" spans="1:87" x14ac:dyDescent="0.25">
      <c r="A3" s="27" t="s">
        <v>0</v>
      </c>
      <c r="B3" s="75">
        <v>4007.8466400000002</v>
      </c>
      <c r="C3" s="75">
        <v>459.85839009</v>
      </c>
      <c r="D3" s="75">
        <v>5383.0460425000001</v>
      </c>
      <c r="E3" s="75">
        <v>1311.7602913000001</v>
      </c>
      <c r="F3" s="75">
        <v>1208.5580163</v>
      </c>
      <c r="G3" s="75">
        <v>763.30430815</v>
      </c>
      <c r="H3" s="75">
        <v>498.92524177000001</v>
      </c>
      <c r="I3" s="75">
        <v>29.253156489999999</v>
      </c>
      <c r="J3" s="25"/>
      <c r="K3" s="25" t="s">
        <v>0</v>
      </c>
      <c r="L3" s="91">
        <v>0</v>
      </c>
      <c r="M3" s="25">
        <v>6.6675346295849106E-2</v>
      </c>
      <c r="N3" s="25">
        <v>5.7384529863522798E-2</v>
      </c>
      <c r="O3" s="25">
        <v>5.7384529863522798E-2</v>
      </c>
      <c r="P3" s="91">
        <v>2.4180069991236602E-2</v>
      </c>
      <c r="Q3" s="25">
        <v>4.74871191011755E-2</v>
      </c>
      <c r="R3" s="25">
        <v>7.8694778787639699</v>
      </c>
      <c r="S3" s="25">
        <v>845.74992688981695</v>
      </c>
      <c r="T3" s="25">
        <v>4003.3321584761602</v>
      </c>
      <c r="U3" s="25">
        <v>2.0378962904644502</v>
      </c>
      <c r="V3" s="25">
        <v>23.711961230599002</v>
      </c>
      <c r="W3" s="25">
        <v>0.46981877049885101</v>
      </c>
      <c r="X3" s="25">
        <v>1.2936613662924199</v>
      </c>
      <c r="Y3" s="91">
        <v>0</v>
      </c>
      <c r="Z3" s="25">
        <v>288.82020272292499</v>
      </c>
      <c r="AA3" s="25">
        <v>288.82020272292499</v>
      </c>
      <c r="AB3" s="25">
        <v>29.2283515776539</v>
      </c>
      <c r="AC3" s="25">
        <v>0</v>
      </c>
      <c r="AD3" s="25">
        <v>2.5235874148354398</v>
      </c>
      <c r="AE3" s="25">
        <v>0</v>
      </c>
      <c r="AF3" s="91">
        <v>1.3645337806638</v>
      </c>
      <c r="AG3" s="25">
        <v>1.2233479010345201E-2</v>
      </c>
      <c r="AH3" s="25">
        <v>1.3972980091601901</v>
      </c>
      <c r="AI3" s="25">
        <v>8.2570180254303103E-3</v>
      </c>
      <c r="AJ3" s="25">
        <v>459.66332816988802</v>
      </c>
      <c r="AK3" s="25">
        <v>0</v>
      </c>
      <c r="AL3" s="91">
        <v>522.38965273797498</v>
      </c>
      <c r="AM3" s="25">
        <v>4839.5445260227998</v>
      </c>
      <c r="AN3" s="25">
        <v>537.72688282277602</v>
      </c>
      <c r="AO3" s="25">
        <v>5377.2714088455796</v>
      </c>
      <c r="AP3" s="25">
        <v>0</v>
      </c>
      <c r="AQ3" s="25">
        <v>5.6305881693370097</v>
      </c>
      <c r="AR3" s="25">
        <v>11.580482181605699</v>
      </c>
      <c r="AS3" s="25">
        <v>84.791005935379204</v>
      </c>
      <c r="AT3" s="25">
        <v>13.888323005517</v>
      </c>
      <c r="AU3" s="25">
        <v>32.746139757965501</v>
      </c>
      <c r="AV3" s="25">
        <v>80.248547653565694</v>
      </c>
      <c r="AW3" s="25">
        <v>19.395645939108299</v>
      </c>
      <c r="AX3" s="25">
        <v>0</v>
      </c>
      <c r="AY3" s="25">
        <v>6.1367818659699997</v>
      </c>
      <c r="AZ3" s="25">
        <v>1352.9486786093</v>
      </c>
      <c r="BA3" s="25">
        <v>1207.8947780669901</v>
      </c>
      <c r="BB3" s="25">
        <v>145.05390054230301</v>
      </c>
      <c r="BC3" s="25">
        <v>2.3148189178612898E-2</v>
      </c>
      <c r="BD3" s="25">
        <v>1.2226805447620901E-2</v>
      </c>
      <c r="BE3" s="25">
        <v>60.796032885508403</v>
      </c>
      <c r="BF3" s="25">
        <v>4.2078868147070203</v>
      </c>
      <c r="BG3" s="25">
        <v>211.53944468989201</v>
      </c>
      <c r="BH3" s="25">
        <v>52.229610273648703</v>
      </c>
      <c r="BI3" s="25">
        <v>27.911796069037699</v>
      </c>
      <c r="BJ3" s="25">
        <v>528.67433910492298</v>
      </c>
      <c r="BK3" s="25">
        <v>13.1555435310416</v>
      </c>
      <c r="BL3" s="25">
        <v>34.107004006591801</v>
      </c>
      <c r="BM3" s="25">
        <v>124.21802376130501</v>
      </c>
      <c r="BN3" s="25">
        <v>0.17934506302463099</v>
      </c>
      <c r="BO3" s="25">
        <v>762.14109248102602</v>
      </c>
      <c r="BP3" s="25">
        <v>60.817486821834102</v>
      </c>
      <c r="BQ3" s="25">
        <v>18.669428595049499</v>
      </c>
      <c r="BR3" s="25">
        <v>0.10409029362213799</v>
      </c>
      <c r="BS3" s="25">
        <v>24.8441471637483</v>
      </c>
      <c r="BT3" s="91">
        <v>0</v>
      </c>
      <c r="BU3" s="25">
        <v>0.17576956768789101</v>
      </c>
      <c r="BV3" s="25">
        <v>498.58605965607899</v>
      </c>
      <c r="BW3" s="25">
        <v>64.419108224306996</v>
      </c>
      <c r="BX3" s="48"/>
      <c r="BY3" s="22">
        <f t="shared" ref="BY3:BY34" si="0">+IF(B3=0,"",(T3-B3)/B3)</f>
        <v>-1.1264107460558931E-3</v>
      </c>
      <c r="BZ3" s="22">
        <f t="shared" ref="BZ3:BZ34" si="1">IF(C3=0,"",(AJ3-C3)/C3)</f>
        <v>-4.2417823468178116E-4</v>
      </c>
      <c r="CA3" s="22">
        <f t="shared" ref="CA3:CA34" si="2">IF(D3=0,"",(AO3-D3)/D3)</f>
        <v>-1.0727446150058711E-3</v>
      </c>
      <c r="CB3" s="22">
        <f t="shared" ref="CB3:CB34" si="3">IF(E3=0,"",(AZ3-E3)/E3)</f>
        <v>3.1399324695582029E-2</v>
      </c>
      <c r="CC3" s="22">
        <f t="shared" ref="CC3:CC34" si="4">IF(F3=0,"",(BA3-F3)/F3)</f>
        <v>-5.4878477000252742E-4</v>
      </c>
      <c r="CD3" s="22">
        <f t="shared" ref="CD3:CD34" si="5">IF(G3=0,"",(BO3-G3)/G3)</f>
        <v>-1.5239212677748803E-3</v>
      </c>
      <c r="CE3" s="22">
        <f t="shared" ref="CE3:CE34" si="6">IF(H3=0,"",(BV3-H3)/H3)</f>
        <v>-6.7982552399581007E-4</v>
      </c>
      <c r="CF3" s="22">
        <f t="shared" ref="CF3:CF34" si="7">IF(I3=0,"",(AB3-I3)/I3)</f>
        <v>-8.4793968659683324E-4</v>
      </c>
      <c r="CH3" s="91">
        <f t="shared" ref="CH3:CH34" si="8">AO3-D3</f>
        <v>-5.7746336544205406</v>
      </c>
      <c r="CI3" s="91">
        <f t="shared" ref="CI3:CI34" si="9">BO3-G3</f>
        <v>-1.1632156689739759</v>
      </c>
    </row>
    <row r="4" spans="1:87" x14ac:dyDescent="0.25">
      <c r="A4" s="27" t="s">
        <v>2</v>
      </c>
      <c r="B4" s="75">
        <v>1043.2634800000001</v>
      </c>
      <c r="C4" s="75">
        <v>359.74793139000002</v>
      </c>
      <c r="D4" s="75">
        <v>1278.200004</v>
      </c>
      <c r="E4" s="75">
        <v>358.89110959999999</v>
      </c>
      <c r="F4" s="75">
        <v>321.98973527999999</v>
      </c>
      <c r="G4" s="75"/>
      <c r="H4" s="75">
        <v>144.55490019999999</v>
      </c>
      <c r="I4" s="75"/>
      <c r="J4" s="25"/>
      <c r="K4" s="25" t="s">
        <v>2</v>
      </c>
      <c r="L4" s="91">
        <v>0</v>
      </c>
      <c r="M4" s="25">
        <v>0</v>
      </c>
      <c r="N4" s="25">
        <v>4.0130508670116902E-2</v>
      </c>
      <c r="O4" s="25">
        <v>4.0130508670116902E-2</v>
      </c>
      <c r="P4" s="91">
        <v>1.6174175416260098E-2</v>
      </c>
      <c r="Q4" s="25">
        <v>0</v>
      </c>
      <c r="R4" s="25">
        <v>0.48109667964631198</v>
      </c>
      <c r="S4" s="25">
        <v>406.45152036356399</v>
      </c>
      <c r="T4" s="25">
        <v>1042.2424846971601</v>
      </c>
      <c r="U4" s="25">
        <v>0.84273434136146397</v>
      </c>
      <c r="V4" s="25">
        <v>18.727748205492802</v>
      </c>
      <c r="W4" s="25">
        <v>0.42804875643446499</v>
      </c>
      <c r="X4" s="25">
        <v>0</v>
      </c>
      <c r="Y4" s="91">
        <v>0</v>
      </c>
      <c r="Z4" s="25">
        <v>129.97492388728199</v>
      </c>
      <c r="AA4" s="25">
        <v>129.97492388728199</v>
      </c>
      <c r="AB4" s="25">
        <v>0</v>
      </c>
      <c r="AC4" s="25">
        <v>0</v>
      </c>
      <c r="AD4" s="25">
        <v>0.41755158421931499</v>
      </c>
      <c r="AE4" s="25">
        <v>0</v>
      </c>
      <c r="AF4" s="91">
        <v>0</v>
      </c>
      <c r="AG4" s="25">
        <v>0</v>
      </c>
      <c r="AH4" s="25">
        <v>0</v>
      </c>
      <c r="AI4" s="25">
        <v>0</v>
      </c>
      <c r="AJ4" s="25">
        <v>359.29294626785003</v>
      </c>
      <c r="AK4" s="25">
        <v>0</v>
      </c>
      <c r="AL4" s="91">
        <v>163.07179483787701</v>
      </c>
      <c r="AM4" s="25">
        <v>1149.1763830530699</v>
      </c>
      <c r="AN4" s="25">
        <v>127.686292379172</v>
      </c>
      <c r="AO4" s="25">
        <v>1276.8626754322399</v>
      </c>
      <c r="AP4" s="25">
        <v>0</v>
      </c>
      <c r="AQ4" s="25">
        <v>1.6085281623924499</v>
      </c>
      <c r="AR4" s="25">
        <v>2.5742920738327899</v>
      </c>
      <c r="AS4" s="25">
        <v>5.9180607054349403</v>
      </c>
      <c r="AT4" s="25">
        <v>3.4732118465362598</v>
      </c>
      <c r="AU4" s="25">
        <v>9.1010967884169105</v>
      </c>
      <c r="AV4" s="25">
        <v>21.9970015928393</v>
      </c>
      <c r="AW4" s="25">
        <v>5.1454975181467901</v>
      </c>
      <c r="AX4" s="25">
        <v>0</v>
      </c>
      <c r="AY4" s="25">
        <v>1.2114424896796101</v>
      </c>
      <c r="AZ4" s="25">
        <v>358.79671045266298</v>
      </c>
      <c r="BA4" s="25">
        <v>321.61666259362698</v>
      </c>
      <c r="BB4" s="25">
        <v>37.180047859036399</v>
      </c>
      <c r="BC4" s="25">
        <v>0</v>
      </c>
      <c r="BD4" s="25">
        <v>0</v>
      </c>
      <c r="BE4" s="25">
        <v>9.5834891780618001</v>
      </c>
      <c r="BF4" s="25">
        <v>0</v>
      </c>
      <c r="BG4" s="25">
        <v>59.076732188032103</v>
      </c>
      <c r="BH4" s="25">
        <v>14.696826137998301</v>
      </c>
      <c r="BI4" s="25">
        <v>7.8790407469259298</v>
      </c>
      <c r="BJ4" s="25">
        <v>147.64361646191199</v>
      </c>
      <c r="BK4" s="25">
        <v>4.2266725888316001</v>
      </c>
      <c r="BL4" s="25">
        <v>8.0398392830569207</v>
      </c>
      <c r="BM4" s="25">
        <v>31.194576288188099</v>
      </c>
      <c r="BN4" s="25">
        <v>0</v>
      </c>
      <c r="BO4" s="25">
        <v>0</v>
      </c>
      <c r="BP4" s="25">
        <v>2.65878698594963</v>
      </c>
      <c r="BQ4" s="25">
        <v>0</v>
      </c>
      <c r="BR4" s="25">
        <v>0</v>
      </c>
      <c r="BS4" s="25">
        <v>0.24106437525135399</v>
      </c>
      <c r="BT4" s="91">
        <v>0</v>
      </c>
      <c r="BU4" s="25">
        <v>2.05657998035681E-2</v>
      </c>
      <c r="BV4" s="25">
        <v>144.35111096413601</v>
      </c>
      <c r="BW4" s="25">
        <v>0.13505162599580001</v>
      </c>
      <c r="BX4" s="48"/>
      <c r="BY4" s="22">
        <f t="shared" si="0"/>
        <v>-9.7865527013366971E-4</v>
      </c>
      <c r="BZ4" s="22">
        <f t="shared" si="1"/>
        <v>-1.2647331157458308E-3</v>
      </c>
      <c r="CA4" s="22">
        <f t="shared" si="2"/>
        <v>-1.0462592423525732E-3</v>
      </c>
      <c r="CB4" s="22">
        <f t="shared" si="3"/>
        <v>-2.63030052324859E-4</v>
      </c>
      <c r="CC4" s="22">
        <f t="shared" si="4"/>
        <v>-1.1586477626331336E-3</v>
      </c>
      <c r="CD4" s="22" t="str">
        <f t="shared" si="5"/>
        <v/>
      </c>
      <c r="CE4" s="22">
        <f t="shared" si="6"/>
        <v>-1.4097705133622269E-3</v>
      </c>
      <c r="CF4" s="22" t="str">
        <f t="shared" si="7"/>
        <v/>
      </c>
      <c r="CH4" s="91">
        <f t="shared" si="8"/>
        <v>-1.3373285677600961</v>
      </c>
      <c r="CI4" s="91">
        <f t="shared" si="9"/>
        <v>0</v>
      </c>
    </row>
    <row r="5" spans="1:87" x14ac:dyDescent="0.25">
      <c r="A5" s="27" t="s">
        <v>3</v>
      </c>
      <c r="B5" s="75">
        <v>4169.6481400000002</v>
      </c>
      <c r="C5" s="75">
        <v>191.02043762</v>
      </c>
      <c r="D5" s="75">
        <v>6037.0582445</v>
      </c>
      <c r="E5" s="75">
        <v>787.47238517999995</v>
      </c>
      <c r="F5" s="75">
        <v>614.28493409999999</v>
      </c>
      <c r="G5" s="75">
        <v>16172.73005</v>
      </c>
      <c r="H5" s="75">
        <v>236.93634041000001</v>
      </c>
      <c r="I5" s="75">
        <v>15.126436569999999</v>
      </c>
      <c r="J5" s="25"/>
      <c r="K5" s="25" t="s">
        <v>3</v>
      </c>
      <c r="L5" s="91">
        <v>0</v>
      </c>
      <c r="M5" s="25">
        <v>0.32576837831787298</v>
      </c>
      <c r="N5" s="25">
        <v>0.12152303419626601</v>
      </c>
      <c r="O5" s="25">
        <v>0.12152303419626601</v>
      </c>
      <c r="P5" s="91">
        <v>5.4119730501496398E-2</v>
      </c>
      <c r="Q5" s="25">
        <v>0.23202051982737801</v>
      </c>
      <c r="R5" s="25">
        <v>0.61036440061208996</v>
      </c>
      <c r="S5" s="25">
        <v>344.24832047784901</v>
      </c>
      <c r="T5" s="25">
        <v>4161.38612459862</v>
      </c>
      <c r="U5" s="25">
        <v>1.18347523229881</v>
      </c>
      <c r="V5" s="25">
        <v>28.625676979158001</v>
      </c>
      <c r="W5" s="25">
        <v>0.60112166943897805</v>
      </c>
      <c r="X5" s="25">
        <v>0.85311279937018403</v>
      </c>
      <c r="Y5" s="91">
        <v>0</v>
      </c>
      <c r="Z5" s="25">
        <v>86.841177837675801</v>
      </c>
      <c r="AA5" s="25">
        <v>86.841177837675801</v>
      </c>
      <c r="AB5" s="25">
        <v>15.096885291901801</v>
      </c>
      <c r="AC5" s="25">
        <v>0</v>
      </c>
      <c r="AD5" s="25">
        <v>2.30019248958591</v>
      </c>
      <c r="AE5" s="25">
        <v>0</v>
      </c>
      <c r="AF5" s="91">
        <v>6.6668687960869804</v>
      </c>
      <c r="AG5" s="25">
        <v>5.9768499569547599E-2</v>
      </c>
      <c r="AH5" s="25">
        <v>6.8272285004447903</v>
      </c>
      <c r="AI5" s="25">
        <v>4.03417441705054E-2</v>
      </c>
      <c r="AJ5" s="25">
        <v>190.838999990079</v>
      </c>
      <c r="AK5" s="25">
        <v>0</v>
      </c>
      <c r="AL5" s="91">
        <v>265.80000299828498</v>
      </c>
      <c r="AM5" s="25">
        <v>5422.4555613353396</v>
      </c>
      <c r="AN5" s="25">
        <v>602.49512900036905</v>
      </c>
      <c r="AO5" s="25">
        <v>6024.9506903357096</v>
      </c>
      <c r="AP5" s="25">
        <v>0</v>
      </c>
      <c r="AQ5" s="25">
        <v>5.3953352938485502</v>
      </c>
      <c r="AR5" s="25">
        <v>23.7085628355848</v>
      </c>
      <c r="AS5" s="25">
        <v>41.243949162849901</v>
      </c>
      <c r="AT5" s="25">
        <v>15.1769504621438</v>
      </c>
      <c r="AU5" s="25">
        <v>7.2193295358719496</v>
      </c>
      <c r="AV5" s="25">
        <v>29.9011424505475</v>
      </c>
      <c r="AW5" s="25">
        <v>13.959069898532199</v>
      </c>
      <c r="AX5" s="25">
        <v>0</v>
      </c>
      <c r="AY5" s="25">
        <v>3.6555829965222002</v>
      </c>
      <c r="AZ5" s="25">
        <v>796.67882412131996</v>
      </c>
      <c r="BA5" s="25">
        <v>613.24511617861799</v>
      </c>
      <c r="BB5" s="25">
        <v>183.43370794270101</v>
      </c>
      <c r="BC5" s="25">
        <v>8.6931005252511902E-3</v>
      </c>
      <c r="BD5" s="25">
        <v>0.106424596085693</v>
      </c>
      <c r="BE5" s="25">
        <v>223.131777713476</v>
      </c>
      <c r="BF5" s="25">
        <v>12.474638690013601</v>
      </c>
      <c r="BG5" s="25">
        <v>41.469159199060798</v>
      </c>
      <c r="BH5" s="25">
        <v>10.694535295446901</v>
      </c>
      <c r="BI5" s="25">
        <v>5.1496837271339304</v>
      </c>
      <c r="BJ5" s="25">
        <v>103.59057516383</v>
      </c>
      <c r="BK5" s="25">
        <v>7.7518871383737604</v>
      </c>
      <c r="BL5" s="25">
        <v>38.375229107624101</v>
      </c>
      <c r="BM5" s="25">
        <v>83.024051028180494</v>
      </c>
      <c r="BN5" s="25">
        <v>1.5997103780375499</v>
      </c>
      <c r="BO5" s="25">
        <v>16129.7716147599</v>
      </c>
      <c r="BP5" s="25">
        <v>25.762057677617001</v>
      </c>
      <c r="BQ5" s="25">
        <v>395.17935927864698</v>
      </c>
      <c r="BR5" s="25">
        <v>0.50858188460435405</v>
      </c>
      <c r="BS5" s="25">
        <v>21.932140222388099</v>
      </c>
      <c r="BT5" s="91">
        <v>0</v>
      </c>
      <c r="BU5" s="25">
        <v>0.29032154082574102</v>
      </c>
      <c r="BV5" s="25">
        <v>236.62862582604399</v>
      </c>
      <c r="BW5" s="25">
        <v>53.709174200482799</v>
      </c>
      <c r="BX5" s="48"/>
      <c r="BY5" s="22">
        <f t="shared" si="0"/>
        <v>-1.9814658513080835E-3</v>
      </c>
      <c r="BZ5" s="22">
        <f t="shared" si="1"/>
        <v>-9.4983359991002278E-4</v>
      </c>
      <c r="CA5" s="22">
        <f t="shared" si="2"/>
        <v>-2.0055387365727076E-3</v>
      </c>
      <c r="CB5" s="22">
        <f t="shared" si="3"/>
        <v>1.1691126082110948E-2</v>
      </c>
      <c r="CC5" s="22">
        <f t="shared" si="4"/>
        <v>-1.6927289986453141E-3</v>
      </c>
      <c r="CD5" s="22">
        <f t="shared" si="5"/>
        <v>-2.6562265682595616E-3</v>
      </c>
      <c r="CE5" s="22">
        <f t="shared" si="6"/>
        <v>-1.2987226164781268E-3</v>
      </c>
      <c r="CF5" s="22">
        <f t="shared" si="7"/>
        <v>-1.953617956314106E-3</v>
      </c>
      <c r="CH5" s="91">
        <f t="shared" si="8"/>
        <v>-12.107554164290377</v>
      </c>
      <c r="CI5" s="91">
        <f t="shared" si="9"/>
        <v>-42.958435240099789</v>
      </c>
    </row>
    <row r="6" spans="1:87" x14ac:dyDescent="0.25">
      <c r="A6" s="27" t="s">
        <v>4</v>
      </c>
      <c r="B6" s="75">
        <v>9739.70226</v>
      </c>
      <c r="C6" s="75">
        <v>1060.7021516</v>
      </c>
      <c r="D6" s="75">
        <v>5976.9042643000002</v>
      </c>
      <c r="E6" s="75">
        <v>1569.2000628000001</v>
      </c>
      <c r="F6" s="75">
        <v>1515.3971451</v>
      </c>
      <c r="G6" s="75">
        <v>95.238229720000007</v>
      </c>
      <c r="H6" s="75">
        <v>1280.8198017</v>
      </c>
      <c r="I6" s="75">
        <v>0.76557222999999996</v>
      </c>
      <c r="J6" s="25"/>
      <c r="K6" s="25" t="s">
        <v>4</v>
      </c>
      <c r="L6" s="91">
        <v>0</v>
      </c>
      <c r="M6" s="25">
        <v>1.0083417673985999</v>
      </c>
      <c r="N6" s="25">
        <v>2.5491541736157401</v>
      </c>
      <c r="O6" s="25">
        <v>2.5491541736157401</v>
      </c>
      <c r="P6" s="91">
        <v>1.0618917077283001</v>
      </c>
      <c r="Q6" s="25">
        <v>0.71817225876662405</v>
      </c>
      <c r="R6" s="25">
        <v>17.373332667547501</v>
      </c>
      <c r="S6" s="25">
        <v>6858.02502280507</v>
      </c>
      <c r="T6" s="25">
        <v>9722.4544457851498</v>
      </c>
      <c r="U6" s="25">
        <v>70.364343133093499</v>
      </c>
      <c r="V6" s="25">
        <v>1068.0392316263401</v>
      </c>
      <c r="W6" s="25">
        <v>31.546249845384601</v>
      </c>
      <c r="X6" s="25">
        <v>2.7691733699149301</v>
      </c>
      <c r="Y6" s="91">
        <v>0</v>
      </c>
      <c r="Z6" s="25">
        <v>486.51051674434399</v>
      </c>
      <c r="AA6" s="25">
        <v>486.51051674434399</v>
      </c>
      <c r="AB6" s="25">
        <v>0.76409254775156199</v>
      </c>
      <c r="AC6" s="25">
        <v>0</v>
      </c>
      <c r="AD6" s="25">
        <v>28.771326063480899</v>
      </c>
      <c r="AE6" s="25">
        <v>0</v>
      </c>
      <c r="AF6" s="91">
        <v>20.881900891289199</v>
      </c>
      <c r="AG6" s="25">
        <v>0.18500856017460601</v>
      </c>
      <c r="AH6" s="25">
        <v>21.627671038855301</v>
      </c>
      <c r="AI6" s="25">
        <v>0.124865943696985</v>
      </c>
      <c r="AJ6" s="25">
        <v>1057.9422239074299</v>
      </c>
      <c r="AK6" s="25">
        <v>0</v>
      </c>
      <c r="AL6" s="91">
        <v>2347.7387739329902</v>
      </c>
      <c r="AM6" s="25">
        <v>5369.2152268935197</v>
      </c>
      <c r="AN6" s="25">
        <v>596.57926554358801</v>
      </c>
      <c r="AO6" s="25">
        <v>5965.7944924371104</v>
      </c>
      <c r="AP6" s="25">
        <v>5.1924425596763595E-4</v>
      </c>
      <c r="AQ6" s="25">
        <v>104.177213326675</v>
      </c>
      <c r="AR6" s="25">
        <v>11.691724054791401</v>
      </c>
      <c r="AS6" s="25">
        <v>234.03861614070999</v>
      </c>
      <c r="AT6" s="25">
        <v>15.857273727706</v>
      </c>
      <c r="AU6" s="25">
        <v>43.185427648803703</v>
      </c>
      <c r="AV6" s="25">
        <v>111.292949987367</v>
      </c>
      <c r="AW6" s="25">
        <v>21.931244671373499</v>
      </c>
      <c r="AX6" s="25">
        <v>0</v>
      </c>
      <c r="AY6" s="25">
        <v>8.7406952929545696</v>
      </c>
      <c r="AZ6" s="25">
        <v>1718.6649724829399</v>
      </c>
      <c r="BA6" s="25">
        <v>1511.9011435965499</v>
      </c>
      <c r="BB6" s="25">
        <v>206.76382888639</v>
      </c>
      <c r="BC6" s="25">
        <v>2.5098765301454499E-2</v>
      </c>
      <c r="BD6" s="25">
        <v>1.35627257615591E-2</v>
      </c>
      <c r="BE6" s="25">
        <v>54.149521949459</v>
      </c>
      <c r="BF6" s="25">
        <v>36.095537503375802</v>
      </c>
      <c r="BG6" s="25">
        <v>248.217228940734</v>
      </c>
      <c r="BH6" s="25">
        <v>62.975244614461197</v>
      </c>
      <c r="BI6" s="25">
        <v>33.177751667675203</v>
      </c>
      <c r="BJ6" s="25">
        <v>621.86064243820101</v>
      </c>
      <c r="BK6" s="25">
        <v>222.20712578856401</v>
      </c>
      <c r="BL6" s="25">
        <v>35.3968723719858</v>
      </c>
      <c r="BM6" s="25">
        <v>207.20744736226899</v>
      </c>
      <c r="BN6" s="25">
        <v>8.2919874336546504E-2</v>
      </c>
      <c r="BO6" s="25">
        <v>95.055289071137594</v>
      </c>
      <c r="BP6" s="25">
        <v>61.156702178899799</v>
      </c>
      <c r="BQ6" s="25">
        <v>0.95074524159900997</v>
      </c>
      <c r="BR6" s="25">
        <v>1.5741711391486799</v>
      </c>
      <c r="BS6" s="25">
        <v>19.7885277646809</v>
      </c>
      <c r="BT6" s="91">
        <v>0</v>
      </c>
      <c r="BU6" s="25">
        <v>3.1034276490783901</v>
      </c>
      <c r="BV6" s="25">
        <v>1278.3358673703799</v>
      </c>
      <c r="BW6" s="25">
        <v>9.8229164196178793</v>
      </c>
      <c r="BX6" s="48"/>
      <c r="BY6" s="22">
        <f t="shared" si="0"/>
        <v>-1.7708769482292391E-3</v>
      </c>
      <c r="BZ6" s="22">
        <f t="shared" si="1"/>
        <v>-2.6019817989497564E-3</v>
      </c>
      <c r="CA6" s="22">
        <f t="shared" si="2"/>
        <v>-1.8587836397595332E-3</v>
      </c>
      <c r="CB6" s="22">
        <f t="shared" si="3"/>
        <v>9.5249110184358721E-2</v>
      </c>
      <c r="CC6" s="22">
        <f t="shared" si="4"/>
        <v>-2.3069869933134853E-3</v>
      </c>
      <c r="CD6" s="22">
        <f t="shared" si="5"/>
        <v>-1.9208741006658538E-3</v>
      </c>
      <c r="CE6" s="22">
        <f t="shared" si="6"/>
        <v>-1.9393316111471777E-3</v>
      </c>
      <c r="CF6" s="22">
        <f t="shared" si="7"/>
        <v>-1.9327794170877575E-3</v>
      </c>
      <c r="CH6" s="91">
        <f t="shared" si="8"/>
        <v>-11.109771862889829</v>
      </c>
      <c r="CI6" s="91">
        <f t="shared" si="9"/>
        <v>-0.18294064886241301</v>
      </c>
    </row>
    <row r="7" spans="1:87" x14ac:dyDescent="0.25">
      <c r="A7" s="27" t="s">
        <v>5</v>
      </c>
      <c r="B7" s="75">
        <v>3436.232</v>
      </c>
      <c r="C7" s="75">
        <v>340.55075957999998</v>
      </c>
      <c r="D7" s="75">
        <v>5788.7289062999998</v>
      </c>
      <c r="E7" s="75">
        <v>790.21108062999997</v>
      </c>
      <c r="F7" s="75">
        <v>769.83972030999996</v>
      </c>
      <c r="G7" s="75">
        <v>2705.7045115000001</v>
      </c>
      <c r="H7" s="75">
        <v>504.64359789999997</v>
      </c>
      <c r="I7" s="75">
        <v>32.942396590000001</v>
      </c>
      <c r="J7" s="25"/>
      <c r="K7" s="25" t="s">
        <v>5</v>
      </c>
      <c r="L7" s="91">
        <v>0</v>
      </c>
      <c r="M7" s="25">
        <v>9.8890569152488006E-2</v>
      </c>
      <c r="N7" s="25">
        <v>6.3548033370128501E-2</v>
      </c>
      <c r="O7" s="25">
        <v>6.3548033370128501E-2</v>
      </c>
      <c r="P7" s="91">
        <v>2.71729043568842E-2</v>
      </c>
      <c r="Q7" s="25">
        <v>7.0432971242249204E-2</v>
      </c>
      <c r="R7" s="25">
        <v>1.56816698962039</v>
      </c>
      <c r="S7" s="25">
        <v>972.818321550424</v>
      </c>
      <c r="T7" s="25">
        <v>3434.56719026879</v>
      </c>
      <c r="U7" s="25">
        <v>0.91906886169083402</v>
      </c>
      <c r="V7" s="25">
        <v>22.726279666553499</v>
      </c>
      <c r="W7" s="25">
        <v>0.46682219862100799</v>
      </c>
      <c r="X7" s="25">
        <v>0.25896821013270699</v>
      </c>
      <c r="Y7" s="91">
        <v>0</v>
      </c>
      <c r="Z7" s="25">
        <v>364.871017480587</v>
      </c>
      <c r="AA7" s="25">
        <v>364.871017480587</v>
      </c>
      <c r="AB7" s="25">
        <v>32.925497025905401</v>
      </c>
      <c r="AC7" s="25">
        <v>0</v>
      </c>
      <c r="AD7" s="25">
        <v>2.1517767223464799</v>
      </c>
      <c r="AE7" s="25">
        <v>0</v>
      </c>
      <c r="AF7" s="91">
        <v>2.0238226392327401</v>
      </c>
      <c r="AG7" s="25">
        <v>1.8144014867970699E-2</v>
      </c>
      <c r="AH7" s="25">
        <v>2.07245329102002</v>
      </c>
      <c r="AI7" s="25">
        <v>1.2245370731096701E-2</v>
      </c>
      <c r="AJ7" s="25">
        <v>340.37877961628499</v>
      </c>
      <c r="AK7" s="25">
        <v>0</v>
      </c>
      <c r="AL7" s="91">
        <v>527.11375900637699</v>
      </c>
      <c r="AM7" s="25">
        <v>5210.4161564873702</v>
      </c>
      <c r="AN7" s="25">
        <v>578.93515196040403</v>
      </c>
      <c r="AO7" s="25">
        <v>5789.35130844778</v>
      </c>
      <c r="AP7" s="25">
        <v>0</v>
      </c>
      <c r="AQ7" s="25">
        <v>4.8440619003135996</v>
      </c>
      <c r="AR7" s="25">
        <v>18.276923460319502</v>
      </c>
      <c r="AS7" s="25">
        <v>45.363460782684797</v>
      </c>
      <c r="AT7" s="25">
        <v>13.8441880509488</v>
      </c>
      <c r="AU7" s="25">
        <v>15.2599926536483</v>
      </c>
      <c r="AV7" s="25">
        <v>45.783403116453599</v>
      </c>
      <c r="AW7" s="25">
        <v>15.203987674399301</v>
      </c>
      <c r="AX7" s="25">
        <v>0</v>
      </c>
      <c r="AY7" s="25">
        <v>3.4149752137546301</v>
      </c>
      <c r="AZ7" s="25">
        <v>870.84510158392095</v>
      </c>
      <c r="BA7" s="25">
        <v>769.26501326676396</v>
      </c>
      <c r="BB7" s="25">
        <v>101.580088317156</v>
      </c>
      <c r="BC7" s="25">
        <v>2.63889272860551E-3</v>
      </c>
      <c r="BD7" s="25">
        <v>6.7473159024895701E-2</v>
      </c>
      <c r="BE7" s="25">
        <v>153.83082269041</v>
      </c>
      <c r="BF7" s="25">
        <v>3.7868047862343301</v>
      </c>
      <c r="BG7" s="25">
        <v>98.487086764661996</v>
      </c>
      <c r="BH7" s="25">
        <v>24.655168968953401</v>
      </c>
      <c r="BI7" s="25">
        <v>12.880174150035501</v>
      </c>
      <c r="BJ7" s="25">
        <v>246.10523808804101</v>
      </c>
      <c r="BK7" s="25">
        <v>7.5835957178960403</v>
      </c>
      <c r="BL7" s="25">
        <v>34.301385961849</v>
      </c>
      <c r="BM7" s="25">
        <v>82.343884872545203</v>
      </c>
      <c r="BN7" s="25">
        <v>1.02086476275511</v>
      </c>
      <c r="BO7" s="25">
        <v>2705.3801283151702</v>
      </c>
      <c r="BP7" s="25">
        <v>29.692654573284699</v>
      </c>
      <c r="BQ7" s="25">
        <v>66.281816944482003</v>
      </c>
      <c r="BR7" s="25">
        <v>0.15438255500741299</v>
      </c>
      <c r="BS7" s="25">
        <v>19.0952365224754</v>
      </c>
      <c r="BT7" s="91">
        <v>0</v>
      </c>
      <c r="BU7" s="25">
        <v>0.11662828370177999</v>
      </c>
      <c r="BV7" s="25">
        <v>504.23467238126699</v>
      </c>
      <c r="BW7" s="25">
        <v>52.967720887861901</v>
      </c>
      <c r="BX7" s="48"/>
      <c r="BY7" s="22">
        <f t="shared" si="0"/>
        <v>-4.8448699948372832E-4</v>
      </c>
      <c r="BZ7" s="22">
        <f t="shared" si="1"/>
        <v>-5.050053740214566E-4</v>
      </c>
      <c r="CA7" s="22">
        <f t="shared" si="2"/>
        <v>1.0751965722608771E-4</v>
      </c>
      <c r="CB7" s="22">
        <f t="shared" si="3"/>
        <v>0.10204111651994943</v>
      </c>
      <c r="CC7" s="22">
        <f t="shared" si="4"/>
        <v>-7.4652817732576799E-4</v>
      </c>
      <c r="CD7" s="22">
        <f t="shared" si="5"/>
        <v>-1.1988862178083128E-4</v>
      </c>
      <c r="CE7" s="22">
        <f t="shared" si="6"/>
        <v>-8.1032538693578753E-4</v>
      </c>
      <c r="CF7" s="22">
        <f t="shared" si="7"/>
        <v>-5.1300348013328333E-4</v>
      </c>
      <c r="CH7" s="91">
        <f t="shared" si="8"/>
        <v>0.6224021477801216</v>
      </c>
      <c r="CI7" s="91">
        <f t="shared" si="9"/>
        <v>-0.32438318482991235</v>
      </c>
    </row>
    <row r="8" spans="1:87" x14ac:dyDescent="0.25">
      <c r="A8" s="27" t="s">
        <v>6</v>
      </c>
      <c r="B8" s="75">
        <v>537.97745999999995</v>
      </c>
      <c r="C8" s="75">
        <v>93.966738149999998</v>
      </c>
      <c r="D8" s="75">
        <v>1704.3622498</v>
      </c>
      <c r="E8" s="75">
        <v>267.58040385999999</v>
      </c>
      <c r="F8" s="75">
        <v>264.65247463999998</v>
      </c>
      <c r="G8" s="75">
        <v>360.50956881000002</v>
      </c>
      <c r="H8" s="75">
        <v>86.570077359999999</v>
      </c>
      <c r="I8" s="75">
        <v>24.301988349999998</v>
      </c>
      <c r="J8" s="25"/>
      <c r="K8" s="25" t="s">
        <v>6</v>
      </c>
      <c r="L8" s="91">
        <v>0</v>
      </c>
      <c r="M8" s="25">
        <v>0</v>
      </c>
      <c r="N8" s="25">
        <v>1.2971636570578199E-2</v>
      </c>
      <c r="O8" s="25">
        <v>1.2971636570578199E-2</v>
      </c>
      <c r="P8" s="91">
        <v>5.2280611848740796E-3</v>
      </c>
      <c r="Q8" s="25">
        <v>0</v>
      </c>
      <c r="R8" s="25">
        <v>9.8759992904469804</v>
      </c>
      <c r="S8" s="25">
        <v>265.80667449545501</v>
      </c>
      <c r="T8" s="25">
        <v>537.57396098921402</v>
      </c>
      <c r="U8" s="25">
        <v>10.5700564374576</v>
      </c>
      <c r="V8" s="25">
        <v>9.2493083241257299</v>
      </c>
      <c r="W8" s="25">
        <v>0.13836158550637401</v>
      </c>
      <c r="X8" s="25">
        <v>0</v>
      </c>
      <c r="Y8" s="91">
        <v>0</v>
      </c>
      <c r="Z8" s="25">
        <v>56.4135487562911</v>
      </c>
      <c r="AA8" s="25">
        <v>56.4135487562911</v>
      </c>
      <c r="AB8" s="25">
        <v>24.275546947315</v>
      </c>
      <c r="AC8" s="25">
        <v>0</v>
      </c>
      <c r="AD8" s="25">
        <v>0.134967965117368</v>
      </c>
      <c r="AE8" s="25">
        <v>0</v>
      </c>
      <c r="AF8" s="91">
        <v>0</v>
      </c>
      <c r="AG8" s="25">
        <v>0</v>
      </c>
      <c r="AH8" s="25">
        <v>0</v>
      </c>
      <c r="AI8" s="25">
        <v>0</v>
      </c>
      <c r="AJ8" s="25">
        <v>93.925270314213705</v>
      </c>
      <c r="AK8" s="25">
        <v>0</v>
      </c>
      <c r="AL8" s="91">
        <v>95.768607836328798</v>
      </c>
      <c r="AM8" s="25">
        <v>1532.4794964422899</v>
      </c>
      <c r="AN8" s="25">
        <v>170.27523862497699</v>
      </c>
      <c r="AO8" s="25">
        <v>1702.7547350672601</v>
      </c>
      <c r="AP8" s="25">
        <v>0</v>
      </c>
      <c r="AQ8" s="25">
        <v>0.90880356548002805</v>
      </c>
      <c r="AR8" s="25">
        <v>2.6445299492385699</v>
      </c>
      <c r="AS8" s="25">
        <v>6.0488764014285898</v>
      </c>
      <c r="AT8" s="25">
        <v>3.3486030985961999</v>
      </c>
      <c r="AU8" s="25">
        <v>12.3614105612416</v>
      </c>
      <c r="AV8" s="25">
        <v>15.733143912211901</v>
      </c>
      <c r="AW8" s="25">
        <v>4.5776897325242301</v>
      </c>
      <c r="AX8" s="25">
        <v>0</v>
      </c>
      <c r="AY8" s="25">
        <v>1.7868708334022201</v>
      </c>
      <c r="AZ8" s="25">
        <v>271.55985058869101</v>
      </c>
      <c r="BA8" s="25">
        <v>264.50591568312899</v>
      </c>
      <c r="BB8" s="25">
        <v>7.0539349055614897</v>
      </c>
      <c r="BC8" s="25">
        <v>0</v>
      </c>
      <c r="BD8" s="25">
        <v>2.6597684044599501E-2</v>
      </c>
      <c r="BE8" s="25">
        <v>24.172896630786401</v>
      </c>
      <c r="BF8" s="25">
        <v>0.358618451583745</v>
      </c>
      <c r="BG8" s="25">
        <v>41.933929132426101</v>
      </c>
      <c r="BH8" s="25">
        <v>13.7054351097075</v>
      </c>
      <c r="BI8" s="25">
        <v>6.02352942343623</v>
      </c>
      <c r="BJ8" s="25">
        <v>104.806238308614</v>
      </c>
      <c r="BK8" s="25">
        <v>1.97265896218301</v>
      </c>
      <c r="BL8" s="25">
        <v>8.5495538396247692</v>
      </c>
      <c r="BM8" s="25">
        <v>24.370478612410899</v>
      </c>
      <c r="BN8" s="25">
        <v>0.106390403280477</v>
      </c>
      <c r="BO8" s="25">
        <v>360.11686789353899</v>
      </c>
      <c r="BP8" s="25">
        <v>4.0904513177684798</v>
      </c>
      <c r="BQ8" s="25">
        <v>0</v>
      </c>
      <c r="BR8" s="25">
        <v>0</v>
      </c>
      <c r="BS8" s="25">
        <v>0.38114526484123901</v>
      </c>
      <c r="BT8" s="91">
        <v>0</v>
      </c>
      <c r="BU8" s="25">
        <v>1.51097482233502E-2</v>
      </c>
      <c r="BV8" s="25">
        <v>86.521901596697404</v>
      </c>
      <c r="BW8" s="25">
        <v>4.3653635251905597E-2</v>
      </c>
      <c r="BX8" s="48"/>
      <c r="BY8" s="22">
        <f t="shared" si="0"/>
        <v>-7.5002958448470275E-4</v>
      </c>
      <c r="BZ8" s="22">
        <f t="shared" si="1"/>
        <v>-4.4130334416947665E-4</v>
      </c>
      <c r="CA8" s="22">
        <f t="shared" si="2"/>
        <v>-9.4317668261458866E-4</v>
      </c>
      <c r="CB8" s="22">
        <f t="shared" si="3"/>
        <v>1.4871966225049469E-2</v>
      </c>
      <c r="CC8" s="22">
        <f t="shared" si="4"/>
        <v>-5.5377890220127581E-4</v>
      </c>
      <c r="CD8" s="22">
        <f t="shared" si="5"/>
        <v>-1.0892940172358915E-3</v>
      </c>
      <c r="CE8" s="22">
        <f t="shared" si="6"/>
        <v>-5.564944005104328E-4</v>
      </c>
      <c r="CF8" s="22">
        <f t="shared" si="7"/>
        <v>-1.0880345387458141E-3</v>
      </c>
      <c r="CH8" s="91">
        <f t="shared" si="8"/>
        <v>-1.6075147327399009</v>
      </c>
      <c r="CI8" s="91">
        <f t="shared" si="9"/>
        <v>-0.39270091646102401</v>
      </c>
    </row>
    <row r="9" spans="1:87" x14ac:dyDescent="0.25">
      <c r="A9" s="27" t="s">
        <v>7</v>
      </c>
      <c r="B9" s="75">
        <v>310.05074000000002</v>
      </c>
      <c r="C9" s="75">
        <v>25.931756</v>
      </c>
      <c r="D9" s="75">
        <v>182.72475996</v>
      </c>
      <c r="E9" s="75">
        <v>64.595178869999998</v>
      </c>
      <c r="F9" s="75">
        <v>64.465345020000001</v>
      </c>
      <c r="G9" s="75">
        <v>67.569307679999994</v>
      </c>
      <c r="H9" s="75">
        <v>32.254436830000003</v>
      </c>
      <c r="I9" s="75"/>
      <c r="J9" s="25"/>
      <c r="K9" s="25" t="s">
        <v>7</v>
      </c>
      <c r="L9" s="91">
        <v>0</v>
      </c>
      <c r="M9" s="25">
        <v>0</v>
      </c>
      <c r="N9" s="25">
        <v>5.8974518985697597E-2</v>
      </c>
      <c r="O9" s="25">
        <v>5.8974518985697597E-2</v>
      </c>
      <c r="P9" s="91">
        <v>2.37689920137568E-2</v>
      </c>
      <c r="Q9" s="25">
        <v>0</v>
      </c>
      <c r="R9" s="25">
        <v>0.21620255480912901</v>
      </c>
      <c r="S9" s="25">
        <v>175.33514580752501</v>
      </c>
      <c r="T9" s="25">
        <v>309.77010951459698</v>
      </c>
      <c r="U9" s="25">
        <v>1.23846215513483</v>
      </c>
      <c r="V9" s="25">
        <v>28.5606892286578</v>
      </c>
      <c r="W9" s="25">
        <v>0.62905261124026501</v>
      </c>
      <c r="X9" s="25">
        <v>0</v>
      </c>
      <c r="Y9" s="91">
        <v>0</v>
      </c>
      <c r="Z9" s="25">
        <v>12.340146403469999</v>
      </c>
      <c r="AA9" s="25">
        <v>12.340146403469999</v>
      </c>
      <c r="AB9" s="25">
        <v>0</v>
      </c>
      <c r="AC9" s="25">
        <v>0</v>
      </c>
      <c r="AD9" s="25">
        <v>0.61362047163037203</v>
      </c>
      <c r="AE9" s="25">
        <v>0</v>
      </c>
      <c r="AF9" s="91">
        <v>0</v>
      </c>
      <c r="AG9" s="25">
        <v>0</v>
      </c>
      <c r="AH9" s="25">
        <v>0</v>
      </c>
      <c r="AI9" s="25">
        <v>0</v>
      </c>
      <c r="AJ9" s="25">
        <v>25.9151455899292</v>
      </c>
      <c r="AK9" s="25">
        <v>0</v>
      </c>
      <c r="AL9" s="91">
        <v>60.776296345287797</v>
      </c>
      <c r="AM9" s="25">
        <v>164.32868592403901</v>
      </c>
      <c r="AN9" s="25">
        <v>18.2587795918142</v>
      </c>
      <c r="AO9" s="25">
        <v>182.58746551585401</v>
      </c>
      <c r="AP9" s="25">
        <v>0</v>
      </c>
      <c r="AQ9" s="25">
        <v>2.9355362062864798</v>
      </c>
      <c r="AR9" s="25">
        <v>0.51553603840451501</v>
      </c>
      <c r="AS9" s="25">
        <v>7.1694744423684202</v>
      </c>
      <c r="AT9" s="25">
        <v>0.69555870081626103</v>
      </c>
      <c r="AU9" s="25">
        <v>1.82261870511527</v>
      </c>
      <c r="AV9" s="25">
        <v>4.4052033157514696</v>
      </c>
      <c r="AW9" s="25">
        <v>1.0304571724620599</v>
      </c>
      <c r="AX9" s="25">
        <v>0</v>
      </c>
      <c r="AY9" s="25">
        <v>0.24260796640155999</v>
      </c>
      <c r="AZ9" s="25">
        <v>64.758078811047298</v>
      </c>
      <c r="BA9" s="25">
        <v>64.408129189746305</v>
      </c>
      <c r="BB9" s="25">
        <v>0.349949621301057</v>
      </c>
      <c r="BC9" s="25">
        <v>0</v>
      </c>
      <c r="BD9" s="25">
        <v>0</v>
      </c>
      <c r="BE9" s="25">
        <v>1.91922448012257</v>
      </c>
      <c r="BF9" s="25">
        <v>0</v>
      </c>
      <c r="BG9" s="25">
        <v>11.8309171778633</v>
      </c>
      <c r="BH9" s="25">
        <v>2.94324145571189</v>
      </c>
      <c r="BI9" s="25">
        <v>1.5778853927258401</v>
      </c>
      <c r="BJ9" s="25">
        <v>29.567648715532101</v>
      </c>
      <c r="BK9" s="25">
        <v>6.6599818828397703</v>
      </c>
      <c r="BL9" s="25">
        <v>1.6100877990707501</v>
      </c>
      <c r="BM9" s="25">
        <v>6.2471422697685703</v>
      </c>
      <c r="BN9" s="25">
        <v>0</v>
      </c>
      <c r="BO9" s="25">
        <v>67.490126842926202</v>
      </c>
      <c r="BP9" s="25">
        <v>1.2923749167876399</v>
      </c>
      <c r="BQ9" s="25">
        <v>0</v>
      </c>
      <c r="BR9" s="25">
        <v>0</v>
      </c>
      <c r="BS9" s="25">
        <v>0.10885936331068</v>
      </c>
      <c r="BT9" s="91">
        <v>0</v>
      </c>
      <c r="BU9" s="25">
        <v>2.33746578349509E-2</v>
      </c>
      <c r="BV9" s="25">
        <v>32.2257765505382</v>
      </c>
      <c r="BW9" s="25">
        <v>0.19846788913396901</v>
      </c>
      <c r="BX9" s="48"/>
      <c r="BY9" s="22">
        <f t="shared" si="0"/>
        <v>-9.0511148402044525E-4</v>
      </c>
      <c r="BZ9" s="22">
        <f t="shared" si="1"/>
        <v>-6.4054320389257257E-4</v>
      </c>
      <c r="CA9" s="22">
        <f t="shared" si="2"/>
        <v>-7.513729621319436E-4</v>
      </c>
      <c r="CB9" s="22">
        <f t="shared" si="3"/>
        <v>2.5218591216403579E-3</v>
      </c>
      <c r="CC9" s="22">
        <f t="shared" si="4"/>
        <v>-8.8754400113650786E-4</v>
      </c>
      <c r="CD9" s="22">
        <f t="shared" si="5"/>
        <v>-1.1718462093585941E-3</v>
      </c>
      <c r="CE9" s="22">
        <f t="shared" si="6"/>
        <v>-8.8856859020233531E-4</v>
      </c>
      <c r="CF9" s="22" t="str">
        <f t="shared" si="7"/>
        <v/>
      </c>
      <c r="CH9" s="91">
        <f t="shared" si="8"/>
        <v>-0.13729444414599357</v>
      </c>
      <c r="CI9" s="91">
        <f t="shared" si="9"/>
        <v>-7.9180837073792532E-2</v>
      </c>
    </row>
    <row r="10" spans="1:87" x14ac:dyDescent="0.25">
      <c r="A10" s="27" t="s">
        <v>8</v>
      </c>
      <c r="B10" s="75">
        <v>182.89944</v>
      </c>
      <c r="C10" s="75">
        <v>3.24909268</v>
      </c>
      <c r="D10" s="75">
        <v>17.88359337</v>
      </c>
      <c r="E10" s="75">
        <v>23.12714579</v>
      </c>
      <c r="F10" s="75">
        <v>21.30668871</v>
      </c>
      <c r="G10" s="75"/>
      <c r="H10" s="75">
        <v>24.12725738</v>
      </c>
      <c r="I10" s="75"/>
      <c r="J10" s="25"/>
      <c r="K10" s="25" t="s">
        <v>8</v>
      </c>
      <c r="L10" s="91">
        <v>0</v>
      </c>
      <c r="M10" s="25">
        <v>4.8689931388636101E-2</v>
      </c>
      <c r="N10" s="25">
        <v>9.7400248340746096E-3</v>
      </c>
      <c r="O10" s="25">
        <v>9.7400248340746096E-3</v>
      </c>
      <c r="P10" s="91">
        <v>4.6938720051588204E-3</v>
      </c>
      <c r="Q10" s="25">
        <v>3.4679439670408901E-2</v>
      </c>
      <c r="R10" s="25">
        <v>1.4843898292850899E-2</v>
      </c>
      <c r="S10" s="25">
        <v>48.286861197660897</v>
      </c>
      <c r="T10" s="25">
        <v>182.77114855294101</v>
      </c>
      <c r="U10" s="25">
        <v>0</v>
      </c>
      <c r="V10" s="25">
        <v>0</v>
      </c>
      <c r="W10" s="25">
        <v>0</v>
      </c>
      <c r="X10" s="25">
        <v>0.127507729395437</v>
      </c>
      <c r="Y10" s="91">
        <v>0</v>
      </c>
      <c r="Z10" s="25">
        <v>20.8057539319984</v>
      </c>
      <c r="AA10" s="25">
        <v>20.8057539319984</v>
      </c>
      <c r="AB10" s="25">
        <v>0</v>
      </c>
      <c r="AC10" s="25">
        <v>0</v>
      </c>
      <c r="AD10" s="25">
        <v>0</v>
      </c>
      <c r="AE10" s="25">
        <v>0</v>
      </c>
      <c r="AF10" s="91">
        <v>0.99646262375204497</v>
      </c>
      <c r="AG10" s="25">
        <v>8.9337536511295904E-3</v>
      </c>
      <c r="AH10" s="25">
        <v>1.02040481639356</v>
      </c>
      <c r="AI10" s="25">
        <v>6.0287330837150103E-3</v>
      </c>
      <c r="AJ10" s="25">
        <v>3.24650968655786</v>
      </c>
      <c r="AK10" s="25">
        <v>0</v>
      </c>
      <c r="AL10" s="91">
        <v>24.197064435589201</v>
      </c>
      <c r="AM10" s="25">
        <v>16.085424472406402</v>
      </c>
      <c r="AN10" s="25">
        <v>1.7872715267558399</v>
      </c>
      <c r="AO10" s="25">
        <v>17.8726959991622</v>
      </c>
      <c r="AP10" s="25">
        <v>0</v>
      </c>
      <c r="AQ10" s="25">
        <v>3.2108910530928101E-3</v>
      </c>
      <c r="AR10" s="25">
        <v>0.119292371456759</v>
      </c>
      <c r="AS10" s="25">
        <v>0.28693333289240902</v>
      </c>
      <c r="AT10" s="25">
        <v>0.19681396848492799</v>
      </c>
      <c r="AU10" s="25">
        <v>0.61914251227698802</v>
      </c>
      <c r="AV10" s="25">
        <v>1.0730319615072901</v>
      </c>
      <c r="AW10" s="25">
        <v>0.23000438719776001</v>
      </c>
      <c r="AX10" s="25">
        <v>0</v>
      </c>
      <c r="AY10" s="25">
        <v>0.232746352728495</v>
      </c>
      <c r="AZ10" s="25">
        <v>23.109882128672702</v>
      </c>
      <c r="BA10" s="25">
        <v>21.291401113223799</v>
      </c>
      <c r="BB10" s="25">
        <v>1.81848101544888</v>
      </c>
      <c r="BC10" s="25">
        <v>1.2992732463609901E-3</v>
      </c>
      <c r="BD10" s="25">
        <v>2.1655108935884101E-4</v>
      </c>
      <c r="BE10" s="25">
        <v>0.59261187078710498</v>
      </c>
      <c r="BF10" s="25">
        <v>1.8644559819661899</v>
      </c>
      <c r="BG10" s="25">
        <v>2.7360732375425001</v>
      </c>
      <c r="BH10" s="25">
        <v>0.71964957533468898</v>
      </c>
      <c r="BI10" s="25">
        <v>0.37012406510248702</v>
      </c>
      <c r="BJ10" s="25">
        <v>6.8384270022101301</v>
      </c>
      <c r="BK10" s="25">
        <v>0</v>
      </c>
      <c r="BL10" s="25">
        <v>0.37369632434398597</v>
      </c>
      <c r="BM10" s="25">
        <v>5.3235269542596004</v>
      </c>
      <c r="BN10" s="25">
        <v>2.8872368921443699E-4</v>
      </c>
      <c r="BO10" s="25">
        <v>0</v>
      </c>
      <c r="BP10" s="25">
        <v>0.27836018904413101</v>
      </c>
      <c r="BQ10" s="25">
        <v>0</v>
      </c>
      <c r="BR10" s="25">
        <v>7.6012485519270895E-2</v>
      </c>
      <c r="BS10" s="25">
        <v>0.68166956385742605</v>
      </c>
      <c r="BT10" s="91">
        <v>0</v>
      </c>
      <c r="BU10" s="25">
        <v>3.9418989877478099E-2</v>
      </c>
      <c r="BV10" s="25">
        <v>24.112352056085498</v>
      </c>
      <c r="BW10" s="25">
        <v>3.3841355445691897E-2</v>
      </c>
      <c r="BX10" s="48"/>
      <c r="BY10" s="22">
        <f t="shared" si="0"/>
        <v>-7.0143160120656703E-4</v>
      </c>
      <c r="BZ10" s="22">
        <f t="shared" si="1"/>
        <v>-7.9498915436908041E-4</v>
      </c>
      <c r="CA10" s="22">
        <f t="shared" si="2"/>
        <v>-6.0935017992972372E-4</v>
      </c>
      <c r="CB10" s="22">
        <f t="shared" si="3"/>
        <v>-7.4646744064558025E-4</v>
      </c>
      <c r="CC10" s="22">
        <f t="shared" si="4"/>
        <v>-7.1750223529692383E-4</v>
      </c>
      <c r="CD10" s="22" t="str">
        <f t="shared" si="5"/>
        <v/>
      </c>
      <c r="CE10" s="22">
        <f t="shared" si="6"/>
        <v>-6.177794549850808E-4</v>
      </c>
      <c r="CF10" s="22" t="str">
        <f t="shared" si="7"/>
        <v/>
      </c>
      <c r="CH10" s="91">
        <f t="shared" si="8"/>
        <v>-1.0897370837799514E-2</v>
      </c>
      <c r="CI10" s="91">
        <f t="shared" si="9"/>
        <v>0</v>
      </c>
    </row>
    <row r="11" spans="1:87" x14ac:dyDescent="0.25">
      <c r="A11" s="27" t="s">
        <v>9</v>
      </c>
      <c r="B11" s="75">
        <v>9967.1007599999994</v>
      </c>
      <c r="C11" s="75">
        <v>1557.968329</v>
      </c>
      <c r="D11" s="75">
        <v>11157.570578999999</v>
      </c>
      <c r="E11" s="75">
        <v>3567.2120324000002</v>
      </c>
      <c r="F11" s="75">
        <v>3336.646956</v>
      </c>
      <c r="G11" s="75">
        <v>8680.4038548000008</v>
      </c>
      <c r="H11" s="75">
        <v>1072.2765652000001</v>
      </c>
      <c r="I11" s="75">
        <v>137.05524123000001</v>
      </c>
      <c r="J11" s="25"/>
      <c r="K11" s="25" t="s">
        <v>9</v>
      </c>
      <c r="L11" s="91">
        <v>0</v>
      </c>
      <c r="M11" s="25">
        <v>1.7574840996732699</v>
      </c>
      <c r="N11" s="25">
        <v>0.82078811992427103</v>
      </c>
      <c r="O11" s="25">
        <v>0.82078811992427103</v>
      </c>
      <c r="P11" s="91">
        <v>0.35854503154813999</v>
      </c>
      <c r="Q11" s="25">
        <v>1.2517402355116001</v>
      </c>
      <c r="R11" s="25">
        <v>22.448894775275299</v>
      </c>
      <c r="S11" s="25">
        <v>2995.60780522801</v>
      </c>
      <c r="T11" s="25">
        <v>9961.7247807091098</v>
      </c>
      <c r="U11" s="25">
        <v>32.471116078404798</v>
      </c>
      <c r="V11" s="25">
        <v>226.60743520373401</v>
      </c>
      <c r="W11" s="25">
        <v>5.37161292203771</v>
      </c>
      <c r="X11" s="25">
        <v>6.1093775795282701</v>
      </c>
      <c r="Y11" s="91">
        <v>0</v>
      </c>
      <c r="Z11" s="25">
        <v>691.78232840718397</v>
      </c>
      <c r="AA11" s="25">
        <v>691.78232840718397</v>
      </c>
      <c r="AB11" s="25">
        <v>136.92168097488801</v>
      </c>
      <c r="AC11" s="25">
        <v>0</v>
      </c>
      <c r="AD11" s="25">
        <v>5.7097137353877097</v>
      </c>
      <c r="AE11" s="25">
        <v>0</v>
      </c>
      <c r="AF11" s="91">
        <v>35.967487889320303</v>
      </c>
      <c r="AG11" s="25">
        <v>0.32246094190049401</v>
      </c>
      <c r="AH11" s="25">
        <v>36.831315092747303</v>
      </c>
      <c r="AI11" s="25">
        <v>0.217637114561335</v>
      </c>
      <c r="AJ11" s="25">
        <v>1557.46570268511</v>
      </c>
      <c r="AK11" s="25">
        <v>0</v>
      </c>
      <c r="AL11" s="91">
        <v>1301.2808817534401</v>
      </c>
      <c r="AM11" s="25">
        <v>10035.1076906705</v>
      </c>
      <c r="AN11" s="25">
        <v>1115.0118411658</v>
      </c>
      <c r="AO11" s="25">
        <v>11150.119531836301</v>
      </c>
      <c r="AP11" s="25">
        <v>0</v>
      </c>
      <c r="AQ11" s="25">
        <v>21.258651928496299</v>
      </c>
      <c r="AR11" s="25">
        <v>48.930025813984997</v>
      </c>
      <c r="AS11" s="25">
        <v>93.656517835413197</v>
      </c>
      <c r="AT11" s="25">
        <v>46.1555396680059</v>
      </c>
      <c r="AU11" s="25">
        <v>88.003377101109393</v>
      </c>
      <c r="AV11" s="25">
        <v>199.190114303477</v>
      </c>
      <c r="AW11" s="25">
        <v>55.518140452223001</v>
      </c>
      <c r="AX11" s="25">
        <v>0</v>
      </c>
      <c r="AY11" s="25">
        <v>20.8711659598174</v>
      </c>
      <c r="AZ11" s="25">
        <v>3584.3218400091801</v>
      </c>
      <c r="BA11" s="25">
        <v>3335.4799335010198</v>
      </c>
      <c r="BB11" s="25">
        <v>248.84190650815401</v>
      </c>
      <c r="BC11" s="25">
        <v>7.0389408665266703E-2</v>
      </c>
      <c r="BD11" s="25">
        <v>0.16993356757441899</v>
      </c>
      <c r="BE11" s="25">
        <v>372.8083185552</v>
      </c>
      <c r="BF11" s="25">
        <v>68.387520571878895</v>
      </c>
      <c r="BG11" s="25">
        <v>482.98792775762303</v>
      </c>
      <c r="BH11" s="25">
        <v>125.182838146243</v>
      </c>
      <c r="BI11" s="25">
        <v>64.319908051786499</v>
      </c>
      <c r="BJ11" s="25">
        <v>1207.0493888502299</v>
      </c>
      <c r="BK11" s="25">
        <v>50.2154544967511</v>
      </c>
      <c r="BL11" s="25">
        <v>111.46847896019</v>
      </c>
      <c r="BM11" s="25">
        <v>442.25744772036501</v>
      </c>
      <c r="BN11" s="25">
        <v>2.109418612647</v>
      </c>
      <c r="BO11" s="25">
        <v>8673.8531906696007</v>
      </c>
      <c r="BP11" s="25">
        <v>49.759151857175397</v>
      </c>
      <c r="BQ11" s="25">
        <v>80.449410199022296</v>
      </c>
      <c r="BR11" s="25">
        <v>2.7436962952392201</v>
      </c>
      <c r="BS11" s="25">
        <v>35.531338636129099</v>
      </c>
      <c r="BT11" s="91">
        <v>0</v>
      </c>
      <c r="BU11" s="25">
        <v>1.6795271828899201</v>
      </c>
      <c r="BV11" s="25">
        <v>1071.7034832491699</v>
      </c>
      <c r="BW11" s="25">
        <v>28.478949363634499</v>
      </c>
      <c r="BX11" s="48"/>
      <c r="BY11" s="22">
        <f t="shared" si="0"/>
        <v>-5.3937242336953343E-4</v>
      </c>
      <c r="BZ11" s="22">
        <f t="shared" si="1"/>
        <v>-3.2261651635281366E-4</v>
      </c>
      <c r="CA11" s="22">
        <f t="shared" si="2"/>
        <v>-6.6780192972495684E-4</v>
      </c>
      <c r="CB11" s="22">
        <f t="shared" si="3"/>
        <v>4.7964089192837917E-3</v>
      </c>
      <c r="CC11" s="22">
        <f t="shared" si="4"/>
        <v>-3.4975905883051392E-4</v>
      </c>
      <c r="CD11" s="22">
        <f t="shared" si="5"/>
        <v>-7.5464969602511269E-4</v>
      </c>
      <c r="CE11" s="22">
        <f t="shared" si="6"/>
        <v>-5.344534884274099E-4</v>
      </c>
      <c r="CF11" s="22">
        <f t="shared" si="7"/>
        <v>-9.7449943477803224E-4</v>
      </c>
      <c r="CH11" s="91">
        <f t="shared" si="8"/>
        <v>-7.451047163698604</v>
      </c>
      <c r="CI11" s="91">
        <f t="shared" si="9"/>
        <v>-6.5506641304000368</v>
      </c>
    </row>
    <row r="12" spans="1:87" x14ac:dyDescent="0.25">
      <c r="A12" s="27" t="s">
        <v>10</v>
      </c>
      <c r="B12" s="75">
        <v>4823.43174</v>
      </c>
      <c r="C12" s="75">
        <v>714.20271341</v>
      </c>
      <c r="D12" s="75">
        <v>3625.2447569999999</v>
      </c>
      <c r="E12" s="75">
        <v>1237.0584610000001</v>
      </c>
      <c r="F12" s="75">
        <v>1103.7224477</v>
      </c>
      <c r="G12" s="75">
        <v>2433.8703412</v>
      </c>
      <c r="H12" s="75">
        <v>486.62467427000001</v>
      </c>
      <c r="I12" s="75">
        <v>20.267204190000001</v>
      </c>
      <c r="J12" s="25"/>
      <c r="K12" s="25" t="s">
        <v>10</v>
      </c>
      <c r="L12" s="91">
        <v>0</v>
      </c>
      <c r="M12" s="25">
        <v>1.04386586423783</v>
      </c>
      <c r="N12" s="25">
        <v>0.50722341416934802</v>
      </c>
      <c r="O12" s="25">
        <v>0.50722341416934802</v>
      </c>
      <c r="P12" s="91">
        <v>0.220903279673936</v>
      </c>
      <c r="Q12" s="25">
        <v>0.74347601023826504</v>
      </c>
      <c r="R12" s="25">
        <v>1.43044141954152</v>
      </c>
      <c r="S12" s="25">
        <v>1389.59713185031</v>
      </c>
      <c r="T12" s="25">
        <v>4821.9288002720004</v>
      </c>
      <c r="U12" s="25">
        <v>6.2665155581705996</v>
      </c>
      <c r="V12" s="25">
        <v>141.09976683519901</v>
      </c>
      <c r="W12" s="25">
        <v>3.18293670969758</v>
      </c>
      <c r="X12" s="25">
        <v>2.73358214948823</v>
      </c>
      <c r="Y12" s="91">
        <v>0</v>
      </c>
      <c r="Z12" s="25">
        <v>279.27294691525998</v>
      </c>
      <c r="AA12" s="25">
        <v>279.27294691525998</v>
      </c>
      <c r="AB12" s="25">
        <v>20.2697762088217</v>
      </c>
      <c r="AC12" s="25">
        <v>0</v>
      </c>
      <c r="AD12" s="25">
        <v>3.9041589670375898</v>
      </c>
      <c r="AE12" s="25">
        <v>0</v>
      </c>
      <c r="AF12" s="91">
        <v>21.362866731493501</v>
      </c>
      <c r="AG12" s="25">
        <v>0.19152465960967099</v>
      </c>
      <c r="AH12" s="25">
        <v>21.8762878337781</v>
      </c>
      <c r="AI12" s="25">
        <v>0.12926570620965899</v>
      </c>
      <c r="AJ12" s="25">
        <v>714.30052166691405</v>
      </c>
      <c r="AK12" s="25">
        <v>0</v>
      </c>
      <c r="AL12" s="91">
        <v>629.30771768988598</v>
      </c>
      <c r="AM12" s="25">
        <v>3261.7193392910599</v>
      </c>
      <c r="AN12" s="25">
        <v>362.41362439531503</v>
      </c>
      <c r="AO12" s="25">
        <v>3624.1329636863702</v>
      </c>
      <c r="AP12" s="25">
        <v>0</v>
      </c>
      <c r="AQ12" s="25">
        <v>13.4824441806312</v>
      </c>
      <c r="AR12" s="25">
        <v>14.466460084417101</v>
      </c>
      <c r="AS12" s="25">
        <v>49.1319924152846</v>
      </c>
      <c r="AT12" s="25">
        <v>14.362443700744601</v>
      </c>
      <c r="AU12" s="25">
        <v>28.064543914791301</v>
      </c>
      <c r="AV12" s="25">
        <v>66.833458703053907</v>
      </c>
      <c r="AW12" s="25">
        <v>17.6950385174137</v>
      </c>
      <c r="AX12" s="25">
        <v>0</v>
      </c>
      <c r="AY12" s="25">
        <v>6.45639627685091</v>
      </c>
      <c r="AZ12" s="25">
        <v>1240.8236934556401</v>
      </c>
      <c r="BA12" s="25">
        <v>1103.72163712424</v>
      </c>
      <c r="BB12" s="25">
        <v>137.10205633139799</v>
      </c>
      <c r="BC12" s="25">
        <v>1.8660260586319199E-2</v>
      </c>
      <c r="BD12" s="25">
        <v>3.8023225802895702E-2</v>
      </c>
      <c r="BE12" s="25">
        <v>100.513374993634</v>
      </c>
      <c r="BF12" s="25">
        <v>26.777408687312999</v>
      </c>
      <c r="BG12" s="25">
        <v>164.80791107502799</v>
      </c>
      <c r="BH12" s="25">
        <v>41.598966492567598</v>
      </c>
      <c r="BI12" s="25">
        <v>21.9169438053429</v>
      </c>
      <c r="BJ12" s="25">
        <v>411.87499438537799</v>
      </c>
      <c r="BK12" s="25">
        <v>30.6448552897042</v>
      </c>
      <c r="BL12" s="25">
        <v>33.331206638127803</v>
      </c>
      <c r="BM12" s="25">
        <v>154.43026553127501</v>
      </c>
      <c r="BN12" s="25">
        <v>0.53554083191410695</v>
      </c>
      <c r="BO12" s="25">
        <v>2430.9369420420298</v>
      </c>
      <c r="BP12" s="25">
        <v>22.418108278859101</v>
      </c>
      <c r="BQ12" s="25">
        <v>54.7959554004971</v>
      </c>
      <c r="BR12" s="25">
        <v>1.6296220421020999</v>
      </c>
      <c r="BS12" s="25">
        <v>23.156324761324299</v>
      </c>
      <c r="BT12" s="91">
        <v>0</v>
      </c>
      <c r="BU12" s="25">
        <v>0.96362941444137495</v>
      </c>
      <c r="BV12" s="25">
        <v>486.44343421959098</v>
      </c>
      <c r="BW12" s="25">
        <v>26.584378079385601</v>
      </c>
      <c r="BX12" s="48"/>
      <c r="BY12" s="22">
        <f t="shared" si="0"/>
        <v>-3.1159137498223337E-4</v>
      </c>
      <c r="BZ12" s="22">
        <f t="shared" si="1"/>
        <v>1.3694747314394652E-4</v>
      </c>
      <c r="CA12" s="22">
        <f t="shared" si="2"/>
        <v>-3.0668089691957104E-4</v>
      </c>
      <c r="CB12" s="22">
        <f t="shared" si="3"/>
        <v>3.0436980743790321E-3</v>
      </c>
      <c r="CC12" s="22">
        <f t="shared" si="4"/>
        <v>-7.3440180693206976E-7</v>
      </c>
      <c r="CD12" s="22">
        <f t="shared" si="5"/>
        <v>-1.2052405209571906E-3</v>
      </c>
      <c r="CE12" s="22">
        <f t="shared" si="6"/>
        <v>-3.7244319902379405E-4</v>
      </c>
      <c r="CF12" s="22">
        <f t="shared" si="7"/>
        <v>1.2690545758490542E-4</v>
      </c>
      <c r="CH12" s="91">
        <f t="shared" si="8"/>
        <v>-1.1117933136297324</v>
      </c>
      <c r="CI12" s="91">
        <f t="shared" si="9"/>
        <v>-2.9333991579701433</v>
      </c>
    </row>
    <row r="13" spans="1:87" x14ac:dyDescent="0.25">
      <c r="A13" s="27" t="s">
        <v>12</v>
      </c>
      <c r="B13" s="75">
        <v>912.52864</v>
      </c>
      <c r="C13" s="75">
        <v>63.431955430000002</v>
      </c>
      <c r="D13" s="75">
        <v>363.01888467999999</v>
      </c>
      <c r="E13" s="75">
        <v>86.708392320000002</v>
      </c>
      <c r="F13" s="75">
        <v>80.677741519999998</v>
      </c>
      <c r="G13" s="75">
        <v>0.56641859999999999</v>
      </c>
      <c r="H13" s="75">
        <v>51.770481179999997</v>
      </c>
      <c r="I13" s="75"/>
      <c r="J13" s="25"/>
      <c r="K13" s="25" t="s">
        <v>12</v>
      </c>
      <c r="L13" s="91">
        <v>0</v>
      </c>
      <c r="M13" s="25">
        <v>0.24036753936650199</v>
      </c>
      <c r="N13" s="25">
        <v>9.5944428068552107E-2</v>
      </c>
      <c r="O13" s="25">
        <v>9.5944428068552107E-2</v>
      </c>
      <c r="P13" s="91">
        <v>4.2462695893946599E-2</v>
      </c>
      <c r="Q13" s="25">
        <v>0.17119462216526901</v>
      </c>
      <c r="R13" s="25">
        <v>0.248739008410574</v>
      </c>
      <c r="S13" s="25">
        <v>168.920729976025</v>
      </c>
      <c r="T13" s="25">
        <v>910.28093637659197</v>
      </c>
      <c r="U13" s="25">
        <v>1.00508105087683</v>
      </c>
      <c r="V13" s="25">
        <v>22.335423981618401</v>
      </c>
      <c r="W13" s="25">
        <v>0.51050825100054498</v>
      </c>
      <c r="X13" s="25">
        <v>0.62945040633224503</v>
      </c>
      <c r="Y13" s="91">
        <v>0</v>
      </c>
      <c r="Z13" s="25">
        <v>21.800915686798302</v>
      </c>
      <c r="AA13" s="25">
        <v>21.800915686798302</v>
      </c>
      <c r="AB13" s="25">
        <v>0</v>
      </c>
      <c r="AC13" s="25">
        <v>0</v>
      </c>
      <c r="AD13" s="25">
        <v>0.49798788380176001</v>
      </c>
      <c r="AE13" s="25">
        <v>0</v>
      </c>
      <c r="AF13" s="91">
        <v>4.9192466547104301</v>
      </c>
      <c r="AG13" s="25">
        <v>4.4101663748849301E-2</v>
      </c>
      <c r="AH13" s="25">
        <v>5.0373198937173802</v>
      </c>
      <c r="AI13" s="25">
        <v>2.97663148855139E-2</v>
      </c>
      <c r="AJ13" s="25">
        <v>63.388421259500497</v>
      </c>
      <c r="AK13" s="25">
        <v>0</v>
      </c>
      <c r="AL13" s="91">
        <v>74.430664739826994</v>
      </c>
      <c r="AM13" s="25">
        <v>327.20246328565798</v>
      </c>
      <c r="AN13" s="25">
        <v>36.356085703357003</v>
      </c>
      <c r="AO13" s="25">
        <v>363.55854898901498</v>
      </c>
      <c r="AP13" s="25">
        <v>0</v>
      </c>
      <c r="AQ13" s="25">
        <v>1.9342432763581801</v>
      </c>
      <c r="AR13" s="25">
        <v>0.49713297001162898</v>
      </c>
      <c r="AS13" s="25">
        <v>5.8914226949519604</v>
      </c>
      <c r="AT13" s="25">
        <v>0.77450331266500205</v>
      </c>
      <c r="AU13" s="25">
        <v>2.3287272817561999</v>
      </c>
      <c r="AV13" s="25">
        <v>4.4033193541559799</v>
      </c>
      <c r="AW13" s="25">
        <v>0.96925940398044397</v>
      </c>
      <c r="AX13" s="25">
        <v>0</v>
      </c>
      <c r="AY13" s="25">
        <v>0.74496362494970703</v>
      </c>
      <c r="AZ13" s="25">
        <v>87.167517395349293</v>
      </c>
      <c r="BA13" s="25">
        <v>80.591810098160806</v>
      </c>
      <c r="BB13" s="25">
        <v>6.57570729718854</v>
      </c>
      <c r="BC13" s="25">
        <v>3.7593684860309602E-3</v>
      </c>
      <c r="BD13" s="25">
        <v>6.2657870224926604E-4</v>
      </c>
      <c r="BE13" s="25">
        <v>2.2804311978262399</v>
      </c>
      <c r="BF13" s="25">
        <v>5.3947861792247398</v>
      </c>
      <c r="BG13" s="25">
        <v>11.404150355550399</v>
      </c>
      <c r="BH13" s="25">
        <v>2.94986668617757</v>
      </c>
      <c r="BI13" s="25">
        <v>1.53605916654265</v>
      </c>
      <c r="BJ13" s="25">
        <v>28.5024722763273</v>
      </c>
      <c r="BK13" s="25">
        <v>4.6425778694947502</v>
      </c>
      <c r="BL13" s="25">
        <v>1.55588637742026</v>
      </c>
      <c r="BM13" s="25">
        <v>17.245030543163701</v>
      </c>
      <c r="BN13" s="25">
        <v>8.3542122058896499E-4</v>
      </c>
      <c r="BO13" s="25">
        <v>0.56533724874198599</v>
      </c>
      <c r="BP13" s="25">
        <v>2.4230159921242298</v>
      </c>
      <c r="BQ13" s="25">
        <v>0</v>
      </c>
      <c r="BR13" s="25">
        <v>0.37524421147020798</v>
      </c>
      <c r="BS13" s="25">
        <v>3.4535894965558498</v>
      </c>
      <c r="BT13" s="91">
        <v>0</v>
      </c>
      <c r="BU13" s="25">
        <v>0.21356875249855301</v>
      </c>
      <c r="BV13" s="25">
        <v>51.6852729068492</v>
      </c>
      <c r="BW13" s="25">
        <v>0.32812973041913202</v>
      </c>
      <c r="BY13" s="22">
        <f t="shared" si="0"/>
        <v>-2.4631595381028573E-3</v>
      </c>
      <c r="BZ13" s="22">
        <f t="shared" si="1"/>
        <v>-6.863129191649667E-4</v>
      </c>
      <c r="CA13" s="22">
        <f t="shared" si="2"/>
        <v>1.486601198421695E-3</v>
      </c>
      <c r="CB13" s="22">
        <f t="shared" si="3"/>
        <v>5.2950477233492717E-3</v>
      </c>
      <c r="CC13" s="22">
        <f t="shared" si="4"/>
        <v>-1.0651193280849238E-3</v>
      </c>
      <c r="CD13" s="22">
        <f t="shared" si="5"/>
        <v>-1.9091026636731336E-3</v>
      </c>
      <c r="CE13" s="22">
        <f t="shared" si="6"/>
        <v>-1.6458852845995069E-3</v>
      </c>
      <c r="CF13" s="22" t="str">
        <f t="shared" si="7"/>
        <v/>
      </c>
      <c r="CH13" s="91">
        <f t="shared" si="8"/>
        <v>0.53966430901499507</v>
      </c>
      <c r="CI13" s="91">
        <f t="shared" si="9"/>
        <v>-1.0813512580140072E-3</v>
      </c>
    </row>
    <row r="14" spans="1:87" x14ac:dyDescent="0.25">
      <c r="A14" s="27" t="s">
        <v>13</v>
      </c>
      <c r="B14" s="75">
        <v>7213.7072799999996</v>
      </c>
      <c r="C14" s="75">
        <v>381.52695434999998</v>
      </c>
      <c r="D14" s="75">
        <v>8059.9766344</v>
      </c>
      <c r="E14" s="75">
        <v>1641.9079339</v>
      </c>
      <c r="F14" s="75">
        <v>1420.2375665</v>
      </c>
      <c r="G14" s="75">
        <v>14339.443063999999</v>
      </c>
      <c r="H14" s="75">
        <v>621.79562516999999</v>
      </c>
      <c r="I14" s="75">
        <v>63.875056460000003</v>
      </c>
      <c r="J14" s="25"/>
      <c r="K14" s="25" t="s">
        <v>13</v>
      </c>
      <c r="L14" s="91">
        <v>0</v>
      </c>
      <c r="M14" s="25">
        <v>7.5878151859874203E-3</v>
      </c>
      <c r="N14" s="25">
        <v>0.51197244746414405</v>
      </c>
      <c r="O14" s="25">
        <v>0.51197244746414405</v>
      </c>
      <c r="P14" s="91">
        <v>0.20646501580217899</v>
      </c>
      <c r="Q14" s="25">
        <v>5.4035724852152401E-3</v>
      </c>
      <c r="R14" s="25">
        <v>2.9522408465393499</v>
      </c>
      <c r="S14" s="25">
        <v>1840.8116157130901</v>
      </c>
      <c r="T14" s="25">
        <v>7209.2171548876104</v>
      </c>
      <c r="U14" s="25">
        <v>10.7194807449726</v>
      </c>
      <c r="V14" s="25">
        <v>251.44568191028901</v>
      </c>
      <c r="W14" s="25">
        <v>8.0092791954073306</v>
      </c>
      <c r="X14" s="25">
        <v>1.9870073284324601E-2</v>
      </c>
      <c r="Y14" s="91">
        <v>0</v>
      </c>
      <c r="Z14" s="25">
        <v>242.93254929968001</v>
      </c>
      <c r="AA14" s="25">
        <v>242.93254929968001</v>
      </c>
      <c r="AB14" s="25">
        <v>63.835877228209398</v>
      </c>
      <c r="AC14" s="25">
        <v>0</v>
      </c>
      <c r="AD14" s="25">
        <v>8.4127314160438509</v>
      </c>
      <c r="AE14" s="25">
        <v>0</v>
      </c>
      <c r="AF14" s="91">
        <v>0.155283083087948</v>
      </c>
      <c r="AG14" s="25">
        <v>1.3921224160452299E-3</v>
      </c>
      <c r="AH14" s="25">
        <v>0.15901197247749899</v>
      </c>
      <c r="AI14" s="25">
        <v>9.39681056135184E-4</v>
      </c>
      <c r="AJ14" s="25">
        <v>381.36349012629103</v>
      </c>
      <c r="AK14" s="25">
        <v>0</v>
      </c>
      <c r="AL14" s="91">
        <v>872.85770448871995</v>
      </c>
      <c r="AM14" s="25">
        <v>7252.2303932819405</v>
      </c>
      <c r="AN14" s="25">
        <v>805.80359560823797</v>
      </c>
      <c r="AO14" s="25">
        <v>8058.0339888901799</v>
      </c>
      <c r="AP14" s="25">
        <v>0</v>
      </c>
      <c r="AQ14" s="25">
        <v>30.0173900776831</v>
      </c>
      <c r="AR14" s="25">
        <v>57.246601958455003</v>
      </c>
      <c r="AS14" s="25">
        <v>122.850955741539</v>
      </c>
      <c r="AT14" s="25">
        <v>38.620889654310801</v>
      </c>
      <c r="AU14" s="25">
        <v>15.3855366934605</v>
      </c>
      <c r="AV14" s="25">
        <v>73.548010594399102</v>
      </c>
      <c r="AW14" s="25">
        <v>34.484227363887101</v>
      </c>
      <c r="AX14" s="25">
        <v>0</v>
      </c>
      <c r="AY14" s="25">
        <v>6.1486286497349498</v>
      </c>
      <c r="AZ14" s="25">
        <v>1641.57626388004</v>
      </c>
      <c r="BA14" s="25">
        <v>1419.2128490110199</v>
      </c>
      <c r="BB14" s="25">
        <v>222.36341486902</v>
      </c>
      <c r="BC14" s="25">
        <v>0.185457328108379</v>
      </c>
      <c r="BD14" s="25">
        <v>0.25363497043050698</v>
      </c>
      <c r="BE14" s="25">
        <v>531.41103649444096</v>
      </c>
      <c r="BF14" s="25">
        <v>0.32703961154560601</v>
      </c>
      <c r="BG14" s="25">
        <v>109.244876799351</v>
      </c>
      <c r="BH14" s="25">
        <v>27.008022824015999</v>
      </c>
      <c r="BI14" s="25">
        <v>13.374633443996499</v>
      </c>
      <c r="BJ14" s="25">
        <v>272.90142651816302</v>
      </c>
      <c r="BK14" s="25">
        <v>59.895846480084003</v>
      </c>
      <c r="BL14" s="25">
        <v>93.2728471569812</v>
      </c>
      <c r="BM14" s="25">
        <v>141.88753805819101</v>
      </c>
      <c r="BN14" s="25">
        <v>3.9124408915491302</v>
      </c>
      <c r="BO14" s="25">
        <v>14338.434608812</v>
      </c>
      <c r="BP14" s="25">
        <v>54.136714107290103</v>
      </c>
      <c r="BQ14" s="25">
        <v>306.899295535752</v>
      </c>
      <c r="BR14" s="25">
        <v>1.18442494501121E-2</v>
      </c>
      <c r="BS14" s="25">
        <v>34.459247396836702</v>
      </c>
      <c r="BT14" s="91">
        <v>0</v>
      </c>
      <c r="BU14" s="25">
        <v>0.21474406330131099</v>
      </c>
      <c r="BV14" s="25">
        <v>621.50657229187004</v>
      </c>
      <c r="BW14" s="25">
        <v>100.555446290603</v>
      </c>
      <c r="BX14" s="48"/>
      <c r="BY14" s="22">
        <f t="shared" si="0"/>
        <v>-6.2244348683763767E-4</v>
      </c>
      <c r="BZ14" s="22">
        <f t="shared" si="1"/>
        <v>-4.2844737926170205E-4</v>
      </c>
      <c r="CA14" s="22">
        <f t="shared" si="2"/>
        <v>-2.4102371482429016E-4</v>
      </c>
      <c r="CB14" s="22">
        <f t="shared" si="3"/>
        <v>-2.0200281216268816E-4</v>
      </c>
      <c r="CC14" s="22">
        <f t="shared" si="4"/>
        <v>-7.2151132539420755E-4</v>
      </c>
      <c r="CD14" s="22">
        <f t="shared" si="5"/>
        <v>-7.0327360937109633E-5</v>
      </c>
      <c r="CE14" s="54">
        <f t="shared" si="6"/>
        <v>-4.6486798303047451E-4</v>
      </c>
      <c r="CF14" s="22">
        <f t="shared" si="7"/>
        <v>-6.1337294966056345E-4</v>
      </c>
      <c r="CH14" s="91">
        <f t="shared" si="8"/>
        <v>-1.9426455098200677</v>
      </c>
      <c r="CI14" s="91">
        <f t="shared" si="9"/>
        <v>-1.0084551879990613</v>
      </c>
    </row>
    <row r="15" spans="1:87" x14ac:dyDescent="0.25">
      <c r="A15" s="27" t="s">
        <v>14</v>
      </c>
      <c r="B15" s="75">
        <v>5395.0306399999999</v>
      </c>
      <c r="C15" s="75">
        <v>257.81972673000001</v>
      </c>
      <c r="D15" s="75">
        <v>11003.831534000001</v>
      </c>
      <c r="E15" s="75">
        <v>3053.6871888999999</v>
      </c>
      <c r="F15" s="75">
        <v>2589.4985928000001</v>
      </c>
      <c r="G15" s="75">
        <v>17244.463578999999</v>
      </c>
      <c r="H15" s="75">
        <v>617.92494694000004</v>
      </c>
      <c r="I15" s="75">
        <v>114.61214655000001</v>
      </c>
      <c r="J15" s="25"/>
      <c r="K15" s="25" t="s">
        <v>14</v>
      </c>
      <c r="L15" s="91">
        <v>0</v>
      </c>
      <c r="M15" s="25">
        <v>0.45565436311810698</v>
      </c>
      <c r="N15" s="25">
        <v>0.49145185254638402</v>
      </c>
      <c r="O15" s="25">
        <v>0.49145185254638402</v>
      </c>
      <c r="P15" s="91">
        <v>0.20526475423535401</v>
      </c>
      <c r="Q15" s="25">
        <v>0.32452976036554798</v>
      </c>
      <c r="R15" s="25">
        <v>3.75866234868466</v>
      </c>
      <c r="S15" s="25">
        <v>1498.7780966734299</v>
      </c>
      <c r="T15" s="25">
        <v>5393.5705389718696</v>
      </c>
      <c r="U15" s="25">
        <v>8.6604991160832601</v>
      </c>
      <c r="V15" s="25">
        <v>198.27144814069399</v>
      </c>
      <c r="W15" s="25">
        <v>4.2697899832692299</v>
      </c>
      <c r="X15" s="25">
        <v>1.1932350675988199</v>
      </c>
      <c r="Y15" s="91">
        <v>0</v>
      </c>
      <c r="Z15" s="25">
        <v>208.26238904779399</v>
      </c>
      <c r="AA15" s="25">
        <v>208.26238904779399</v>
      </c>
      <c r="AB15" s="25">
        <v>114.59648005795199</v>
      </c>
      <c r="AC15" s="25">
        <v>0</v>
      </c>
      <c r="AD15" s="25">
        <v>7.74083418345651</v>
      </c>
      <c r="AE15" s="25">
        <v>0</v>
      </c>
      <c r="AF15" s="91">
        <v>9.3251538612444396</v>
      </c>
      <c r="AG15" s="25">
        <v>8.3602585721765599E-2</v>
      </c>
      <c r="AH15" s="25">
        <v>9.5490771327943005</v>
      </c>
      <c r="AI15" s="25">
        <v>5.6426517799533699E-2</v>
      </c>
      <c r="AJ15" s="25">
        <v>257.736707836714</v>
      </c>
      <c r="AK15" s="25">
        <v>0</v>
      </c>
      <c r="AL15" s="91">
        <v>816.73417817170605</v>
      </c>
      <c r="AM15" s="25">
        <v>9913.8007283400602</v>
      </c>
      <c r="AN15" s="25">
        <v>1101.5333430140199</v>
      </c>
      <c r="AO15" s="25">
        <v>11015.334071354</v>
      </c>
      <c r="AP15" s="25">
        <v>0</v>
      </c>
      <c r="AQ15" s="25">
        <v>26.178022838319599</v>
      </c>
      <c r="AR15" s="25">
        <v>114.963645504933</v>
      </c>
      <c r="AS15" s="25">
        <v>129.95808980825001</v>
      </c>
      <c r="AT15" s="25">
        <v>71.0810775102685</v>
      </c>
      <c r="AU15" s="25">
        <v>22.819372089276101</v>
      </c>
      <c r="AV15" s="25">
        <v>126.577351690537</v>
      </c>
      <c r="AW15" s="25">
        <v>64.580889961452101</v>
      </c>
      <c r="AX15" s="25">
        <v>0</v>
      </c>
      <c r="AY15" s="25">
        <v>12.802187384405601</v>
      </c>
      <c r="AZ15" s="25">
        <v>3104.0898580984399</v>
      </c>
      <c r="BA15" s="25">
        <v>2589.3162769810301</v>
      </c>
      <c r="BB15" s="25">
        <v>514.77358111741205</v>
      </c>
      <c r="BC15" s="25">
        <v>1.2159091475277901E-2</v>
      </c>
      <c r="BD15" s="25">
        <v>0.52185581526369995</v>
      </c>
      <c r="BE15" s="25">
        <v>1091.9857282202699</v>
      </c>
      <c r="BF15" s="25">
        <v>17.454363253360601</v>
      </c>
      <c r="BG15" s="25">
        <v>151.257157011304</v>
      </c>
      <c r="BH15" s="25">
        <v>38.629164985719498</v>
      </c>
      <c r="BI15" s="25">
        <v>18.171303533171201</v>
      </c>
      <c r="BJ15" s="25">
        <v>377.76837134641698</v>
      </c>
      <c r="BK15" s="25">
        <v>50.795496751813097</v>
      </c>
      <c r="BL15" s="25">
        <v>182.544584400216</v>
      </c>
      <c r="BM15" s="25">
        <v>290.23737033163002</v>
      </c>
      <c r="BN15" s="25">
        <v>7.9096948513258001</v>
      </c>
      <c r="BO15" s="25">
        <v>17244.395711269401</v>
      </c>
      <c r="BP15" s="25">
        <v>65.549241840292197</v>
      </c>
      <c r="BQ15" s="25">
        <v>299.01388335984302</v>
      </c>
      <c r="BR15" s="25">
        <v>0.71134457293209197</v>
      </c>
      <c r="BS15" s="25">
        <v>43.791183912163604</v>
      </c>
      <c r="BT15" s="91">
        <v>0</v>
      </c>
      <c r="BU15" s="25">
        <v>0.55444250749979296</v>
      </c>
      <c r="BV15" s="25">
        <v>617.76268790235702</v>
      </c>
      <c r="BW15" s="25">
        <v>112.85612569273999</v>
      </c>
      <c r="BX15" s="48"/>
      <c r="BY15" s="22">
        <f t="shared" si="0"/>
        <v>-2.7063813452787709E-4</v>
      </c>
      <c r="BZ15" s="54">
        <f t="shared" si="1"/>
        <v>-3.2200365091904166E-4</v>
      </c>
      <c r="CA15" s="22">
        <f t="shared" si="2"/>
        <v>1.0453211064217376E-3</v>
      </c>
      <c r="CB15" s="22">
        <f t="shared" si="3"/>
        <v>1.6505511560467347E-2</v>
      </c>
      <c r="CC15" s="22">
        <f t="shared" si="4"/>
        <v>-7.0405838210109301E-5</v>
      </c>
      <c r="CD15" s="22">
        <f t="shared" si="5"/>
        <v>-3.9356243404005922E-6</v>
      </c>
      <c r="CE15" s="54">
        <f t="shared" si="6"/>
        <v>-2.6258696698772463E-4</v>
      </c>
      <c r="CF15" s="22">
        <f t="shared" si="7"/>
        <v>-1.3669137625982726E-4</v>
      </c>
      <c r="CH15" s="91">
        <f t="shared" si="8"/>
        <v>11.502537353999287</v>
      </c>
      <c r="CI15" s="91">
        <f t="shared" si="9"/>
        <v>-6.7867730598663911E-2</v>
      </c>
    </row>
    <row r="16" spans="1:87" x14ac:dyDescent="0.25">
      <c r="A16" s="27" t="s">
        <v>15</v>
      </c>
      <c r="B16" s="75">
        <v>8545.7942999999996</v>
      </c>
      <c r="C16" s="75">
        <v>268.40522673999999</v>
      </c>
      <c r="D16" s="75">
        <v>9785.3881275999993</v>
      </c>
      <c r="E16" s="75">
        <v>879.44671935999997</v>
      </c>
      <c r="F16" s="75">
        <v>658.25605672999995</v>
      </c>
      <c r="G16" s="75">
        <v>4793.0425267000001</v>
      </c>
      <c r="H16" s="75">
        <v>318.51857883999998</v>
      </c>
      <c r="I16" s="75">
        <v>65.681878940000004</v>
      </c>
      <c r="J16" s="25"/>
      <c r="K16" s="25" t="s">
        <v>15</v>
      </c>
      <c r="L16" s="91">
        <v>0</v>
      </c>
      <c r="M16" s="25">
        <v>5.3859111877952196E-3</v>
      </c>
      <c r="N16" s="25">
        <v>0.120353362969361</v>
      </c>
      <c r="O16" s="25">
        <v>0.120353362969361</v>
      </c>
      <c r="P16" s="91">
        <v>4.8592104209725602E-2</v>
      </c>
      <c r="Q16" s="25">
        <v>3.8364050637962502E-3</v>
      </c>
      <c r="R16" s="25">
        <v>3.33881170612996</v>
      </c>
      <c r="S16" s="25">
        <v>500.49631414947402</v>
      </c>
      <c r="T16" s="25">
        <v>8531.3255005199499</v>
      </c>
      <c r="U16" s="25">
        <v>2.5047769283850498</v>
      </c>
      <c r="V16" s="25">
        <v>59.555700338558601</v>
      </c>
      <c r="W16" s="25">
        <v>1.27225096355429</v>
      </c>
      <c r="X16" s="25">
        <v>1.4102800257147099E-2</v>
      </c>
      <c r="Y16" s="91">
        <v>0</v>
      </c>
      <c r="Z16" s="25">
        <v>75.455121347673895</v>
      </c>
      <c r="AA16" s="25">
        <v>75.455121347673895</v>
      </c>
      <c r="AB16" s="25">
        <v>65.569222199335499</v>
      </c>
      <c r="AC16" s="25">
        <v>0</v>
      </c>
      <c r="AD16" s="25">
        <v>4.1097423028937401</v>
      </c>
      <c r="AE16" s="25">
        <v>0</v>
      </c>
      <c r="AF16" s="91">
        <v>0.110216506000375</v>
      </c>
      <c r="AG16" s="25">
        <v>9.8827040570556492E-4</v>
      </c>
      <c r="AH16" s="25">
        <v>0.11285992156395799</v>
      </c>
      <c r="AI16" s="25">
        <v>6.6682257276079297E-4</v>
      </c>
      <c r="AJ16" s="25">
        <v>268.15089198479501</v>
      </c>
      <c r="AK16" s="25">
        <v>0</v>
      </c>
      <c r="AL16" s="91">
        <v>377.61822445465901</v>
      </c>
      <c r="AM16" s="25">
        <v>8794.6991901808306</v>
      </c>
      <c r="AN16" s="25">
        <v>977.18871767826795</v>
      </c>
      <c r="AO16" s="25">
        <v>9771.8879078590999</v>
      </c>
      <c r="AP16" s="25">
        <v>0</v>
      </c>
      <c r="AQ16" s="25">
        <v>9.9952583105265393</v>
      </c>
      <c r="AR16" s="25">
        <v>24.716359124838899</v>
      </c>
      <c r="AS16" s="25">
        <v>83.6892271596776</v>
      </c>
      <c r="AT16" s="25">
        <v>16.017985986277299</v>
      </c>
      <c r="AU16" s="25">
        <v>8.1915153881334</v>
      </c>
      <c r="AV16" s="25">
        <v>35.290411522820499</v>
      </c>
      <c r="AW16" s="25">
        <v>15.475676390304001</v>
      </c>
      <c r="AX16" s="25">
        <v>0</v>
      </c>
      <c r="AY16" s="25">
        <v>2.8237810524788198</v>
      </c>
      <c r="AZ16" s="25">
        <v>878.26665428557305</v>
      </c>
      <c r="BA16" s="25">
        <v>657.47223925336903</v>
      </c>
      <c r="BB16" s="25">
        <v>220.794415032204</v>
      </c>
      <c r="BC16" s="25">
        <v>1.4371611082634699E-4</v>
      </c>
      <c r="BD16" s="25">
        <v>0.10674006929822399</v>
      </c>
      <c r="BE16" s="25">
        <v>228.12598505786499</v>
      </c>
      <c r="BF16" s="25">
        <v>0.20623511191212299</v>
      </c>
      <c r="BG16" s="25">
        <v>56.274247913518202</v>
      </c>
      <c r="BH16" s="25">
        <v>14.123104100102999</v>
      </c>
      <c r="BI16" s="25">
        <v>7.08301898267365</v>
      </c>
      <c r="BJ16" s="25">
        <v>140.587166359772</v>
      </c>
      <c r="BK16" s="25">
        <v>17.785392821562901</v>
      </c>
      <c r="BL16" s="25">
        <v>40.923771828568597</v>
      </c>
      <c r="BM16" s="25">
        <v>65.901797354949593</v>
      </c>
      <c r="BN16" s="25">
        <v>1.6242992937438301</v>
      </c>
      <c r="BO16" s="25">
        <v>4784.4617771590101</v>
      </c>
      <c r="BP16" s="25">
        <v>53.317333554833198</v>
      </c>
      <c r="BQ16" s="25">
        <v>116.968025813037</v>
      </c>
      <c r="BR16" s="25">
        <v>8.4070772759690503E-3</v>
      </c>
      <c r="BS16" s="25">
        <v>30.393886947016799</v>
      </c>
      <c r="BT16" s="91">
        <v>0</v>
      </c>
      <c r="BU16" s="25">
        <v>9.2098798596563405E-2</v>
      </c>
      <c r="BV16" s="25">
        <v>318.09387036249399</v>
      </c>
      <c r="BW16" s="25">
        <v>89.6107195013942</v>
      </c>
      <c r="BX16" s="48"/>
      <c r="BY16" s="22">
        <f t="shared" si="0"/>
        <v>-1.6930900712236558E-3</v>
      </c>
      <c r="BZ16" s="54">
        <f t="shared" si="1"/>
        <v>-9.4757750545353451E-4</v>
      </c>
      <c r="CA16" s="22">
        <f t="shared" si="2"/>
        <v>-1.3796304821902374E-3</v>
      </c>
      <c r="CB16" s="22">
        <f t="shared" si="3"/>
        <v>-1.3418266831283306E-3</v>
      </c>
      <c r="CC16" s="22">
        <f t="shared" si="4"/>
        <v>-1.1907485979311414E-3</v>
      </c>
      <c r="CD16" s="22">
        <f t="shared" si="5"/>
        <v>-1.7902510760524706E-3</v>
      </c>
      <c r="CE16" s="54">
        <f t="shared" si="6"/>
        <v>-1.3333868280233959E-3</v>
      </c>
      <c r="CF16" s="22">
        <f t="shared" si="7"/>
        <v>-1.715187544610537E-3</v>
      </c>
      <c r="CH16" s="91">
        <f t="shared" si="8"/>
        <v>-13.500219740899411</v>
      </c>
      <c r="CI16" s="91">
        <f t="shared" si="9"/>
        <v>-8.5807495409899275</v>
      </c>
    </row>
    <row r="17" spans="1:87" x14ac:dyDescent="0.25">
      <c r="A17" s="27" t="s">
        <v>16</v>
      </c>
      <c r="B17" s="75">
        <v>2056.45442</v>
      </c>
      <c r="C17" s="75">
        <v>61.558968120000003</v>
      </c>
      <c r="D17" s="75">
        <v>2641.3633902000001</v>
      </c>
      <c r="E17" s="75">
        <v>541.95588955000005</v>
      </c>
      <c r="F17" s="75">
        <v>435.68249506000001</v>
      </c>
      <c r="G17" s="75">
        <v>534.65862159000005</v>
      </c>
      <c r="H17" s="75">
        <v>207.05607361</v>
      </c>
      <c r="I17" s="75">
        <v>23.743510300000001</v>
      </c>
      <c r="J17" s="25"/>
      <c r="K17" s="25" t="s">
        <v>16</v>
      </c>
      <c r="L17" s="91">
        <v>0</v>
      </c>
      <c r="M17" s="25">
        <v>2.7472487049499199E-3</v>
      </c>
      <c r="N17" s="25">
        <v>5.9885840167489497E-2</v>
      </c>
      <c r="O17" s="25">
        <v>5.9885840167489497E-2</v>
      </c>
      <c r="P17" s="91">
        <v>2.4179701904793401E-2</v>
      </c>
      <c r="Q17" s="25">
        <v>1.9566811639522199E-3</v>
      </c>
      <c r="R17" s="25">
        <v>0.55180450804881198</v>
      </c>
      <c r="S17" s="25">
        <v>328.48972885274202</v>
      </c>
      <c r="T17" s="25">
        <v>2053.5376963728399</v>
      </c>
      <c r="U17" s="25">
        <v>1.24605062947469</v>
      </c>
      <c r="V17" s="25">
        <v>30.0557140021495</v>
      </c>
      <c r="W17" s="25">
        <v>0.63290590412870595</v>
      </c>
      <c r="X17" s="25">
        <v>7.19437093757061E-3</v>
      </c>
      <c r="Y17" s="91">
        <v>0</v>
      </c>
      <c r="Z17" s="25">
        <v>76.048288092525695</v>
      </c>
      <c r="AA17" s="25">
        <v>76.048288092525695</v>
      </c>
      <c r="AB17" s="25">
        <v>23.716778924629399</v>
      </c>
      <c r="AC17" s="25">
        <v>0</v>
      </c>
      <c r="AD17" s="25">
        <v>2.36025873057755</v>
      </c>
      <c r="AE17" s="25">
        <v>0</v>
      </c>
      <c r="AF17" s="91">
        <v>5.6224064182377298E-2</v>
      </c>
      <c r="AG17" s="25">
        <v>5.04055266786818E-4</v>
      </c>
      <c r="AH17" s="25">
        <v>5.7574206161477501E-2</v>
      </c>
      <c r="AI17" s="25">
        <v>3.4020731738950701E-4</v>
      </c>
      <c r="AJ17" s="25">
        <v>61.525941920005202</v>
      </c>
      <c r="AK17" s="25">
        <v>0</v>
      </c>
      <c r="AL17" s="91">
        <v>236.89064469540401</v>
      </c>
      <c r="AM17" s="25">
        <v>2373.1365464442101</v>
      </c>
      <c r="AN17" s="25">
        <v>263.68182653725501</v>
      </c>
      <c r="AO17" s="25">
        <v>2636.81837298147</v>
      </c>
      <c r="AP17" s="25">
        <v>0</v>
      </c>
      <c r="AQ17" s="25">
        <v>5.54629456650793</v>
      </c>
      <c r="AR17" s="25">
        <v>20.936461781885701</v>
      </c>
      <c r="AS17" s="25">
        <v>40.351005184172998</v>
      </c>
      <c r="AT17" s="25">
        <v>12.701235550852299</v>
      </c>
      <c r="AU17" s="25">
        <v>2.9748736990801201</v>
      </c>
      <c r="AV17" s="25">
        <v>21.1047351617365</v>
      </c>
      <c r="AW17" s="25">
        <v>11.414694382402701</v>
      </c>
      <c r="AX17" s="25">
        <v>0</v>
      </c>
      <c r="AY17" s="25">
        <v>1.94444940447648</v>
      </c>
      <c r="AZ17" s="25">
        <v>558.50992671620395</v>
      </c>
      <c r="BA17" s="25">
        <v>435.25320078929798</v>
      </c>
      <c r="BB17" s="25">
        <v>123.25672592690501</v>
      </c>
      <c r="BC17" s="25">
        <v>7.3281304254369195E-5</v>
      </c>
      <c r="BD17" s="25">
        <v>9.57385328902043E-2</v>
      </c>
      <c r="BE17" s="25">
        <v>200.03076426836799</v>
      </c>
      <c r="BF17" s="25">
        <v>0.105159234334782</v>
      </c>
      <c r="BG17" s="25">
        <v>22.1476607351312</v>
      </c>
      <c r="BH17" s="25">
        <v>5.61887323313326</v>
      </c>
      <c r="BI17" s="25">
        <v>2.57482978907279</v>
      </c>
      <c r="BJ17" s="25">
        <v>55.303947556452101</v>
      </c>
      <c r="BK17" s="25">
        <v>8.1035213926085596</v>
      </c>
      <c r="BL17" s="25">
        <v>32.853639557973203</v>
      </c>
      <c r="BM17" s="25">
        <v>43.989050325126598</v>
      </c>
      <c r="BN17" s="25">
        <v>1.4570142950776299</v>
      </c>
      <c r="BO17" s="25">
        <v>533.42549055374604</v>
      </c>
      <c r="BP17" s="25">
        <v>24.491964479590202</v>
      </c>
      <c r="BQ17" s="25">
        <v>13.053418083411801</v>
      </c>
      <c r="BR17" s="25">
        <v>4.2888710076996401E-3</v>
      </c>
      <c r="BS17" s="25">
        <v>17.719967410579301</v>
      </c>
      <c r="BT17" s="91">
        <v>0</v>
      </c>
      <c r="BU17" s="25">
        <v>3.0394560118388099E-2</v>
      </c>
      <c r="BV17" s="25">
        <v>206.85179633481599</v>
      </c>
      <c r="BW17" s="25">
        <v>54.398358520548001</v>
      </c>
      <c r="BX17" s="48"/>
      <c r="BY17" s="22">
        <f t="shared" si="0"/>
        <v>-1.4183264159874165E-3</v>
      </c>
      <c r="BZ17" s="54">
        <f t="shared" si="1"/>
        <v>-5.364969719833686E-4</v>
      </c>
      <c r="CA17" s="22">
        <f t="shared" si="2"/>
        <v>-1.7207087958412181E-3</v>
      </c>
      <c r="CB17" s="22">
        <f t="shared" si="3"/>
        <v>3.0544989888289877E-2</v>
      </c>
      <c r="CC17" s="22">
        <f t="shared" si="4"/>
        <v>-9.853374316608932E-4</v>
      </c>
      <c r="CD17" s="22">
        <f t="shared" si="5"/>
        <v>-2.3063895099771298E-3</v>
      </c>
      <c r="CE17" s="54">
        <f t="shared" si="6"/>
        <v>-9.8657948845672517E-4</v>
      </c>
      <c r="CF17" s="22">
        <f t="shared" si="7"/>
        <v>-1.1258392307140026E-3</v>
      </c>
      <c r="CH17" s="91">
        <f t="shared" si="8"/>
        <v>-4.5450172185301199</v>
      </c>
      <c r="CI17" s="91">
        <f t="shared" si="9"/>
        <v>-1.233131036254008</v>
      </c>
    </row>
    <row r="18" spans="1:87" x14ac:dyDescent="0.25">
      <c r="A18" s="27" t="s">
        <v>17</v>
      </c>
      <c r="B18" s="75">
        <v>3256.4214999999999</v>
      </c>
      <c r="C18" s="75">
        <v>307.83945107</v>
      </c>
      <c r="D18" s="75">
        <v>12070.681396</v>
      </c>
      <c r="E18" s="75">
        <v>5453.2027679000003</v>
      </c>
      <c r="F18" s="75">
        <v>5039.1903001999999</v>
      </c>
      <c r="G18" s="75">
        <v>10840.718989999999</v>
      </c>
      <c r="H18" s="75">
        <v>370.01736574</v>
      </c>
      <c r="I18" s="75">
        <v>76.379303039999996</v>
      </c>
      <c r="J18" s="25"/>
      <c r="K18" s="25" t="s">
        <v>17</v>
      </c>
      <c r="L18" s="91">
        <v>0</v>
      </c>
      <c r="M18" s="25">
        <v>0</v>
      </c>
      <c r="N18" s="25">
        <v>0.122595289878536</v>
      </c>
      <c r="O18" s="25">
        <v>0.122595289878536</v>
      </c>
      <c r="P18" s="91">
        <v>4.9410788604308899E-2</v>
      </c>
      <c r="Q18" s="25">
        <v>0</v>
      </c>
      <c r="R18" s="25">
        <v>1.6827158345005999</v>
      </c>
      <c r="S18" s="25">
        <v>593.61947935444198</v>
      </c>
      <c r="T18" s="25">
        <v>3255.4193323180298</v>
      </c>
      <c r="U18" s="25">
        <v>2.5744856732683998</v>
      </c>
      <c r="V18" s="25">
        <v>61.6002790814495</v>
      </c>
      <c r="W18" s="25">
        <v>1.30765529081234</v>
      </c>
      <c r="X18" s="25">
        <v>0</v>
      </c>
      <c r="Y18" s="91">
        <v>0</v>
      </c>
      <c r="Z18" s="25">
        <v>118.47211672716701</v>
      </c>
      <c r="AA18" s="25">
        <v>118.47211672716701</v>
      </c>
      <c r="AB18" s="25">
        <v>76.374155352065998</v>
      </c>
      <c r="AC18" s="25">
        <v>0</v>
      </c>
      <c r="AD18" s="25">
        <v>4.5093909267146097</v>
      </c>
      <c r="AE18" s="25">
        <v>0</v>
      </c>
      <c r="AF18" s="91">
        <v>0</v>
      </c>
      <c r="AG18" s="25">
        <v>0</v>
      </c>
      <c r="AH18" s="25">
        <v>0</v>
      </c>
      <c r="AI18" s="25">
        <v>0</v>
      </c>
      <c r="AJ18" s="25">
        <v>307.74092059252001</v>
      </c>
      <c r="AK18" s="25">
        <v>0</v>
      </c>
      <c r="AL18" s="91">
        <v>431.45544780595998</v>
      </c>
      <c r="AM18" s="25">
        <v>10863.5144201357</v>
      </c>
      <c r="AN18" s="25">
        <v>1207.05719546709</v>
      </c>
      <c r="AO18" s="25">
        <v>12070.571615602799</v>
      </c>
      <c r="AP18" s="25">
        <v>0</v>
      </c>
      <c r="AQ18" s="25">
        <v>10.791544990735</v>
      </c>
      <c r="AR18" s="25">
        <v>281.50275166150902</v>
      </c>
      <c r="AS18" s="25">
        <v>79.993627354382795</v>
      </c>
      <c r="AT18" s="25">
        <v>164.97875664278601</v>
      </c>
      <c r="AU18" s="25">
        <v>13.4828009459669</v>
      </c>
      <c r="AV18" s="25">
        <v>225.17022491587801</v>
      </c>
      <c r="AW18" s="25">
        <v>142.19081747018501</v>
      </c>
      <c r="AX18" s="25">
        <v>0</v>
      </c>
      <c r="AY18" s="25">
        <v>23.072120531895401</v>
      </c>
      <c r="AZ18" s="25">
        <v>5539.8210951665296</v>
      </c>
      <c r="BA18" s="25">
        <v>5038.1571558905498</v>
      </c>
      <c r="BB18" s="25">
        <v>501.66393927598</v>
      </c>
      <c r="BC18" s="25">
        <v>0</v>
      </c>
      <c r="BD18" s="25">
        <v>1.32261564344648</v>
      </c>
      <c r="BE18" s="25">
        <v>2734.7166414509202</v>
      </c>
      <c r="BF18" s="25">
        <v>0</v>
      </c>
      <c r="BG18" s="25">
        <v>127.72035574604899</v>
      </c>
      <c r="BH18" s="25">
        <v>33.250485430675099</v>
      </c>
      <c r="BI18" s="25">
        <v>11.7934993894652</v>
      </c>
      <c r="BJ18" s="25">
        <v>318.54519364813098</v>
      </c>
      <c r="BK18" s="25">
        <v>16.862768135801399</v>
      </c>
      <c r="BL18" s="25">
        <v>429.66287505815097</v>
      </c>
      <c r="BM18" s="25">
        <v>510.61719794864098</v>
      </c>
      <c r="BN18" s="25">
        <v>20.130819406846399</v>
      </c>
      <c r="BO18" s="25">
        <v>10839.3535113777</v>
      </c>
      <c r="BP18" s="25">
        <v>48.962722423972203</v>
      </c>
      <c r="BQ18" s="25">
        <v>256.67703207663197</v>
      </c>
      <c r="BR18" s="25">
        <v>0</v>
      </c>
      <c r="BS18" s="25">
        <v>33.1374251678034</v>
      </c>
      <c r="BT18" s="91">
        <v>0</v>
      </c>
      <c r="BU18" s="25">
        <v>6.5799049744081003E-2</v>
      </c>
      <c r="BV18" s="25">
        <v>369.89786033482699</v>
      </c>
      <c r="BW18" s="25">
        <v>100.971576098417</v>
      </c>
      <c r="BX18" s="48"/>
      <c r="BY18" s="22">
        <f t="shared" si="0"/>
        <v>-3.0775121770021163E-4</v>
      </c>
      <c r="BZ18" s="54">
        <f t="shared" si="1"/>
        <v>-3.2007098874919031E-4</v>
      </c>
      <c r="CA18" s="22">
        <f t="shared" si="2"/>
        <v>-9.0947970209076258E-6</v>
      </c>
      <c r="CB18" s="22">
        <f t="shared" si="3"/>
        <v>1.5883936642958472E-2</v>
      </c>
      <c r="CC18" s="22">
        <f t="shared" si="4"/>
        <v>-2.0502188802218958E-4</v>
      </c>
      <c r="CD18" s="22">
        <f t="shared" si="5"/>
        <v>-1.2595830807525006E-4</v>
      </c>
      <c r="CE18" s="54">
        <f t="shared" si="6"/>
        <v>-3.2297242302132428E-4</v>
      </c>
      <c r="CF18" s="22">
        <f t="shared" si="7"/>
        <v>-6.7396372173006257E-5</v>
      </c>
      <c r="CH18" s="91">
        <f t="shared" si="8"/>
        <v>-0.1097803972006659</v>
      </c>
      <c r="CI18" s="91">
        <f t="shared" si="9"/>
        <v>-1.3654786222996336</v>
      </c>
    </row>
    <row r="19" spans="1:87" x14ac:dyDescent="0.25">
      <c r="A19" s="27" t="s">
        <v>18</v>
      </c>
      <c r="B19" s="75">
        <v>6438.9928200000004</v>
      </c>
      <c r="C19" s="75">
        <v>974.72839112999998</v>
      </c>
      <c r="D19" s="75">
        <v>9417.3515434000001</v>
      </c>
      <c r="E19" s="75">
        <v>1560.7608540000001</v>
      </c>
      <c r="F19" s="75">
        <v>1462.9257179000001</v>
      </c>
      <c r="G19" s="75">
        <v>5992.0486965999999</v>
      </c>
      <c r="H19" s="75">
        <v>629.66228718000002</v>
      </c>
      <c r="I19" s="75">
        <v>7.2337607000000004</v>
      </c>
      <c r="J19" s="25"/>
      <c r="K19" s="25" t="s">
        <v>18</v>
      </c>
      <c r="L19" s="91">
        <v>0</v>
      </c>
      <c r="M19" s="25">
        <v>0.948456481913171</v>
      </c>
      <c r="N19" s="25">
        <v>0.18972980901946099</v>
      </c>
      <c r="O19" s="25">
        <v>0.18972980901946099</v>
      </c>
      <c r="P19" s="91">
        <v>9.14352851899006E-2</v>
      </c>
      <c r="Q19" s="25">
        <v>0.67551846311854702</v>
      </c>
      <c r="R19" s="25">
        <v>14.841992211150099</v>
      </c>
      <c r="S19" s="25">
        <v>1155.3276695224799</v>
      </c>
      <c r="T19" s="25">
        <v>6435.6890412857301</v>
      </c>
      <c r="U19" s="25">
        <v>5.5245341870136704</v>
      </c>
      <c r="V19" s="25">
        <v>2.4512201667256401</v>
      </c>
      <c r="W19" s="25">
        <v>0.37707397110732599</v>
      </c>
      <c r="X19" s="25">
        <v>2.4837422603895298</v>
      </c>
      <c r="Y19" s="91">
        <v>0</v>
      </c>
      <c r="Z19" s="25">
        <v>428.765938606666</v>
      </c>
      <c r="AA19" s="25">
        <v>428.765938606666</v>
      </c>
      <c r="AB19" s="25">
        <v>7.2247886243709898</v>
      </c>
      <c r="AC19" s="25">
        <v>0</v>
      </c>
      <c r="AD19" s="25">
        <v>1.69825858452245E-3</v>
      </c>
      <c r="AE19" s="25">
        <v>0</v>
      </c>
      <c r="AF19" s="91">
        <v>19.410514357431602</v>
      </c>
      <c r="AG19" s="25">
        <v>0.174020238846541</v>
      </c>
      <c r="AH19" s="25">
        <v>19.876561337023801</v>
      </c>
      <c r="AI19" s="25">
        <v>0.11745076207850599</v>
      </c>
      <c r="AJ19" s="25">
        <v>973.90325504235602</v>
      </c>
      <c r="AK19" s="25">
        <v>0</v>
      </c>
      <c r="AL19" s="91">
        <v>633.31240650319398</v>
      </c>
      <c r="AM19" s="25">
        <v>8476.7826400645899</v>
      </c>
      <c r="AN19" s="25">
        <v>941.86434696892002</v>
      </c>
      <c r="AO19" s="25">
        <v>9418.6469870335095</v>
      </c>
      <c r="AP19" s="25">
        <v>0</v>
      </c>
      <c r="AQ19" s="25">
        <v>1.1225107579104501</v>
      </c>
      <c r="AR19" s="25">
        <v>12.6173362529362</v>
      </c>
      <c r="AS19" s="25">
        <v>96.410646779020794</v>
      </c>
      <c r="AT19" s="25">
        <v>23.2819436020106</v>
      </c>
      <c r="AU19" s="25">
        <v>39.792706978289999</v>
      </c>
      <c r="AV19" s="25">
        <v>91.559534798194306</v>
      </c>
      <c r="AW19" s="25">
        <v>21.825149208584801</v>
      </c>
      <c r="AX19" s="25">
        <v>3.35624376505343</v>
      </c>
      <c r="AY19" s="25">
        <v>7.6418152961413597</v>
      </c>
      <c r="AZ19" s="25">
        <v>1581.2312730318799</v>
      </c>
      <c r="BA19" s="25">
        <v>1461.8782024939001</v>
      </c>
      <c r="BB19" s="25">
        <v>119.35307053798201</v>
      </c>
      <c r="BC19" s="25">
        <v>1.8750070382557001E-2</v>
      </c>
      <c r="BD19" s="25">
        <v>1.33748146188484E-2</v>
      </c>
      <c r="BE19" s="25">
        <v>66.121219506274898</v>
      </c>
      <c r="BF19" s="25">
        <v>26.906360775365499</v>
      </c>
      <c r="BG19" s="25">
        <v>240.09889735092599</v>
      </c>
      <c r="BH19" s="25">
        <v>60.304674190159602</v>
      </c>
      <c r="BI19" s="25">
        <v>32.0565736944504</v>
      </c>
      <c r="BJ19" s="25">
        <v>600.053463621422</v>
      </c>
      <c r="BK19" s="25">
        <v>15.029018350729601</v>
      </c>
      <c r="BL19" s="25">
        <v>35.8897893667774</v>
      </c>
      <c r="BM19" s="25">
        <v>200.17760476264399</v>
      </c>
      <c r="BN19" s="25">
        <v>0.16276443966776299</v>
      </c>
      <c r="BO19" s="25">
        <v>5985.2216498288599</v>
      </c>
      <c r="BP19" s="25">
        <v>76.641653280753204</v>
      </c>
      <c r="BQ19" s="25">
        <v>0</v>
      </c>
      <c r="BR19" s="25">
        <v>1.4806702858063101</v>
      </c>
      <c r="BS19" s="25">
        <v>20.766336036289601</v>
      </c>
      <c r="BT19" s="91">
        <v>0</v>
      </c>
      <c r="BU19" s="25">
        <v>1.7791100728317799</v>
      </c>
      <c r="BV19" s="25">
        <v>629.21842777779602</v>
      </c>
      <c r="BW19" s="25">
        <v>0.886021433067676</v>
      </c>
      <c r="BX19" s="48"/>
      <c r="BY19" s="22">
        <f t="shared" si="0"/>
        <v>-5.1308936143063834E-4</v>
      </c>
      <c r="BZ19" s="54">
        <f t="shared" si="1"/>
        <v>-8.4652924358484809E-4</v>
      </c>
      <c r="CA19" s="22">
        <f t="shared" si="2"/>
        <v>1.3755923069658712E-4</v>
      </c>
      <c r="CB19" s="22">
        <f t="shared" si="3"/>
        <v>1.3115666618250426E-2</v>
      </c>
      <c r="CC19" s="22">
        <f t="shared" si="4"/>
        <v>-7.160414184280891E-4</v>
      </c>
      <c r="CD19" s="22">
        <f t="shared" si="5"/>
        <v>-1.1393510161247136E-3</v>
      </c>
      <c r="CE19" s="54">
        <f t="shared" si="6"/>
        <v>-7.0491660568058271E-4</v>
      </c>
      <c r="CF19" s="22">
        <f t="shared" si="7"/>
        <v>-1.2403058382910827E-3</v>
      </c>
      <c r="CH19" s="91">
        <f t="shared" si="8"/>
        <v>1.2954436335094215</v>
      </c>
      <c r="CI19" s="91">
        <f t="shared" si="9"/>
        <v>-6.827046771139976</v>
      </c>
    </row>
    <row r="20" spans="1:87" x14ac:dyDescent="0.25">
      <c r="A20" s="27" t="s">
        <v>19</v>
      </c>
      <c r="B20" s="75">
        <v>1297.30044</v>
      </c>
      <c r="C20" s="75">
        <v>7.44918776</v>
      </c>
      <c r="D20" s="75">
        <v>1392.9354546</v>
      </c>
      <c r="E20" s="75">
        <v>190.92677047000001</v>
      </c>
      <c r="F20" s="75">
        <v>172.72644654999999</v>
      </c>
      <c r="G20" s="75">
        <v>482.68143209999999</v>
      </c>
      <c r="H20" s="75">
        <v>44.39967206</v>
      </c>
      <c r="I20" s="75">
        <v>48.963940479999998</v>
      </c>
      <c r="J20" s="25"/>
      <c r="K20" s="25" t="s">
        <v>19</v>
      </c>
      <c r="L20" s="91">
        <v>4.3442237122527398E-3</v>
      </c>
      <c r="M20" s="25">
        <v>4.1362790998087497</v>
      </c>
      <c r="N20" s="25">
        <v>3.93627755051505E-2</v>
      </c>
      <c r="O20" s="25">
        <v>3.9017691099389899E-2</v>
      </c>
      <c r="P20" s="91">
        <v>2.4672742869425699E-2</v>
      </c>
      <c r="Q20" s="25">
        <v>5.0664125384899401E-2</v>
      </c>
      <c r="R20" s="25">
        <v>7.2452727975217401</v>
      </c>
      <c r="S20" s="25">
        <v>96.243675864492801</v>
      </c>
      <c r="T20" s="25">
        <v>1296.2214590849701</v>
      </c>
      <c r="U20" s="25">
        <v>7.1875304124538903</v>
      </c>
      <c r="V20" s="25">
        <v>11.642198903292</v>
      </c>
      <c r="W20" s="25">
        <v>0.222435309208485</v>
      </c>
      <c r="X20" s="25">
        <v>4.5358639309128304</v>
      </c>
      <c r="Y20" s="91">
        <v>2.4998299519943599E-3</v>
      </c>
      <c r="Z20" s="25">
        <v>11.108715597425</v>
      </c>
      <c r="AA20" s="25">
        <v>11.108715597425</v>
      </c>
      <c r="AB20" s="25">
        <v>48.9107894773393</v>
      </c>
      <c r="AC20" s="25">
        <v>0</v>
      </c>
      <c r="AD20" s="25">
        <v>0.21951411554126199</v>
      </c>
      <c r="AE20" s="25">
        <v>2.38005724400204E-3</v>
      </c>
      <c r="AF20" s="91">
        <v>1.4618915288604799</v>
      </c>
      <c r="AG20" s="25">
        <v>1.8222432487309599E-2</v>
      </c>
      <c r="AH20" s="25">
        <v>1.4384010940696701</v>
      </c>
      <c r="AI20" s="25">
        <v>9.5181351571784999E-3</v>
      </c>
      <c r="AJ20" s="25">
        <v>7.4444544398331098</v>
      </c>
      <c r="AK20" s="25">
        <v>0</v>
      </c>
      <c r="AL20" s="91">
        <v>60.208542127570396</v>
      </c>
      <c r="AM20" s="25">
        <v>1252.5003099698499</v>
      </c>
      <c r="AN20" s="25">
        <v>139.16653760809501</v>
      </c>
      <c r="AO20" s="25">
        <v>1391.66684757794</v>
      </c>
      <c r="AP20" s="25">
        <v>1.7758517683824101E-5</v>
      </c>
      <c r="AQ20" s="25">
        <v>1.35267887829935</v>
      </c>
      <c r="AR20" s="25">
        <v>0.17433056862712601</v>
      </c>
      <c r="AS20" s="25">
        <v>5.6351408605929301</v>
      </c>
      <c r="AT20" s="25">
        <v>0.72529978240381099</v>
      </c>
      <c r="AU20" s="25">
        <v>2.3315095201089102</v>
      </c>
      <c r="AV20" s="25">
        <v>3.9891186395277698</v>
      </c>
      <c r="AW20" s="25">
        <v>0.28840111300341098</v>
      </c>
      <c r="AX20" s="25">
        <v>0</v>
      </c>
      <c r="AY20" s="25">
        <v>4.9393463940651596</v>
      </c>
      <c r="AZ20" s="25">
        <v>190.71813597932001</v>
      </c>
      <c r="BA20" s="25">
        <v>172.537283220511</v>
      </c>
      <c r="BB20" s="25">
        <v>18.1808527588088</v>
      </c>
      <c r="BC20" s="25">
        <v>6.8892885133682802E-2</v>
      </c>
      <c r="BD20" s="25">
        <v>5.2785152973208304E-3</v>
      </c>
      <c r="BE20" s="25">
        <v>49.063186907852298</v>
      </c>
      <c r="BF20" s="25">
        <v>10.463419029525401</v>
      </c>
      <c r="BG20" s="25">
        <v>9.6205824038095908</v>
      </c>
      <c r="BH20" s="25">
        <v>1.1385212927903301</v>
      </c>
      <c r="BI20" s="25">
        <v>0.45493145047592198</v>
      </c>
      <c r="BJ20" s="25">
        <v>24.0563026560183</v>
      </c>
      <c r="BK20" s="25">
        <v>2.3523435142512201</v>
      </c>
      <c r="BL20" s="25">
        <v>6.4570778330770402</v>
      </c>
      <c r="BM20" s="25">
        <v>58.707024922149202</v>
      </c>
      <c r="BN20" s="25">
        <v>5.4059306646384003E-2</v>
      </c>
      <c r="BO20" s="25">
        <v>482.15514110131801</v>
      </c>
      <c r="BP20" s="25">
        <v>1.76059590615367</v>
      </c>
      <c r="BQ20" s="25">
        <v>5.4567349768790301</v>
      </c>
      <c r="BR20" s="25">
        <v>0.108335063549264</v>
      </c>
      <c r="BS20" s="25">
        <v>1.0335807312215199</v>
      </c>
      <c r="BT20" s="91">
        <v>0</v>
      </c>
      <c r="BU20" s="25">
        <v>0.18000459047272499</v>
      </c>
      <c r="BV20" s="25">
        <v>44.354698424246401</v>
      </c>
      <c r="BW20" s="25">
        <v>0.145604592120681</v>
      </c>
      <c r="BX20" s="48"/>
      <c r="BY20" s="22">
        <f t="shared" si="0"/>
        <v>-8.3171244051215146E-4</v>
      </c>
      <c r="BZ20" s="54">
        <f t="shared" si="1"/>
        <v>-6.3541426520442672E-4</v>
      </c>
      <c r="CA20" s="22">
        <f t="shared" si="2"/>
        <v>-9.1074357958983347E-4</v>
      </c>
      <c r="CB20" s="22">
        <f t="shared" si="3"/>
        <v>-1.092746135947344E-3</v>
      </c>
      <c r="CC20" s="22">
        <f t="shared" si="4"/>
        <v>-1.0951613563950286E-3</v>
      </c>
      <c r="CD20" s="22">
        <f t="shared" si="5"/>
        <v>-1.0903485480936244E-3</v>
      </c>
      <c r="CE20" s="22">
        <f t="shared" si="6"/>
        <v>-1.0129272056970165E-3</v>
      </c>
      <c r="CF20" s="22">
        <f t="shared" si="7"/>
        <v>-1.0855131784666783E-3</v>
      </c>
      <c r="CH20" s="91">
        <f t="shared" si="8"/>
        <v>-1.2686070220599959</v>
      </c>
      <c r="CI20" s="91">
        <f t="shared" si="9"/>
        <v>-0.52629099868198637</v>
      </c>
    </row>
    <row r="21" spans="1:87" x14ac:dyDescent="0.25">
      <c r="A21" s="27" t="s">
        <v>20</v>
      </c>
      <c r="B21" s="75">
        <v>1635.9219000000001</v>
      </c>
      <c r="C21" s="75">
        <v>238.28229252</v>
      </c>
      <c r="D21" s="75">
        <v>1531.8298818999999</v>
      </c>
      <c r="E21" s="75">
        <v>410.88656103</v>
      </c>
      <c r="F21" s="75">
        <v>362.69404029999998</v>
      </c>
      <c r="G21" s="75">
        <v>123.16533588</v>
      </c>
      <c r="H21" s="75">
        <v>614.65576208000004</v>
      </c>
      <c r="I21" s="75">
        <v>63.804698999999999</v>
      </c>
      <c r="J21" s="25"/>
      <c r="K21" s="25" t="s">
        <v>20</v>
      </c>
      <c r="L21" s="91">
        <v>0</v>
      </c>
      <c r="M21" s="25">
        <v>5.9741244366915197E-3</v>
      </c>
      <c r="N21" s="25">
        <v>5.6341440087448499E-2</v>
      </c>
      <c r="O21" s="25">
        <v>5.6341440087448499E-2</v>
      </c>
      <c r="P21" s="91">
        <v>2.2802150179401098E-2</v>
      </c>
      <c r="Q21" s="25">
        <v>4.2548885323941601E-3</v>
      </c>
      <c r="R21" s="25">
        <v>2.1956356103410601</v>
      </c>
      <c r="S21" s="25">
        <v>1522.3181638344799</v>
      </c>
      <c r="T21" s="25">
        <v>1634.9830898764801</v>
      </c>
      <c r="U21" s="25">
        <v>3.5773065216253501</v>
      </c>
      <c r="V21" s="25">
        <v>26.2047109539592</v>
      </c>
      <c r="W21" s="25">
        <v>1.1088066848912801</v>
      </c>
      <c r="X21" s="25">
        <v>1.5644568332986001E-2</v>
      </c>
      <c r="Y21" s="91">
        <v>0</v>
      </c>
      <c r="Z21" s="25">
        <v>586.30628478548499</v>
      </c>
      <c r="AA21" s="25">
        <v>586.30628478548499</v>
      </c>
      <c r="AB21" s="25">
        <v>63.735192302701002</v>
      </c>
      <c r="AC21" s="25">
        <v>0</v>
      </c>
      <c r="AD21" s="25">
        <v>0.90832384331023996</v>
      </c>
      <c r="AE21" s="25">
        <v>0</v>
      </c>
      <c r="AF21" s="91">
        <v>0.122262146782409</v>
      </c>
      <c r="AG21" s="25">
        <v>1.09612481246934E-3</v>
      </c>
      <c r="AH21" s="25">
        <v>0.125198238152085</v>
      </c>
      <c r="AI21" s="25">
        <v>7.3979421751351599E-4</v>
      </c>
      <c r="AJ21" s="25">
        <v>238.15899158097801</v>
      </c>
      <c r="AK21" s="25">
        <v>0</v>
      </c>
      <c r="AL21" s="91">
        <v>640.52756657462305</v>
      </c>
      <c r="AM21" s="25">
        <v>1377.4746139290201</v>
      </c>
      <c r="AN21" s="25">
        <v>153.052451345425</v>
      </c>
      <c r="AO21" s="25">
        <v>1530.52706527444</v>
      </c>
      <c r="AP21" s="25">
        <v>0</v>
      </c>
      <c r="AQ21" s="25">
        <v>3.08001114651917</v>
      </c>
      <c r="AR21" s="25">
        <v>3.1056877491360599</v>
      </c>
      <c r="AS21" s="25">
        <v>10.0631452117197</v>
      </c>
      <c r="AT21" s="25">
        <v>4.1040594837083901</v>
      </c>
      <c r="AU21" s="25">
        <v>12.2556211747912</v>
      </c>
      <c r="AV21" s="25">
        <v>24.542063013056801</v>
      </c>
      <c r="AW21" s="25">
        <v>5.9126630701257099</v>
      </c>
      <c r="AX21" s="25">
        <v>0</v>
      </c>
      <c r="AY21" s="25">
        <v>1.70856024448431</v>
      </c>
      <c r="AZ21" s="25">
        <v>415.71233968028997</v>
      </c>
      <c r="BA21" s="25">
        <v>362.51723563866699</v>
      </c>
      <c r="BB21" s="25">
        <v>53.195104041623203</v>
      </c>
      <c r="BC21" s="25">
        <v>1.5936947811085901E-4</v>
      </c>
      <c r="BD21" s="25">
        <v>1.10770327992636E-2</v>
      </c>
      <c r="BE21" s="25">
        <v>17.537346421292199</v>
      </c>
      <c r="BF21" s="25">
        <v>0.37769380005180803</v>
      </c>
      <c r="BG21" s="25">
        <v>63.527668139794997</v>
      </c>
      <c r="BH21" s="25">
        <v>17.1568330715344</v>
      </c>
      <c r="BI21" s="25">
        <v>8.64710368238892</v>
      </c>
      <c r="BJ21" s="25">
        <v>158.842293889118</v>
      </c>
      <c r="BK21" s="25">
        <v>6.0060047876100198</v>
      </c>
      <c r="BL21" s="25">
        <v>9.8202260912603201</v>
      </c>
      <c r="BM21" s="25">
        <v>34.923938033234599</v>
      </c>
      <c r="BN21" s="25">
        <v>4.4241372411492598E-2</v>
      </c>
      <c r="BO21" s="25">
        <v>123.031424850878</v>
      </c>
      <c r="BP21" s="25">
        <v>4.7416654281983401</v>
      </c>
      <c r="BQ21" s="25">
        <v>0</v>
      </c>
      <c r="BR21" s="25">
        <v>9.3264767570010506E-3</v>
      </c>
      <c r="BS21" s="25">
        <v>0.51380691181004901</v>
      </c>
      <c r="BT21" s="91">
        <v>0</v>
      </c>
      <c r="BU21" s="25">
        <v>3.58577119740736E-2</v>
      </c>
      <c r="BV21" s="25">
        <v>614.32227760269404</v>
      </c>
      <c r="BW21" s="25">
        <v>0.18973743592640899</v>
      </c>
      <c r="BX21" s="48"/>
      <c r="BY21" s="22">
        <f t="shared" si="0"/>
        <v>-5.7387221451093897E-4</v>
      </c>
      <c r="BZ21" s="54">
        <f t="shared" si="1"/>
        <v>-5.1745741455647002E-4</v>
      </c>
      <c r="CA21" s="22">
        <f t="shared" si="2"/>
        <v>-8.5049693895770907E-4</v>
      </c>
      <c r="CB21" s="22">
        <f t="shared" si="3"/>
        <v>1.1744795542090344E-2</v>
      </c>
      <c r="CC21" s="22">
        <f t="shared" si="4"/>
        <v>-4.8747605884770403E-4</v>
      </c>
      <c r="CD21" s="22">
        <f t="shared" si="5"/>
        <v>-1.0872460840156627E-3</v>
      </c>
      <c r="CE21" s="22">
        <f t="shared" si="6"/>
        <v>-5.4255487035131196E-4</v>
      </c>
      <c r="CF21" s="22">
        <f t="shared" si="7"/>
        <v>-1.0893664320710567E-3</v>
      </c>
      <c r="CH21" s="91">
        <f t="shared" si="8"/>
        <v>-1.302816625559899</v>
      </c>
      <c r="CI21" s="91">
        <f t="shared" si="9"/>
        <v>-0.13391102912200381</v>
      </c>
    </row>
    <row r="22" spans="1:87" x14ac:dyDescent="0.25">
      <c r="A22" s="27" t="s">
        <v>129</v>
      </c>
      <c r="B22" s="75">
        <v>1179.6745000000001</v>
      </c>
      <c r="C22" s="75">
        <v>76.3769554</v>
      </c>
      <c r="D22" s="75">
        <v>2132.5044845000002</v>
      </c>
      <c r="E22" s="75">
        <v>269.04833145999999</v>
      </c>
      <c r="F22" s="75">
        <v>246.99132732000001</v>
      </c>
      <c r="G22" s="75">
        <v>357.45971718999999</v>
      </c>
      <c r="H22" s="75">
        <v>205.90946790999999</v>
      </c>
      <c r="I22" s="75"/>
      <c r="J22" s="25"/>
      <c r="K22" s="25" t="s">
        <v>129</v>
      </c>
      <c r="L22" s="91">
        <v>2.5958078307732099E-2</v>
      </c>
      <c r="M22" s="25">
        <v>6.3340358098293095E-2</v>
      </c>
      <c r="N22" s="25">
        <v>0.123405226248648</v>
      </c>
      <c r="O22" s="25">
        <v>0.12134376162377</v>
      </c>
      <c r="P22" s="91">
        <v>9.6107254848790499E-2</v>
      </c>
      <c r="Q22" s="25">
        <v>2.0327982143994901E-2</v>
      </c>
      <c r="R22" s="25">
        <v>5.1860231375432404</v>
      </c>
      <c r="S22" s="25">
        <v>630.31750682821905</v>
      </c>
      <c r="T22" s="25">
        <v>1178.76017526744</v>
      </c>
      <c r="U22" s="25">
        <v>6.2495963384811102</v>
      </c>
      <c r="V22" s="25">
        <v>47.220340042887202</v>
      </c>
      <c r="W22" s="25">
        <v>0.98266412513235901</v>
      </c>
      <c r="X22" s="25">
        <v>7.7343617400949E-2</v>
      </c>
      <c r="Y22" s="91">
        <v>1.49346440996048E-2</v>
      </c>
      <c r="Z22" s="25">
        <v>155.50189822164</v>
      </c>
      <c r="AA22" s="25">
        <v>155.50189822164</v>
      </c>
      <c r="AB22" s="25">
        <v>0</v>
      </c>
      <c r="AC22" s="25">
        <v>0</v>
      </c>
      <c r="AD22" s="25">
        <v>0.97299462298649098</v>
      </c>
      <c r="AE22" s="25">
        <v>1.42229401267657E-2</v>
      </c>
      <c r="AF22" s="91">
        <v>0.62050392630798501</v>
      </c>
      <c r="AG22" s="25">
        <v>3.6133151443200701E-2</v>
      </c>
      <c r="AH22" s="25">
        <v>0.28527507374967598</v>
      </c>
      <c r="AI22" s="25">
        <v>7.7688996184460896E-3</v>
      </c>
      <c r="AJ22" s="25">
        <v>76.324529439970902</v>
      </c>
      <c r="AK22" s="25">
        <v>0</v>
      </c>
      <c r="AL22" s="91">
        <v>253.20534684766599</v>
      </c>
      <c r="AM22" s="25">
        <v>1917.3677516228699</v>
      </c>
      <c r="AN22" s="25">
        <v>213.040910290624</v>
      </c>
      <c r="AO22" s="25">
        <v>2130.4086619135001</v>
      </c>
      <c r="AP22" s="25">
        <v>1.06116289122945E-4</v>
      </c>
      <c r="AQ22" s="25">
        <v>3.88643509355864</v>
      </c>
      <c r="AR22" s="25">
        <v>2.0820613483467998</v>
      </c>
      <c r="AS22" s="25">
        <v>15.785643367803599</v>
      </c>
      <c r="AT22" s="25">
        <v>2.7682153808760002</v>
      </c>
      <c r="AU22" s="25">
        <v>8.0790046131715094</v>
      </c>
      <c r="AV22" s="25">
        <v>16.268865435385202</v>
      </c>
      <c r="AW22" s="25">
        <v>4.00141037936032</v>
      </c>
      <c r="AX22" s="25">
        <v>0</v>
      </c>
      <c r="AY22" s="25">
        <v>1.1411822983184201</v>
      </c>
      <c r="AZ22" s="25">
        <v>271.93074117748802</v>
      </c>
      <c r="BA22" s="25">
        <v>246.845055811218</v>
      </c>
      <c r="BB22" s="25">
        <v>25.085685366270301</v>
      </c>
      <c r="BC22" s="25">
        <v>2.9532774461658699E-4</v>
      </c>
      <c r="BD22" s="25">
        <v>5.99439430766601E-3</v>
      </c>
      <c r="BE22" s="25">
        <v>10.9874529803733</v>
      </c>
      <c r="BF22" s="25">
        <v>0.50396511406162903</v>
      </c>
      <c r="BG22" s="25">
        <v>43.588157674564698</v>
      </c>
      <c r="BH22" s="25">
        <v>11.5841768492644</v>
      </c>
      <c r="BI22" s="25">
        <v>5.9108275114778097</v>
      </c>
      <c r="BJ22" s="25">
        <v>108.936170582626</v>
      </c>
      <c r="BK22" s="25">
        <v>13.906285201509199</v>
      </c>
      <c r="BL22" s="25">
        <v>6.5676911776539502</v>
      </c>
      <c r="BM22" s="25">
        <v>24.395738053429</v>
      </c>
      <c r="BN22" s="25">
        <v>2.3846690256121902E-2</v>
      </c>
      <c r="BO22" s="25">
        <v>357.07128236908699</v>
      </c>
      <c r="BP22" s="25">
        <v>8.0959293205471496</v>
      </c>
      <c r="BQ22" s="25">
        <v>0</v>
      </c>
      <c r="BR22" s="25">
        <v>2.8317793848200601E-2</v>
      </c>
      <c r="BS22" s="25">
        <v>0.97961873889958395</v>
      </c>
      <c r="BT22" s="91">
        <v>0</v>
      </c>
      <c r="BU22" s="25">
        <v>0.40709812615102697</v>
      </c>
      <c r="BV22" s="25">
        <v>205.763393695883</v>
      </c>
      <c r="BW22" s="25">
        <v>0.42281741229738101</v>
      </c>
      <c r="BX22" s="48"/>
      <c r="BY22" s="22">
        <f t="shared" si="0"/>
        <v>-7.7506526805495033E-4</v>
      </c>
      <c r="BZ22" s="54">
        <f t="shared" si="1"/>
        <v>-6.864107079751113E-4</v>
      </c>
      <c r="CA22" s="22">
        <f t="shared" si="2"/>
        <v>-9.8279867720492105E-4</v>
      </c>
      <c r="CB22" s="22">
        <f t="shared" si="3"/>
        <v>1.0713352882905966E-2</v>
      </c>
      <c r="CC22" s="22">
        <f t="shared" si="4"/>
        <v>-5.9221313707302368E-4</v>
      </c>
      <c r="CD22" s="22">
        <f t="shared" si="5"/>
        <v>-1.0866534108136753E-3</v>
      </c>
      <c r="CE22" s="22">
        <f t="shared" si="6"/>
        <v>-7.0940989552185116E-4</v>
      </c>
      <c r="CF22" s="22" t="str">
        <f t="shared" si="7"/>
        <v/>
      </c>
      <c r="CH22" s="91">
        <f t="shared" si="8"/>
        <v>-2.0958225865001623</v>
      </c>
      <c r="CI22" s="91">
        <f t="shared" si="9"/>
        <v>-0.3884348209130053</v>
      </c>
    </row>
    <row r="23" spans="1:87" x14ac:dyDescent="0.25">
      <c r="A23" s="27" t="s">
        <v>22</v>
      </c>
      <c r="B23" s="75">
        <v>6664.9112400000004</v>
      </c>
      <c r="C23" s="75">
        <v>771.31880822000005</v>
      </c>
      <c r="D23" s="75">
        <v>11943.223103</v>
      </c>
      <c r="E23" s="75">
        <v>2110.0430136999998</v>
      </c>
      <c r="F23" s="75">
        <v>1582.1364899</v>
      </c>
      <c r="G23" s="75">
        <v>16123.770828000001</v>
      </c>
      <c r="H23" s="75">
        <v>869.72849796000003</v>
      </c>
      <c r="I23" s="75">
        <v>46.035710450000003</v>
      </c>
      <c r="J23" s="25"/>
      <c r="K23" s="25" t="s">
        <v>22</v>
      </c>
      <c r="L23" s="91">
        <v>0</v>
      </c>
      <c r="M23" s="25">
        <v>1.8615888497605201E-2</v>
      </c>
      <c r="N23" s="25">
        <v>0.93199658589407897</v>
      </c>
      <c r="O23" s="25">
        <v>0.93199658589407897</v>
      </c>
      <c r="P23" s="91">
        <v>0.37592521693480302</v>
      </c>
      <c r="Q23" s="25">
        <v>1.3258813346935801E-2</v>
      </c>
      <c r="R23" s="25">
        <v>20.393283564895398</v>
      </c>
      <c r="S23" s="25">
        <v>3573.6157315074302</v>
      </c>
      <c r="T23" s="25">
        <v>6662.7639923570496</v>
      </c>
      <c r="U23" s="25">
        <v>72.583765719175204</v>
      </c>
      <c r="V23" s="25">
        <v>452.237438290851</v>
      </c>
      <c r="W23" s="25">
        <v>18.2469149502273</v>
      </c>
      <c r="X23" s="25">
        <v>4.8750034512960401E-2</v>
      </c>
      <c r="Y23" s="91">
        <v>0</v>
      </c>
      <c r="Z23" s="25">
        <v>349.838452553845</v>
      </c>
      <c r="AA23" s="25">
        <v>349.838452553845</v>
      </c>
      <c r="AB23" s="25">
        <v>46.001700436673801</v>
      </c>
      <c r="AC23" s="25">
        <v>0</v>
      </c>
      <c r="AD23" s="25">
        <v>11.201418818476901</v>
      </c>
      <c r="AE23" s="25">
        <v>0</v>
      </c>
      <c r="AF23" s="91">
        <v>0.38098128116552799</v>
      </c>
      <c r="AG23" s="25">
        <v>3.4155949844849702E-3</v>
      </c>
      <c r="AH23" s="25">
        <v>0.39013101013354501</v>
      </c>
      <c r="AI23" s="25">
        <v>2.3052831733824902E-3</v>
      </c>
      <c r="AJ23" s="25">
        <v>770.89877071014405</v>
      </c>
      <c r="AK23" s="25">
        <v>0</v>
      </c>
      <c r="AL23" s="91">
        <v>1321.4793128741101</v>
      </c>
      <c r="AM23" s="25">
        <v>10742.208301162</v>
      </c>
      <c r="AN23" s="25">
        <v>1193.57855557826</v>
      </c>
      <c r="AO23" s="25">
        <v>11935.7868567403</v>
      </c>
      <c r="AP23" s="25">
        <v>0</v>
      </c>
      <c r="AQ23" s="25">
        <v>42.067083165352102</v>
      </c>
      <c r="AR23" s="25">
        <v>54.156288791406602</v>
      </c>
      <c r="AS23" s="25">
        <v>171.41417251961801</v>
      </c>
      <c r="AT23" s="25">
        <v>36.0983365143301</v>
      </c>
      <c r="AU23" s="25">
        <v>22.528552745894601</v>
      </c>
      <c r="AV23" s="25">
        <v>87.442646040705299</v>
      </c>
      <c r="AW23" s="25">
        <v>35.857532940221297</v>
      </c>
      <c r="AX23" s="25">
        <v>0</v>
      </c>
      <c r="AY23" s="25">
        <v>6.71924352035892</v>
      </c>
      <c r="AZ23" s="25">
        <v>2232.8880715210898</v>
      </c>
      <c r="BA23" s="25">
        <v>1581.20870070769</v>
      </c>
      <c r="BB23" s="25">
        <v>651.67937081340494</v>
      </c>
      <c r="BC23" s="25">
        <v>4.9674685979155301E-4</v>
      </c>
      <c r="BD23" s="25">
        <v>0.227776499798828</v>
      </c>
      <c r="BE23" s="25">
        <v>492.04848701670397</v>
      </c>
      <c r="BF23" s="25">
        <v>0.71283236605543498</v>
      </c>
      <c r="BG23" s="25">
        <v>152.666811390574</v>
      </c>
      <c r="BH23" s="25">
        <v>38.248852481710301</v>
      </c>
      <c r="BI23" s="25">
        <v>19.460941207529</v>
      </c>
      <c r="BJ23" s="25">
        <v>381.43016336462898</v>
      </c>
      <c r="BK23" s="25">
        <v>100.767229210049</v>
      </c>
      <c r="BL23" s="25">
        <v>91.753058704077304</v>
      </c>
      <c r="BM23" s="25">
        <v>158.39096669759601</v>
      </c>
      <c r="BN23" s="25">
        <v>3.4657136792385201</v>
      </c>
      <c r="BO23" s="25">
        <v>16116.8574743189</v>
      </c>
      <c r="BP23" s="25">
        <v>82.256591027426495</v>
      </c>
      <c r="BQ23" s="25">
        <v>258.81811802972902</v>
      </c>
      <c r="BR23" s="25">
        <v>2.9062337282693099E-2</v>
      </c>
      <c r="BS23" s="25">
        <v>25.0536299474693</v>
      </c>
      <c r="BT23" s="91">
        <v>0</v>
      </c>
      <c r="BU23" s="25">
        <v>0.48356592929115799</v>
      </c>
      <c r="BV23" s="25">
        <v>869.38255035048201</v>
      </c>
      <c r="BW23" s="25">
        <v>55.503395339270398</v>
      </c>
      <c r="BX23" s="48"/>
      <c r="BY23" s="22">
        <f t="shared" si="0"/>
        <v>-3.2217197883505311E-4</v>
      </c>
      <c r="BZ23" s="54">
        <f t="shared" si="1"/>
        <v>-5.4457055290190208E-4</v>
      </c>
      <c r="CA23" s="22">
        <f t="shared" si="2"/>
        <v>-6.2263311968376077E-4</v>
      </c>
      <c r="CB23" s="22">
        <f t="shared" si="3"/>
        <v>5.8219219714236485E-2</v>
      </c>
      <c r="CC23" s="22">
        <f t="shared" si="4"/>
        <v>-5.8641539350921801E-4</v>
      </c>
      <c r="CD23" s="22">
        <f t="shared" si="5"/>
        <v>-4.2876779599812905E-4</v>
      </c>
      <c r="CE23" s="22">
        <f t="shared" si="6"/>
        <v>-3.9776506154444913E-4</v>
      </c>
      <c r="CF23" s="22">
        <f t="shared" si="7"/>
        <v>-7.3877459462999724E-4</v>
      </c>
      <c r="CH23" s="91">
        <f t="shared" si="8"/>
        <v>-7.4362462597000558</v>
      </c>
      <c r="CI23" s="91">
        <f t="shared" si="9"/>
        <v>-6.9133536811004888</v>
      </c>
    </row>
    <row r="24" spans="1:87" x14ac:dyDescent="0.25">
      <c r="A24" s="27" t="s">
        <v>23</v>
      </c>
      <c r="B24" s="75">
        <v>2461.5378999999998</v>
      </c>
      <c r="C24" s="75">
        <v>315.10103657000002</v>
      </c>
      <c r="D24" s="75">
        <v>6218.9120585000001</v>
      </c>
      <c r="E24" s="75">
        <v>530.10488979000002</v>
      </c>
      <c r="F24" s="75">
        <v>384.95151627000001</v>
      </c>
      <c r="G24" s="75">
        <v>3951.9850762999999</v>
      </c>
      <c r="H24" s="75">
        <v>269.95644793000002</v>
      </c>
      <c r="I24" s="75">
        <v>45.239078480000003</v>
      </c>
      <c r="J24" s="25"/>
      <c r="K24" s="25" t="s">
        <v>23</v>
      </c>
      <c r="L24" s="91">
        <v>0</v>
      </c>
      <c r="M24" s="25">
        <v>0.22428978738868</v>
      </c>
      <c r="N24" s="25">
        <v>9.7740933240827305E-2</v>
      </c>
      <c r="O24" s="25">
        <v>9.7740933240827305E-2</v>
      </c>
      <c r="P24" s="91">
        <v>4.0479181644868398E-2</v>
      </c>
      <c r="Q24" s="25">
        <v>4.9012253313712201E-2</v>
      </c>
      <c r="R24" s="25">
        <v>2.0844198730510102</v>
      </c>
      <c r="S24" s="25">
        <v>504.10933102372297</v>
      </c>
      <c r="T24" s="25">
        <v>2459.1246818432801</v>
      </c>
      <c r="U24" s="25">
        <v>3.26850188627325</v>
      </c>
      <c r="V24" s="25">
        <v>42.113567751234903</v>
      </c>
      <c r="W24" s="25">
        <v>0.89570698560789697</v>
      </c>
      <c r="X24" s="25">
        <v>0.256168381204054</v>
      </c>
      <c r="Y24" s="91">
        <v>0</v>
      </c>
      <c r="Z24" s="25">
        <v>119.32790572164799</v>
      </c>
      <c r="AA24" s="25">
        <v>119.32790572164799</v>
      </c>
      <c r="AB24" s="25">
        <v>45.180170076903799</v>
      </c>
      <c r="AC24" s="25">
        <v>0</v>
      </c>
      <c r="AD24" s="25">
        <v>2.6845905546388198</v>
      </c>
      <c r="AE24" s="25">
        <v>0</v>
      </c>
      <c r="AF24" s="91">
        <v>1.40836008010756</v>
      </c>
      <c r="AG24" s="25">
        <v>1.26261834179356E-2</v>
      </c>
      <c r="AH24" s="25">
        <v>1.44215193496585</v>
      </c>
      <c r="AI24" s="25">
        <v>8.5224110753815505E-3</v>
      </c>
      <c r="AJ24" s="25">
        <v>314.87766885442301</v>
      </c>
      <c r="AK24" s="25">
        <v>0</v>
      </c>
      <c r="AL24" s="91">
        <v>312.05290506456703</v>
      </c>
      <c r="AM24" s="25">
        <v>5590.2338196480296</v>
      </c>
      <c r="AN24" s="25">
        <v>621.13730021241497</v>
      </c>
      <c r="AO24" s="25">
        <v>6211.3711198604396</v>
      </c>
      <c r="AP24" s="25">
        <v>0</v>
      </c>
      <c r="AQ24" s="25">
        <v>6.7230002799318704</v>
      </c>
      <c r="AR24" s="25">
        <v>15.6443710605334</v>
      </c>
      <c r="AS24" s="25">
        <v>44.908366280408003</v>
      </c>
      <c r="AT24" s="25">
        <v>9.9371888590530002</v>
      </c>
      <c r="AU24" s="25">
        <v>4.9407125160799596</v>
      </c>
      <c r="AV24" s="25">
        <v>18.934246302793799</v>
      </c>
      <c r="AW24" s="25">
        <v>9.1952939231799409</v>
      </c>
      <c r="AX24" s="25">
        <v>0</v>
      </c>
      <c r="AY24" s="25">
        <v>2.35512054902803</v>
      </c>
      <c r="AZ24" s="25">
        <v>542.72160817608301</v>
      </c>
      <c r="BA24" s="25">
        <v>384.53837903175202</v>
      </c>
      <c r="BB24" s="25">
        <v>158.18322914433099</v>
      </c>
      <c r="BC24" s="25">
        <v>7.4907359579358202E-3</v>
      </c>
      <c r="BD24" s="25">
        <v>7.4133366402663103E-2</v>
      </c>
      <c r="BE24" s="25">
        <v>150.10512208215499</v>
      </c>
      <c r="BF24" s="25">
        <v>2.7059504632461899</v>
      </c>
      <c r="BG24" s="25">
        <v>25.8472765202246</v>
      </c>
      <c r="BH24" s="25">
        <v>7.0135751017708596</v>
      </c>
      <c r="BI24" s="25">
        <v>3.18414668551618</v>
      </c>
      <c r="BJ24" s="25">
        <v>64.565683810137898</v>
      </c>
      <c r="BK24" s="25">
        <v>10.64805430324</v>
      </c>
      <c r="BL24" s="25">
        <v>26.002544452344299</v>
      </c>
      <c r="BM24" s="25">
        <v>42.955241593280299</v>
      </c>
      <c r="BN24" s="25">
        <v>1.0702810100475599</v>
      </c>
      <c r="BO24" s="25">
        <v>3947.9579701339799</v>
      </c>
      <c r="BP24" s="25">
        <v>26.645380274763699</v>
      </c>
      <c r="BQ24" s="25">
        <v>92.465485646036797</v>
      </c>
      <c r="BR24" s="25">
        <v>0.107434118734326</v>
      </c>
      <c r="BS24" s="25">
        <v>19.404350550911399</v>
      </c>
      <c r="BT24" s="91">
        <v>0</v>
      </c>
      <c r="BU24" s="25">
        <v>9.5638838052216499E-2</v>
      </c>
      <c r="BV24" s="25">
        <v>269.69053009143602</v>
      </c>
      <c r="BW24" s="25">
        <v>56.641101747495</v>
      </c>
      <c r="BX24" s="48"/>
      <c r="BY24" s="22">
        <f t="shared" si="0"/>
        <v>-9.8037009981431626E-4</v>
      </c>
      <c r="BZ24" s="54">
        <f t="shared" si="1"/>
        <v>-7.0887648612159057E-4</v>
      </c>
      <c r="CA24" s="22">
        <f t="shared" si="2"/>
        <v>-1.2125816491091017E-3</v>
      </c>
      <c r="CB24" s="22">
        <f t="shared" si="3"/>
        <v>2.3800418802175323E-2</v>
      </c>
      <c r="CC24" s="22">
        <f t="shared" si="4"/>
        <v>-1.0732188880592146E-3</v>
      </c>
      <c r="CD24" s="22">
        <f t="shared" si="5"/>
        <v>-1.0190084446853244E-3</v>
      </c>
      <c r="CE24" s="22">
        <f t="shared" si="6"/>
        <v>-9.8503977438968329E-4</v>
      </c>
      <c r="CF24" s="22">
        <f t="shared" si="7"/>
        <v>-1.3021574504937651E-3</v>
      </c>
      <c r="CH24" s="91">
        <f t="shared" si="8"/>
        <v>-7.5409386395604088</v>
      </c>
      <c r="CI24" s="91">
        <f t="shared" si="9"/>
        <v>-4.0271061660200758</v>
      </c>
    </row>
    <row r="25" spans="1:87" x14ac:dyDescent="0.25">
      <c r="A25" s="27" t="s">
        <v>24</v>
      </c>
      <c r="B25" s="75">
        <v>7294.7275799999998</v>
      </c>
      <c r="C25" s="75">
        <v>1028.1839239999999</v>
      </c>
      <c r="D25" s="75">
        <v>2930.4386573000002</v>
      </c>
      <c r="E25" s="75">
        <v>551.99534175999997</v>
      </c>
      <c r="F25" s="75">
        <v>556.83514850999995</v>
      </c>
      <c r="G25" s="75">
        <v>12.678109449999999</v>
      </c>
      <c r="H25" s="75">
        <v>273.90437680000002</v>
      </c>
      <c r="I25" s="75">
        <v>12.257402600000001</v>
      </c>
      <c r="J25" s="25"/>
      <c r="K25" s="25" t="s">
        <v>24</v>
      </c>
      <c r="L25" s="91">
        <v>0</v>
      </c>
      <c r="M25" s="25">
        <v>0.60028545546277701</v>
      </c>
      <c r="N25" s="25">
        <v>0.58989588992238595</v>
      </c>
      <c r="O25" s="25">
        <v>0.58989588992238595</v>
      </c>
      <c r="P25" s="91">
        <v>3.6126977099489102E-2</v>
      </c>
      <c r="Q25" s="25">
        <v>4.7325143627670298E-2</v>
      </c>
      <c r="R25" s="25">
        <v>5.6833386677682904</v>
      </c>
      <c r="S25" s="25">
        <v>567.573671052701</v>
      </c>
      <c r="T25" s="25">
        <v>7293.10615986009</v>
      </c>
      <c r="U25" s="25">
        <v>2.2779677654954602</v>
      </c>
      <c r="V25" s="25">
        <v>6.6289155156202897</v>
      </c>
      <c r="W25" s="25">
        <v>0.136912943464673</v>
      </c>
      <c r="X25" s="25">
        <v>2.1974401075326302</v>
      </c>
      <c r="Y25" s="91">
        <v>0</v>
      </c>
      <c r="Z25" s="25">
        <v>214.89266765441801</v>
      </c>
      <c r="AA25" s="25">
        <v>214.89266765441801</v>
      </c>
      <c r="AB25" s="25">
        <v>12.240577945402499</v>
      </c>
      <c r="AC25" s="25">
        <v>0</v>
      </c>
      <c r="AD25" s="25">
        <v>0.13361016719466201</v>
      </c>
      <c r="AE25" s="25">
        <v>0</v>
      </c>
      <c r="AF25" s="91">
        <v>3.76365172657946</v>
      </c>
      <c r="AG25" s="25">
        <v>0.110773118561263</v>
      </c>
      <c r="AH25" s="25">
        <v>7.0184379173376996</v>
      </c>
      <c r="AI25" s="25">
        <v>0.12682350071429699</v>
      </c>
      <c r="AJ25" s="25">
        <v>1028.29502334884</v>
      </c>
      <c r="AK25" s="25">
        <v>0</v>
      </c>
      <c r="AL25" s="91">
        <v>281.82145952509097</v>
      </c>
      <c r="AM25" s="25">
        <v>2636.6452466698602</v>
      </c>
      <c r="AN25" s="25">
        <v>292.960665032093</v>
      </c>
      <c r="AO25" s="25">
        <v>2929.6059117019499</v>
      </c>
      <c r="AP25" s="25">
        <v>0</v>
      </c>
      <c r="AQ25" s="25">
        <v>0.714173475592079</v>
      </c>
      <c r="AR25" s="25">
        <v>3.51850535988028</v>
      </c>
      <c r="AS25" s="25">
        <v>22.957107142313799</v>
      </c>
      <c r="AT25" s="25">
        <v>5.4208825529368303</v>
      </c>
      <c r="AU25" s="25">
        <v>15.489865206230199</v>
      </c>
      <c r="AV25" s="25">
        <v>31.6857701256138</v>
      </c>
      <c r="AW25" s="25">
        <v>6.9074769164911203</v>
      </c>
      <c r="AX25" s="25">
        <v>0</v>
      </c>
      <c r="AY25" s="25">
        <v>6.2467383607985001</v>
      </c>
      <c r="AZ25" s="25">
        <v>610.79994705290005</v>
      </c>
      <c r="BA25" s="25">
        <v>556.63861312660401</v>
      </c>
      <c r="BB25" s="25">
        <v>54.161333926296102</v>
      </c>
      <c r="BC25" s="25">
        <v>5.0852915337003902E-2</v>
      </c>
      <c r="BD25" s="25">
        <v>3.2162066171729001E-3</v>
      </c>
      <c r="BE25" s="25">
        <v>19.0139091037715</v>
      </c>
      <c r="BF25" s="25">
        <v>27.7249038509235</v>
      </c>
      <c r="BG25" s="25">
        <v>83.837365956116997</v>
      </c>
      <c r="BH25" s="25">
        <v>20.660706867901201</v>
      </c>
      <c r="BI25" s="25">
        <v>10.843382564438301</v>
      </c>
      <c r="BJ25" s="25">
        <v>209.53690699831799</v>
      </c>
      <c r="BK25" s="25">
        <v>4.6127852210395899</v>
      </c>
      <c r="BL25" s="25">
        <v>14.011778504374499</v>
      </c>
      <c r="BM25" s="25">
        <v>101.682063361806</v>
      </c>
      <c r="BN25" s="25">
        <v>4.2882750486394703E-3</v>
      </c>
      <c r="BO25" s="25">
        <v>12.6604160342157</v>
      </c>
      <c r="BP25" s="25">
        <v>17.737669351050702</v>
      </c>
      <c r="BQ25" s="25">
        <v>0</v>
      </c>
      <c r="BR25" s="25">
        <v>1.8322323806963301</v>
      </c>
      <c r="BS25" s="25">
        <v>2.5939353262071099</v>
      </c>
      <c r="BT25" s="91">
        <v>7.4614159549595493E-2</v>
      </c>
      <c r="BU25" s="25">
        <v>1.58450438622993</v>
      </c>
      <c r="BV25" s="25">
        <v>273.863994068762</v>
      </c>
      <c r="BW25" s="25">
        <v>9.5120591334733301E-2</v>
      </c>
      <c r="BX25" s="48"/>
      <c r="BY25" s="22">
        <f t="shared" si="0"/>
        <v>-2.2227288437134309E-4</v>
      </c>
      <c r="BZ25" s="54">
        <f t="shared" si="1"/>
        <v>1.0805396412721086E-4</v>
      </c>
      <c r="CA25" s="22">
        <f t="shared" si="2"/>
        <v>-2.8417097077796717E-4</v>
      </c>
      <c r="CB25" s="22">
        <f t="shared" si="3"/>
        <v>0.10653098105032111</v>
      </c>
      <c r="CC25" s="22">
        <f t="shared" si="4"/>
        <v>-3.5295075018492713E-4</v>
      </c>
      <c r="CD25" s="22">
        <f t="shared" si="5"/>
        <v>-1.3955878716837352E-3</v>
      </c>
      <c r="CE25" s="22">
        <f t="shared" si="6"/>
        <v>-1.4743368364468509E-4</v>
      </c>
      <c r="CF25" s="22">
        <f t="shared" si="7"/>
        <v>-1.3726117307675987E-3</v>
      </c>
      <c r="CH25" s="91">
        <f t="shared" si="8"/>
        <v>-0.83274559805022363</v>
      </c>
      <c r="CI25" s="91">
        <f t="shared" si="9"/>
        <v>-1.7693415784298949E-2</v>
      </c>
    </row>
    <row r="26" spans="1:87" x14ac:dyDescent="0.25">
      <c r="A26" s="27" t="s">
        <v>25</v>
      </c>
      <c r="B26" s="75">
        <v>5948.3085799999999</v>
      </c>
      <c r="C26" s="75">
        <v>186.11699329000001</v>
      </c>
      <c r="D26" s="75">
        <v>11956.980326999999</v>
      </c>
      <c r="E26" s="75">
        <v>2183.3490956999999</v>
      </c>
      <c r="F26" s="75">
        <v>1771.9380647</v>
      </c>
      <c r="G26" s="75">
        <v>44547.329812999997</v>
      </c>
      <c r="H26" s="75">
        <v>548.74817322000001</v>
      </c>
      <c r="I26" s="75">
        <v>71.065206540000005</v>
      </c>
      <c r="J26" s="25"/>
      <c r="K26" s="25" t="s">
        <v>25</v>
      </c>
      <c r="L26" s="91">
        <v>0</v>
      </c>
      <c r="M26" s="25">
        <v>0</v>
      </c>
      <c r="N26" s="25">
        <v>7.1130037540766106E-2</v>
      </c>
      <c r="O26" s="25">
        <v>7.1130037540766106E-2</v>
      </c>
      <c r="P26" s="91">
        <v>2.86681937035995E-2</v>
      </c>
      <c r="Q26" s="25">
        <v>0</v>
      </c>
      <c r="R26" s="25">
        <v>0.46652625466704101</v>
      </c>
      <c r="S26" s="25">
        <v>349.61532676183202</v>
      </c>
      <c r="T26" s="25">
        <v>5946.9117062116302</v>
      </c>
      <c r="U26" s="25">
        <v>1.4937197939383899</v>
      </c>
      <c r="V26" s="25">
        <v>42.872486822088298</v>
      </c>
      <c r="W26" s="25">
        <v>0.75870331581871397</v>
      </c>
      <c r="X26" s="25">
        <v>0</v>
      </c>
      <c r="Y26" s="91">
        <v>0</v>
      </c>
      <c r="Z26" s="25">
        <v>73.003944278756805</v>
      </c>
      <c r="AA26" s="25">
        <v>73.003944278756805</v>
      </c>
      <c r="AB26" s="25">
        <v>71.048261831703499</v>
      </c>
      <c r="AC26" s="25">
        <v>0</v>
      </c>
      <c r="AD26" s="25">
        <v>7.87166724573708</v>
      </c>
      <c r="AE26" s="25">
        <v>0</v>
      </c>
      <c r="AF26" s="91">
        <v>0</v>
      </c>
      <c r="AG26" s="25">
        <v>0</v>
      </c>
      <c r="AH26" s="25">
        <v>0</v>
      </c>
      <c r="AI26" s="25">
        <v>0</v>
      </c>
      <c r="AJ26" s="25">
        <v>186.12553711646399</v>
      </c>
      <c r="AK26" s="25">
        <v>0</v>
      </c>
      <c r="AL26" s="91">
        <v>591.21613663420305</v>
      </c>
      <c r="AM26" s="25">
        <v>10755.695014417101</v>
      </c>
      <c r="AN26" s="25">
        <v>1195.07714443382</v>
      </c>
      <c r="AO26" s="25">
        <v>11950.772158850899</v>
      </c>
      <c r="AP26" s="25">
        <v>0</v>
      </c>
      <c r="AQ26" s="25">
        <v>15.813115275324201</v>
      </c>
      <c r="AR26" s="25">
        <v>100.08895174787899</v>
      </c>
      <c r="AS26" s="25">
        <v>141.47955615082901</v>
      </c>
      <c r="AT26" s="25">
        <v>58.5190536516807</v>
      </c>
      <c r="AU26" s="25">
        <v>4.1562315053710099</v>
      </c>
      <c r="AV26" s="25">
        <v>78.643794280108196</v>
      </c>
      <c r="AW26" s="25">
        <v>50.283185710852798</v>
      </c>
      <c r="AX26" s="25">
        <v>0</v>
      </c>
      <c r="AY26" s="25">
        <v>8.1322914454052899</v>
      </c>
      <c r="AZ26" s="25">
        <v>2550.7514026281301</v>
      </c>
      <c r="BA26" s="25">
        <v>1771.7590406854099</v>
      </c>
      <c r="BB26" s="25">
        <v>778.99236194271305</v>
      </c>
      <c r="BC26" s="25">
        <v>0</v>
      </c>
      <c r="BD26" s="25">
        <v>0.47111849688872698</v>
      </c>
      <c r="BE26" s="25">
        <v>973.43027956723199</v>
      </c>
      <c r="BF26" s="25">
        <v>0</v>
      </c>
      <c r="BG26" s="25">
        <v>41.298545055639103</v>
      </c>
      <c r="BH26" s="25">
        <v>10.8001016474037</v>
      </c>
      <c r="BI26" s="25">
        <v>3.6412894569464802</v>
      </c>
      <c r="BJ26" s="25">
        <v>102.98058616269</v>
      </c>
      <c r="BK26" s="25">
        <v>15.3480916981581</v>
      </c>
      <c r="BL26" s="25">
        <v>152.475683257659</v>
      </c>
      <c r="BM26" s="25">
        <v>179.66729613783201</v>
      </c>
      <c r="BN26" s="25">
        <v>7.1706325618258697</v>
      </c>
      <c r="BO26" s="25">
        <v>44525.323452676101</v>
      </c>
      <c r="BP26" s="25">
        <v>90.218240914819205</v>
      </c>
      <c r="BQ26" s="25">
        <v>1090.83989653444</v>
      </c>
      <c r="BR26" s="25">
        <v>0</v>
      </c>
      <c r="BS26" s="25">
        <v>71.453828816221801</v>
      </c>
      <c r="BT26" s="91">
        <v>0</v>
      </c>
      <c r="BU26" s="25">
        <v>3.1063473892094701E-2</v>
      </c>
      <c r="BV26" s="25">
        <v>548.40227692532403</v>
      </c>
      <c r="BW26" s="25">
        <v>222.004031545087</v>
      </c>
      <c r="BX26" s="48"/>
      <c r="BY26" s="22">
        <f t="shared" si="0"/>
        <v>-2.3483546113703857E-4</v>
      </c>
      <c r="BZ26" s="54">
        <f t="shared" si="1"/>
        <v>4.5905676386384661E-5</v>
      </c>
      <c r="CA26" s="22">
        <f t="shared" si="2"/>
        <v>-5.1920869478068075E-4</v>
      </c>
      <c r="CB26" s="22">
        <f t="shared" si="3"/>
        <v>0.16827465092582364</v>
      </c>
      <c r="CC26" s="22">
        <f t="shared" si="4"/>
        <v>-1.0103288492786603E-4</v>
      </c>
      <c r="CD26" s="22">
        <f t="shared" si="5"/>
        <v>-4.9399953748684481E-4</v>
      </c>
      <c r="CE26" s="22">
        <f t="shared" si="6"/>
        <v>-6.3033703173223502E-4</v>
      </c>
      <c r="CF26" s="22">
        <f t="shared" si="7"/>
        <v>-2.3843888059297836E-4</v>
      </c>
      <c r="CH26" s="91">
        <f t="shared" si="8"/>
        <v>-6.2081681490999472</v>
      </c>
      <c r="CI26" s="91">
        <f t="shared" si="9"/>
        <v>-22.006360323895933</v>
      </c>
    </row>
    <row r="27" spans="1:87" x14ac:dyDescent="0.25">
      <c r="A27" s="27" t="s">
        <v>26</v>
      </c>
      <c r="B27" s="75">
        <v>1116.0879</v>
      </c>
      <c r="C27" s="75">
        <v>12.6416422</v>
      </c>
      <c r="D27" s="75">
        <v>3887.7482061999999</v>
      </c>
      <c r="E27" s="75">
        <v>741.11261376000004</v>
      </c>
      <c r="F27" s="75">
        <v>602.64428452000004</v>
      </c>
      <c r="G27" s="75">
        <v>1743.1896706</v>
      </c>
      <c r="H27" s="75">
        <v>139.23455536</v>
      </c>
      <c r="I27" s="75">
        <v>24.955650439999999</v>
      </c>
      <c r="J27" s="25"/>
      <c r="K27" s="25" t="s">
        <v>26</v>
      </c>
      <c r="L27" s="91">
        <v>0</v>
      </c>
      <c r="M27" s="25">
        <v>0.32322157333840401</v>
      </c>
      <c r="N27" s="25">
        <v>6.4657869377403601E-2</v>
      </c>
      <c r="O27" s="25">
        <v>6.4657869377403601E-2</v>
      </c>
      <c r="P27" s="91">
        <v>3.1160211098066999E-2</v>
      </c>
      <c r="Q27" s="25">
        <v>0.23020816619609</v>
      </c>
      <c r="R27" s="25">
        <v>9.8538227065019801E-2</v>
      </c>
      <c r="S27" s="25">
        <v>30.186111625887101</v>
      </c>
      <c r="T27" s="25">
        <v>1115.5529971165699</v>
      </c>
      <c r="U27" s="25">
        <v>0</v>
      </c>
      <c r="V27" s="25">
        <v>2.2108914638988701</v>
      </c>
      <c r="W27" s="25">
        <v>0</v>
      </c>
      <c r="X27" s="25">
        <v>0.84642999823894705</v>
      </c>
      <c r="Y27" s="91">
        <v>0</v>
      </c>
      <c r="Z27" s="25">
        <v>13.676345600097401</v>
      </c>
      <c r="AA27" s="25">
        <v>13.676345600097401</v>
      </c>
      <c r="AB27" s="25">
        <v>24.958813801870601</v>
      </c>
      <c r="AC27" s="25">
        <v>0</v>
      </c>
      <c r="AD27" s="25">
        <v>1.62913975577859</v>
      </c>
      <c r="AE27" s="25">
        <v>0</v>
      </c>
      <c r="AF27" s="91">
        <v>6.61484649363691</v>
      </c>
      <c r="AG27" s="25">
        <v>5.93038424533033E-2</v>
      </c>
      <c r="AH27" s="25">
        <v>6.7737074447218601</v>
      </c>
      <c r="AI27" s="25">
        <v>4.0025926949685001E-2</v>
      </c>
      <c r="AJ27" s="25">
        <v>12.6219742492545</v>
      </c>
      <c r="AK27" s="25">
        <v>0</v>
      </c>
      <c r="AL27" s="91">
        <v>141.962735889041</v>
      </c>
      <c r="AM27" s="25">
        <v>3498.06485667179</v>
      </c>
      <c r="AN27" s="25">
        <v>388.67388318581101</v>
      </c>
      <c r="AO27" s="25">
        <v>3886.7387398576002</v>
      </c>
      <c r="AP27" s="25">
        <v>0</v>
      </c>
      <c r="AQ27" s="25">
        <v>2.9823745324272299</v>
      </c>
      <c r="AR27" s="25">
        <v>32.620265135336197</v>
      </c>
      <c r="AS27" s="25">
        <v>32.400389274095097</v>
      </c>
      <c r="AT27" s="25">
        <v>19.187439509912501</v>
      </c>
      <c r="AU27" s="25">
        <v>2.1039897743018199</v>
      </c>
      <c r="AV27" s="25">
        <v>24.741586450723901</v>
      </c>
      <c r="AW27" s="25">
        <v>16.091642531346899</v>
      </c>
      <c r="AX27" s="25">
        <v>0</v>
      </c>
      <c r="AY27" s="25">
        <v>3.7603058040972801</v>
      </c>
      <c r="AZ27" s="25">
        <v>741.444818461713</v>
      </c>
      <c r="BA27" s="25">
        <v>602.62549949810602</v>
      </c>
      <c r="BB27" s="25">
        <v>138.819318963607</v>
      </c>
      <c r="BC27" s="25">
        <v>8.6251756808148304E-3</v>
      </c>
      <c r="BD27" s="25">
        <v>0.155736294471359</v>
      </c>
      <c r="BE27" s="25">
        <v>319.203128512045</v>
      </c>
      <c r="BF27" s="25">
        <v>12.377128700320201</v>
      </c>
      <c r="BG27" s="25">
        <v>9.8309301096248198</v>
      </c>
      <c r="BH27" s="25">
        <v>2.8767647917458898</v>
      </c>
      <c r="BI27" s="25">
        <v>0.73440117539421301</v>
      </c>
      <c r="BJ27" s="25">
        <v>24.496513957020898</v>
      </c>
      <c r="BK27" s="25">
        <v>1.88295980383802</v>
      </c>
      <c r="BL27" s="25">
        <v>49.444414572551302</v>
      </c>
      <c r="BM27" s="25">
        <v>82.642206014759907</v>
      </c>
      <c r="BN27" s="25">
        <v>2.3504209887729601</v>
      </c>
      <c r="BO27" s="25">
        <v>1741.7051798766499</v>
      </c>
      <c r="BP27" s="25">
        <v>21.850884502395999</v>
      </c>
      <c r="BQ27" s="25">
        <v>42.6705299139646</v>
      </c>
      <c r="BR27" s="25">
        <v>0.50459703428517899</v>
      </c>
      <c r="BS27" s="25">
        <v>20.794662997001399</v>
      </c>
      <c r="BT27" s="91">
        <v>0</v>
      </c>
      <c r="BU27" s="25">
        <v>0.26167596157343798</v>
      </c>
      <c r="BV27" s="25">
        <v>139.20013961595399</v>
      </c>
      <c r="BW27" s="25">
        <v>50.884719796415801</v>
      </c>
      <c r="BX27" s="48"/>
      <c r="BY27" s="22">
        <f t="shared" si="0"/>
        <v>-4.792659103553132E-4</v>
      </c>
      <c r="BZ27" s="54">
        <f t="shared" si="1"/>
        <v>-1.5558066297351944E-3</v>
      </c>
      <c r="CA27" s="22">
        <f t="shared" si="2"/>
        <v>-2.5965322054290169E-4</v>
      </c>
      <c r="CB27" s="22">
        <f t="shared" si="3"/>
        <v>4.4825131234446072E-4</v>
      </c>
      <c r="CC27" s="22">
        <f t="shared" si="4"/>
        <v>-3.1170994858070383E-5</v>
      </c>
      <c r="CD27" s="22">
        <f t="shared" si="5"/>
        <v>-8.5159449277777486E-4</v>
      </c>
      <c r="CE27" s="22">
        <f t="shared" si="6"/>
        <v>-2.4717818042389666E-4</v>
      </c>
      <c r="CF27" s="22">
        <f t="shared" si="7"/>
        <v>1.2675934366877329E-4</v>
      </c>
      <c r="CH27" s="91">
        <f t="shared" si="8"/>
        <v>-1.009466342399719</v>
      </c>
      <c r="CI27" s="91">
        <f t="shared" si="9"/>
        <v>-1.4844907233500635</v>
      </c>
    </row>
    <row r="28" spans="1:87" x14ac:dyDescent="0.25">
      <c r="A28" s="27" t="s">
        <v>27</v>
      </c>
      <c r="B28" s="75">
        <v>6317.9840199999999</v>
      </c>
      <c r="C28" s="75">
        <v>25.396427549999999</v>
      </c>
      <c r="D28" s="75">
        <v>10634.184002</v>
      </c>
      <c r="E28" s="75">
        <v>603.09418244000005</v>
      </c>
      <c r="F28" s="75">
        <v>715.39710151999998</v>
      </c>
      <c r="G28" s="75">
        <v>22926.650103</v>
      </c>
      <c r="H28" s="75">
        <v>247.89758606999999</v>
      </c>
      <c r="I28" s="75">
        <v>42.666245940000003</v>
      </c>
      <c r="J28" s="25"/>
      <c r="K28" s="25" t="s">
        <v>27</v>
      </c>
      <c r="L28" s="91">
        <v>0</v>
      </c>
      <c r="M28" s="25">
        <v>0</v>
      </c>
      <c r="N28" s="25">
        <v>8.14662730898989E-2</v>
      </c>
      <c r="O28" s="25">
        <v>8.14662730898989E-2</v>
      </c>
      <c r="P28" s="91">
        <v>3.2834123894244199E-2</v>
      </c>
      <c r="Q28" s="25">
        <v>0</v>
      </c>
      <c r="R28" s="25">
        <v>0.29968417953207499</v>
      </c>
      <c r="S28" s="25">
        <v>229.20898743324199</v>
      </c>
      <c r="T28" s="25">
        <v>6310.3951273338998</v>
      </c>
      <c r="U28" s="25">
        <v>1.71077808982952</v>
      </c>
      <c r="V28" s="25">
        <v>42.573932572759098</v>
      </c>
      <c r="W28" s="25">
        <v>0.86895464221961305</v>
      </c>
      <c r="X28" s="25">
        <v>0</v>
      </c>
      <c r="Y28" s="91">
        <v>0</v>
      </c>
      <c r="Z28" s="25">
        <v>11.175050251586001</v>
      </c>
      <c r="AA28" s="25">
        <v>11.175050251586001</v>
      </c>
      <c r="AB28" s="25">
        <v>42.631353730969899</v>
      </c>
      <c r="AC28" s="25">
        <v>0</v>
      </c>
      <c r="AD28" s="25">
        <v>4.2048186343079896</v>
      </c>
      <c r="AE28" s="25">
        <v>0</v>
      </c>
      <c r="AF28" s="91">
        <v>0</v>
      </c>
      <c r="AG28" s="25">
        <v>0</v>
      </c>
      <c r="AH28" s="25">
        <v>0</v>
      </c>
      <c r="AI28" s="25">
        <v>0</v>
      </c>
      <c r="AJ28" s="25">
        <v>25.378173712451101</v>
      </c>
      <c r="AK28" s="25">
        <v>0</v>
      </c>
      <c r="AL28" s="91">
        <v>290.23836363520098</v>
      </c>
      <c r="AM28" s="25">
        <v>9562.55371864261</v>
      </c>
      <c r="AN28" s="25">
        <v>1062.50604878281</v>
      </c>
      <c r="AO28" s="25">
        <v>10625.0597674254</v>
      </c>
      <c r="AP28" s="25">
        <v>0</v>
      </c>
      <c r="AQ28" s="25">
        <v>9.3672194163428593</v>
      </c>
      <c r="AR28" s="25">
        <v>41.693107088426302</v>
      </c>
      <c r="AS28" s="25">
        <v>70.465867821299895</v>
      </c>
      <c r="AT28" s="25">
        <v>24.2078101919906</v>
      </c>
      <c r="AU28" s="25">
        <v>0.95931967287818898</v>
      </c>
      <c r="AV28" s="25">
        <v>31.045445793107199</v>
      </c>
      <c r="AW28" s="25">
        <v>20.615344267652102</v>
      </c>
      <c r="AX28" s="25">
        <v>0</v>
      </c>
      <c r="AY28" s="25">
        <v>3.3015633419567099</v>
      </c>
      <c r="AZ28" s="25">
        <v>1065.4855501798299</v>
      </c>
      <c r="BA28" s="25">
        <v>714.35089118238398</v>
      </c>
      <c r="BB28" s="25">
        <v>351.13465899744801</v>
      </c>
      <c r="BC28" s="25">
        <v>0</v>
      </c>
      <c r="BD28" s="25">
        <v>0.19728899487204901</v>
      </c>
      <c r="BE28" s="25">
        <v>406.819031523945</v>
      </c>
      <c r="BF28" s="25">
        <v>0</v>
      </c>
      <c r="BG28" s="25">
        <v>12.2237645903536</v>
      </c>
      <c r="BH28" s="25">
        <v>3.26126064111509</v>
      </c>
      <c r="BI28" s="25">
        <v>0.84857160563721801</v>
      </c>
      <c r="BJ28" s="25">
        <v>30.452255051725899</v>
      </c>
      <c r="BK28" s="25">
        <v>11.7835456631234</v>
      </c>
      <c r="BL28" s="25">
        <v>63.1618787072427</v>
      </c>
      <c r="BM28" s="25">
        <v>72.561416323715605</v>
      </c>
      <c r="BN28" s="25">
        <v>3.0028333877654401</v>
      </c>
      <c r="BO28" s="25">
        <v>22908.766599095001</v>
      </c>
      <c r="BP28" s="25">
        <v>43.010958423208301</v>
      </c>
      <c r="BQ28" s="25">
        <v>561.26474237779496</v>
      </c>
      <c r="BR28" s="25">
        <v>0</v>
      </c>
      <c r="BS28" s="25">
        <v>33.677397527300101</v>
      </c>
      <c r="BT28" s="91">
        <v>0</v>
      </c>
      <c r="BU28" s="25">
        <v>3.2303226901886598E-2</v>
      </c>
      <c r="BV28" s="25">
        <v>247.70020659887399</v>
      </c>
      <c r="BW28" s="25">
        <v>104.669485897013</v>
      </c>
      <c r="BX28" s="48"/>
      <c r="BY28" s="22">
        <f t="shared" si="0"/>
        <v>-1.2011573062035122E-3</v>
      </c>
      <c r="BZ28" s="54">
        <f t="shared" si="1"/>
        <v>-7.1875611295957342E-4</v>
      </c>
      <c r="CA28" s="22">
        <f t="shared" si="2"/>
        <v>-8.5800984569041881E-4</v>
      </c>
      <c r="CB28" s="22">
        <f t="shared" si="3"/>
        <v>0.76669843815950212</v>
      </c>
      <c r="CC28" s="22">
        <f t="shared" si="4"/>
        <v>-1.4624190332797353E-3</v>
      </c>
      <c r="CD28" s="22">
        <f t="shared" si="5"/>
        <v>-7.8003126600074014E-4</v>
      </c>
      <c r="CE28" s="22">
        <f t="shared" si="6"/>
        <v>-7.9621376817385974E-4</v>
      </c>
      <c r="CF28" s="22">
        <f t="shared" si="7"/>
        <v>-8.1779421323291792E-4</v>
      </c>
      <c r="CH28" s="91">
        <f t="shared" si="8"/>
        <v>-9.1242345745995408</v>
      </c>
      <c r="CI28" s="91">
        <f t="shared" si="9"/>
        <v>-17.883503904999088</v>
      </c>
    </row>
    <row r="29" spans="1:87" x14ac:dyDescent="0.25">
      <c r="A29" s="27" t="s">
        <v>28</v>
      </c>
      <c r="B29" s="75">
        <v>552.64904000000001</v>
      </c>
      <c r="C29" s="75">
        <v>273.78309668999998</v>
      </c>
      <c r="D29" s="75">
        <v>1536.7403259</v>
      </c>
      <c r="E29" s="75">
        <v>441.90103508999999</v>
      </c>
      <c r="F29" s="75">
        <v>426.32847727000001</v>
      </c>
      <c r="G29" s="75"/>
      <c r="H29" s="75">
        <v>273.61101441</v>
      </c>
      <c r="I29" s="75"/>
      <c r="J29" s="25"/>
      <c r="K29" s="25" t="s">
        <v>28</v>
      </c>
      <c r="L29" s="91">
        <v>0</v>
      </c>
      <c r="M29" s="25">
        <v>2.1920031319411101E-2</v>
      </c>
      <c r="N29" s="25">
        <v>5.8475607272077901E-2</v>
      </c>
      <c r="O29" s="25">
        <v>5.8475607272077901E-2</v>
      </c>
      <c r="P29" s="91">
        <v>2.39138929711139E-2</v>
      </c>
      <c r="Q29" s="25">
        <v>1.56121309225791E-2</v>
      </c>
      <c r="R29" s="25">
        <v>0.76239943577772995</v>
      </c>
      <c r="S29" s="25">
        <v>726.24441196749001</v>
      </c>
      <c r="T29" s="25">
        <v>551.37297988833495</v>
      </c>
      <c r="U29" s="25">
        <v>1.1358980048168701</v>
      </c>
      <c r="V29" s="25">
        <v>25.2426120274806</v>
      </c>
      <c r="W29" s="25">
        <v>0.57695500477355699</v>
      </c>
      <c r="X29" s="25">
        <v>5.7402627467208998E-2</v>
      </c>
      <c r="Y29" s="91">
        <v>0</v>
      </c>
      <c r="Z29" s="25">
        <v>251.267785200552</v>
      </c>
      <c r="AA29" s="25">
        <v>251.267785200552</v>
      </c>
      <c r="AB29" s="25">
        <v>0</v>
      </c>
      <c r="AC29" s="25">
        <v>0</v>
      </c>
      <c r="AD29" s="25">
        <v>0.56280508689848197</v>
      </c>
      <c r="AE29" s="25">
        <v>0</v>
      </c>
      <c r="AF29" s="91">
        <v>0.44860164478702702</v>
      </c>
      <c r="AG29" s="25">
        <v>4.0218288794457496E-3</v>
      </c>
      <c r="AH29" s="25">
        <v>0.45937473337411799</v>
      </c>
      <c r="AI29" s="25">
        <v>2.7144550457679499E-3</v>
      </c>
      <c r="AJ29" s="25">
        <v>273.49729238115702</v>
      </c>
      <c r="AK29" s="25">
        <v>0</v>
      </c>
      <c r="AL29" s="91">
        <v>298.370080854511</v>
      </c>
      <c r="AM29" s="25">
        <v>1380.09383045707</v>
      </c>
      <c r="AN29" s="25">
        <v>153.343746841713</v>
      </c>
      <c r="AO29" s="25">
        <v>1533.4375772987801</v>
      </c>
      <c r="AP29" s="25">
        <v>0</v>
      </c>
      <c r="AQ29" s="25">
        <v>2.1695288124252401</v>
      </c>
      <c r="AR29" s="25">
        <v>3.3846038529076199</v>
      </c>
      <c r="AS29" s="25">
        <v>8.8016017749631992</v>
      </c>
      <c r="AT29" s="25">
        <v>4.5826178518163303</v>
      </c>
      <c r="AU29" s="25">
        <v>12.0547128547098</v>
      </c>
      <c r="AV29" s="25">
        <v>28.945155410528098</v>
      </c>
      <c r="AW29" s="25">
        <v>6.7613473750117103</v>
      </c>
      <c r="AX29" s="25">
        <v>0</v>
      </c>
      <c r="AY29" s="25">
        <v>1.67227726571757</v>
      </c>
      <c r="AZ29" s="25">
        <v>441.75854460291998</v>
      </c>
      <c r="BA29" s="25">
        <v>425.72753073364299</v>
      </c>
      <c r="BB29" s="25">
        <v>16.031013869276901</v>
      </c>
      <c r="BC29" s="25">
        <v>5.84928652920848E-4</v>
      </c>
      <c r="BD29" s="25">
        <v>9.7488274166790601E-5</v>
      </c>
      <c r="BE29" s="25">
        <v>12.666944785903601</v>
      </c>
      <c r="BF29" s="25">
        <v>0.83937344643044098</v>
      </c>
      <c r="BG29" s="25">
        <v>77.671615323225097</v>
      </c>
      <c r="BH29" s="25">
        <v>19.340316250930002</v>
      </c>
      <c r="BI29" s="25">
        <v>10.361380891990001</v>
      </c>
      <c r="BJ29" s="25">
        <v>194.11576952220301</v>
      </c>
      <c r="BK29" s="25">
        <v>5.8042738788352901</v>
      </c>
      <c r="BL29" s="25">
        <v>10.5710485271471</v>
      </c>
      <c r="BM29" s="25">
        <v>42.759554973351598</v>
      </c>
      <c r="BN29" s="25">
        <v>1.2998484322381801E-4</v>
      </c>
      <c r="BO29" s="25">
        <v>0</v>
      </c>
      <c r="BP29" s="25">
        <v>4.2804963223360799</v>
      </c>
      <c r="BQ29" s="25">
        <v>0</v>
      </c>
      <c r="BR29" s="25">
        <v>3.4220423213567198E-2</v>
      </c>
      <c r="BS29" s="25">
        <v>0.68543952477432901</v>
      </c>
      <c r="BT29" s="91">
        <v>0</v>
      </c>
      <c r="BU29" s="25">
        <v>4.69629350558044E-2</v>
      </c>
      <c r="BV29" s="25">
        <v>273.09893569668799</v>
      </c>
      <c r="BW29" s="25">
        <v>0.19726746284770999</v>
      </c>
      <c r="BX29" s="48"/>
      <c r="BY29" s="22">
        <f t="shared" si="0"/>
        <v>-2.3089881992105887E-3</v>
      </c>
      <c r="BZ29" s="22">
        <f t="shared" si="1"/>
        <v>-1.0439077952521182E-3</v>
      </c>
      <c r="CA29" s="22">
        <f t="shared" si="2"/>
        <v>-2.1491910803379706E-3</v>
      </c>
      <c r="CB29" s="22">
        <f t="shared" si="3"/>
        <v>-3.224488647124127E-4</v>
      </c>
      <c r="CC29" s="22">
        <f t="shared" si="4"/>
        <v>-1.4095857264923594E-3</v>
      </c>
      <c r="CD29" s="22" t="str">
        <f t="shared" si="5"/>
        <v/>
      </c>
      <c r="CE29" s="22">
        <f t="shared" si="6"/>
        <v>-1.8715573801596633E-3</v>
      </c>
      <c r="CF29" s="22" t="str">
        <f t="shared" si="7"/>
        <v/>
      </c>
      <c r="CH29" s="91">
        <f t="shared" si="8"/>
        <v>-3.3027486012199461</v>
      </c>
      <c r="CI29" s="91">
        <f t="shared" si="9"/>
        <v>0</v>
      </c>
    </row>
    <row r="30" spans="1:87" x14ac:dyDescent="0.25">
      <c r="A30" s="27" t="s">
        <v>29</v>
      </c>
      <c r="B30" s="75">
        <v>423.51452</v>
      </c>
      <c r="C30" s="75">
        <v>76.785907260000002</v>
      </c>
      <c r="D30" s="75">
        <v>245.68732589999999</v>
      </c>
      <c r="E30" s="75">
        <v>42.09864632</v>
      </c>
      <c r="F30" s="75">
        <v>85.829480149999995</v>
      </c>
      <c r="G30" s="75">
        <v>66.559063929999994</v>
      </c>
      <c r="H30" s="75">
        <v>31.22892307</v>
      </c>
      <c r="I30" s="75">
        <v>1.5515889</v>
      </c>
      <c r="J30" s="25"/>
      <c r="K30" s="25" t="s">
        <v>29</v>
      </c>
      <c r="L30" s="91">
        <v>2.2388804312240499E-3</v>
      </c>
      <c r="M30" s="25">
        <v>4.5096989293253297E-3</v>
      </c>
      <c r="N30" s="25">
        <v>4.9662484474015701E-2</v>
      </c>
      <c r="O30" s="25">
        <v>4.9484367621554497E-2</v>
      </c>
      <c r="P30" s="91">
        <v>2.4001030820615402E-2</v>
      </c>
      <c r="Q30" s="25">
        <v>1.0736624088361201E-3</v>
      </c>
      <c r="R30" s="25">
        <v>0.299579953833297</v>
      </c>
      <c r="S30" s="25">
        <v>158.796372095305</v>
      </c>
      <c r="T30" s="25">
        <v>423.24129927192303</v>
      </c>
      <c r="U30" s="25">
        <v>1.1282464565680601</v>
      </c>
      <c r="V30" s="25">
        <v>21.9363866828201</v>
      </c>
      <c r="W30" s="25">
        <v>0.50297538040476797</v>
      </c>
      <c r="X30" s="25">
        <v>4.17161032905085E-3</v>
      </c>
      <c r="Y30" s="91">
        <v>1.2879146397923201E-3</v>
      </c>
      <c r="Z30" s="25">
        <v>17.393767416548101</v>
      </c>
      <c r="AA30" s="25">
        <v>17.393767416548101</v>
      </c>
      <c r="AB30" s="25">
        <v>1.54995742874937</v>
      </c>
      <c r="AC30" s="25">
        <v>0</v>
      </c>
      <c r="AD30" s="25">
        <v>0.49188412755501798</v>
      </c>
      <c r="AE30" s="25">
        <v>1.2267494880316501E-3</v>
      </c>
      <c r="AF30" s="91">
        <v>3.3988444216703301E-2</v>
      </c>
      <c r="AG30" s="25">
        <v>2.94182663293595E-3</v>
      </c>
      <c r="AH30" s="25">
        <v>4.6013489577098497E-3</v>
      </c>
      <c r="AI30" s="25">
        <v>5.5191367208452498E-4</v>
      </c>
      <c r="AJ30" s="25">
        <v>76.744866190909207</v>
      </c>
      <c r="AK30" s="25">
        <v>0</v>
      </c>
      <c r="AL30" s="91">
        <v>53.148974685427902</v>
      </c>
      <c r="AM30" s="25">
        <v>220.913787485462</v>
      </c>
      <c r="AN30" s="25">
        <v>24.546229113135599</v>
      </c>
      <c r="AO30" s="25">
        <v>245.460016598598</v>
      </c>
      <c r="AP30" s="25">
        <v>9.1538885056521195E-6</v>
      </c>
      <c r="AQ30" s="25">
        <v>1.89788975487359</v>
      </c>
      <c r="AR30" s="25">
        <v>0.72958050893698601</v>
      </c>
      <c r="AS30" s="25">
        <v>4.4729951866598299</v>
      </c>
      <c r="AT30" s="25">
        <v>0.96646883381008297</v>
      </c>
      <c r="AU30" s="25">
        <v>2.8247263667278402</v>
      </c>
      <c r="AV30" s="25">
        <v>5.6749446254071696</v>
      </c>
      <c r="AW30" s="25">
        <v>1.40058624756802</v>
      </c>
      <c r="AX30" s="25">
        <v>0</v>
      </c>
      <c r="AY30" s="25">
        <v>0.38752065852058798</v>
      </c>
      <c r="AZ30" s="25">
        <v>86.525508070129007</v>
      </c>
      <c r="BA30" s="25">
        <v>85.781582233612795</v>
      </c>
      <c r="BB30" s="25">
        <v>0.74392583651625499</v>
      </c>
      <c r="BC30" s="25">
        <v>0</v>
      </c>
      <c r="BD30" s="25">
        <v>2.16686012224629E-3</v>
      </c>
      <c r="BE30" s="25">
        <v>3.8833573306436899</v>
      </c>
      <c r="BF30" s="25">
        <v>2.92177229561776E-2</v>
      </c>
      <c r="BG30" s="25">
        <v>15.2149843967878</v>
      </c>
      <c r="BH30" s="25">
        <v>4.0517865958982897</v>
      </c>
      <c r="BI30" s="25">
        <v>2.06431500190148</v>
      </c>
      <c r="BJ30" s="25">
        <v>38.025483302744199</v>
      </c>
      <c r="BK30" s="25">
        <v>4.5574393298090197</v>
      </c>
      <c r="BL30" s="25">
        <v>2.3022327088741501</v>
      </c>
      <c r="BM30" s="25">
        <v>8.2155434668782998</v>
      </c>
      <c r="BN30" s="25">
        <v>8.6676058356343795E-3</v>
      </c>
      <c r="BO30" s="25">
        <v>66.491080341936794</v>
      </c>
      <c r="BP30" s="25">
        <v>1.1049657364980201</v>
      </c>
      <c r="BQ30" s="25">
        <v>0</v>
      </c>
      <c r="BR30" s="25">
        <v>9.5247942119854403E-4</v>
      </c>
      <c r="BS30" s="25">
        <v>0.101545433158617</v>
      </c>
      <c r="BT30" s="91">
        <v>0</v>
      </c>
      <c r="BU30" s="25">
        <v>4.8713526916780901E-2</v>
      </c>
      <c r="BV30" s="25">
        <v>31.2017915860601</v>
      </c>
      <c r="BW30" s="25">
        <v>0.167756650759216</v>
      </c>
      <c r="BX30" s="48"/>
      <c r="BY30" s="22">
        <f t="shared" si="0"/>
        <v>-6.4512718023688662E-4</v>
      </c>
      <c r="BZ30" s="22">
        <f t="shared" si="1"/>
        <v>-5.3448699839970073E-4</v>
      </c>
      <c r="CA30" s="22">
        <f t="shared" si="2"/>
        <v>-9.2519750690968718E-4</v>
      </c>
      <c r="CB30" s="22">
        <f t="shared" si="3"/>
        <v>1.0553038074533747</v>
      </c>
      <c r="CC30" s="22">
        <f t="shared" si="4"/>
        <v>-5.5805902940913666E-4</v>
      </c>
      <c r="CD30" s="22">
        <f t="shared" si="5"/>
        <v>-1.0214024063604319E-3</v>
      </c>
      <c r="CE30" s="22">
        <f t="shared" si="6"/>
        <v>-8.6879345403890009E-4</v>
      </c>
      <c r="CF30" s="22">
        <f t="shared" si="7"/>
        <v>-1.0514842240944185E-3</v>
      </c>
      <c r="CH30" s="91">
        <f t="shared" si="8"/>
        <v>-0.2273093014019878</v>
      </c>
      <c r="CI30" s="91">
        <f t="shared" si="9"/>
        <v>-6.7983588063199818E-2</v>
      </c>
    </row>
    <row r="31" spans="1:87" x14ac:dyDescent="0.25">
      <c r="A31" s="27" t="s">
        <v>30</v>
      </c>
      <c r="B31" s="75">
        <v>1155.95046</v>
      </c>
      <c r="C31" s="75">
        <v>212.97394758999999</v>
      </c>
      <c r="D31" s="75">
        <v>1947.7451745000001</v>
      </c>
      <c r="E31" s="75">
        <v>397.89680429999999</v>
      </c>
      <c r="F31" s="75">
        <v>370.56655181999997</v>
      </c>
      <c r="G31" s="75">
        <v>389.89983993999999</v>
      </c>
      <c r="H31" s="75">
        <v>147.78279333</v>
      </c>
      <c r="I31" s="75">
        <v>10.4477841</v>
      </c>
      <c r="J31" s="25"/>
      <c r="K31" s="25" t="s">
        <v>30</v>
      </c>
      <c r="L31" s="91">
        <v>0</v>
      </c>
      <c r="M31" s="25">
        <v>0</v>
      </c>
      <c r="N31" s="25">
        <v>0.18164937873185699</v>
      </c>
      <c r="O31" s="25">
        <v>0.18164937873185699</v>
      </c>
      <c r="P31" s="91">
        <v>7.3211888341407697E-2</v>
      </c>
      <c r="Q31" s="25">
        <v>0</v>
      </c>
      <c r="R31" s="25">
        <v>3.4558294994871099</v>
      </c>
      <c r="S31" s="25">
        <v>688.35383685187401</v>
      </c>
      <c r="T31" s="25">
        <v>1154.3663645633401</v>
      </c>
      <c r="U31" s="25">
        <v>6.9668392981332303</v>
      </c>
      <c r="V31" s="25">
        <v>86.163104268251701</v>
      </c>
      <c r="W31" s="25">
        <v>1.93755069740041</v>
      </c>
      <c r="X31" s="25">
        <v>0</v>
      </c>
      <c r="Y31" s="91">
        <v>0</v>
      </c>
      <c r="Z31" s="25">
        <v>88.503155561375195</v>
      </c>
      <c r="AA31" s="25">
        <v>88.503155561375195</v>
      </c>
      <c r="AB31" s="25">
        <v>10.436252879701399</v>
      </c>
      <c r="AC31" s="25">
        <v>0</v>
      </c>
      <c r="AD31" s="25">
        <v>1.8900316583938199</v>
      </c>
      <c r="AE31" s="25">
        <v>0</v>
      </c>
      <c r="AF31" s="91">
        <v>0</v>
      </c>
      <c r="AG31" s="25">
        <v>0</v>
      </c>
      <c r="AH31" s="25">
        <v>0</v>
      </c>
      <c r="AI31" s="25">
        <v>0</v>
      </c>
      <c r="AJ31" s="25">
        <v>211.54853758704101</v>
      </c>
      <c r="AK31" s="25">
        <v>0</v>
      </c>
      <c r="AL31" s="91">
        <v>233.492955546773</v>
      </c>
      <c r="AM31" s="25">
        <v>1750.2931081510301</v>
      </c>
      <c r="AN31" s="25">
        <v>194.476958017383</v>
      </c>
      <c r="AO31" s="25">
        <v>1944.77006616842</v>
      </c>
      <c r="AP31" s="25">
        <v>0</v>
      </c>
      <c r="AQ31" s="25">
        <v>7.6280046994163202</v>
      </c>
      <c r="AR31" s="25">
        <v>3.5651386089937498</v>
      </c>
      <c r="AS31" s="25">
        <v>17.706255705457998</v>
      </c>
      <c r="AT31" s="25">
        <v>4.5589776918710001</v>
      </c>
      <c r="AU31" s="25">
        <v>16.051245668854701</v>
      </c>
      <c r="AV31" s="25">
        <v>22.607949055815499</v>
      </c>
      <c r="AW31" s="25">
        <v>6.3154799665999697</v>
      </c>
      <c r="AX31" s="25">
        <v>0</v>
      </c>
      <c r="AY31" s="25">
        <v>2.2984608940293301</v>
      </c>
      <c r="AZ31" s="25">
        <v>401.08863996268599</v>
      </c>
      <c r="BA31" s="25">
        <v>370.002068335069</v>
      </c>
      <c r="BB31" s="25">
        <v>31.0865716276172</v>
      </c>
      <c r="BC31" s="25">
        <v>0</v>
      </c>
      <c r="BD31" s="25">
        <v>3.0439977512855699E-2</v>
      </c>
      <c r="BE31" s="25">
        <v>29.6700689366556</v>
      </c>
      <c r="BF31" s="25">
        <v>0.41042968082585102</v>
      </c>
      <c r="BG31" s="25">
        <v>60.351151788554702</v>
      </c>
      <c r="BH31" s="25">
        <v>18.760073367063999</v>
      </c>
      <c r="BI31" s="25">
        <v>8.5420733430336693</v>
      </c>
      <c r="BJ31" s="25">
        <v>150.83487136692</v>
      </c>
      <c r="BK31" s="25">
        <v>17.9948290201094</v>
      </c>
      <c r="BL31" s="25">
        <v>11.4666657736845</v>
      </c>
      <c r="BM31" s="25">
        <v>34.417282972602003</v>
      </c>
      <c r="BN31" s="25">
        <v>0.121759242050959</v>
      </c>
      <c r="BO31" s="25">
        <v>389.47436783456499</v>
      </c>
      <c r="BP31" s="25">
        <v>3.9806974860131898</v>
      </c>
      <c r="BQ31" s="25">
        <v>0</v>
      </c>
      <c r="BR31" s="25">
        <v>0</v>
      </c>
      <c r="BS31" s="25">
        <v>0.335299514275258</v>
      </c>
      <c r="BT31" s="91">
        <v>0</v>
      </c>
      <c r="BU31" s="25">
        <v>7.1996166530531203E-2</v>
      </c>
      <c r="BV31" s="25">
        <v>147.36095259257999</v>
      </c>
      <c r="BW31" s="25">
        <v>0.61130700734028798</v>
      </c>
      <c r="BX31" s="48"/>
      <c r="BY31" s="22">
        <f t="shared" si="0"/>
        <v>-1.3703834995315771E-3</v>
      </c>
      <c r="BZ31" s="22">
        <f t="shared" si="1"/>
        <v>-6.692884360217928E-3</v>
      </c>
      <c r="CA31" s="22">
        <f t="shared" si="2"/>
        <v>-1.5274628172772975E-3</v>
      </c>
      <c r="CB31" s="22">
        <f t="shared" si="3"/>
        <v>8.0217675241228449E-3</v>
      </c>
      <c r="CC31" s="22">
        <f t="shared" si="4"/>
        <v>-1.5232985334444548E-3</v>
      </c>
      <c r="CD31" s="22">
        <f t="shared" si="5"/>
        <v>-1.0912343680379037E-3</v>
      </c>
      <c r="CE31" s="22">
        <f t="shared" si="6"/>
        <v>-2.8544645010061443E-3</v>
      </c>
      <c r="CF31" s="22">
        <f t="shared" si="7"/>
        <v>-1.1037000945109913E-3</v>
      </c>
      <c r="CH31" s="91">
        <f t="shared" si="8"/>
        <v>-2.9751083315800315</v>
      </c>
      <c r="CI31" s="91">
        <f t="shared" si="9"/>
        <v>-0.42547210543500569</v>
      </c>
    </row>
    <row r="32" spans="1:87" x14ac:dyDescent="0.25">
      <c r="A32" s="27" t="s">
        <v>31</v>
      </c>
      <c r="B32" s="75">
        <v>483.83521999999999</v>
      </c>
      <c r="C32" s="75">
        <v>250.55564232</v>
      </c>
      <c r="D32" s="75">
        <v>1174.1445624999999</v>
      </c>
      <c r="E32" s="75">
        <v>180.30918076</v>
      </c>
      <c r="F32" s="75">
        <v>172.43576275000001</v>
      </c>
      <c r="G32" s="75"/>
      <c r="H32" s="75">
        <v>58.359478979999999</v>
      </c>
      <c r="I32" s="75"/>
      <c r="J32" s="25"/>
      <c r="K32" s="25" t="s">
        <v>31</v>
      </c>
      <c r="L32" s="91">
        <v>0</v>
      </c>
      <c r="M32" s="25">
        <v>1.8610843633327202E-2</v>
      </c>
      <c r="N32" s="25">
        <v>6.4846917010532596E-3</v>
      </c>
      <c r="O32" s="25">
        <v>6.4846917010532596E-3</v>
      </c>
      <c r="P32" s="91">
        <v>2.9072083169364498E-3</v>
      </c>
      <c r="Q32" s="25">
        <v>1.3254051385329301E-2</v>
      </c>
      <c r="R32" s="25">
        <v>1.33650614416182</v>
      </c>
      <c r="S32" s="25">
        <v>122.76039933811801</v>
      </c>
      <c r="T32" s="25">
        <v>484.06702764265202</v>
      </c>
      <c r="U32" s="25">
        <v>5.7998368792142603E-2</v>
      </c>
      <c r="V32" s="25">
        <v>1.2888713899700699</v>
      </c>
      <c r="W32" s="25">
        <v>2.94590163746093E-2</v>
      </c>
      <c r="X32" s="25">
        <v>4.8735856261247802E-2</v>
      </c>
      <c r="Y32" s="91">
        <v>0</v>
      </c>
      <c r="Z32" s="25">
        <v>44.420101519926902</v>
      </c>
      <c r="AA32" s="25">
        <v>44.420101519926902</v>
      </c>
      <c r="AB32" s="25">
        <v>0</v>
      </c>
      <c r="AC32" s="25">
        <v>0</v>
      </c>
      <c r="AD32" s="25">
        <v>2.8736544902087199E-2</v>
      </c>
      <c r="AE32" s="25">
        <v>0</v>
      </c>
      <c r="AF32" s="91">
        <v>0.38086001469490799</v>
      </c>
      <c r="AG32" s="25">
        <v>3.4148102999939302E-3</v>
      </c>
      <c r="AH32" s="25">
        <v>0.39001667848784999</v>
      </c>
      <c r="AI32" s="25">
        <v>2.3048593221283299E-3</v>
      </c>
      <c r="AJ32" s="25">
        <v>250.40784245969601</v>
      </c>
      <c r="AK32" s="25">
        <v>0</v>
      </c>
      <c r="AL32" s="91">
        <v>59.672896580741501</v>
      </c>
      <c r="AM32" s="25">
        <v>1056.7603158786701</v>
      </c>
      <c r="AN32" s="25">
        <v>117.41783506561499</v>
      </c>
      <c r="AO32" s="25">
        <v>1174.1781509442901</v>
      </c>
      <c r="AP32" s="25">
        <v>0</v>
      </c>
      <c r="AQ32" s="25">
        <v>0.11192863311783099</v>
      </c>
      <c r="AR32" s="25">
        <v>1.3603502262493301</v>
      </c>
      <c r="AS32" s="25">
        <v>8.9331201672679708</v>
      </c>
      <c r="AT32" s="25">
        <v>1.8490825424803099</v>
      </c>
      <c r="AU32" s="25">
        <v>4.8848114546646997</v>
      </c>
      <c r="AV32" s="25">
        <v>11.644543673782</v>
      </c>
      <c r="AW32" s="25">
        <v>2.7158438217122201</v>
      </c>
      <c r="AX32" s="25">
        <v>0</v>
      </c>
      <c r="AY32" s="25">
        <v>0.70768149186770002</v>
      </c>
      <c r="AZ32" s="25">
        <v>180.656614122918</v>
      </c>
      <c r="BA32" s="25">
        <v>172.39578649349301</v>
      </c>
      <c r="BB32" s="25">
        <v>8.26082762942508</v>
      </c>
      <c r="BC32" s="25">
        <v>4.9666462739132603E-4</v>
      </c>
      <c r="BD32" s="25">
        <v>8.2774627005516996E-5</v>
      </c>
      <c r="BE32" s="25">
        <v>5.1210379853061898</v>
      </c>
      <c r="BF32" s="25">
        <v>0.71271041739005803</v>
      </c>
      <c r="BG32" s="25">
        <v>31.2177170566091</v>
      </c>
      <c r="BH32" s="25">
        <v>7.7810948737027097</v>
      </c>
      <c r="BI32" s="25">
        <v>4.1654888622496999</v>
      </c>
      <c r="BJ32" s="25">
        <v>78.018987163588406</v>
      </c>
      <c r="BK32" s="25">
        <v>1.5886096442197699</v>
      </c>
      <c r="BL32" s="25">
        <v>4.2489771409359696</v>
      </c>
      <c r="BM32" s="25">
        <v>17.9667699719461</v>
      </c>
      <c r="BN32" s="25">
        <v>1.10371754383064E-4</v>
      </c>
      <c r="BO32" s="25">
        <v>0</v>
      </c>
      <c r="BP32" s="25">
        <v>7.2033759038743401</v>
      </c>
      <c r="BQ32" s="25">
        <v>0</v>
      </c>
      <c r="BR32" s="25">
        <v>2.9054288050838602E-2</v>
      </c>
      <c r="BS32" s="25">
        <v>0.92599617397710199</v>
      </c>
      <c r="BT32" s="91">
        <v>0</v>
      </c>
      <c r="BU32" s="25">
        <v>3.4589856316394101E-2</v>
      </c>
      <c r="BV32" s="25">
        <v>58.352853811074901</v>
      </c>
      <c r="BW32" s="25">
        <v>2.22294836003681E-2</v>
      </c>
      <c r="BX32" s="48"/>
      <c r="BY32" s="22">
        <f t="shared" si="0"/>
        <v>4.791045237509358E-4</v>
      </c>
      <c r="BZ32" s="22">
        <f t="shared" si="1"/>
        <v>-5.8988837343852923E-4</v>
      </c>
      <c r="CA32" s="22">
        <f t="shared" si="2"/>
        <v>2.8606736651490489E-5</v>
      </c>
      <c r="CB32" s="22">
        <f t="shared" si="3"/>
        <v>1.9268756114002136E-3</v>
      </c>
      <c r="CC32" s="22">
        <f t="shared" si="4"/>
        <v>-2.3183274669629647E-4</v>
      </c>
      <c r="CD32" s="22" t="str">
        <f t="shared" si="5"/>
        <v/>
      </c>
      <c r="CE32" s="22">
        <f t="shared" si="6"/>
        <v>-1.1352344196506686E-4</v>
      </c>
      <c r="CF32" s="22" t="str">
        <f t="shared" si="7"/>
        <v/>
      </c>
      <c r="CH32" s="91">
        <f t="shared" si="8"/>
        <v>3.3588444290217012E-2</v>
      </c>
      <c r="CI32" s="91">
        <f t="shared" si="9"/>
        <v>0</v>
      </c>
    </row>
    <row r="33" spans="1:87" x14ac:dyDescent="0.25">
      <c r="A33" s="27" t="s">
        <v>32</v>
      </c>
      <c r="B33" s="75">
        <v>7791.9308600000004</v>
      </c>
      <c r="C33" s="75">
        <v>621.56014427000002</v>
      </c>
      <c r="D33" s="75">
        <v>6387.9129688000003</v>
      </c>
      <c r="E33" s="75">
        <v>1080.9890854</v>
      </c>
      <c r="F33" s="75">
        <v>984.08484520000002</v>
      </c>
      <c r="G33" s="75">
        <v>688.25393674999998</v>
      </c>
      <c r="H33" s="75">
        <v>814.98751746999994</v>
      </c>
      <c r="I33" s="75">
        <v>21.8205074</v>
      </c>
      <c r="J33" s="25"/>
      <c r="K33" s="25" t="s">
        <v>32</v>
      </c>
      <c r="L33" s="91">
        <v>5.9619144487618198E-3</v>
      </c>
      <c r="M33" s="25">
        <v>0.27954447005913802</v>
      </c>
      <c r="N33" s="25">
        <v>1.3154344598574099</v>
      </c>
      <c r="O33" s="25">
        <v>1.31496096912859</v>
      </c>
      <c r="P33" s="91">
        <v>0.54436617804527199</v>
      </c>
      <c r="Q33" s="25">
        <v>0.16465791906572499</v>
      </c>
      <c r="R33" s="25">
        <v>35.251284178899901</v>
      </c>
      <c r="S33" s="25">
        <v>4024.7377757991298</v>
      </c>
      <c r="T33" s="25">
        <v>7786.8151921308199</v>
      </c>
      <c r="U33" s="25">
        <v>40.704110557927699</v>
      </c>
      <c r="V33" s="25">
        <v>593.63015228471795</v>
      </c>
      <c r="W33" s="25">
        <v>13.517557986369701</v>
      </c>
      <c r="X33" s="25">
        <v>0.60601442149144802</v>
      </c>
      <c r="Y33" s="91">
        <v>3.42951785468235E-3</v>
      </c>
      <c r="Z33" s="25">
        <v>249.25958022386601</v>
      </c>
      <c r="AA33" s="25">
        <v>249.25958022386601</v>
      </c>
      <c r="AB33" s="25">
        <v>21.796715068701499</v>
      </c>
      <c r="AC33" s="25">
        <v>0</v>
      </c>
      <c r="AD33" s="25">
        <v>13.1752099915372</v>
      </c>
      <c r="AE33" s="25">
        <v>3.2659758249971001E-3</v>
      </c>
      <c r="AF33" s="91">
        <v>4.7396907998957998</v>
      </c>
      <c r="AG33" s="25">
        <v>4.9513105324713202E-2</v>
      </c>
      <c r="AH33" s="25">
        <v>4.7731126914810096</v>
      </c>
      <c r="AI33" s="25">
        <v>2.9601658563137598E-2</v>
      </c>
      <c r="AJ33" s="25">
        <v>621.43524717869002</v>
      </c>
      <c r="AK33" s="25">
        <v>0</v>
      </c>
      <c r="AL33" s="91">
        <v>1408.2497296101601</v>
      </c>
      <c r="AM33" s="25">
        <v>5744.8774206251101</v>
      </c>
      <c r="AN33" s="25">
        <v>638.31977300191204</v>
      </c>
      <c r="AO33" s="25">
        <v>6383.1971936270302</v>
      </c>
      <c r="AP33" s="25">
        <v>2.4363178370453601E-5</v>
      </c>
      <c r="AQ33" s="25">
        <v>51.257361952098698</v>
      </c>
      <c r="AR33" s="25">
        <v>7.9557844175113104</v>
      </c>
      <c r="AS33" s="25">
        <v>238.10683694916099</v>
      </c>
      <c r="AT33" s="25">
        <v>10.7123809841432</v>
      </c>
      <c r="AU33" s="25">
        <v>29.240259149456801</v>
      </c>
      <c r="AV33" s="25">
        <v>66.330391006905899</v>
      </c>
      <c r="AW33" s="25">
        <v>15.686050697817899</v>
      </c>
      <c r="AX33" s="25">
        <v>0</v>
      </c>
      <c r="AY33" s="25">
        <v>4.1109303563991899</v>
      </c>
      <c r="AZ33" s="25">
        <v>1123.22533705458</v>
      </c>
      <c r="BA33" s="25">
        <v>983.59165602920996</v>
      </c>
      <c r="BB33" s="25">
        <v>139.63368102536899</v>
      </c>
      <c r="BC33" s="25">
        <v>1.5305221096027801E-3</v>
      </c>
      <c r="BD33" s="25">
        <v>8.03579731807735E-3</v>
      </c>
      <c r="BE33" s="25">
        <v>34.404486395828798</v>
      </c>
      <c r="BF33" s="25">
        <v>2.3011369742665502</v>
      </c>
      <c r="BG33" s="25">
        <v>177.20052008322401</v>
      </c>
      <c r="BH33" s="25">
        <v>45.058593734133602</v>
      </c>
      <c r="BI33" s="25">
        <v>23.7509000849881</v>
      </c>
      <c r="BJ33" s="25">
        <v>442.87550630995798</v>
      </c>
      <c r="BK33" s="25">
        <v>140.58216292185699</v>
      </c>
      <c r="BL33" s="25">
        <v>24.9409982107288</v>
      </c>
      <c r="BM33" s="25">
        <v>98.982614577070805</v>
      </c>
      <c r="BN33" s="25">
        <v>3.1536727348191199E-2</v>
      </c>
      <c r="BO33" s="25">
        <v>687.50514893458501</v>
      </c>
      <c r="BP33" s="25">
        <v>126.14306415935199</v>
      </c>
      <c r="BQ33" s="25">
        <v>0.62792736340834499</v>
      </c>
      <c r="BR33" s="25">
        <v>0.35719076955024598</v>
      </c>
      <c r="BS33" s="25">
        <v>14.5805796119083</v>
      </c>
      <c r="BT33" s="91">
        <v>0</v>
      </c>
      <c r="BU33" s="25">
        <v>1.0314372255023301</v>
      </c>
      <c r="BV33" s="25">
        <v>814.35776865402295</v>
      </c>
      <c r="BW33" s="25">
        <v>4.43347975033317</v>
      </c>
      <c r="BX33" s="48"/>
      <c r="BY33" s="22">
        <f t="shared" si="0"/>
        <v>-6.5653404285731434E-4</v>
      </c>
      <c r="BZ33" s="22">
        <f t="shared" si="1"/>
        <v>-2.0094128052031222E-4</v>
      </c>
      <c r="CA33" s="22">
        <f t="shared" si="2"/>
        <v>-7.3823409868027342E-4</v>
      </c>
      <c r="CB33" s="22">
        <f t="shared" si="3"/>
        <v>3.9071857639479526E-2</v>
      </c>
      <c r="CC33" s="22">
        <f t="shared" si="4"/>
        <v>-5.0116529402485343E-4</v>
      </c>
      <c r="CD33" s="22">
        <f t="shared" si="5"/>
        <v>-1.0879528258869362E-3</v>
      </c>
      <c r="CE33" s="22">
        <f t="shared" si="6"/>
        <v>-7.7270976852743863E-4</v>
      </c>
      <c r="CF33" s="22">
        <f t="shared" si="7"/>
        <v>-1.090365630017466E-3</v>
      </c>
      <c r="CH33" s="91">
        <f t="shared" si="8"/>
        <v>-4.7157751729700976</v>
      </c>
      <c r="CI33" s="91">
        <f t="shared" si="9"/>
        <v>-0.74878781541497119</v>
      </c>
    </row>
    <row r="34" spans="1:87" x14ac:dyDescent="0.25">
      <c r="A34" s="27" t="s">
        <v>33</v>
      </c>
      <c r="B34" s="75">
        <v>10001.76196</v>
      </c>
      <c r="C34" s="75">
        <v>479.79588181000003</v>
      </c>
      <c r="D34" s="75">
        <v>8963.192320600001</v>
      </c>
      <c r="E34" s="75">
        <v>1734.5410340000001</v>
      </c>
      <c r="F34" s="75">
        <v>1507.4750229000001</v>
      </c>
      <c r="G34" s="75">
        <v>3757.3488754999998</v>
      </c>
      <c r="H34" s="75">
        <v>633.83870022999997</v>
      </c>
      <c r="I34" s="75">
        <v>70.177903650000005</v>
      </c>
      <c r="J34" s="25"/>
      <c r="K34" s="25" t="s">
        <v>33</v>
      </c>
      <c r="L34" s="91">
        <v>0</v>
      </c>
      <c r="M34" s="25">
        <v>0.28139008691981199</v>
      </c>
      <c r="N34" s="25">
        <v>0.58681172960968198</v>
      </c>
      <c r="O34" s="25">
        <v>0.58681172960968198</v>
      </c>
      <c r="P34" s="91">
        <v>0.24094847634716099</v>
      </c>
      <c r="Q34" s="25">
        <v>0.20041784647309999</v>
      </c>
      <c r="R34" s="25">
        <v>39.459005211090201</v>
      </c>
      <c r="S34" s="25">
        <v>1950.82193856819</v>
      </c>
      <c r="T34" s="25">
        <v>9992.3580216370192</v>
      </c>
      <c r="U34" s="25">
        <v>43.590107420084102</v>
      </c>
      <c r="V34" s="25">
        <v>260.34110373402098</v>
      </c>
      <c r="W34" s="25">
        <v>5.67913008637262</v>
      </c>
      <c r="X34" s="25">
        <v>33.313282890850502</v>
      </c>
      <c r="Y34" s="91">
        <v>0</v>
      </c>
      <c r="Z34" s="25">
        <v>237.203969352624</v>
      </c>
      <c r="AA34" s="25">
        <v>237.203969352624</v>
      </c>
      <c r="AB34" s="25">
        <v>70.123875807846304</v>
      </c>
      <c r="AC34" s="25">
        <v>0</v>
      </c>
      <c r="AD34" s="25">
        <v>7.3409273947179301</v>
      </c>
      <c r="AE34" s="25">
        <v>0</v>
      </c>
      <c r="AF34" s="91">
        <v>5.75876002044558</v>
      </c>
      <c r="AG34" s="25">
        <v>5.1628655058670397E-2</v>
      </c>
      <c r="AH34" s="25">
        <v>5.89739279167578</v>
      </c>
      <c r="AI34" s="25">
        <v>3.4846854284505402E-2</v>
      </c>
      <c r="AJ34" s="25">
        <v>479.61883390820998</v>
      </c>
      <c r="AK34" s="25">
        <v>0</v>
      </c>
      <c r="AL34" s="91">
        <v>894.06271777421296</v>
      </c>
      <c r="AM34" s="25">
        <v>8061.6591712213003</v>
      </c>
      <c r="AN34" s="25">
        <v>895.739961287499</v>
      </c>
      <c r="AO34" s="25">
        <v>8957.3991325088009</v>
      </c>
      <c r="AP34" s="25">
        <v>0</v>
      </c>
      <c r="AQ34" s="25">
        <v>27.713578424660302</v>
      </c>
      <c r="AR34" s="25">
        <v>39.635977497533503</v>
      </c>
      <c r="AS34" s="25">
        <v>87.981759733315698</v>
      </c>
      <c r="AT34" s="25">
        <v>28.677481290757601</v>
      </c>
      <c r="AU34" s="25">
        <v>21.358356779250901</v>
      </c>
      <c r="AV34" s="25">
        <v>78.881461062407396</v>
      </c>
      <c r="AW34" s="25">
        <v>27.3058462173001</v>
      </c>
      <c r="AX34" s="25">
        <v>0</v>
      </c>
      <c r="AY34" s="25">
        <v>27.148378658209101</v>
      </c>
      <c r="AZ34" s="25">
        <v>1734.39477088951</v>
      </c>
      <c r="BA34" s="25">
        <v>1506.65710910906</v>
      </c>
      <c r="BB34" s="25">
        <v>227.73766178045199</v>
      </c>
      <c r="BC34" s="25">
        <v>0.34430213517639602</v>
      </c>
      <c r="BD34" s="25">
        <v>0.16434417909136501</v>
      </c>
      <c r="BE34" s="25">
        <v>396.09652730390098</v>
      </c>
      <c r="BF34" s="25">
        <v>10.498119097097</v>
      </c>
      <c r="BG34" s="25">
        <v>161.67562194227099</v>
      </c>
      <c r="BH34" s="25">
        <v>32.332207248797097</v>
      </c>
      <c r="BI34" s="25">
        <v>16.5040842582913</v>
      </c>
      <c r="BJ34" s="25">
        <v>404.03675524981099</v>
      </c>
      <c r="BK34" s="25">
        <v>56.2719561929053</v>
      </c>
      <c r="BL34" s="25">
        <v>100.469031372873</v>
      </c>
      <c r="BM34" s="25">
        <v>159.043579329126</v>
      </c>
      <c r="BN34" s="25">
        <v>2.4850354871678002</v>
      </c>
      <c r="BO34" s="25">
        <v>3754.4150080506101</v>
      </c>
      <c r="BP34" s="25">
        <v>35.489138913831901</v>
      </c>
      <c r="BQ34" s="25">
        <v>82.205829700226502</v>
      </c>
      <c r="BR34" s="25">
        <v>0.43929359222138697</v>
      </c>
      <c r="BS34" s="25">
        <v>23.060467320735601</v>
      </c>
      <c r="BT34" s="91">
        <v>0</v>
      </c>
      <c r="BU34" s="25">
        <v>0.87465742647001199</v>
      </c>
      <c r="BV34" s="25">
        <v>633.33016547429702</v>
      </c>
      <c r="BW34" s="25">
        <v>58.249037208108703</v>
      </c>
      <c r="BX34" s="48"/>
      <c r="BY34" s="22">
        <f t="shared" si="0"/>
        <v>-9.4022817185509438E-4</v>
      </c>
      <c r="BZ34" s="22">
        <f t="shared" si="1"/>
        <v>-3.6900671410964361E-4</v>
      </c>
      <c r="CA34" s="22">
        <f t="shared" si="2"/>
        <v>-6.4633089238593248E-4</v>
      </c>
      <c r="CB34" s="22">
        <f t="shared" si="3"/>
        <v>-8.4323811096448115E-5</v>
      </c>
      <c r="CC34" s="22">
        <f t="shared" si="4"/>
        <v>-5.4257203503554679E-4</v>
      </c>
      <c r="CD34" s="22">
        <f t="shared" si="5"/>
        <v>-7.8083445179130239E-4</v>
      </c>
      <c r="CE34" s="22">
        <f t="shared" si="6"/>
        <v>-8.0230941329146113E-4</v>
      </c>
      <c r="CF34" s="22">
        <f t="shared" si="7"/>
        <v>-7.6986970746740222E-4</v>
      </c>
      <c r="CH34" s="91">
        <f t="shared" si="8"/>
        <v>-5.7931880912001361</v>
      </c>
      <c r="CI34" s="91">
        <f t="shared" si="9"/>
        <v>-2.9338674493897088</v>
      </c>
    </row>
    <row r="35" spans="1:87" x14ac:dyDescent="0.25">
      <c r="A35" s="27" t="s">
        <v>34</v>
      </c>
      <c r="B35" s="75">
        <v>1300.3575599999999</v>
      </c>
      <c r="C35" s="75">
        <v>61.665383480000003</v>
      </c>
      <c r="D35" s="75">
        <v>8587.2055502000003</v>
      </c>
      <c r="E35" s="75">
        <v>825.61229147999995</v>
      </c>
      <c r="F35" s="75">
        <v>562.47139391999997</v>
      </c>
      <c r="G35" s="75">
        <v>10281.459022999999</v>
      </c>
      <c r="H35" s="75">
        <v>193.71704751999999</v>
      </c>
      <c r="I35" s="75">
        <v>34.199568669999998</v>
      </c>
      <c r="J35" s="25"/>
      <c r="K35" s="25" t="s">
        <v>34</v>
      </c>
      <c r="L35" s="91">
        <v>0.22275503273091901</v>
      </c>
      <c r="M35" s="25">
        <v>0.49412453905553899</v>
      </c>
      <c r="N35" s="25">
        <v>0.28313055706780699</v>
      </c>
      <c r="O35" s="25">
        <v>0.26543502654117801</v>
      </c>
      <c r="P35" s="91">
        <v>0.51124779037351797</v>
      </c>
      <c r="Q35" s="25">
        <v>0.139246575193813</v>
      </c>
      <c r="R35" s="25">
        <v>0.87441558083398496</v>
      </c>
      <c r="S35" s="25">
        <v>52.265166730254499</v>
      </c>
      <c r="T35" s="25">
        <v>1299.1085169133</v>
      </c>
      <c r="U35" s="25">
        <v>0.87271722300302301</v>
      </c>
      <c r="V35" s="25">
        <v>3.4778509043469601</v>
      </c>
      <c r="W35" s="25">
        <v>0.26243112437705601</v>
      </c>
      <c r="X35" s="25">
        <v>0.53430587710806499</v>
      </c>
      <c r="Y35" s="91">
        <v>0.12815901563628099</v>
      </c>
      <c r="Z35" s="25">
        <v>22.014020904579301</v>
      </c>
      <c r="AA35" s="25">
        <v>22.014020904579301</v>
      </c>
      <c r="AB35" s="25">
        <v>34.193705865506999</v>
      </c>
      <c r="AC35" s="25">
        <v>0</v>
      </c>
      <c r="AD35" s="25">
        <v>2.62999767261363</v>
      </c>
      <c r="AE35" s="25">
        <v>0.122056269224909</v>
      </c>
      <c r="AF35" s="91">
        <v>4.3134840388353002</v>
      </c>
      <c r="AG35" s="25">
        <v>0.30100485321737003</v>
      </c>
      <c r="AH35" s="25">
        <v>1.41244163651735</v>
      </c>
      <c r="AI35" s="25">
        <v>6.0552223742621397E-2</v>
      </c>
      <c r="AJ35" s="25">
        <v>61.618440696770698</v>
      </c>
      <c r="AK35" s="25">
        <v>0</v>
      </c>
      <c r="AL35" s="91">
        <v>199.08053429013901</v>
      </c>
      <c r="AM35" s="25">
        <v>7727.9507010629504</v>
      </c>
      <c r="AN35" s="25">
        <v>858.66159419038001</v>
      </c>
      <c r="AO35" s="25">
        <v>8586.6122952533296</v>
      </c>
      <c r="AP35" s="25">
        <v>9.1065814059976497E-4</v>
      </c>
      <c r="AQ35" s="25">
        <v>5.3507126007925603</v>
      </c>
      <c r="AR35" s="25">
        <v>20.232806571096301</v>
      </c>
      <c r="AS35" s="25">
        <v>50.804218171034499</v>
      </c>
      <c r="AT35" s="25">
        <v>58.438972097642598</v>
      </c>
      <c r="AU35" s="25">
        <v>1.1097724238165301</v>
      </c>
      <c r="AV35" s="25">
        <v>13.6436465109101</v>
      </c>
      <c r="AW35" s="25">
        <v>13.5743804193191</v>
      </c>
      <c r="AX35" s="25">
        <v>0.836629022746189</v>
      </c>
      <c r="AY35" s="25">
        <v>2.2954189190738301</v>
      </c>
      <c r="AZ35" s="25">
        <v>825.64996912636298</v>
      </c>
      <c r="BA35" s="25">
        <v>562.27503157448496</v>
      </c>
      <c r="BB35" s="25">
        <v>263.374937551877</v>
      </c>
      <c r="BC35" s="25">
        <v>3.7428046988210699</v>
      </c>
      <c r="BD35" s="25">
        <v>0.128148756538082</v>
      </c>
      <c r="BE35" s="25">
        <v>183.02705886274501</v>
      </c>
      <c r="BF35" s="25">
        <v>2.4810883006222499</v>
      </c>
      <c r="BG35" s="25">
        <v>49.813936019665199</v>
      </c>
      <c r="BH35" s="25">
        <v>2.7552426384915898</v>
      </c>
      <c r="BI35" s="25">
        <v>2.0851435632202899</v>
      </c>
      <c r="BJ35" s="25">
        <v>124.496000826733</v>
      </c>
      <c r="BK35" s="25">
        <v>3.33311689010731</v>
      </c>
      <c r="BL35" s="25">
        <v>33.307828402144999</v>
      </c>
      <c r="BM35" s="25">
        <v>47.298717170147199</v>
      </c>
      <c r="BN35" s="25">
        <v>3.0074363707512801</v>
      </c>
      <c r="BO35" s="25">
        <v>10275.3587998037</v>
      </c>
      <c r="BP35" s="25">
        <v>35.550959621138503</v>
      </c>
      <c r="BQ35" s="25">
        <v>292.67928427388</v>
      </c>
      <c r="BR35" s="25">
        <v>0.16586248661276301</v>
      </c>
      <c r="BS35" s="25">
        <v>24.597551646402799</v>
      </c>
      <c r="BT35" s="91">
        <v>0</v>
      </c>
      <c r="BU35" s="25">
        <v>3.0333178827096998</v>
      </c>
      <c r="BV35" s="25">
        <v>193.66521448216099</v>
      </c>
      <c r="BW35" s="25">
        <v>70.988142019604595</v>
      </c>
      <c r="BX35" s="48"/>
      <c r="BY35" s="22">
        <f t="shared" ref="BY35:BY61" si="10">+IF(B35=0,"",(T35-B35)/B35)</f>
        <v>-9.6053818205193119E-4</v>
      </c>
      <c r="BZ35" s="22">
        <f t="shared" ref="BZ35:BZ61" si="11">IF(C35=0,"",(AJ35-C35)/C35)</f>
        <v>-7.6125016305996071E-4</v>
      </c>
      <c r="CA35" s="22">
        <f t="shared" ref="CA35:CA61" si="12">IF(D35=0,"",(AO35-D35)/D35)</f>
        <v>-6.9085914294531273E-5</v>
      </c>
      <c r="CB35" s="22">
        <f t="shared" ref="CB35:CB61" si="13">IF(E35=0,"",(AZ35-E35)/E35)</f>
        <v>4.5636004637819637E-5</v>
      </c>
      <c r="CC35" s="22">
        <f t="shared" ref="CC35:CC61" si="14">IF(F35=0,"",(BA35-F35)/F35)</f>
        <v>-3.4910636814170371E-4</v>
      </c>
      <c r="CD35" s="22">
        <f t="shared" ref="CD35:CD61" si="15">IF(G35=0,"",(BO35-G35)/G35)</f>
        <v>-5.9332271642117301E-4</v>
      </c>
      <c r="CE35" s="22">
        <f t="shared" ref="CE35:CE61" si="16">IF(H35=0,"",(BV35-H35)/H35)</f>
        <v>-2.6757086432288243E-4</v>
      </c>
      <c r="CF35" s="22">
        <f t="shared" ref="CF35:CF54" si="17">IF(I35=0,"",(AB35-I35)/I35)</f>
        <v>-1.7142919402202272E-4</v>
      </c>
      <c r="CH35" s="91">
        <f t="shared" ref="CH35:CH51" si="18">AO35-D35</f>
        <v>-0.59325494667064049</v>
      </c>
      <c r="CI35" s="91">
        <f t="shared" ref="CI35:CI51" si="19">BO35-G35</f>
        <v>-6.1002231962993392</v>
      </c>
    </row>
    <row r="36" spans="1:87" x14ac:dyDescent="0.25">
      <c r="A36" s="27" t="s">
        <v>35</v>
      </c>
      <c r="B36" s="75">
        <v>4234.6394600000003</v>
      </c>
      <c r="C36" s="75">
        <v>570.77803827000002</v>
      </c>
      <c r="D36" s="75">
        <v>10369.683357</v>
      </c>
      <c r="E36" s="75">
        <v>2751.3031353000001</v>
      </c>
      <c r="F36" s="75">
        <v>2248.4434141000002</v>
      </c>
      <c r="G36" s="75">
        <v>23845.816900999998</v>
      </c>
      <c r="H36" s="75">
        <v>541.06081443999994</v>
      </c>
      <c r="I36" s="75">
        <v>116.71951571</v>
      </c>
      <c r="J36" s="25"/>
      <c r="K36" s="25" t="s">
        <v>35</v>
      </c>
      <c r="L36" s="91">
        <v>0</v>
      </c>
      <c r="M36" s="25">
        <v>1.38462567776252E-2</v>
      </c>
      <c r="N36" s="25">
        <v>0.287265897682428</v>
      </c>
      <c r="O36" s="25">
        <v>0.287265897682428</v>
      </c>
      <c r="P36" s="91">
        <v>0.115997709424759</v>
      </c>
      <c r="Q36" s="25">
        <v>9.8625796260740708E-3</v>
      </c>
      <c r="R36" s="25">
        <v>1.0510717667038301</v>
      </c>
      <c r="S36" s="25">
        <v>1153.92374146714</v>
      </c>
      <c r="T36" s="25">
        <v>4233.1090878975701</v>
      </c>
      <c r="U36" s="25">
        <v>5.97436816484002</v>
      </c>
      <c r="V36" s="25">
        <v>143.05282178483401</v>
      </c>
      <c r="W36" s="25">
        <v>3.0345547803571402</v>
      </c>
      <c r="X36" s="25">
        <v>3.6259883433874998E-2</v>
      </c>
      <c r="Y36" s="91">
        <v>0</v>
      </c>
      <c r="Z36" s="25">
        <v>191.56485875687301</v>
      </c>
      <c r="AA36" s="25">
        <v>191.56485875687301</v>
      </c>
      <c r="AB36" s="25">
        <v>116.675704504959</v>
      </c>
      <c r="AC36" s="25">
        <v>0</v>
      </c>
      <c r="AD36" s="25">
        <v>6.93612430884993</v>
      </c>
      <c r="AE36" s="25">
        <v>0</v>
      </c>
      <c r="AF36" s="91">
        <v>0.28337028248722101</v>
      </c>
      <c r="AG36" s="25">
        <v>2.5406835313634998E-3</v>
      </c>
      <c r="AH36" s="25">
        <v>0.29017647528585599</v>
      </c>
      <c r="AI36" s="25">
        <v>1.7145844271515701E-3</v>
      </c>
      <c r="AJ36" s="25">
        <v>570.43579829338398</v>
      </c>
      <c r="AK36" s="25">
        <v>0</v>
      </c>
      <c r="AL36" s="91">
        <v>683.87964545425098</v>
      </c>
      <c r="AM36" s="25">
        <v>9331.0766320065795</v>
      </c>
      <c r="AN36" s="25">
        <v>1036.7861231742299</v>
      </c>
      <c r="AO36" s="25">
        <v>10367.8627551808</v>
      </c>
      <c r="AP36" s="25">
        <v>0</v>
      </c>
      <c r="AQ36" s="25">
        <v>21.322643893266299</v>
      </c>
      <c r="AR36" s="25">
        <v>96.990214497907203</v>
      </c>
      <c r="AS36" s="25">
        <v>108.92724324663899</v>
      </c>
      <c r="AT36" s="25">
        <v>60.484466476893203</v>
      </c>
      <c r="AU36" s="25">
        <v>21.2986589301686</v>
      </c>
      <c r="AV36" s="25">
        <v>114.455166447922</v>
      </c>
      <c r="AW36" s="25">
        <v>56.097170816876201</v>
      </c>
      <c r="AX36" s="25">
        <v>0</v>
      </c>
      <c r="AY36" s="25">
        <v>9.8491194416890693</v>
      </c>
      <c r="AZ36" s="25">
        <v>2798.7700756142199</v>
      </c>
      <c r="BA36" s="25">
        <v>2247.0779279967701</v>
      </c>
      <c r="BB36" s="25">
        <v>551.692147617449</v>
      </c>
      <c r="BC36" s="25">
        <v>3.6954259605262403E-4</v>
      </c>
      <c r="BD36" s="25">
        <v>0.43340144174561901</v>
      </c>
      <c r="BE36" s="25">
        <v>913.75761987856902</v>
      </c>
      <c r="BF36" s="25">
        <v>0.53028547650148505</v>
      </c>
      <c r="BG36" s="25">
        <v>151.05971764203699</v>
      </c>
      <c r="BH36" s="25">
        <v>38.074857545714401</v>
      </c>
      <c r="BI36" s="25">
        <v>18.431261577738798</v>
      </c>
      <c r="BJ36" s="25">
        <v>377.31269480728798</v>
      </c>
      <c r="BK36" s="25">
        <v>36.618786115735901</v>
      </c>
      <c r="BL36" s="25">
        <v>155.63753300550201</v>
      </c>
      <c r="BM36" s="25">
        <v>226.06967460879699</v>
      </c>
      <c r="BN36" s="25">
        <v>6.5957158588270302</v>
      </c>
      <c r="BO36" s="25">
        <v>23818.779380064701</v>
      </c>
      <c r="BP36" s="25">
        <v>55.152569993323503</v>
      </c>
      <c r="BQ36" s="25">
        <v>508.96148341628202</v>
      </c>
      <c r="BR36" s="25">
        <v>2.1615321624122899E-2</v>
      </c>
      <c r="BS36" s="25">
        <v>40.427265918332601</v>
      </c>
      <c r="BT36" s="91">
        <v>0</v>
      </c>
      <c r="BU36" s="25">
        <v>0.124022616692543</v>
      </c>
      <c r="BV36" s="25">
        <v>540.87736152925197</v>
      </c>
      <c r="BW36" s="25">
        <v>124.605104589658</v>
      </c>
      <c r="BX36" s="48"/>
      <c r="BY36" s="22">
        <f t="shared" si="10"/>
        <v>-3.6139371884807216E-4</v>
      </c>
      <c r="BZ36" s="22">
        <f t="shared" si="11"/>
        <v>-5.9960256644308685E-4</v>
      </c>
      <c r="CA36" s="22">
        <f t="shared" si="12"/>
        <v>-1.7556966365520914E-4</v>
      </c>
      <c r="CB36" s="22">
        <f t="shared" si="13"/>
        <v>1.7252530157511704E-2</v>
      </c>
      <c r="CC36" s="22">
        <f t="shared" si="14"/>
        <v>-6.0730285435119178E-4</v>
      </c>
      <c r="CD36" s="22">
        <f t="shared" si="15"/>
        <v>-1.1338475443113496E-3</v>
      </c>
      <c r="CE36" s="22">
        <f t="shared" si="16"/>
        <v>-3.3906153587900901E-4</v>
      </c>
      <c r="CF36" s="22">
        <f t="shared" si="17"/>
        <v>-3.753545820893259E-4</v>
      </c>
      <c r="CH36" s="91">
        <f t="shared" si="18"/>
        <v>-1.8206018191995099</v>
      </c>
      <c r="CI36" s="91">
        <f t="shared" si="19"/>
        <v>-27.037520935296925</v>
      </c>
    </row>
    <row r="37" spans="1:87" x14ac:dyDescent="0.25">
      <c r="A37" s="27" t="s">
        <v>36</v>
      </c>
      <c r="B37" s="75">
        <v>3804.9043999999999</v>
      </c>
      <c r="C37" s="75">
        <v>529.17353881999998</v>
      </c>
      <c r="D37" s="75">
        <v>2801.4772963999999</v>
      </c>
      <c r="E37" s="75">
        <v>505.45053154999999</v>
      </c>
      <c r="F37" s="75">
        <v>461.73148834</v>
      </c>
      <c r="G37" s="75">
        <v>1.2544171200000001</v>
      </c>
      <c r="H37" s="75">
        <v>208.9151679</v>
      </c>
      <c r="I37" s="75"/>
      <c r="J37" s="25"/>
      <c r="K37" s="25" t="s">
        <v>36</v>
      </c>
      <c r="L37" s="91">
        <v>0</v>
      </c>
      <c r="M37" s="25">
        <v>0</v>
      </c>
      <c r="N37" s="25">
        <v>1.6124047492914899E-2</v>
      </c>
      <c r="O37" s="25">
        <v>1.6124047492914899E-2</v>
      </c>
      <c r="P37" s="91">
        <v>6.49862630003802E-3</v>
      </c>
      <c r="Q37" s="25">
        <v>0</v>
      </c>
      <c r="R37" s="25">
        <v>4.1320778905241404</v>
      </c>
      <c r="S37" s="25">
        <v>470.31257823842202</v>
      </c>
      <c r="T37" s="25">
        <v>3803.8348759007199</v>
      </c>
      <c r="U37" s="25">
        <v>0.40899702177284603</v>
      </c>
      <c r="V37" s="25">
        <v>7.5464702460159696</v>
      </c>
      <c r="W37" s="25">
        <v>0.171985867501116</v>
      </c>
      <c r="X37" s="25">
        <v>0</v>
      </c>
      <c r="Y37" s="91">
        <v>0</v>
      </c>
      <c r="Z37" s="25">
        <v>168.01130565451101</v>
      </c>
      <c r="AA37" s="25">
        <v>168.01130565451101</v>
      </c>
      <c r="AB37" s="25">
        <v>0</v>
      </c>
      <c r="AC37" s="25">
        <v>0</v>
      </c>
      <c r="AD37" s="25">
        <v>0.16776759185833001</v>
      </c>
      <c r="AE37" s="25">
        <v>0</v>
      </c>
      <c r="AF37" s="91">
        <v>0</v>
      </c>
      <c r="AG37" s="25">
        <v>0</v>
      </c>
      <c r="AH37" s="25">
        <v>0</v>
      </c>
      <c r="AI37" s="25">
        <v>0</v>
      </c>
      <c r="AJ37" s="25">
        <v>528.99860420123798</v>
      </c>
      <c r="AK37" s="25">
        <v>0</v>
      </c>
      <c r="AL37" s="91">
        <v>216.354008700761</v>
      </c>
      <c r="AM37" s="25">
        <v>2519.73472398992</v>
      </c>
      <c r="AN37" s="25">
        <v>279.97056295040102</v>
      </c>
      <c r="AO37" s="25">
        <v>2799.7052869403201</v>
      </c>
      <c r="AP37" s="25">
        <v>0</v>
      </c>
      <c r="AQ37" s="25">
        <v>0.64894768076522402</v>
      </c>
      <c r="AR37" s="25">
        <v>3.6972577328659502</v>
      </c>
      <c r="AS37" s="25">
        <v>27.519416184758299</v>
      </c>
      <c r="AT37" s="25">
        <v>4.9869610411217096</v>
      </c>
      <c r="AU37" s="25">
        <v>13.0896818566224</v>
      </c>
      <c r="AV37" s="25">
        <v>31.5505146799164</v>
      </c>
      <c r="AW37" s="25">
        <v>7.3857419069428998</v>
      </c>
      <c r="AX37" s="25">
        <v>0</v>
      </c>
      <c r="AY37" s="25">
        <v>1.74322911758902</v>
      </c>
      <c r="AZ37" s="25">
        <v>530.43847350769602</v>
      </c>
      <c r="BA37" s="25">
        <v>461.509342107816</v>
      </c>
      <c r="BB37" s="25">
        <v>68.929131399879793</v>
      </c>
      <c r="BC37" s="25">
        <v>0</v>
      </c>
      <c r="BD37" s="25">
        <v>1.6311854803595699E-4</v>
      </c>
      <c r="BE37" s="25">
        <v>13.8518980623577</v>
      </c>
      <c r="BF37" s="25">
        <v>2.1992801909202601E-3</v>
      </c>
      <c r="BG37" s="25">
        <v>84.732376803959497</v>
      </c>
      <c r="BH37" s="25">
        <v>21.099386630841501</v>
      </c>
      <c r="BI37" s="25">
        <v>11.3033691916753</v>
      </c>
      <c r="BJ37" s="25">
        <v>211.76180969019501</v>
      </c>
      <c r="BK37" s="25">
        <v>5.5747132914390596</v>
      </c>
      <c r="BL37" s="25">
        <v>11.5487859309402</v>
      </c>
      <c r="BM37" s="25">
        <v>44.755314623367802</v>
      </c>
      <c r="BN37" s="25">
        <v>6.5244068188958105E-4</v>
      </c>
      <c r="BO37" s="25">
        <v>1.2527504489161501</v>
      </c>
      <c r="BP37" s="25">
        <v>21.721317910096101</v>
      </c>
      <c r="BQ37" s="25">
        <v>0</v>
      </c>
      <c r="BR37" s="25">
        <v>0</v>
      </c>
      <c r="BS37" s="25">
        <v>2.0350973161591099</v>
      </c>
      <c r="BT37" s="91">
        <v>0</v>
      </c>
      <c r="BU37" s="25">
        <v>6.2353999097676797E-2</v>
      </c>
      <c r="BV37" s="25">
        <v>208.81253520108899</v>
      </c>
      <c r="BW37" s="25">
        <v>5.42624114800178E-2</v>
      </c>
      <c r="BX37" s="48"/>
      <c r="BY37" s="22">
        <f t="shared" si="10"/>
        <v>-2.8109092551181791E-4</v>
      </c>
      <c r="BZ37" s="22">
        <f t="shared" si="11"/>
        <v>-3.3058081315267629E-4</v>
      </c>
      <c r="CA37" s="22">
        <f t="shared" si="12"/>
        <v>-6.3252679647159376E-4</v>
      </c>
      <c r="CB37" s="22">
        <f t="shared" si="13"/>
        <v>4.9436968403354375E-2</v>
      </c>
      <c r="CC37" s="22">
        <f t="shared" si="14"/>
        <v>-4.8111562194437751E-4</v>
      </c>
      <c r="CD37" s="22">
        <f t="shared" si="15"/>
        <v>-1.3286418506867881E-3</v>
      </c>
      <c r="CE37" s="22">
        <f t="shared" si="16"/>
        <v>-4.9126494712023688E-4</v>
      </c>
      <c r="CF37" s="22" t="str">
        <f t="shared" si="17"/>
        <v/>
      </c>
      <c r="CH37" s="91">
        <f t="shared" si="18"/>
        <v>-1.7720094596797935</v>
      </c>
      <c r="CI37" s="91">
        <f t="shared" si="19"/>
        <v>-1.666671083849991E-3</v>
      </c>
    </row>
    <row r="38" spans="1:87" x14ac:dyDescent="0.25">
      <c r="A38" s="27" t="s">
        <v>37</v>
      </c>
      <c r="B38" s="75">
        <v>915.92341999999996</v>
      </c>
      <c r="C38" s="75">
        <v>34.807770310000002</v>
      </c>
      <c r="D38" s="75">
        <v>1181.2133659000001</v>
      </c>
      <c r="E38" s="75">
        <v>169.61821513999999</v>
      </c>
      <c r="F38" s="75">
        <v>158.28674874999999</v>
      </c>
      <c r="G38" s="75">
        <v>11.728217000000001</v>
      </c>
      <c r="H38" s="75">
        <v>195.40091425</v>
      </c>
      <c r="I38" s="75"/>
      <c r="J38" s="25"/>
      <c r="K38" s="25" t="s">
        <v>37</v>
      </c>
      <c r="L38" s="91">
        <v>0</v>
      </c>
      <c r="M38" s="25">
        <v>5.0898717657258397E-2</v>
      </c>
      <c r="N38" s="25">
        <v>0.21082537645136701</v>
      </c>
      <c r="O38" s="25">
        <v>0.21082537645136701</v>
      </c>
      <c r="P38" s="91">
        <v>8.5774561582863396E-2</v>
      </c>
      <c r="Q38" s="25">
        <v>3.6254055634738297E-2</v>
      </c>
      <c r="R38" s="25">
        <v>1.2135760380399601</v>
      </c>
      <c r="S38" s="25">
        <v>816.54836931701698</v>
      </c>
      <c r="T38" s="25">
        <v>913.58684618903499</v>
      </c>
      <c r="U38" s="25">
        <v>4.73605529389999</v>
      </c>
      <c r="V38" s="25">
        <v>93.796818952855006</v>
      </c>
      <c r="W38" s="25">
        <v>2.1401532108325201</v>
      </c>
      <c r="X38" s="25">
        <v>0.133292420547032</v>
      </c>
      <c r="Y38" s="91">
        <v>0</v>
      </c>
      <c r="Z38" s="25">
        <v>133.59204493146399</v>
      </c>
      <c r="AA38" s="25">
        <v>133.59204493146399</v>
      </c>
      <c r="AB38" s="25">
        <v>0</v>
      </c>
      <c r="AC38" s="25">
        <v>0</v>
      </c>
      <c r="AD38" s="25">
        <v>2.0876672350258199</v>
      </c>
      <c r="AE38" s="25">
        <v>0</v>
      </c>
      <c r="AF38" s="91">
        <v>1.04167324902498</v>
      </c>
      <c r="AG38" s="25">
        <v>9.3388128683785394E-3</v>
      </c>
      <c r="AH38" s="25">
        <v>1.06668974208347</v>
      </c>
      <c r="AI38" s="25">
        <v>6.3027670479009201E-3</v>
      </c>
      <c r="AJ38" s="25">
        <v>34.734215925108899</v>
      </c>
      <c r="AK38" s="25">
        <v>0</v>
      </c>
      <c r="AL38" s="91">
        <v>288.76427053390398</v>
      </c>
      <c r="AM38" s="25">
        <v>1060.5234672297699</v>
      </c>
      <c r="AN38" s="25">
        <v>117.836269413894</v>
      </c>
      <c r="AO38" s="25">
        <v>1178.35973664366</v>
      </c>
      <c r="AP38" s="25">
        <v>0</v>
      </c>
      <c r="AQ38" s="25">
        <v>8.0653733372520406</v>
      </c>
      <c r="AR38" s="25">
        <v>1.25690445317107</v>
      </c>
      <c r="AS38" s="25">
        <v>19.070011967499401</v>
      </c>
      <c r="AT38" s="25">
        <v>1.7140113250439499</v>
      </c>
      <c r="AU38" s="25">
        <v>4.9147584285895398</v>
      </c>
      <c r="AV38" s="25">
        <v>10.1928442973594</v>
      </c>
      <c r="AW38" s="25">
        <v>2.44122557105772</v>
      </c>
      <c r="AX38" s="25">
        <v>0</v>
      </c>
      <c r="AY38" s="25">
        <v>0.82378913782966001</v>
      </c>
      <c r="AZ38" s="25">
        <v>169.269302010264</v>
      </c>
      <c r="BA38" s="25">
        <v>157.91609439097999</v>
      </c>
      <c r="BB38" s="25">
        <v>11.353207619283801</v>
      </c>
      <c r="BC38" s="25">
        <v>1.3582378456433899E-3</v>
      </c>
      <c r="BD38" s="25">
        <v>2.5643372630720202E-3</v>
      </c>
      <c r="BE38" s="25">
        <v>6.0938876958944403</v>
      </c>
      <c r="BF38" s="25">
        <v>1.98060692141073</v>
      </c>
      <c r="BG38" s="25">
        <v>27.1941402001796</v>
      </c>
      <c r="BH38" s="25">
        <v>7.0937096747741597</v>
      </c>
      <c r="BI38" s="25">
        <v>3.6701955927071102</v>
      </c>
      <c r="BJ38" s="25">
        <v>67.964144223063599</v>
      </c>
      <c r="BK38" s="25">
        <v>19.462617492315601</v>
      </c>
      <c r="BL38" s="25">
        <v>3.9521710544376201</v>
      </c>
      <c r="BM38" s="25">
        <v>18.610129378902801</v>
      </c>
      <c r="BN38" s="25">
        <v>9.6538614505310098E-3</v>
      </c>
      <c r="BO38" s="25">
        <v>11.7062147191587</v>
      </c>
      <c r="BP38" s="25">
        <v>4.6879325786571</v>
      </c>
      <c r="BQ38" s="25">
        <v>0</v>
      </c>
      <c r="BR38" s="25">
        <v>7.9463578659700093E-2</v>
      </c>
      <c r="BS38" s="25">
        <v>1.08296949580638</v>
      </c>
      <c r="BT38" s="91">
        <v>0</v>
      </c>
      <c r="BU38" s="25">
        <v>0.120732157345855</v>
      </c>
      <c r="BV38" s="25">
        <v>194.913305542199</v>
      </c>
      <c r="BW38" s="25">
        <v>0.71060683158553595</v>
      </c>
      <c r="BX38" s="48"/>
      <c r="BY38" s="22">
        <f t="shared" si="10"/>
        <v>-2.5510580469325465E-3</v>
      </c>
      <c r="BZ38" s="22">
        <f t="shared" si="11"/>
        <v>-2.1131599133188935E-3</v>
      </c>
      <c r="CA38" s="22">
        <f t="shared" si="12"/>
        <v>-2.4158457216286798E-3</v>
      </c>
      <c r="CB38" s="22">
        <f t="shared" si="13"/>
        <v>-2.0570498837521869E-3</v>
      </c>
      <c r="CC38" s="22">
        <f t="shared" si="14"/>
        <v>-2.34166385971709E-3</v>
      </c>
      <c r="CD38" s="22">
        <f t="shared" si="15"/>
        <v>-1.8760124272343321E-3</v>
      </c>
      <c r="CE38" s="22">
        <f t="shared" si="16"/>
        <v>-2.4954269516730353E-3</v>
      </c>
      <c r="CF38" s="22" t="str">
        <f t="shared" si="17"/>
        <v/>
      </c>
      <c r="CH38" s="91">
        <f t="shared" si="18"/>
        <v>-2.8536292563401275</v>
      </c>
      <c r="CI38" s="91">
        <f t="shared" si="19"/>
        <v>-2.2002280841300959E-2</v>
      </c>
    </row>
    <row r="39" spans="1:87" x14ac:dyDescent="0.25">
      <c r="A39" s="27" t="s">
        <v>130</v>
      </c>
      <c r="B39" s="75">
        <v>6675.4429600000003</v>
      </c>
      <c r="C39" s="75">
        <v>892.95327509000003</v>
      </c>
      <c r="D39" s="75">
        <v>10630.874679</v>
      </c>
      <c r="E39" s="75">
        <v>2304.4249362</v>
      </c>
      <c r="F39" s="75">
        <v>1625.1517266999999</v>
      </c>
      <c r="G39" s="75">
        <v>3587.1910007000001</v>
      </c>
      <c r="H39" s="75">
        <v>913.25326389999998</v>
      </c>
      <c r="I39" s="75">
        <v>66.195652170000002</v>
      </c>
      <c r="J39" s="25"/>
      <c r="K39" s="25" t="s">
        <v>130</v>
      </c>
      <c r="L39" s="91">
        <v>2.4863421866983999E-2</v>
      </c>
      <c r="M39" s="25">
        <v>0.24680969660510199</v>
      </c>
      <c r="N39" s="25">
        <v>0.54224938909069198</v>
      </c>
      <c r="O39" s="25">
        <v>0.54027457918860999</v>
      </c>
      <c r="P39" s="91">
        <v>0.263230240347889</v>
      </c>
      <c r="Q39" s="25">
        <v>3.1617743138169098E-2</v>
      </c>
      <c r="R39" s="25">
        <v>26.6205459824595</v>
      </c>
      <c r="S39" s="25">
        <v>2717.8142736493501</v>
      </c>
      <c r="T39" s="25">
        <v>6684.9426618263296</v>
      </c>
      <c r="U39" s="25">
        <v>16.287176045777802</v>
      </c>
      <c r="V39" s="25">
        <v>256.63396615890503</v>
      </c>
      <c r="W39" s="25">
        <v>6.3368106415106</v>
      </c>
      <c r="X39" s="25">
        <v>0.11874307645532001</v>
      </c>
      <c r="Y39" s="91">
        <v>1.4304260624900001E-2</v>
      </c>
      <c r="Z39" s="25">
        <v>527.72009630532295</v>
      </c>
      <c r="AA39" s="25">
        <v>527.72009630532295</v>
      </c>
      <c r="AB39" s="25">
        <v>66.131622928289005</v>
      </c>
      <c r="AC39" s="25">
        <v>0</v>
      </c>
      <c r="AD39" s="25">
        <v>5.3706483936172296</v>
      </c>
      <c r="AE39" s="25">
        <v>1.3622761767996599E-2</v>
      </c>
      <c r="AF39" s="91">
        <v>0.94335296296825999</v>
      </c>
      <c r="AG39" s="25">
        <v>3.7737345167744102E-2</v>
      </c>
      <c r="AH39" s="25">
        <v>0.63068395205432304</v>
      </c>
      <c r="AI39" s="25">
        <v>9.5526889242547007E-3</v>
      </c>
      <c r="AJ39" s="25">
        <v>903.074023405856</v>
      </c>
      <c r="AK39" s="25">
        <v>0</v>
      </c>
      <c r="AL39" s="91">
        <v>1181.7549625981301</v>
      </c>
      <c r="AM39" s="25">
        <v>9591.4998171778097</v>
      </c>
      <c r="AN39" s="25">
        <v>1065.7219673284701</v>
      </c>
      <c r="AO39" s="25">
        <v>10657.2217845062</v>
      </c>
      <c r="AP39" s="25">
        <v>1.0164797745774E-4</v>
      </c>
      <c r="AQ39" s="25">
        <v>30.6062099848447</v>
      </c>
      <c r="AR39" s="25">
        <v>19.070404018917301</v>
      </c>
      <c r="AS39" s="25">
        <v>205.888149869762</v>
      </c>
      <c r="AT39" s="25">
        <v>25.303415793194599</v>
      </c>
      <c r="AU39" s="25">
        <v>47.329233878769998</v>
      </c>
      <c r="AV39" s="25">
        <v>104.587736726667</v>
      </c>
      <c r="AW39" s="25">
        <v>27.881542918476899</v>
      </c>
      <c r="AX39" s="25">
        <v>0</v>
      </c>
      <c r="AY39" s="25">
        <v>7.0676764284478804</v>
      </c>
      <c r="AZ39" s="25">
        <v>2373.1326839799399</v>
      </c>
      <c r="BA39" s="25">
        <v>1636.5611369957301</v>
      </c>
      <c r="BB39" s="25">
        <v>736.57154698420902</v>
      </c>
      <c r="BC39" s="25">
        <v>0.388175169232295</v>
      </c>
      <c r="BD39" s="25">
        <v>6.0568692174142999E-2</v>
      </c>
      <c r="BE39" s="25">
        <v>123.300642414397</v>
      </c>
      <c r="BF39" s="25">
        <v>1.4795684789761701</v>
      </c>
      <c r="BG39" s="25">
        <v>274.516917914847</v>
      </c>
      <c r="BH39" s="25">
        <v>70.527000556838999</v>
      </c>
      <c r="BI39" s="25">
        <v>36.486554433641402</v>
      </c>
      <c r="BJ39" s="25">
        <v>686.063781124103</v>
      </c>
      <c r="BK39" s="25">
        <v>84.923621959514605</v>
      </c>
      <c r="BL39" s="25">
        <v>49.5032737537624</v>
      </c>
      <c r="BM39" s="25">
        <v>162.25043160577201</v>
      </c>
      <c r="BN39" s="25">
        <v>0.74421308751798099</v>
      </c>
      <c r="BO39" s="25">
        <v>3584.1660547244501</v>
      </c>
      <c r="BP39" s="25">
        <v>117.736003069143</v>
      </c>
      <c r="BQ39" s="25">
        <v>9.0483995539167807</v>
      </c>
      <c r="BR39" s="25">
        <v>5.3749691794066301E-2</v>
      </c>
      <c r="BS39" s="25">
        <v>12.6489349286335</v>
      </c>
      <c r="BT39" s="91">
        <v>0</v>
      </c>
      <c r="BU39" s="25">
        <v>0.82975885667663196</v>
      </c>
      <c r="BV39" s="25">
        <v>924.79252682153003</v>
      </c>
      <c r="BW39" s="25">
        <v>4.6068244611127804</v>
      </c>
      <c r="BX39" s="48"/>
      <c r="BY39" s="22">
        <f t="shared" si="10"/>
        <v>1.4230818663649144E-3</v>
      </c>
      <c r="BZ39" s="22">
        <f t="shared" si="11"/>
        <v>1.1334017801587548E-2</v>
      </c>
      <c r="CA39" s="22">
        <f t="shared" si="12"/>
        <v>2.4783572661472085E-3</v>
      </c>
      <c r="CB39" s="22">
        <f t="shared" si="13"/>
        <v>2.9815572076406623E-2</v>
      </c>
      <c r="CC39" s="22">
        <f t="shared" si="14"/>
        <v>7.0205200587011383E-3</v>
      </c>
      <c r="CD39" s="22">
        <f t="shared" si="15"/>
        <v>-8.4326314795051883E-4</v>
      </c>
      <c r="CE39" s="22">
        <f t="shared" si="16"/>
        <v>1.2635337181552726E-2</v>
      </c>
      <c r="CF39" s="22">
        <f t="shared" si="17"/>
        <v>-9.6727261703776564E-4</v>
      </c>
      <c r="CH39" s="91">
        <f t="shared" si="18"/>
        <v>26.347105506200023</v>
      </c>
      <c r="CI39" s="91">
        <f t="shared" si="19"/>
        <v>-3.0249459755500538</v>
      </c>
    </row>
    <row r="40" spans="1:87" x14ac:dyDescent="0.25">
      <c r="A40" s="27" t="s">
        <v>39</v>
      </c>
      <c r="B40" s="75">
        <v>495.6284</v>
      </c>
      <c r="C40" s="75">
        <v>7.1704675399999998</v>
      </c>
      <c r="D40" s="75">
        <v>235.15796814000001</v>
      </c>
      <c r="E40" s="75">
        <v>88.194747770000006</v>
      </c>
      <c r="F40" s="75">
        <v>52.433603419999997</v>
      </c>
      <c r="G40" s="75"/>
      <c r="H40" s="75">
        <v>33.995866790000001</v>
      </c>
      <c r="I40" s="75"/>
      <c r="J40" s="25"/>
      <c r="K40" s="25" t="s">
        <v>39</v>
      </c>
      <c r="L40" s="91">
        <v>0</v>
      </c>
      <c r="M40" s="25">
        <v>0</v>
      </c>
      <c r="N40" s="25">
        <v>4.1061222639858397E-2</v>
      </c>
      <c r="O40" s="25">
        <v>4.1061222639858397E-2</v>
      </c>
      <c r="P40" s="91">
        <v>1.65492867772284E-2</v>
      </c>
      <c r="Q40" s="25">
        <v>0</v>
      </c>
      <c r="R40" s="25">
        <v>0.156431384956497</v>
      </c>
      <c r="S40" s="25">
        <v>154.438169612151</v>
      </c>
      <c r="T40" s="25">
        <v>495.39915717301301</v>
      </c>
      <c r="U40" s="25">
        <v>0.86227874927826198</v>
      </c>
      <c r="V40" s="25">
        <v>19.162088701532699</v>
      </c>
      <c r="W40" s="25">
        <v>0.43797713406637001</v>
      </c>
      <c r="X40" s="25">
        <v>0</v>
      </c>
      <c r="Y40" s="91">
        <v>0</v>
      </c>
      <c r="Z40" s="25">
        <v>22.286941276454002</v>
      </c>
      <c r="AA40" s="25">
        <v>22.286941276454002</v>
      </c>
      <c r="AB40" s="25">
        <v>0</v>
      </c>
      <c r="AC40" s="25">
        <v>0</v>
      </c>
      <c r="AD40" s="25">
        <v>0.427235172506159</v>
      </c>
      <c r="AE40" s="25">
        <v>0</v>
      </c>
      <c r="AF40" s="91">
        <v>0</v>
      </c>
      <c r="AG40" s="25">
        <v>0</v>
      </c>
      <c r="AH40" s="25">
        <v>0</v>
      </c>
      <c r="AI40" s="25">
        <v>0</v>
      </c>
      <c r="AJ40" s="25">
        <v>7.1674522682804502</v>
      </c>
      <c r="AK40" s="25">
        <v>0</v>
      </c>
      <c r="AL40" s="91">
        <v>53.129183463130403</v>
      </c>
      <c r="AM40" s="25">
        <v>211.498671053864</v>
      </c>
      <c r="AN40" s="25">
        <v>23.499860531203598</v>
      </c>
      <c r="AO40" s="25">
        <v>234.99853158506801</v>
      </c>
      <c r="AP40" s="25">
        <v>0</v>
      </c>
      <c r="AQ40" s="25">
        <v>1.64583220125994</v>
      </c>
      <c r="AR40" s="25">
        <v>0.41968635945259197</v>
      </c>
      <c r="AS40" s="25">
        <v>3.8773949304717301</v>
      </c>
      <c r="AT40" s="25">
        <v>0.56623585046048996</v>
      </c>
      <c r="AU40" s="25">
        <v>1.4837493124335099</v>
      </c>
      <c r="AV40" s="25">
        <v>3.5861620286931499</v>
      </c>
      <c r="AW40" s="25">
        <v>0.83886877538759996</v>
      </c>
      <c r="AX40" s="25">
        <v>0</v>
      </c>
      <c r="AY40" s="25">
        <v>0.197501004756472</v>
      </c>
      <c r="AZ40" s="25">
        <v>88.159860677810997</v>
      </c>
      <c r="BA40" s="25">
        <v>52.433032191890199</v>
      </c>
      <c r="BB40" s="25">
        <v>35.726828485920699</v>
      </c>
      <c r="BC40" s="25">
        <v>0</v>
      </c>
      <c r="BD40" s="25">
        <v>0</v>
      </c>
      <c r="BE40" s="25">
        <v>1.5623919376973801</v>
      </c>
      <c r="BF40" s="25">
        <v>0</v>
      </c>
      <c r="BG40" s="25">
        <v>9.6312528315613601</v>
      </c>
      <c r="BH40" s="25">
        <v>2.39601770311458</v>
      </c>
      <c r="BI40" s="25">
        <v>1.2845172594344001</v>
      </c>
      <c r="BJ40" s="25">
        <v>24.0702780579484</v>
      </c>
      <c r="BK40" s="25">
        <v>3.9888743324459601</v>
      </c>
      <c r="BL40" s="25">
        <v>1.31073197859312</v>
      </c>
      <c r="BM40" s="25">
        <v>5.0856390923571198</v>
      </c>
      <c r="BN40" s="25">
        <v>0</v>
      </c>
      <c r="BO40" s="25">
        <v>0</v>
      </c>
      <c r="BP40" s="25">
        <v>0.931256117536996</v>
      </c>
      <c r="BQ40" s="25">
        <v>0</v>
      </c>
      <c r="BR40" s="25">
        <v>0</v>
      </c>
      <c r="BS40" s="25">
        <v>7.8743267557774804E-2</v>
      </c>
      <c r="BT40" s="91">
        <v>0</v>
      </c>
      <c r="BU40" s="25">
        <v>1.63568058797268E-2</v>
      </c>
      <c r="BV40" s="25">
        <v>33.974145516074401</v>
      </c>
      <c r="BW40" s="25">
        <v>0.13818391976608899</v>
      </c>
      <c r="BX40" s="48"/>
      <c r="BY40" s="22">
        <f t="shared" si="10"/>
        <v>-4.6252964314996914E-4</v>
      </c>
      <c r="BZ40" s="22">
        <f t="shared" si="11"/>
        <v>-4.2051256807579344E-4</v>
      </c>
      <c r="CA40" s="22">
        <f t="shared" si="12"/>
        <v>-6.7799767191848066E-4</v>
      </c>
      <c r="CB40" s="22">
        <f t="shared" si="13"/>
        <v>-3.9556881867830132E-4</v>
      </c>
      <c r="CC40" s="22">
        <f t="shared" si="14"/>
        <v>-1.0894313427648128E-5</v>
      </c>
      <c r="CD40" s="22" t="str">
        <f t="shared" si="15"/>
        <v/>
      </c>
      <c r="CE40" s="22">
        <f t="shared" si="16"/>
        <v>-6.3893867039122672E-4</v>
      </c>
      <c r="CF40" s="22" t="str">
        <f t="shared" si="17"/>
        <v/>
      </c>
      <c r="CH40" s="91">
        <f t="shared" si="18"/>
        <v>-0.15943655493200026</v>
      </c>
      <c r="CI40" s="91">
        <f t="shared" si="19"/>
        <v>0</v>
      </c>
    </row>
    <row r="41" spans="1:87" x14ac:dyDescent="0.25">
      <c r="A41" s="27" t="s">
        <v>40</v>
      </c>
      <c r="B41" s="75">
        <v>3327.7246799999998</v>
      </c>
      <c r="C41" s="75">
        <v>432.81834115999999</v>
      </c>
      <c r="D41" s="75">
        <v>4580.9688147999996</v>
      </c>
      <c r="E41" s="75">
        <v>1531.9790054</v>
      </c>
      <c r="F41" s="75">
        <v>1132.3627799999999</v>
      </c>
      <c r="G41" s="75">
        <v>4282.4045394000004</v>
      </c>
      <c r="H41" s="75">
        <v>405.43534108</v>
      </c>
      <c r="I41" s="75">
        <v>29.216244490000001</v>
      </c>
      <c r="J41" s="25"/>
      <c r="K41" s="25" t="s">
        <v>40</v>
      </c>
      <c r="L41" s="91">
        <v>0</v>
      </c>
      <c r="M41" s="25">
        <v>1.1308115776363099</v>
      </c>
      <c r="N41" s="25">
        <v>0.52150598688926697</v>
      </c>
      <c r="O41" s="25">
        <v>0.52150598688926697</v>
      </c>
      <c r="P41" s="91">
        <v>0.310468945076803</v>
      </c>
      <c r="Q41" s="25">
        <v>0.63114293377332997</v>
      </c>
      <c r="R41" s="25">
        <v>18.697384994061601</v>
      </c>
      <c r="S41" s="25">
        <v>805.02058231159901</v>
      </c>
      <c r="T41" s="25">
        <v>3326.3404518857701</v>
      </c>
      <c r="U41" s="25">
        <v>16.923190723462</v>
      </c>
      <c r="V41" s="25">
        <v>93.156551387360096</v>
      </c>
      <c r="W41" s="25">
        <v>2.00003162762148</v>
      </c>
      <c r="X41" s="25">
        <v>15.4003597438243</v>
      </c>
      <c r="Y41" s="91">
        <v>0</v>
      </c>
      <c r="Z41" s="25">
        <v>124.254598955239</v>
      </c>
      <c r="AA41" s="25">
        <v>124.254598955239</v>
      </c>
      <c r="AB41" s="25">
        <v>29.226389440585301</v>
      </c>
      <c r="AC41" s="25">
        <v>0</v>
      </c>
      <c r="AD41" s="25">
        <v>3.3981738398716899</v>
      </c>
      <c r="AE41" s="25">
        <v>0</v>
      </c>
      <c r="AF41" s="91">
        <v>19.699104679050901</v>
      </c>
      <c r="AG41" s="25">
        <v>0.16249397658911899</v>
      </c>
      <c r="AH41" s="25">
        <v>20.476872976140399</v>
      </c>
      <c r="AI41" s="25">
        <v>0.19748620163163999</v>
      </c>
      <c r="AJ41" s="25">
        <v>432.59992643473998</v>
      </c>
      <c r="AK41" s="25">
        <v>0</v>
      </c>
      <c r="AL41" s="91">
        <v>500.13548613193501</v>
      </c>
      <c r="AM41" s="25">
        <v>4120.1579019952896</v>
      </c>
      <c r="AN41" s="25">
        <v>457.79551863225203</v>
      </c>
      <c r="AO41" s="25">
        <v>4577.9534206275403</v>
      </c>
      <c r="AP41" s="25">
        <v>0</v>
      </c>
      <c r="AQ41" s="25">
        <v>11.451926031917401</v>
      </c>
      <c r="AR41" s="25">
        <v>31.4444017345965</v>
      </c>
      <c r="AS41" s="25">
        <v>69.174415782433599</v>
      </c>
      <c r="AT41" s="25">
        <v>22.289200498057099</v>
      </c>
      <c r="AU41" s="25">
        <v>16.964329918508302</v>
      </c>
      <c r="AV41" s="25">
        <v>57.703378136102302</v>
      </c>
      <c r="AW41" s="25">
        <v>21.151632895616601</v>
      </c>
      <c r="AX41" s="25">
        <v>0</v>
      </c>
      <c r="AY41" s="25">
        <v>15.7307759259197</v>
      </c>
      <c r="AZ41" s="25">
        <v>1532.7383085117599</v>
      </c>
      <c r="BA41" s="25">
        <v>1132.1928257116599</v>
      </c>
      <c r="BB41" s="25">
        <v>400.54548280008999</v>
      </c>
      <c r="BC41" s="25">
        <v>0.17034980075728701</v>
      </c>
      <c r="BD41" s="25">
        <v>0.13341869689203401</v>
      </c>
      <c r="BE41" s="25">
        <v>303.91251229727101</v>
      </c>
      <c r="BF41" s="25">
        <v>22.266781722801799</v>
      </c>
      <c r="BG41" s="25">
        <v>110.398056126809</v>
      </c>
      <c r="BH41" s="25">
        <v>24.266912659821301</v>
      </c>
      <c r="BI41" s="25">
        <v>12.226960913165399</v>
      </c>
      <c r="BJ41" s="25">
        <v>275.87274458638501</v>
      </c>
      <c r="BK41" s="25">
        <v>23.609232930242499</v>
      </c>
      <c r="BL41" s="25">
        <v>68.508420894745797</v>
      </c>
      <c r="BM41" s="25">
        <v>147.157905553641</v>
      </c>
      <c r="BN41" s="25">
        <v>1.9950433505770799</v>
      </c>
      <c r="BO41" s="25">
        <v>4281.2047488792196</v>
      </c>
      <c r="BP41" s="25">
        <v>41.9822291894532</v>
      </c>
      <c r="BQ41" s="25">
        <v>92.308177867579303</v>
      </c>
      <c r="BR41" s="25">
        <v>2.7964581240298299</v>
      </c>
      <c r="BS41" s="25">
        <v>28.662005803287599</v>
      </c>
      <c r="BT41" s="91">
        <v>0</v>
      </c>
      <c r="BU41" s="25">
        <v>1.05076443719748</v>
      </c>
      <c r="BV41" s="25">
        <v>405.22720545379298</v>
      </c>
      <c r="BW41" s="25">
        <v>46.372945718604498</v>
      </c>
      <c r="BX41" s="48"/>
      <c r="BY41" s="22">
        <f t="shared" si="10"/>
        <v>-4.1596834093549464E-4</v>
      </c>
      <c r="BZ41" s="22">
        <f t="shared" si="11"/>
        <v>-5.0463371001013737E-4</v>
      </c>
      <c r="CA41" s="22">
        <f t="shared" si="12"/>
        <v>-6.5824376771946188E-4</v>
      </c>
      <c r="CB41" s="22">
        <f t="shared" si="13"/>
        <v>4.9563545524022173E-4</v>
      </c>
      <c r="CC41" s="22">
        <f t="shared" si="14"/>
        <v>-1.500881973001821E-4</v>
      </c>
      <c r="CD41" s="22">
        <f t="shared" si="15"/>
        <v>-2.8016748762109715E-4</v>
      </c>
      <c r="CE41" s="22">
        <f t="shared" si="16"/>
        <v>-5.1336330388118624E-4</v>
      </c>
      <c r="CF41" s="22">
        <f t="shared" si="17"/>
        <v>3.4723664051935577E-4</v>
      </c>
      <c r="CH41" s="91">
        <f t="shared" si="18"/>
        <v>-3.0153941724593096</v>
      </c>
      <c r="CI41" s="91">
        <f t="shared" si="19"/>
        <v>-1.1997905207808799</v>
      </c>
    </row>
    <row r="42" spans="1:87" x14ac:dyDescent="0.25">
      <c r="A42" s="27" t="s">
        <v>41</v>
      </c>
      <c r="B42" s="75">
        <v>229.51808</v>
      </c>
      <c r="C42" s="75">
        <v>31.506439010000001</v>
      </c>
      <c r="D42" s="75">
        <v>452.06719071999999</v>
      </c>
      <c r="E42" s="75">
        <v>40.668638369999996</v>
      </c>
      <c r="F42" s="75">
        <v>33.359792239999997</v>
      </c>
      <c r="G42" s="75">
        <v>353.76930045</v>
      </c>
      <c r="H42" s="75">
        <v>45.935878260000003</v>
      </c>
      <c r="I42" s="75">
        <v>5.0320799300000001</v>
      </c>
      <c r="J42" s="25"/>
      <c r="K42" s="25" t="s">
        <v>41</v>
      </c>
      <c r="L42" s="91">
        <v>0</v>
      </c>
      <c r="M42" s="25">
        <v>0</v>
      </c>
      <c r="N42" s="25">
        <v>0</v>
      </c>
      <c r="O42" s="25">
        <v>0</v>
      </c>
      <c r="P42" s="91">
        <v>0</v>
      </c>
      <c r="Q42" s="25">
        <v>0</v>
      </c>
      <c r="R42" s="25">
        <v>0</v>
      </c>
      <c r="S42" s="25">
        <v>26.035780126067799</v>
      </c>
      <c r="T42" s="25">
        <v>229.630525239592</v>
      </c>
      <c r="U42" s="25">
        <v>0</v>
      </c>
      <c r="V42" s="25">
        <v>0.74295864114485999</v>
      </c>
      <c r="W42" s="25">
        <v>0</v>
      </c>
      <c r="X42" s="25">
        <v>0</v>
      </c>
      <c r="Y42" s="91">
        <v>0</v>
      </c>
      <c r="Z42" s="25">
        <v>11.1581875787657</v>
      </c>
      <c r="AA42" s="25">
        <v>11.1581875787657</v>
      </c>
      <c r="AB42" s="25">
        <v>5.0369040773381304</v>
      </c>
      <c r="AC42" s="25">
        <v>0</v>
      </c>
      <c r="AD42" s="25">
        <v>0.54746396835265099</v>
      </c>
      <c r="AE42" s="25">
        <v>0</v>
      </c>
      <c r="AF42" s="91">
        <v>0</v>
      </c>
      <c r="AG42" s="25">
        <v>0</v>
      </c>
      <c r="AH42" s="25">
        <v>0</v>
      </c>
      <c r="AI42" s="25">
        <v>0</v>
      </c>
      <c r="AJ42" s="25">
        <v>31.504915285996798</v>
      </c>
      <c r="AK42" s="25">
        <v>0</v>
      </c>
      <c r="AL42" s="91">
        <v>46.702851824567098</v>
      </c>
      <c r="AM42" s="25">
        <v>407.48663764017198</v>
      </c>
      <c r="AN42" s="25">
        <v>45.276323279749903</v>
      </c>
      <c r="AO42" s="25">
        <v>452.76296091992202</v>
      </c>
      <c r="AP42" s="25">
        <v>0</v>
      </c>
      <c r="AQ42" s="25">
        <v>0.99504796871641299</v>
      </c>
      <c r="AR42" s="25">
        <v>0.92730271801341502</v>
      </c>
      <c r="AS42" s="25">
        <v>10.247885576811701</v>
      </c>
      <c r="AT42" s="25">
        <v>0.66300230054839904</v>
      </c>
      <c r="AU42" s="25">
        <v>0.59072469133969296</v>
      </c>
      <c r="AV42" s="25">
        <v>1.9549806742395399</v>
      </c>
      <c r="AW42" s="25">
        <v>0.70237766969471405</v>
      </c>
      <c r="AX42" s="25">
        <v>0</v>
      </c>
      <c r="AY42" s="25">
        <v>0.13688115024565001</v>
      </c>
      <c r="AZ42" s="25">
        <v>49.233852542041099</v>
      </c>
      <c r="BA42" s="25">
        <v>33.363443446696699</v>
      </c>
      <c r="BB42" s="25">
        <v>15.8704090953443</v>
      </c>
      <c r="BC42" s="25">
        <v>0</v>
      </c>
      <c r="BD42" s="25">
        <v>3.6208502124704398E-3</v>
      </c>
      <c r="BE42" s="25">
        <v>8.0698448004607606</v>
      </c>
      <c r="BF42" s="25">
        <v>0</v>
      </c>
      <c r="BG42" s="25">
        <v>3.9445432402431599</v>
      </c>
      <c r="BH42" s="25">
        <v>0.98534743018237703</v>
      </c>
      <c r="BI42" s="25">
        <v>0.51173565289659695</v>
      </c>
      <c r="BJ42" s="25">
        <v>9.8563589188533705</v>
      </c>
      <c r="BK42" s="25">
        <v>0.63275880104719495</v>
      </c>
      <c r="BL42" s="25">
        <v>1.66549663802642</v>
      </c>
      <c r="BM42" s="25">
        <v>3.2961157696500698</v>
      </c>
      <c r="BN42" s="25">
        <v>5.5110942090091902E-2</v>
      </c>
      <c r="BO42" s="25">
        <v>354.24206881727503</v>
      </c>
      <c r="BP42" s="25">
        <v>6.7219057195654601</v>
      </c>
      <c r="BQ42" s="25">
        <v>8.6789271427547803</v>
      </c>
      <c r="BR42" s="25">
        <v>0</v>
      </c>
      <c r="BS42" s="25">
        <v>5.4672609255884996</v>
      </c>
      <c r="BT42" s="91">
        <v>0</v>
      </c>
      <c r="BU42" s="25">
        <v>0</v>
      </c>
      <c r="BV42" s="25">
        <v>45.963451591979499</v>
      </c>
      <c r="BW42" s="25">
        <v>17.024051047415899</v>
      </c>
      <c r="BX42" s="48"/>
      <c r="BY42" s="22">
        <f t="shared" si="10"/>
        <v>4.8991887520149135E-4</v>
      </c>
      <c r="BZ42" s="22">
        <f t="shared" si="11"/>
        <v>-4.836230469331248E-5</v>
      </c>
      <c r="CA42" s="22">
        <f t="shared" si="12"/>
        <v>1.53908581335862E-3</v>
      </c>
      <c r="CB42" s="22">
        <f t="shared" si="13"/>
        <v>0.2106098093109357</v>
      </c>
      <c r="CC42" s="22">
        <f t="shared" si="14"/>
        <v>1.0944932361791135E-4</v>
      </c>
      <c r="CD42" s="22">
        <f t="shared" si="15"/>
        <v>1.3363747693020691E-3</v>
      </c>
      <c r="CE42" s="22">
        <f t="shared" si="16"/>
        <v>6.0025698917586402E-4</v>
      </c>
      <c r="CF42" s="22">
        <f t="shared" si="17"/>
        <v>9.5867859915537996E-4</v>
      </c>
      <c r="CH42" s="91">
        <f t="shared" si="18"/>
        <v>0.69577019992203759</v>
      </c>
      <c r="CI42" s="91">
        <f t="shared" si="19"/>
        <v>0.47276836727502314</v>
      </c>
    </row>
    <row r="43" spans="1:87" x14ac:dyDescent="0.25">
      <c r="A43" s="27" t="s">
        <v>42</v>
      </c>
      <c r="B43" s="75">
        <v>929.76310000000001</v>
      </c>
      <c r="C43" s="75">
        <v>156.90539584999999</v>
      </c>
      <c r="D43" s="75">
        <v>1116.9176861999999</v>
      </c>
      <c r="E43" s="75">
        <v>389.74309627000002</v>
      </c>
      <c r="F43" s="75">
        <v>397.41243974000002</v>
      </c>
      <c r="G43" s="75">
        <v>622.73344808000002</v>
      </c>
      <c r="H43" s="75">
        <v>170.77525458</v>
      </c>
      <c r="I43" s="75">
        <v>4.1220312400000001</v>
      </c>
      <c r="J43" s="25"/>
      <c r="K43" s="25" t="s">
        <v>42</v>
      </c>
      <c r="L43" s="91">
        <v>0</v>
      </c>
      <c r="M43" s="25">
        <v>0</v>
      </c>
      <c r="N43" s="25">
        <v>7.9712982669157897E-2</v>
      </c>
      <c r="O43" s="25">
        <v>7.9712982669157897E-2</v>
      </c>
      <c r="P43" s="91">
        <v>3.2127532647695897E-2</v>
      </c>
      <c r="Q43" s="25">
        <v>0</v>
      </c>
      <c r="R43" s="25">
        <v>0.29223005609230701</v>
      </c>
      <c r="S43" s="25">
        <v>510.28852419957298</v>
      </c>
      <c r="T43" s="25">
        <v>929.07170215812596</v>
      </c>
      <c r="U43" s="25">
        <v>1.6739625879230799</v>
      </c>
      <c r="V43" s="25">
        <v>37.510281165449101</v>
      </c>
      <c r="W43" s="25">
        <v>0.85025326923394795</v>
      </c>
      <c r="X43" s="25">
        <v>0</v>
      </c>
      <c r="Y43" s="91">
        <v>0</v>
      </c>
      <c r="Z43" s="25">
        <v>133.515284444233</v>
      </c>
      <c r="AA43" s="25">
        <v>133.515284444233</v>
      </c>
      <c r="AB43" s="25">
        <v>4.1214961775161596</v>
      </c>
      <c r="AC43" s="25">
        <v>0</v>
      </c>
      <c r="AD43" s="25">
        <v>1.05824119946648</v>
      </c>
      <c r="AE43" s="25">
        <v>0</v>
      </c>
      <c r="AF43" s="91">
        <v>0</v>
      </c>
      <c r="AG43" s="25">
        <v>0</v>
      </c>
      <c r="AH43" s="25">
        <v>0</v>
      </c>
      <c r="AI43" s="25">
        <v>0</v>
      </c>
      <c r="AJ43" s="25">
        <v>156.80816387243999</v>
      </c>
      <c r="AK43" s="25">
        <v>0</v>
      </c>
      <c r="AL43" s="91">
        <v>208.14461253369399</v>
      </c>
      <c r="AM43" s="25">
        <v>1004.44046582051</v>
      </c>
      <c r="AN43" s="25">
        <v>111.60452792189</v>
      </c>
      <c r="AO43" s="25">
        <v>1116.0449937424</v>
      </c>
      <c r="AP43" s="25">
        <v>0</v>
      </c>
      <c r="AQ43" s="25">
        <v>3.6110198680533698</v>
      </c>
      <c r="AR43" s="25">
        <v>10.8852955652264</v>
      </c>
      <c r="AS43" s="25">
        <v>11.736595648076101</v>
      </c>
      <c r="AT43" s="25">
        <v>7.8227562794656</v>
      </c>
      <c r="AU43" s="25">
        <v>7.1171131811758297</v>
      </c>
      <c r="AV43" s="25">
        <v>23.354819574265399</v>
      </c>
      <c r="AW43" s="25">
        <v>8.3232678270440896</v>
      </c>
      <c r="AX43" s="25">
        <v>0</v>
      </c>
      <c r="AY43" s="25">
        <v>1.6271701416987701</v>
      </c>
      <c r="AZ43" s="25">
        <v>408.871545058386</v>
      </c>
      <c r="BA43" s="25">
        <v>397.25269925515897</v>
      </c>
      <c r="BB43" s="25">
        <v>11.618845803226399</v>
      </c>
      <c r="BC43" s="25">
        <v>0</v>
      </c>
      <c r="BD43" s="25">
        <v>4.2257698264411302E-2</v>
      </c>
      <c r="BE43" s="25">
        <v>94.415118535541197</v>
      </c>
      <c r="BF43" s="25">
        <v>0</v>
      </c>
      <c r="BG43" s="25">
        <v>47.482786044853</v>
      </c>
      <c r="BH43" s="25">
        <v>11.859723381691699</v>
      </c>
      <c r="BI43" s="25">
        <v>6.1653271013618998</v>
      </c>
      <c r="BJ43" s="25">
        <v>118.647386698082</v>
      </c>
      <c r="BK43" s="25">
        <v>7.9967272224298203</v>
      </c>
      <c r="BL43" s="25">
        <v>19.6344155443288</v>
      </c>
      <c r="BM43" s="25">
        <v>39.232080633090199</v>
      </c>
      <c r="BN43" s="25">
        <v>0.64318104906937401</v>
      </c>
      <c r="BO43" s="25">
        <v>622.08582020205301</v>
      </c>
      <c r="BP43" s="25">
        <v>4.5565999383038696</v>
      </c>
      <c r="BQ43" s="25">
        <v>14.059169651173599</v>
      </c>
      <c r="BR43" s="25">
        <v>0</v>
      </c>
      <c r="BS43" s="25">
        <v>2.43246015115351</v>
      </c>
      <c r="BT43" s="91">
        <v>0</v>
      </c>
      <c r="BU43" s="25">
        <v>3.1594011666859503E-2</v>
      </c>
      <c r="BV43" s="25">
        <v>170.64945024595801</v>
      </c>
      <c r="BW43" s="25">
        <v>7.3843258639500204</v>
      </c>
      <c r="BX43" s="48"/>
      <c r="BY43" s="22">
        <f t="shared" si="10"/>
        <v>-7.4362796488056993E-4</v>
      </c>
      <c r="BZ43" s="22">
        <f t="shared" si="11"/>
        <v>-6.1968536539656492E-4</v>
      </c>
      <c r="CA43" s="22">
        <f t="shared" si="12"/>
        <v>-7.8133999343227203E-4</v>
      </c>
      <c r="CB43" s="22">
        <f t="shared" si="13"/>
        <v>4.9079634691295414E-2</v>
      </c>
      <c r="CC43" s="22">
        <f t="shared" si="14"/>
        <v>-4.0195139574785159E-4</v>
      </c>
      <c r="CD43" s="22">
        <f t="shared" si="15"/>
        <v>-1.0399760602931418E-3</v>
      </c>
      <c r="CE43" s="22">
        <f t="shared" si="16"/>
        <v>-7.3666606061508844E-4</v>
      </c>
      <c r="CF43" s="22">
        <f t="shared" si="17"/>
        <v>-1.2980553826188329E-4</v>
      </c>
      <c r="CH43" s="91">
        <f t="shared" si="18"/>
        <v>-0.87269245759989644</v>
      </c>
      <c r="CI43" s="91">
        <f t="shared" si="19"/>
        <v>-0.64762787794700216</v>
      </c>
    </row>
    <row r="44" spans="1:87" x14ac:dyDescent="0.25">
      <c r="A44" s="27" t="s">
        <v>43</v>
      </c>
      <c r="B44" s="75">
        <v>36886.16504</v>
      </c>
      <c r="C44" s="75">
        <v>2544.6694871</v>
      </c>
      <c r="D44" s="75">
        <v>25401.565997000002</v>
      </c>
      <c r="E44" s="75">
        <v>4447.9572340000004</v>
      </c>
      <c r="F44" s="75">
        <v>3647.1775612000001</v>
      </c>
      <c r="G44" s="75">
        <v>25736.196533999999</v>
      </c>
      <c r="H44" s="75">
        <v>1394.7317916</v>
      </c>
      <c r="I44" s="75">
        <v>80.818754089999999</v>
      </c>
      <c r="J44" s="25"/>
      <c r="K44" s="25" t="s">
        <v>43</v>
      </c>
      <c r="L44" s="91">
        <v>0</v>
      </c>
      <c r="M44" s="25">
        <v>9.5917620390107802E-2</v>
      </c>
      <c r="N44" s="25">
        <v>0.30209382020952702</v>
      </c>
      <c r="O44" s="25">
        <v>0.30209382020952702</v>
      </c>
      <c r="P44" s="91">
        <v>0.123269471707534</v>
      </c>
      <c r="Q44" s="25">
        <v>6.8315377523878798E-2</v>
      </c>
      <c r="R44" s="25">
        <v>18.6486740758031</v>
      </c>
      <c r="S44" s="25">
        <v>3060.1371954010501</v>
      </c>
      <c r="T44" s="25">
        <v>36866.467814566997</v>
      </c>
      <c r="U44" s="25">
        <v>6.1776353723378303</v>
      </c>
      <c r="V44" s="25">
        <v>141.66041682291399</v>
      </c>
      <c r="W44" s="25">
        <v>3.03271174816151</v>
      </c>
      <c r="X44" s="25">
        <v>0.26692973519204999</v>
      </c>
      <c r="Y44" s="91">
        <v>0</v>
      </c>
      <c r="Z44" s="25">
        <v>939.72928965450103</v>
      </c>
      <c r="AA44" s="25">
        <v>939.72928965450103</v>
      </c>
      <c r="AB44" s="25">
        <v>80.802476822718603</v>
      </c>
      <c r="AC44" s="25">
        <v>0</v>
      </c>
      <c r="AD44" s="25">
        <v>5.9972489378887603</v>
      </c>
      <c r="AE44" s="25">
        <v>0</v>
      </c>
      <c r="AF44" s="91">
        <v>1.96298804743817</v>
      </c>
      <c r="AG44" s="25">
        <v>1.75987576293699E-2</v>
      </c>
      <c r="AH44" s="25">
        <v>2.0101283453760801</v>
      </c>
      <c r="AI44" s="25">
        <v>1.1877795620793901E-2</v>
      </c>
      <c r="AJ44" s="25">
        <v>2545.1159591093301</v>
      </c>
      <c r="AK44" s="25">
        <v>0</v>
      </c>
      <c r="AL44" s="91">
        <v>1537.00596534642</v>
      </c>
      <c r="AM44" s="25">
        <v>22855.6823790452</v>
      </c>
      <c r="AN44" s="25">
        <v>2539.5203030759499</v>
      </c>
      <c r="AO44" s="25">
        <v>25395.202682121198</v>
      </c>
      <c r="AP44" s="25">
        <v>0</v>
      </c>
      <c r="AQ44" s="25">
        <v>19.895115898851898</v>
      </c>
      <c r="AR44" s="25">
        <v>57.595596542281797</v>
      </c>
      <c r="AS44" s="25">
        <v>206.526664680837</v>
      </c>
      <c r="AT44" s="25">
        <v>150.03957314973201</v>
      </c>
      <c r="AU44" s="25">
        <v>78.778050703340497</v>
      </c>
      <c r="AV44" s="25">
        <v>202.81825684573599</v>
      </c>
      <c r="AW44" s="25">
        <v>68.706204698236803</v>
      </c>
      <c r="AX44" s="25">
        <v>0</v>
      </c>
      <c r="AY44" s="25">
        <v>14.525107779853</v>
      </c>
      <c r="AZ44" s="25">
        <v>4476.6888688546696</v>
      </c>
      <c r="BA44" s="25">
        <v>3647.59113734632</v>
      </c>
      <c r="BB44" s="25">
        <v>829.09773150834701</v>
      </c>
      <c r="BC44" s="25">
        <v>8.0122377077442799</v>
      </c>
      <c r="BD44" s="25">
        <v>0.23941139249436399</v>
      </c>
      <c r="BE44" s="25">
        <v>296.92049422057198</v>
      </c>
      <c r="BF44" s="25">
        <v>5.25013469545903</v>
      </c>
      <c r="BG44" s="25">
        <v>596.80461052751002</v>
      </c>
      <c r="BH44" s="25">
        <v>128.98129067202299</v>
      </c>
      <c r="BI44" s="25">
        <v>70.386343815770701</v>
      </c>
      <c r="BJ44" s="25">
        <v>1491.5485305971699</v>
      </c>
      <c r="BK44" s="25">
        <v>53.4205424221933</v>
      </c>
      <c r="BL44" s="25">
        <v>127.786729275428</v>
      </c>
      <c r="BM44" s="25">
        <v>343.29191471651302</v>
      </c>
      <c r="BN44" s="25">
        <v>5.9066500064485199</v>
      </c>
      <c r="BO44" s="25">
        <v>25727.151170543599</v>
      </c>
      <c r="BP44" s="25">
        <v>137.628999117782</v>
      </c>
      <c r="BQ44" s="25">
        <v>667.34985607566296</v>
      </c>
      <c r="BR44" s="25">
        <v>0.149741752360984</v>
      </c>
      <c r="BS44" s="25">
        <v>41.124698633284801</v>
      </c>
      <c r="BT44" s="91">
        <v>0</v>
      </c>
      <c r="BU44" s="25">
        <v>0.43457794527752702</v>
      </c>
      <c r="BV44" s="25">
        <v>1395.25668451616</v>
      </c>
      <c r="BW44" s="25">
        <v>95.975613607806906</v>
      </c>
      <c r="BX44" s="48"/>
      <c r="BY44" s="22">
        <f t="shared" si="10"/>
        <v>-5.3400036061333636E-4</v>
      </c>
      <c r="BZ44" s="22">
        <f t="shared" si="11"/>
        <v>1.7545383068154471E-4</v>
      </c>
      <c r="CA44" s="22">
        <f t="shared" si="12"/>
        <v>-2.5050876310360519E-4</v>
      </c>
      <c r="CB44" s="22">
        <f t="shared" si="13"/>
        <v>6.4595123880791354E-3</v>
      </c>
      <c r="CC44" s="22">
        <f t="shared" si="14"/>
        <v>1.1339621923529486E-4</v>
      </c>
      <c r="CD44" s="22">
        <f t="shared" si="15"/>
        <v>-3.5146465579909153E-4</v>
      </c>
      <c r="CE44" s="22">
        <f t="shared" si="16"/>
        <v>3.7633968001684861E-4</v>
      </c>
      <c r="CF44" s="22">
        <f t="shared" si="17"/>
        <v>-2.0140458071488416E-4</v>
      </c>
      <c r="CH44" s="91">
        <f t="shared" si="18"/>
        <v>-6.3633148788030667</v>
      </c>
      <c r="CI44" s="91">
        <f t="shared" si="19"/>
        <v>-9.0453634564000822</v>
      </c>
    </row>
    <row r="45" spans="1:87" x14ac:dyDescent="0.25">
      <c r="A45" s="27" t="s">
        <v>44</v>
      </c>
      <c r="B45" s="75">
        <v>4491.4576999999999</v>
      </c>
      <c r="C45" s="75">
        <v>268.63476423999998</v>
      </c>
      <c r="D45" s="75">
        <v>7117.9421891000002</v>
      </c>
      <c r="E45" s="75">
        <v>573.70715575999998</v>
      </c>
      <c r="F45" s="75">
        <v>576.21540579999998</v>
      </c>
      <c r="G45" s="75">
        <v>5079.2174126</v>
      </c>
      <c r="H45" s="75">
        <v>229.69176752999999</v>
      </c>
      <c r="I45" s="75">
        <v>31.570571829999999</v>
      </c>
      <c r="J45" s="25"/>
      <c r="K45" s="25" t="s">
        <v>44</v>
      </c>
      <c r="L45" s="91">
        <v>0</v>
      </c>
      <c r="M45" s="25">
        <v>0.213245856045569</v>
      </c>
      <c r="N45" s="25">
        <v>0.11513945343038</v>
      </c>
      <c r="O45" s="25">
        <v>0.11513945343038</v>
      </c>
      <c r="P45" s="91">
        <v>4.9770801203723597E-2</v>
      </c>
      <c r="Q45" s="25">
        <v>0.15187993469292299</v>
      </c>
      <c r="R45" s="25">
        <v>0.51076895177168902</v>
      </c>
      <c r="S45" s="25">
        <v>440.35588246082102</v>
      </c>
      <c r="T45" s="25">
        <v>4488.7238760340997</v>
      </c>
      <c r="U45" s="25">
        <v>1.5221027437391399</v>
      </c>
      <c r="V45" s="25">
        <v>36.354979231042101</v>
      </c>
      <c r="W45" s="25">
        <v>1.5080364486426601</v>
      </c>
      <c r="X45" s="25">
        <v>0.55843277242048694</v>
      </c>
      <c r="Y45" s="91">
        <v>0</v>
      </c>
      <c r="Z45" s="25">
        <v>111.759441081484</v>
      </c>
      <c r="AA45" s="25">
        <v>111.759441081484</v>
      </c>
      <c r="AB45" s="25">
        <v>31.555040618918898</v>
      </c>
      <c r="AC45" s="25">
        <v>0</v>
      </c>
      <c r="AD45" s="25">
        <v>1.9933781407011799</v>
      </c>
      <c r="AE45" s="25">
        <v>0</v>
      </c>
      <c r="AF45" s="91">
        <v>4.36415301580295</v>
      </c>
      <c r="AG45" s="25">
        <v>3.9125852316782103E-2</v>
      </c>
      <c r="AH45" s="25">
        <v>4.4689541128832602</v>
      </c>
      <c r="AI45" s="25">
        <v>2.6407008303163001E-2</v>
      </c>
      <c r="AJ45" s="25">
        <v>268.41000235122902</v>
      </c>
      <c r="AK45" s="25">
        <v>0</v>
      </c>
      <c r="AL45" s="91">
        <v>266.182053704591</v>
      </c>
      <c r="AM45" s="25">
        <v>6405.7118976967204</v>
      </c>
      <c r="AN45" s="25">
        <v>711.74583516173595</v>
      </c>
      <c r="AO45" s="25">
        <v>7117.4577328584501</v>
      </c>
      <c r="AP45" s="25">
        <v>0</v>
      </c>
      <c r="AQ45" s="25">
        <v>5.3387752199661502</v>
      </c>
      <c r="AR45" s="25">
        <v>23.346432275665901</v>
      </c>
      <c r="AS45" s="25">
        <v>32.503053931910202</v>
      </c>
      <c r="AT45" s="25">
        <v>15.5011602668694</v>
      </c>
      <c r="AU45" s="25">
        <v>6.1431722195583003</v>
      </c>
      <c r="AV45" s="25">
        <v>28.063786232135602</v>
      </c>
      <c r="AW45" s="25">
        <v>13.592105555316699</v>
      </c>
      <c r="AX45" s="25">
        <v>0</v>
      </c>
      <c r="AY45" s="25">
        <v>3.15829639467142</v>
      </c>
      <c r="AZ45" s="25">
        <v>597.08536496359602</v>
      </c>
      <c r="BA45" s="25">
        <v>575.63861787452299</v>
      </c>
      <c r="BB45" s="25">
        <v>21.446747089072201</v>
      </c>
      <c r="BC45" s="25">
        <v>6.6059839062594702E-2</v>
      </c>
      <c r="BD45" s="25">
        <v>0.105564136422008</v>
      </c>
      <c r="BE45" s="25">
        <v>219.303832523685</v>
      </c>
      <c r="BF45" s="25">
        <v>8.17770791018369</v>
      </c>
      <c r="BG45" s="25">
        <v>38.045700482260997</v>
      </c>
      <c r="BH45" s="25">
        <v>9.6029140428909194</v>
      </c>
      <c r="BI45" s="25">
        <v>4.6201323607643401</v>
      </c>
      <c r="BJ45" s="25">
        <v>95.0348560106262</v>
      </c>
      <c r="BK45" s="25">
        <v>8.7107306839367897</v>
      </c>
      <c r="BL45" s="25">
        <v>37.583422548102</v>
      </c>
      <c r="BM45" s="25">
        <v>71.682811823387695</v>
      </c>
      <c r="BN45" s="25">
        <v>1.61066325291974</v>
      </c>
      <c r="BO45" s="25">
        <v>5079.0967205145598</v>
      </c>
      <c r="BP45" s="25">
        <v>18.7183356584964</v>
      </c>
      <c r="BQ45" s="25">
        <v>81.342684457966101</v>
      </c>
      <c r="BR45" s="25">
        <v>0.33290786491200802</v>
      </c>
      <c r="BS45" s="25">
        <v>16.128726760666201</v>
      </c>
      <c r="BT45" s="91">
        <v>0</v>
      </c>
      <c r="BU45" s="25">
        <v>0.20136870823260899</v>
      </c>
      <c r="BV45" s="25">
        <v>229.47653619713699</v>
      </c>
      <c r="BW45" s="25">
        <v>39.611128832212799</v>
      </c>
      <c r="BX45" s="48"/>
      <c r="BY45" s="22">
        <f t="shared" si="10"/>
        <v>-6.0867187191815885E-4</v>
      </c>
      <c r="BZ45" s="22">
        <f t="shared" si="11"/>
        <v>-8.3668206312326979E-4</v>
      </c>
      <c r="CA45" s="22">
        <f t="shared" si="12"/>
        <v>-6.8061277919898505E-5</v>
      </c>
      <c r="CB45" s="22">
        <f t="shared" si="13"/>
        <v>4.0749377045204392E-2</v>
      </c>
      <c r="CC45" s="22">
        <f t="shared" si="14"/>
        <v>-1.0009935862027109E-3</v>
      </c>
      <c r="CD45" s="22">
        <f t="shared" si="15"/>
        <v>-2.3761945125792063E-5</v>
      </c>
      <c r="CE45" s="22">
        <f t="shared" si="16"/>
        <v>-9.3704417523317351E-4</v>
      </c>
      <c r="CF45" s="22">
        <f t="shared" si="17"/>
        <v>-4.9195216243570772E-4</v>
      </c>
      <c r="CH45" s="91">
        <f t="shared" si="18"/>
        <v>-0.48445624155010591</v>
      </c>
      <c r="CI45" s="91">
        <f t="shared" si="19"/>
        <v>-0.12069208544016874</v>
      </c>
    </row>
    <row r="46" spans="1:87" x14ac:dyDescent="0.25">
      <c r="A46" s="27" t="s">
        <v>45</v>
      </c>
      <c r="B46" s="75">
        <v>143.24503999999999</v>
      </c>
      <c r="C46" s="75">
        <v>0.92667029999999995</v>
      </c>
      <c r="D46" s="75">
        <v>46.468126040000001</v>
      </c>
      <c r="E46" s="75">
        <v>12.35440264</v>
      </c>
      <c r="F46" s="75">
        <v>11.08214035</v>
      </c>
      <c r="G46" s="75"/>
      <c r="H46" s="75">
        <v>24.678335740000001</v>
      </c>
      <c r="I46" s="75"/>
      <c r="J46" s="25"/>
      <c r="K46" s="25" t="s">
        <v>45</v>
      </c>
      <c r="L46" s="91">
        <v>0</v>
      </c>
      <c r="M46" s="25">
        <v>0</v>
      </c>
      <c r="N46" s="25">
        <v>7.3067592467600306E-2</v>
      </c>
      <c r="O46" s="25">
        <v>7.3067592467600306E-2</v>
      </c>
      <c r="P46" s="91">
        <v>2.94491095421551E-2</v>
      </c>
      <c r="Q46" s="25">
        <v>0</v>
      </c>
      <c r="R46" s="25">
        <v>0.267867338825796</v>
      </c>
      <c r="S46" s="25">
        <v>191.40666695308801</v>
      </c>
      <c r="T46" s="25">
        <v>143.11286804345201</v>
      </c>
      <c r="U46" s="25">
        <v>1.534409778538</v>
      </c>
      <c r="V46" s="25">
        <v>34.098496579143102</v>
      </c>
      <c r="W46" s="25">
        <v>0.77937096254170801</v>
      </c>
      <c r="X46" s="25">
        <v>0</v>
      </c>
      <c r="Y46" s="91">
        <v>0</v>
      </c>
      <c r="Z46" s="25">
        <v>3.95286306048909</v>
      </c>
      <c r="AA46" s="25">
        <v>3.95286306048909</v>
      </c>
      <c r="AB46" s="25">
        <v>0</v>
      </c>
      <c r="AC46" s="25">
        <v>0</v>
      </c>
      <c r="AD46" s="25">
        <v>0.76025566879522899</v>
      </c>
      <c r="AE46" s="25">
        <v>0</v>
      </c>
      <c r="AF46" s="91">
        <v>0</v>
      </c>
      <c r="AG46" s="25">
        <v>0</v>
      </c>
      <c r="AH46" s="25">
        <v>0</v>
      </c>
      <c r="AI46" s="25">
        <v>0</v>
      </c>
      <c r="AJ46" s="25">
        <v>0.92587029437214996</v>
      </c>
      <c r="AK46" s="25">
        <v>0</v>
      </c>
      <c r="AL46" s="91">
        <v>58.741477592773201</v>
      </c>
      <c r="AM46" s="25">
        <v>41.781779286474098</v>
      </c>
      <c r="AN46" s="25">
        <v>4.6424207077938799</v>
      </c>
      <c r="AO46" s="25">
        <v>46.424199994267902</v>
      </c>
      <c r="AP46" s="25">
        <v>0</v>
      </c>
      <c r="AQ46" s="25">
        <v>2.9287207587206501</v>
      </c>
      <c r="AR46" s="25">
        <v>8.8629936341539997E-2</v>
      </c>
      <c r="AS46" s="25">
        <v>6.8316447735577599</v>
      </c>
      <c r="AT46" s="25">
        <v>0.119578648236026</v>
      </c>
      <c r="AU46" s="25">
        <v>0.31333979728500799</v>
      </c>
      <c r="AV46" s="25">
        <v>0.75733252864630696</v>
      </c>
      <c r="AW46" s="25">
        <v>0.177153618390956</v>
      </c>
      <c r="AX46" s="25">
        <v>0</v>
      </c>
      <c r="AY46" s="25">
        <v>4.1708579506936197E-2</v>
      </c>
      <c r="AZ46" s="25">
        <v>12.343937268363099</v>
      </c>
      <c r="BA46" s="25">
        <v>11.072893735897299</v>
      </c>
      <c r="BB46" s="25">
        <v>1.27104353246581</v>
      </c>
      <c r="BC46" s="25">
        <v>0</v>
      </c>
      <c r="BD46" s="25">
        <v>0</v>
      </c>
      <c r="BE46" s="25">
        <v>0.32994825862420502</v>
      </c>
      <c r="BF46" s="25">
        <v>0</v>
      </c>
      <c r="BG46" s="25">
        <v>2.0339458148007301</v>
      </c>
      <c r="BH46" s="25">
        <v>0.50599497235955104</v>
      </c>
      <c r="BI46" s="25">
        <v>0.27126619928680401</v>
      </c>
      <c r="BJ46" s="25">
        <v>5.0831994025474403</v>
      </c>
      <c r="BK46" s="25">
        <v>7.0876152116271696</v>
      </c>
      <c r="BL46" s="25">
        <v>0.27680239311716998</v>
      </c>
      <c r="BM46" s="25">
        <v>1.07399358675463</v>
      </c>
      <c r="BN46" s="25">
        <v>0</v>
      </c>
      <c r="BO46" s="25">
        <v>0</v>
      </c>
      <c r="BP46" s="25">
        <v>1.60121220793167</v>
      </c>
      <c r="BQ46" s="25">
        <v>0</v>
      </c>
      <c r="BR46" s="25">
        <v>0</v>
      </c>
      <c r="BS46" s="25">
        <v>0.13487243692609499</v>
      </c>
      <c r="BT46" s="91">
        <v>0</v>
      </c>
      <c r="BU46" s="25">
        <v>2.89600891020023E-2</v>
      </c>
      <c r="BV46" s="25">
        <v>24.655495020309999</v>
      </c>
      <c r="BW46" s="25">
        <v>0.24589452843962301</v>
      </c>
      <c r="BX46" s="48"/>
      <c r="BY46" s="22">
        <f t="shared" si="10"/>
        <v>-9.2269831156442282E-4</v>
      </c>
      <c r="BZ46" s="22">
        <f t="shared" si="11"/>
        <v>-8.6331204080889053E-4</v>
      </c>
      <c r="CA46" s="22">
        <f t="shared" si="12"/>
        <v>-9.4529410749828876E-4</v>
      </c>
      <c r="CB46" s="22">
        <f t="shared" si="13"/>
        <v>-8.4709653245531224E-4</v>
      </c>
      <c r="CC46" s="22">
        <f t="shared" si="14"/>
        <v>-8.3437078133560502E-4</v>
      </c>
      <c r="CD46" s="22" t="str">
        <f t="shared" si="15"/>
        <v/>
      </c>
      <c r="CE46" s="22">
        <f t="shared" si="16"/>
        <v>-9.2553727814719444E-4</v>
      </c>
      <c r="CF46" s="22" t="str">
        <f t="shared" si="17"/>
        <v/>
      </c>
      <c r="CH46" s="91">
        <f t="shared" si="18"/>
        <v>-4.3926045732099794E-2</v>
      </c>
      <c r="CI46" s="91">
        <f t="shared" si="19"/>
        <v>0</v>
      </c>
    </row>
    <row r="47" spans="1:87" x14ac:dyDescent="0.25">
      <c r="A47" s="27" t="s">
        <v>46</v>
      </c>
      <c r="B47" s="75">
        <v>2452.2260799999999</v>
      </c>
      <c r="C47" s="75">
        <v>512.12267898000005</v>
      </c>
      <c r="D47" s="75">
        <v>3085.5738759999999</v>
      </c>
      <c r="E47" s="75">
        <v>823.34035911000001</v>
      </c>
      <c r="F47" s="75">
        <v>778.19444538000005</v>
      </c>
      <c r="G47" s="75">
        <v>326.6952948</v>
      </c>
      <c r="H47" s="75">
        <v>272.52746444000002</v>
      </c>
      <c r="I47" s="75">
        <v>45.870910950000003</v>
      </c>
      <c r="J47" s="25"/>
      <c r="K47" s="25" t="s">
        <v>46</v>
      </c>
      <c r="L47" s="91">
        <v>0</v>
      </c>
      <c r="M47" s="25">
        <v>0.32405927689302499</v>
      </c>
      <c r="N47" s="25">
        <v>8.1417451202367597E-2</v>
      </c>
      <c r="O47" s="25">
        <v>8.1417451202367597E-2</v>
      </c>
      <c r="P47" s="91">
        <v>3.7911570842771802E-2</v>
      </c>
      <c r="Q47" s="25">
        <v>0.23080760720918</v>
      </c>
      <c r="R47" s="25">
        <v>2.5494653137669498</v>
      </c>
      <c r="S47" s="25">
        <v>598.10035200158495</v>
      </c>
      <c r="T47" s="25">
        <v>2450.8080355687098</v>
      </c>
      <c r="U47" s="25">
        <v>2.3452292352896</v>
      </c>
      <c r="V47" s="25">
        <v>8.3958666407209108</v>
      </c>
      <c r="W47" s="25">
        <v>0.51415895046511895</v>
      </c>
      <c r="X47" s="25">
        <v>0.84863319292915895</v>
      </c>
      <c r="Y47" s="91">
        <v>0</v>
      </c>
      <c r="Z47" s="25">
        <v>229.48100731436199</v>
      </c>
      <c r="AA47" s="25">
        <v>229.48100731436199</v>
      </c>
      <c r="AB47" s="25">
        <v>45.821035834573998</v>
      </c>
      <c r="AC47" s="25">
        <v>0</v>
      </c>
      <c r="AD47" s="25">
        <v>0.30214798179643498</v>
      </c>
      <c r="AE47" s="25">
        <v>3.5082246659281099E-2</v>
      </c>
      <c r="AF47" s="91">
        <v>6.6320353876495801</v>
      </c>
      <c r="AG47" s="25">
        <v>5.94584157674563E-2</v>
      </c>
      <c r="AH47" s="25">
        <v>6.7913145181589298</v>
      </c>
      <c r="AI47" s="25">
        <v>4.0130622447973698E-2</v>
      </c>
      <c r="AJ47" s="25">
        <v>512.20291808560501</v>
      </c>
      <c r="AK47" s="25">
        <v>0</v>
      </c>
      <c r="AL47" s="91">
        <v>281.35016263364099</v>
      </c>
      <c r="AM47" s="25">
        <v>2775.2282393882101</v>
      </c>
      <c r="AN47" s="25">
        <v>308.35840652153598</v>
      </c>
      <c r="AO47" s="25">
        <v>3083.5866459097501</v>
      </c>
      <c r="AP47" s="25">
        <v>0</v>
      </c>
      <c r="AQ47" s="25">
        <v>0.93686980178353896</v>
      </c>
      <c r="AR47" s="25">
        <v>6.2066738152460603</v>
      </c>
      <c r="AS47" s="25">
        <v>11.4418987816035</v>
      </c>
      <c r="AT47" s="25">
        <v>8.7868081483479106</v>
      </c>
      <c r="AU47" s="25">
        <v>23.357383287025201</v>
      </c>
      <c r="AV47" s="25">
        <v>50.227956132762301</v>
      </c>
      <c r="AW47" s="25">
        <v>11.999840748489</v>
      </c>
      <c r="AX47" s="25">
        <v>0</v>
      </c>
      <c r="AY47" s="25">
        <v>3.9743109146491502</v>
      </c>
      <c r="AZ47" s="25">
        <v>823.107275015097</v>
      </c>
      <c r="BA47" s="25">
        <v>777.99523760277202</v>
      </c>
      <c r="BB47" s="25">
        <v>45.112037412324902</v>
      </c>
      <c r="BC47" s="25">
        <v>5.8563891598736602E-2</v>
      </c>
      <c r="BD47" s="25">
        <v>9.5733285052111601E-3</v>
      </c>
      <c r="BE47" s="25">
        <v>29.129634939940502</v>
      </c>
      <c r="BF47" s="25">
        <v>10.1689104873868</v>
      </c>
      <c r="BG47" s="25">
        <v>134.407044330274</v>
      </c>
      <c r="BH47" s="25">
        <v>34.474978830051199</v>
      </c>
      <c r="BI47" s="25">
        <v>18.035221360123799</v>
      </c>
      <c r="BJ47" s="25">
        <v>335.91181245060199</v>
      </c>
      <c r="BK47" s="25">
        <v>2.3929512646597901</v>
      </c>
      <c r="BL47" s="25">
        <v>19.287971581253998</v>
      </c>
      <c r="BM47" s="25">
        <v>91.9030523981436</v>
      </c>
      <c r="BN47" s="25">
        <v>5.5500958371225199E-2</v>
      </c>
      <c r="BO47" s="25">
        <v>326.33933425618801</v>
      </c>
      <c r="BP47" s="25">
        <v>7.1438020518142</v>
      </c>
      <c r="BQ47" s="25">
        <v>0</v>
      </c>
      <c r="BR47" s="25">
        <v>0.53894367726318204</v>
      </c>
      <c r="BS47" s="25">
        <v>5.3664887453487298</v>
      </c>
      <c r="BT47" s="91">
        <v>0</v>
      </c>
      <c r="BU47" s="25">
        <v>1.3051094917382799</v>
      </c>
      <c r="BV47" s="25">
        <v>272.39465697602998</v>
      </c>
      <c r="BW47" s="25">
        <v>0.82182676585812098</v>
      </c>
      <c r="BX47" s="48"/>
      <c r="BY47" s="22">
        <f t="shared" si="10"/>
        <v>-5.7826822855180113E-4</v>
      </c>
      <c r="BZ47" s="22">
        <f t="shared" si="11"/>
        <v>1.566794615789582E-4</v>
      </c>
      <c r="CA47" s="22">
        <f t="shared" si="12"/>
        <v>-6.4403905727447748E-4</v>
      </c>
      <c r="CB47" s="22">
        <f t="shared" si="13"/>
        <v>-2.8309567522593129E-4</v>
      </c>
      <c r="CC47" s="22">
        <f t="shared" si="14"/>
        <v>-2.5598714872701291E-4</v>
      </c>
      <c r="CD47" s="22">
        <f t="shared" si="15"/>
        <v>-1.089579646471201E-3</v>
      </c>
      <c r="CE47" s="22">
        <f t="shared" si="16"/>
        <v>-4.8731772499677005E-4</v>
      </c>
      <c r="CF47" s="22">
        <f t="shared" si="17"/>
        <v>-1.0872928920110068E-3</v>
      </c>
      <c r="CH47" s="91">
        <f t="shared" si="18"/>
        <v>-1.9872300902497955</v>
      </c>
      <c r="CI47" s="91">
        <f t="shared" si="19"/>
        <v>-0.35596054381198883</v>
      </c>
    </row>
    <row r="48" spans="1:87" x14ac:dyDescent="0.25">
      <c r="A48" s="27" t="s">
        <v>47</v>
      </c>
      <c r="B48" s="75">
        <v>948.58590000000004</v>
      </c>
      <c r="C48" s="75">
        <v>31.44572363</v>
      </c>
      <c r="D48" s="75">
        <v>1008.0838988</v>
      </c>
      <c r="E48" s="75">
        <v>137.67164112</v>
      </c>
      <c r="F48" s="75">
        <v>117.63571804999999</v>
      </c>
      <c r="G48" s="75">
        <v>67.115039240000002</v>
      </c>
      <c r="H48" s="75">
        <v>91.269341420000003</v>
      </c>
      <c r="I48" s="75">
        <v>1.0045103</v>
      </c>
      <c r="J48" s="25"/>
      <c r="K48" s="25" t="s">
        <v>47</v>
      </c>
      <c r="L48" s="91">
        <v>1.94632465034144E-2</v>
      </c>
      <c r="M48" s="25">
        <v>2.3360620675338502</v>
      </c>
      <c r="N48" s="25">
        <v>0.246917057473</v>
      </c>
      <c r="O48" s="25">
        <v>0.245370937152492</v>
      </c>
      <c r="P48" s="91">
        <v>0.13681540406421999</v>
      </c>
      <c r="Q48" s="25">
        <v>0.12946340964962999</v>
      </c>
      <c r="R48" s="25">
        <v>3.7167511904583002</v>
      </c>
      <c r="S48" s="25">
        <v>503.64108343698001</v>
      </c>
      <c r="T48" s="25">
        <v>946.488382405793</v>
      </c>
      <c r="U48" s="25">
        <v>6.5967292476452997</v>
      </c>
      <c r="V48" s="25">
        <v>89.156020261647797</v>
      </c>
      <c r="W48" s="25">
        <v>2.0413847778886201</v>
      </c>
      <c r="X48" s="25">
        <v>2.8761521943567399</v>
      </c>
      <c r="Y48" s="91">
        <v>1.11974405826816E-2</v>
      </c>
      <c r="Z48" s="25">
        <v>13.7757943165782</v>
      </c>
      <c r="AA48" s="25">
        <v>13.7757943165782</v>
      </c>
      <c r="AB48" s="25">
        <v>1.00260347977535</v>
      </c>
      <c r="AC48" s="25">
        <v>0</v>
      </c>
      <c r="AD48" s="25">
        <v>2.0022079206925798</v>
      </c>
      <c r="AE48" s="25">
        <v>1.06647816906143E-2</v>
      </c>
      <c r="AF48" s="91">
        <v>3.7471833650329298</v>
      </c>
      <c r="AG48" s="25">
        <v>5.6516058598852399E-2</v>
      </c>
      <c r="AH48" s="25">
        <v>3.5747368194932698</v>
      </c>
      <c r="AI48" s="25">
        <v>2.5685282864614099E-2</v>
      </c>
      <c r="AJ48" s="25">
        <v>31.386162329183101</v>
      </c>
      <c r="AK48" s="25">
        <v>0</v>
      </c>
      <c r="AL48" s="91">
        <v>182.75464370420499</v>
      </c>
      <c r="AM48" s="25">
        <v>905.50527675325202</v>
      </c>
      <c r="AN48" s="25">
        <v>100.611903737605</v>
      </c>
      <c r="AO48" s="25">
        <v>1006.11718049085</v>
      </c>
      <c r="AP48" s="25">
        <v>7.9561739887674395E-5</v>
      </c>
      <c r="AQ48" s="25">
        <v>7.9413139651724798</v>
      </c>
      <c r="AR48" s="25">
        <v>0.462652055644659</v>
      </c>
      <c r="AS48" s="25">
        <v>21.069436066475902</v>
      </c>
      <c r="AT48" s="25">
        <v>0.92115628554263995</v>
      </c>
      <c r="AU48" s="25">
        <v>3.0349520757067099</v>
      </c>
      <c r="AV48" s="25">
        <v>4.4807562935894998</v>
      </c>
      <c r="AW48" s="25">
        <v>0.81407711040195796</v>
      </c>
      <c r="AX48" s="25">
        <v>0</v>
      </c>
      <c r="AY48" s="25">
        <v>3.1925359574838601</v>
      </c>
      <c r="AZ48" s="25">
        <v>137.413796172324</v>
      </c>
      <c r="BA48" s="25">
        <v>117.392943840109</v>
      </c>
      <c r="BB48" s="25">
        <v>20.0208523322144</v>
      </c>
      <c r="BC48" s="25">
        <v>3.9728284528513999E-2</v>
      </c>
      <c r="BD48" s="25">
        <v>4.3470582075320896E-3</v>
      </c>
      <c r="BE48" s="25">
        <v>15.1216392839387</v>
      </c>
      <c r="BF48" s="25">
        <v>8.6401638915987409</v>
      </c>
      <c r="BG48" s="25">
        <v>11.9872433167435</v>
      </c>
      <c r="BH48" s="25">
        <v>2.6694633672293899</v>
      </c>
      <c r="BI48" s="25">
        <v>1.2171765778755099</v>
      </c>
      <c r="BJ48" s="25">
        <v>29.966286486879699</v>
      </c>
      <c r="BK48" s="25">
        <v>18.6193503655056</v>
      </c>
      <c r="BL48" s="25">
        <v>4.6973301703621599</v>
      </c>
      <c r="BM48" s="25">
        <v>30.121986617283099</v>
      </c>
      <c r="BN48" s="25">
        <v>2.1449007093371199E-2</v>
      </c>
      <c r="BO48" s="25">
        <v>66.987006707562401</v>
      </c>
      <c r="BP48" s="25">
        <v>6.1868377566460397</v>
      </c>
      <c r="BQ48" s="25">
        <v>0</v>
      </c>
      <c r="BR48" s="25">
        <v>0.27159021324558902</v>
      </c>
      <c r="BS48" s="25">
        <v>2.8473241031295902</v>
      </c>
      <c r="BT48" s="91">
        <v>0</v>
      </c>
      <c r="BU48" s="25">
        <v>0.50549371711172397</v>
      </c>
      <c r="BV48" s="25">
        <v>91.045432903762702</v>
      </c>
      <c r="BW48" s="25">
        <v>0.84584119558772397</v>
      </c>
      <c r="BX48" s="48"/>
      <c r="BY48" s="22">
        <f t="shared" si="10"/>
        <v>-2.2112046934358118E-3</v>
      </c>
      <c r="BZ48" s="22">
        <f t="shared" si="11"/>
        <v>-1.8940985908836253E-3</v>
      </c>
      <c r="CA48" s="22">
        <f t="shared" si="12"/>
        <v>-1.9509470506285567E-3</v>
      </c>
      <c r="CB48" s="22">
        <f t="shared" si="13"/>
        <v>-1.8728980462378441E-3</v>
      </c>
      <c r="CC48" s="22">
        <f t="shared" si="14"/>
        <v>-2.0637797253705461E-3</v>
      </c>
      <c r="CD48" s="22">
        <f t="shared" si="15"/>
        <v>-1.9076578645773107E-3</v>
      </c>
      <c r="CE48" s="22">
        <f t="shared" si="16"/>
        <v>-2.4532719613580569E-3</v>
      </c>
      <c r="CF48" s="22">
        <f t="shared" si="17"/>
        <v>-1.8982585092954657E-3</v>
      </c>
      <c r="CH48" s="91">
        <f t="shared" si="18"/>
        <v>-1.9667183091499965</v>
      </c>
      <c r="CI48" s="91">
        <f t="shared" si="19"/>
        <v>-0.12803253243760082</v>
      </c>
    </row>
    <row r="49" spans="1:87" x14ac:dyDescent="0.25">
      <c r="A49" s="27" t="s">
        <v>48</v>
      </c>
      <c r="B49" s="75">
        <v>3233.3470400000001</v>
      </c>
      <c r="C49" s="75">
        <v>49.40402529</v>
      </c>
      <c r="D49" s="75">
        <v>11184.928330000001</v>
      </c>
      <c r="E49" s="75">
        <v>1559.1434818</v>
      </c>
      <c r="F49" s="75">
        <v>1278.2946882000001</v>
      </c>
      <c r="G49" s="75">
        <v>15120.219934000001</v>
      </c>
      <c r="H49" s="75">
        <v>309.03223212</v>
      </c>
      <c r="I49" s="75">
        <v>123.10672749</v>
      </c>
      <c r="J49" s="25"/>
      <c r="K49" s="25" t="s">
        <v>48</v>
      </c>
      <c r="L49" s="91">
        <v>0</v>
      </c>
      <c r="M49" s="25">
        <v>0</v>
      </c>
      <c r="N49" s="25">
        <v>0</v>
      </c>
      <c r="O49" s="25">
        <v>0</v>
      </c>
      <c r="P49" s="91">
        <v>0</v>
      </c>
      <c r="Q49" s="25">
        <v>0</v>
      </c>
      <c r="R49" s="25">
        <v>0</v>
      </c>
      <c r="S49" s="25">
        <v>50.039314805233701</v>
      </c>
      <c r="T49" s="25">
        <v>3233.6069292724201</v>
      </c>
      <c r="U49" s="25">
        <v>0</v>
      </c>
      <c r="V49" s="25">
        <v>6.1399684795887799</v>
      </c>
      <c r="W49" s="25">
        <v>0</v>
      </c>
      <c r="X49" s="25">
        <v>0</v>
      </c>
      <c r="Y49" s="91">
        <v>0</v>
      </c>
      <c r="Z49" s="25">
        <v>21.4454421296963</v>
      </c>
      <c r="AA49" s="25">
        <v>21.4454421296963</v>
      </c>
      <c r="AB49" s="25">
        <v>123.129418396227</v>
      </c>
      <c r="AC49" s="25">
        <v>0</v>
      </c>
      <c r="AD49" s="25">
        <v>4.52436486999542</v>
      </c>
      <c r="AE49" s="25">
        <v>0</v>
      </c>
      <c r="AF49" s="91">
        <v>0</v>
      </c>
      <c r="AG49" s="25">
        <v>0</v>
      </c>
      <c r="AH49" s="25">
        <v>0</v>
      </c>
      <c r="AI49" s="25">
        <v>0</v>
      </c>
      <c r="AJ49" s="25">
        <v>49.368498551232598</v>
      </c>
      <c r="AK49" s="25">
        <v>0</v>
      </c>
      <c r="AL49" s="91">
        <v>315.19434286281103</v>
      </c>
      <c r="AM49" s="25">
        <v>10070.887728284701</v>
      </c>
      <c r="AN49" s="25">
        <v>1118.9876553291699</v>
      </c>
      <c r="AO49" s="25">
        <v>11189.8753836139</v>
      </c>
      <c r="AP49" s="25">
        <v>0</v>
      </c>
      <c r="AQ49" s="25">
        <v>8.2233000328874493</v>
      </c>
      <c r="AR49" s="25">
        <v>74.516732058841299</v>
      </c>
      <c r="AS49" s="25">
        <v>84.690756634186997</v>
      </c>
      <c r="AT49" s="25">
        <v>43.279869991016099</v>
      </c>
      <c r="AU49" s="25">
        <v>1.7787948265238001</v>
      </c>
      <c r="AV49" s="25">
        <v>55.629158460622598</v>
      </c>
      <c r="AW49" s="25">
        <v>36.872640254743999</v>
      </c>
      <c r="AX49" s="25">
        <v>0</v>
      </c>
      <c r="AY49" s="25">
        <v>5.9079342436217503</v>
      </c>
      <c r="AZ49" s="25">
        <v>1559.82458796693</v>
      </c>
      <c r="BA49" s="25">
        <v>1278.70749576192</v>
      </c>
      <c r="BB49" s="25">
        <v>281.117092205007</v>
      </c>
      <c r="BC49" s="25">
        <v>0</v>
      </c>
      <c r="BD49" s="25">
        <v>0.35252229417373498</v>
      </c>
      <c r="BE49" s="25">
        <v>726.98404512640695</v>
      </c>
      <c r="BF49" s="25">
        <v>0</v>
      </c>
      <c r="BG49" s="25">
        <v>22.2614553569558</v>
      </c>
      <c r="BH49" s="25">
        <v>5.9317230437011101</v>
      </c>
      <c r="BI49" s="25">
        <v>1.5722262704299499</v>
      </c>
      <c r="BJ49" s="25">
        <v>55.4618426847886</v>
      </c>
      <c r="BK49" s="25">
        <v>5.2292562919699002</v>
      </c>
      <c r="BL49" s="25">
        <v>112.91657689997</v>
      </c>
      <c r="BM49" s="25">
        <v>129.87642463885501</v>
      </c>
      <c r="BN49" s="25">
        <v>5.3655496112700201</v>
      </c>
      <c r="BO49" s="25">
        <v>15120.812623665501</v>
      </c>
      <c r="BP49" s="25">
        <v>55.551264910362001</v>
      </c>
      <c r="BQ49" s="25">
        <v>341.73042271201501</v>
      </c>
      <c r="BR49" s="25">
        <v>0</v>
      </c>
      <c r="BS49" s="25">
        <v>45.182654520172399</v>
      </c>
      <c r="BT49" s="91">
        <v>0</v>
      </c>
      <c r="BU49" s="25">
        <v>0</v>
      </c>
      <c r="BV49" s="25">
        <v>309.083765935283</v>
      </c>
      <c r="BW49" s="25">
        <v>140.690358558931</v>
      </c>
      <c r="BX49" s="48"/>
      <c r="BY49" s="22">
        <f t="shared" si="10"/>
        <v>8.0377784755195539E-5</v>
      </c>
      <c r="BZ49" s="22">
        <f t="shared" si="11"/>
        <v>-7.1910615701577111E-4</v>
      </c>
      <c r="CA49" s="22">
        <f t="shared" si="12"/>
        <v>4.4229640708834985E-4</v>
      </c>
      <c r="CB49" s="22">
        <f t="shared" si="13"/>
        <v>4.3684636781709027E-4</v>
      </c>
      <c r="CC49" s="22">
        <f t="shared" si="14"/>
        <v>3.2293614745528481E-4</v>
      </c>
      <c r="CD49" s="22">
        <f t="shared" si="15"/>
        <v>3.9198481773887839E-5</v>
      </c>
      <c r="CE49" s="22">
        <f t="shared" si="16"/>
        <v>1.6675870646070022E-4</v>
      </c>
      <c r="CF49" s="22">
        <f t="shared" si="17"/>
        <v>1.8431897825276365E-4</v>
      </c>
      <c r="CH49" s="91">
        <f t="shared" si="18"/>
        <v>4.9470536138996977</v>
      </c>
      <c r="CI49" s="91">
        <f t="shared" si="19"/>
        <v>0.59268966550007463</v>
      </c>
    </row>
    <row r="50" spans="1:87" x14ac:dyDescent="0.25">
      <c r="A50" s="27" t="s">
        <v>49</v>
      </c>
      <c r="B50" s="75">
        <v>2959.6544199999998</v>
      </c>
      <c r="C50" s="75">
        <v>205.92180239999999</v>
      </c>
      <c r="D50" s="75">
        <v>2884.5336198999998</v>
      </c>
      <c r="E50" s="75">
        <v>778.33481791999998</v>
      </c>
      <c r="F50" s="75">
        <v>644.66090871999995</v>
      </c>
      <c r="G50" s="75">
        <v>742.27199435</v>
      </c>
      <c r="H50" s="75">
        <v>398.21471105000001</v>
      </c>
      <c r="I50" s="75">
        <v>25.76643215</v>
      </c>
      <c r="J50" s="25"/>
      <c r="K50" s="25" t="s">
        <v>49</v>
      </c>
      <c r="L50" s="91">
        <v>0</v>
      </c>
      <c r="M50" s="25">
        <v>0.27041377148288298</v>
      </c>
      <c r="N50" s="25">
        <v>0.46938600604052899</v>
      </c>
      <c r="O50" s="25">
        <v>0.46938600604052899</v>
      </c>
      <c r="P50" s="91">
        <v>0.193448101130971</v>
      </c>
      <c r="Q50" s="25">
        <v>0.192594737964737</v>
      </c>
      <c r="R50" s="25">
        <v>5.8776442993432196</v>
      </c>
      <c r="S50" s="25">
        <v>1379.18923374419</v>
      </c>
      <c r="T50" s="25">
        <v>2958.32021726108</v>
      </c>
      <c r="U50" s="25">
        <v>8.7210879557042897</v>
      </c>
      <c r="V50" s="25">
        <v>195.785278568954</v>
      </c>
      <c r="W50" s="25">
        <v>4.4296897932899002</v>
      </c>
      <c r="X50" s="25">
        <v>0.70812523055222398</v>
      </c>
      <c r="Y50" s="91">
        <v>0</v>
      </c>
      <c r="Z50" s="25">
        <v>130.834965850988</v>
      </c>
      <c r="AA50" s="25">
        <v>130.834965850988</v>
      </c>
      <c r="AB50" s="25">
        <v>25.760815171479699</v>
      </c>
      <c r="AC50" s="25">
        <v>0</v>
      </c>
      <c r="AD50" s="25">
        <v>5.7801877990243602</v>
      </c>
      <c r="AE50" s="25">
        <v>0</v>
      </c>
      <c r="AF50" s="91">
        <v>5.5340009537861903</v>
      </c>
      <c r="AG50" s="25">
        <v>4.9613901383289999E-2</v>
      </c>
      <c r="AH50" s="25">
        <v>5.6669195282585196</v>
      </c>
      <c r="AI50" s="25">
        <v>3.3485082652325499E-2</v>
      </c>
      <c r="AJ50" s="25">
        <v>205.86422666052999</v>
      </c>
      <c r="AK50" s="25">
        <v>0</v>
      </c>
      <c r="AL50" s="91">
        <v>594.25849688881897</v>
      </c>
      <c r="AM50" s="25">
        <v>2594.3341425123399</v>
      </c>
      <c r="AN50" s="25">
        <v>288.25937066642098</v>
      </c>
      <c r="AO50" s="25">
        <v>2882.5935131787601</v>
      </c>
      <c r="AP50" s="25">
        <v>0</v>
      </c>
      <c r="AQ50" s="25">
        <v>19.315813142995001</v>
      </c>
      <c r="AR50" s="25">
        <v>20.2340096927235</v>
      </c>
      <c r="AS50" s="25">
        <v>95.445810780624697</v>
      </c>
      <c r="AT50" s="25">
        <v>13.8179702409619</v>
      </c>
      <c r="AU50" s="25">
        <v>10.110183946574599</v>
      </c>
      <c r="AV50" s="25">
        <v>34.348891314256697</v>
      </c>
      <c r="AW50" s="25">
        <v>13.6191736083401</v>
      </c>
      <c r="AX50" s="25">
        <v>0</v>
      </c>
      <c r="AY50" s="25">
        <v>3.535704382864</v>
      </c>
      <c r="AZ50" s="25">
        <v>791.53631539629805</v>
      </c>
      <c r="BA50" s="25">
        <v>644.51846319338199</v>
      </c>
      <c r="BB50" s="25">
        <v>147.01785220291501</v>
      </c>
      <c r="BC50" s="25">
        <v>7.2157975495626397E-3</v>
      </c>
      <c r="BD50" s="25">
        <v>8.5432304095636499E-2</v>
      </c>
      <c r="BE50" s="25">
        <v>183.57043999214099</v>
      </c>
      <c r="BF50" s="25">
        <v>10.354713018844</v>
      </c>
      <c r="BG50" s="25">
        <v>61.062281984191699</v>
      </c>
      <c r="BH50" s="25">
        <v>15.501325759208299</v>
      </c>
      <c r="BI50" s="25">
        <v>7.8390813376205504</v>
      </c>
      <c r="BJ50" s="25">
        <v>152.56703352122801</v>
      </c>
      <c r="BK50" s="25">
        <v>46.242936418367002</v>
      </c>
      <c r="BL50" s="25">
        <v>34.5732743606629</v>
      </c>
      <c r="BM50" s="25">
        <v>82.008114634246596</v>
      </c>
      <c r="BN50" s="25">
        <v>1.28361729787198</v>
      </c>
      <c r="BO50" s="25">
        <v>741.47980355054301</v>
      </c>
      <c r="BP50" s="25">
        <v>51.326585854192103</v>
      </c>
      <c r="BQ50" s="25">
        <v>18.166248144093998</v>
      </c>
      <c r="BR50" s="25">
        <v>0.42215687671665603</v>
      </c>
      <c r="BS50" s="25">
        <v>21.260426050676099</v>
      </c>
      <c r="BT50" s="91">
        <v>0</v>
      </c>
      <c r="BU50" s="25">
        <v>0.44314197207394301</v>
      </c>
      <c r="BV50" s="25">
        <v>398.08577439451</v>
      </c>
      <c r="BW50" s="25">
        <v>46.959152831368897</v>
      </c>
      <c r="BX50" s="48"/>
      <c r="BY50" s="22">
        <f t="shared" si="10"/>
        <v>-4.5079679908030778E-4</v>
      </c>
      <c r="BZ50" s="22">
        <f t="shared" si="11"/>
        <v>-2.7960001708879893E-4</v>
      </c>
      <c r="CA50" s="22">
        <f t="shared" si="12"/>
        <v>-6.7258939464433459E-4</v>
      </c>
      <c r="CB50" s="22">
        <f t="shared" si="13"/>
        <v>1.6961206375910799E-2</v>
      </c>
      <c r="CC50" s="22">
        <f t="shared" si="14"/>
        <v>-2.2096194245870026E-4</v>
      </c>
      <c r="CD50" s="22">
        <f t="shared" si="15"/>
        <v>-1.0672513653848716E-3</v>
      </c>
      <c r="CE50" s="22">
        <f t="shared" si="16"/>
        <v>-3.2378677108646319E-4</v>
      </c>
      <c r="CF50" s="22">
        <f t="shared" si="17"/>
        <v>-2.1799597583404943E-4</v>
      </c>
      <c r="CH50" s="91">
        <f t="shared" si="18"/>
        <v>-1.940106721239772</v>
      </c>
      <c r="CI50" s="91">
        <f t="shared" si="19"/>
        <v>-0.79219079945698923</v>
      </c>
    </row>
    <row r="51" spans="1:87" s="27" customFormat="1" x14ac:dyDescent="0.25">
      <c r="A51" s="27" t="s">
        <v>50</v>
      </c>
      <c r="B51" s="75">
        <v>1482.0707600000001</v>
      </c>
      <c r="C51" s="75">
        <v>53.139955720000003</v>
      </c>
      <c r="D51" s="75">
        <v>4912.1666988999996</v>
      </c>
      <c r="E51" s="75">
        <v>354.30936752999997</v>
      </c>
      <c r="F51" s="75">
        <v>270.54959416000003</v>
      </c>
      <c r="G51" s="75">
        <v>3764.5099942000002</v>
      </c>
      <c r="H51" s="75">
        <v>134.60388337000001</v>
      </c>
      <c r="I51" s="75">
        <v>37.244542269999997</v>
      </c>
      <c r="J51" s="25"/>
      <c r="K51" s="25" t="s">
        <v>50</v>
      </c>
      <c r="L51" s="91">
        <v>0</v>
      </c>
      <c r="M51" s="25">
        <v>4.7087277880476404E-3</v>
      </c>
      <c r="N51" s="25">
        <v>9.4191571334181995E-4</v>
      </c>
      <c r="O51" s="25">
        <v>9.4191571334181995E-4</v>
      </c>
      <c r="P51" s="91">
        <v>4.5394633509151898E-4</v>
      </c>
      <c r="Q51" s="25">
        <v>3.35366890226359E-3</v>
      </c>
      <c r="R51" s="25">
        <v>1.43552695635179E-3</v>
      </c>
      <c r="S51" s="25">
        <v>2.65115572399962</v>
      </c>
      <c r="T51" s="25">
        <v>1479.3543482703001</v>
      </c>
      <c r="U51" s="25">
        <v>0</v>
      </c>
      <c r="V51" s="25">
        <v>2.8368309875699</v>
      </c>
      <c r="W51" s="25">
        <v>0</v>
      </c>
      <c r="X51" s="25">
        <v>1.23309098121772E-2</v>
      </c>
      <c r="Y51" s="91">
        <v>0</v>
      </c>
      <c r="Z51" s="25">
        <v>1.14698336758013</v>
      </c>
      <c r="AA51" s="25">
        <v>1.14698336758013</v>
      </c>
      <c r="AB51" s="25">
        <v>37.188488230515198</v>
      </c>
      <c r="AC51" s="25">
        <v>0</v>
      </c>
      <c r="AD51" s="25">
        <v>2.0903799689170302</v>
      </c>
      <c r="AE51" s="25">
        <v>0</v>
      </c>
      <c r="AF51" s="91">
        <v>9.6366084171155802E-2</v>
      </c>
      <c r="AG51" s="25">
        <v>8.6393508314180705E-4</v>
      </c>
      <c r="AH51" s="25">
        <v>9.8680272099957403E-2</v>
      </c>
      <c r="AI51" s="25">
        <v>5.8309782169017302E-4</v>
      </c>
      <c r="AJ51" s="25">
        <v>53.070979108891798</v>
      </c>
      <c r="AK51" s="25">
        <v>0</v>
      </c>
      <c r="AL51" s="91">
        <v>137.19495593467701</v>
      </c>
      <c r="AM51" s="25">
        <v>4411.1570962136702</v>
      </c>
      <c r="AN51" s="25">
        <v>490.12856685522797</v>
      </c>
      <c r="AO51" s="25">
        <v>4901.2856630689002</v>
      </c>
      <c r="AP51" s="25">
        <v>0</v>
      </c>
      <c r="AQ51" s="25">
        <v>3.7996996386844999</v>
      </c>
      <c r="AR51" s="25">
        <v>16.0591705438361</v>
      </c>
      <c r="AS51" s="25">
        <v>39.157179949463398</v>
      </c>
      <c r="AT51" s="25">
        <v>9.2868741985372303</v>
      </c>
      <c r="AU51" s="25">
        <v>0.201871221922761</v>
      </c>
      <c r="AV51" s="25">
        <v>11.548470967332999</v>
      </c>
      <c r="AW51" s="25">
        <v>7.8597458881484998</v>
      </c>
      <c r="AX51" s="25">
        <v>0</v>
      </c>
      <c r="AY51" s="25">
        <v>1.2679543503067101</v>
      </c>
      <c r="AZ51" s="25">
        <v>427.29380049979102</v>
      </c>
      <c r="BA51" s="25">
        <v>270.03755158011103</v>
      </c>
      <c r="BB51" s="25">
        <v>157.25624891967999</v>
      </c>
      <c r="BC51" s="25">
        <v>1.2565022569817599E-4</v>
      </c>
      <c r="BD51" s="25">
        <v>7.6263665602936501E-2</v>
      </c>
      <c r="BE51" s="25">
        <v>157.03203267735901</v>
      </c>
      <c r="BF51" s="25">
        <v>0.18030863605549</v>
      </c>
      <c r="BG51" s="25">
        <v>3.5037313220566899</v>
      </c>
      <c r="BH51" s="25">
        <v>0.96054426131384396</v>
      </c>
      <c r="BI51" s="25">
        <v>0.16570411264516</v>
      </c>
      <c r="BJ51" s="25">
        <v>8.71896101721258</v>
      </c>
      <c r="BK51" s="25">
        <v>2.4160565167933701</v>
      </c>
      <c r="BL51" s="25">
        <v>24.2430544017482</v>
      </c>
      <c r="BM51" s="25">
        <v>27.772263116563799</v>
      </c>
      <c r="BN51" s="25">
        <v>1.1604755492429799</v>
      </c>
      <c r="BO51" s="25">
        <v>3756.20711541747</v>
      </c>
      <c r="BP51" s="25">
        <v>25.693149594189499</v>
      </c>
      <c r="BQ51" s="25">
        <v>92.027047537161593</v>
      </c>
      <c r="BR51" s="25">
        <v>7.3511712323285697E-3</v>
      </c>
      <c r="BS51" s="25">
        <v>20.941556259635</v>
      </c>
      <c r="BT51" s="91">
        <v>0</v>
      </c>
      <c r="BU51" s="25">
        <v>3.8121502736486999E-3</v>
      </c>
      <c r="BV51" s="25">
        <v>134.363510650639</v>
      </c>
      <c r="BW51" s="25">
        <v>65.006147413048495</v>
      </c>
      <c r="BX51" s="48"/>
      <c r="BY51" s="22">
        <f t="shared" si="10"/>
        <v>-1.8328488780791983E-3</v>
      </c>
      <c r="BZ51" s="22">
        <f t="shared" si="11"/>
        <v>-1.2980178506668328E-3</v>
      </c>
      <c r="CA51" s="22">
        <f t="shared" si="12"/>
        <v>-2.2151194163536748E-3</v>
      </c>
      <c r="CB51" s="22">
        <f t="shared" si="13"/>
        <v>0.2059906953027747</v>
      </c>
      <c r="CC51" s="22">
        <f t="shared" si="14"/>
        <v>-1.8926015449359055E-3</v>
      </c>
      <c r="CD51" s="22">
        <f t="shared" si="15"/>
        <v>-2.2055669384122775E-3</v>
      </c>
      <c r="CE51" s="22">
        <f t="shared" si="16"/>
        <v>-1.7857784882793254E-3</v>
      </c>
      <c r="CF51" s="22">
        <f t="shared" si="17"/>
        <v>-1.5050269400128955E-3</v>
      </c>
      <c r="CH51" s="91">
        <f t="shared" si="18"/>
        <v>-10.881035831099325</v>
      </c>
      <c r="CI51" s="91">
        <f t="shared" si="19"/>
        <v>-8.3028787825301151</v>
      </c>
    </row>
    <row r="52" spans="1:87" s="27" customFormat="1" x14ac:dyDescent="0.25">
      <c r="B52" s="75"/>
      <c r="C52" s="75"/>
      <c r="D52" s="75"/>
      <c r="E52" s="75"/>
      <c r="F52" s="75"/>
      <c r="G52" s="75"/>
      <c r="H52" s="75"/>
      <c r="I52" s="75"/>
      <c r="J52" s="25"/>
      <c r="K52" s="25"/>
      <c r="L52" s="91"/>
      <c r="M52" s="25"/>
      <c r="N52" s="25"/>
      <c r="O52" s="25"/>
      <c r="P52" s="91"/>
      <c r="Q52" s="25"/>
      <c r="R52" s="25"/>
      <c r="S52" s="25"/>
      <c r="T52" s="25"/>
      <c r="U52" s="25"/>
      <c r="V52" s="25"/>
      <c r="W52" s="25"/>
      <c r="X52" s="25"/>
      <c r="Y52" s="91"/>
      <c r="Z52" s="25"/>
      <c r="AA52" s="25"/>
      <c r="AB52" s="25"/>
      <c r="AC52" s="25"/>
      <c r="AD52" s="25"/>
      <c r="AE52" s="25"/>
      <c r="AF52" s="91"/>
      <c r="AG52" s="25"/>
      <c r="AH52" s="25"/>
      <c r="AI52" s="25"/>
      <c r="AJ52" s="25"/>
      <c r="AK52" s="25"/>
      <c r="AL52" s="91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91"/>
      <c r="BU52" s="25"/>
      <c r="BV52" s="25"/>
      <c r="BW52" s="25"/>
      <c r="BX52" s="48"/>
      <c r="BY52" s="22" t="str">
        <f t="shared" si="10"/>
        <v/>
      </c>
      <c r="BZ52" s="22" t="str">
        <f t="shared" si="11"/>
        <v/>
      </c>
      <c r="CA52" s="22" t="str">
        <f t="shared" si="12"/>
        <v/>
      </c>
      <c r="CB52" s="22" t="str">
        <f t="shared" si="13"/>
        <v/>
      </c>
      <c r="CC52" s="22" t="str">
        <f t="shared" si="14"/>
        <v/>
      </c>
      <c r="CD52" s="22" t="str">
        <f t="shared" si="15"/>
        <v/>
      </c>
      <c r="CE52" s="22" t="str">
        <f t="shared" si="16"/>
        <v/>
      </c>
      <c r="CF52" s="22" t="str">
        <f t="shared" si="17"/>
        <v/>
      </c>
    </row>
    <row r="53" spans="1:87" s="27" customFormat="1" x14ac:dyDescent="0.25">
      <c r="B53" s="75"/>
      <c r="C53" s="75"/>
      <c r="D53" s="75"/>
      <c r="E53" s="75"/>
      <c r="F53" s="75"/>
      <c r="G53" s="75"/>
      <c r="H53" s="75"/>
      <c r="I53" s="75"/>
      <c r="J53" s="25"/>
      <c r="K53" s="25"/>
      <c r="L53" s="91"/>
      <c r="M53" s="25"/>
      <c r="N53" s="25"/>
      <c r="O53" s="25"/>
      <c r="P53" s="91"/>
      <c r="Q53" s="25"/>
      <c r="R53" s="25"/>
      <c r="S53" s="25"/>
      <c r="T53" s="25"/>
      <c r="U53" s="25"/>
      <c r="V53" s="25"/>
      <c r="W53" s="25"/>
      <c r="X53" s="25"/>
      <c r="Y53" s="91"/>
      <c r="Z53" s="25"/>
      <c r="AA53" s="25"/>
      <c r="AB53" s="25"/>
      <c r="AC53" s="25"/>
      <c r="AD53" s="25"/>
      <c r="AE53" s="25"/>
      <c r="AF53" s="91"/>
      <c r="AG53" s="25"/>
      <c r="AH53" s="25"/>
      <c r="AI53" s="25"/>
      <c r="AJ53" s="25"/>
      <c r="AK53" s="25"/>
      <c r="AL53" s="91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91"/>
      <c r="BU53" s="25"/>
      <c r="BV53" s="25"/>
      <c r="BW53" s="25"/>
      <c r="BX53" s="48"/>
      <c r="BY53" s="22" t="str">
        <f t="shared" si="10"/>
        <v/>
      </c>
      <c r="BZ53" s="22" t="str">
        <f t="shared" si="11"/>
        <v/>
      </c>
      <c r="CA53" s="22" t="str">
        <f t="shared" si="12"/>
        <v/>
      </c>
      <c r="CB53" s="22" t="str">
        <f t="shared" si="13"/>
        <v/>
      </c>
      <c r="CC53" s="22" t="str">
        <f t="shared" si="14"/>
        <v/>
      </c>
      <c r="CD53" s="22" t="str">
        <f t="shared" si="15"/>
        <v/>
      </c>
      <c r="CE53" s="22" t="str">
        <f t="shared" si="16"/>
        <v/>
      </c>
      <c r="CF53" s="22" t="str">
        <f t="shared" si="17"/>
        <v/>
      </c>
    </row>
    <row r="54" spans="1:87" x14ac:dyDescent="0.25">
      <c r="A54" s="27" t="s">
        <v>51</v>
      </c>
      <c r="B54" s="75">
        <v>641.42474000000004</v>
      </c>
      <c r="C54" s="75">
        <v>34.018507550000002</v>
      </c>
      <c r="D54" s="75">
        <v>1337.1853068</v>
      </c>
      <c r="E54" s="75">
        <v>1297.1534294000001</v>
      </c>
      <c r="F54" s="75">
        <v>620.14023467000004</v>
      </c>
      <c r="G54" s="75">
        <v>3325.3844944000002</v>
      </c>
      <c r="H54" s="75">
        <v>77.066698130000006</v>
      </c>
      <c r="I54" s="75">
        <v>21.86658628</v>
      </c>
      <c r="J54" s="25"/>
      <c r="K54" s="25" t="s">
        <v>51</v>
      </c>
      <c r="L54" s="91">
        <v>0</v>
      </c>
      <c r="M54" s="25">
        <v>0</v>
      </c>
      <c r="N54" s="25">
        <v>0</v>
      </c>
      <c r="O54" s="25">
        <v>0</v>
      </c>
      <c r="P54" s="91">
        <v>0</v>
      </c>
      <c r="Q54" s="25">
        <v>0</v>
      </c>
      <c r="R54" s="25">
        <v>3.5415375479404498</v>
      </c>
      <c r="S54" s="25">
        <v>2.06934806265535E-2</v>
      </c>
      <c r="T54" s="25">
        <v>641.23796800432001</v>
      </c>
      <c r="U54" s="25">
        <v>0</v>
      </c>
      <c r="V54" s="25">
        <v>16.6864751524</v>
      </c>
      <c r="W54" s="25">
        <v>14.4566234019477</v>
      </c>
      <c r="X54" s="25">
        <v>0</v>
      </c>
      <c r="Y54" s="91">
        <v>0</v>
      </c>
      <c r="Z54" s="25">
        <v>8.8686428111134901E-3</v>
      </c>
      <c r="AA54" s="25">
        <v>8.8686428111134901E-3</v>
      </c>
      <c r="AB54" s="25">
        <v>21.756740109040599</v>
      </c>
      <c r="AC54" s="25">
        <v>0</v>
      </c>
      <c r="AD54" s="25">
        <v>0</v>
      </c>
      <c r="AE54" s="25">
        <v>0</v>
      </c>
      <c r="AF54" s="91">
        <v>0</v>
      </c>
      <c r="AG54" s="25">
        <v>0</v>
      </c>
      <c r="AH54" s="25">
        <v>0</v>
      </c>
      <c r="AI54" s="25">
        <v>0</v>
      </c>
      <c r="AJ54" s="25">
        <v>33.955120076831001</v>
      </c>
      <c r="AK54" s="25">
        <v>0</v>
      </c>
      <c r="AL54" s="91">
        <v>93.700561197550599</v>
      </c>
      <c r="AM54" s="25">
        <v>1196.3679689170301</v>
      </c>
      <c r="AN54" s="25">
        <v>132.929771730374</v>
      </c>
      <c r="AO54" s="25">
        <v>1329.2977406473999</v>
      </c>
      <c r="AP54" s="25">
        <v>0</v>
      </c>
      <c r="AQ54" s="25">
        <v>3.28751066501319</v>
      </c>
      <c r="AR54" s="25">
        <v>36.9279519137772</v>
      </c>
      <c r="AS54" s="25">
        <v>25.036502949155899</v>
      </c>
      <c r="AT54" s="25">
        <v>21.340411128711299</v>
      </c>
      <c r="AU54" s="25">
        <v>0.38970476473927501</v>
      </c>
      <c r="AV54" s="25">
        <v>26.475712604154602</v>
      </c>
      <c r="AW54" s="25">
        <v>18.062183038410002</v>
      </c>
      <c r="AX54" s="25">
        <v>0</v>
      </c>
      <c r="AY54" s="25">
        <v>2.87296615376136</v>
      </c>
      <c r="AZ54" s="25">
        <v>1295.58985382331</v>
      </c>
      <c r="BA54" s="25">
        <v>618.58949721423903</v>
      </c>
      <c r="BB54" s="25">
        <v>677.00035660907099</v>
      </c>
      <c r="BC54" s="25">
        <v>0</v>
      </c>
      <c r="BD54" s="25">
        <v>0.17536014671759301</v>
      </c>
      <c r="BE54" s="25">
        <v>361.113490137513</v>
      </c>
      <c r="BF54" s="25">
        <v>0</v>
      </c>
      <c r="BG54" s="25">
        <v>7.8597664506136997</v>
      </c>
      <c r="BH54" s="25">
        <v>2.1511213710544101</v>
      </c>
      <c r="BI54" s="25">
        <v>0.35343373986562798</v>
      </c>
      <c r="BJ54" s="25">
        <v>19.556628937868201</v>
      </c>
      <c r="BK54" s="25">
        <v>4.87195905091375</v>
      </c>
      <c r="BL54" s="25">
        <v>55.732421438295397</v>
      </c>
      <c r="BM54" s="25">
        <v>62.909277691430098</v>
      </c>
      <c r="BN54" s="25">
        <v>2.6690676973274399</v>
      </c>
      <c r="BO54" s="25">
        <v>3303.83654579826</v>
      </c>
      <c r="BP54" s="25">
        <v>13.6782667736239</v>
      </c>
      <c r="BQ54" s="25">
        <v>80.944005396914505</v>
      </c>
      <c r="BR54" s="25">
        <v>0</v>
      </c>
      <c r="BS54" s="25">
        <v>12.4700150759646</v>
      </c>
      <c r="BT54" s="91">
        <v>0</v>
      </c>
      <c r="BU54" s="25">
        <v>0</v>
      </c>
      <c r="BV54" s="25">
        <v>77.1415829296119</v>
      </c>
      <c r="BW54" s="25">
        <v>13.454125506510801</v>
      </c>
      <c r="BX54" s="48"/>
      <c r="BY54" s="22">
        <f t="shared" si="10"/>
        <v>-2.9118302434052182E-4</v>
      </c>
      <c r="BZ54" s="22">
        <f t="shared" si="11"/>
        <v>-1.8633231653633021E-3</v>
      </c>
      <c r="CA54" s="22">
        <f t="shared" si="12"/>
        <v>-5.8986335794219552E-3</v>
      </c>
      <c r="CB54" s="22">
        <f t="shared" si="13"/>
        <v>-1.2053898492279831E-3</v>
      </c>
      <c r="CC54" s="22">
        <f t="shared" si="14"/>
        <v>-2.5006238412932759E-3</v>
      </c>
      <c r="CD54" s="22">
        <f t="shared" si="15"/>
        <v>-6.4798367340761134E-3</v>
      </c>
      <c r="CE54" s="22">
        <f t="shared" si="16"/>
        <v>9.7168817957627449E-4</v>
      </c>
      <c r="CF54" s="22">
        <f t="shared" si="17"/>
        <v>-5.023471407600095E-3</v>
      </c>
    </row>
    <row r="55" spans="1:87" x14ac:dyDescent="0.25">
      <c r="A55" s="27" t="s">
        <v>1</v>
      </c>
      <c r="B55" s="75"/>
      <c r="C55" s="75"/>
      <c r="D55" s="75"/>
      <c r="E55" s="75"/>
      <c r="F55" s="75"/>
      <c r="G55" s="75"/>
      <c r="H55" s="75"/>
      <c r="I55" s="75"/>
      <c r="J55" s="25"/>
      <c r="K55" s="25"/>
      <c r="L55" s="91"/>
      <c r="M55" s="25"/>
      <c r="BY55" s="22" t="str">
        <f t="shared" si="10"/>
        <v/>
      </c>
      <c r="BZ55" s="22" t="str">
        <f t="shared" si="11"/>
        <v/>
      </c>
      <c r="CA55" s="22" t="str">
        <f t="shared" si="12"/>
        <v/>
      </c>
      <c r="CB55" s="22" t="str">
        <f t="shared" si="13"/>
        <v/>
      </c>
      <c r="CC55" s="22" t="str">
        <f t="shared" si="14"/>
        <v/>
      </c>
      <c r="CD55" s="22" t="str">
        <f t="shared" si="15"/>
        <v/>
      </c>
      <c r="CE55" s="22" t="str">
        <f t="shared" si="16"/>
        <v/>
      </c>
      <c r="CF55" s="22" t="str">
        <f t="shared" ref="CF55:CF61" si="20">IF(I55=0,"",(Z55-I55)/I55)</f>
        <v/>
      </c>
    </row>
    <row r="56" spans="1:87" s="27" customFormat="1" x14ac:dyDescent="0.25">
      <c r="A56" s="27" t="s">
        <v>11</v>
      </c>
      <c r="B56" s="75"/>
      <c r="C56" s="75"/>
      <c r="D56" s="75"/>
      <c r="E56" s="75"/>
      <c r="F56" s="75"/>
      <c r="G56" s="75"/>
      <c r="H56" s="75"/>
      <c r="I56" s="75"/>
      <c r="J56" s="25"/>
      <c r="K56" s="25"/>
      <c r="L56" s="91"/>
      <c r="M56" s="25"/>
      <c r="N56" s="25"/>
      <c r="O56" s="25"/>
      <c r="P56" s="91"/>
      <c r="Q56" s="25"/>
      <c r="R56" s="25"/>
      <c r="S56" s="25"/>
      <c r="T56" s="25"/>
      <c r="U56" s="25"/>
      <c r="V56" s="25"/>
      <c r="W56" s="25"/>
      <c r="X56" s="25"/>
      <c r="Y56" s="91"/>
      <c r="Z56" s="25"/>
      <c r="AA56" s="25"/>
      <c r="AB56" s="25"/>
      <c r="AC56" s="25"/>
      <c r="AD56" s="25"/>
      <c r="AE56" s="25"/>
      <c r="AF56" s="91"/>
      <c r="AG56" s="25"/>
      <c r="AH56" s="25"/>
      <c r="AI56" s="25"/>
      <c r="AJ56" s="25"/>
      <c r="AK56" s="25"/>
      <c r="AL56" s="91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91"/>
      <c r="BU56" s="25"/>
      <c r="BV56" s="25"/>
      <c r="BW56" s="25"/>
      <c r="BX56" s="25"/>
      <c r="BY56" s="22" t="str">
        <f t="shared" si="10"/>
        <v/>
      </c>
      <c r="BZ56" s="22" t="str">
        <f t="shared" si="11"/>
        <v/>
      </c>
      <c r="CA56" s="22" t="str">
        <f t="shared" si="12"/>
        <v/>
      </c>
      <c r="CB56" s="22" t="str">
        <f t="shared" si="13"/>
        <v/>
      </c>
      <c r="CC56" s="22" t="str">
        <f t="shared" si="14"/>
        <v/>
      </c>
      <c r="CD56" s="22" t="str">
        <f t="shared" si="15"/>
        <v/>
      </c>
      <c r="CE56" s="22" t="str">
        <f t="shared" si="16"/>
        <v/>
      </c>
      <c r="CF56" s="22" t="str">
        <f t="shared" si="20"/>
        <v/>
      </c>
    </row>
    <row r="57" spans="1:87" s="27" customFormat="1" x14ac:dyDescent="0.25">
      <c r="A57" s="27" t="s">
        <v>58</v>
      </c>
      <c r="B57" s="75"/>
      <c r="C57" s="75"/>
      <c r="D57" s="75"/>
      <c r="E57" s="75"/>
      <c r="F57" s="75"/>
      <c r="G57" s="75"/>
      <c r="H57" s="75"/>
      <c r="I57" s="75"/>
      <c r="J57" s="25"/>
      <c r="K57" s="25"/>
      <c r="L57" s="91"/>
      <c r="M57" s="25"/>
      <c r="N57" s="25"/>
      <c r="O57" s="25"/>
      <c r="P57" s="91"/>
      <c r="Q57" s="25"/>
      <c r="R57" s="25"/>
      <c r="S57" s="25"/>
      <c r="T57" s="25"/>
      <c r="U57" s="25"/>
      <c r="V57" s="25"/>
      <c r="W57" s="25"/>
      <c r="X57" s="25"/>
      <c r="Y57" s="91"/>
      <c r="Z57" s="25"/>
      <c r="AA57" s="25"/>
      <c r="AB57" s="25"/>
      <c r="AC57" s="25"/>
      <c r="AD57" s="25"/>
      <c r="AE57" s="25"/>
      <c r="AF57" s="91"/>
      <c r="AG57" s="25"/>
      <c r="AH57" s="25"/>
      <c r="AI57" s="25"/>
      <c r="AJ57" s="25"/>
      <c r="AK57" s="25"/>
      <c r="AL57" s="91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91"/>
      <c r="BU57" s="25"/>
      <c r="BV57" s="25"/>
      <c r="BW57" s="25"/>
      <c r="BX57" s="25"/>
      <c r="BY57" s="22" t="str">
        <f t="shared" si="10"/>
        <v/>
      </c>
      <c r="BZ57" s="22" t="str">
        <f t="shared" si="11"/>
        <v/>
      </c>
      <c r="CA57" s="22" t="str">
        <f t="shared" si="12"/>
        <v/>
      </c>
      <c r="CB57" s="22" t="str">
        <f t="shared" si="13"/>
        <v/>
      </c>
      <c r="CC57" s="22" t="str">
        <f t="shared" si="14"/>
        <v/>
      </c>
      <c r="CD57" s="22" t="str">
        <f t="shared" si="15"/>
        <v/>
      </c>
      <c r="CE57" s="22" t="str">
        <f t="shared" si="16"/>
        <v/>
      </c>
      <c r="CF57" s="22" t="str">
        <f t="shared" si="20"/>
        <v/>
      </c>
    </row>
    <row r="58" spans="1:87" s="27" customFormat="1" x14ac:dyDescent="0.25">
      <c r="A58" s="27" t="s">
        <v>75</v>
      </c>
      <c r="B58" s="75"/>
      <c r="C58" s="75"/>
      <c r="D58" s="75"/>
      <c r="E58" s="75"/>
      <c r="F58" s="75"/>
      <c r="G58" s="75"/>
      <c r="H58" s="75"/>
      <c r="I58" s="75"/>
      <c r="J58" s="25"/>
      <c r="K58" s="25"/>
      <c r="L58" s="91"/>
      <c r="M58" s="25"/>
      <c r="N58" s="25"/>
      <c r="O58" s="25"/>
      <c r="P58" s="91"/>
      <c r="Q58" s="25"/>
      <c r="R58" s="25"/>
      <c r="S58" s="25"/>
      <c r="T58" s="25"/>
      <c r="U58" s="25"/>
      <c r="V58" s="25"/>
      <c r="W58" s="25"/>
      <c r="X58" s="25"/>
      <c r="Y58" s="91"/>
      <c r="Z58" s="25"/>
      <c r="AA58" s="25"/>
      <c r="AB58" s="25"/>
      <c r="AC58" s="25"/>
      <c r="AD58" s="25"/>
      <c r="AE58" s="25"/>
      <c r="AF58" s="91"/>
      <c r="AG58" s="25"/>
      <c r="AH58" s="25"/>
      <c r="AI58" s="25"/>
      <c r="AJ58" s="25"/>
      <c r="AK58" s="25"/>
      <c r="AL58" s="91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91"/>
      <c r="BU58" s="25"/>
      <c r="BV58" s="25"/>
      <c r="BW58" s="25"/>
      <c r="BX58" s="25"/>
      <c r="BY58" s="22" t="str">
        <f t="shared" si="10"/>
        <v/>
      </c>
      <c r="BZ58" s="22" t="str">
        <f t="shared" si="11"/>
        <v/>
      </c>
      <c r="CA58" s="22" t="str">
        <f t="shared" si="12"/>
        <v/>
      </c>
      <c r="CB58" s="22" t="str">
        <f t="shared" si="13"/>
        <v/>
      </c>
      <c r="CC58" s="22" t="str">
        <f t="shared" si="14"/>
        <v/>
      </c>
      <c r="CD58" s="22" t="str">
        <f t="shared" si="15"/>
        <v/>
      </c>
      <c r="CE58" s="22" t="str">
        <f t="shared" si="16"/>
        <v/>
      </c>
      <c r="CF58" s="22" t="str">
        <f t="shared" si="20"/>
        <v/>
      </c>
    </row>
    <row r="59" spans="1:87" s="27" customFormat="1" x14ac:dyDescent="0.25">
      <c r="A59" s="27" t="s">
        <v>235</v>
      </c>
      <c r="B59" s="75"/>
      <c r="C59" s="75"/>
      <c r="D59" s="75"/>
      <c r="E59" s="75"/>
      <c r="F59" s="75"/>
      <c r="G59" s="75"/>
      <c r="H59" s="75"/>
      <c r="I59" s="75"/>
      <c r="J59" s="25"/>
      <c r="K59" s="25"/>
      <c r="L59" s="91"/>
      <c r="M59" s="25"/>
      <c r="N59" s="25"/>
      <c r="O59" s="25"/>
      <c r="P59" s="91"/>
      <c r="Q59" s="25"/>
      <c r="R59" s="25"/>
      <c r="S59" s="25"/>
      <c r="T59" s="25"/>
      <c r="U59" s="25"/>
      <c r="V59" s="25"/>
      <c r="W59" s="25"/>
      <c r="X59" s="25"/>
      <c r="Y59" s="91"/>
      <c r="Z59" s="25"/>
      <c r="AA59" s="25"/>
      <c r="AB59" s="25"/>
      <c r="AC59" s="25"/>
      <c r="AD59" s="25"/>
      <c r="AE59" s="25"/>
      <c r="AF59" s="91"/>
      <c r="AG59" s="25"/>
      <c r="AH59" s="25"/>
      <c r="AI59" s="25"/>
      <c r="AJ59" s="25"/>
      <c r="AK59" s="25"/>
      <c r="AL59" s="91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91"/>
      <c r="BU59" s="25"/>
      <c r="BV59" s="25"/>
      <c r="BW59" s="25"/>
      <c r="BX59" s="25"/>
      <c r="BY59" s="22" t="str">
        <f t="shared" si="10"/>
        <v/>
      </c>
      <c r="BZ59" s="22" t="str">
        <f t="shared" si="11"/>
        <v/>
      </c>
      <c r="CA59" s="22" t="str">
        <f t="shared" si="12"/>
        <v/>
      </c>
      <c r="CB59" s="22" t="str">
        <f t="shared" si="13"/>
        <v/>
      </c>
      <c r="CC59" s="22" t="str">
        <f t="shared" si="14"/>
        <v/>
      </c>
      <c r="CD59" s="22" t="str">
        <f t="shared" si="15"/>
        <v/>
      </c>
      <c r="CE59" s="22" t="str">
        <f t="shared" si="16"/>
        <v/>
      </c>
      <c r="CF59" s="22" t="str">
        <f t="shared" si="20"/>
        <v/>
      </c>
    </row>
    <row r="60" spans="1:87" s="27" customFormat="1" x14ac:dyDescent="0.25">
      <c r="L60" s="90"/>
      <c r="N60" s="25"/>
      <c r="O60" s="25"/>
      <c r="P60" s="91"/>
      <c r="Q60" s="25"/>
      <c r="R60" s="25"/>
      <c r="S60" s="25"/>
      <c r="T60" s="25"/>
      <c r="U60" s="25"/>
      <c r="V60" s="25"/>
      <c r="W60" s="25"/>
      <c r="X60" s="25"/>
      <c r="Y60" s="91"/>
      <c r="Z60" s="25"/>
      <c r="AA60" s="25"/>
      <c r="AB60" s="25"/>
      <c r="AC60" s="25"/>
      <c r="AD60" s="25"/>
      <c r="AE60" s="25"/>
      <c r="AF60" s="91"/>
      <c r="AG60" s="25"/>
      <c r="AH60" s="25"/>
      <c r="AI60" s="25"/>
      <c r="AJ60" s="25"/>
      <c r="AK60" s="25"/>
      <c r="AL60" s="91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91"/>
      <c r="BU60" s="25"/>
      <c r="BV60" s="25"/>
      <c r="BW60" s="25"/>
      <c r="BX60" s="25"/>
      <c r="BY60" s="22" t="str">
        <f t="shared" si="10"/>
        <v/>
      </c>
      <c r="BZ60" s="22" t="str">
        <f t="shared" si="11"/>
        <v/>
      </c>
      <c r="CA60" s="22" t="str">
        <f t="shared" si="12"/>
        <v/>
      </c>
      <c r="CB60" s="22" t="str">
        <f t="shared" si="13"/>
        <v/>
      </c>
      <c r="CC60" s="22" t="str">
        <f t="shared" si="14"/>
        <v/>
      </c>
      <c r="CD60" s="22" t="str">
        <f t="shared" si="15"/>
        <v/>
      </c>
      <c r="CE60" s="22" t="str">
        <f t="shared" si="16"/>
        <v/>
      </c>
      <c r="CF60" s="22" t="str">
        <f t="shared" si="20"/>
        <v/>
      </c>
    </row>
    <row r="61" spans="1:87" x14ac:dyDescent="0.25">
      <c r="A61" s="1" t="s">
        <v>55</v>
      </c>
      <c r="B61" s="1">
        <f>SUM(B3:B54)</f>
        <v>201515.25716000004</v>
      </c>
      <c r="C61" s="1">
        <f t="shared" ref="C61:I61" si="21">SUM(C3:C54)</f>
        <v>18116.893125280003</v>
      </c>
      <c r="D61" s="1">
        <f t="shared" si="21"/>
        <v>264311.52771511005</v>
      </c>
      <c r="E61" s="1">
        <f t="shared" si="21"/>
        <v>53254.040970099981</v>
      </c>
      <c r="F61" s="1">
        <f t="shared" si="21"/>
        <v>45465.97057729002</v>
      </c>
      <c r="G61" s="1">
        <f t="shared" si="21"/>
        <v>277343.21141433</v>
      </c>
      <c r="H61" s="1">
        <f t="shared" si="21"/>
        <v>17999.026992680003</v>
      </c>
      <c r="I61" s="1">
        <f t="shared" si="21"/>
        <v>1692.9574971899999</v>
      </c>
      <c r="L61" s="1">
        <f>SUM(L3:L54)</f>
        <v>0.30558479800128813</v>
      </c>
      <c r="M61" s="1">
        <f t="shared" ref="M61:BU61" si="22">SUM(M3:M54)</f>
        <v>17.168794841698588</v>
      </c>
      <c r="N61" s="1">
        <f t="shared" si="22"/>
        <v>13.358725163386614</v>
      </c>
      <c r="O61" s="1">
        <f t="shared" si="22"/>
        <v>13.334450546025474</v>
      </c>
      <c r="P61" s="1">
        <f t="shared" si="22"/>
        <v>5.9756259947327068</v>
      </c>
      <c r="Q61" s="1">
        <f t="shared" si="22"/>
        <v>6.7150536648300347</v>
      </c>
      <c r="R61" s="1">
        <f t="shared" si="22"/>
        <v>301.63299169219277</v>
      </c>
      <c r="S61" s="1">
        <f t="shared" si="22"/>
        <v>48495.462369118635</v>
      </c>
      <c r="T61" s="1">
        <f t="shared" si="22"/>
        <v>201379.97594329252</v>
      </c>
      <c r="U61" s="1">
        <f t="shared" si="22"/>
        <v>424.6968831949568</v>
      </c>
      <c r="V61" s="1">
        <f t="shared" si="22"/>
        <v>5041.5644182916194</v>
      </c>
      <c r="W61" s="1">
        <f t="shared" si="22"/>
        <v>146.67438949484301</v>
      </c>
      <c r="X61" s="1">
        <f t="shared" si="22"/>
        <v>81.99379126408806</v>
      </c>
      <c r="Y61" s="1">
        <f t="shared" si="22"/>
        <v>0.17581262338993642</v>
      </c>
      <c r="Z61" s="1">
        <f t="shared" si="22"/>
        <v>8798.5015000610456</v>
      </c>
      <c r="AA61" s="1">
        <f t="shared" si="22"/>
        <v>8798.5015000610456</v>
      </c>
      <c r="AB61" s="1">
        <f t="shared" si="22"/>
        <v>1691.8152354068072</v>
      </c>
      <c r="AC61" s="1">
        <f t="shared" si="22"/>
        <v>0</v>
      </c>
      <c r="AD61" s="1">
        <f t="shared" si="22"/>
        <v>173.54870234766315</v>
      </c>
      <c r="AE61" s="1">
        <f t="shared" si="22"/>
        <v>0.20252178202659749</v>
      </c>
      <c r="AF61" s="1">
        <f t="shared" si="22"/>
        <v>197.5926920522237</v>
      </c>
      <c r="AG61" s="1">
        <f t="shared" si="22"/>
        <v>2.1920661116980509</v>
      </c>
      <c r="AH61" s="1">
        <f t="shared" si="22"/>
        <v>201.93046238159596</v>
      </c>
      <c r="AI61" s="1">
        <f t="shared" si="22"/>
        <v>1.4237329834662018</v>
      </c>
      <c r="AJ61" s="1">
        <f t="shared" si="22"/>
        <v>18117.398076765519</v>
      </c>
      <c r="AK61" s="1">
        <f t="shared" si="22"/>
        <v>0</v>
      </c>
      <c r="AL61" s="1">
        <f t="shared" si="22"/>
        <v>23064.781762053397</v>
      </c>
      <c r="AM61" s="1">
        <f t="shared" si="22"/>
        <v>237780.26166495157</v>
      </c>
      <c r="AN61" s="1">
        <f t="shared" si="22"/>
        <v>26420.02956899301</v>
      </c>
      <c r="AO61" s="1">
        <f t="shared" si="22"/>
        <v>264200.29123394459</v>
      </c>
      <c r="AP61" s="1">
        <f t="shared" si="22"/>
        <v>1.7685039875956902E-3</v>
      </c>
      <c r="AQ61" s="1">
        <f t="shared" si="22"/>
        <v>577.95885467343669</v>
      </c>
      <c r="AR61" s="1">
        <f t="shared" si="22"/>
        <v>1377.0652445655144</v>
      </c>
      <c r="AS61" s="1">
        <f t="shared" si="22"/>
        <v>3037.8540999472489</v>
      </c>
      <c r="AT61" s="1">
        <f t="shared" si="22"/>
        <v>1112.1330173308227</v>
      </c>
      <c r="AU61" s="1">
        <f t="shared" si="22"/>
        <v>740.6230067217964</v>
      </c>
      <c r="AV61" s="1">
        <f t="shared" si="22"/>
        <v>2460.8691364056754</v>
      </c>
      <c r="AW61" s="1">
        <f t="shared" si="22"/>
        <v>965.0649286433146</v>
      </c>
      <c r="AX61" s="1">
        <f t="shared" si="22"/>
        <v>4.1928727877996188</v>
      </c>
      <c r="AY61" s="1">
        <f t="shared" si="22"/>
        <v>260.50489249938823</v>
      </c>
      <c r="AZ61" s="1">
        <f t="shared" si="22"/>
        <v>55160.420121365831</v>
      </c>
      <c r="BA61" s="1">
        <f t="shared" si="22"/>
        <v>45454.513268488125</v>
      </c>
      <c r="BB61" s="1">
        <f t="shared" si="22"/>
        <v>9705.9068528776825</v>
      </c>
      <c r="BC61" s="1">
        <f t="shared" si="22"/>
        <v>13.3409867728192</v>
      </c>
      <c r="BD61" s="1">
        <f t="shared" si="22"/>
        <v>5.9584495357389038</v>
      </c>
      <c r="BE61" s="1">
        <f t="shared" si="22"/>
        <v>12413.71677564213</v>
      </c>
      <c r="BF61" s="1">
        <f t="shared" si="22"/>
        <v>345.51616513599737</v>
      </c>
      <c r="BG61" s="1">
        <f t="shared" si="22"/>
        <v>4683.7459749156296</v>
      </c>
      <c r="BH61" s="1">
        <f t="shared" si="22"/>
        <v>1151.1881268771215</v>
      </c>
      <c r="BI61" s="1">
        <f t="shared" si="22"/>
        <v>583.53624394105668</v>
      </c>
      <c r="BJ61" s="1">
        <f t="shared" si="22"/>
        <v>11704.771749274634</v>
      </c>
      <c r="BK61" s="1">
        <f t="shared" si="22"/>
        <v>1246.7708148500783</v>
      </c>
      <c r="BL61" s="1">
        <f t="shared" si="22"/>
        <v>2458.1162953444582</v>
      </c>
      <c r="BM61" s="1">
        <f t="shared" si="22"/>
        <v>5082.3795178125929</v>
      </c>
      <c r="BN61" s="1">
        <f t="shared" si="22"/>
        <v>91.789884281639459</v>
      </c>
      <c r="BO61" s="1">
        <f t="shared" si="22"/>
        <v>277134.72404205578</v>
      </c>
      <c r="BP61" s="1">
        <f t="shared" si="22"/>
        <v>1664.5376622088002</v>
      </c>
      <c r="BQ61" s="1">
        <f t="shared" si="22"/>
        <v>5950.5833412998536</v>
      </c>
      <c r="BR61" s="1">
        <f t="shared" si="22"/>
        <v>17.702213479247032</v>
      </c>
      <c r="BS61" s="1">
        <f t="shared" si="22"/>
        <v>827.56528116984873</v>
      </c>
      <c r="BT61" s="1">
        <f t="shared" si="22"/>
        <v>7.4614159549595493E-2</v>
      </c>
      <c r="BU61" s="1">
        <f t="shared" si="22"/>
        <v>22.789364861361527</v>
      </c>
      <c r="BV61" s="1">
        <f>SUM(BV3:BV54)</f>
        <v>17998.920942876855</v>
      </c>
      <c r="BW61" s="1">
        <f>SUM(BW3:BW54)</f>
        <v>1925.7312669711976</v>
      </c>
      <c r="BX61" s="1"/>
      <c r="BY61" s="22">
        <f t="shared" si="10"/>
        <v>-6.7131997156972558E-4</v>
      </c>
      <c r="BZ61" s="22">
        <f t="shared" si="11"/>
        <v>2.7871858713553774E-5</v>
      </c>
      <c r="CA61" s="22">
        <f t="shared" si="12"/>
        <v>-4.2085368779432193E-4</v>
      </c>
      <c r="CB61" s="22">
        <f t="shared" si="13"/>
        <v>3.579783086012582E-2</v>
      </c>
      <c r="CC61" s="22">
        <f t="shared" si="14"/>
        <v>-2.5199745340129134E-4</v>
      </c>
      <c r="CD61" s="22">
        <f t="shared" si="15"/>
        <v>-7.5173057675010117E-4</v>
      </c>
      <c r="CE61" s="22">
        <f t="shared" si="16"/>
        <v>-5.8919742267512598E-6</v>
      </c>
      <c r="CF61" s="22">
        <f t="shared" si="20"/>
        <v>4.1971189558302262</v>
      </c>
    </row>
    <row r="62" spans="1:87" x14ac:dyDescent="0.25">
      <c r="A62" s="27" t="s">
        <v>56</v>
      </c>
      <c r="B62" s="1">
        <f>SUM(B2:B54)</f>
        <v>201515.25716000004</v>
      </c>
      <c r="C62" s="1">
        <f t="shared" ref="C62:I62" si="23">SUM(C2:C54)</f>
        <v>18116.893125280003</v>
      </c>
      <c r="D62" s="1">
        <f t="shared" si="23"/>
        <v>264311.52771511005</v>
      </c>
      <c r="E62" s="1">
        <f t="shared" si="23"/>
        <v>53254.040970099981</v>
      </c>
      <c r="F62" s="1">
        <f t="shared" si="23"/>
        <v>45465.97057729002</v>
      </c>
      <c r="G62" s="1">
        <f t="shared" si="23"/>
        <v>277343.21141433</v>
      </c>
      <c r="H62" s="1">
        <f t="shared" si="23"/>
        <v>17999.026992680003</v>
      </c>
      <c r="I62" s="1">
        <f t="shared" si="23"/>
        <v>1692.9574971899999</v>
      </c>
      <c r="L62" s="1">
        <f>SUM(L2:L54)</f>
        <v>0.30558479800128813</v>
      </c>
      <c r="M62" s="1">
        <f t="shared" ref="M62:BU62" si="24">SUM(M2:M54)</f>
        <v>17.168794841698588</v>
      </c>
      <c r="N62" s="1">
        <f t="shared" si="24"/>
        <v>13.358725163386614</v>
      </c>
      <c r="O62" s="1">
        <f t="shared" si="24"/>
        <v>13.334450546025474</v>
      </c>
      <c r="P62" s="1">
        <f t="shared" si="24"/>
        <v>5.9756259947327068</v>
      </c>
      <c r="Q62" s="1">
        <f t="shared" si="24"/>
        <v>6.7150536648300347</v>
      </c>
      <c r="R62" s="1">
        <f t="shared" si="24"/>
        <v>301.63299169219277</v>
      </c>
      <c r="S62" s="1">
        <f t="shared" si="24"/>
        <v>48495.462369118635</v>
      </c>
      <c r="T62" s="1">
        <f t="shared" si="24"/>
        <v>201379.97594329252</v>
      </c>
      <c r="U62" s="1">
        <f t="shared" si="24"/>
        <v>424.6968831949568</v>
      </c>
      <c r="V62" s="1">
        <f t="shared" si="24"/>
        <v>5041.5644182916194</v>
      </c>
      <c r="W62" s="1">
        <f t="shared" si="24"/>
        <v>146.67438949484301</v>
      </c>
      <c r="X62" s="1">
        <f t="shared" si="24"/>
        <v>81.99379126408806</v>
      </c>
      <c r="Y62" s="1">
        <f t="shared" si="24"/>
        <v>0.17581262338993642</v>
      </c>
      <c r="Z62" s="1">
        <f t="shared" si="24"/>
        <v>8798.5015000610456</v>
      </c>
      <c r="AA62" s="1">
        <f t="shared" si="24"/>
        <v>8798.5015000610456</v>
      </c>
      <c r="AB62" s="1">
        <f t="shared" si="24"/>
        <v>1691.8152354068072</v>
      </c>
      <c r="AC62" s="1">
        <f t="shared" si="24"/>
        <v>0</v>
      </c>
      <c r="AD62" s="1">
        <f t="shared" si="24"/>
        <v>173.54870234766315</v>
      </c>
      <c r="AE62" s="1">
        <f t="shared" si="24"/>
        <v>0.20252178202659749</v>
      </c>
      <c r="AF62" s="1">
        <f t="shared" si="24"/>
        <v>197.5926920522237</v>
      </c>
      <c r="AG62" s="1">
        <f t="shared" si="24"/>
        <v>2.1920661116980509</v>
      </c>
      <c r="AH62" s="1">
        <f t="shared" si="24"/>
        <v>201.93046238159596</v>
      </c>
      <c r="AI62" s="1">
        <f t="shared" si="24"/>
        <v>1.4237329834662018</v>
      </c>
      <c r="AJ62" s="1">
        <f t="shared" si="24"/>
        <v>18117.398076765519</v>
      </c>
      <c r="AK62" s="1">
        <f t="shared" si="24"/>
        <v>0</v>
      </c>
      <c r="AL62" s="1">
        <f t="shared" si="24"/>
        <v>23064.781762053397</v>
      </c>
      <c r="AM62" s="1">
        <f t="shared" si="24"/>
        <v>237780.26166495157</v>
      </c>
      <c r="AN62" s="1">
        <f t="shared" si="24"/>
        <v>26420.02956899301</v>
      </c>
      <c r="AO62" s="1">
        <f t="shared" si="24"/>
        <v>264200.29123394459</v>
      </c>
      <c r="AP62" s="1">
        <f t="shared" si="24"/>
        <v>1.7685039875956902E-3</v>
      </c>
      <c r="AQ62" s="1">
        <f t="shared" si="24"/>
        <v>577.95885467343669</v>
      </c>
      <c r="AR62" s="1">
        <f t="shared" si="24"/>
        <v>1377.0652445655144</v>
      </c>
      <c r="AS62" s="1">
        <f t="shared" si="24"/>
        <v>3037.8540999472489</v>
      </c>
      <c r="AT62" s="1">
        <f t="shared" si="24"/>
        <v>1112.1330173308227</v>
      </c>
      <c r="AU62" s="1">
        <f t="shared" si="24"/>
        <v>740.6230067217964</v>
      </c>
      <c r="AV62" s="1">
        <f t="shared" si="24"/>
        <v>2460.8691364056754</v>
      </c>
      <c r="AW62" s="1">
        <f t="shared" si="24"/>
        <v>965.0649286433146</v>
      </c>
      <c r="AX62" s="1">
        <f t="shared" si="24"/>
        <v>4.1928727877996188</v>
      </c>
      <c r="AY62" s="1">
        <f t="shared" si="24"/>
        <v>260.50489249938823</v>
      </c>
      <c r="AZ62" s="1">
        <f t="shared" si="24"/>
        <v>55160.420121365831</v>
      </c>
      <c r="BA62" s="1">
        <f t="shared" si="24"/>
        <v>45454.513268488125</v>
      </c>
      <c r="BB62" s="1">
        <f t="shared" si="24"/>
        <v>9705.9068528776825</v>
      </c>
      <c r="BC62" s="1">
        <f t="shared" si="24"/>
        <v>13.3409867728192</v>
      </c>
      <c r="BD62" s="1">
        <f t="shared" si="24"/>
        <v>5.9584495357389038</v>
      </c>
      <c r="BE62" s="1">
        <f t="shared" si="24"/>
        <v>12413.71677564213</v>
      </c>
      <c r="BF62" s="1">
        <f t="shared" si="24"/>
        <v>345.51616513599737</v>
      </c>
      <c r="BG62" s="1">
        <f t="shared" si="24"/>
        <v>4683.7459749156296</v>
      </c>
      <c r="BH62" s="1">
        <f t="shared" si="24"/>
        <v>1151.1881268771215</v>
      </c>
      <c r="BI62" s="1">
        <f t="shared" si="24"/>
        <v>583.53624394105668</v>
      </c>
      <c r="BJ62" s="1">
        <f t="shared" si="24"/>
        <v>11704.771749274634</v>
      </c>
      <c r="BK62" s="1">
        <f t="shared" si="24"/>
        <v>1246.7708148500783</v>
      </c>
      <c r="BL62" s="1">
        <f t="shared" si="24"/>
        <v>2458.1162953444582</v>
      </c>
      <c r="BM62" s="1">
        <f t="shared" si="24"/>
        <v>5082.3795178125929</v>
      </c>
      <c r="BN62" s="1">
        <f t="shared" si="24"/>
        <v>91.789884281639459</v>
      </c>
      <c r="BO62" s="1">
        <f t="shared" si="24"/>
        <v>277134.72404205578</v>
      </c>
      <c r="BP62" s="1">
        <f t="shared" si="24"/>
        <v>1664.5376622088002</v>
      </c>
      <c r="BQ62" s="1">
        <f t="shared" si="24"/>
        <v>5950.5833412998536</v>
      </c>
      <c r="BR62" s="1">
        <f t="shared" si="24"/>
        <v>17.702213479247032</v>
      </c>
      <c r="BS62" s="1">
        <f t="shared" si="24"/>
        <v>827.56528116984873</v>
      </c>
      <c r="BT62" s="1">
        <f t="shared" si="24"/>
        <v>7.4614159549595493E-2</v>
      </c>
      <c r="BU62" s="1">
        <f t="shared" si="24"/>
        <v>22.789364861361527</v>
      </c>
      <c r="BV62" s="1">
        <f>SUM(BV2:BV54)</f>
        <v>17998.920942876855</v>
      </c>
      <c r="BW62" s="1">
        <f>SUM(BW2:BW54)</f>
        <v>1925.7312669711976</v>
      </c>
    </row>
    <row r="63" spans="1:87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175751.49610000002</v>
      </c>
      <c r="C63" s="25">
        <f t="shared" ref="C63:I63" si="25">+C3+C5+C8+C9+C11+C12+C14+C15+C16+C17+C18+C19+C20+C21+C22+C23+C24+C25+C26+C28+C30+C31+C33+C34+C35+C36+C37+C39+C40+C41+C42+C43+C44+C46+C47+C49+C50+C10</f>
        <v>15333.433224620001</v>
      </c>
      <c r="D63" s="25">
        <f t="shared" si="25"/>
        <v>228749.45110173002</v>
      </c>
      <c r="E63" s="25">
        <f t="shared" si="25"/>
        <v>46553.247686189985</v>
      </c>
      <c r="F63" s="25">
        <f t="shared" si="25"/>
        <v>39833.83000911001</v>
      </c>
      <c r="G63" s="25">
        <f t="shared" si="25"/>
        <v>260550.55742646998</v>
      </c>
      <c r="H63" s="25">
        <f t="shared" si="25"/>
        <v>14818.000558249996</v>
      </c>
      <c r="I63" s="25">
        <f t="shared" si="25"/>
        <v>1542.6076672499998</v>
      </c>
      <c r="L63" s="91">
        <f t="shared" ref="L63:BT63" si="26">+L3+L5+L8+L9+L11+L12+L14+L15+L16+L17+L18+L19+L20+L21+L22+L23+L24+L25+L26+L28+L30+L31+L33+L34+L35+L36+L37+L39+L40+L41+L42+L43+L44+L46+L47+L49+L50+L10</f>
        <v>0.28612155149787372</v>
      </c>
      <c r="M63" s="91">
        <f t="shared" si="26"/>
        <v>12.85252714846513</v>
      </c>
      <c r="N63" s="91">
        <f t="shared" si="26"/>
        <v>9.9065060482434486</v>
      </c>
      <c r="O63" s="91">
        <f t="shared" si="26"/>
        <v>9.883777551202817</v>
      </c>
      <c r="P63" s="91">
        <f t="shared" si="26"/>
        <v>4.4971284857653027</v>
      </c>
      <c r="Q63" s="91">
        <f t="shared" si="26"/>
        <v>5.1752283952723381</v>
      </c>
      <c r="R63" s="91">
        <f t="shared" si="26"/>
        <v>270.78014328479662</v>
      </c>
      <c r="S63" s="91">
        <f t="shared" si="26"/>
        <v>37446.83866707261</v>
      </c>
      <c r="T63" s="91">
        <f t="shared" si="26"/>
        <v>175650.0464606137</v>
      </c>
      <c r="U63" s="91">
        <f t="shared" si="26"/>
        <v>337.51687214904075</v>
      </c>
      <c r="V63" s="91">
        <f t="shared" si="26"/>
        <v>3642.1622353447533</v>
      </c>
      <c r="W63" s="91">
        <f t="shared" si="26"/>
        <v>92.970148582942741</v>
      </c>
      <c r="X63" s="91">
        <f t="shared" si="26"/>
        <v>73.803422498604348</v>
      </c>
      <c r="Y63" s="91">
        <f t="shared" si="26"/>
        <v>0.16461518280725482</v>
      </c>
      <c r="Z63" s="91">
        <f t="shared" si="26"/>
        <v>7225.6967616015399</v>
      </c>
      <c r="AA63" s="91">
        <f t="shared" si="26"/>
        <v>7225.6967616015399</v>
      </c>
      <c r="AB63" s="91">
        <f t="shared" si="26"/>
        <v>1541.6639595930296</v>
      </c>
      <c r="AC63" s="91">
        <f t="shared" si="26"/>
        <v>0</v>
      </c>
      <c r="AD63" s="91">
        <f t="shared" si="26"/>
        <v>131.31574544089889</v>
      </c>
      <c r="AE63" s="91">
        <f t="shared" si="26"/>
        <v>0.19185700033598319</v>
      </c>
      <c r="AF63" s="91">
        <f t="shared" si="26"/>
        <v>153.07403799984047</v>
      </c>
      <c r="AG63" s="91">
        <f t="shared" si="26"/>
        <v>1.7722267324067269</v>
      </c>
      <c r="AH63" s="91">
        <f t="shared" si="26"/>
        <v>156.36085835485943</v>
      </c>
      <c r="AI63" s="91">
        <f t="shared" si="26"/>
        <v>1.1528319567976566</v>
      </c>
      <c r="AJ63" s="91">
        <f t="shared" si="26"/>
        <v>15338.312116833102</v>
      </c>
      <c r="AK63" s="91">
        <f t="shared" si="26"/>
        <v>0</v>
      </c>
      <c r="AL63" s="91">
        <f t="shared" si="26"/>
        <v>18483.824571137109</v>
      </c>
      <c r="AM63" s="91">
        <f t="shared" si="26"/>
        <v>205810.06672541398</v>
      </c>
      <c r="AN63" s="91">
        <f t="shared" si="26"/>
        <v>22867.78496141452</v>
      </c>
      <c r="AO63" s="91">
        <f t="shared" si="26"/>
        <v>228677.85168682851</v>
      </c>
      <c r="AP63" s="91">
        <f t="shared" si="26"/>
        <v>1.1696979917403798E-3</v>
      </c>
      <c r="AQ63" s="91">
        <f t="shared" si="26"/>
        <v>431.69830320363889</v>
      </c>
      <c r="AR63" s="91">
        <f t="shared" si="26"/>
        <v>1228.6068415499713</v>
      </c>
      <c r="AS63" s="91">
        <f t="shared" si="26"/>
        <v>2559.6712435426366</v>
      </c>
      <c r="AT63" s="91">
        <f t="shared" si="26"/>
        <v>1003.8010872840531</v>
      </c>
      <c r="AU63" s="91">
        <f t="shared" si="26"/>
        <v>637.01978955497873</v>
      </c>
      <c r="AV63" s="91">
        <f t="shared" si="26"/>
        <v>2131.2996064252538</v>
      </c>
      <c r="AW63" s="91">
        <f t="shared" si="26"/>
        <v>853.47676848400863</v>
      </c>
      <c r="AX63" s="91">
        <f t="shared" si="26"/>
        <v>4.1928727877996188</v>
      </c>
      <c r="AY63" s="91">
        <f t="shared" si="26"/>
        <v>228.93700932231414</v>
      </c>
      <c r="AZ63" s="91">
        <f t="shared" si="26"/>
        <v>48134.433724794129</v>
      </c>
      <c r="BA63" s="91">
        <f t="shared" si="26"/>
        <v>39830.815117307815</v>
      </c>
      <c r="BB63" s="91">
        <f t="shared" si="26"/>
        <v>8303.6186074862799</v>
      </c>
      <c r="BC63" s="91">
        <f t="shared" si="26"/>
        <v>13.19251096567953</v>
      </c>
      <c r="BD63" s="91">
        <f t="shared" si="26"/>
        <v>5.3567711706645271</v>
      </c>
      <c r="BE63" s="91">
        <f t="shared" si="26"/>
        <v>11098.21651702473</v>
      </c>
      <c r="BF63" s="91">
        <f t="shared" si="26"/>
        <v>267.3310367437731</v>
      </c>
      <c r="BG63" s="91">
        <f t="shared" si="26"/>
        <v>4059.2499324053369</v>
      </c>
      <c r="BH63" s="91">
        <f t="shared" si="26"/>
        <v>993.43509183588969</v>
      </c>
      <c r="BI63" s="91">
        <f t="shared" si="26"/>
        <v>502.77530489638559</v>
      </c>
      <c r="BJ63" s="91">
        <f t="shared" si="26"/>
        <v>10142.787632691694</v>
      </c>
      <c r="BK63" s="91">
        <f t="shared" si="26"/>
        <v>944.75428544893407</v>
      </c>
      <c r="BL63" s="91">
        <f t="shared" si="26"/>
        <v>2188.3494714965659</v>
      </c>
      <c r="BM63" s="91">
        <f t="shared" si="26"/>
        <v>4389.9235791588007</v>
      </c>
      <c r="BN63" s="91">
        <f t="shared" si="26"/>
        <v>82.863293509922599</v>
      </c>
      <c r="BO63" s="91">
        <f t="shared" si="26"/>
        <v>260374.18450438709</v>
      </c>
      <c r="BP63" s="91">
        <f t="shared" si="26"/>
        <v>1466.3072233883227</v>
      </c>
      <c r="BQ63" s="91">
        <f t="shared" si="26"/>
        <v>5586.3665118077661</v>
      </c>
      <c r="BR63" s="91">
        <f t="shared" si="26"/>
        <v>14.339231000021519</v>
      </c>
      <c r="BS63" s="91">
        <f t="shared" si="26"/>
        <v>709.11017261993049</v>
      </c>
      <c r="BT63" s="91">
        <f t="shared" si="26"/>
        <v>7.4614159549595493E-2</v>
      </c>
      <c r="BU63" s="91">
        <f>+BU3+BU5+BU8+BU9+BU11+BU12+BU14+BU15+BU16+BU17+BU18+BU19+BU20+BU21+BU22+BU23+BU24+BU25+BU26+BU28+BU30+BU31+BU33+BU34+BU35+BU36+BU37+BU39+BU40+BU41+BU42+BU43+BU44+BU46+BU47+BU49+BU50+BU10</f>
        <v>18.160538890369761</v>
      </c>
      <c r="BV63" s="91">
        <f>+BV3+BV5+BV8+BV9+BV11+BV12+BV14+BV15+BV16+BV17+BV18+BV19+BV20+BV21+BV22+BV23+BV24+BV25+BV26+BV28+BV30+BV31+BV33+BV34+BV35+BV36+BV37+BV39+BV40+BV41+BV42+BV43+BV44+BV46+BV47+BV49+BV50+BV10</f>
        <v>14822.721721907157</v>
      </c>
      <c r="BW63" s="91">
        <f>+BW3+BW5+BW8+BW9+BW11+BW12+BW14+BW15+BW16+BW17+BW18+BW19+BW20+BW21+BW22+BW23+BW24+BW25+BW26+BW28+BW30+BW31+BW33+BW34+BW35+BW36+BW37+BW39+BW40+BW41+BW42+BW43+BW44+BW46+BW47+BW49+BW50+BW10</f>
        <v>1691.7453817854932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5B0EF-A72A-48BA-BD4C-0C1F1C48BBAD}">
  <dimension ref="A1:CI63"/>
  <sheetViews>
    <sheetView zoomScale="85" zoomScaleNormal="85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5" x14ac:dyDescent="0.25"/>
  <cols>
    <col min="1" max="1" width="19.140625" style="90" customWidth="1"/>
    <col min="2" max="2" width="9.7109375" style="90" bestFit="1" customWidth="1"/>
    <col min="3" max="3" width="9.28515625" style="90" bestFit="1" customWidth="1"/>
    <col min="4" max="4" width="9.7109375" style="90" bestFit="1" customWidth="1"/>
    <col min="5" max="6" width="9.28515625" style="90" bestFit="1" customWidth="1"/>
    <col min="7" max="7" width="9.7109375" style="90" bestFit="1" customWidth="1"/>
    <col min="8" max="8" width="9.28515625" style="90" bestFit="1" customWidth="1"/>
    <col min="9" max="9" width="7.7109375" style="90" bestFit="1" customWidth="1"/>
    <col min="10" max="10" width="9.140625" style="90"/>
    <col min="11" max="11" width="19" style="90" customWidth="1"/>
    <col min="12" max="12" width="6" style="90" bestFit="1" customWidth="1"/>
    <col min="13" max="13" width="5.42578125" style="90" bestFit="1" customWidth="1"/>
    <col min="14" max="14" width="5.5703125" style="91" bestFit="1" customWidth="1"/>
    <col min="15" max="15" width="14.5703125" style="91" bestFit="1" customWidth="1"/>
    <col min="16" max="16" width="5.5703125" style="91" bestFit="1" customWidth="1"/>
    <col min="17" max="17" width="5.42578125" style="91" bestFit="1" customWidth="1"/>
    <col min="18" max="18" width="5.7109375" style="91" bestFit="1" customWidth="1"/>
    <col min="19" max="19" width="6.7109375" style="91" bestFit="1" customWidth="1"/>
    <col min="20" max="20" width="7.7109375" style="91" bestFit="1" customWidth="1"/>
    <col min="21" max="22" width="5.7109375" style="91" bestFit="1" customWidth="1"/>
    <col min="23" max="23" width="5.5703125" style="91" bestFit="1" customWidth="1"/>
    <col min="24" max="24" width="5.85546875" style="91" bestFit="1" customWidth="1"/>
    <col min="25" max="25" width="5.7109375" style="91" bestFit="1" customWidth="1"/>
    <col min="26" max="26" width="6.42578125" style="91" bestFit="1" customWidth="1"/>
    <col min="27" max="27" width="15.42578125" style="91" bestFit="1" customWidth="1"/>
    <col min="28" max="28" width="6.7109375" style="91" bestFit="1" customWidth="1"/>
    <col min="29" max="29" width="6.5703125" style="91" bestFit="1" customWidth="1"/>
    <col min="30" max="30" width="5" style="91" bestFit="1" customWidth="1"/>
    <col min="31" max="31" width="5.140625" style="91" bestFit="1" customWidth="1"/>
    <col min="32" max="32" width="5.42578125" style="91" bestFit="1" customWidth="1"/>
    <col min="33" max="33" width="4.140625" style="91" bestFit="1" customWidth="1"/>
    <col min="34" max="34" width="6.5703125" style="91" bestFit="1" customWidth="1"/>
    <col min="35" max="35" width="6.140625" style="91" bestFit="1" customWidth="1"/>
    <col min="36" max="36" width="6.7109375" style="91" bestFit="1" customWidth="1"/>
    <col min="37" max="37" width="10" style="91" bestFit="1" customWidth="1"/>
    <col min="38" max="38" width="6.85546875" style="91" bestFit="1" customWidth="1"/>
    <col min="39" max="39" width="9.28515625" style="91" bestFit="1" customWidth="1"/>
    <col min="40" max="40" width="7.7109375" style="91" bestFit="1" customWidth="1"/>
    <col min="41" max="41" width="9.28515625" style="91" bestFit="1" customWidth="1"/>
    <col min="42" max="42" width="6" style="91" bestFit="1" customWidth="1"/>
    <col min="43" max="43" width="4.28515625" style="91" bestFit="1" customWidth="1"/>
    <col min="44" max="49" width="5.7109375" style="91" bestFit="1" customWidth="1"/>
    <col min="50" max="50" width="5.85546875" style="91" bestFit="1" customWidth="1"/>
    <col min="51" max="51" width="4.140625" style="91" bestFit="1" customWidth="1"/>
    <col min="52" max="53" width="7.7109375" style="91" bestFit="1" customWidth="1"/>
    <col min="54" max="54" width="6.7109375" style="91" bestFit="1" customWidth="1"/>
    <col min="55" max="55" width="5.140625" style="91" bestFit="1" customWidth="1"/>
    <col min="56" max="56" width="5.28515625" style="91" bestFit="1" customWidth="1"/>
    <col min="57" max="57" width="8.7109375" style="91" bestFit="1" customWidth="1"/>
    <col min="58" max="58" width="4.85546875" style="91" bestFit="1" customWidth="1"/>
    <col min="59" max="59" width="7.85546875" style="91" bestFit="1" customWidth="1"/>
    <col min="60" max="60" width="5.85546875" style="91" bestFit="1" customWidth="1"/>
    <col min="61" max="61" width="6" style="91" bestFit="1" customWidth="1"/>
    <col min="62" max="62" width="6.7109375" style="91" bestFit="1" customWidth="1"/>
    <col min="63" max="64" width="5.7109375" style="91" bestFit="1" customWidth="1"/>
    <col min="65" max="65" width="6.7109375" style="91" bestFit="1" customWidth="1"/>
    <col min="66" max="66" width="4.140625" style="91" bestFit="1" customWidth="1"/>
    <col min="67" max="67" width="9.28515625" style="91" bestFit="1" customWidth="1"/>
    <col min="68" max="68" width="8" style="91" bestFit="1" customWidth="1"/>
    <col min="69" max="69" width="6.7109375" style="91" bestFit="1" customWidth="1"/>
    <col min="70" max="70" width="5.28515625" style="91" bestFit="1" customWidth="1"/>
    <col min="71" max="71" width="5.7109375" style="91" bestFit="1" customWidth="1"/>
    <col min="72" max="72" width="4.85546875" style="91" bestFit="1" customWidth="1"/>
    <col min="73" max="73" width="5" style="91" bestFit="1" customWidth="1"/>
    <col min="74" max="74" width="9.140625" style="91" bestFit="1" customWidth="1"/>
    <col min="75" max="75" width="7.140625" style="91" bestFit="1" customWidth="1"/>
    <col min="76" max="76" width="7.7109375" style="91" customWidth="1"/>
    <col min="77" max="16384" width="9.140625" style="90"/>
  </cols>
  <sheetData>
    <row r="1" spans="1:87" x14ac:dyDescent="0.25">
      <c r="B1" s="90" t="s">
        <v>503</v>
      </c>
      <c r="K1" s="90" t="s">
        <v>500</v>
      </c>
      <c r="BY1" s="90" t="s">
        <v>331</v>
      </c>
    </row>
    <row r="2" spans="1:87" x14ac:dyDescent="0.25">
      <c r="A2" s="90" t="s">
        <v>227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67</v>
      </c>
      <c r="K2" s="90" t="s">
        <v>226</v>
      </c>
      <c r="L2" s="90" t="s">
        <v>466</v>
      </c>
      <c r="M2" s="90" t="s">
        <v>359</v>
      </c>
      <c r="N2" s="90" t="s">
        <v>131</v>
      </c>
      <c r="O2" s="90" t="s">
        <v>132</v>
      </c>
      <c r="P2" s="90" t="s">
        <v>133</v>
      </c>
      <c r="Q2" s="90" t="s">
        <v>334</v>
      </c>
      <c r="R2" s="90" t="s">
        <v>360</v>
      </c>
      <c r="S2" s="90" t="s">
        <v>134</v>
      </c>
      <c r="T2" s="90" t="s">
        <v>59</v>
      </c>
      <c r="U2" s="90" t="s">
        <v>136</v>
      </c>
      <c r="V2" s="90" t="s">
        <v>137</v>
      </c>
      <c r="W2" s="90" t="s">
        <v>361</v>
      </c>
      <c r="X2" s="90" t="s">
        <v>138</v>
      </c>
      <c r="Y2" s="90" t="s">
        <v>467</v>
      </c>
      <c r="Z2" s="90" t="s">
        <v>139</v>
      </c>
      <c r="AA2" s="90" t="s">
        <v>140</v>
      </c>
      <c r="AB2" s="90" t="s">
        <v>67</v>
      </c>
      <c r="AC2" s="90" t="s">
        <v>141</v>
      </c>
      <c r="AD2" s="90" t="s">
        <v>142</v>
      </c>
      <c r="AE2" s="90" t="s">
        <v>143</v>
      </c>
      <c r="AF2" s="90" t="s">
        <v>468</v>
      </c>
      <c r="AG2" s="90" t="s">
        <v>362</v>
      </c>
      <c r="AH2" s="90" t="s">
        <v>144</v>
      </c>
      <c r="AI2" s="90" t="s">
        <v>367</v>
      </c>
      <c r="AJ2" s="90" t="s">
        <v>57</v>
      </c>
      <c r="AK2" s="90" t="s">
        <v>128</v>
      </c>
      <c r="AL2" s="90" t="s">
        <v>469</v>
      </c>
      <c r="AM2" s="90" t="s">
        <v>145</v>
      </c>
      <c r="AN2" s="90" t="s">
        <v>146</v>
      </c>
      <c r="AO2" s="90" t="s">
        <v>60</v>
      </c>
      <c r="AP2" s="90" t="s">
        <v>147</v>
      </c>
      <c r="AQ2" s="90" t="s">
        <v>148</v>
      </c>
      <c r="AR2" s="90" t="s">
        <v>149</v>
      </c>
      <c r="AS2" s="90" t="s">
        <v>150</v>
      </c>
      <c r="AT2" s="90" t="s">
        <v>151</v>
      </c>
      <c r="AU2" s="90" t="s">
        <v>152</v>
      </c>
      <c r="AV2" s="90" t="s">
        <v>153</v>
      </c>
      <c r="AW2" s="90" t="s">
        <v>154</v>
      </c>
      <c r="AX2" s="90" t="s">
        <v>155</v>
      </c>
      <c r="AY2" s="90" t="s">
        <v>156</v>
      </c>
      <c r="AZ2" s="90" t="s">
        <v>54</v>
      </c>
      <c r="BA2" s="90" t="s">
        <v>53</v>
      </c>
      <c r="BB2" s="90" t="s">
        <v>157</v>
      </c>
      <c r="BC2" s="90" t="s">
        <v>158</v>
      </c>
      <c r="BD2" s="90" t="s">
        <v>159</v>
      </c>
      <c r="BE2" s="90" t="s">
        <v>160</v>
      </c>
      <c r="BF2" s="90" t="s">
        <v>161</v>
      </c>
      <c r="BG2" s="90" t="s">
        <v>162</v>
      </c>
      <c r="BH2" s="90" t="s">
        <v>163</v>
      </c>
      <c r="BI2" s="90" t="s">
        <v>164</v>
      </c>
      <c r="BJ2" s="90" t="s">
        <v>165</v>
      </c>
      <c r="BK2" s="90" t="s">
        <v>363</v>
      </c>
      <c r="BL2" s="90" t="s">
        <v>166</v>
      </c>
      <c r="BM2" s="90" t="s">
        <v>167</v>
      </c>
      <c r="BN2" s="90" t="s">
        <v>168</v>
      </c>
      <c r="BO2" s="90" t="s">
        <v>61</v>
      </c>
      <c r="BP2" s="90" t="s">
        <v>368</v>
      </c>
      <c r="BQ2" s="90" t="s">
        <v>169</v>
      </c>
      <c r="BR2" s="90" t="s">
        <v>170</v>
      </c>
      <c r="BS2" s="90" t="s">
        <v>171</v>
      </c>
      <c r="BT2" s="90" t="s">
        <v>172</v>
      </c>
      <c r="BU2" s="90" t="s">
        <v>173</v>
      </c>
      <c r="BV2" s="90" t="s">
        <v>174</v>
      </c>
      <c r="BW2" s="90" t="s">
        <v>369</v>
      </c>
      <c r="BY2" s="90" t="s">
        <v>59</v>
      </c>
      <c r="BZ2" s="90" t="s">
        <v>57</v>
      </c>
      <c r="CA2" s="90" t="s">
        <v>60</v>
      </c>
      <c r="CB2" s="90" t="s">
        <v>54</v>
      </c>
      <c r="CC2" s="90" t="s">
        <v>53</v>
      </c>
      <c r="CD2" s="90" t="s">
        <v>61</v>
      </c>
      <c r="CE2" s="90" t="s">
        <v>62</v>
      </c>
      <c r="CF2" s="90" t="s">
        <v>67</v>
      </c>
      <c r="CH2" s="90" t="s">
        <v>459</v>
      </c>
      <c r="CI2" s="90" t="s">
        <v>460</v>
      </c>
    </row>
    <row r="3" spans="1:87" x14ac:dyDescent="0.25">
      <c r="A3" s="90" t="s">
        <v>0</v>
      </c>
      <c r="B3" s="91">
        <v>1594.2859997999999</v>
      </c>
      <c r="C3" s="91">
        <v>204.63436254999999</v>
      </c>
      <c r="D3" s="91">
        <v>1968.9357788</v>
      </c>
      <c r="E3" s="91">
        <v>599.96149603000003</v>
      </c>
      <c r="F3" s="91">
        <v>554.41024587000004</v>
      </c>
      <c r="G3" s="91">
        <v>454.12419885000003</v>
      </c>
      <c r="H3" s="91">
        <v>240.82864742000001</v>
      </c>
      <c r="I3" s="91">
        <v>17.404154129999998</v>
      </c>
      <c r="J3" s="91"/>
      <c r="K3" s="91" t="s">
        <v>0</v>
      </c>
      <c r="L3" s="91">
        <v>0</v>
      </c>
      <c r="M3" s="91">
        <v>4.1367189249050598E-2</v>
      </c>
      <c r="N3" s="91">
        <v>3.00331686588131E-2</v>
      </c>
      <c r="O3" s="91">
        <v>3.00331686588131E-2</v>
      </c>
      <c r="P3" s="91">
        <v>1.2757277897617339E-2</v>
      </c>
      <c r="Q3" s="91">
        <v>2.9462651412446132E-2</v>
      </c>
      <c r="R3" s="91">
        <v>1.4204541652609179</v>
      </c>
      <c r="S3" s="91">
        <v>417.23946510689302</v>
      </c>
      <c r="T3" s="91">
        <v>1627.40754788494</v>
      </c>
      <c r="U3" s="91">
        <v>1.1473994735164259</v>
      </c>
      <c r="V3" s="91">
        <v>12.045698781297959</v>
      </c>
      <c r="W3" s="91">
        <v>0.23208131905752399</v>
      </c>
      <c r="X3" s="91">
        <v>0.80260584485854403</v>
      </c>
      <c r="Y3" s="91">
        <v>0</v>
      </c>
      <c r="Z3" s="91">
        <v>152.8440428931942</v>
      </c>
      <c r="AA3" s="91">
        <v>152.8440428931942</v>
      </c>
      <c r="AB3" s="91">
        <v>17.461038024596952</v>
      </c>
      <c r="AC3" s="91">
        <v>0</v>
      </c>
      <c r="AD3" s="91">
        <v>1.458618878132111</v>
      </c>
      <c r="AE3" s="91">
        <v>0</v>
      </c>
      <c r="AF3" s="91">
        <v>0.84659239834344702</v>
      </c>
      <c r="AG3" s="91">
        <v>7.5900751776098504E-3</v>
      </c>
      <c r="AH3" s="91">
        <v>0.86690901910855911</v>
      </c>
      <c r="AI3" s="91">
        <v>5.1222000213297101E-3</v>
      </c>
      <c r="AJ3" s="91">
        <v>207.05997637538087</v>
      </c>
      <c r="AK3" s="91">
        <v>0</v>
      </c>
      <c r="AL3" s="91">
        <v>259.41815947794498</v>
      </c>
      <c r="AM3" s="91">
        <v>1779.052361940282</v>
      </c>
      <c r="AN3" s="91">
        <v>197.6726084741255</v>
      </c>
      <c r="AO3" s="91">
        <v>1976.7249704144092</v>
      </c>
      <c r="AP3" s="91">
        <v>0</v>
      </c>
      <c r="AQ3" s="91">
        <v>3.1808309829196801</v>
      </c>
      <c r="AR3" s="91">
        <v>5.6921136958833998</v>
      </c>
      <c r="AS3" s="91">
        <v>28.846430835628802</v>
      </c>
      <c r="AT3" s="91">
        <v>6.6488027276685502</v>
      </c>
      <c r="AU3" s="91">
        <v>15.249831297144411</v>
      </c>
      <c r="AV3" s="91">
        <v>37.500915262487801</v>
      </c>
      <c r="AW3" s="91">
        <v>9.1401186453700092</v>
      </c>
      <c r="AX3" s="91">
        <v>0</v>
      </c>
      <c r="AY3" s="91">
        <v>3.12842849462898</v>
      </c>
      <c r="AZ3" s="91">
        <v>639.99077568852999</v>
      </c>
      <c r="BA3" s="91">
        <v>569.38184777481899</v>
      </c>
      <c r="BB3" s="91">
        <v>70.608927913711</v>
      </c>
      <c r="BC3" s="91">
        <v>1.4361987907648371E-2</v>
      </c>
      <c r="BD3" s="91">
        <v>7.3021013354497601E-3</v>
      </c>
      <c r="BE3" s="91">
        <v>31.800562541488198</v>
      </c>
      <c r="BF3" s="91">
        <v>2.6106861334788318</v>
      </c>
      <c r="BG3" s="91">
        <v>98.347066920198102</v>
      </c>
      <c r="BH3" s="91">
        <v>24.220186418646641</v>
      </c>
      <c r="BI3" s="91">
        <v>12.93079278096528</v>
      </c>
      <c r="BJ3" s="91">
        <v>245.78643740361611</v>
      </c>
      <c r="BK3" s="91">
        <v>4.1234339264498301</v>
      </c>
      <c r="BL3" s="91">
        <v>16.595352759029261</v>
      </c>
      <c r="BM3" s="91">
        <v>59.601937093757002</v>
      </c>
      <c r="BN3" s="91">
        <v>0.10695151121325849</v>
      </c>
      <c r="BO3" s="91">
        <v>453.42387300319001</v>
      </c>
      <c r="BP3" s="91">
        <v>18.671433528581531</v>
      </c>
      <c r="BQ3" s="91">
        <v>11.107013431659471</v>
      </c>
      <c r="BR3" s="91">
        <v>6.45796329099355E-2</v>
      </c>
      <c r="BS3" s="91">
        <v>13.19221578440086</v>
      </c>
      <c r="BT3" s="91">
        <v>0</v>
      </c>
      <c r="BU3" s="91">
        <v>5.88233689055042E-2</v>
      </c>
      <c r="BV3" s="91">
        <v>247.31242112248259</v>
      </c>
      <c r="BW3" s="91">
        <v>38.4206744012276</v>
      </c>
      <c r="BX3" s="48"/>
      <c r="BY3" s="79">
        <f t="shared" ref="BY3:BY34" si="0">+IF(B3=0,"",(T3-B3)/B3)</f>
        <v>2.0775160848865947E-2</v>
      </c>
      <c r="BZ3" s="79">
        <f t="shared" ref="BZ3:BZ34" si="1">IF(C3=0,"",(AJ3-C3)/C3)</f>
        <v>1.1853404262875003E-2</v>
      </c>
      <c r="CA3" s="79">
        <f t="shared" ref="CA3:CA34" si="2">IF(D3=0,"",(AO3-D3)/D3)</f>
        <v>3.9560414810260944E-3</v>
      </c>
      <c r="CB3" s="79">
        <f t="shared" ref="CB3:CB34" si="3">IF(E3=0,"",(AZ3-E3)/E3)</f>
        <v>6.6719747722824477E-2</v>
      </c>
      <c r="CC3" s="79">
        <f t="shared" ref="CC3:CC34" si="4">IF(F3=0,"",(BA3-F3)/F3)</f>
        <v>2.7004554869517229E-2</v>
      </c>
      <c r="CD3" s="79">
        <f t="shared" ref="CD3:CD34" si="5">IF(G3=0,"",(BO3-G3)/G3)</f>
        <v>-1.5421460661719526E-3</v>
      </c>
      <c r="CE3" s="79">
        <f t="shared" ref="CE3:CE34" si="6">IF(H3=0,"",(BV3-H3)/H3)</f>
        <v>2.6922767585764069E-2</v>
      </c>
      <c r="CF3" s="79">
        <f t="shared" ref="CF3:CF34" si="7">IF(I3=0,"",(AB3-I3)/I3)</f>
        <v>3.2684090345362778E-3</v>
      </c>
      <c r="CH3" s="91">
        <f t="shared" ref="CH3:CH34" si="8">AO3-D3</f>
        <v>7.7891916144092193</v>
      </c>
      <c r="CI3" s="91">
        <f t="shared" ref="CI3:CI34" si="9">BO3-G3</f>
        <v>-0.70032584681001708</v>
      </c>
    </row>
    <row r="4" spans="1:87" x14ac:dyDescent="0.25">
      <c r="A4" s="90" t="s">
        <v>2</v>
      </c>
      <c r="B4" s="91">
        <v>914.24590073000002</v>
      </c>
      <c r="C4" s="91">
        <v>198.02812793999999</v>
      </c>
      <c r="D4" s="91">
        <v>1932.6513738000001</v>
      </c>
      <c r="E4" s="91">
        <v>482.99214372</v>
      </c>
      <c r="F4" s="91">
        <v>367.46616090999999</v>
      </c>
      <c r="G4" s="91">
        <v>2533.6519822</v>
      </c>
      <c r="H4" s="91">
        <v>101.83938285000001</v>
      </c>
      <c r="I4" s="91">
        <v>14.007694320000001</v>
      </c>
      <c r="J4" s="91"/>
      <c r="K4" s="91" t="s">
        <v>2</v>
      </c>
      <c r="L4" s="91">
        <v>0</v>
      </c>
      <c r="M4" s="91">
        <v>0</v>
      </c>
      <c r="N4" s="91">
        <v>2.418334947013007E-2</v>
      </c>
      <c r="O4" s="91">
        <v>2.418334947013007E-2</v>
      </c>
      <c r="P4" s="91">
        <v>9.7468231617586099E-3</v>
      </c>
      <c r="Q4" s="91">
        <v>0</v>
      </c>
      <c r="R4" s="91">
        <v>0.11028428000296731</v>
      </c>
      <c r="S4" s="91">
        <v>165.7988719811942</v>
      </c>
      <c r="T4" s="91">
        <v>914.49236285873303</v>
      </c>
      <c r="U4" s="91">
        <v>0.50784654961226106</v>
      </c>
      <c r="V4" s="91">
        <v>12.35122303632863</v>
      </c>
      <c r="W4" s="91">
        <v>0.25795020083334641</v>
      </c>
      <c r="X4" s="91">
        <v>0</v>
      </c>
      <c r="Y4" s="91">
        <v>0</v>
      </c>
      <c r="Z4" s="91">
        <v>45.128320420108295</v>
      </c>
      <c r="AA4" s="91">
        <v>45.128320420108295</v>
      </c>
      <c r="AB4" s="91">
        <v>14.06757828281992</v>
      </c>
      <c r="AC4" s="91">
        <v>0</v>
      </c>
      <c r="AD4" s="91">
        <v>1.0368028233237969</v>
      </c>
      <c r="AE4" s="91">
        <v>0</v>
      </c>
      <c r="AF4" s="91">
        <v>0</v>
      </c>
      <c r="AG4" s="91">
        <v>0</v>
      </c>
      <c r="AH4" s="91">
        <v>0</v>
      </c>
      <c r="AI4" s="91">
        <v>0</v>
      </c>
      <c r="AJ4" s="91">
        <v>198.71923195599541</v>
      </c>
      <c r="AK4" s="91">
        <v>0</v>
      </c>
      <c r="AL4" s="91">
        <v>114.4348917806179</v>
      </c>
      <c r="AM4" s="91">
        <v>1735.9429805827899</v>
      </c>
      <c r="AN4" s="91">
        <v>192.8825679282611</v>
      </c>
      <c r="AO4" s="91">
        <v>1928.8255485110471</v>
      </c>
      <c r="AP4" s="91">
        <v>0</v>
      </c>
      <c r="AQ4" s="91">
        <v>2.3964335510011727</v>
      </c>
      <c r="AR4" s="91">
        <v>15.230544926338059</v>
      </c>
      <c r="AS4" s="91">
        <v>17.098940648499379</v>
      </c>
      <c r="AT4" s="91">
        <v>9.6117416998737699</v>
      </c>
      <c r="AU4" s="91">
        <v>3.8629439546509201</v>
      </c>
      <c r="AV4" s="91">
        <v>19.141492055093401</v>
      </c>
      <c r="AW4" s="91">
        <v>9.0352155910867005</v>
      </c>
      <c r="AX4" s="91">
        <v>0</v>
      </c>
      <c r="AY4" s="91">
        <v>1.5974851656497751</v>
      </c>
      <c r="AZ4" s="91">
        <v>484.40146392599002</v>
      </c>
      <c r="BA4" s="91">
        <v>368.75785411101299</v>
      </c>
      <c r="BB4" s="91">
        <v>115.643609814977</v>
      </c>
      <c r="BC4" s="91">
        <v>0</v>
      </c>
      <c r="BD4" s="91">
        <v>6.7337889074444504E-2</v>
      </c>
      <c r="BE4" s="91">
        <v>142.57658130370311</v>
      </c>
      <c r="BF4" s="91">
        <v>0</v>
      </c>
      <c r="BG4" s="91">
        <v>27.121764384331659</v>
      </c>
      <c r="BH4" s="91">
        <v>6.8224110859416704</v>
      </c>
      <c r="BI4" s="91">
        <v>3.350411982451202</v>
      </c>
      <c r="BJ4" s="91">
        <v>67.749102718849997</v>
      </c>
      <c r="BK4" s="91">
        <v>3.2749355189214899</v>
      </c>
      <c r="BL4" s="91">
        <v>24.681377370657508</v>
      </c>
      <c r="BM4" s="91">
        <v>36.8845296714561</v>
      </c>
      <c r="BN4" s="91">
        <v>1.024914311854803</v>
      </c>
      <c r="BO4" s="91">
        <v>2526.4358803110631</v>
      </c>
      <c r="BP4" s="91">
        <v>10.28578506884894</v>
      </c>
      <c r="BQ4" s="91">
        <v>61.897647078820697</v>
      </c>
      <c r="BR4" s="91">
        <v>0</v>
      </c>
      <c r="BS4" s="91">
        <v>7.8966383088852599</v>
      </c>
      <c r="BT4" s="91">
        <v>0</v>
      </c>
      <c r="BU4" s="91">
        <v>9.8867696194712106E-3</v>
      </c>
      <c r="BV4" s="91">
        <v>102.0929327535176</v>
      </c>
      <c r="BW4" s="91">
        <v>24.497370152543311</v>
      </c>
      <c r="BX4" s="48"/>
      <c r="BY4" s="79">
        <f t="shared" si="0"/>
        <v>2.6957969243966142E-4</v>
      </c>
      <c r="BZ4" s="79">
        <f t="shared" si="1"/>
        <v>3.4899285429028392E-3</v>
      </c>
      <c r="CA4" s="79">
        <f t="shared" si="2"/>
        <v>-1.9795734196129625E-3</v>
      </c>
      <c r="CB4" s="79">
        <f t="shared" si="3"/>
        <v>2.9178946786493159E-3</v>
      </c>
      <c r="CC4" s="79">
        <f t="shared" si="4"/>
        <v>3.5151351020029468E-3</v>
      </c>
      <c r="CD4" s="79">
        <f t="shared" si="5"/>
        <v>-2.8481030305792399E-3</v>
      </c>
      <c r="CE4" s="79">
        <f t="shared" si="6"/>
        <v>2.4897038495515049E-3</v>
      </c>
      <c r="CF4" s="79">
        <f t="shared" si="7"/>
        <v>4.2750763581710588E-3</v>
      </c>
      <c r="CH4" s="91">
        <f t="shared" si="8"/>
        <v>-3.8258252889529558</v>
      </c>
      <c r="CI4" s="91">
        <f t="shared" si="9"/>
        <v>-7.2161018889369188</v>
      </c>
    </row>
    <row r="5" spans="1:87" x14ac:dyDescent="0.25">
      <c r="A5" s="90" t="s">
        <v>3</v>
      </c>
      <c r="B5" s="91">
        <v>2432.1682999999998</v>
      </c>
      <c r="C5" s="91">
        <v>96.637397120000003</v>
      </c>
      <c r="D5" s="91">
        <v>3511.8029766999998</v>
      </c>
      <c r="E5" s="91">
        <v>464.85923601000002</v>
      </c>
      <c r="F5" s="91">
        <v>356.65808127000003</v>
      </c>
      <c r="G5" s="91">
        <v>10194.232549</v>
      </c>
      <c r="H5" s="91">
        <v>130.17543004000001</v>
      </c>
      <c r="I5" s="91">
        <v>9.5347204600000008</v>
      </c>
      <c r="J5" s="91"/>
      <c r="K5" s="91" t="s">
        <v>3</v>
      </c>
      <c r="L5" s="91">
        <v>0</v>
      </c>
      <c r="M5" s="91">
        <v>0.19348883589378069</v>
      </c>
      <c r="N5" s="91">
        <v>7.3811210902759494E-2</v>
      </c>
      <c r="O5" s="91">
        <v>7.3811210902759494E-2</v>
      </c>
      <c r="P5" s="91">
        <v>3.2802381851551703E-2</v>
      </c>
      <c r="Q5" s="91">
        <v>0.13780765486201821</v>
      </c>
      <c r="R5" s="91">
        <v>0.30720603714799</v>
      </c>
      <c r="S5" s="91">
        <v>175.1633444816851</v>
      </c>
      <c r="T5" s="91">
        <v>2434.4615957053902</v>
      </c>
      <c r="U5" s="91">
        <v>0.73721651877180405</v>
      </c>
      <c r="V5" s="91">
        <v>17.852440545220901</v>
      </c>
      <c r="W5" s="91">
        <v>0.37445274922534999</v>
      </c>
      <c r="X5" s="91">
        <v>0.50670290307326393</v>
      </c>
      <c r="Y5" s="91">
        <v>0</v>
      </c>
      <c r="Z5" s="91">
        <v>37.521326350283402</v>
      </c>
      <c r="AA5" s="91">
        <v>37.521326350283402</v>
      </c>
      <c r="AB5" s="91">
        <v>9.5347219206931193</v>
      </c>
      <c r="AC5" s="91">
        <v>0</v>
      </c>
      <c r="AD5" s="91">
        <v>1.4481980516311439</v>
      </c>
      <c r="AE5" s="91">
        <v>0</v>
      </c>
      <c r="AF5" s="91">
        <v>3.9597598229653101</v>
      </c>
      <c r="AG5" s="91">
        <v>3.5499266156296602E-2</v>
      </c>
      <c r="AH5" s="91">
        <v>4.0550048222622603</v>
      </c>
      <c r="AI5" s="91">
        <v>2.3960815780336861E-2</v>
      </c>
      <c r="AJ5" s="91">
        <v>97.005601664709999</v>
      </c>
      <c r="AK5" s="91">
        <v>0</v>
      </c>
      <c r="AL5" s="91">
        <v>148.70728764254241</v>
      </c>
      <c r="AM5" s="91">
        <v>3156.9510207377598</v>
      </c>
      <c r="AN5" s="91">
        <v>350.77239120488002</v>
      </c>
      <c r="AO5" s="91">
        <v>3507.7234119426503</v>
      </c>
      <c r="AP5" s="91">
        <v>0</v>
      </c>
      <c r="AQ5" s="91">
        <v>3.3881657964913403</v>
      </c>
      <c r="AR5" s="91">
        <v>14.882467714743949</v>
      </c>
      <c r="AS5" s="91">
        <v>25.4688025163444</v>
      </c>
      <c r="AT5" s="91">
        <v>9.3325549477780108</v>
      </c>
      <c r="AU5" s="91">
        <v>3.6357692842143399</v>
      </c>
      <c r="AV5" s="91">
        <v>16.866852482459471</v>
      </c>
      <c r="AW5" s="91">
        <v>8.3997307229506504</v>
      </c>
      <c r="AX5" s="91">
        <v>0</v>
      </c>
      <c r="AY5" s="91">
        <v>2.1599127217711849</v>
      </c>
      <c r="AZ5" s="91">
        <v>470.15165203492103</v>
      </c>
      <c r="BA5" s="91">
        <v>357.37588476033</v>
      </c>
      <c r="BB5" s="91">
        <v>112.77576727459109</v>
      </c>
      <c r="BC5" s="91">
        <v>5.1632321962995298E-3</v>
      </c>
      <c r="BD5" s="91">
        <v>6.7903591108759404E-2</v>
      </c>
      <c r="BE5" s="91">
        <v>141.49474623301739</v>
      </c>
      <c r="BF5" s="91">
        <v>7.4092717582411396</v>
      </c>
      <c r="BG5" s="91">
        <v>20.54004553745925</v>
      </c>
      <c r="BH5" s="91">
        <v>5.3396286176468895</v>
      </c>
      <c r="BI5" s="91">
        <v>2.4945048241538332</v>
      </c>
      <c r="BJ5" s="91">
        <v>51.302250152945497</v>
      </c>
      <c r="BK5" s="91">
        <v>4.7764511109367902</v>
      </c>
      <c r="BL5" s="91">
        <v>23.699044332302599</v>
      </c>
      <c r="BM5" s="91">
        <v>48.724466782299004</v>
      </c>
      <c r="BN5" s="91">
        <v>1.021571825041198</v>
      </c>
      <c r="BO5" s="91">
        <v>10175.85665315012</v>
      </c>
      <c r="BP5" s="91">
        <v>15.808760805257689</v>
      </c>
      <c r="BQ5" s="91">
        <v>249.30853864801401</v>
      </c>
      <c r="BR5" s="91">
        <v>0.30207013138532801</v>
      </c>
      <c r="BS5" s="91">
        <v>13.64816478127613</v>
      </c>
      <c r="BT5" s="91">
        <v>0</v>
      </c>
      <c r="BU5" s="91">
        <v>0.17222856563765909</v>
      </c>
      <c r="BV5" s="91">
        <v>130.53134084007121</v>
      </c>
      <c r="BW5" s="91">
        <v>33.927573956926494</v>
      </c>
      <c r="BX5" s="48"/>
      <c r="BY5" s="79">
        <f t="shared" si="0"/>
        <v>9.4290173315324938E-4</v>
      </c>
      <c r="BZ5" s="79">
        <f t="shared" si="1"/>
        <v>3.810166205664425E-3</v>
      </c>
      <c r="CA5" s="79">
        <f t="shared" si="2"/>
        <v>-1.1616724470069968E-3</v>
      </c>
      <c r="CB5" s="79">
        <f t="shared" si="3"/>
        <v>1.1384986281755109E-2</v>
      </c>
      <c r="CC5" s="79">
        <f t="shared" si="4"/>
        <v>2.0125815957232531E-3</v>
      </c>
      <c r="CD5" s="79">
        <f t="shared" si="5"/>
        <v>-1.8025776596280177E-3</v>
      </c>
      <c r="CE5" s="79">
        <f t="shared" si="6"/>
        <v>2.7340858406370286E-3</v>
      </c>
      <c r="CF5" s="79">
        <f t="shared" si="7"/>
        <v>1.5319726724953181E-7</v>
      </c>
      <c r="CH5" s="91">
        <f t="shared" si="8"/>
        <v>-4.0795647573495444</v>
      </c>
      <c r="CI5" s="91">
        <f t="shared" si="9"/>
        <v>-18.37589584988018</v>
      </c>
    </row>
    <row r="6" spans="1:87" x14ac:dyDescent="0.25">
      <c r="A6" s="90" t="s">
        <v>4</v>
      </c>
      <c r="B6" s="91">
        <v>6607.8359296999997</v>
      </c>
      <c r="C6" s="91">
        <v>799.29725324000003</v>
      </c>
      <c r="D6" s="91">
        <v>2775.1142037</v>
      </c>
      <c r="E6" s="91">
        <v>1107.5835016000001</v>
      </c>
      <c r="F6" s="91">
        <v>1005.6600965</v>
      </c>
      <c r="G6" s="91">
        <v>83.811404940000003</v>
      </c>
      <c r="H6" s="91">
        <v>767.32415437999998</v>
      </c>
      <c r="I6" s="91">
        <v>0.43144136</v>
      </c>
      <c r="J6" s="91"/>
      <c r="K6" s="91" t="s">
        <v>4</v>
      </c>
      <c r="L6" s="91">
        <v>0</v>
      </c>
      <c r="M6" s="91">
        <v>0.58923776607990597</v>
      </c>
      <c r="N6" s="91">
        <v>1.504319135975726</v>
      </c>
      <c r="O6" s="91">
        <v>1.504319135975726</v>
      </c>
      <c r="P6" s="91">
        <v>0.62672740489756695</v>
      </c>
      <c r="Q6" s="91">
        <v>0.41967337332782007</v>
      </c>
      <c r="R6" s="91">
        <v>9.7590958765175202</v>
      </c>
      <c r="S6" s="91">
        <v>4094.47315097517</v>
      </c>
      <c r="T6" s="91">
        <v>6646.6352471436194</v>
      </c>
      <c r="U6" s="91">
        <v>41.537147615640301</v>
      </c>
      <c r="V6" s="91">
        <v>630.50558902206797</v>
      </c>
      <c r="W6" s="91">
        <v>18.686367291861931</v>
      </c>
      <c r="X6" s="91">
        <v>1.6201176584803698</v>
      </c>
      <c r="Y6" s="91">
        <v>0</v>
      </c>
      <c r="Z6" s="91">
        <v>309.01075228883701</v>
      </c>
      <c r="AA6" s="91">
        <v>309.01075228883701</v>
      </c>
      <c r="AB6" s="91">
        <v>0.43462462542700697</v>
      </c>
      <c r="AC6" s="91">
        <v>0</v>
      </c>
      <c r="AD6" s="91">
        <v>17.028009014331079</v>
      </c>
      <c r="AE6" s="91">
        <v>0</v>
      </c>
      <c r="AF6" s="91">
        <v>12.206311719835181</v>
      </c>
      <c r="AG6" s="91">
        <v>0.108112393234015</v>
      </c>
      <c r="AH6" s="91">
        <v>12.645823893651229</v>
      </c>
      <c r="AI6" s="91">
        <v>7.2967544698258793E-2</v>
      </c>
      <c r="AJ6" s="91">
        <v>803.30730612796606</v>
      </c>
      <c r="AK6" s="91">
        <v>0</v>
      </c>
      <c r="AL6" s="91">
        <v>1404.0046073292651</v>
      </c>
      <c r="AM6" s="91">
        <v>2514.100091341898</v>
      </c>
      <c r="AN6" s="91">
        <v>279.34431681718718</v>
      </c>
      <c r="AO6" s="91">
        <v>2793.4444081590791</v>
      </c>
      <c r="AP6" s="91">
        <v>3.1115409162408902E-4</v>
      </c>
      <c r="AQ6" s="91">
        <v>61.6026135623339</v>
      </c>
      <c r="AR6" s="91">
        <v>7.8425928850234392</v>
      </c>
      <c r="AS6" s="91">
        <v>135.66768366143612</v>
      </c>
      <c r="AT6" s="91">
        <v>10.640032730920369</v>
      </c>
      <c r="AU6" s="91">
        <v>28.838245408599043</v>
      </c>
      <c r="AV6" s="91">
        <v>74.052240487882699</v>
      </c>
      <c r="AW6" s="91">
        <v>14.856868232168649</v>
      </c>
      <c r="AX6" s="91">
        <v>0</v>
      </c>
      <c r="AY6" s="91">
        <v>5.5852813850537499</v>
      </c>
      <c r="AZ6" s="91">
        <v>1262.8550240673401</v>
      </c>
      <c r="BA6" s="91">
        <v>1011.642367610277</v>
      </c>
      <c r="BB6" s="91">
        <v>251.2126564570616</v>
      </c>
      <c r="BC6" s="91">
        <v>1.4662944382898741E-2</v>
      </c>
      <c r="BD6" s="91">
        <v>7.75721350110506E-3</v>
      </c>
      <c r="BE6" s="91">
        <v>35.272169396539702</v>
      </c>
      <c r="BF6" s="91">
        <v>21.085907747592781</v>
      </c>
      <c r="BG6" s="91">
        <v>168.60600475096001</v>
      </c>
      <c r="BH6" s="91">
        <v>42.643505520924499</v>
      </c>
      <c r="BI6" s="91">
        <v>22.526523414738982</v>
      </c>
      <c r="BJ6" s="91">
        <v>422.28828545445504</v>
      </c>
      <c r="BK6" s="91">
        <v>130.79544830280742</v>
      </c>
      <c r="BL6" s="91">
        <v>23.858709110049169</v>
      </c>
      <c r="BM6" s="91">
        <v>133.4764479350959</v>
      </c>
      <c r="BN6" s="91">
        <v>4.7132992388542502E-2</v>
      </c>
      <c r="BO6" s="91">
        <v>84.429633029646595</v>
      </c>
      <c r="BP6" s="91">
        <v>33.993417525112001</v>
      </c>
      <c r="BQ6" s="91">
        <v>0.53998482338221998</v>
      </c>
      <c r="BR6" s="91">
        <v>0.91989046915788797</v>
      </c>
      <c r="BS6" s="91">
        <v>11.399322551608099</v>
      </c>
      <c r="BT6" s="91">
        <v>0</v>
      </c>
      <c r="BU6" s="91">
        <v>1.8340160511450221</v>
      </c>
      <c r="BV6" s="91">
        <v>772.70619366501796</v>
      </c>
      <c r="BW6" s="91">
        <v>5.7655635680588802</v>
      </c>
      <c r="BX6" s="48"/>
      <c r="BY6" s="79">
        <f t="shared" si="0"/>
        <v>5.8717131987538881E-3</v>
      </c>
      <c r="BZ6" s="79">
        <f t="shared" si="1"/>
        <v>5.0169731870227663E-3</v>
      </c>
      <c r="CA6" s="79">
        <f t="shared" si="2"/>
        <v>6.6052072504403153E-3</v>
      </c>
      <c r="CB6" s="79">
        <f t="shared" si="3"/>
        <v>0.14018945049563925</v>
      </c>
      <c r="CC6" s="79">
        <f t="shared" si="4"/>
        <v>5.9486014520185324E-3</v>
      </c>
      <c r="CD6" s="79">
        <f t="shared" si="5"/>
        <v>7.3764195945549144E-3</v>
      </c>
      <c r="CE6" s="79">
        <f t="shared" si="6"/>
        <v>7.0140360554226053E-3</v>
      </c>
      <c r="CF6" s="79">
        <f t="shared" si="7"/>
        <v>7.3782110899311458E-3</v>
      </c>
      <c r="CH6" s="91">
        <f t="shared" si="8"/>
        <v>18.330204459079141</v>
      </c>
      <c r="CI6" s="91">
        <f t="shared" si="9"/>
        <v>0.61822808964659259</v>
      </c>
    </row>
    <row r="7" spans="1:87" x14ac:dyDescent="0.25">
      <c r="A7" s="90" t="s">
        <v>5</v>
      </c>
      <c r="B7" s="91">
        <v>1669.1490332999999</v>
      </c>
      <c r="C7" s="91">
        <v>144.64672217</v>
      </c>
      <c r="D7" s="91">
        <v>3067.2418507000002</v>
      </c>
      <c r="E7" s="91">
        <v>379.61131325999997</v>
      </c>
      <c r="F7" s="91">
        <v>351.29952377000001</v>
      </c>
      <c r="G7" s="91">
        <v>1970.1576803</v>
      </c>
      <c r="H7" s="91">
        <v>212.16790449999999</v>
      </c>
      <c r="I7" s="91">
        <v>22.886299300000001</v>
      </c>
      <c r="J7" s="91"/>
      <c r="K7" s="91" t="s">
        <v>5</v>
      </c>
      <c r="L7" s="91">
        <v>0</v>
      </c>
      <c r="M7" s="91">
        <v>5.9275637965464499E-2</v>
      </c>
      <c r="N7" s="91">
        <v>3.7985463149258297E-2</v>
      </c>
      <c r="O7" s="91">
        <v>3.7985463149258297E-2</v>
      </c>
      <c r="P7" s="91">
        <v>1.6245204070834442E-2</v>
      </c>
      <c r="Q7" s="91">
        <v>4.2217635405567701E-2</v>
      </c>
      <c r="R7" s="91">
        <v>0.35692144662603498</v>
      </c>
      <c r="S7" s="91">
        <v>360.460880221217</v>
      </c>
      <c r="T7" s="91">
        <v>1674.688622963555</v>
      </c>
      <c r="U7" s="91">
        <v>0.54868768647298904</v>
      </c>
      <c r="V7" s="91">
        <v>13.764767545583229</v>
      </c>
      <c r="W7" s="91">
        <v>0.27869395652705797</v>
      </c>
      <c r="X7" s="91">
        <v>0.1552245712447618</v>
      </c>
      <c r="Y7" s="91">
        <v>0</v>
      </c>
      <c r="Z7" s="91">
        <v>125.7266026556849</v>
      </c>
      <c r="AA7" s="91">
        <v>125.7266026556849</v>
      </c>
      <c r="AB7" s="91">
        <v>22.928818736542141</v>
      </c>
      <c r="AC7" s="91">
        <v>0</v>
      </c>
      <c r="AD7" s="91">
        <v>1.429875128492887</v>
      </c>
      <c r="AE7" s="91">
        <v>0</v>
      </c>
      <c r="AF7" s="91">
        <v>1.2130946572764081</v>
      </c>
      <c r="AG7" s="91">
        <v>1.08756539779648E-2</v>
      </c>
      <c r="AH7" s="91">
        <v>1.242228836067615</v>
      </c>
      <c r="AI7" s="91">
        <v>7.3396809945766202E-3</v>
      </c>
      <c r="AJ7" s="91">
        <v>145.143025704466</v>
      </c>
      <c r="AK7" s="91">
        <v>0</v>
      </c>
      <c r="AL7" s="91">
        <v>226.81979759715989</v>
      </c>
      <c r="AM7" s="91">
        <v>2767.5653416502601</v>
      </c>
      <c r="AN7" s="91">
        <v>307.50724195016403</v>
      </c>
      <c r="AO7" s="91">
        <v>3075.0725836004203</v>
      </c>
      <c r="AP7" s="91">
        <v>0</v>
      </c>
      <c r="AQ7" s="91">
        <v>3.15594783938942</v>
      </c>
      <c r="AR7" s="91">
        <v>11.072809683963019</v>
      </c>
      <c r="AS7" s="91">
        <v>26.045221339704501</v>
      </c>
      <c r="AT7" s="91">
        <v>7.5782642834802001</v>
      </c>
      <c r="AU7" s="91">
        <v>5.5473115161405797</v>
      </c>
      <c r="AV7" s="91">
        <v>19.530323072162759</v>
      </c>
      <c r="AW7" s="91">
        <v>7.6285898621416797</v>
      </c>
      <c r="AX7" s="91">
        <v>0</v>
      </c>
      <c r="AY7" s="91">
        <v>1.6548313292360421</v>
      </c>
      <c r="AZ7" s="91">
        <v>415.934210701925</v>
      </c>
      <c r="BA7" s="91">
        <v>352.55407912622695</v>
      </c>
      <c r="BB7" s="91">
        <v>63.3801315756984</v>
      </c>
      <c r="BC7" s="91">
        <v>1.58176094181451E-3</v>
      </c>
      <c r="BD7" s="91">
        <v>4.5853032325269896E-2</v>
      </c>
      <c r="BE7" s="91">
        <v>99.54300775226659</v>
      </c>
      <c r="BF7" s="91">
        <v>2.2698293071424231</v>
      </c>
      <c r="BG7" s="91">
        <v>35.832402799858798</v>
      </c>
      <c r="BH7" s="91">
        <v>9.0125757162982101</v>
      </c>
      <c r="BI7" s="91">
        <v>4.6046687833473801</v>
      </c>
      <c r="BJ7" s="91">
        <v>89.529903343749993</v>
      </c>
      <c r="BK7" s="91">
        <v>4.1159510115249498</v>
      </c>
      <c r="BL7" s="91">
        <v>19.089090569190319</v>
      </c>
      <c r="BM7" s="91">
        <v>38.918793049708597</v>
      </c>
      <c r="BN7" s="91">
        <v>0.6942432642735481</v>
      </c>
      <c r="BO7" s="91">
        <v>1974.3898712399339</v>
      </c>
      <c r="BP7" s="91">
        <v>16.424830695873517</v>
      </c>
      <c r="BQ7" s="91">
        <v>48.213211521394101</v>
      </c>
      <c r="BR7" s="91">
        <v>9.2537738723413504E-2</v>
      </c>
      <c r="BS7" s="91">
        <v>12.56418798627821</v>
      </c>
      <c r="BT7" s="91">
        <v>0</v>
      </c>
      <c r="BU7" s="91">
        <v>6.1736044200466196E-2</v>
      </c>
      <c r="BV7" s="91">
        <v>212.96400181129511</v>
      </c>
      <c r="BW7" s="91">
        <v>36.139000280776997</v>
      </c>
      <c r="BX7" s="48"/>
      <c r="BY7" s="79">
        <f t="shared" si="0"/>
        <v>3.3188106951737911E-3</v>
      </c>
      <c r="BZ7" s="79">
        <f t="shared" si="1"/>
        <v>3.4311426281938145E-3</v>
      </c>
      <c r="CA7" s="79">
        <f t="shared" si="2"/>
        <v>2.5530210141834759E-3</v>
      </c>
      <c r="CB7" s="79">
        <f t="shared" si="3"/>
        <v>9.5684443990864593E-2</v>
      </c>
      <c r="CC7" s="79">
        <f t="shared" si="4"/>
        <v>3.5711843351325379E-3</v>
      </c>
      <c r="CD7" s="79">
        <f t="shared" si="5"/>
        <v>2.1481483346497418E-3</v>
      </c>
      <c r="CE7" s="79">
        <f t="shared" si="6"/>
        <v>3.7522042420658104E-3</v>
      </c>
      <c r="CF7" s="79">
        <f t="shared" si="7"/>
        <v>1.857855478720395E-3</v>
      </c>
      <c r="CH7" s="91">
        <f t="shared" si="8"/>
        <v>7.8307329004201165</v>
      </c>
      <c r="CI7" s="91">
        <f t="shared" si="9"/>
        <v>4.2321909399338438</v>
      </c>
    </row>
    <row r="8" spans="1:87" x14ac:dyDescent="0.25">
      <c r="A8" s="90" t="s">
        <v>6</v>
      </c>
      <c r="B8" s="91">
        <v>259.45714077999997</v>
      </c>
      <c r="C8" s="91">
        <v>33.355521400000001</v>
      </c>
      <c r="D8" s="91">
        <v>884.19043033000003</v>
      </c>
      <c r="E8" s="91">
        <v>123.9767981</v>
      </c>
      <c r="F8" s="91">
        <v>122.2716186</v>
      </c>
      <c r="G8" s="91">
        <v>200.97133363</v>
      </c>
      <c r="H8" s="91">
        <v>37.02097946</v>
      </c>
      <c r="I8" s="91">
        <v>13.95753549</v>
      </c>
      <c r="J8" s="91"/>
      <c r="K8" s="91" t="s">
        <v>6</v>
      </c>
      <c r="L8" s="91">
        <v>0</v>
      </c>
      <c r="M8" s="91">
        <v>0</v>
      </c>
      <c r="N8" s="91">
        <v>7.2244739226508207E-3</v>
      </c>
      <c r="O8" s="91">
        <v>7.2244739226508207E-3</v>
      </c>
      <c r="P8" s="91">
        <v>2.9117706641974802E-3</v>
      </c>
      <c r="Q8" s="91">
        <v>0</v>
      </c>
      <c r="R8" s="91">
        <v>5.5388433282798202</v>
      </c>
      <c r="S8" s="91">
        <v>122.8785532794744</v>
      </c>
      <c r="T8" s="91">
        <v>261.5146639858458</v>
      </c>
      <c r="U8" s="91">
        <v>5.9322543308883997</v>
      </c>
      <c r="V8" s="91">
        <v>5.1654128061651097</v>
      </c>
      <c r="W8" s="91">
        <v>7.7059830585823108E-2</v>
      </c>
      <c r="X8" s="91">
        <v>0</v>
      </c>
      <c r="Y8" s="91">
        <v>0</v>
      </c>
      <c r="Z8" s="91">
        <v>20.462907112425789</v>
      </c>
      <c r="AA8" s="91">
        <v>20.462907112425789</v>
      </c>
      <c r="AB8" s="91">
        <v>14.080240022928059</v>
      </c>
      <c r="AC8" s="91">
        <v>0</v>
      </c>
      <c r="AD8" s="91">
        <v>7.5169617932395197E-2</v>
      </c>
      <c r="AE8" s="91">
        <v>0</v>
      </c>
      <c r="AF8" s="91">
        <v>0</v>
      </c>
      <c r="AG8" s="91">
        <v>0</v>
      </c>
      <c r="AH8" s="91">
        <v>0</v>
      </c>
      <c r="AI8" s="91">
        <v>0</v>
      </c>
      <c r="AJ8" s="91">
        <v>33.590975691837798</v>
      </c>
      <c r="AK8" s="91">
        <v>0</v>
      </c>
      <c r="AL8" s="91">
        <v>42.469017058262601</v>
      </c>
      <c r="AM8" s="91">
        <v>802.3434241813959</v>
      </c>
      <c r="AN8" s="91">
        <v>89.149156626046391</v>
      </c>
      <c r="AO8" s="91">
        <v>891.49258080744107</v>
      </c>
      <c r="AP8" s="91">
        <v>0</v>
      </c>
      <c r="AQ8" s="91">
        <v>0.50786410933822601</v>
      </c>
      <c r="AR8" s="91">
        <v>1.279163845522137</v>
      </c>
      <c r="AS8" s="91">
        <v>3.3592446486449798</v>
      </c>
      <c r="AT8" s="91">
        <v>1.6038973351631638</v>
      </c>
      <c r="AU8" s="91">
        <v>6.1964814398386103</v>
      </c>
      <c r="AV8" s="91">
        <v>7.1150011155387105</v>
      </c>
      <c r="AW8" s="91">
        <v>2.163142946587516</v>
      </c>
      <c r="AX8" s="91">
        <v>0</v>
      </c>
      <c r="AY8" s="91">
        <v>0.90342889432695506</v>
      </c>
      <c r="AZ8" s="91">
        <v>126.51884056802081</v>
      </c>
      <c r="BA8" s="91">
        <v>123.18895449186209</v>
      </c>
      <c r="BB8" s="91">
        <v>3.3298860761586599</v>
      </c>
      <c r="BC8" s="91">
        <v>0</v>
      </c>
      <c r="BD8" s="91">
        <v>1.4783714457359841E-2</v>
      </c>
      <c r="BE8" s="91">
        <v>12.725944861301709</v>
      </c>
      <c r="BF8" s="91">
        <v>0.1993366292432075</v>
      </c>
      <c r="BG8" s="91">
        <v>18.93061341402246</v>
      </c>
      <c r="BH8" s="91">
        <v>6.5288748392003804</v>
      </c>
      <c r="BI8" s="91">
        <v>2.764233920313937</v>
      </c>
      <c r="BJ8" s="91">
        <v>47.3141965310272</v>
      </c>
      <c r="BK8" s="91">
        <v>1.097039953138554</v>
      </c>
      <c r="BL8" s="91">
        <v>4.1563620716832697</v>
      </c>
      <c r="BM8" s="91">
        <v>11.23435728103969</v>
      </c>
      <c r="BN8" s="91">
        <v>5.9135652595666693E-2</v>
      </c>
      <c r="BO8" s="91">
        <v>202.73938039098871</v>
      </c>
      <c r="BP8" s="91">
        <v>2.2694949371712441</v>
      </c>
      <c r="BQ8" s="91">
        <v>0</v>
      </c>
      <c r="BR8" s="91">
        <v>0</v>
      </c>
      <c r="BS8" s="91">
        <v>0.21146459396220108</v>
      </c>
      <c r="BT8" s="91">
        <v>0</v>
      </c>
      <c r="BU8" s="91">
        <v>8.3926248582152398E-3</v>
      </c>
      <c r="BV8" s="91">
        <v>37.305058439017301</v>
      </c>
      <c r="BW8" s="91">
        <v>2.4312643391921157E-2</v>
      </c>
      <c r="BX8" s="48"/>
      <c r="BY8" s="79">
        <f t="shared" si="0"/>
        <v>7.9301082238875421E-3</v>
      </c>
      <c r="BZ8" s="79">
        <f t="shared" si="1"/>
        <v>7.0589300348276769E-3</v>
      </c>
      <c r="CA8" s="79">
        <f t="shared" si="2"/>
        <v>8.2585721660838572E-3</v>
      </c>
      <c r="CB8" s="79">
        <f t="shared" si="3"/>
        <v>2.0504179063976086E-2</v>
      </c>
      <c r="CC8" s="79">
        <f t="shared" si="4"/>
        <v>7.502443350022806E-3</v>
      </c>
      <c r="CD8" s="79">
        <f t="shared" si="5"/>
        <v>8.7975072317716119E-3</v>
      </c>
      <c r="CE8" s="79">
        <f t="shared" si="6"/>
        <v>7.6734592968897624E-3</v>
      </c>
      <c r="CF8" s="79">
        <f t="shared" si="7"/>
        <v>8.79127500811102E-3</v>
      </c>
      <c r="CH8" s="91">
        <f t="shared" si="8"/>
        <v>7.302150477441046</v>
      </c>
      <c r="CI8" s="91">
        <f t="shared" si="9"/>
        <v>1.7680467609887103</v>
      </c>
    </row>
    <row r="9" spans="1:87" x14ac:dyDescent="0.25">
      <c r="A9" s="90" t="s">
        <v>7</v>
      </c>
      <c r="B9" s="91">
        <v>154.23191818000001</v>
      </c>
      <c r="C9" s="91">
        <v>8.8711803000000007</v>
      </c>
      <c r="D9" s="91">
        <v>71.42210919</v>
      </c>
      <c r="E9" s="91">
        <v>27.955498250000002</v>
      </c>
      <c r="F9" s="91">
        <v>27.848939590000001</v>
      </c>
      <c r="G9" s="91">
        <v>23.904072469999999</v>
      </c>
      <c r="H9" s="91">
        <v>16.37419105</v>
      </c>
      <c r="I9" s="91"/>
      <c r="J9" s="91"/>
      <c r="K9" s="91" t="s">
        <v>7</v>
      </c>
      <c r="L9" s="91">
        <v>0</v>
      </c>
      <c r="M9" s="91">
        <v>0</v>
      </c>
      <c r="N9" s="91">
        <v>3.7873416577456499E-2</v>
      </c>
      <c r="O9" s="91">
        <v>3.7873416577456499E-2</v>
      </c>
      <c r="P9" s="91">
        <v>1.5264352337174821E-2</v>
      </c>
      <c r="Q9" s="91">
        <v>0</v>
      </c>
      <c r="R9" s="91">
        <v>0.1388444273197858</v>
      </c>
      <c r="S9" s="91">
        <v>105.61211889636621</v>
      </c>
      <c r="T9" s="91">
        <v>155.4011836615455</v>
      </c>
      <c r="U9" s="91">
        <v>0.79531981283751307</v>
      </c>
      <c r="V9" s="91">
        <v>17.971065483886868</v>
      </c>
      <c r="W9" s="91">
        <v>0.40397351839481399</v>
      </c>
      <c r="X9" s="91">
        <v>0</v>
      </c>
      <c r="Y9" s="91">
        <v>0</v>
      </c>
      <c r="Z9" s="91">
        <v>4.8533389793261499</v>
      </c>
      <c r="AA9" s="91">
        <v>4.8533389793261499</v>
      </c>
      <c r="AB9" s="91">
        <v>0</v>
      </c>
      <c r="AC9" s="91">
        <v>0</v>
      </c>
      <c r="AD9" s="91">
        <v>0.39406280270286598</v>
      </c>
      <c r="AE9" s="91">
        <v>0</v>
      </c>
      <c r="AF9" s="91">
        <v>0</v>
      </c>
      <c r="AG9" s="91">
        <v>0</v>
      </c>
      <c r="AH9" s="91">
        <v>0</v>
      </c>
      <c r="AI9" s="91">
        <v>0</v>
      </c>
      <c r="AJ9" s="91">
        <v>8.9188351868692592</v>
      </c>
      <c r="AK9" s="91">
        <v>0</v>
      </c>
      <c r="AL9" s="91">
        <v>34.4558493581793</v>
      </c>
      <c r="AM9" s="91">
        <v>64.670366022365798</v>
      </c>
      <c r="AN9" s="91">
        <v>7.1856149297001002</v>
      </c>
      <c r="AO9" s="91">
        <v>71.855980952065906</v>
      </c>
      <c r="AP9" s="91">
        <v>0</v>
      </c>
      <c r="AQ9" s="91">
        <v>1.6813343276178481</v>
      </c>
      <c r="AR9" s="91">
        <v>0.2239396264268029</v>
      </c>
      <c r="AS9" s="91">
        <v>4.0138985932307003</v>
      </c>
      <c r="AT9" s="91">
        <v>0.30213637791630138</v>
      </c>
      <c r="AU9" s="91">
        <v>0.791709783561235</v>
      </c>
      <c r="AV9" s="91">
        <v>1.913531528850227</v>
      </c>
      <c r="AW9" s="91">
        <v>0.44761035510948599</v>
      </c>
      <c r="AX9" s="91">
        <v>0</v>
      </c>
      <c r="AY9" s="91">
        <v>0.10538422482735051</v>
      </c>
      <c r="AZ9" s="91">
        <v>28.147808460236831</v>
      </c>
      <c r="BA9" s="91">
        <v>27.9776167132392</v>
      </c>
      <c r="BB9" s="91">
        <v>0.17019174699758011</v>
      </c>
      <c r="BC9" s="91">
        <v>0</v>
      </c>
      <c r="BD9" s="91">
        <v>0</v>
      </c>
      <c r="BE9" s="91">
        <v>0.83367282307357304</v>
      </c>
      <c r="BF9" s="91">
        <v>0</v>
      </c>
      <c r="BG9" s="91">
        <v>5.1391172693552001</v>
      </c>
      <c r="BH9" s="91">
        <v>1.2784849396760301</v>
      </c>
      <c r="BI9" s="91">
        <v>0.68540197423899096</v>
      </c>
      <c r="BJ9" s="91">
        <v>12.84360455695364</v>
      </c>
      <c r="BK9" s="91">
        <v>3.9420400286159798</v>
      </c>
      <c r="BL9" s="91">
        <v>0.69939031178866395</v>
      </c>
      <c r="BM9" s="91">
        <v>2.7136329414617699</v>
      </c>
      <c r="BN9" s="91">
        <v>0</v>
      </c>
      <c r="BO9" s="91">
        <v>24.071785666650062</v>
      </c>
      <c r="BP9" s="91">
        <v>0.82995972158931097</v>
      </c>
      <c r="BQ9" s="91">
        <v>0</v>
      </c>
      <c r="BR9" s="91">
        <v>0</v>
      </c>
      <c r="BS9" s="91">
        <v>6.9908761043667902E-2</v>
      </c>
      <c r="BT9" s="91">
        <v>0</v>
      </c>
      <c r="BU9" s="91">
        <v>1.501087118503943E-2</v>
      </c>
      <c r="BV9" s="91">
        <v>16.491286121353369</v>
      </c>
      <c r="BW9" s="91">
        <v>0.12745541337103219</v>
      </c>
      <c r="BX9" s="48"/>
      <c r="BY9" s="79">
        <f t="shared" si="0"/>
        <v>7.581215972305262E-3</v>
      </c>
      <c r="BZ9" s="79">
        <f t="shared" si="1"/>
        <v>5.3718767128719674E-3</v>
      </c>
      <c r="CA9" s="79">
        <f t="shared" si="2"/>
        <v>6.0747542600807555E-3</v>
      </c>
      <c r="CB9" s="79">
        <f t="shared" si="3"/>
        <v>6.879155167153198E-3</v>
      </c>
      <c r="CC9" s="79">
        <f t="shared" si="4"/>
        <v>4.620539422097252E-3</v>
      </c>
      <c r="CD9" s="79">
        <f t="shared" si="5"/>
        <v>7.0160930469293573E-3</v>
      </c>
      <c r="CE9" s="79">
        <f t="shared" si="6"/>
        <v>7.1511973321801746E-3</v>
      </c>
      <c r="CF9" s="79" t="str">
        <f t="shared" si="7"/>
        <v/>
      </c>
      <c r="CH9" s="91">
        <f t="shared" si="8"/>
        <v>0.43387176206590539</v>
      </c>
      <c r="CI9" s="91">
        <f t="shared" si="9"/>
        <v>0.16771319665006246</v>
      </c>
    </row>
    <row r="10" spans="1:87" x14ac:dyDescent="0.25">
      <c r="A10" s="90" t="s">
        <v>8</v>
      </c>
      <c r="B10" s="91">
        <v>115.12265436</v>
      </c>
      <c r="C10" s="91">
        <v>1.87205289</v>
      </c>
      <c r="D10" s="91">
        <v>8.7589931700000001</v>
      </c>
      <c r="E10" s="91">
        <v>14.71100867</v>
      </c>
      <c r="F10" s="91">
        <v>13.345051140000001</v>
      </c>
      <c r="G10" s="91"/>
      <c r="H10" s="91">
        <v>14.62047374</v>
      </c>
      <c r="I10" s="91"/>
      <c r="J10" s="91"/>
      <c r="K10" s="91" t="s">
        <v>8</v>
      </c>
      <c r="L10" s="91">
        <v>0</v>
      </c>
      <c r="M10" s="91">
        <v>3.7893979452812698E-2</v>
      </c>
      <c r="N10" s="91">
        <v>7.5805133889118399E-3</v>
      </c>
      <c r="O10" s="91">
        <v>7.5805133889118399E-3</v>
      </c>
      <c r="P10" s="91">
        <v>3.6529572248218301E-3</v>
      </c>
      <c r="Q10" s="91">
        <v>2.6989269632324148E-2</v>
      </c>
      <c r="R10" s="91">
        <v>1.15526696521878E-2</v>
      </c>
      <c r="S10" s="91">
        <v>28.17254312780743</v>
      </c>
      <c r="T10" s="91">
        <v>116.0429125261109</v>
      </c>
      <c r="U10" s="91">
        <v>0</v>
      </c>
      <c r="V10" s="91">
        <v>0</v>
      </c>
      <c r="W10" s="91">
        <v>0</v>
      </c>
      <c r="X10" s="91">
        <v>9.9232984513191805E-2</v>
      </c>
      <c r="Y10" s="91">
        <v>0</v>
      </c>
      <c r="Z10" s="91">
        <v>12.160618537123071</v>
      </c>
      <c r="AA10" s="91">
        <v>12.160618537123071</v>
      </c>
      <c r="AB10" s="91">
        <v>0</v>
      </c>
      <c r="AC10" s="91">
        <v>0</v>
      </c>
      <c r="AD10" s="91">
        <v>0</v>
      </c>
      <c r="AE10" s="91">
        <v>0</v>
      </c>
      <c r="AF10" s="91">
        <v>0.77551386482701901</v>
      </c>
      <c r="AG10" s="91">
        <v>6.9526635757866297E-3</v>
      </c>
      <c r="AH10" s="91">
        <v>0.79412811422146401</v>
      </c>
      <c r="AI10" s="91">
        <v>4.6922594374906902E-3</v>
      </c>
      <c r="AJ10" s="91">
        <v>1.8875708923758658</v>
      </c>
      <c r="AK10" s="91">
        <v>0</v>
      </c>
      <c r="AL10" s="91">
        <v>14.79998908712113</v>
      </c>
      <c r="AM10" s="91">
        <v>7.9426768079278105</v>
      </c>
      <c r="AN10" s="91">
        <v>0.88252018055854009</v>
      </c>
      <c r="AO10" s="91">
        <v>8.8251969884863506</v>
      </c>
      <c r="AP10" s="91">
        <v>0</v>
      </c>
      <c r="AQ10" s="91">
        <v>2.4988094875907311E-3</v>
      </c>
      <c r="AR10" s="91">
        <v>6.7886175366656101E-2</v>
      </c>
      <c r="AS10" s="91">
        <v>0.22331112353048141</v>
      </c>
      <c r="AT10" s="91">
        <v>0.11950435688420771</v>
      </c>
      <c r="AU10" s="91">
        <v>0.39363172891968001</v>
      </c>
      <c r="AV10" s="91">
        <v>0.62186676367003391</v>
      </c>
      <c r="AW10" s="91">
        <v>0.12912414777581191</v>
      </c>
      <c r="AX10" s="91">
        <v>0</v>
      </c>
      <c r="AY10" s="91">
        <v>0.1693940045304978</v>
      </c>
      <c r="AZ10" s="91">
        <v>14.830604923251549</v>
      </c>
      <c r="BA10" s="91">
        <v>13.452635380104379</v>
      </c>
      <c r="BB10" s="91">
        <v>1.377969543147207</v>
      </c>
      <c r="BC10" s="91">
        <v>1.0112145813698399E-3</v>
      </c>
      <c r="BD10" s="91">
        <v>1.6852582439083429E-4</v>
      </c>
      <c r="BE10" s="91">
        <v>0.36830789750712301</v>
      </c>
      <c r="BF10" s="91">
        <v>1.4510393139216351</v>
      </c>
      <c r="BG10" s="91">
        <v>1.5567050822048389</v>
      </c>
      <c r="BH10" s="91">
        <v>0.41760831583414504</v>
      </c>
      <c r="BI10" s="91">
        <v>0.21167661502339549</v>
      </c>
      <c r="BJ10" s="91">
        <v>3.8908692273351</v>
      </c>
      <c r="BK10" s="91">
        <v>0</v>
      </c>
      <c r="BL10" s="91">
        <v>0.21289749058901938</v>
      </c>
      <c r="BM10" s="91">
        <v>3.8407198090797201</v>
      </c>
      <c r="BN10" s="91">
        <v>2.2471105673043491E-4</v>
      </c>
      <c r="BO10" s="91">
        <v>0</v>
      </c>
      <c r="BP10" s="91">
        <v>0.21663867020089531</v>
      </c>
      <c r="BQ10" s="91">
        <v>0</v>
      </c>
      <c r="BR10" s="91">
        <v>5.9158234980296098E-2</v>
      </c>
      <c r="BS10" s="91">
        <v>0.53052509614466503</v>
      </c>
      <c r="BT10" s="91">
        <v>0</v>
      </c>
      <c r="BU10" s="91">
        <v>3.0676940736453898E-2</v>
      </c>
      <c r="BV10" s="91">
        <v>14.73406196090102</v>
      </c>
      <c r="BW10" s="91">
        <v>2.6337406786928821E-2</v>
      </c>
      <c r="BX10" s="48"/>
      <c r="BY10" s="79">
        <f t="shared" si="0"/>
        <v>7.9937191443932402E-3</v>
      </c>
      <c r="BZ10" s="79">
        <f t="shared" si="1"/>
        <v>8.2892969844809618E-3</v>
      </c>
      <c r="CA10" s="79">
        <f t="shared" si="2"/>
        <v>7.5583822479850715E-3</v>
      </c>
      <c r="CB10" s="79">
        <f t="shared" si="3"/>
        <v>8.1297112886243098E-3</v>
      </c>
      <c r="CC10" s="79">
        <f t="shared" si="4"/>
        <v>8.0617330706143908E-3</v>
      </c>
      <c r="CD10" s="79" t="str">
        <f t="shared" si="5"/>
        <v/>
      </c>
      <c r="CE10" s="79">
        <f t="shared" si="6"/>
        <v>7.7691204075183524E-3</v>
      </c>
      <c r="CF10" s="79" t="str">
        <f t="shared" si="7"/>
        <v/>
      </c>
      <c r="CH10" s="91">
        <f t="shared" si="8"/>
        <v>6.6203818486350485E-2</v>
      </c>
      <c r="CI10" s="91">
        <f t="shared" si="9"/>
        <v>0</v>
      </c>
    </row>
    <row r="11" spans="1:87" x14ac:dyDescent="0.25">
      <c r="A11" s="90" t="s">
        <v>9</v>
      </c>
      <c r="B11" s="91">
        <v>4535.7996315</v>
      </c>
      <c r="C11" s="91">
        <v>616.1249679</v>
      </c>
      <c r="D11" s="91">
        <v>4671.9124719000001</v>
      </c>
      <c r="E11" s="91">
        <v>1465.2908698000001</v>
      </c>
      <c r="F11" s="91">
        <v>1364.2544909999999</v>
      </c>
      <c r="G11" s="91">
        <v>1256.2244679</v>
      </c>
      <c r="H11" s="91">
        <v>487.26183691</v>
      </c>
      <c r="I11" s="91">
        <v>73.429339529999993</v>
      </c>
      <c r="J11" s="91"/>
      <c r="K11" s="91" t="s">
        <v>9</v>
      </c>
      <c r="L11" s="91">
        <v>0</v>
      </c>
      <c r="M11" s="91">
        <v>0.96805044027160903</v>
      </c>
      <c r="N11" s="91">
        <v>0.51548972124105297</v>
      </c>
      <c r="O11" s="91">
        <v>0.51548972124105297</v>
      </c>
      <c r="P11" s="91">
        <v>0.22303928780601451</v>
      </c>
      <c r="Q11" s="91">
        <v>0.68947984075309798</v>
      </c>
      <c r="R11" s="91">
        <v>12.42828389787106</v>
      </c>
      <c r="S11" s="91">
        <v>1578.815237303256</v>
      </c>
      <c r="T11" s="91">
        <v>4560.3727493712904</v>
      </c>
      <c r="U11" s="91">
        <v>16.936943674358648</v>
      </c>
      <c r="V11" s="91">
        <v>153.5088332831794</v>
      </c>
      <c r="W11" s="91">
        <v>3.4485830520320002</v>
      </c>
      <c r="X11" s="91">
        <v>2.6706365263888587</v>
      </c>
      <c r="Y11" s="91">
        <v>0</v>
      </c>
      <c r="Z11" s="91">
        <v>287.44216731353129</v>
      </c>
      <c r="AA11" s="91">
        <v>287.44216731353129</v>
      </c>
      <c r="AB11" s="91">
        <v>74.052229266418493</v>
      </c>
      <c r="AC11" s="91">
        <v>0</v>
      </c>
      <c r="AD11" s="91">
        <v>3.4793577542110401</v>
      </c>
      <c r="AE11" s="91">
        <v>0</v>
      </c>
      <c r="AF11" s="91">
        <v>19.811623443225852</v>
      </c>
      <c r="AG11" s="91">
        <v>0.17761466882719559</v>
      </c>
      <c r="AH11" s="91">
        <v>20.287171133431421</v>
      </c>
      <c r="AI11" s="91">
        <v>0.1198779349827212</v>
      </c>
      <c r="AJ11" s="91">
        <v>619.13868581755503</v>
      </c>
      <c r="AK11" s="91">
        <v>0</v>
      </c>
      <c r="AL11" s="91">
        <v>644.58574868389496</v>
      </c>
      <c r="AM11" s="91">
        <v>4230.1878341008696</v>
      </c>
      <c r="AN11" s="91">
        <v>470.020769448127</v>
      </c>
      <c r="AO11" s="91">
        <v>4700.2086035489901</v>
      </c>
      <c r="AP11" s="91">
        <v>0</v>
      </c>
      <c r="AQ11" s="91">
        <v>13.5987909179109</v>
      </c>
      <c r="AR11" s="91">
        <v>13.31325569923443</v>
      </c>
      <c r="AS11" s="91">
        <v>50.815390648062802</v>
      </c>
      <c r="AT11" s="91">
        <v>15.872385379498049</v>
      </c>
      <c r="AU11" s="91">
        <v>41.288034700727998</v>
      </c>
      <c r="AV11" s="91">
        <v>82.9117680979071</v>
      </c>
      <c r="AW11" s="91">
        <v>20.706238987582402</v>
      </c>
      <c r="AX11" s="91">
        <v>0</v>
      </c>
      <c r="AY11" s="91">
        <v>9.01338506029089</v>
      </c>
      <c r="AZ11" s="91">
        <v>1475.106353709846</v>
      </c>
      <c r="BA11" s="91">
        <v>1370.447261249212</v>
      </c>
      <c r="BB11" s="91">
        <v>104.65909246063362</v>
      </c>
      <c r="BC11" s="91">
        <v>2.8145657170257399E-2</v>
      </c>
      <c r="BD11" s="91">
        <v>4.1409157669052996E-2</v>
      </c>
      <c r="BE11" s="91">
        <v>84.760978962835495</v>
      </c>
      <c r="BF11" s="91">
        <v>37.6944117947275</v>
      </c>
      <c r="BG11" s="91">
        <v>213.024893070872</v>
      </c>
      <c r="BH11" s="91">
        <v>56.296567488219004</v>
      </c>
      <c r="BI11" s="91">
        <v>28.758618646362009</v>
      </c>
      <c r="BJ11" s="91">
        <v>532.41600010471802</v>
      </c>
      <c r="BK11" s="91">
        <v>33.302402862579797</v>
      </c>
      <c r="BL11" s="91">
        <v>36.485940017085802</v>
      </c>
      <c r="BM11" s="91">
        <v>197.49827634164939</v>
      </c>
      <c r="BN11" s="91">
        <v>0.3369520826598425</v>
      </c>
      <c r="BO11" s="91">
        <v>1260.313353383576</v>
      </c>
      <c r="BP11" s="91">
        <v>24.365770319412668</v>
      </c>
      <c r="BQ11" s="91">
        <v>17.880063622083622</v>
      </c>
      <c r="BR11" s="91">
        <v>1.511272248922326</v>
      </c>
      <c r="BS11" s="91">
        <v>16.31786407808158</v>
      </c>
      <c r="BT11" s="91">
        <v>0</v>
      </c>
      <c r="BU11" s="91">
        <v>0.94006911575436103</v>
      </c>
      <c r="BV11" s="91">
        <v>489.44990893015103</v>
      </c>
      <c r="BW11" s="91">
        <v>5.5056065467261703</v>
      </c>
      <c r="BX11" s="48"/>
      <c r="BY11" s="79">
        <f t="shared" si="0"/>
        <v>5.41759333914051E-3</v>
      </c>
      <c r="BZ11" s="79">
        <f t="shared" si="1"/>
        <v>4.8914068972516758E-3</v>
      </c>
      <c r="CA11" s="79">
        <f t="shared" si="2"/>
        <v>6.0566484965593505E-3</v>
      </c>
      <c r="CB11" s="79">
        <f t="shared" si="3"/>
        <v>6.6986590254162872E-3</v>
      </c>
      <c r="CC11" s="79">
        <f t="shared" si="4"/>
        <v>4.5393072114227094E-3</v>
      </c>
      <c r="CD11" s="79">
        <f t="shared" si="5"/>
        <v>3.254900368571264E-3</v>
      </c>
      <c r="CE11" s="79">
        <f t="shared" si="6"/>
        <v>4.4905466720455986E-3</v>
      </c>
      <c r="CF11" s="79">
        <f t="shared" si="7"/>
        <v>8.4828454185402954E-3</v>
      </c>
      <c r="CH11" s="91">
        <f t="shared" si="8"/>
        <v>28.296131648990013</v>
      </c>
      <c r="CI11" s="91">
        <f t="shared" si="9"/>
        <v>4.0888854835759503</v>
      </c>
    </row>
    <row r="12" spans="1:87" x14ac:dyDescent="0.25">
      <c r="A12" s="90" t="s">
        <v>10</v>
      </c>
      <c r="B12" s="91">
        <v>2549.0099098999999</v>
      </c>
      <c r="C12" s="91">
        <v>355.81558242</v>
      </c>
      <c r="D12" s="91">
        <v>1806.1947646000001</v>
      </c>
      <c r="E12" s="91">
        <v>641.1714498</v>
      </c>
      <c r="F12" s="91">
        <v>574.36644408999996</v>
      </c>
      <c r="G12" s="91">
        <v>1266.7481284999999</v>
      </c>
      <c r="H12" s="91">
        <v>255.90920303999999</v>
      </c>
      <c r="I12" s="91">
        <v>10.545698789999999</v>
      </c>
      <c r="J12" s="91"/>
      <c r="K12" s="91" t="s">
        <v>10</v>
      </c>
      <c r="L12" s="91">
        <v>0</v>
      </c>
      <c r="M12" s="91">
        <v>0.59796902408251795</v>
      </c>
      <c r="N12" s="91">
        <v>0.28467150175350397</v>
      </c>
      <c r="O12" s="91">
        <v>0.28467150175350397</v>
      </c>
      <c r="P12" s="91">
        <v>0.12416969595826641</v>
      </c>
      <c r="Q12" s="91">
        <v>0.42589051891929297</v>
      </c>
      <c r="R12" s="91">
        <v>0.79527764758686204</v>
      </c>
      <c r="S12" s="91">
        <v>740.76730375730904</v>
      </c>
      <c r="T12" s="91">
        <v>2560.6312811678299</v>
      </c>
      <c r="U12" s="91">
        <v>3.4660892043129001</v>
      </c>
      <c r="V12" s="91">
        <v>78.008968940482305</v>
      </c>
      <c r="W12" s="91">
        <v>1.7605179954891721</v>
      </c>
      <c r="X12" s="91">
        <v>1.5659161674345961</v>
      </c>
      <c r="Y12" s="91">
        <v>0</v>
      </c>
      <c r="Z12" s="91">
        <v>142.59548749010341</v>
      </c>
      <c r="AA12" s="91">
        <v>142.59548749010341</v>
      </c>
      <c r="AB12" s="91">
        <v>10.586911965034691</v>
      </c>
      <c r="AC12" s="91">
        <v>0</v>
      </c>
      <c r="AD12" s="91">
        <v>2.1348090264315429</v>
      </c>
      <c r="AE12" s="91">
        <v>0</v>
      </c>
      <c r="AF12" s="91">
        <v>12.237687124971551</v>
      </c>
      <c r="AG12" s="91">
        <v>0.10971308605852159</v>
      </c>
      <c r="AH12" s="91">
        <v>12.531433898904851</v>
      </c>
      <c r="AI12" s="91">
        <v>7.40506951654126E-2</v>
      </c>
      <c r="AJ12" s="91">
        <v>357.10868188067002</v>
      </c>
      <c r="AK12" s="91">
        <v>0</v>
      </c>
      <c r="AL12" s="91">
        <v>336.01695218761199</v>
      </c>
      <c r="AM12" s="91">
        <v>1627.5269862315622</v>
      </c>
      <c r="AN12" s="91">
        <v>180.83623862045562</v>
      </c>
      <c r="AO12" s="91">
        <v>1808.3632248520171</v>
      </c>
      <c r="AP12" s="91">
        <v>0</v>
      </c>
      <c r="AQ12" s="91">
        <v>7.4139105121380791</v>
      </c>
      <c r="AR12" s="91">
        <v>7.5213083998322201</v>
      </c>
      <c r="AS12" s="91">
        <v>26.8216188410257</v>
      </c>
      <c r="AT12" s="91">
        <v>7.4809537587597905</v>
      </c>
      <c r="AU12" s="91">
        <v>14.67933757547906</v>
      </c>
      <c r="AV12" s="91">
        <v>34.651065832578603</v>
      </c>
      <c r="AW12" s="91">
        <v>9.1669827796656591</v>
      </c>
      <c r="AX12" s="91">
        <v>0</v>
      </c>
      <c r="AY12" s="91">
        <v>3.4841268020057599</v>
      </c>
      <c r="AZ12" s="91">
        <v>645.22858559594397</v>
      </c>
      <c r="BA12" s="91">
        <v>576.79705310782992</v>
      </c>
      <c r="BB12" s="91">
        <v>68.4315324881143</v>
      </c>
      <c r="BC12" s="91">
        <v>1.068935454179688E-2</v>
      </c>
      <c r="BD12" s="91">
        <v>2.0016749196690761E-2</v>
      </c>
      <c r="BE12" s="91">
        <v>52.477419576532796</v>
      </c>
      <c r="BF12" s="91">
        <v>15.339261462656381</v>
      </c>
      <c r="BG12" s="91">
        <v>85.285695157492597</v>
      </c>
      <c r="BH12" s="91">
        <v>21.558045039092281</v>
      </c>
      <c r="BI12" s="91">
        <v>11.34518115788509</v>
      </c>
      <c r="BJ12" s="91">
        <v>213.13961280012307</v>
      </c>
      <c r="BK12" s="91">
        <v>16.918077198204081</v>
      </c>
      <c r="BL12" s="91">
        <v>17.301872220134811</v>
      </c>
      <c r="BM12" s="91">
        <v>83.055561368059401</v>
      </c>
      <c r="BN12" s="91">
        <v>0.2799230737942095</v>
      </c>
      <c r="BO12" s="91">
        <v>1265.648458289764</v>
      </c>
      <c r="BP12" s="91">
        <v>12.203404507595241</v>
      </c>
      <c r="BQ12" s="91">
        <v>28.520962626145661</v>
      </c>
      <c r="BR12" s="91">
        <v>0.93352062690851301</v>
      </c>
      <c r="BS12" s="91">
        <v>12.849349095427669</v>
      </c>
      <c r="BT12" s="91">
        <v>0</v>
      </c>
      <c r="BU12" s="91">
        <v>0.549633426123183</v>
      </c>
      <c r="BV12" s="91">
        <v>256.99856339811561</v>
      </c>
      <c r="BW12" s="91">
        <v>13.952611941838901</v>
      </c>
      <c r="BX12" s="48"/>
      <c r="BY12" s="79">
        <f t="shared" si="0"/>
        <v>4.5591706892524073E-3</v>
      </c>
      <c r="BZ12" s="79">
        <f t="shared" si="1"/>
        <v>3.6341844611618599E-3</v>
      </c>
      <c r="CA12" s="79">
        <f t="shared" si="2"/>
        <v>1.2005683409769001E-3</v>
      </c>
      <c r="CB12" s="79">
        <f t="shared" si="3"/>
        <v>6.327692534047644E-3</v>
      </c>
      <c r="CC12" s="79">
        <f t="shared" si="4"/>
        <v>4.231808878878556E-3</v>
      </c>
      <c r="CD12" s="79">
        <f t="shared" si="5"/>
        <v>-8.6810486275441107E-4</v>
      </c>
      <c r="CE12" s="79">
        <f t="shared" si="6"/>
        <v>4.2568236904920531E-3</v>
      </c>
      <c r="CF12" s="79">
        <f t="shared" si="7"/>
        <v>3.9080553935195014E-3</v>
      </c>
      <c r="CH12" s="91">
        <f t="shared" si="8"/>
        <v>2.1684602520169847</v>
      </c>
      <c r="CI12" s="91">
        <f t="shared" si="9"/>
        <v>-1.0996702102358995</v>
      </c>
    </row>
    <row r="13" spans="1:87" x14ac:dyDescent="0.25">
      <c r="A13" s="90" t="s">
        <v>12</v>
      </c>
      <c r="B13" s="91">
        <v>416.38824457999999</v>
      </c>
      <c r="C13" s="91">
        <v>31.036498460000001</v>
      </c>
      <c r="D13" s="91">
        <v>107.62356606</v>
      </c>
      <c r="E13" s="91">
        <v>49.550438829999997</v>
      </c>
      <c r="F13" s="91">
        <v>45.263727359999997</v>
      </c>
      <c r="G13" s="91">
        <v>0.33636060000000001</v>
      </c>
      <c r="H13" s="91">
        <v>30.73186291</v>
      </c>
      <c r="I13" s="91"/>
      <c r="J13" s="91"/>
      <c r="K13" s="91" t="s">
        <v>12</v>
      </c>
      <c r="L13" s="91">
        <v>0</v>
      </c>
      <c r="M13" s="91">
        <v>0.1421627260417665</v>
      </c>
      <c r="N13" s="91">
        <v>5.6261568178706603E-2</v>
      </c>
      <c r="O13" s="91">
        <v>5.6261568178706603E-2</v>
      </c>
      <c r="P13" s="91">
        <v>2.4918933517419271E-2</v>
      </c>
      <c r="Q13" s="91">
        <v>0.10125148272270801</v>
      </c>
      <c r="R13" s="91">
        <v>0.14534077249478319</v>
      </c>
      <c r="S13" s="91">
        <v>99.751714309835307</v>
      </c>
      <c r="T13" s="91">
        <v>419.17273224755604</v>
      </c>
      <c r="U13" s="91">
        <v>0.58428642504671002</v>
      </c>
      <c r="V13" s="91">
        <v>12.984348622926959</v>
      </c>
      <c r="W13" s="91">
        <v>0.29677598766910701</v>
      </c>
      <c r="X13" s="91">
        <v>0.37228199119077099</v>
      </c>
      <c r="Y13" s="91">
        <v>0</v>
      </c>
      <c r="Z13" s="91">
        <v>13.344464981969701</v>
      </c>
      <c r="AA13" s="91">
        <v>13.344464981969701</v>
      </c>
      <c r="AB13" s="91">
        <v>0</v>
      </c>
      <c r="AC13" s="91">
        <v>0</v>
      </c>
      <c r="AD13" s="91">
        <v>0.28949768283095401</v>
      </c>
      <c r="AE13" s="91">
        <v>0</v>
      </c>
      <c r="AF13" s="91">
        <v>2.9094348811078099</v>
      </c>
      <c r="AG13" s="91">
        <v>2.6083541500355481E-2</v>
      </c>
      <c r="AH13" s="91">
        <v>2.97926864610855</v>
      </c>
      <c r="AI13" s="91">
        <v>1.7605054610129119E-2</v>
      </c>
      <c r="AJ13" s="91">
        <v>31.159824971753203</v>
      </c>
      <c r="AK13" s="91">
        <v>0</v>
      </c>
      <c r="AL13" s="91">
        <v>44.109107028886001</v>
      </c>
      <c r="AM13" s="91">
        <v>97.405779487756007</v>
      </c>
      <c r="AN13" s="91">
        <v>10.823016232631709</v>
      </c>
      <c r="AO13" s="91">
        <v>108.22879572038769</v>
      </c>
      <c r="AP13" s="91">
        <v>0</v>
      </c>
      <c r="AQ13" s="91">
        <v>1.12460196820494</v>
      </c>
      <c r="AR13" s="91">
        <v>0.27663330974387701</v>
      </c>
      <c r="AS13" s="91">
        <v>3.43919821213975</v>
      </c>
      <c r="AT13" s="91">
        <v>0.43444017614929598</v>
      </c>
      <c r="AU13" s="91">
        <v>1.314894011695519</v>
      </c>
      <c r="AV13" s="91">
        <v>2.4554390383438829</v>
      </c>
      <c r="AW13" s="91">
        <v>0.53853576150399196</v>
      </c>
      <c r="AX13" s="91">
        <v>0</v>
      </c>
      <c r="AY13" s="91">
        <v>0.43159223884874498</v>
      </c>
      <c r="AZ13" s="91">
        <v>49.7771021183109</v>
      </c>
      <c r="BA13" s="91">
        <v>45.462566020381601</v>
      </c>
      <c r="BB13" s="91">
        <v>4.3145360979292997</v>
      </c>
      <c r="BC13" s="91">
        <v>2.217376610062988E-3</v>
      </c>
      <c r="BD13" s="91">
        <v>3.6957279937388699E-4</v>
      </c>
      <c r="BE13" s="91">
        <v>1.2832994064055279</v>
      </c>
      <c r="BF13" s="91">
        <v>3.1819853723330898</v>
      </c>
      <c r="BG13" s="91">
        <v>6.34576389270104</v>
      </c>
      <c r="BH13" s="91">
        <v>1.645198821629539</v>
      </c>
      <c r="BI13" s="91">
        <v>0.85523269718965689</v>
      </c>
      <c r="BJ13" s="91">
        <v>15.860047895412711</v>
      </c>
      <c r="BK13" s="91">
        <v>2.6988891216322903</v>
      </c>
      <c r="BL13" s="91">
        <v>0.86589107546972199</v>
      </c>
      <c r="BM13" s="91">
        <v>9.97053262344504</v>
      </c>
      <c r="BN13" s="91">
        <v>4.92750100585877E-4</v>
      </c>
      <c r="BO13" s="91">
        <v>0.33885265739623099</v>
      </c>
      <c r="BP13" s="91">
        <v>1.4224687084611172</v>
      </c>
      <c r="BQ13" s="91">
        <v>0</v>
      </c>
      <c r="BR13" s="91">
        <v>0.22193466712412502</v>
      </c>
      <c r="BS13" s="91">
        <v>2.0416971938486559</v>
      </c>
      <c r="BT13" s="91">
        <v>0</v>
      </c>
      <c r="BU13" s="91">
        <v>0.12612134468493191</v>
      </c>
      <c r="BV13" s="91">
        <v>30.882215380545198</v>
      </c>
      <c r="BW13" s="91">
        <v>0.1924417203883437</v>
      </c>
      <c r="BY13" s="79">
        <f t="shared" si="0"/>
        <v>6.6872389021565446E-3</v>
      </c>
      <c r="BZ13" s="79">
        <f t="shared" si="1"/>
        <v>3.9735961810300835E-3</v>
      </c>
      <c r="CA13" s="79">
        <f t="shared" si="2"/>
        <v>5.6235793195170448E-3</v>
      </c>
      <c r="CB13" s="79">
        <f t="shared" si="3"/>
        <v>4.5743951751577765E-3</v>
      </c>
      <c r="CC13" s="79">
        <f t="shared" si="4"/>
        <v>4.3928918800734823E-3</v>
      </c>
      <c r="CD13" s="79">
        <f t="shared" si="5"/>
        <v>7.4088861663077791E-3</v>
      </c>
      <c r="CE13" s="79">
        <f t="shared" si="6"/>
        <v>4.8923968906640324E-3</v>
      </c>
      <c r="CF13" s="79" t="str">
        <f t="shared" si="7"/>
        <v/>
      </c>
      <c r="CH13" s="91">
        <f t="shared" si="8"/>
        <v>0.60522966038769255</v>
      </c>
      <c r="CI13" s="91">
        <f t="shared" si="9"/>
        <v>2.4920573962309844E-3</v>
      </c>
    </row>
    <row r="14" spans="1:87" x14ac:dyDescent="0.25">
      <c r="A14" s="90" t="s">
        <v>13</v>
      </c>
      <c r="B14" s="91">
        <v>4764.8871633999997</v>
      </c>
      <c r="C14" s="91">
        <v>137.0296701</v>
      </c>
      <c r="D14" s="91">
        <v>5228.9933099</v>
      </c>
      <c r="E14" s="91">
        <v>979.05516704000001</v>
      </c>
      <c r="F14" s="91">
        <v>821.22447137999995</v>
      </c>
      <c r="G14" s="91">
        <v>10726.606551000001</v>
      </c>
      <c r="H14" s="91">
        <v>395.32422968999998</v>
      </c>
      <c r="I14" s="91">
        <v>52.630791649999999</v>
      </c>
      <c r="J14" s="91"/>
      <c r="K14" s="91" t="s">
        <v>13</v>
      </c>
      <c r="L14" s="91">
        <v>0</v>
      </c>
      <c r="M14" s="91">
        <v>4.0611285479808298E-3</v>
      </c>
      <c r="N14" s="91">
        <v>0.29855105270543403</v>
      </c>
      <c r="O14" s="91">
        <v>0.29855105270543403</v>
      </c>
      <c r="P14" s="91">
        <v>0.12039193115792252</v>
      </c>
      <c r="Q14" s="91">
        <v>2.8918967848895107E-3</v>
      </c>
      <c r="R14" s="91">
        <v>1.52507854432075</v>
      </c>
      <c r="S14" s="91">
        <v>957.69353059521097</v>
      </c>
      <c r="T14" s="91">
        <v>4775.7234951852097</v>
      </c>
      <c r="U14" s="91">
        <v>6.2524688499049095</v>
      </c>
      <c r="V14" s="91">
        <v>148.6740065634844</v>
      </c>
      <c r="W14" s="91">
        <v>4.9405648704145104</v>
      </c>
      <c r="X14" s="91">
        <v>1.063489738908821E-2</v>
      </c>
      <c r="Y14" s="91">
        <v>0</v>
      </c>
      <c r="Z14" s="91">
        <v>93.007167051623199</v>
      </c>
      <c r="AA14" s="91">
        <v>93.007167051623199</v>
      </c>
      <c r="AB14" s="91">
        <v>52.6747208672342</v>
      </c>
      <c r="AC14" s="91">
        <v>0</v>
      </c>
      <c r="AD14" s="91">
        <v>6.2276546261350099</v>
      </c>
      <c r="AE14" s="91">
        <v>0</v>
      </c>
      <c r="AF14" s="91">
        <v>8.3112124006933505E-2</v>
      </c>
      <c r="AG14" s="91">
        <v>7.4525330114585107E-4</v>
      </c>
      <c r="AH14" s="91">
        <v>8.5107459832338306E-2</v>
      </c>
      <c r="AI14" s="91">
        <v>5.02859953603729E-4</v>
      </c>
      <c r="AJ14" s="91">
        <v>137.48481470890721</v>
      </c>
      <c r="AK14" s="91">
        <v>0</v>
      </c>
      <c r="AL14" s="91">
        <v>545.15674496006795</v>
      </c>
      <c r="AM14" s="91">
        <v>4709.3836330309596</v>
      </c>
      <c r="AN14" s="91">
        <v>523.26491203847002</v>
      </c>
      <c r="AO14" s="91">
        <v>5232.6485450694299</v>
      </c>
      <c r="AP14" s="91">
        <v>0</v>
      </c>
      <c r="AQ14" s="91">
        <v>19.91946547969037</v>
      </c>
      <c r="AR14" s="91">
        <v>37.899488494309196</v>
      </c>
      <c r="AS14" s="91">
        <v>94.991546155452198</v>
      </c>
      <c r="AT14" s="91">
        <v>24.611953383675861</v>
      </c>
      <c r="AU14" s="91">
        <v>6.4234084200135397</v>
      </c>
      <c r="AV14" s="91">
        <v>40.358851050006201</v>
      </c>
      <c r="AW14" s="91">
        <v>21.210610041171208</v>
      </c>
      <c r="AX14" s="91">
        <v>0</v>
      </c>
      <c r="AY14" s="91">
        <v>3.6469410286766104</v>
      </c>
      <c r="AZ14" s="91">
        <v>982.14065196094998</v>
      </c>
      <c r="BA14" s="91">
        <v>823.71416193840798</v>
      </c>
      <c r="BB14" s="91">
        <v>158.4264900225422</v>
      </c>
      <c r="BC14" s="91">
        <v>0.112030510314875</v>
      </c>
      <c r="BD14" s="91">
        <v>0.1728814628493634</v>
      </c>
      <c r="BE14" s="91">
        <v>358.44754310719401</v>
      </c>
      <c r="BF14" s="91">
        <v>0.17756015586677421</v>
      </c>
      <c r="BG14" s="91">
        <v>47.970248769765696</v>
      </c>
      <c r="BH14" s="91">
        <v>11.85299181787617</v>
      </c>
      <c r="BI14" s="91">
        <v>5.59770936237922</v>
      </c>
      <c r="BJ14" s="91">
        <v>119.80332748843941</v>
      </c>
      <c r="BK14" s="91">
        <v>36.207352929305202</v>
      </c>
      <c r="BL14" s="91">
        <v>60.022331184984196</v>
      </c>
      <c r="BM14" s="91">
        <v>82.743502136719499</v>
      </c>
      <c r="BN14" s="91">
        <v>2.6627835241654028</v>
      </c>
      <c r="BO14" s="91">
        <v>10732.94241117301</v>
      </c>
      <c r="BP14" s="91">
        <v>46.6452848405644</v>
      </c>
      <c r="BQ14" s="91">
        <v>236.24129452581332</v>
      </c>
      <c r="BR14" s="91">
        <v>6.3398062739132505E-3</v>
      </c>
      <c r="BS14" s="91">
        <v>33.383862151298402</v>
      </c>
      <c r="BT14" s="91">
        <v>0</v>
      </c>
      <c r="BU14" s="91">
        <v>0.12129550832520369</v>
      </c>
      <c r="BV14" s="91">
        <v>396.54679584274402</v>
      </c>
      <c r="BW14" s="91">
        <v>99.969925914898198</v>
      </c>
      <c r="BX14" s="48"/>
      <c r="BY14" s="79">
        <f t="shared" si="0"/>
        <v>2.2742053302848104E-3</v>
      </c>
      <c r="BZ14" s="79">
        <f t="shared" si="1"/>
        <v>3.321504084298342E-3</v>
      </c>
      <c r="CA14" s="79">
        <f t="shared" si="2"/>
        <v>6.9903229030902057E-4</v>
      </c>
      <c r="CB14" s="79">
        <f t="shared" si="3"/>
        <v>3.1514924029034889E-3</v>
      </c>
      <c r="CC14" s="79">
        <f t="shared" si="4"/>
        <v>3.0316809169413927E-3</v>
      </c>
      <c r="CD14" s="79">
        <f t="shared" si="5"/>
        <v>5.9066771423792923E-4</v>
      </c>
      <c r="CE14" s="54">
        <f t="shared" si="6"/>
        <v>3.0925656990534885E-3</v>
      </c>
      <c r="CF14" s="79">
        <f t="shared" si="7"/>
        <v>8.346676129505024E-4</v>
      </c>
      <c r="CH14" s="91">
        <f t="shared" si="8"/>
        <v>3.6552351694299432</v>
      </c>
      <c r="CI14" s="91">
        <f t="shared" si="9"/>
        <v>6.3358601730087685</v>
      </c>
    </row>
    <row r="15" spans="1:87" x14ac:dyDescent="0.25">
      <c r="A15" s="90" t="s">
        <v>14</v>
      </c>
      <c r="B15" s="91">
        <v>3086.6925720999998</v>
      </c>
      <c r="C15" s="91">
        <v>112.38035836</v>
      </c>
      <c r="D15" s="91">
        <v>12534.16971</v>
      </c>
      <c r="E15" s="91">
        <v>1903.4430070999999</v>
      </c>
      <c r="F15" s="91">
        <v>1623.2843877</v>
      </c>
      <c r="G15" s="91">
        <v>11150.769681</v>
      </c>
      <c r="H15" s="91">
        <v>357.40477850000002</v>
      </c>
      <c r="I15" s="91">
        <v>80.976830039999996</v>
      </c>
      <c r="J15" s="91"/>
      <c r="K15" s="91" t="s">
        <v>14</v>
      </c>
      <c r="L15" s="91">
        <v>0</v>
      </c>
      <c r="M15" s="91">
        <v>0.1868908832589817</v>
      </c>
      <c r="N15" s="91">
        <v>0.25276261365722291</v>
      </c>
      <c r="O15" s="91">
        <v>0.25276261365722291</v>
      </c>
      <c r="P15" s="91">
        <v>0.1048225410142362</v>
      </c>
      <c r="Q15" s="91">
        <v>0.13310904942019539</v>
      </c>
      <c r="R15" s="91">
        <v>1.584257655341573</v>
      </c>
      <c r="S15" s="91">
        <v>783.12106513192998</v>
      </c>
      <c r="T15" s="91">
        <v>3097.3536829973987</v>
      </c>
      <c r="U15" s="91">
        <v>4.6620669921790903</v>
      </c>
      <c r="V15" s="91">
        <v>109.6449277901152</v>
      </c>
      <c r="W15" s="91">
        <v>3.7610099147704004</v>
      </c>
      <c r="X15" s="91">
        <v>0.48941900993318799</v>
      </c>
      <c r="Y15" s="91">
        <v>0</v>
      </c>
      <c r="Z15" s="91">
        <v>105.16874580893</v>
      </c>
      <c r="AA15" s="91">
        <v>105.16874580893</v>
      </c>
      <c r="AB15" s="91">
        <v>81.12009289692719</v>
      </c>
      <c r="AC15" s="91">
        <v>0</v>
      </c>
      <c r="AD15" s="91">
        <v>4.7153822412484701</v>
      </c>
      <c r="AE15" s="91">
        <v>0</v>
      </c>
      <c r="AF15" s="91">
        <v>3.8248016250804699</v>
      </c>
      <c r="AG15" s="91">
        <v>3.4290235729206198E-2</v>
      </c>
      <c r="AH15" s="91">
        <v>3.9166415264560097</v>
      </c>
      <c r="AI15" s="91">
        <v>2.3142960877345759E-2</v>
      </c>
      <c r="AJ15" s="91">
        <v>113.0410453685962</v>
      </c>
      <c r="AK15" s="91">
        <v>0</v>
      </c>
      <c r="AL15" s="91">
        <v>468.84915593478598</v>
      </c>
      <c r="AM15" s="91">
        <v>11296.275235190671</v>
      </c>
      <c r="AN15" s="91">
        <v>1255.141927607043</v>
      </c>
      <c r="AO15" s="91">
        <v>12551.417162797719</v>
      </c>
      <c r="AP15" s="91">
        <v>0</v>
      </c>
      <c r="AQ15" s="91">
        <v>15.70632353298662</v>
      </c>
      <c r="AR15" s="91">
        <v>78.504901760387199</v>
      </c>
      <c r="AS15" s="91">
        <v>78.199431590224606</v>
      </c>
      <c r="AT15" s="91">
        <v>47.551291048040795</v>
      </c>
      <c r="AU15" s="91">
        <v>10.974365891427869</v>
      </c>
      <c r="AV15" s="91">
        <v>77.214384932918804</v>
      </c>
      <c r="AW15" s="91">
        <v>42.3683493788918</v>
      </c>
      <c r="AX15" s="91">
        <v>0</v>
      </c>
      <c r="AY15" s="91">
        <v>7.8336162072906799</v>
      </c>
      <c r="AZ15" s="91">
        <v>1927.5626495783958</v>
      </c>
      <c r="BA15" s="91">
        <v>1626.2471917721089</v>
      </c>
      <c r="BB15" s="91">
        <v>301.31545780629062</v>
      </c>
      <c r="BC15" s="91">
        <v>4.9871668953961898E-3</v>
      </c>
      <c r="BD15" s="91">
        <v>0.361264995508081</v>
      </c>
      <c r="BE15" s="91">
        <v>752.30948429242108</v>
      </c>
      <c r="BF15" s="91">
        <v>7.1599059816906099</v>
      </c>
      <c r="BG15" s="91">
        <v>76.905335363404305</v>
      </c>
      <c r="BH15" s="91">
        <v>19.71428945010107</v>
      </c>
      <c r="BI15" s="91">
        <v>8.8536987074797295</v>
      </c>
      <c r="BJ15" s="91">
        <v>192.02511567320872</v>
      </c>
      <c r="BK15" s="91">
        <v>28.15794998438993</v>
      </c>
      <c r="BL15" s="91">
        <v>122.7740211372641</v>
      </c>
      <c r="BM15" s="91">
        <v>176.20786853833491</v>
      </c>
      <c r="BN15" s="91">
        <v>5.4843112468460102</v>
      </c>
      <c r="BO15" s="91">
        <v>11169.62739159223</v>
      </c>
      <c r="BP15" s="91">
        <v>38.918414553736596</v>
      </c>
      <c r="BQ15" s="91">
        <v>190.82190995596198</v>
      </c>
      <c r="BR15" s="91">
        <v>0.29176580811300801</v>
      </c>
      <c r="BS15" s="91">
        <v>29.115566785032339</v>
      </c>
      <c r="BT15" s="91">
        <v>0</v>
      </c>
      <c r="BU15" s="91">
        <v>0.2402401911255144</v>
      </c>
      <c r="BV15" s="91">
        <v>358.93231008746699</v>
      </c>
      <c r="BW15" s="91">
        <v>79.162036058664299</v>
      </c>
      <c r="BX15" s="48"/>
      <c r="BY15" s="79">
        <f t="shared" si="0"/>
        <v>3.4538946294044785E-3</v>
      </c>
      <c r="BZ15" s="54">
        <f t="shared" si="1"/>
        <v>5.879025643251194E-3</v>
      </c>
      <c r="CA15" s="79">
        <f t="shared" si="2"/>
        <v>1.3760347272112397E-3</v>
      </c>
      <c r="CB15" s="79">
        <f t="shared" si="3"/>
        <v>1.2671586377121697E-2</v>
      </c>
      <c r="CC15" s="79">
        <f t="shared" si="4"/>
        <v>1.8251910106193885E-3</v>
      </c>
      <c r="CD15" s="79">
        <f t="shared" si="5"/>
        <v>1.6911577524879229E-3</v>
      </c>
      <c r="CE15" s="54">
        <f t="shared" si="6"/>
        <v>4.2739540133679751E-3</v>
      </c>
      <c r="CF15" s="79">
        <f t="shared" si="7"/>
        <v>1.7691833189373647E-3</v>
      </c>
      <c r="CH15" s="91">
        <f t="shared" si="8"/>
        <v>17.247452797719234</v>
      </c>
      <c r="CI15" s="91">
        <f t="shared" si="9"/>
        <v>18.857710592230433</v>
      </c>
    </row>
    <row r="16" spans="1:87" x14ac:dyDescent="0.25">
      <c r="A16" s="90" t="s">
        <v>15</v>
      </c>
      <c r="B16" s="91">
        <v>5129.341512</v>
      </c>
      <c r="C16" s="91">
        <v>120.17736793</v>
      </c>
      <c r="D16" s="91">
        <v>5808.5250053999998</v>
      </c>
      <c r="E16" s="91">
        <v>499.97577279000001</v>
      </c>
      <c r="F16" s="91">
        <v>375.24612655999999</v>
      </c>
      <c r="G16" s="91">
        <v>3191.3240697000001</v>
      </c>
      <c r="H16" s="91">
        <v>158.63968982</v>
      </c>
      <c r="I16" s="91">
        <v>42.748583840000002</v>
      </c>
      <c r="J16" s="91"/>
      <c r="K16" s="91" t="s">
        <v>15</v>
      </c>
      <c r="L16" s="91">
        <v>0</v>
      </c>
      <c r="M16" s="91">
        <v>3.0246394148933098E-3</v>
      </c>
      <c r="N16" s="91">
        <v>6.7830578239851808E-2</v>
      </c>
      <c r="O16" s="91">
        <v>6.7830578239851808E-2</v>
      </c>
      <c r="P16" s="91">
        <v>2.7386077891499473E-2</v>
      </c>
      <c r="Q16" s="91">
        <v>2.1546111745674771E-3</v>
      </c>
      <c r="R16" s="91">
        <v>0.24737258002636647</v>
      </c>
      <c r="S16" s="91">
        <v>203.79331578292067</v>
      </c>
      <c r="T16" s="91">
        <v>5139.1050598362999</v>
      </c>
      <c r="U16" s="91">
        <v>1.4117262170637741</v>
      </c>
      <c r="V16" s="91">
        <v>34.025600421617298</v>
      </c>
      <c r="W16" s="91">
        <v>0.71705772003174606</v>
      </c>
      <c r="X16" s="91">
        <v>7.9205239116607803E-3</v>
      </c>
      <c r="Y16" s="91">
        <v>0</v>
      </c>
      <c r="Z16" s="91">
        <v>15.51098870255737</v>
      </c>
      <c r="AA16" s="91">
        <v>15.51098870255737</v>
      </c>
      <c r="AB16" s="91">
        <v>42.848301893814302</v>
      </c>
      <c r="AC16" s="91">
        <v>0</v>
      </c>
      <c r="AD16" s="91">
        <v>2.6546837593985759</v>
      </c>
      <c r="AE16" s="91">
        <v>0</v>
      </c>
      <c r="AF16" s="91">
        <v>6.1898488155139098E-2</v>
      </c>
      <c r="AG16" s="91">
        <v>5.5497843108075998E-4</v>
      </c>
      <c r="AH16" s="91">
        <v>6.3385047594481797E-2</v>
      </c>
      <c r="AI16" s="91">
        <v>3.7451638100828295E-4</v>
      </c>
      <c r="AJ16" s="91">
        <v>120.7107238080435</v>
      </c>
      <c r="AK16" s="91">
        <v>0</v>
      </c>
      <c r="AL16" s="91">
        <v>193.073820153551</v>
      </c>
      <c r="AM16" s="91">
        <v>5233.4506889672903</v>
      </c>
      <c r="AN16" s="91">
        <v>581.49457626173103</v>
      </c>
      <c r="AO16" s="91">
        <v>5814.9452652290202</v>
      </c>
      <c r="AP16" s="91">
        <v>0</v>
      </c>
      <c r="AQ16" s="91">
        <v>6.2484737733229601</v>
      </c>
      <c r="AR16" s="91">
        <v>18.69023147219135</v>
      </c>
      <c r="AS16" s="91">
        <v>42.902507322568098</v>
      </c>
      <c r="AT16" s="91">
        <v>11.246414241747811</v>
      </c>
      <c r="AU16" s="91">
        <v>2.2350769216863089</v>
      </c>
      <c r="AV16" s="91">
        <v>17.901800394186349</v>
      </c>
      <c r="AW16" s="91">
        <v>10.00878940601971</v>
      </c>
      <c r="AX16" s="91">
        <v>0</v>
      </c>
      <c r="AY16" s="91">
        <v>1.6907792927462348</v>
      </c>
      <c r="AZ16" s="91">
        <v>500.48388585899102</v>
      </c>
      <c r="BA16" s="91">
        <v>375.64986079684797</v>
      </c>
      <c r="BB16" s="91">
        <v>124.8340250621427</v>
      </c>
      <c r="BC16" s="91">
        <v>8.071793515104401E-5</v>
      </c>
      <c r="BD16" s="91">
        <v>8.60392414998042E-2</v>
      </c>
      <c r="BE16" s="91">
        <v>179.29830549733489</v>
      </c>
      <c r="BF16" s="91">
        <v>0.1158202351229352</v>
      </c>
      <c r="BG16" s="91">
        <v>17.04332878464697</v>
      </c>
      <c r="BH16" s="91">
        <v>4.3384373164238701</v>
      </c>
      <c r="BI16" s="91">
        <v>1.932531703897217</v>
      </c>
      <c r="BJ16" s="91">
        <v>42.552068215413499</v>
      </c>
      <c r="BK16" s="91">
        <v>8.7807485854779301</v>
      </c>
      <c r="BL16" s="91">
        <v>29.1352002775619</v>
      </c>
      <c r="BM16" s="91">
        <v>38.065587253095998</v>
      </c>
      <c r="BN16" s="91">
        <v>1.309369825338822</v>
      </c>
      <c r="BO16" s="91">
        <v>3192.84078956331</v>
      </c>
      <c r="BP16" s="91">
        <v>25.497108032790202</v>
      </c>
      <c r="BQ16" s="91">
        <v>78.040511378605089</v>
      </c>
      <c r="BR16" s="91">
        <v>4.7221509467197898E-3</v>
      </c>
      <c r="BS16" s="91">
        <v>19.692240584420279</v>
      </c>
      <c r="BT16" s="91">
        <v>0</v>
      </c>
      <c r="BU16" s="91">
        <v>2.9093393839183797E-2</v>
      </c>
      <c r="BV16" s="91">
        <v>159.0671959258585</v>
      </c>
      <c r="BW16" s="91">
        <v>61.027957950109396</v>
      </c>
      <c r="BX16" s="48"/>
      <c r="BY16" s="79">
        <f t="shared" si="0"/>
        <v>1.9034700289419818E-3</v>
      </c>
      <c r="BZ16" s="54">
        <f t="shared" si="1"/>
        <v>4.4380725525138744E-3</v>
      </c>
      <c r="CA16" s="79">
        <f t="shared" si="2"/>
        <v>1.1053167237898803E-3</v>
      </c>
      <c r="CB16" s="79">
        <f t="shared" si="3"/>
        <v>1.016275381016164E-3</v>
      </c>
      <c r="CC16" s="79">
        <f t="shared" si="4"/>
        <v>1.0759184659656338E-3</v>
      </c>
      <c r="CD16" s="79">
        <f t="shared" si="5"/>
        <v>4.7526350511072481E-4</v>
      </c>
      <c r="CE16" s="54">
        <f t="shared" si="6"/>
        <v>2.6948243932118534E-3</v>
      </c>
      <c r="CF16" s="79">
        <f t="shared" si="7"/>
        <v>2.33266332722333E-3</v>
      </c>
      <c r="CH16" s="91">
        <f t="shared" si="8"/>
        <v>6.4202598290203241</v>
      </c>
      <c r="CI16" s="91">
        <f t="shared" si="9"/>
        <v>1.5167198633098451</v>
      </c>
    </row>
    <row r="17" spans="1:87" x14ac:dyDescent="0.25">
      <c r="A17" s="90" t="s">
        <v>16</v>
      </c>
      <c r="B17" s="91">
        <v>1074.4167700999999</v>
      </c>
      <c r="C17" s="91">
        <v>20.017114849999999</v>
      </c>
      <c r="D17" s="91">
        <v>1145.2959824</v>
      </c>
      <c r="E17" s="91">
        <v>276.5249541</v>
      </c>
      <c r="F17" s="91">
        <v>207.51221677000001</v>
      </c>
      <c r="G17" s="91">
        <v>321.37050835999997</v>
      </c>
      <c r="H17" s="91">
        <v>79.133579139999995</v>
      </c>
      <c r="I17" s="91">
        <v>14.329716680000001</v>
      </c>
      <c r="J17" s="91"/>
      <c r="K17" s="91" t="s">
        <v>16</v>
      </c>
      <c r="L17" s="91">
        <v>0</v>
      </c>
      <c r="M17" s="91">
        <v>1.39337486808093E-3</v>
      </c>
      <c r="N17" s="91">
        <v>3.6634317654630398E-2</v>
      </c>
      <c r="O17" s="91">
        <v>3.6634317654630398E-2</v>
      </c>
      <c r="P17" s="91">
        <v>1.4787056811455201E-2</v>
      </c>
      <c r="Q17" s="91">
        <v>9.9241172049802312E-4</v>
      </c>
      <c r="R17" s="91">
        <v>0.13370509132315669</v>
      </c>
      <c r="S17" s="91">
        <v>96.93956114768099</v>
      </c>
      <c r="T17" s="91">
        <v>1076.590672994548</v>
      </c>
      <c r="U17" s="91">
        <v>0.76346431919178404</v>
      </c>
      <c r="V17" s="91">
        <v>18.37911421191982</v>
      </c>
      <c r="W17" s="91">
        <v>0.387784189176408</v>
      </c>
      <c r="X17" s="91">
        <v>3.6489345640855902E-3</v>
      </c>
      <c r="Y17" s="91">
        <v>0</v>
      </c>
      <c r="Z17" s="91">
        <v>2.6998379985254002</v>
      </c>
      <c r="AA17" s="91">
        <v>2.6998379985254002</v>
      </c>
      <c r="AB17" s="91">
        <v>14.349722846493261</v>
      </c>
      <c r="AC17" s="91">
        <v>0</v>
      </c>
      <c r="AD17" s="91">
        <v>1.419487681932571</v>
      </c>
      <c r="AE17" s="91">
        <v>0</v>
      </c>
      <c r="AF17" s="91">
        <v>2.8516265228944404E-2</v>
      </c>
      <c r="AG17" s="91">
        <v>2.5565814933007031E-4</v>
      </c>
      <c r="AH17" s="91">
        <v>2.9201086420079601E-2</v>
      </c>
      <c r="AI17" s="91">
        <v>1.7255055198498641E-4</v>
      </c>
      <c r="AJ17" s="91">
        <v>20.04421051670818</v>
      </c>
      <c r="AK17" s="91">
        <v>0</v>
      </c>
      <c r="AL17" s="91">
        <v>97.659410543152603</v>
      </c>
      <c r="AM17" s="91">
        <v>1028.884901531947</v>
      </c>
      <c r="AN17" s="91">
        <v>114.320526804623</v>
      </c>
      <c r="AO17" s="91">
        <v>1143.2054283365692</v>
      </c>
      <c r="AP17" s="91">
        <v>0</v>
      </c>
      <c r="AQ17" s="91">
        <v>3.3497763884858003</v>
      </c>
      <c r="AR17" s="91">
        <v>11.899704338299241</v>
      </c>
      <c r="AS17" s="91">
        <v>22.89766028558666</v>
      </c>
      <c r="AT17" s="91">
        <v>6.9370339605626103</v>
      </c>
      <c r="AU17" s="91">
        <v>0.40199837969543095</v>
      </c>
      <c r="AV17" s="91">
        <v>9.1344305998886597</v>
      </c>
      <c r="AW17" s="91">
        <v>5.9361091542386504</v>
      </c>
      <c r="AX17" s="91">
        <v>0</v>
      </c>
      <c r="AY17" s="91">
        <v>0.96101447062054501</v>
      </c>
      <c r="AZ17" s="91">
        <v>278.32874010873439</v>
      </c>
      <c r="BA17" s="91">
        <v>207.82817176882628</v>
      </c>
      <c r="BB17" s="91">
        <v>70.500568339908497</v>
      </c>
      <c r="BC17" s="91">
        <v>3.7167611898344702E-5</v>
      </c>
      <c r="BD17" s="91">
        <v>5.6149760611121105E-2</v>
      </c>
      <c r="BE17" s="91">
        <v>115.90464121915261</v>
      </c>
      <c r="BF17" s="91">
        <v>5.3335692278862604E-2</v>
      </c>
      <c r="BG17" s="91">
        <v>4.2792390591003899</v>
      </c>
      <c r="BH17" s="91">
        <v>1.1283736487530101</v>
      </c>
      <c r="BI17" s="91">
        <v>0.34841562439965301</v>
      </c>
      <c r="BJ17" s="91">
        <v>10.666965996880439</v>
      </c>
      <c r="BK17" s="91">
        <v>4.7299552271433001</v>
      </c>
      <c r="BL17" s="91">
        <v>18.08328914890124</v>
      </c>
      <c r="BM17" s="91">
        <v>21.182894297789261</v>
      </c>
      <c r="BN17" s="91">
        <v>0.85453925004271292</v>
      </c>
      <c r="BO17" s="91">
        <v>321.13121278504298</v>
      </c>
      <c r="BP17" s="91">
        <v>13.58898241532088</v>
      </c>
      <c r="BQ17" s="91">
        <v>7.85832676644785</v>
      </c>
      <c r="BR17" s="91">
        <v>2.1752748742538642E-3</v>
      </c>
      <c r="BS17" s="91">
        <v>10.48472292160517</v>
      </c>
      <c r="BT17" s="91">
        <v>0</v>
      </c>
      <c r="BU17" s="91">
        <v>1.5537482636948319E-2</v>
      </c>
      <c r="BV17" s="91">
        <v>79.2908667290464</v>
      </c>
      <c r="BW17" s="91">
        <v>32.501085813022399</v>
      </c>
      <c r="BX17" s="48"/>
      <c r="BY17" s="79">
        <f t="shared" si="0"/>
        <v>2.0233329886927688E-3</v>
      </c>
      <c r="BZ17" s="54">
        <f t="shared" si="1"/>
        <v>1.3536249809837704E-3</v>
      </c>
      <c r="CA17" s="79">
        <f t="shared" si="2"/>
        <v>-1.8253395589932638E-3</v>
      </c>
      <c r="CB17" s="79">
        <f t="shared" si="3"/>
        <v>6.5230496632939922E-3</v>
      </c>
      <c r="CC17" s="79">
        <f t="shared" si="4"/>
        <v>1.522585049421286E-3</v>
      </c>
      <c r="CD17" s="79">
        <f t="shared" si="5"/>
        <v>-7.4460962886158295E-4</v>
      </c>
      <c r="CE17" s="54">
        <f t="shared" si="6"/>
        <v>1.9876213202506326E-3</v>
      </c>
      <c r="CF17" s="79">
        <f t="shared" si="7"/>
        <v>1.3961313360216748E-3</v>
      </c>
      <c r="CH17" s="91">
        <f t="shared" si="8"/>
        <v>-2.0905540634307727</v>
      </c>
      <c r="CI17" s="91">
        <f t="shared" si="9"/>
        <v>-0.23929557495699783</v>
      </c>
    </row>
    <row r="18" spans="1:87" x14ac:dyDescent="0.25">
      <c r="A18" s="90" t="s">
        <v>17</v>
      </c>
      <c r="B18" s="91">
        <v>1713.5711312000001</v>
      </c>
      <c r="C18" s="91">
        <v>148.85697651000001</v>
      </c>
      <c r="D18" s="91">
        <v>7660.4136360000002</v>
      </c>
      <c r="E18" s="91">
        <v>3531.8096927000001</v>
      </c>
      <c r="F18" s="91">
        <v>3248.6378420000001</v>
      </c>
      <c r="G18" s="91">
        <v>8077.6414449000004</v>
      </c>
      <c r="H18" s="91">
        <v>217.05058688</v>
      </c>
      <c r="I18" s="91">
        <v>55.84386198</v>
      </c>
      <c r="J18" s="91"/>
      <c r="K18" s="91" t="s">
        <v>17</v>
      </c>
      <c r="L18" s="91">
        <v>0</v>
      </c>
      <c r="M18" s="91">
        <v>0</v>
      </c>
      <c r="N18" s="91">
        <v>6.4467666267038093E-2</v>
      </c>
      <c r="O18" s="91">
        <v>6.4467666267038093E-2</v>
      </c>
      <c r="P18" s="91">
        <v>2.5983053727773098E-2</v>
      </c>
      <c r="Q18" s="91">
        <v>0</v>
      </c>
      <c r="R18" s="91">
        <v>0.38468769284563298</v>
      </c>
      <c r="S18" s="91">
        <v>286.36361036101505</v>
      </c>
      <c r="T18" s="91">
        <v>1714.6435257293701</v>
      </c>
      <c r="U18" s="91">
        <v>1.3538126973212838</v>
      </c>
      <c r="V18" s="91">
        <v>33.168809327017499</v>
      </c>
      <c r="W18" s="91">
        <v>0.68764081271459399</v>
      </c>
      <c r="X18" s="91">
        <v>0</v>
      </c>
      <c r="Y18" s="91">
        <v>0</v>
      </c>
      <c r="Z18" s="91">
        <v>53.244935656141799</v>
      </c>
      <c r="AA18" s="91">
        <v>53.244935656141799</v>
      </c>
      <c r="AB18" s="91">
        <v>55.844165085599897</v>
      </c>
      <c r="AC18" s="91">
        <v>0</v>
      </c>
      <c r="AD18" s="91">
        <v>2.9429893392208801</v>
      </c>
      <c r="AE18" s="91">
        <v>0</v>
      </c>
      <c r="AF18" s="91">
        <v>0</v>
      </c>
      <c r="AG18" s="91">
        <v>0</v>
      </c>
      <c r="AH18" s="91">
        <v>0</v>
      </c>
      <c r="AI18" s="91">
        <v>0</v>
      </c>
      <c r="AJ18" s="91">
        <v>149.11074769210239</v>
      </c>
      <c r="AK18" s="91">
        <v>0</v>
      </c>
      <c r="AL18" s="91">
        <v>250.44589716948502</v>
      </c>
      <c r="AM18" s="91">
        <v>6889.78831276663</v>
      </c>
      <c r="AN18" s="91">
        <v>765.53211589838804</v>
      </c>
      <c r="AO18" s="91">
        <v>7655.3204286650098</v>
      </c>
      <c r="AP18" s="91">
        <v>0</v>
      </c>
      <c r="AQ18" s="91">
        <v>6.7138993477405302</v>
      </c>
      <c r="AR18" s="91">
        <v>186.90591648600878</v>
      </c>
      <c r="AS18" s="91">
        <v>49.522830913414396</v>
      </c>
      <c r="AT18" s="91">
        <v>108.8623842193157</v>
      </c>
      <c r="AU18" s="91">
        <v>5.8602750732210005</v>
      </c>
      <c r="AV18" s="91">
        <v>142.6373941601768</v>
      </c>
      <c r="AW18" s="91">
        <v>93.084498096639493</v>
      </c>
      <c r="AX18" s="91">
        <v>0</v>
      </c>
      <c r="AY18" s="91">
        <v>14.97438080492952</v>
      </c>
      <c r="AZ18" s="91">
        <v>3615.8247958731299</v>
      </c>
      <c r="BA18" s="91">
        <v>3250.23271927829</v>
      </c>
      <c r="BB18" s="91">
        <v>365.59207659485003</v>
      </c>
      <c r="BC18" s="91">
        <v>0</v>
      </c>
      <c r="BD18" s="91">
        <v>0.88232595358168298</v>
      </c>
      <c r="BE18" s="91">
        <v>1821.048111106109</v>
      </c>
      <c r="BF18" s="91">
        <v>0</v>
      </c>
      <c r="BG18" s="91">
        <v>64.8585620827063</v>
      </c>
      <c r="BH18" s="91">
        <v>17.120402839442878</v>
      </c>
      <c r="BI18" s="91">
        <v>5.1541759697305398</v>
      </c>
      <c r="BJ18" s="91">
        <v>161.65887618534248</v>
      </c>
      <c r="BK18" s="91">
        <v>9.0279885290237196</v>
      </c>
      <c r="BL18" s="91">
        <v>283.86236464613052</v>
      </c>
      <c r="BM18" s="91">
        <v>329.893640884273</v>
      </c>
      <c r="BN18" s="91">
        <v>13.42941077068072</v>
      </c>
      <c r="BO18" s="91">
        <v>8069.9456815181002</v>
      </c>
      <c r="BP18" s="91">
        <v>30.101924354240701</v>
      </c>
      <c r="BQ18" s="91">
        <v>189.90978370475642</v>
      </c>
      <c r="BR18" s="91">
        <v>0</v>
      </c>
      <c r="BS18" s="91">
        <v>22.884689505801301</v>
      </c>
      <c r="BT18" s="91">
        <v>0</v>
      </c>
      <c r="BU18" s="91">
        <v>2.7621570805535699E-2</v>
      </c>
      <c r="BV18" s="91">
        <v>217.3029849123381</v>
      </c>
      <c r="BW18" s="91">
        <v>70.8740922647671</v>
      </c>
      <c r="BX18" s="48"/>
      <c r="BY18" s="79">
        <f t="shared" si="0"/>
        <v>6.2582434416893378E-4</v>
      </c>
      <c r="BZ18" s="54">
        <f t="shared" si="1"/>
        <v>1.7047987138535986E-3</v>
      </c>
      <c r="CA18" s="79">
        <f t="shared" si="2"/>
        <v>-6.6487367092750535E-4</v>
      </c>
      <c r="CB18" s="79">
        <f t="shared" si="3"/>
        <v>2.3788117277888168E-2</v>
      </c>
      <c r="CC18" s="79">
        <f t="shared" si="4"/>
        <v>4.909372345758429E-4</v>
      </c>
      <c r="CD18" s="79">
        <f t="shared" si="5"/>
        <v>-9.5272406362615551E-4</v>
      </c>
      <c r="CE18" s="54">
        <f t="shared" si="6"/>
        <v>1.1628534894386126E-3</v>
      </c>
      <c r="CF18" s="79">
        <f t="shared" si="7"/>
        <v>5.4277334903160872E-6</v>
      </c>
      <c r="CH18" s="91">
        <f t="shared" si="8"/>
        <v>-5.0932073349904385</v>
      </c>
      <c r="CI18" s="91">
        <f t="shared" si="9"/>
        <v>-7.6957633819001785</v>
      </c>
    </row>
    <row r="19" spans="1:87" x14ac:dyDescent="0.25">
      <c r="A19" s="90" t="s">
        <v>18</v>
      </c>
      <c r="B19" s="91">
        <v>3014.8422460000002</v>
      </c>
      <c r="C19" s="91">
        <v>488.23096917999999</v>
      </c>
      <c r="D19" s="91">
        <v>2791.2428432000002</v>
      </c>
      <c r="E19" s="91">
        <v>758.52910297000005</v>
      </c>
      <c r="F19" s="91">
        <v>697.65934505999996</v>
      </c>
      <c r="G19" s="91">
        <v>4295.7176596999998</v>
      </c>
      <c r="H19" s="91">
        <v>275.02390854999999</v>
      </c>
      <c r="I19" s="91">
        <v>4.744942</v>
      </c>
      <c r="J19" s="91"/>
      <c r="K19" s="91" t="s">
        <v>18</v>
      </c>
      <c r="L19" s="91">
        <v>0</v>
      </c>
      <c r="M19" s="91">
        <v>0.55036854009766401</v>
      </c>
      <c r="N19" s="91">
        <v>0.11009615341960011</v>
      </c>
      <c r="O19" s="91">
        <v>0.11009615341960011</v>
      </c>
      <c r="P19" s="91">
        <v>5.3058106648588704E-2</v>
      </c>
      <c r="Q19" s="91">
        <v>0.39198804036398205</v>
      </c>
      <c r="R19" s="91">
        <v>3.1296148645178863</v>
      </c>
      <c r="S19" s="91">
        <v>515.38275033856598</v>
      </c>
      <c r="T19" s="91">
        <v>3025.6815015680359</v>
      </c>
      <c r="U19" s="91">
        <v>3.0683228048178699</v>
      </c>
      <c r="V19" s="91">
        <v>1.5647905213531961</v>
      </c>
      <c r="W19" s="91">
        <v>0.20943200918996652</v>
      </c>
      <c r="X19" s="91">
        <v>1.441266488191272</v>
      </c>
      <c r="Y19" s="91">
        <v>0</v>
      </c>
      <c r="Z19" s="91">
        <v>204.55200595940471</v>
      </c>
      <c r="AA19" s="91">
        <v>204.55200595940471</v>
      </c>
      <c r="AB19" s="91">
        <v>4.7711248383758402</v>
      </c>
      <c r="AC19" s="91">
        <v>0</v>
      </c>
      <c r="AD19" s="91">
        <v>7.5513766193003498E-2</v>
      </c>
      <c r="AE19" s="91">
        <v>0</v>
      </c>
      <c r="AF19" s="91">
        <v>11.263409087922909</v>
      </c>
      <c r="AG19" s="91">
        <v>0.1009801258618693</v>
      </c>
      <c r="AH19" s="91">
        <v>11.53397590649756</v>
      </c>
      <c r="AI19" s="91">
        <v>6.8153754390664498E-2</v>
      </c>
      <c r="AJ19" s="91">
        <v>490.44077885414595</v>
      </c>
      <c r="AK19" s="91">
        <v>0</v>
      </c>
      <c r="AL19" s="91">
        <v>278.95471886252506</v>
      </c>
      <c r="AM19" s="91">
        <v>2514.9238942694119</v>
      </c>
      <c r="AN19" s="91">
        <v>279.43605148883609</v>
      </c>
      <c r="AO19" s="91">
        <v>2794.35994575825</v>
      </c>
      <c r="AP19" s="91">
        <v>0</v>
      </c>
      <c r="AQ19" s="91">
        <v>0.81467456366672597</v>
      </c>
      <c r="AR19" s="91">
        <v>6.3193158018375506</v>
      </c>
      <c r="AS19" s="91">
        <v>22.03275835638485</v>
      </c>
      <c r="AT19" s="91">
        <v>11.76621555844728</v>
      </c>
      <c r="AU19" s="91">
        <v>18.864590611132229</v>
      </c>
      <c r="AV19" s="91">
        <v>43.101168416585303</v>
      </c>
      <c r="AW19" s="91">
        <v>10.381009022834359</v>
      </c>
      <c r="AX19" s="91">
        <v>1.83755805045277</v>
      </c>
      <c r="AY19" s="91">
        <v>3.8656182250136304</v>
      </c>
      <c r="AZ19" s="91">
        <v>767.49712451067603</v>
      </c>
      <c r="BA19" s="91">
        <v>701.14142852033297</v>
      </c>
      <c r="BB19" s="91">
        <v>66.35569599034369</v>
      </c>
      <c r="BC19" s="91">
        <v>1.070623312775233E-2</v>
      </c>
      <c r="BD19" s="91">
        <v>8.6189430711486499E-3</v>
      </c>
      <c r="BE19" s="91">
        <v>35.619763724719803</v>
      </c>
      <c r="BF19" s="91">
        <v>15.363571377392701</v>
      </c>
      <c r="BG19" s="91">
        <v>112.0897186800928</v>
      </c>
      <c r="BH19" s="91">
        <v>28.214001399890769</v>
      </c>
      <c r="BI19" s="91">
        <v>14.965260223890279</v>
      </c>
      <c r="BJ19" s="91">
        <v>280.133189502802</v>
      </c>
      <c r="BK19" s="91">
        <v>3.40309338826121</v>
      </c>
      <c r="BL19" s="91">
        <v>17.395939159146067</v>
      </c>
      <c r="BM19" s="91">
        <v>101.0973596459376</v>
      </c>
      <c r="BN19" s="91">
        <v>0.10782394395850889</v>
      </c>
      <c r="BO19" s="91">
        <v>4319.1914702293307</v>
      </c>
      <c r="BP19" s="91">
        <v>16.34682874711163</v>
      </c>
      <c r="BQ19" s="91">
        <v>12.830632875102641</v>
      </c>
      <c r="BR19" s="91">
        <v>0.85920170878178093</v>
      </c>
      <c r="BS19" s="91">
        <v>10.04322731500719</v>
      </c>
      <c r="BT19" s="91">
        <v>0</v>
      </c>
      <c r="BU19" s="91">
        <v>0.92928966889293707</v>
      </c>
      <c r="BV19" s="91">
        <v>276.43412012026118</v>
      </c>
      <c r="BW19" s="91">
        <v>2.8259817214443501</v>
      </c>
      <c r="BX19" s="48"/>
      <c r="BY19" s="79">
        <f t="shared" si="0"/>
        <v>3.5952977580889635E-3</v>
      </c>
      <c r="BZ19" s="54">
        <f t="shared" si="1"/>
        <v>4.5261562941355535E-3</v>
      </c>
      <c r="CA19" s="79">
        <f t="shared" si="2"/>
        <v>1.1167435917815902E-3</v>
      </c>
      <c r="CB19" s="79">
        <f t="shared" si="3"/>
        <v>1.1822910295151409E-2</v>
      </c>
      <c r="CC19" s="79">
        <f t="shared" si="4"/>
        <v>4.9910941277989127E-3</v>
      </c>
      <c r="CD19" s="79">
        <f t="shared" si="5"/>
        <v>5.4644677301650731E-3</v>
      </c>
      <c r="CE19" s="54">
        <f t="shared" si="6"/>
        <v>5.1275962795242474E-3</v>
      </c>
      <c r="CF19" s="79">
        <f t="shared" si="7"/>
        <v>5.5180523546631832E-3</v>
      </c>
      <c r="CH19" s="91">
        <f t="shared" si="8"/>
        <v>3.117102558249826</v>
      </c>
      <c r="CI19" s="91">
        <f t="shared" si="9"/>
        <v>23.473810529330876</v>
      </c>
    </row>
    <row r="20" spans="1:87" x14ac:dyDescent="0.25">
      <c r="A20" s="90" t="s">
        <v>19</v>
      </c>
      <c r="B20" s="91">
        <v>1988.1628293000001</v>
      </c>
      <c r="C20" s="91">
        <v>13.001057039999999</v>
      </c>
      <c r="D20" s="91">
        <v>1069.2405858</v>
      </c>
      <c r="E20" s="91">
        <v>144.34018234999999</v>
      </c>
      <c r="F20" s="91">
        <v>123.84732927</v>
      </c>
      <c r="G20" s="91">
        <v>346.34488567</v>
      </c>
      <c r="H20" s="91">
        <v>100.51263589</v>
      </c>
      <c r="I20" s="91">
        <v>27.198469459999998</v>
      </c>
      <c r="J20" s="91"/>
      <c r="K20" s="91" t="s">
        <v>19</v>
      </c>
      <c r="L20" s="91">
        <v>2.2531655236803891E-3</v>
      </c>
      <c r="M20" s="91">
        <v>2.4169727788123661</v>
      </c>
      <c r="N20" s="91">
        <v>2.1695574687279812E-2</v>
      </c>
      <c r="O20" s="91">
        <v>2.1516617752608311E-2</v>
      </c>
      <c r="P20" s="91">
        <v>1.338335362687874E-2</v>
      </c>
      <c r="Q20" s="91">
        <v>2.95078112072839E-2</v>
      </c>
      <c r="R20" s="91">
        <v>29.583973911557401</v>
      </c>
      <c r="S20" s="91">
        <v>104.20995754032521</v>
      </c>
      <c r="T20" s="91">
        <v>2003.9004900654181</v>
      </c>
      <c r="U20" s="91">
        <v>26.104015130822269</v>
      </c>
      <c r="V20" s="91">
        <v>13.326994421313181</v>
      </c>
      <c r="W20" s="91">
        <v>0.119342557016485</v>
      </c>
      <c r="X20" s="91">
        <v>24.855739549236581</v>
      </c>
      <c r="Y20" s="91">
        <v>1.2961893329365001E-3</v>
      </c>
      <c r="Z20" s="91">
        <v>6.5306667663354103</v>
      </c>
      <c r="AA20" s="91">
        <v>6.5306667663354103</v>
      </c>
      <c r="AB20" s="91">
        <v>27.437841507520492</v>
      </c>
      <c r="AC20" s="91">
        <v>0</v>
      </c>
      <c r="AD20" s="91">
        <v>0.11834236117565869</v>
      </c>
      <c r="AE20" s="91">
        <v>1.234595987367515E-3</v>
      </c>
      <c r="AF20" s="91">
        <v>0.85105347735160797</v>
      </c>
      <c r="AG20" s="91">
        <v>1.0283194949211011E-2</v>
      </c>
      <c r="AH20" s="91">
        <v>0.84108729993088494</v>
      </c>
      <c r="AI20" s="91">
        <v>5.4978141770862599E-3</v>
      </c>
      <c r="AJ20" s="91">
        <v>13.09752331773563</v>
      </c>
      <c r="AK20" s="91">
        <v>0</v>
      </c>
      <c r="AL20" s="91">
        <v>117.17730892816779</v>
      </c>
      <c r="AM20" s="91">
        <v>969.57747489210999</v>
      </c>
      <c r="AN20" s="91">
        <v>107.73115148067919</v>
      </c>
      <c r="AO20" s="91">
        <v>1077.3086263727901</v>
      </c>
      <c r="AP20" s="91">
        <v>9.2103434966407092E-6</v>
      </c>
      <c r="AQ20" s="91">
        <v>2.8666658849187323</v>
      </c>
      <c r="AR20" s="91">
        <v>0.10229825901001439</v>
      </c>
      <c r="AS20" s="91">
        <v>5.0916677798673797</v>
      </c>
      <c r="AT20" s="91">
        <v>0.57706510634545194</v>
      </c>
      <c r="AU20" s="91">
        <v>1.4825399659385841</v>
      </c>
      <c r="AV20" s="91">
        <v>3.2299714295320001</v>
      </c>
      <c r="AW20" s="91">
        <v>0.17162532195748348</v>
      </c>
      <c r="AX20" s="91">
        <v>0</v>
      </c>
      <c r="AY20" s="91">
        <v>5.0026308919349303</v>
      </c>
      <c r="AZ20" s="91">
        <v>145.56054855690951</v>
      </c>
      <c r="BA20" s="91">
        <v>124.8894113798177</v>
      </c>
      <c r="BB20" s="91">
        <v>20.671137177091691</v>
      </c>
      <c r="BC20" s="91">
        <v>7.4212812160694794E-2</v>
      </c>
      <c r="BD20" s="91">
        <v>2.9967955819375199E-3</v>
      </c>
      <c r="BE20" s="91">
        <v>32.583984810154405</v>
      </c>
      <c r="BF20" s="91">
        <v>6.1574577554743399</v>
      </c>
      <c r="BG20" s="91">
        <v>9.0323770311457903</v>
      </c>
      <c r="BH20" s="91">
        <v>0.67261821458687998</v>
      </c>
      <c r="BI20" s="91">
        <v>0.27417664379371348</v>
      </c>
      <c r="BJ20" s="91">
        <v>22.586069543698311</v>
      </c>
      <c r="BK20" s="91">
        <v>3.1270595147494697</v>
      </c>
      <c r="BL20" s="91">
        <v>7.0067384645910096</v>
      </c>
      <c r="BM20" s="91">
        <v>35.901394924960101</v>
      </c>
      <c r="BN20" s="91">
        <v>3.1253408951867498E-2</v>
      </c>
      <c r="BO20" s="91">
        <v>349.39138685053103</v>
      </c>
      <c r="BP20" s="91">
        <v>0.99822154871489199</v>
      </c>
      <c r="BQ20" s="91">
        <v>3.0615373490522799</v>
      </c>
      <c r="BR20" s="91">
        <v>6.3270106983647101E-2</v>
      </c>
      <c r="BS20" s="91">
        <v>0.66229811266081295</v>
      </c>
      <c r="BT20" s="91">
        <v>0</v>
      </c>
      <c r="BU20" s="91">
        <v>0.39849364744787297</v>
      </c>
      <c r="BV20" s="91">
        <v>101.3877178304313</v>
      </c>
      <c r="BW20" s="91">
        <v>0.1338571446733576</v>
      </c>
      <c r="BX20" s="48"/>
      <c r="BY20" s="79">
        <f t="shared" si="0"/>
        <v>7.9156800104541684E-3</v>
      </c>
      <c r="BZ20" s="54">
        <f t="shared" si="1"/>
        <v>7.4198795866240834E-3</v>
      </c>
      <c r="CA20" s="79">
        <f t="shared" si="2"/>
        <v>7.5455801808660605E-3</v>
      </c>
      <c r="CB20" s="79">
        <f t="shared" si="3"/>
        <v>8.4547919161577622E-3</v>
      </c>
      <c r="CC20" s="79">
        <f t="shared" si="4"/>
        <v>8.4142477351760395E-3</v>
      </c>
      <c r="CD20" s="79">
        <f t="shared" si="5"/>
        <v>8.7961488867884345E-3</v>
      </c>
      <c r="CE20" s="79">
        <f t="shared" si="6"/>
        <v>8.7061883581381876E-3</v>
      </c>
      <c r="CF20" s="79">
        <f t="shared" si="7"/>
        <v>8.8009381510430664E-3</v>
      </c>
      <c r="CH20" s="91">
        <f t="shared" si="8"/>
        <v>8.0680405727900961</v>
      </c>
      <c r="CI20" s="91">
        <f t="shared" si="9"/>
        <v>3.0465011805310382</v>
      </c>
    </row>
    <row r="21" spans="1:87" x14ac:dyDescent="0.25">
      <c r="A21" s="90" t="s">
        <v>20</v>
      </c>
      <c r="B21" s="91">
        <v>852.88151935999997</v>
      </c>
      <c r="C21" s="91">
        <v>104.38532942000001</v>
      </c>
      <c r="D21" s="91">
        <v>630.97646800999996</v>
      </c>
      <c r="E21" s="91">
        <v>187.93412952</v>
      </c>
      <c r="F21" s="91">
        <v>168.05935217999999</v>
      </c>
      <c r="G21" s="91">
        <v>61.999928490000002</v>
      </c>
      <c r="H21" s="91">
        <v>304.20488704000002</v>
      </c>
      <c r="I21" s="91">
        <v>33.185506109999999</v>
      </c>
      <c r="J21" s="91"/>
      <c r="K21" s="91" t="s">
        <v>20</v>
      </c>
      <c r="L21" s="91">
        <v>0</v>
      </c>
      <c r="M21" s="91">
        <v>3.2873628861808703E-3</v>
      </c>
      <c r="N21" s="91">
        <v>3.0419398203171299E-2</v>
      </c>
      <c r="O21" s="91">
        <v>3.0419398203171299E-2</v>
      </c>
      <c r="P21" s="91">
        <v>1.231212440185849E-2</v>
      </c>
      <c r="Q21" s="91">
        <v>2.341395401819909E-3</v>
      </c>
      <c r="R21" s="91">
        <v>0.80931226936731893</v>
      </c>
      <c r="S21" s="91">
        <v>766.98039771691003</v>
      </c>
      <c r="T21" s="91">
        <v>859.14628002270695</v>
      </c>
      <c r="U21" s="91">
        <v>1.88269936182648</v>
      </c>
      <c r="V21" s="91">
        <v>14.13024867322568</v>
      </c>
      <c r="W21" s="91">
        <v>0.59321619207662002</v>
      </c>
      <c r="X21" s="91">
        <v>8.6087378748105296E-3</v>
      </c>
      <c r="Y21" s="91">
        <v>0</v>
      </c>
      <c r="Z21" s="91">
        <v>294.52926980131622</v>
      </c>
      <c r="AA21" s="91">
        <v>294.52926980131622</v>
      </c>
      <c r="AB21" s="91">
        <v>33.476659487406302</v>
      </c>
      <c r="AC21" s="91">
        <v>0</v>
      </c>
      <c r="AD21" s="91">
        <v>0.48687198769826295</v>
      </c>
      <c r="AE21" s="91">
        <v>0</v>
      </c>
      <c r="AF21" s="91">
        <v>6.7277346797676302E-2</v>
      </c>
      <c r="AG21" s="91">
        <v>6.0316822478325804E-4</v>
      </c>
      <c r="AH21" s="91">
        <v>6.8892957848729799E-2</v>
      </c>
      <c r="AI21" s="91">
        <v>4.0708511137750201E-4</v>
      </c>
      <c r="AJ21" s="91">
        <v>105.1429437807724</v>
      </c>
      <c r="AK21" s="91">
        <v>0</v>
      </c>
      <c r="AL21" s="91">
        <v>320.60582978322981</v>
      </c>
      <c r="AM21" s="91">
        <v>572.53541407540797</v>
      </c>
      <c r="AN21" s="91">
        <v>63.614900068982493</v>
      </c>
      <c r="AO21" s="91">
        <v>636.1503141443909</v>
      </c>
      <c r="AP21" s="91">
        <v>0</v>
      </c>
      <c r="AQ21" s="91">
        <v>1.65267736331398</v>
      </c>
      <c r="AR21" s="91">
        <v>1.458393149467853</v>
      </c>
      <c r="AS21" s="91">
        <v>3.2113323791266359</v>
      </c>
      <c r="AT21" s="91">
        <v>1.9241045969452679</v>
      </c>
      <c r="AU21" s="91">
        <v>5.8051568668762101</v>
      </c>
      <c r="AV21" s="91">
        <v>11.466640232256919</v>
      </c>
      <c r="AW21" s="91">
        <v>2.765138365323057</v>
      </c>
      <c r="AX21" s="91">
        <v>0</v>
      </c>
      <c r="AY21" s="91">
        <v>0.812731959602363</v>
      </c>
      <c r="AZ21" s="91">
        <v>191.6073953200974</v>
      </c>
      <c r="BA21" s="91">
        <v>169.3108590602387</v>
      </c>
      <c r="BB21" s="91">
        <v>22.296536259858712</v>
      </c>
      <c r="BC21" s="91">
        <v>8.7696666060395499E-5</v>
      </c>
      <c r="BD21" s="91">
        <v>5.6285432409045495E-3</v>
      </c>
      <c r="BE21" s="91">
        <v>8.4658778598411502</v>
      </c>
      <c r="BF21" s="91">
        <v>0.20153896944945049</v>
      </c>
      <c r="BG21" s="91">
        <v>29.535183655186039</v>
      </c>
      <c r="BH21" s="91">
        <v>8.0347834696340801</v>
      </c>
      <c r="BI21" s="91">
        <v>4.0276325154758901</v>
      </c>
      <c r="BJ21" s="91">
        <v>73.853529702872009</v>
      </c>
      <c r="BK21" s="91">
        <v>2.9000686365845949</v>
      </c>
      <c r="BL21" s="91">
        <v>4.6161050663315502</v>
      </c>
      <c r="BM21" s="91">
        <v>16.31584875266562</v>
      </c>
      <c r="BN21" s="91">
        <v>2.2477658404152369E-2</v>
      </c>
      <c r="BO21" s="91">
        <v>62.544790067045597</v>
      </c>
      <c r="BP21" s="91">
        <v>0.74102882751791399</v>
      </c>
      <c r="BQ21" s="91">
        <v>0</v>
      </c>
      <c r="BR21" s="91">
        <v>5.1321361684771999E-3</v>
      </c>
      <c r="BS21" s="91">
        <v>0.1075321357260095</v>
      </c>
      <c r="BT21" s="91">
        <v>0</v>
      </c>
      <c r="BU21" s="91">
        <v>1.464080682550967E-2</v>
      </c>
      <c r="BV21" s="91">
        <v>306.47495738586872</v>
      </c>
      <c r="BW21" s="91">
        <v>0.1024427387870169</v>
      </c>
      <c r="BX21" s="48"/>
      <c r="BY21" s="79">
        <f t="shared" si="0"/>
        <v>7.34540556982409E-3</v>
      </c>
      <c r="BZ21" s="54">
        <f t="shared" si="1"/>
        <v>7.2578624312626466E-3</v>
      </c>
      <c r="CA21" s="79">
        <f t="shared" si="2"/>
        <v>8.1997449931982963E-3</v>
      </c>
      <c r="CB21" s="79">
        <f t="shared" si="3"/>
        <v>1.9545496123983628E-2</v>
      </c>
      <c r="CC21" s="79">
        <f t="shared" si="4"/>
        <v>7.4468148544228653E-3</v>
      </c>
      <c r="CD21" s="79">
        <f t="shared" si="5"/>
        <v>8.788100088429545E-3</v>
      </c>
      <c r="CE21" s="79">
        <f t="shared" si="6"/>
        <v>7.4623072888707759E-3</v>
      </c>
      <c r="CF21" s="79">
        <f t="shared" si="7"/>
        <v>8.7735102318830683E-3</v>
      </c>
      <c r="CH21" s="91">
        <f t="shared" si="8"/>
        <v>5.1738461343909421</v>
      </c>
      <c r="CI21" s="91">
        <f t="shared" si="9"/>
        <v>0.54486157704559446</v>
      </c>
    </row>
    <row r="22" spans="1:87" x14ac:dyDescent="0.25">
      <c r="A22" s="90" t="s">
        <v>129</v>
      </c>
      <c r="B22" s="91">
        <v>567.08895974999996</v>
      </c>
      <c r="C22" s="91">
        <v>23.41869234</v>
      </c>
      <c r="D22" s="91">
        <v>1047.9605723</v>
      </c>
      <c r="E22" s="91">
        <v>96.120789889999998</v>
      </c>
      <c r="F22" s="91">
        <v>89.154342249999999</v>
      </c>
      <c r="G22" s="91">
        <v>198.33862119</v>
      </c>
      <c r="H22" s="91">
        <v>91.063863010000006</v>
      </c>
      <c r="I22" s="91"/>
      <c r="J22" s="91"/>
      <c r="K22" s="91" t="s">
        <v>129</v>
      </c>
      <c r="L22" s="91">
        <v>1.4534691018039302E-2</v>
      </c>
      <c r="M22" s="91">
        <v>3.3864112417863898E-2</v>
      </c>
      <c r="N22" s="91">
        <v>6.8529808284925206E-2</v>
      </c>
      <c r="O22" s="91">
        <v>6.7375010883513192E-2</v>
      </c>
      <c r="P22" s="91">
        <v>5.3559347039468103E-2</v>
      </c>
      <c r="Q22" s="91">
        <v>1.0241192365989291E-2</v>
      </c>
      <c r="R22" s="91">
        <v>2.7836233379821249</v>
      </c>
      <c r="S22" s="91">
        <v>299.24547147536811</v>
      </c>
      <c r="T22" s="91">
        <v>571.32633656420501</v>
      </c>
      <c r="U22" s="91">
        <v>3.4941686374047096</v>
      </c>
      <c r="V22" s="91">
        <v>26.312647915240909</v>
      </c>
      <c r="W22" s="91">
        <v>0.547576695249259</v>
      </c>
      <c r="X22" s="91">
        <v>3.9109960858479703E-2</v>
      </c>
      <c r="Y22" s="91">
        <v>8.3621228112237198E-3</v>
      </c>
      <c r="Z22" s="91">
        <v>64.793199285758106</v>
      </c>
      <c r="AA22" s="91">
        <v>64.793199285758106</v>
      </c>
      <c r="AB22" s="91">
        <v>0</v>
      </c>
      <c r="AC22" s="91">
        <v>0</v>
      </c>
      <c r="AD22" s="91">
        <v>0.54222751126947499</v>
      </c>
      <c r="AE22" s="91">
        <v>7.9638439211406602E-3</v>
      </c>
      <c r="AF22" s="91">
        <v>0.31463847057120597</v>
      </c>
      <c r="AG22" s="91">
        <v>1.99381816608519E-2</v>
      </c>
      <c r="AH22" s="91">
        <v>0.12614112632461949</v>
      </c>
      <c r="AI22" s="91">
        <v>4.1517078046925298E-3</v>
      </c>
      <c r="AJ22" s="91">
        <v>23.567882535756112</v>
      </c>
      <c r="AK22" s="91">
        <v>0</v>
      </c>
      <c r="AL22" s="91">
        <v>118.1099609594514</v>
      </c>
      <c r="AM22" s="91">
        <v>950.99060592425997</v>
      </c>
      <c r="AN22" s="91">
        <v>105.6653952131042</v>
      </c>
      <c r="AO22" s="91">
        <v>1056.656001137364</v>
      </c>
      <c r="AP22" s="91">
        <v>5.9421860064926097E-5</v>
      </c>
      <c r="AQ22" s="91">
        <v>2.1660831628339299</v>
      </c>
      <c r="AR22" s="91">
        <v>0.77897791652198811</v>
      </c>
      <c r="AS22" s="91">
        <v>8.0354690756196305</v>
      </c>
      <c r="AT22" s="91">
        <v>1.0269159050248839</v>
      </c>
      <c r="AU22" s="91">
        <v>3.1495864210717697</v>
      </c>
      <c r="AV22" s="91">
        <v>5.8022224223284002</v>
      </c>
      <c r="AW22" s="91">
        <v>1.4675866977518359</v>
      </c>
      <c r="AX22" s="91">
        <v>0</v>
      </c>
      <c r="AY22" s="91">
        <v>0.45112817121094295</v>
      </c>
      <c r="AZ22" s="91">
        <v>96.876808482834093</v>
      </c>
      <c r="BA22" s="91">
        <v>89.6772015382749</v>
      </c>
      <c r="BB22" s="91">
        <v>7.1996069445592603</v>
      </c>
      <c r="BC22" s="91">
        <v>1.2258877737175979E-4</v>
      </c>
      <c r="BD22" s="91">
        <v>3.3493688718398001E-3</v>
      </c>
      <c r="BE22" s="91">
        <v>4.7072672009567995</v>
      </c>
      <c r="BF22" s="91">
        <v>0.22080796596063651</v>
      </c>
      <c r="BG22" s="91">
        <v>15.529052574722812</v>
      </c>
      <c r="BH22" s="91">
        <v>4.2766104063669399</v>
      </c>
      <c r="BI22" s="91">
        <v>2.1255188503998528</v>
      </c>
      <c r="BJ22" s="91">
        <v>38.8107019207768</v>
      </c>
      <c r="BK22" s="91">
        <v>7.6319984561508303</v>
      </c>
      <c r="BL22" s="91">
        <v>2.4692986445983918</v>
      </c>
      <c r="BM22" s="91">
        <v>8.8447114197214312</v>
      </c>
      <c r="BN22" s="91">
        <v>1.334306321202401E-2</v>
      </c>
      <c r="BO22" s="91">
        <v>200.0785297640499</v>
      </c>
      <c r="BP22" s="91">
        <v>3.8853895453216305</v>
      </c>
      <c r="BQ22" s="91">
        <v>0</v>
      </c>
      <c r="BR22" s="91">
        <v>1.335337680400359E-2</v>
      </c>
      <c r="BS22" s="91">
        <v>0.46620228863318902</v>
      </c>
      <c r="BT22" s="91">
        <v>0</v>
      </c>
      <c r="BU22" s="91">
        <v>0.224893623694637</v>
      </c>
      <c r="BV22" s="91">
        <v>91.675861079052197</v>
      </c>
      <c r="BW22" s="91">
        <v>0.23479940033895969</v>
      </c>
      <c r="BX22" s="48"/>
      <c r="BY22" s="79">
        <f t="shared" si="0"/>
        <v>7.4721553670751917E-3</v>
      </c>
      <c r="BZ22" s="54">
        <f t="shared" si="1"/>
        <v>6.3705604732374474E-3</v>
      </c>
      <c r="CA22" s="79">
        <f t="shared" si="2"/>
        <v>8.2974770875967573E-3</v>
      </c>
      <c r="CB22" s="79">
        <f t="shared" si="3"/>
        <v>7.865297337852491E-3</v>
      </c>
      <c r="CC22" s="79">
        <f t="shared" si="4"/>
        <v>5.8646530845209753E-3</v>
      </c>
      <c r="CD22" s="79">
        <f t="shared" si="5"/>
        <v>8.7724143871260821E-3</v>
      </c>
      <c r="CE22" s="79">
        <f t="shared" si="6"/>
        <v>6.7205370914803593E-3</v>
      </c>
      <c r="CF22" s="79" t="str">
        <f t="shared" si="7"/>
        <v/>
      </c>
      <c r="CH22" s="91">
        <f t="shared" si="8"/>
        <v>8.6954288373640338</v>
      </c>
      <c r="CI22" s="91">
        <f t="shared" si="9"/>
        <v>1.7399085740499061</v>
      </c>
    </row>
    <row r="23" spans="1:87" x14ac:dyDescent="0.25">
      <c r="A23" s="90" t="s">
        <v>22</v>
      </c>
      <c r="B23" s="91">
        <v>3398.8074689</v>
      </c>
      <c r="C23" s="91">
        <v>365.15998786</v>
      </c>
      <c r="D23" s="91">
        <v>6243.0738885999999</v>
      </c>
      <c r="E23" s="91">
        <v>1220.3485192000001</v>
      </c>
      <c r="F23" s="91">
        <v>849.23429925000005</v>
      </c>
      <c r="G23" s="91">
        <v>10406.235882000001</v>
      </c>
      <c r="H23" s="91">
        <v>451.62141609999998</v>
      </c>
      <c r="I23" s="91">
        <v>38.13502502</v>
      </c>
      <c r="J23" s="91"/>
      <c r="K23" s="91" t="s">
        <v>22</v>
      </c>
      <c r="L23" s="91">
        <v>0</v>
      </c>
      <c r="M23" s="91">
        <v>9.7457750872203507E-3</v>
      </c>
      <c r="N23" s="91">
        <v>0.50376275620337496</v>
      </c>
      <c r="O23" s="91">
        <v>0.50376275620337496</v>
      </c>
      <c r="P23" s="91">
        <v>0.203189923609847</v>
      </c>
      <c r="Q23" s="91">
        <v>6.9413211655836304E-3</v>
      </c>
      <c r="R23" s="91">
        <v>10.0768578061965</v>
      </c>
      <c r="S23" s="91">
        <v>1815.4738364459781</v>
      </c>
      <c r="T23" s="91">
        <v>3413.5790696781701</v>
      </c>
      <c r="U23" s="91">
        <v>39.002948485259296</v>
      </c>
      <c r="V23" s="91">
        <v>251.21788941616978</v>
      </c>
      <c r="W23" s="91">
        <v>15.454020413359951</v>
      </c>
      <c r="X23" s="91">
        <v>2.552160973027548E-2</v>
      </c>
      <c r="Y23" s="91">
        <v>0</v>
      </c>
      <c r="Z23" s="91">
        <v>149.08474009007722</v>
      </c>
      <c r="AA23" s="91">
        <v>149.08474009007722</v>
      </c>
      <c r="AB23" s="91">
        <v>38.123055944033396</v>
      </c>
      <c r="AC23" s="91">
        <v>0</v>
      </c>
      <c r="AD23" s="91">
        <v>6.2900600600818901</v>
      </c>
      <c r="AE23" s="91">
        <v>0</v>
      </c>
      <c r="AF23" s="91">
        <v>0.19945139979217008</v>
      </c>
      <c r="AG23" s="91">
        <v>1.7881466426362799E-3</v>
      </c>
      <c r="AH23" s="91">
        <v>0.2042408580454918</v>
      </c>
      <c r="AI23" s="91">
        <v>1.2068514556788298E-3</v>
      </c>
      <c r="AJ23" s="91">
        <v>368.06333042291402</v>
      </c>
      <c r="AK23" s="91">
        <v>0</v>
      </c>
      <c r="AL23" s="91">
        <v>705.02222511824903</v>
      </c>
      <c r="AM23" s="91">
        <v>5630.5967151183004</v>
      </c>
      <c r="AN23" s="91">
        <v>625.62166864205096</v>
      </c>
      <c r="AO23" s="91">
        <v>6256.2183837603498</v>
      </c>
      <c r="AP23" s="91">
        <v>0</v>
      </c>
      <c r="AQ23" s="91">
        <v>24.441060958850692</v>
      </c>
      <c r="AR23" s="91">
        <v>33.197945383151001</v>
      </c>
      <c r="AS23" s="91">
        <v>91.966950819110593</v>
      </c>
      <c r="AT23" s="91">
        <v>21.29020142600125</v>
      </c>
      <c r="AU23" s="91">
        <v>9.9784346129951409</v>
      </c>
      <c r="AV23" s="91">
        <v>45.1064649032555</v>
      </c>
      <c r="AW23" s="91">
        <v>20.342853954322351</v>
      </c>
      <c r="AX23" s="91">
        <v>0</v>
      </c>
      <c r="AY23" s="91">
        <v>3.6866338965668399</v>
      </c>
      <c r="AZ23" s="91">
        <v>1290.5478605435071</v>
      </c>
      <c r="BA23" s="91">
        <v>851.67514244095901</v>
      </c>
      <c r="BB23" s="91">
        <v>438.87271810254697</v>
      </c>
      <c r="BC23" s="91">
        <v>2.6005720994064018E-4</v>
      </c>
      <c r="BD23" s="91">
        <v>0.14477316159548492</v>
      </c>
      <c r="BE23" s="91">
        <v>308.19363345295602</v>
      </c>
      <c r="BF23" s="91">
        <v>0.37318203012615803</v>
      </c>
      <c r="BG23" s="91">
        <v>68.913884976912001</v>
      </c>
      <c r="BH23" s="91">
        <v>17.313472324222641</v>
      </c>
      <c r="BI23" s="91">
        <v>8.6186151799908401</v>
      </c>
      <c r="BJ23" s="91">
        <v>172.1575545731024</v>
      </c>
      <c r="BK23" s="91">
        <v>54.355784879693097</v>
      </c>
      <c r="BL23" s="91">
        <v>54.493545998500792</v>
      </c>
      <c r="BM23" s="91">
        <v>85.660774173481599</v>
      </c>
      <c r="BN23" s="91">
        <v>2.202912336568609</v>
      </c>
      <c r="BO23" s="91">
        <v>10404.59237363932</v>
      </c>
      <c r="BP23" s="91">
        <v>40.489841826514201</v>
      </c>
      <c r="BQ23" s="91">
        <v>181.94968430694848</v>
      </c>
      <c r="BR23" s="91">
        <v>1.5214685082535491E-2</v>
      </c>
      <c r="BS23" s="91">
        <v>19.577443178204572</v>
      </c>
      <c r="BT23" s="91">
        <v>0</v>
      </c>
      <c r="BU23" s="91">
        <v>0.22930182626696799</v>
      </c>
      <c r="BV23" s="91">
        <v>453.88124638733996</v>
      </c>
      <c r="BW23" s="91">
        <v>42.519755849070904</v>
      </c>
      <c r="BX23" s="48"/>
      <c r="BY23" s="79">
        <f t="shared" si="0"/>
        <v>4.3461128390867021E-3</v>
      </c>
      <c r="BZ23" s="54">
        <f t="shared" si="1"/>
        <v>7.9508781340718593E-3</v>
      </c>
      <c r="CA23" s="79">
        <f t="shared" si="2"/>
        <v>2.1054524413609763E-3</v>
      </c>
      <c r="CB23" s="79">
        <f t="shared" si="3"/>
        <v>5.752401075516219E-2</v>
      </c>
      <c r="CC23" s="79">
        <f t="shared" si="4"/>
        <v>2.8741693465685323E-3</v>
      </c>
      <c r="CD23" s="79">
        <f t="shared" si="5"/>
        <v>-1.579349516306835E-4</v>
      </c>
      <c r="CE23" s="79">
        <f t="shared" si="6"/>
        <v>5.0038156003647067E-3</v>
      </c>
      <c r="CF23" s="79">
        <f t="shared" si="7"/>
        <v>-3.1386044614700075E-4</v>
      </c>
      <c r="CH23" s="91">
        <f t="shared" si="8"/>
        <v>13.144495160349834</v>
      </c>
      <c r="CI23" s="91">
        <f t="shared" si="9"/>
        <v>-1.6435083606811531</v>
      </c>
    </row>
    <row r="24" spans="1:87" x14ac:dyDescent="0.25">
      <c r="A24" s="90" t="s">
        <v>23</v>
      </c>
      <c r="B24" s="91">
        <v>1877.0848762999999</v>
      </c>
      <c r="C24" s="91">
        <v>101.14196902</v>
      </c>
      <c r="D24" s="91">
        <v>4150.5198182000004</v>
      </c>
      <c r="E24" s="91">
        <v>363.85948094999998</v>
      </c>
      <c r="F24" s="91">
        <v>251.54053551000001</v>
      </c>
      <c r="G24" s="91">
        <v>2817.0436841000001</v>
      </c>
      <c r="H24" s="91">
        <v>132.79723608</v>
      </c>
      <c r="I24" s="91">
        <v>42.956870410000001</v>
      </c>
      <c r="J24" s="91"/>
      <c r="K24" s="91" t="s">
        <v>23</v>
      </c>
      <c r="L24" s="91">
        <v>0</v>
      </c>
      <c r="M24" s="91">
        <v>0.1220462208975015</v>
      </c>
      <c r="N24" s="91">
        <v>5.4316763293837403E-2</v>
      </c>
      <c r="O24" s="91">
        <v>5.4316763293837403E-2</v>
      </c>
      <c r="P24" s="91">
        <v>2.2496908361579991E-2</v>
      </c>
      <c r="Q24" s="91">
        <v>2.729984083378801E-2</v>
      </c>
      <c r="R24" s="91">
        <v>1.1421759016246291</v>
      </c>
      <c r="S24" s="91">
        <v>178.33826907458791</v>
      </c>
      <c r="T24" s="91">
        <v>1880.51371365311</v>
      </c>
      <c r="U24" s="91">
        <v>1.849084789831172</v>
      </c>
      <c r="V24" s="91">
        <v>23.981474352590482</v>
      </c>
      <c r="W24" s="91">
        <v>0.497578052388431</v>
      </c>
      <c r="X24" s="91">
        <v>0.20065794096004591</v>
      </c>
      <c r="Y24" s="91">
        <v>0</v>
      </c>
      <c r="Z24" s="91">
        <v>22.98063081737256</v>
      </c>
      <c r="AA24" s="91">
        <v>22.98063081737256</v>
      </c>
      <c r="AB24" s="91">
        <v>43.100910290602201</v>
      </c>
      <c r="AC24" s="91">
        <v>0</v>
      </c>
      <c r="AD24" s="91">
        <v>1.9157900741300642</v>
      </c>
      <c r="AE24" s="91">
        <v>0</v>
      </c>
      <c r="AF24" s="91">
        <v>0.78445476465620501</v>
      </c>
      <c r="AG24" s="91">
        <v>7.03278399223972E-3</v>
      </c>
      <c r="AH24" s="91">
        <v>0.803294495856963</v>
      </c>
      <c r="AI24" s="91">
        <v>4.7462905825327601E-3</v>
      </c>
      <c r="AJ24" s="91">
        <v>101.4865408996621</v>
      </c>
      <c r="AK24" s="91">
        <v>0</v>
      </c>
      <c r="AL24" s="91">
        <v>157.2179859762885</v>
      </c>
      <c r="AM24" s="91">
        <v>3741.5558955402103</v>
      </c>
      <c r="AN24" s="91">
        <v>415.72841654458699</v>
      </c>
      <c r="AO24" s="91">
        <v>4157.2843120848102</v>
      </c>
      <c r="AP24" s="91">
        <v>0</v>
      </c>
      <c r="AQ24" s="91">
        <v>4.5108410673070996</v>
      </c>
      <c r="AR24" s="91">
        <v>12.96905778291968</v>
      </c>
      <c r="AS24" s="91">
        <v>32.501183106830297</v>
      </c>
      <c r="AT24" s="91">
        <v>7.7515153996704003</v>
      </c>
      <c r="AU24" s="91">
        <v>1.6031882409982439</v>
      </c>
      <c r="AV24" s="91">
        <v>11.06802300222115</v>
      </c>
      <c r="AW24" s="91">
        <v>6.6915496000154207</v>
      </c>
      <c r="AX24" s="91">
        <v>0</v>
      </c>
      <c r="AY24" s="91">
        <v>1.776454635905568</v>
      </c>
      <c r="AZ24" s="91">
        <v>364.65826654113602</v>
      </c>
      <c r="BA24" s="91">
        <v>251.8832810781613</v>
      </c>
      <c r="BB24" s="91">
        <v>112.77498546297599</v>
      </c>
      <c r="BC24" s="91">
        <v>8.4876639274238299E-3</v>
      </c>
      <c r="BD24" s="91">
        <v>6.3025577362941301E-2</v>
      </c>
      <c r="BE24" s="91">
        <v>127.732162891538</v>
      </c>
      <c r="BF24" s="91">
        <v>1.5105934544773119</v>
      </c>
      <c r="BG24" s="91">
        <v>8.0523676028593911</v>
      </c>
      <c r="BH24" s="91">
        <v>2.2356319773034121</v>
      </c>
      <c r="BI24" s="91">
        <v>0.78268368249034004</v>
      </c>
      <c r="BJ24" s="91">
        <v>20.09674400480603</v>
      </c>
      <c r="BK24" s="91">
        <v>6.3496894884496395</v>
      </c>
      <c r="BL24" s="91">
        <v>20.766160612267591</v>
      </c>
      <c r="BM24" s="91">
        <v>27.847700117142491</v>
      </c>
      <c r="BN24" s="91">
        <v>0.92793483225582296</v>
      </c>
      <c r="BO24" s="91">
        <v>2819.0140343149296</v>
      </c>
      <c r="BP24" s="91">
        <v>19.689316613505568</v>
      </c>
      <c r="BQ24" s="91">
        <v>66.564826534830104</v>
      </c>
      <c r="BR24" s="91">
        <v>5.9839971880487397E-2</v>
      </c>
      <c r="BS24" s="91">
        <v>14.98942391940607</v>
      </c>
      <c r="BT24" s="91">
        <v>0</v>
      </c>
      <c r="BU24" s="91">
        <v>5.3140424442203002E-2</v>
      </c>
      <c r="BV24" s="91">
        <v>133.10345531275311</v>
      </c>
      <c r="BW24" s="91">
        <v>44.6642805495269</v>
      </c>
      <c r="BX24" s="48"/>
      <c r="BY24" s="79">
        <f t="shared" si="0"/>
        <v>1.8266821050036029E-3</v>
      </c>
      <c r="BZ24" s="54">
        <f t="shared" si="1"/>
        <v>3.4068140357635486E-3</v>
      </c>
      <c r="CA24" s="79">
        <f t="shared" si="2"/>
        <v>1.629794382657209E-3</v>
      </c>
      <c r="CB24" s="79">
        <f t="shared" si="3"/>
        <v>2.1953133914512568E-3</v>
      </c>
      <c r="CC24" s="79">
        <f t="shared" si="4"/>
        <v>1.3625858252482941E-3</v>
      </c>
      <c r="CD24" s="79">
        <f t="shared" si="5"/>
        <v>6.9943899913609692E-4</v>
      </c>
      <c r="CE24" s="79">
        <f t="shared" si="6"/>
        <v>2.305915708732331E-3</v>
      </c>
      <c r="CF24" s="79">
        <f t="shared" si="7"/>
        <v>3.3531278984576356E-3</v>
      </c>
      <c r="CH24" s="91">
        <f t="shared" si="8"/>
        <v>6.7644938848097809</v>
      </c>
      <c r="CI24" s="91">
        <f t="shared" si="9"/>
        <v>1.9703502149295673</v>
      </c>
    </row>
    <row r="25" spans="1:87" x14ac:dyDescent="0.25">
      <c r="A25" s="90" t="s">
        <v>24</v>
      </c>
      <c r="B25" s="91">
        <v>3803.6123068000002</v>
      </c>
      <c r="C25" s="91">
        <v>546.702088</v>
      </c>
      <c r="D25" s="91">
        <v>685.59140413</v>
      </c>
      <c r="E25" s="91">
        <v>297.84257427</v>
      </c>
      <c r="F25" s="91">
        <v>278.17183624</v>
      </c>
      <c r="G25" s="91">
        <v>7.5765361799999997</v>
      </c>
      <c r="H25" s="91">
        <v>132.62353773999999</v>
      </c>
      <c r="I25" s="91">
        <v>7.3043369399999998</v>
      </c>
      <c r="J25" s="91"/>
      <c r="K25" s="91" t="s">
        <v>24</v>
      </c>
      <c r="L25" s="91">
        <v>0</v>
      </c>
      <c r="M25" s="91">
        <v>0.34769441481836599</v>
      </c>
      <c r="N25" s="91">
        <v>0.34133595471338601</v>
      </c>
      <c r="O25" s="91">
        <v>0.34133595471338601</v>
      </c>
      <c r="P25" s="91">
        <v>2.0541784258998899E-2</v>
      </c>
      <c r="Q25" s="91">
        <v>2.6965039041686029E-2</v>
      </c>
      <c r="R25" s="91">
        <v>1.589065554012157</v>
      </c>
      <c r="S25" s="91">
        <v>287.73310288878019</v>
      </c>
      <c r="T25" s="91">
        <v>3818.24871628036</v>
      </c>
      <c r="U25" s="91">
        <v>1.3290421761656099</v>
      </c>
      <c r="V25" s="91">
        <v>3.4407117210152101</v>
      </c>
      <c r="W25" s="91">
        <v>6.9981753136857297E-2</v>
      </c>
      <c r="X25" s="91">
        <v>1.29924852169425</v>
      </c>
      <c r="Y25" s="91">
        <v>0</v>
      </c>
      <c r="Z25" s="91">
        <v>114.72331429843939</v>
      </c>
      <c r="AA25" s="91">
        <v>114.72331429843939</v>
      </c>
      <c r="AB25" s="91">
        <v>7.3651438597419299</v>
      </c>
      <c r="AC25" s="91">
        <v>0</v>
      </c>
      <c r="AD25" s="91">
        <v>6.8298241803953899E-2</v>
      </c>
      <c r="AE25" s="91">
        <v>0</v>
      </c>
      <c r="AF25" s="91">
        <v>2.1700187196481351</v>
      </c>
      <c r="AG25" s="91">
        <v>6.41626151755154E-2</v>
      </c>
      <c r="AH25" s="91">
        <v>4.0586950112270301</v>
      </c>
      <c r="AI25" s="91">
        <v>7.3519769194596393E-2</v>
      </c>
      <c r="AJ25" s="91">
        <v>548.58864268908599</v>
      </c>
      <c r="AK25" s="91">
        <v>0</v>
      </c>
      <c r="AL25" s="91">
        <v>137.32931727850419</v>
      </c>
      <c r="AM25" s="91">
        <v>620.376382068927</v>
      </c>
      <c r="AN25" s="91">
        <v>68.930709970072101</v>
      </c>
      <c r="AO25" s="91">
        <v>689.30709203899903</v>
      </c>
      <c r="AP25" s="91">
        <v>0</v>
      </c>
      <c r="AQ25" s="91">
        <v>0.38128805799258003</v>
      </c>
      <c r="AR25" s="91">
        <v>1.6950997813014927</v>
      </c>
      <c r="AS25" s="91">
        <v>1.9830702023677551</v>
      </c>
      <c r="AT25" s="91">
        <v>2.676747624354455</v>
      </c>
      <c r="AU25" s="91">
        <v>7.7477978224948494</v>
      </c>
      <c r="AV25" s="91">
        <v>15.430826330682212</v>
      </c>
      <c r="AW25" s="91">
        <v>3.3161660961104902</v>
      </c>
      <c r="AX25" s="91">
        <v>0</v>
      </c>
      <c r="AY25" s="91">
        <v>3.47205284758896</v>
      </c>
      <c r="AZ25" s="91">
        <v>310.16578034660898</v>
      </c>
      <c r="BA25" s="91">
        <v>279.44454255431867</v>
      </c>
      <c r="BB25" s="91">
        <v>30.721237792291401</v>
      </c>
      <c r="BC25" s="91">
        <v>2.9804050992906603E-2</v>
      </c>
      <c r="BD25" s="91">
        <v>1.847891995568699E-3</v>
      </c>
      <c r="BE25" s="91">
        <v>9.7780927691705593</v>
      </c>
      <c r="BF25" s="91">
        <v>15.93030958404294</v>
      </c>
      <c r="BG25" s="91">
        <v>40.734856721726999</v>
      </c>
      <c r="BH25" s="91">
        <v>10.006842365779839</v>
      </c>
      <c r="BI25" s="91">
        <v>5.2308879752200399</v>
      </c>
      <c r="BJ25" s="91">
        <v>101.8108368822235</v>
      </c>
      <c r="BK25" s="91">
        <v>0.85752613858826909</v>
      </c>
      <c r="BL25" s="91">
        <v>7.08678140247026</v>
      </c>
      <c r="BM25" s="91">
        <v>54.493128552941201</v>
      </c>
      <c r="BN25" s="91">
        <v>2.4638552224739091E-3</v>
      </c>
      <c r="BO25" s="91">
        <v>7.6399617365807302</v>
      </c>
      <c r="BP25" s="91">
        <v>1.0243591900575661</v>
      </c>
      <c r="BQ25" s="91">
        <v>0</v>
      </c>
      <c r="BR25" s="91">
        <v>1.0623126915766889</v>
      </c>
      <c r="BS25" s="91">
        <v>0.62626417248551602</v>
      </c>
      <c r="BT25" s="91">
        <v>4.3305347446220901E-2</v>
      </c>
      <c r="BU25" s="91">
        <v>0.89485711919066002</v>
      </c>
      <c r="BV25" s="91">
        <v>133.11763688475889</v>
      </c>
      <c r="BW25" s="91">
        <v>5.17884920254413E-2</v>
      </c>
      <c r="BX25" s="48"/>
      <c r="BY25" s="79">
        <f t="shared" si="0"/>
        <v>3.8480287420968799E-3</v>
      </c>
      <c r="BZ25" s="54">
        <f t="shared" si="1"/>
        <v>3.4507910807283822E-3</v>
      </c>
      <c r="CA25" s="79">
        <f t="shared" si="2"/>
        <v>5.4196827536280943E-3</v>
      </c>
      <c r="CB25" s="79">
        <f t="shared" si="3"/>
        <v>4.1374897819133678E-2</v>
      </c>
      <c r="CC25" s="79">
        <f t="shared" si="4"/>
        <v>4.5752522308570723E-3</v>
      </c>
      <c r="CD25" s="79">
        <f t="shared" si="5"/>
        <v>8.3713131005903104E-3</v>
      </c>
      <c r="CE25" s="79">
        <f t="shared" si="6"/>
        <v>3.7255765694288413E-3</v>
      </c>
      <c r="CF25" s="79">
        <f t="shared" si="7"/>
        <v>8.3247692763102586E-3</v>
      </c>
      <c r="CH25" s="91">
        <f t="shared" si="8"/>
        <v>3.7156879089990298</v>
      </c>
      <c r="CI25" s="91">
        <f t="shared" si="9"/>
        <v>6.3425556580730458E-2</v>
      </c>
    </row>
    <row r="26" spans="1:87" x14ac:dyDescent="0.25">
      <c r="A26" s="90" t="s">
        <v>25</v>
      </c>
      <c r="B26" s="91">
        <v>3564.1692527</v>
      </c>
      <c r="C26" s="91">
        <v>59.409457760000002</v>
      </c>
      <c r="D26" s="91">
        <v>13325.390703999999</v>
      </c>
      <c r="E26" s="91">
        <v>1241.5443198999999</v>
      </c>
      <c r="F26" s="91">
        <v>1087.1852617</v>
      </c>
      <c r="G26" s="91">
        <v>26660.234570000001</v>
      </c>
      <c r="H26" s="91">
        <v>296.88870298000001</v>
      </c>
      <c r="I26" s="91">
        <v>42.738477160000002</v>
      </c>
      <c r="J26" s="91"/>
      <c r="K26" s="91" t="s">
        <v>25</v>
      </c>
      <c r="L26" s="91">
        <v>0</v>
      </c>
      <c r="M26" s="91">
        <v>0</v>
      </c>
      <c r="N26" s="91">
        <v>4.1683942076224702E-2</v>
      </c>
      <c r="O26" s="91">
        <v>4.1683942076224702E-2</v>
      </c>
      <c r="P26" s="91">
        <v>1.680025918087269E-2</v>
      </c>
      <c r="Q26" s="91">
        <v>0</v>
      </c>
      <c r="R26" s="91">
        <v>0.18376995097859788</v>
      </c>
      <c r="S26" s="91">
        <v>130.34743199619629</v>
      </c>
      <c r="T26" s="91">
        <v>3564.0078813498803</v>
      </c>
      <c r="U26" s="91">
        <v>0.87535765633360196</v>
      </c>
      <c r="V26" s="91">
        <v>25.292776023657936</v>
      </c>
      <c r="W26" s="91">
        <v>0.44461929062649697</v>
      </c>
      <c r="X26" s="91">
        <v>0</v>
      </c>
      <c r="Y26" s="91">
        <v>0</v>
      </c>
      <c r="Z26" s="91">
        <v>11.19667720272512</v>
      </c>
      <c r="AA26" s="91">
        <v>11.19667720272512</v>
      </c>
      <c r="AB26" s="91">
        <v>42.685733876131096</v>
      </c>
      <c r="AC26" s="91">
        <v>0</v>
      </c>
      <c r="AD26" s="91">
        <v>4.73710137316833</v>
      </c>
      <c r="AE26" s="91">
        <v>0</v>
      </c>
      <c r="AF26" s="91">
        <v>0</v>
      </c>
      <c r="AG26" s="91">
        <v>0</v>
      </c>
      <c r="AH26" s="91">
        <v>0</v>
      </c>
      <c r="AI26" s="91">
        <v>0</v>
      </c>
      <c r="AJ26" s="91">
        <v>59.501308731184906</v>
      </c>
      <c r="AK26" s="91">
        <v>0</v>
      </c>
      <c r="AL26" s="91">
        <v>322.13323305058998</v>
      </c>
      <c r="AM26" s="91">
        <v>12010.75181634263</v>
      </c>
      <c r="AN26" s="91">
        <v>1334.528039759475</v>
      </c>
      <c r="AO26" s="91">
        <v>13345.27985610211</v>
      </c>
      <c r="AP26" s="91">
        <v>0</v>
      </c>
      <c r="AQ26" s="91">
        <v>9.4924562800327301</v>
      </c>
      <c r="AR26" s="91">
        <v>64.054546956794809</v>
      </c>
      <c r="AS26" s="91">
        <v>84.652458881165302</v>
      </c>
      <c r="AT26" s="91">
        <v>37.117114578062804</v>
      </c>
      <c r="AU26" s="91">
        <v>1.1349244189443159</v>
      </c>
      <c r="AV26" s="91">
        <v>46.943520945231498</v>
      </c>
      <c r="AW26" s="91">
        <v>31.526901678929697</v>
      </c>
      <c r="AX26" s="91">
        <v>0</v>
      </c>
      <c r="AY26" s="91">
        <v>5.0345385277534298</v>
      </c>
      <c r="AZ26" s="91">
        <v>1521.7935951814879</v>
      </c>
      <c r="BA26" s="91">
        <v>1087.079954007969</v>
      </c>
      <c r="BB26" s="91">
        <v>434.71364117351902</v>
      </c>
      <c r="BC26" s="91">
        <v>0</v>
      </c>
      <c r="BD26" s="91">
        <v>0.30355924041953902</v>
      </c>
      <c r="BE26" s="91">
        <v>625.59229744572394</v>
      </c>
      <c r="BF26" s="91">
        <v>0</v>
      </c>
      <c r="BG26" s="91">
        <v>16.593741060533361</v>
      </c>
      <c r="BH26" s="91">
        <v>4.4670600806891496</v>
      </c>
      <c r="BI26" s="91">
        <v>1.0103275977887631</v>
      </c>
      <c r="BJ26" s="91">
        <v>41.321281659198405</v>
      </c>
      <c r="BK26" s="91">
        <v>9.0481867995612699</v>
      </c>
      <c r="BL26" s="91">
        <v>96.882578618142801</v>
      </c>
      <c r="BM26" s="91">
        <v>110.4772561546982</v>
      </c>
      <c r="BN26" s="91">
        <v>4.6203050450569503</v>
      </c>
      <c r="BO26" s="91">
        <v>26669.726635356619</v>
      </c>
      <c r="BP26" s="91">
        <v>53.916486209645797</v>
      </c>
      <c r="BQ26" s="91">
        <v>653.39095121579294</v>
      </c>
      <c r="BR26" s="91">
        <v>0</v>
      </c>
      <c r="BS26" s="91">
        <v>43.068332653292302</v>
      </c>
      <c r="BT26" s="91">
        <v>0</v>
      </c>
      <c r="BU26" s="91">
        <v>1.695325955918579E-2</v>
      </c>
      <c r="BV26" s="91">
        <v>296.87557040184657</v>
      </c>
      <c r="BW26" s="91">
        <v>133.959200193714</v>
      </c>
      <c r="BX26" s="48"/>
      <c r="BY26" s="79">
        <f t="shared" si="0"/>
        <v>-4.5276006462778004E-5</v>
      </c>
      <c r="BZ26" s="54">
        <f t="shared" si="1"/>
        <v>1.5460664791111206E-3</v>
      </c>
      <c r="CA26" s="79">
        <f t="shared" si="2"/>
        <v>1.4925755307227298E-3</v>
      </c>
      <c r="CB26" s="79">
        <f t="shared" si="3"/>
        <v>0.22572635611112193</v>
      </c>
      <c r="CC26" s="79">
        <f t="shared" si="4"/>
        <v>-9.6862692809368043E-5</v>
      </c>
      <c r="CD26" s="79">
        <f t="shared" si="5"/>
        <v>3.5603832860870045E-4</v>
      </c>
      <c r="CE26" s="79">
        <f t="shared" si="6"/>
        <v>-4.4234011000129488E-5</v>
      </c>
      <c r="CF26" s="79">
        <f t="shared" si="7"/>
        <v>-1.2340936639237659E-3</v>
      </c>
      <c r="CH26" s="91">
        <f t="shared" si="8"/>
        <v>19.889152102110529</v>
      </c>
      <c r="CI26" s="91">
        <f t="shared" si="9"/>
        <v>9.4920653566186957</v>
      </c>
    </row>
    <row r="27" spans="1:87" x14ac:dyDescent="0.25">
      <c r="A27" s="90" t="s">
        <v>26</v>
      </c>
      <c r="B27" s="91">
        <v>655.48998228000005</v>
      </c>
      <c r="C27" s="91">
        <v>7.53304376</v>
      </c>
      <c r="D27" s="91">
        <v>2105.2168261000002</v>
      </c>
      <c r="E27" s="91">
        <v>411.41099715000001</v>
      </c>
      <c r="F27" s="91">
        <v>362.95266779000002</v>
      </c>
      <c r="G27" s="91">
        <v>979.73700224000004</v>
      </c>
      <c r="H27" s="91">
        <v>70.948279670000005</v>
      </c>
      <c r="I27" s="91">
        <v>14.54088176</v>
      </c>
      <c r="J27" s="91"/>
      <c r="K27" s="91" t="s">
        <v>26</v>
      </c>
      <c r="L27" s="91">
        <v>0</v>
      </c>
      <c r="M27" s="91">
        <v>0.20372730471844208</v>
      </c>
      <c r="N27" s="91">
        <v>4.0753932221630602E-2</v>
      </c>
      <c r="O27" s="91">
        <v>4.0753932221630602E-2</v>
      </c>
      <c r="P27" s="91">
        <v>1.9640346814596709E-2</v>
      </c>
      <c r="Q27" s="91">
        <v>0.14510031899116488</v>
      </c>
      <c r="R27" s="91">
        <v>6.2108845327072101E-2</v>
      </c>
      <c r="S27" s="91">
        <v>5.7856235104857205E-2</v>
      </c>
      <c r="T27" s="91">
        <v>655.83969886715408</v>
      </c>
      <c r="U27" s="91">
        <v>0</v>
      </c>
      <c r="V27" s="91">
        <v>1.207545461703069</v>
      </c>
      <c r="W27" s="91">
        <v>0</v>
      </c>
      <c r="X27" s="91">
        <v>0.53350410002061199</v>
      </c>
      <c r="Y27" s="91">
        <v>0</v>
      </c>
      <c r="Z27" s="91">
        <v>0.49087616296698</v>
      </c>
      <c r="AA27" s="91">
        <v>0.49087616296698</v>
      </c>
      <c r="AB27" s="91">
        <v>14.50783986132927</v>
      </c>
      <c r="AC27" s="91">
        <v>0</v>
      </c>
      <c r="AD27" s="91">
        <v>0.88980729034099904</v>
      </c>
      <c r="AE27" s="91">
        <v>0</v>
      </c>
      <c r="AF27" s="91">
        <v>4.16935644371544</v>
      </c>
      <c r="AG27" s="91">
        <v>3.73794591489056E-2</v>
      </c>
      <c r="AH27" s="91">
        <v>4.2694685965486503</v>
      </c>
      <c r="AI27" s="91">
        <v>2.522843196464886E-2</v>
      </c>
      <c r="AJ27" s="91">
        <v>7.5686389821260196</v>
      </c>
      <c r="AK27" s="91">
        <v>0</v>
      </c>
      <c r="AL27" s="91">
        <v>72.452094311524007</v>
      </c>
      <c r="AM27" s="91">
        <v>1891.3594088398672</v>
      </c>
      <c r="AN27" s="91">
        <v>210.1510735794125</v>
      </c>
      <c r="AO27" s="91">
        <v>2101.5104824192831</v>
      </c>
      <c r="AP27" s="91">
        <v>0</v>
      </c>
      <c r="AQ27" s="91">
        <v>1.6307048165699349</v>
      </c>
      <c r="AR27" s="91">
        <v>19.858926061387621</v>
      </c>
      <c r="AS27" s="91">
        <v>17.856660256287249</v>
      </c>
      <c r="AT27" s="91">
        <v>11.64796752922501</v>
      </c>
      <c r="AU27" s="91">
        <v>1.1340759561721141</v>
      </c>
      <c r="AV27" s="91">
        <v>14.68147706950621</v>
      </c>
      <c r="AW27" s="91">
        <v>9.7202893862883393</v>
      </c>
      <c r="AX27" s="91">
        <v>0</v>
      </c>
      <c r="AY27" s="91">
        <v>2.2949584854246869</v>
      </c>
      <c r="AZ27" s="91">
        <v>436.48856752238896</v>
      </c>
      <c r="BA27" s="91">
        <v>362.414027599441</v>
      </c>
      <c r="BB27" s="91">
        <v>74.074539922948389</v>
      </c>
      <c r="BC27" s="91">
        <v>5.4364622430926298E-3</v>
      </c>
      <c r="BD27" s="91">
        <v>9.5077842667151607E-2</v>
      </c>
      <c r="BE27" s="91">
        <v>194.64988145967919</v>
      </c>
      <c r="BF27" s="91">
        <v>7.8013315916819508</v>
      </c>
      <c r="BG27" s="91">
        <v>4.8559527386365398</v>
      </c>
      <c r="BH27" s="91">
        <v>1.4763050366793982</v>
      </c>
      <c r="BI27" s="91">
        <v>0.29632887172958022</v>
      </c>
      <c r="BJ27" s="91">
        <v>12.09156141360361</v>
      </c>
      <c r="BK27" s="91">
        <v>1.0284334385740501</v>
      </c>
      <c r="BL27" s="91">
        <v>30.021348974134249</v>
      </c>
      <c r="BM27" s="91">
        <v>50.348563311011503</v>
      </c>
      <c r="BN27" s="91">
        <v>1.4345454093707439</v>
      </c>
      <c r="BO27" s="91">
        <v>976.69353383047405</v>
      </c>
      <c r="BP27" s="91">
        <v>12.089962416279361</v>
      </c>
      <c r="BQ27" s="91">
        <v>23.92792418304969</v>
      </c>
      <c r="BR27" s="91">
        <v>0.31804932830458998</v>
      </c>
      <c r="BS27" s="91">
        <v>11.738276994586542</v>
      </c>
      <c r="BT27" s="91">
        <v>0</v>
      </c>
      <c r="BU27" s="91">
        <v>0.1649350503149852</v>
      </c>
      <c r="BV27" s="91">
        <v>70.895924621769495</v>
      </c>
      <c r="BW27" s="91">
        <v>27.811037887699833</v>
      </c>
      <c r="BX27" s="48"/>
      <c r="BY27" s="79">
        <f t="shared" si="0"/>
        <v>5.335193467604348E-4</v>
      </c>
      <c r="BZ27" s="54">
        <f t="shared" si="1"/>
        <v>4.7252111178522635E-3</v>
      </c>
      <c r="CA27" s="79">
        <f t="shared" si="2"/>
        <v>-1.7605519938690625E-3</v>
      </c>
      <c r="CB27" s="79">
        <f t="shared" si="3"/>
        <v>6.0955031698498065E-2</v>
      </c>
      <c r="CC27" s="79">
        <f t="shared" si="4"/>
        <v>-1.4840507822652857E-3</v>
      </c>
      <c r="CD27" s="79">
        <f t="shared" si="5"/>
        <v>-3.106413662613149E-3</v>
      </c>
      <c r="CE27" s="79">
        <f t="shared" si="6"/>
        <v>-7.3793259644951918E-4</v>
      </c>
      <c r="CF27" s="79">
        <f t="shared" si="7"/>
        <v>-2.2723449111334846E-3</v>
      </c>
      <c r="CH27" s="91">
        <f t="shared" si="8"/>
        <v>-3.7063436807170547</v>
      </c>
      <c r="CI27" s="91">
        <f t="shared" si="9"/>
        <v>-3.0434684095259854</v>
      </c>
    </row>
    <row r="28" spans="1:87" x14ac:dyDescent="0.25">
      <c r="A28" s="90" t="s">
        <v>27</v>
      </c>
      <c r="B28" s="91">
        <v>3534.2885511999998</v>
      </c>
      <c r="C28" s="91">
        <v>13.35533455</v>
      </c>
      <c r="D28" s="91">
        <v>6112.0055816000004</v>
      </c>
      <c r="E28" s="91">
        <v>357.26754927000002</v>
      </c>
      <c r="F28" s="91">
        <v>392.50183262000002</v>
      </c>
      <c r="G28" s="91">
        <v>12838.625271000001</v>
      </c>
      <c r="H28" s="91">
        <v>137.99093822</v>
      </c>
      <c r="I28" s="91">
        <v>24.958891940000001</v>
      </c>
      <c r="J28" s="91"/>
      <c r="K28" s="91" t="s">
        <v>27</v>
      </c>
      <c r="L28" s="91">
        <v>0</v>
      </c>
      <c r="M28" s="91">
        <v>0</v>
      </c>
      <c r="N28" s="91">
        <v>4.5597006164321399E-2</v>
      </c>
      <c r="O28" s="91">
        <v>4.5597006164321399E-2</v>
      </c>
      <c r="P28" s="91">
        <v>1.837737245986203E-2</v>
      </c>
      <c r="Q28" s="91">
        <v>0</v>
      </c>
      <c r="R28" s="91">
        <v>0.16715961363468279</v>
      </c>
      <c r="S28" s="91">
        <v>116.5622186729278</v>
      </c>
      <c r="T28" s="91">
        <v>3538.9615269211799</v>
      </c>
      <c r="U28" s="91">
        <v>0.95753061828733799</v>
      </c>
      <c r="V28" s="91">
        <v>23.926658216072319</v>
      </c>
      <c r="W28" s="91">
        <v>0.48635750412539802</v>
      </c>
      <c r="X28" s="91">
        <v>0</v>
      </c>
      <c r="Y28" s="91">
        <v>0</v>
      </c>
      <c r="Z28" s="91">
        <v>1.2311452696858951</v>
      </c>
      <c r="AA28" s="91">
        <v>1.2311452696858951</v>
      </c>
      <c r="AB28" s="91">
        <v>24.965530056316993</v>
      </c>
      <c r="AC28" s="91">
        <v>0</v>
      </c>
      <c r="AD28" s="91">
        <v>2.4255675394985561</v>
      </c>
      <c r="AE28" s="91">
        <v>0</v>
      </c>
      <c r="AF28" s="91">
        <v>0</v>
      </c>
      <c r="AG28" s="91">
        <v>0</v>
      </c>
      <c r="AH28" s="91">
        <v>0</v>
      </c>
      <c r="AI28" s="91">
        <v>0</v>
      </c>
      <c r="AJ28" s="91">
        <v>13.40183162860937</v>
      </c>
      <c r="AK28" s="91">
        <v>0</v>
      </c>
      <c r="AL28" s="91">
        <v>162.10113141200469</v>
      </c>
      <c r="AM28" s="91">
        <v>5593.6490177857795</v>
      </c>
      <c r="AN28" s="91">
        <v>621.51662119633693</v>
      </c>
      <c r="AO28" s="91">
        <v>6215.1656389821201</v>
      </c>
      <c r="AP28" s="91">
        <v>0</v>
      </c>
      <c r="AQ28" s="91">
        <v>5.3739465161626301</v>
      </c>
      <c r="AR28" s="91">
        <v>23.14925771479907</v>
      </c>
      <c r="AS28" s="91">
        <v>40.786243849931296</v>
      </c>
      <c r="AT28" s="91">
        <v>13.414973715394311</v>
      </c>
      <c r="AU28" s="91">
        <v>0.41419918649448401</v>
      </c>
      <c r="AV28" s="91">
        <v>16.974315823123078</v>
      </c>
      <c r="AW28" s="91">
        <v>11.395524617360291</v>
      </c>
      <c r="AX28" s="91">
        <v>0</v>
      </c>
      <c r="AY28" s="91">
        <v>1.81992720889344</v>
      </c>
      <c r="AZ28" s="91">
        <v>607.59053784983098</v>
      </c>
      <c r="BA28" s="91">
        <v>392.99366257080897</v>
      </c>
      <c r="BB28" s="91">
        <v>214.59687527902199</v>
      </c>
      <c r="BC28" s="91">
        <v>0</v>
      </c>
      <c r="BD28" s="91">
        <v>0.1097007838533484</v>
      </c>
      <c r="BE28" s="91">
        <v>226.08154584786999</v>
      </c>
      <c r="BF28" s="91">
        <v>0</v>
      </c>
      <c r="BG28" s="91">
        <v>6.0230122080942596</v>
      </c>
      <c r="BH28" s="91">
        <v>1.6208670778286662</v>
      </c>
      <c r="BI28" s="91">
        <v>0.36862785980808599</v>
      </c>
      <c r="BJ28" s="91">
        <v>14.998584147665579</v>
      </c>
      <c r="BK28" s="91">
        <v>6.6780802167795894</v>
      </c>
      <c r="BL28" s="91">
        <v>35.015120829819601</v>
      </c>
      <c r="BM28" s="91">
        <v>39.938314346026303</v>
      </c>
      <c r="BN28" s="91">
        <v>1.6696912037787199</v>
      </c>
      <c r="BO28" s="91">
        <v>12946.47388570136</v>
      </c>
      <c r="BP28" s="91">
        <v>24.955748160861098</v>
      </c>
      <c r="BQ28" s="91">
        <v>317.18852129389103</v>
      </c>
      <c r="BR28" s="91">
        <v>0</v>
      </c>
      <c r="BS28" s="91">
        <v>19.569292110918241</v>
      </c>
      <c r="BT28" s="91">
        <v>0</v>
      </c>
      <c r="BU28" s="91">
        <v>1.8072238667967318E-2</v>
      </c>
      <c r="BV28" s="91">
        <v>138.19493895952849</v>
      </c>
      <c r="BW28" s="91">
        <v>60.826451049304595</v>
      </c>
      <c r="BX28" s="48"/>
      <c r="BY28" s="79">
        <f t="shared" si="0"/>
        <v>1.3221828533478168E-3</v>
      </c>
      <c r="BZ28" s="54">
        <f t="shared" si="1"/>
        <v>3.4815360435407538E-3</v>
      </c>
      <c r="CA28" s="79">
        <f t="shared" si="2"/>
        <v>1.6878266226176199E-2</v>
      </c>
      <c r="CB28" s="79">
        <f t="shared" si="3"/>
        <v>0.70065974111366269</v>
      </c>
      <c r="CC28" s="79">
        <f t="shared" si="4"/>
        <v>1.253064087690804E-3</v>
      </c>
      <c r="CD28" s="79">
        <f t="shared" si="5"/>
        <v>8.4003242111107095E-3</v>
      </c>
      <c r="CE28" s="79">
        <f t="shared" si="6"/>
        <v>1.4783633053008294E-3</v>
      </c>
      <c r="CF28" s="79">
        <f t="shared" si="7"/>
        <v>2.659619799208194E-4</v>
      </c>
      <c r="CH28" s="91">
        <f t="shared" si="8"/>
        <v>103.1600573821197</v>
      </c>
      <c r="CI28" s="91">
        <f t="shared" si="9"/>
        <v>107.84861470135911</v>
      </c>
    </row>
    <row r="29" spans="1:87" x14ac:dyDescent="0.25">
      <c r="A29" s="90" t="s">
        <v>28</v>
      </c>
      <c r="B29" s="91">
        <v>129.68177624</v>
      </c>
      <c r="C29" s="91">
        <v>145.97552961</v>
      </c>
      <c r="D29" s="91">
        <v>241.90230091999999</v>
      </c>
      <c r="E29" s="91">
        <v>184.34528925000001</v>
      </c>
      <c r="F29" s="91">
        <v>184.24496367</v>
      </c>
      <c r="G29" s="91">
        <v>0.38965100000000003</v>
      </c>
      <c r="H29" s="91">
        <v>84.393155780000001</v>
      </c>
      <c r="I29" s="91">
        <v>9.3244299999999999E-3</v>
      </c>
      <c r="J29" s="91"/>
      <c r="K29" s="91" t="s">
        <v>28</v>
      </c>
      <c r="L29" s="91">
        <v>0</v>
      </c>
      <c r="M29" s="91">
        <v>1.4589235322894439E-2</v>
      </c>
      <c r="N29" s="91">
        <v>3.6845311342912301E-2</v>
      </c>
      <c r="O29" s="91">
        <v>3.6845311342912301E-2</v>
      </c>
      <c r="P29" s="91">
        <v>1.5080342796673221E-2</v>
      </c>
      <c r="Q29" s="91">
        <v>1.0390897566428E-2</v>
      </c>
      <c r="R29" s="91">
        <v>0.1288244343374283</v>
      </c>
      <c r="S29" s="91">
        <v>257.21999313557859</v>
      </c>
      <c r="T29" s="91">
        <v>130.2945867213412</v>
      </c>
      <c r="U29" s="91">
        <v>0.71245924415747508</v>
      </c>
      <c r="V29" s="91">
        <v>15.832772705135572</v>
      </c>
      <c r="W29" s="91">
        <v>0.36187872526992698</v>
      </c>
      <c r="X29" s="91">
        <v>3.8205289882702997E-2</v>
      </c>
      <c r="Y29" s="91">
        <v>0</v>
      </c>
      <c r="Z29" s="91">
        <v>74.016967572342892</v>
      </c>
      <c r="AA29" s="91">
        <v>74.016967572342892</v>
      </c>
      <c r="AB29" s="91">
        <v>9.3463170444837498E-3</v>
      </c>
      <c r="AC29" s="91">
        <v>0</v>
      </c>
      <c r="AD29" s="91">
        <v>0.35307580160166097</v>
      </c>
      <c r="AE29" s="91">
        <v>0</v>
      </c>
      <c r="AF29" s="91">
        <v>0.29857318294658697</v>
      </c>
      <c r="AG29" s="91">
        <v>2.6768065940243621E-3</v>
      </c>
      <c r="AH29" s="91">
        <v>0.30574376549656201</v>
      </c>
      <c r="AI29" s="91">
        <v>1.806661732320301E-3</v>
      </c>
      <c r="AJ29" s="91">
        <v>146.33123520086849</v>
      </c>
      <c r="AK29" s="91">
        <v>0</v>
      </c>
      <c r="AL29" s="91">
        <v>100.47740971654059</v>
      </c>
      <c r="AM29" s="91">
        <v>218.16035511323417</v>
      </c>
      <c r="AN29" s="91">
        <v>24.240051290750991</v>
      </c>
      <c r="AO29" s="91">
        <v>242.40040640398541</v>
      </c>
      <c r="AP29" s="91">
        <v>0</v>
      </c>
      <c r="AQ29" s="91">
        <v>1.360962999557366</v>
      </c>
      <c r="AR29" s="91">
        <v>1.4640237942646759</v>
      </c>
      <c r="AS29" s="91">
        <v>3.2594133651558304</v>
      </c>
      <c r="AT29" s="91">
        <v>1.9852781746832178</v>
      </c>
      <c r="AU29" s="91">
        <v>5.2317637737440501</v>
      </c>
      <c r="AV29" s="91">
        <v>12.518733605052979</v>
      </c>
      <c r="AW29" s="91">
        <v>2.9223670795923571</v>
      </c>
      <c r="AX29" s="91">
        <v>0</v>
      </c>
      <c r="AY29" s="91">
        <v>0.74151316551750701</v>
      </c>
      <c r="AZ29" s="91">
        <v>188.78355722151241</v>
      </c>
      <c r="BA29" s="91">
        <v>184.7201003069909</v>
      </c>
      <c r="BB29" s="91">
        <v>4.0634569145212893</v>
      </c>
      <c r="BC29" s="91">
        <v>3.8930923681498202E-4</v>
      </c>
      <c r="BD29" s="91">
        <v>6.9291352921399595E-5</v>
      </c>
      <c r="BE29" s="91">
        <v>5.5003443606320603</v>
      </c>
      <c r="BF29" s="91">
        <v>0.55865859775018201</v>
      </c>
      <c r="BG29" s="91">
        <v>33.575940528447802</v>
      </c>
      <c r="BH29" s="91">
        <v>8.3645542981530703</v>
      </c>
      <c r="BI29" s="91">
        <v>4.4795572169932099</v>
      </c>
      <c r="BJ29" s="91">
        <v>83.912601020629694</v>
      </c>
      <c r="BK29" s="91">
        <v>3.2910190369497401</v>
      </c>
      <c r="BL29" s="91">
        <v>4.57117732215589</v>
      </c>
      <c r="BM29" s="91">
        <v>18.89297519017617</v>
      </c>
      <c r="BN29" s="91">
        <v>1.535786085528305E-4</v>
      </c>
      <c r="BO29" s="91">
        <v>0.39056594983382581</v>
      </c>
      <c r="BP29" s="91">
        <v>0.82777244236540803</v>
      </c>
      <c r="BQ29" s="91">
        <v>9.5688492644829797E-3</v>
      </c>
      <c r="BR29" s="91">
        <v>2.277605239372341E-2</v>
      </c>
      <c r="BS29" s="91">
        <v>0.26759729036891622</v>
      </c>
      <c r="BT29" s="91">
        <v>0</v>
      </c>
      <c r="BU29" s="91">
        <v>2.525804256684135E-2</v>
      </c>
      <c r="BV29" s="91">
        <v>84.625045759464598</v>
      </c>
      <c r="BW29" s="91">
        <v>0.12655846812546501</v>
      </c>
      <c r="BX29" s="48"/>
      <c r="BY29" s="79">
        <f t="shared" si="0"/>
        <v>4.7254941990236225E-3</v>
      </c>
      <c r="BZ29" s="79">
        <f t="shared" si="1"/>
        <v>2.4367480756454702E-3</v>
      </c>
      <c r="CA29" s="79">
        <f t="shared" si="2"/>
        <v>2.059118421325625E-3</v>
      </c>
      <c r="CB29" s="79">
        <f t="shared" si="3"/>
        <v>2.4075841533945801E-2</v>
      </c>
      <c r="CC29" s="79">
        <f t="shared" si="4"/>
        <v>2.5788310710186399E-3</v>
      </c>
      <c r="CD29" s="79">
        <f t="shared" si="5"/>
        <v>2.3481264871020075E-3</v>
      </c>
      <c r="CE29" s="79">
        <f t="shared" si="6"/>
        <v>2.7477344261079509E-3</v>
      </c>
      <c r="CF29" s="79">
        <f t="shared" si="7"/>
        <v>2.3472796174940414E-3</v>
      </c>
      <c r="CH29" s="91">
        <f t="shared" si="8"/>
        <v>0.49810548398542664</v>
      </c>
      <c r="CI29" s="91">
        <f t="shared" si="9"/>
        <v>9.1494983382578443E-4</v>
      </c>
    </row>
    <row r="30" spans="1:87" x14ac:dyDescent="0.25">
      <c r="A30" s="90" t="s">
        <v>29</v>
      </c>
      <c r="B30" s="91">
        <v>96.855701330000002</v>
      </c>
      <c r="C30" s="91">
        <v>4.5380075099999999</v>
      </c>
      <c r="D30" s="91">
        <v>112.60347425</v>
      </c>
      <c r="E30" s="91">
        <v>13.68810292</v>
      </c>
      <c r="F30" s="91">
        <v>15.348421930000001</v>
      </c>
      <c r="G30" s="91">
        <v>39.449909310000002</v>
      </c>
      <c r="H30" s="91">
        <v>15.43499604</v>
      </c>
      <c r="I30" s="91">
        <v>0.92299613999999996</v>
      </c>
      <c r="J30" s="91"/>
      <c r="K30" s="91" t="s">
        <v>29</v>
      </c>
      <c r="L30" s="91">
        <v>1.330022866780204E-3</v>
      </c>
      <c r="M30" s="91">
        <v>2.6790149949569167E-3</v>
      </c>
      <c r="N30" s="91">
        <v>3.00543489766033E-2</v>
      </c>
      <c r="O30" s="91">
        <v>2.9948542321797601E-2</v>
      </c>
      <c r="P30" s="91">
        <v>1.4480424444848622E-2</v>
      </c>
      <c r="Q30" s="91">
        <v>6.3781602630114001E-4</v>
      </c>
      <c r="R30" s="91">
        <v>0.17999095464356202</v>
      </c>
      <c r="S30" s="91">
        <v>88.402805905807398</v>
      </c>
      <c r="T30" s="91">
        <v>97.635299525454997</v>
      </c>
      <c r="U30" s="91">
        <v>0.68183449109938898</v>
      </c>
      <c r="V30" s="91">
        <v>13.28908072304038</v>
      </c>
      <c r="W30" s="91">
        <v>0.30468402486218199</v>
      </c>
      <c r="X30" s="91">
        <v>2.4781725383466379E-3</v>
      </c>
      <c r="Y30" s="91">
        <v>7.6509202918919499E-4</v>
      </c>
      <c r="Z30" s="91">
        <v>7.2010341859627207</v>
      </c>
      <c r="AA30" s="91">
        <v>7.2010341859627207</v>
      </c>
      <c r="AB30" s="91">
        <v>0.93080350190975292</v>
      </c>
      <c r="AC30" s="91">
        <v>0</v>
      </c>
      <c r="AD30" s="91">
        <v>0.29795031908486103</v>
      </c>
      <c r="AE30" s="91">
        <v>7.2875883075667995E-4</v>
      </c>
      <c r="AF30" s="91">
        <v>2.0191068659292159E-2</v>
      </c>
      <c r="AG30" s="91">
        <v>1.747613082226881E-3</v>
      </c>
      <c r="AH30" s="91">
        <v>2.733462318711178E-3</v>
      </c>
      <c r="AI30" s="91">
        <v>3.2786872481357102E-4</v>
      </c>
      <c r="AJ30" s="91">
        <v>4.5722725408819498</v>
      </c>
      <c r="AK30" s="91">
        <v>0</v>
      </c>
      <c r="AL30" s="91">
        <v>28.855600676818948</v>
      </c>
      <c r="AM30" s="91">
        <v>102.21039970898991</v>
      </c>
      <c r="AN30" s="91">
        <v>11.35686649360383</v>
      </c>
      <c r="AO30" s="91">
        <v>113.5672662025938</v>
      </c>
      <c r="AP30" s="91">
        <v>5.4379242061982904E-6</v>
      </c>
      <c r="AQ30" s="91">
        <v>1.1495787480943789</v>
      </c>
      <c r="AR30" s="91">
        <v>0.14937437567860931</v>
      </c>
      <c r="AS30" s="91">
        <v>2.7088193525025188</v>
      </c>
      <c r="AT30" s="91">
        <v>0.19091637317636412</v>
      </c>
      <c r="AU30" s="91">
        <v>0.67386676367003295</v>
      </c>
      <c r="AV30" s="91">
        <v>0.94417295259511502</v>
      </c>
      <c r="AW30" s="91">
        <v>0.2642927054569898</v>
      </c>
      <c r="AX30" s="91">
        <v>0</v>
      </c>
      <c r="AY30" s="91">
        <v>9.6543797571608914E-2</v>
      </c>
      <c r="AZ30" s="91">
        <v>15.922163052740022</v>
      </c>
      <c r="BA30" s="91">
        <v>15.473153170521979</v>
      </c>
      <c r="BB30" s="91">
        <v>0.44900988221806898</v>
      </c>
      <c r="BC30" s="91">
        <v>0</v>
      </c>
      <c r="BD30" s="91">
        <v>1.2872379944553749E-3</v>
      </c>
      <c r="BE30" s="91">
        <v>1.2495287179571961</v>
      </c>
      <c r="BF30" s="91">
        <v>1.735698892728604E-2</v>
      </c>
      <c r="BG30" s="91">
        <v>2.5202590210375968</v>
      </c>
      <c r="BH30" s="91">
        <v>0.78539874446777602</v>
      </c>
      <c r="BI30" s="91">
        <v>0.35697607433985201</v>
      </c>
      <c r="BJ30" s="91">
        <v>6.29885282494749</v>
      </c>
      <c r="BK30" s="91">
        <v>2.7609210724780411</v>
      </c>
      <c r="BL30" s="91">
        <v>0.48057064435589097</v>
      </c>
      <c r="BM30" s="91">
        <v>1.4386068993645171</v>
      </c>
      <c r="BN30" s="91">
        <v>5.1490489811890604E-3</v>
      </c>
      <c r="BO30" s="91">
        <v>39.774915149611104</v>
      </c>
      <c r="BP30" s="91">
        <v>0.66850967488046997</v>
      </c>
      <c r="BQ30" s="91">
        <v>0</v>
      </c>
      <c r="BR30" s="91">
        <v>5.6582645976289297E-4</v>
      </c>
      <c r="BS30" s="91">
        <v>6.1342639329794807E-2</v>
      </c>
      <c r="BT30" s="91">
        <v>0</v>
      </c>
      <c r="BU30" s="91">
        <v>2.915735644438561E-2</v>
      </c>
      <c r="BV30" s="91">
        <v>15.560213076715311</v>
      </c>
      <c r="BW30" s="91">
        <v>0.1015146456759095</v>
      </c>
      <c r="BX30" s="48"/>
      <c r="BY30" s="79">
        <f t="shared" si="0"/>
        <v>8.0490687151064215E-3</v>
      </c>
      <c r="BZ30" s="79">
        <f t="shared" si="1"/>
        <v>7.5506774297845703E-3</v>
      </c>
      <c r="CA30" s="79">
        <f t="shared" si="2"/>
        <v>8.5591671039740996E-3</v>
      </c>
      <c r="CB30" s="79">
        <f t="shared" si="3"/>
        <v>0.16321181582261371</v>
      </c>
      <c r="CC30" s="79">
        <f t="shared" si="4"/>
        <v>8.1266491819708547E-3</v>
      </c>
      <c r="CD30" s="79">
        <f t="shared" si="5"/>
        <v>8.2384432637647928E-3</v>
      </c>
      <c r="CE30" s="79">
        <f t="shared" si="6"/>
        <v>8.1125409032052412E-3</v>
      </c>
      <c r="CF30" s="79">
        <f t="shared" si="7"/>
        <v>8.4587156667339392E-3</v>
      </c>
      <c r="CH30" s="91">
        <f t="shared" si="8"/>
        <v>0.96379195259379458</v>
      </c>
      <c r="CI30" s="91">
        <f t="shared" si="9"/>
        <v>0.32500583961110152</v>
      </c>
    </row>
    <row r="31" spans="1:87" x14ac:dyDescent="0.25">
      <c r="A31" s="90" t="s">
        <v>30</v>
      </c>
      <c r="B31" s="91">
        <v>534.15844930000003</v>
      </c>
      <c r="C31" s="91">
        <v>88.721036769999998</v>
      </c>
      <c r="D31" s="91">
        <v>874.52345614000001</v>
      </c>
      <c r="E31" s="91">
        <v>157.03616266</v>
      </c>
      <c r="F31" s="91">
        <v>146.58929268</v>
      </c>
      <c r="G31" s="91">
        <v>226.78262237999999</v>
      </c>
      <c r="H31" s="91">
        <v>69.319574009999997</v>
      </c>
      <c r="I31" s="91">
        <v>5.9917903199999998</v>
      </c>
      <c r="J31" s="91"/>
      <c r="K31" s="91" t="s">
        <v>30</v>
      </c>
      <c r="L31" s="91">
        <v>0</v>
      </c>
      <c r="M31" s="91">
        <v>0</v>
      </c>
      <c r="N31" s="91">
        <v>0.105423305383753</v>
      </c>
      <c r="O31" s="91">
        <v>0.105423305383753</v>
      </c>
      <c r="P31" s="91">
        <v>4.24897241687196E-2</v>
      </c>
      <c r="Q31" s="91">
        <v>0</v>
      </c>
      <c r="R31" s="91">
        <v>2.0072856404822552</v>
      </c>
      <c r="S31" s="91">
        <v>362.32676896673502</v>
      </c>
      <c r="T31" s="91">
        <v>537.91937830232996</v>
      </c>
      <c r="U31" s="91">
        <v>4.0451812485093903</v>
      </c>
      <c r="V31" s="91">
        <v>50.0418989708228</v>
      </c>
      <c r="W31" s="91">
        <v>1.1244931088311629</v>
      </c>
      <c r="X31" s="91">
        <v>0</v>
      </c>
      <c r="Y31" s="91">
        <v>0</v>
      </c>
      <c r="Z31" s="91">
        <v>35.433764280543301</v>
      </c>
      <c r="AA31" s="91">
        <v>35.433764280543301</v>
      </c>
      <c r="AB31" s="91">
        <v>6.0443562023820903</v>
      </c>
      <c r="AC31" s="91">
        <v>0</v>
      </c>
      <c r="AD31" s="91">
        <v>1.0969122051577129</v>
      </c>
      <c r="AE31" s="91">
        <v>0</v>
      </c>
      <c r="AF31" s="91">
        <v>0</v>
      </c>
      <c r="AG31" s="91">
        <v>0</v>
      </c>
      <c r="AH31" s="91">
        <v>0</v>
      </c>
      <c r="AI31" s="91">
        <v>0</v>
      </c>
      <c r="AJ31" s="91">
        <v>88.923983120223397</v>
      </c>
      <c r="AK31" s="91">
        <v>0</v>
      </c>
      <c r="AL31" s="91">
        <v>119.7276810818079</v>
      </c>
      <c r="AM31" s="91">
        <v>793.09568011924705</v>
      </c>
      <c r="AN31" s="91">
        <v>88.121718144162301</v>
      </c>
      <c r="AO31" s="91">
        <v>881.2173982634099</v>
      </c>
      <c r="AP31" s="91">
        <v>0</v>
      </c>
      <c r="AQ31" s="91">
        <v>4.4464331402084403</v>
      </c>
      <c r="AR31" s="91">
        <v>1.5309013750227329</v>
      </c>
      <c r="AS31" s="91">
        <v>10.332102540938159</v>
      </c>
      <c r="AT31" s="91">
        <v>1.9196155994422299</v>
      </c>
      <c r="AU31" s="91">
        <v>7.4149589464221606</v>
      </c>
      <c r="AV31" s="91">
        <v>8.5175397427206097</v>
      </c>
      <c r="AW31" s="91">
        <v>2.5890913977193111</v>
      </c>
      <c r="AX31" s="91">
        <v>0</v>
      </c>
      <c r="AY31" s="91">
        <v>1.0810516407821988</v>
      </c>
      <c r="AZ31" s="91">
        <v>159.9688073941507</v>
      </c>
      <c r="BA31" s="91">
        <v>147.45480925571169</v>
      </c>
      <c r="BB31" s="91">
        <v>12.51399813843922</v>
      </c>
      <c r="BC31" s="91">
        <v>0</v>
      </c>
      <c r="BD31" s="91">
        <v>1.7684450249949E-2</v>
      </c>
      <c r="BE31" s="91">
        <v>15.225662252263831</v>
      </c>
      <c r="BF31" s="91">
        <v>0.23844415416921499</v>
      </c>
      <c r="BG31" s="91">
        <v>22.66244581876898</v>
      </c>
      <c r="BH31" s="91">
        <v>7.8142450322701507</v>
      </c>
      <c r="BI31" s="91">
        <v>3.3089326286479501</v>
      </c>
      <c r="BJ31" s="91">
        <v>56.641375763267597</v>
      </c>
      <c r="BK31" s="91">
        <v>10.47533422521756</v>
      </c>
      <c r="BL31" s="91">
        <v>4.9742501765681695</v>
      </c>
      <c r="BM31" s="91">
        <v>13.447873759486761</v>
      </c>
      <c r="BN31" s="91">
        <v>7.0736517909797791E-2</v>
      </c>
      <c r="BO31" s="91">
        <v>228.77719263876719</v>
      </c>
      <c r="BP31" s="91">
        <v>2.3102626646862512</v>
      </c>
      <c r="BQ31" s="91">
        <v>0</v>
      </c>
      <c r="BR31" s="91">
        <v>0</v>
      </c>
      <c r="BS31" s="91">
        <v>0.19459657118073959</v>
      </c>
      <c r="BT31" s="91">
        <v>0</v>
      </c>
      <c r="BU31" s="91">
        <v>4.1784200148811901E-2</v>
      </c>
      <c r="BV31" s="91">
        <v>69.703835118746397</v>
      </c>
      <c r="BW31" s="91">
        <v>0.35478255592133801</v>
      </c>
      <c r="BX31" s="48"/>
      <c r="BY31" s="79">
        <f t="shared" si="0"/>
        <v>7.0408490350728796E-3</v>
      </c>
      <c r="BZ31" s="79">
        <f t="shared" si="1"/>
        <v>2.2874659450781288E-3</v>
      </c>
      <c r="CA31" s="79">
        <f t="shared" si="2"/>
        <v>7.6543883144722449E-3</v>
      </c>
      <c r="CB31" s="79">
        <f t="shared" si="3"/>
        <v>1.8674964316978293E-2</v>
      </c>
      <c r="CC31" s="79">
        <f t="shared" si="4"/>
        <v>5.9043642266634801E-3</v>
      </c>
      <c r="CD31" s="79">
        <f t="shared" si="5"/>
        <v>8.7950753802690795E-3</v>
      </c>
      <c r="CE31" s="79">
        <f t="shared" si="6"/>
        <v>5.5433276132217353E-3</v>
      </c>
      <c r="CF31" s="79">
        <f t="shared" si="7"/>
        <v>8.7729842959675657E-3</v>
      </c>
      <c r="CH31" s="91">
        <f t="shared" si="8"/>
        <v>6.6939421234098972</v>
      </c>
      <c r="CI31" s="91">
        <f t="shared" si="9"/>
        <v>1.9945702587671974</v>
      </c>
    </row>
    <row r="32" spans="1:87" x14ac:dyDescent="0.25">
      <c r="A32" s="90" t="s">
        <v>31</v>
      </c>
      <c r="B32" s="91">
        <v>107.23539624</v>
      </c>
      <c r="C32" s="91">
        <v>62.713037139999997</v>
      </c>
      <c r="D32" s="91">
        <v>257.34523380000002</v>
      </c>
      <c r="E32" s="91">
        <v>33.703932790000003</v>
      </c>
      <c r="F32" s="91">
        <v>33.33888056</v>
      </c>
      <c r="G32" s="91"/>
      <c r="H32" s="91">
        <v>15.805695719999999</v>
      </c>
      <c r="I32" s="91"/>
      <c r="J32" s="91"/>
      <c r="K32" s="91" t="s">
        <v>31</v>
      </c>
      <c r="L32" s="91">
        <v>0</v>
      </c>
      <c r="M32" s="91">
        <v>1.122541201276476E-2</v>
      </c>
      <c r="N32" s="91">
        <v>3.9923765894938606E-3</v>
      </c>
      <c r="O32" s="91">
        <v>3.9923765894938606E-3</v>
      </c>
      <c r="P32" s="91">
        <v>1.7859891036558131E-3</v>
      </c>
      <c r="Q32" s="91">
        <v>7.9946742812105499E-3</v>
      </c>
      <c r="R32" s="91">
        <v>0.42154227103963321</v>
      </c>
      <c r="S32" s="91">
        <v>33.543025625355362</v>
      </c>
      <c r="T32" s="91">
        <v>107.46162674025949</v>
      </c>
      <c r="U32" s="91">
        <v>3.6682733446320101E-2</v>
      </c>
      <c r="V32" s="91">
        <v>0.81518797972849999</v>
      </c>
      <c r="W32" s="91">
        <v>1.8632295728434639E-2</v>
      </c>
      <c r="X32" s="91">
        <v>2.9395715447367368E-2</v>
      </c>
      <c r="Y32" s="91">
        <v>0</v>
      </c>
      <c r="Z32" s="91">
        <v>10.88777987755296</v>
      </c>
      <c r="AA32" s="91">
        <v>10.88777987755296</v>
      </c>
      <c r="AB32" s="91">
        <v>0</v>
      </c>
      <c r="AC32" s="91">
        <v>0</v>
      </c>
      <c r="AD32" s="91">
        <v>1.8175326534279022E-2</v>
      </c>
      <c r="AE32" s="91">
        <v>0</v>
      </c>
      <c r="AF32" s="91">
        <v>0.22973186657274919</v>
      </c>
      <c r="AG32" s="91">
        <v>2.0595362864244847E-3</v>
      </c>
      <c r="AH32" s="91">
        <v>0.23524521977325369</v>
      </c>
      <c r="AI32" s="91">
        <v>1.3904906628912511E-3</v>
      </c>
      <c r="AJ32" s="91">
        <v>62.972743364934303</v>
      </c>
      <c r="AK32" s="91">
        <v>0</v>
      </c>
      <c r="AL32" s="91">
        <v>16.684675703943469</v>
      </c>
      <c r="AM32" s="91">
        <v>231.4882848003376</v>
      </c>
      <c r="AN32" s="91">
        <v>25.720918243778389</v>
      </c>
      <c r="AO32" s="91">
        <v>257.20920304411572</v>
      </c>
      <c r="AP32" s="91">
        <v>0</v>
      </c>
      <c r="AQ32" s="91">
        <v>7.0756541559880204E-2</v>
      </c>
      <c r="AR32" s="91">
        <v>0.25595852188617452</v>
      </c>
      <c r="AS32" s="91">
        <v>2.89958289313976</v>
      </c>
      <c r="AT32" s="91">
        <v>0.35360640995602799</v>
      </c>
      <c r="AU32" s="91">
        <v>0.95042408956173197</v>
      </c>
      <c r="AV32" s="91">
        <v>2.1995104117502962</v>
      </c>
      <c r="AW32" s="91">
        <v>0.50966415843803603</v>
      </c>
      <c r="AX32" s="91">
        <v>0</v>
      </c>
      <c r="AY32" s="91">
        <v>0.1611728042150872</v>
      </c>
      <c r="AZ32" s="91">
        <v>33.888217995764499</v>
      </c>
      <c r="BA32" s="91">
        <v>33.450720065353401</v>
      </c>
      <c r="BB32" s="91">
        <v>0.43749793041110502</v>
      </c>
      <c r="BC32" s="91">
        <v>2.9957638188461998E-4</v>
      </c>
      <c r="BD32" s="91">
        <v>4.9924436581292594E-5</v>
      </c>
      <c r="BE32" s="91">
        <v>0.987116444386271</v>
      </c>
      <c r="BF32" s="91">
        <v>0.429891808175839</v>
      </c>
      <c r="BG32" s="91">
        <v>5.8735613653174203</v>
      </c>
      <c r="BH32" s="91">
        <v>1.4701845301388319</v>
      </c>
      <c r="BI32" s="91">
        <v>0.78455746249523495</v>
      </c>
      <c r="BJ32" s="91">
        <v>14.67921960314977</v>
      </c>
      <c r="BK32" s="91">
        <v>0.58115957586494305</v>
      </c>
      <c r="BL32" s="91">
        <v>0.79965014784037303</v>
      </c>
      <c r="BM32" s="91">
        <v>3.9957862346944601</v>
      </c>
      <c r="BN32" s="91">
        <v>6.6572529307693499E-5</v>
      </c>
      <c r="BO32" s="91">
        <v>0</v>
      </c>
      <c r="BP32" s="91">
        <v>2.2959852559383851</v>
      </c>
      <c r="BQ32" s="91">
        <v>0</v>
      </c>
      <c r="BR32" s="91">
        <v>1.7524544314775847E-2</v>
      </c>
      <c r="BS32" s="91">
        <v>0.36624268098048529</v>
      </c>
      <c r="BT32" s="91">
        <v>0</v>
      </c>
      <c r="BU32" s="91">
        <v>1.5525114831296729E-2</v>
      </c>
      <c r="BV32" s="91">
        <v>15.85048642612252</v>
      </c>
      <c r="BW32" s="91">
        <v>1.3680789469623051E-2</v>
      </c>
      <c r="BX32" s="48"/>
      <c r="BY32" s="79">
        <f t="shared" si="0"/>
        <v>2.1096625572508817E-3</v>
      </c>
      <c r="BZ32" s="79">
        <f t="shared" si="1"/>
        <v>4.1411839830773883E-3</v>
      </c>
      <c r="CA32" s="79">
        <f t="shared" si="2"/>
        <v>-5.2859248207414019E-4</v>
      </c>
      <c r="CB32" s="79">
        <f t="shared" si="3"/>
        <v>5.4677656436335461E-3</v>
      </c>
      <c r="CC32" s="79">
        <f t="shared" si="4"/>
        <v>3.3546268943290994E-3</v>
      </c>
      <c r="CD32" s="79" t="str">
        <f t="shared" si="5"/>
        <v/>
      </c>
      <c r="CE32" s="79">
        <f t="shared" si="6"/>
        <v>2.8338332532774602E-3</v>
      </c>
      <c r="CF32" s="79" t="str">
        <f t="shared" si="7"/>
        <v/>
      </c>
      <c r="CH32" s="91">
        <f t="shared" si="8"/>
        <v>-0.13603075588429192</v>
      </c>
      <c r="CI32" s="91">
        <f t="shared" si="9"/>
        <v>0</v>
      </c>
    </row>
    <row r="33" spans="1:87" x14ac:dyDescent="0.25">
      <c r="A33" s="90" t="s">
        <v>32</v>
      </c>
      <c r="B33" s="91">
        <v>3272.9921884999999</v>
      </c>
      <c r="C33" s="91">
        <v>250.95679862</v>
      </c>
      <c r="D33" s="91">
        <v>2632.1760064</v>
      </c>
      <c r="E33" s="91">
        <v>403.56834720000001</v>
      </c>
      <c r="F33" s="91">
        <v>376.93705546000001</v>
      </c>
      <c r="G33" s="91">
        <v>340.17435074000002</v>
      </c>
      <c r="H33" s="91">
        <v>351.83567302</v>
      </c>
      <c r="I33" s="91">
        <v>11.761402500000001</v>
      </c>
      <c r="J33" s="91"/>
      <c r="K33" s="91" t="s">
        <v>32</v>
      </c>
      <c r="L33" s="91">
        <v>3.2063611554423704E-3</v>
      </c>
      <c r="M33" s="91">
        <v>0.1402304149810677</v>
      </c>
      <c r="N33" s="91">
        <v>0.73667783132829501</v>
      </c>
      <c r="O33" s="91">
        <v>0.736423004772499</v>
      </c>
      <c r="P33" s="91">
        <v>0.30447877895467701</v>
      </c>
      <c r="Q33" s="91">
        <v>8.559196795447449E-2</v>
      </c>
      <c r="R33" s="91">
        <v>11.85062804350693</v>
      </c>
      <c r="S33" s="91">
        <v>2105.4032821291139</v>
      </c>
      <c r="T33" s="91">
        <v>3292.7868142881498</v>
      </c>
      <c r="U33" s="91">
        <v>22.199021228147931</v>
      </c>
      <c r="V33" s="91">
        <v>333.19810635225201</v>
      </c>
      <c r="W33" s="91">
        <v>7.5676073407668696</v>
      </c>
      <c r="X33" s="91">
        <v>0.31502438103522301</v>
      </c>
      <c r="Y33" s="91">
        <v>1.8447898196068009E-3</v>
      </c>
      <c r="Z33" s="91">
        <v>105.49742372571249</v>
      </c>
      <c r="AA33" s="91">
        <v>105.49742372571249</v>
      </c>
      <c r="AB33" s="91">
        <v>11.864822455816611</v>
      </c>
      <c r="AC33" s="91">
        <v>0</v>
      </c>
      <c r="AD33" s="91">
        <v>7.3837959896470799</v>
      </c>
      <c r="AE33" s="91">
        <v>1.756789903933593E-3</v>
      </c>
      <c r="AF33" s="91">
        <v>2.4638917891170511</v>
      </c>
      <c r="AG33" s="91">
        <v>2.586578996566297E-2</v>
      </c>
      <c r="AH33" s="91">
        <v>2.479812377723833</v>
      </c>
      <c r="AI33" s="91">
        <v>1.5404691576199961E-2</v>
      </c>
      <c r="AJ33" s="91">
        <v>252.42790557493691</v>
      </c>
      <c r="AK33" s="91">
        <v>0</v>
      </c>
      <c r="AL33" s="91">
        <v>687.57949093073501</v>
      </c>
      <c r="AM33" s="91">
        <v>2386.3532697299802</v>
      </c>
      <c r="AN33" s="91">
        <v>265.15052316341161</v>
      </c>
      <c r="AO33" s="91">
        <v>2651.5037928933971</v>
      </c>
      <c r="AP33" s="91">
        <v>1.3111867336871761E-5</v>
      </c>
      <c r="AQ33" s="91">
        <v>28.724792562645916</v>
      </c>
      <c r="AR33" s="91">
        <v>3.078350604562464</v>
      </c>
      <c r="AS33" s="91">
        <v>85.625783521814796</v>
      </c>
      <c r="AT33" s="91">
        <v>4.1423839294079903</v>
      </c>
      <c r="AU33" s="91">
        <v>11.45678696407017</v>
      </c>
      <c r="AV33" s="91">
        <v>25.358690066524399</v>
      </c>
      <c r="AW33" s="91">
        <v>6.0418957720861695</v>
      </c>
      <c r="AX33" s="91">
        <v>0</v>
      </c>
      <c r="AY33" s="91">
        <v>1.638449970733642</v>
      </c>
      <c r="AZ33" s="91">
        <v>415.61355519704296</v>
      </c>
      <c r="BA33" s="91">
        <v>379.18245060316099</v>
      </c>
      <c r="BB33" s="91">
        <v>36.431104593881059</v>
      </c>
      <c r="BC33" s="91">
        <v>7.9509394445454796E-4</v>
      </c>
      <c r="BD33" s="91">
        <v>4.1320096011287603E-3</v>
      </c>
      <c r="BE33" s="91">
        <v>13.919660383493989</v>
      </c>
      <c r="BF33" s="91">
        <v>1.1948566665013189</v>
      </c>
      <c r="BG33" s="91">
        <v>67.8775708923758</v>
      </c>
      <c r="BH33" s="91">
        <v>17.388883724929208</v>
      </c>
      <c r="BI33" s="91">
        <v>9.1136793035599002</v>
      </c>
      <c r="BJ33" s="91">
        <v>169.6397601812192</v>
      </c>
      <c r="BK33" s="91">
        <v>71.555479485082103</v>
      </c>
      <c r="BL33" s="91">
        <v>9.6626281001118812</v>
      </c>
      <c r="BM33" s="91">
        <v>38.647723749841404</v>
      </c>
      <c r="BN33" s="91">
        <v>1.6203190198250589E-2</v>
      </c>
      <c r="BO33" s="91">
        <v>343.16649145776796</v>
      </c>
      <c r="BP33" s="91">
        <v>31.358120948030901</v>
      </c>
      <c r="BQ33" s="91">
        <v>0.30865022431941203</v>
      </c>
      <c r="BR33" s="91">
        <v>0.18560304602772298</v>
      </c>
      <c r="BS33" s="91">
        <v>4.3556602489830798</v>
      </c>
      <c r="BT33" s="91">
        <v>0</v>
      </c>
      <c r="BU33" s="91">
        <v>0.46602911208474701</v>
      </c>
      <c r="BV33" s="91">
        <v>354.25633049488204</v>
      </c>
      <c r="BW33" s="91">
        <v>2.4826273520296289</v>
      </c>
      <c r="BX33" s="48"/>
      <c r="BY33" s="79">
        <f t="shared" si="0"/>
        <v>6.0478683260230199E-3</v>
      </c>
      <c r="BZ33" s="79">
        <f t="shared" si="1"/>
        <v>5.8619928331348839E-3</v>
      </c>
      <c r="CA33" s="79">
        <f t="shared" si="2"/>
        <v>7.3428928940931591E-3</v>
      </c>
      <c r="CB33" s="79">
        <f t="shared" si="3"/>
        <v>2.9846760977697784E-2</v>
      </c>
      <c r="CC33" s="79">
        <f t="shared" si="4"/>
        <v>5.9569498690458531E-3</v>
      </c>
      <c r="CD33" s="79">
        <f t="shared" si="5"/>
        <v>8.795903369136944E-3</v>
      </c>
      <c r="CE33" s="79">
        <f t="shared" si="6"/>
        <v>6.8800797090988351E-3</v>
      </c>
      <c r="CF33" s="79">
        <f t="shared" si="7"/>
        <v>8.7931652553010116E-3</v>
      </c>
      <c r="CH33" s="91">
        <f t="shared" si="8"/>
        <v>19.32778649339707</v>
      </c>
      <c r="CI33" s="91">
        <f t="shared" si="9"/>
        <v>2.9921407177679384</v>
      </c>
    </row>
    <row r="34" spans="1:87" x14ac:dyDescent="0.25">
      <c r="A34" s="90" t="s">
        <v>33</v>
      </c>
      <c r="B34" s="91">
        <v>6199.8142786999997</v>
      </c>
      <c r="C34" s="91">
        <v>244.84532705999999</v>
      </c>
      <c r="D34" s="91">
        <v>6995.3958259999999</v>
      </c>
      <c r="E34" s="91">
        <v>1001.6226696</v>
      </c>
      <c r="F34" s="91">
        <v>884.94340133000003</v>
      </c>
      <c r="G34" s="91">
        <v>2817.3316862000001</v>
      </c>
      <c r="H34" s="91">
        <v>374.60980599999999</v>
      </c>
      <c r="I34" s="91">
        <v>49.542250379999999</v>
      </c>
      <c r="J34" s="91"/>
      <c r="K34" s="91" t="s">
        <v>33</v>
      </c>
      <c r="L34" s="91">
        <v>0</v>
      </c>
      <c r="M34" s="91">
        <v>0.17029597635408372</v>
      </c>
      <c r="N34" s="91">
        <v>0.34554590754515702</v>
      </c>
      <c r="O34" s="91">
        <v>0.34554590754515702</v>
      </c>
      <c r="P34" s="91">
        <v>0.1419558875723804</v>
      </c>
      <c r="Q34" s="91">
        <v>0.1212885361937201</v>
      </c>
      <c r="R34" s="91">
        <v>23.424031836333938</v>
      </c>
      <c r="S34" s="91">
        <v>1098.1731546023711</v>
      </c>
      <c r="T34" s="91">
        <v>6236.5083761953701</v>
      </c>
      <c r="U34" s="91">
        <v>25.792648201179162</v>
      </c>
      <c r="V34" s="91">
        <v>153.42663075482392</v>
      </c>
      <c r="W34" s="91">
        <v>3.32237888444633</v>
      </c>
      <c r="X34" s="91">
        <v>19.80353458623064</v>
      </c>
      <c r="Y34" s="91">
        <v>0</v>
      </c>
      <c r="Z34" s="91">
        <v>118.83473572565791</v>
      </c>
      <c r="AA34" s="91">
        <v>118.83473572565791</v>
      </c>
      <c r="AB34" s="91">
        <v>49.639778281547805</v>
      </c>
      <c r="AC34" s="91">
        <v>0</v>
      </c>
      <c r="AD34" s="91">
        <v>4.6741513760117899</v>
      </c>
      <c r="AE34" s="91">
        <v>0</v>
      </c>
      <c r="AF34" s="91">
        <v>3.4851921322495203</v>
      </c>
      <c r="AG34" s="91">
        <v>3.1244890468427003E-2</v>
      </c>
      <c r="AH34" s="91">
        <v>3.5688773067572699</v>
      </c>
      <c r="AI34" s="91">
        <v>2.1088148646660719E-2</v>
      </c>
      <c r="AJ34" s="91">
        <v>246.06420660904797</v>
      </c>
      <c r="AK34" s="91">
        <v>0</v>
      </c>
      <c r="AL34" s="91">
        <v>529.73842192143695</v>
      </c>
      <c r="AM34" s="91">
        <v>6302.3422128214097</v>
      </c>
      <c r="AN34" s="91">
        <v>700.260155393221</v>
      </c>
      <c r="AO34" s="91">
        <v>7002.6023682146297</v>
      </c>
      <c r="AP34" s="91">
        <v>0</v>
      </c>
      <c r="AQ34" s="91">
        <v>16.950468239058122</v>
      </c>
      <c r="AR34" s="91">
        <v>25.871828044996292</v>
      </c>
      <c r="AS34" s="91">
        <v>58.6383237875162</v>
      </c>
      <c r="AT34" s="91">
        <v>18.051949476677848</v>
      </c>
      <c r="AU34" s="91">
        <v>11.21451526359011</v>
      </c>
      <c r="AV34" s="91">
        <v>45.132922150718898</v>
      </c>
      <c r="AW34" s="91">
        <v>16.711493765439201</v>
      </c>
      <c r="AX34" s="91">
        <v>0</v>
      </c>
      <c r="AY34" s="91">
        <v>16.153073170323481</v>
      </c>
      <c r="AZ34" s="91">
        <v>1007.2107491101301</v>
      </c>
      <c r="BA34" s="91">
        <v>888.002001475523</v>
      </c>
      <c r="BB34" s="91">
        <v>119.20874763460588</v>
      </c>
      <c r="BC34" s="91">
        <v>0.20464840794655961</v>
      </c>
      <c r="BD34" s="91">
        <v>0.1107220920209217</v>
      </c>
      <c r="BE34" s="91">
        <v>260.65486982809369</v>
      </c>
      <c r="BF34" s="91">
        <v>6.3493317019913098</v>
      </c>
      <c r="BG34" s="91">
        <v>86.799249436994501</v>
      </c>
      <c r="BH34" s="91">
        <v>16.923962254997548</v>
      </c>
      <c r="BI34" s="91">
        <v>8.519664248857719</v>
      </c>
      <c r="BJ34" s="91">
        <v>216.90492146926991</v>
      </c>
      <c r="BK34" s="91">
        <v>33.485369442648405</v>
      </c>
      <c r="BL34" s="91">
        <v>62.506212413564896</v>
      </c>
      <c r="BM34" s="91">
        <v>94.217297678533001</v>
      </c>
      <c r="BN34" s="91">
        <v>1.6753400715069082</v>
      </c>
      <c r="BO34" s="91">
        <v>2817.0520578677938</v>
      </c>
      <c r="BP34" s="91">
        <v>25.419392196552103</v>
      </c>
      <c r="BQ34" s="91">
        <v>62.093525689467903</v>
      </c>
      <c r="BR34" s="91">
        <v>0.26584854599147817</v>
      </c>
      <c r="BS34" s="91">
        <v>17.32308039294054</v>
      </c>
      <c r="BT34" s="91">
        <v>0</v>
      </c>
      <c r="BU34" s="91">
        <v>0.520711271083515</v>
      </c>
      <c r="BV34" s="91">
        <v>376.07548670425501</v>
      </c>
      <c r="BW34" s="91">
        <v>45.765300742152903</v>
      </c>
      <c r="BX34" s="48"/>
      <c r="BY34" s="79">
        <f t="shared" si="0"/>
        <v>5.9185801131876161E-3</v>
      </c>
      <c r="BZ34" s="79">
        <f t="shared" si="1"/>
        <v>4.9781613710327983E-3</v>
      </c>
      <c r="CA34" s="79">
        <f t="shared" si="2"/>
        <v>1.0301836227544067E-3</v>
      </c>
      <c r="CB34" s="79">
        <f t="shared" si="3"/>
        <v>5.5790265932796086E-3</v>
      </c>
      <c r="CC34" s="79">
        <f t="shared" si="4"/>
        <v>3.4562664018129735E-3</v>
      </c>
      <c r="CD34" s="79">
        <f t="shared" si="5"/>
        <v>-9.9252897192065546E-5</v>
      </c>
      <c r="CE34" s="79">
        <f t="shared" si="6"/>
        <v>3.9125529571829238E-3</v>
      </c>
      <c r="CF34" s="79">
        <f t="shared" si="7"/>
        <v>1.9685803692756389E-3</v>
      </c>
      <c r="CH34" s="91">
        <f t="shared" si="8"/>
        <v>7.2065422146297351</v>
      </c>
      <c r="CI34" s="91">
        <f t="shared" si="9"/>
        <v>-0.2796283322063573</v>
      </c>
    </row>
    <row r="35" spans="1:87" x14ac:dyDescent="0.25">
      <c r="A35" s="90" t="s">
        <v>34</v>
      </c>
      <c r="B35" s="91">
        <v>875.13333656999998</v>
      </c>
      <c r="C35" s="91">
        <v>40.844492070000001</v>
      </c>
      <c r="D35" s="91">
        <v>5950.8003011999999</v>
      </c>
      <c r="E35" s="91">
        <v>558.51520549999998</v>
      </c>
      <c r="F35" s="91">
        <v>378.38893050000001</v>
      </c>
      <c r="G35" s="91">
        <v>7796.6511303999996</v>
      </c>
      <c r="H35" s="91">
        <v>116.70083454</v>
      </c>
      <c r="I35" s="91">
        <v>24.320064739999999</v>
      </c>
      <c r="J35" s="91"/>
      <c r="K35" s="91" t="s">
        <v>34</v>
      </c>
      <c r="L35" s="91">
        <v>0.12252458839597191</v>
      </c>
      <c r="M35" s="91">
        <v>0.27283428199837922</v>
      </c>
      <c r="N35" s="91">
        <v>0.15594181420625289</v>
      </c>
      <c r="O35" s="91">
        <v>0.1462116227044096</v>
      </c>
      <c r="P35" s="91">
        <v>0.28130497357760531</v>
      </c>
      <c r="Q35" s="91">
        <v>7.7332349302292103E-2</v>
      </c>
      <c r="R35" s="91">
        <v>0.48128301622196001</v>
      </c>
      <c r="S35" s="91">
        <v>1.5796265634837401</v>
      </c>
      <c r="T35" s="91">
        <v>876.67575702860904</v>
      </c>
      <c r="U35" s="91">
        <v>0.48004108927065497</v>
      </c>
      <c r="V35" s="91">
        <v>2.3789362708311907</v>
      </c>
      <c r="W35" s="91">
        <v>0.14434715797218861</v>
      </c>
      <c r="X35" s="91">
        <v>0.29661542432469601</v>
      </c>
      <c r="Y35" s="91">
        <v>7.0493333581353304E-2</v>
      </c>
      <c r="Z35" s="91">
        <v>0.46741855174413</v>
      </c>
      <c r="AA35" s="91">
        <v>0.46741855174413</v>
      </c>
      <c r="AB35" s="91">
        <v>24.318475368530059</v>
      </c>
      <c r="AC35" s="91">
        <v>0</v>
      </c>
      <c r="AD35" s="91">
        <v>1.789974592635456</v>
      </c>
      <c r="AE35" s="91">
        <v>6.7134896101787203E-2</v>
      </c>
      <c r="AF35" s="91">
        <v>2.393809292715817</v>
      </c>
      <c r="AG35" s="91">
        <v>0.1657551158032812</v>
      </c>
      <c r="AH35" s="91">
        <v>0.79871413065912589</v>
      </c>
      <c r="AI35" s="91">
        <v>3.3435534440714801E-2</v>
      </c>
      <c r="AJ35" s="91">
        <v>40.915154658972398</v>
      </c>
      <c r="AK35" s="91">
        <v>0</v>
      </c>
      <c r="AL35" s="91">
        <v>120.2269645992824</v>
      </c>
      <c r="AM35" s="91">
        <v>5350.1549801722804</v>
      </c>
      <c r="AN35" s="91">
        <v>594.46149997740201</v>
      </c>
      <c r="AO35" s="91">
        <v>5944.6164801496898</v>
      </c>
      <c r="AP35" s="91">
        <v>5.0089390344857905E-4</v>
      </c>
      <c r="AQ35" s="91">
        <v>3.5672545220434602</v>
      </c>
      <c r="AR35" s="91">
        <v>14.50214918004596</v>
      </c>
      <c r="AS35" s="91">
        <v>34.377826442269097</v>
      </c>
      <c r="AT35" s="91">
        <v>41.126602341088002</v>
      </c>
      <c r="AU35" s="91">
        <v>0.40771814381851401</v>
      </c>
      <c r="AV35" s="91">
        <v>8.5808166922953895</v>
      </c>
      <c r="AW35" s="91">
        <v>9.5269502994427793</v>
      </c>
      <c r="AX35" s="91">
        <v>0.46017967669218396</v>
      </c>
      <c r="AY35" s="91">
        <v>1.574327641440278</v>
      </c>
      <c r="AZ35" s="91">
        <v>558.58059244134199</v>
      </c>
      <c r="BA35" s="91">
        <v>378.58643689423798</v>
      </c>
      <c r="BB35" s="91">
        <v>179.99415554710438</v>
      </c>
      <c r="BC35" s="91">
        <v>2.6281661176055571</v>
      </c>
      <c r="BD35" s="91">
        <v>9.1832800145505003E-2</v>
      </c>
      <c r="BE35" s="91">
        <v>124.62548614207671</v>
      </c>
      <c r="BF35" s="91">
        <v>1.5166780314930248</v>
      </c>
      <c r="BG35" s="91">
        <v>32.442354324641542</v>
      </c>
      <c r="BH35" s="91">
        <v>1.384864964698489</v>
      </c>
      <c r="BI35" s="91">
        <v>1.146977316644344</v>
      </c>
      <c r="BJ35" s="91">
        <v>81.079898940127904</v>
      </c>
      <c r="BK35" s="91">
        <v>2.2302084069908492</v>
      </c>
      <c r="BL35" s="91">
        <v>23.672810549998012</v>
      </c>
      <c r="BM35" s="91">
        <v>31.678291941555422</v>
      </c>
      <c r="BN35" s="91">
        <v>2.1403317904286299</v>
      </c>
      <c r="BO35" s="91">
        <v>7801.3020409288001</v>
      </c>
      <c r="BP35" s="91">
        <v>23.776360782174308</v>
      </c>
      <c r="BQ35" s="91">
        <v>222.19618054531287</v>
      </c>
      <c r="BR35" s="91">
        <v>9.2856674518427801E-2</v>
      </c>
      <c r="BS35" s="91">
        <v>16.973237240507693</v>
      </c>
      <c r="BT35" s="91">
        <v>0</v>
      </c>
      <c r="BU35" s="91">
        <v>1.669289924343982</v>
      </c>
      <c r="BV35" s="91">
        <v>116.7827641330048</v>
      </c>
      <c r="BW35" s="91">
        <v>49.724312829870897</v>
      </c>
      <c r="BX35" s="48"/>
      <c r="BY35" s="79">
        <f t="shared" ref="BY35:BY61" si="10">+IF(B35=0,"",(T35-B35)/B35)</f>
        <v>1.7624976608186648E-3</v>
      </c>
      <c r="BZ35" s="79">
        <f t="shared" ref="BZ35:BZ61" si="11">IF(C35=0,"",(AJ35-C35)/C35)</f>
        <v>1.7300396061063475E-3</v>
      </c>
      <c r="CA35" s="79">
        <f t="shared" ref="CA35:CA61" si="12">IF(D35=0,"",(AO35-D35)/D35)</f>
        <v>-1.039157884203097E-3</v>
      </c>
      <c r="CB35" s="79">
        <f t="shared" ref="CB35:CB61" si="13">IF(E35=0,"",(AZ35-E35)/E35)</f>
        <v>1.1707280428198209E-4</v>
      </c>
      <c r="CC35" s="79">
        <f t="shared" ref="CC35:CC61" si="14">IF(F35=0,"",(BA35-F35)/F35)</f>
        <v>5.2196662829691841E-4</v>
      </c>
      <c r="CD35" s="79">
        <f t="shared" ref="CD35:CD61" si="15">IF(G35=0,"",(BO35-G35)/G35)</f>
        <v>5.9652669473257713E-4</v>
      </c>
      <c r="CE35" s="79">
        <f t="shared" ref="CE35:CE61" si="16">IF(H35=0,"",(BV35-H35)/H35)</f>
        <v>7.020480472804115E-4</v>
      </c>
      <c r="CF35" s="79">
        <f t="shared" ref="CF35:CF54" si="17">IF(I35=0,"",(AB35-I35)/I35)</f>
        <v>-6.5352271341865027E-5</v>
      </c>
      <c r="CH35" s="91">
        <f t="shared" ref="CH35:CH51" si="18">AO35-D35</f>
        <v>-6.1838210503101436</v>
      </c>
      <c r="CI35" s="91">
        <f t="shared" ref="CI35:CI51" si="19">BO35-G35</f>
        <v>4.650910528800523</v>
      </c>
    </row>
    <row r="36" spans="1:87" x14ac:dyDescent="0.25">
      <c r="A36" s="90" t="s">
        <v>35</v>
      </c>
      <c r="B36" s="91">
        <v>3735.2170596000001</v>
      </c>
      <c r="C36" s="91">
        <v>304.15721661999999</v>
      </c>
      <c r="D36" s="91">
        <v>14010.551986</v>
      </c>
      <c r="E36" s="91">
        <v>2012.7927462</v>
      </c>
      <c r="F36" s="91">
        <v>1616.5476974000001</v>
      </c>
      <c r="G36" s="91">
        <v>20240.755385</v>
      </c>
      <c r="H36" s="91">
        <v>344.38696958999998</v>
      </c>
      <c r="I36" s="91">
        <v>84.632169719999993</v>
      </c>
      <c r="J36" s="91"/>
      <c r="K36" s="91" t="s">
        <v>35</v>
      </c>
      <c r="L36" s="91">
        <v>0</v>
      </c>
      <c r="M36" s="91">
        <v>8.4377147640227607E-3</v>
      </c>
      <c r="N36" s="91">
        <v>0.17556994268907788</v>
      </c>
      <c r="O36" s="91">
        <v>0.17556994268907788</v>
      </c>
      <c r="P36" s="91">
        <v>7.0894721149489803E-2</v>
      </c>
      <c r="Q36" s="91">
        <v>6.0103028586451397E-3</v>
      </c>
      <c r="R36" s="91">
        <v>1.1692115874061688</v>
      </c>
      <c r="S36" s="91">
        <v>665.60229072388802</v>
      </c>
      <c r="T36" s="91">
        <v>3746.2977449666701</v>
      </c>
      <c r="U36" s="91">
        <v>3.7834379809788401</v>
      </c>
      <c r="V36" s="91">
        <v>90.257679920071695</v>
      </c>
      <c r="W36" s="91">
        <v>3.9347903717013999</v>
      </c>
      <c r="X36" s="91">
        <v>2.2096343180762368E-2</v>
      </c>
      <c r="Y36" s="91">
        <v>0</v>
      </c>
      <c r="Z36" s="91">
        <v>99.677889640771596</v>
      </c>
      <c r="AA36" s="91">
        <v>99.677889640771596</v>
      </c>
      <c r="AB36" s="91">
        <v>84.812500148769999</v>
      </c>
      <c r="AC36" s="91">
        <v>0</v>
      </c>
      <c r="AD36" s="91">
        <v>4.5813784600395699</v>
      </c>
      <c r="AE36" s="91">
        <v>0</v>
      </c>
      <c r="AF36" s="91">
        <v>0.17268456478976169</v>
      </c>
      <c r="AG36" s="91">
        <v>1.5481440608034742E-3</v>
      </c>
      <c r="AH36" s="91">
        <v>0.1768307095701537</v>
      </c>
      <c r="AI36" s="91">
        <v>1.044873449377469E-3</v>
      </c>
      <c r="AJ36" s="91">
        <v>305.99946893610371</v>
      </c>
      <c r="AK36" s="91">
        <v>0</v>
      </c>
      <c r="AL36" s="91">
        <v>436.14765538120599</v>
      </c>
      <c r="AM36" s="91">
        <v>12624.530830504242</v>
      </c>
      <c r="AN36" s="91">
        <v>1402.726134492081</v>
      </c>
      <c r="AO36" s="91">
        <v>14027.25696499633</v>
      </c>
      <c r="AP36" s="91">
        <v>0</v>
      </c>
      <c r="AQ36" s="91">
        <v>14.09513150659126</v>
      </c>
      <c r="AR36" s="91">
        <v>78.182707324735205</v>
      </c>
      <c r="AS36" s="91">
        <v>76.460945012402192</v>
      </c>
      <c r="AT36" s="91">
        <v>47.405969470063795</v>
      </c>
      <c r="AU36" s="91">
        <v>10.997812884802981</v>
      </c>
      <c r="AV36" s="91">
        <v>78.578474888583798</v>
      </c>
      <c r="AW36" s="91">
        <v>42.581554666655499</v>
      </c>
      <c r="AX36" s="91">
        <v>0</v>
      </c>
      <c r="AY36" s="91">
        <v>7.2429634767109201</v>
      </c>
      <c r="AZ36" s="91">
        <v>2042.576089124892</v>
      </c>
      <c r="BA36" s="91">
        <v>1621.9339531636531</v>
      </c>
      <c r="BB36" s="91">
        <v>420.64213596124102</v>
      </c>
      <c r="BC36" s="91">
        <v>2.2519794749692679E-4</v>
      </c>
      <c r="BD36" s="91">
        <v>0.35764570719312999</v>
      </c>
      <c r="BE36" s="91">
        <v>747.14463190153992</v>
      </c>
      <c r="BF36" s="91">
        <v>0.32315285195412102</v>
      </c>
      <c r="BG36" s="91">
        <v>82.035919091365002</v>
      </c>
      <c r="BH36" s="91">
        <v>20.814554029552902</v>
      </c>
      <c r="BI36" s="91">
        <v>9.5250768564294894</v>
      </c>
      <c r="BJ36" s="91">
        <v>204.84678293732799</v>
      </c>
      <c r="BK36" s="91">
        <v>23.419926343917929</v>
      </c>
      <c r="BL36" s="91">
        <v>122.63726519904971</v>
      </c>
      <c r="BM36" s="91">
        <v>163.81619432210618</v>
      </c>
      <c r="BN36" s="91">
        <v>5.4430223576337706</v>
      </c>
      <c r="BO36" s="91">
        <v>20272.545116674501</v>
      </c>
      <c r="BP36" s="91">
        <v>39.857727586705501</v>
      </c>
      <c r="BQ36" s="91">
        <v>411.82733610454301</v>
      </c>
      <c r="BR36" s="91">
        <v>1.317295537439441E-2</v>
      </c>
      <c r="BS36" s="91">
        <v>29.9101307062814</v>
      </c>
      <c r="BT36" s="91">
        <v>0</v>
      </c>
      <c r="BU36" s="91">
        <v>7.5754268886337295E-2</v>
      </c>
      <c r="BV36" s="91">
        <v>345.92304579220297</v>
      </c>
      <c r="BW36" s="91">
        <v>88.722322905955394</v>
      </c>
      <c r="BX36" s="48"/>
      <c r="BY36" s="79">
        <f t="shared" si="10"/>
        <v>2.9665438955391219E-3</v>
      </c>
      <c r="BZ36" s="79">
        <f t="shared" si="11"/>
        <v>6.0569081232925339E-3</v>
      </c>
      <c r="CA36" s="79">
        <f t="shared" si="12"/>
        <v>1.1923141224572573E-3</v>
      </c>
      <c r="CB36" s="79">
        <f t="shared" si="13"/>
        <v>1.4797024175052614E-2</v>
      </c>
      <c r="CC36" s="79">
        <f t="shared" si="14"/>
        <v>3.3319497917173087E-3</v>
      </c>
      <c r="CD36" s="79">
        <f t="shared" si="15"/>
        <v>1.5705803004792461E-3</v>
      </c>
      <c r="CE36" s="79">
        <f t="shared" si="16"/>
        <v>4.4603203310268191E-3</v>
      </c>
      <c r="CF36" s="79">
        <f t="shared" si="17"/>
        <v>2.1307551179015885E-3</v>
      </c>
      <c r="CH36" s="91">
        <f t="shared" si="18"/>
        <v>16.704978996329373</v>
      </c>
      <c r="CI36" s="91">
        <f t="shared" si="19"/>
        <v>31.789731674500217</v>
      </c>
    </row>
    <row r="37" spans="1:87" x14ac:dyDescent="0.25">
      <c r="A37" s="90" t="s">
        <v>36</v>
      </c>
      <c r="B37" s="91">
        <v>1462.2052913</v>
      </c>
      <c r="C37" s="91">
        <v>233.53022662000001</v>
      </c>
      <c r="D37" s="91">
        <v>485.05313409000001</v>
      </c>
      <c r="E37" s="91">
        <v>156.52373703000001</v>
      </c>
      <c r="F37" s="91">
        <v>166.51634651000001</v>
      </c>
      <c r="G37" s="91">
        <v>0.12993429000000001</v>
      </c>
      <c r="H37" s="91">
        <v>67.439072730000007</v>
      </c>
      <c r="I37" s="91"/>
      <c r="J37" s="91"/>
      <c r="K37" s="91" t="s">
        <v>36</v>
      </c>
      <c r="L37" s="91">
        <v>0</v>
      </c>
      <c r="M37" s="91">
        <v>0</v>
      </c>
      <c r="N37" s="91">
        <v>1.080345236918598E-2</v>
      </c>
      <c r="O37" s="91">
        <v>1.080345236918598E-2</v>
      </c>
      <c r="P37" s="91">
        <v>4.3542124208402798E-3</v>
      </c>
      <c r="Q37" s="91">
        <v>0</v>
      </c>
      <c r="R37" s="91">
        <v>6.4101736572562296E-2</v>
      </c>
      <c r="S37" s="91">
        <v>177.73345980802699</v>
      </c>
      <c r="T37" s="91">
        <v>1466.8485427598521</v>
      </c>
      <c r="U37" s="91">
        <v>0.23423351889978292</v>
      </c>
      <c r="V37" s="91">
        <v>5.0439371949770901</v>
      </c>
      <c r="W37" s="91">
        <v>0.11523419948411841</v>
      </c>
      <c r="X37" s="91">
        <v>0</v>
      </c>
      <c r="Y37" s="91">
        <v>0</v>
      </c>
      <c r="Z37" s="91">
        <v>64.526038741934997</v>
      </c>
      <c r="AA37" s="91">
        <v>64.526038741934997</v>
      </c>
      <c r="AB37" s="91">
        <v>0</v>
      </c>
      <c r="AC37" s="91">
        <v>0</v>
      </c>
      <c r="AD37" s="91">
        <v>0.1124081497379255</v>
      </c>
      <c r="AE37" s="91">
        <v>0</v>
      </c>
      <c r="AF37" s="91">
        <v>0</v>
      </c>
      <c r="AG37" s="91">
        <v>0</v>
      </c>
      <c r="AH37" s="91">
        <v>0</v>
      </c>
      <c r="AI37" s="91">
        <v>0</v>
      </c>
      <c r="AJ37" s="91">
        <v>234.45807066849639</v>
      </c>
      <c r="AK37" s="91">
        <v>0</v>
      </c>
      <c r="AL37" s="91">
        <v>72.805249198454504</v>
      </c>
      <c r="AM37" s="91">
        <v>438.55417828998401</v>
      </c>
      <c r="AN37" s="91">
        <v>48.728268495841505</v>
      </c>
      <c r="AO37" s="91">
        <v>487.28244678582598</v>
      </c>
      <c r="AP37" s="91">
        <v>0</v>
      </c>
      <c r="AQ37" s="91">
        <v>0.433306540929909</v>
      </c>
      <c r="AR37" s="91">
        <v>1.3406473555008072</v>
      </c>
      <c r="AS37" s="91">
        <v>1.1268516181811861</v>
      </c>
      <c r="AT37" s="91">
        <v>1.80864801600555</v>
      </c>
      <c r="AU37" s="91">
        <v>4.7416249838786904</v>
      </c>
      <c r="AV37" s="91">
        <v>11.45125364131902</v>
      </c>
      <c r="AW37" s="91">
        <v>2.6792331112176599</v>
      </c>
      <c r="AX37" s="91">
        <v>0</v>
      </c>
      <c r="AY37" s="91">
        <v>0.63124620994615099</v>
      </c>
      <c r="AZ37" s="91">
        <v>172.4778815030779</v>
      </c>
      <c r="BA37" s="91">
        <v>167.4501311456533</v>
      </c>
      <c r="BB37" s="91">
        <v>5.0277503574243294</v>
      </c>
      <c r="BC37" s="91">
        <v>0</v>
      </c>
      <c r="BD37" s="91">
        <v>1.7055947794551242E-5</v>
      </c>
      <c r="BE37" s="91">
        <v>5.0001040922193303</v>
      </c>
      <c r="BF37" s="91">
        <v>2.300197864823595E-4</v>
      </c>
      <c r="BG37" s="91">
        <v>30.754113578597398</v>
      </c>
      <c r="BH37" s="91">
        <v>7.6529587279331102</v>
      </c>
      <c r="BI37" s="91">
        <v>4.1019409896547998</v>
      </c>
      <c r="BJ37" s="91">
        <v>76.860174383505012</v>
      </c>
      <c r="BK37" s="91">
        <v>1.0659239702032099</v>
      </c>
      <c r="BL37" s="91">
        <v>4.1871959695100598</v>
      </c>
      <c r="BM37" s="91">
        <v>16.240674776919789</v>
      </c>
      <c r="BN37" s="91">
        <v>6.8233711977159895E-5</v>
      </c>
      <c r="BO37" s="91">
        <v>0.13101507630747838</v>
      </c>
      <c r="BP37" s="91">
        <v>0.332543577561069</v>
      </c>
      <c r="BQ37" s="91">
        <v>0</v>
      </c>
      <c r="BR37" s="91">
        <v>0</v>
      </c>
      <c r="BS37" s="91">
        <v>2.8931675288788913E-2</v>
      </c>
      <c r="BT37" s="91">
        <v>0</v>
      </c>
      <c r="BU37" s="91">
        <v>4.53280367420096E-3</v>
      </c>
      <c r="BV37" s="91">
        <v>67.763158963276396</v>
      </c>
      <c r="BW37" s="91">
        <v>3.6356999652220799E-2</v>
      </c>
      <c r="BX37" s="48"/>
      <c r="BY37" s="79">
        <f t="shared" si="10"/>
        <v>3.1755126913293511E-3</v>
      </c>
      <c r="BZ37" s="79">
        <f t="shared" si="11"/>
        <v>3.9731218606068016E-3</v>
      </c>
      <c r="CA37" s="79">
        <f t="shared" si="12"/>
        <v>4.5960175064291538E-3</v>
      </c>
      <c r="CB37" s="79">
        <f t="shared" si="13"/>
        <v>0.10192795531082963</v>
      </c>
      <c r="CC37" s="79">
        <f t="shared" si="14"/>
        <v>5.6077655751185888E-3</v>
      </c>
      <c r="CD37" s="79">
        <f t="shared" si="15"/>
        <v>8.3179452281485992E-3</v>
      </c>
      <c r="CE37" s="79">
        <f t="shared" si="16"/>
        <v>4.8056152043179142E-3</v>
      </c>
      <c r="CF37" s="79" t="str">
        <f t="shared" si="17"/>
        <v/>
      </c>
      <c r="CH37" s="91">
        <f t="shared" si="18"/>
        <v>2.2293126958259677</v>
      </c>
      <c r="CI37" s="91">
        <f t="shared" si="19"/>
        <v>1.0807863074783763E-3</v>
      </c>
    </row>
    <row r="38" spans="1:87" x14ac:dyDescent="0.25">
      <c r="A38" s="90" t="s">
        <v>37</v>
      </c>
      <c r="B38" s="91">
        <v>1100.5521807</v>
      </c>
      <c r="C38" s="91">
        <v>136.66926656000001</v>
      </c>
      <c r="D38" s="91">
        <v>487.78891777000001</v>
      </c>
      <c r="E38" s="91">
        <v>173.08416765999999</v>
      </c>
      <c r="F38" s="91">
        <v>176.42881742</v>
      </c>
      <c r="G38" s="91">
        <v>7.2522232200000003</v>
      </c>
      <c r="H38" s="91">
        <v>111.88632921</v>
      </c>
      <c r="I38" s="91"/>
      <c r="J38" s="91"/>
      <c r="K38" s="91" t="s">
        <v>37</v>
      </c>
      <c r="L38" s="91">
        <v>0</v>
      </c>
      <c r="M38" s="91">
        <v>3.0095598802228701E-2</v>
      </c>
      <c r="N38" s="91">
        <v>0.1262617339942789</v>
      </c>
      <c r="O38" s="91">
        <v>0.1262617339942789</v>
      </c>
      <c r="P38" s="91">
        <v>5.13635473304783E-2</v>
      </c>
      <c r="Q38" s="91">
        <v>2.1435074394307599E-2</v>
      </c>
      <c r="R38" s="91">
        <v>0.73863581802589207</v>
      </c>
      <c r="S38" s="91">
        <v>478.85688387330003</v>
      </c>
      <c r="T38" s="91">
        <v>1103.6822193929561</v>
      </c>
      <c r="U38" s="91">
        <v>2.8511773706377399</v>
      </c>
      <c r="V38" s="91">
        <v>56.2143672752591</v>
      </c>
      <c r="W38" s="91">
        <v>1.2825467037295581</v>
      </c>
      <c r="X38" s="91">
        <v>7.8811609817446102E-2</v>
      </c>
      <c r="Y38" s="91">
        <v>0</v>
      </c>
      <c r="Z38" s="91">
        <v>75.51395612556999</v>
      </c>
      <c r="AA38" s="91">
        <v>75.51395612556999</v>
      </c>
      <c r="AB38" s="91">
        <v>0</v>
      </c>
      <c r="AC38" s="91">
        <v>0</v>
      </c>
      <c r="AD38" s="91">
        <v>1.2510907223973051</v>
      </c>
      <c r="AE38" s="91">
        <v>0</v>
      </c>
      <c r="AF38" s="91">
        <v>0.61591175178956803</v>
      </c>
      <c r="AG38" s="91">
        <v>5.5219264229457001E-3</v>
      </c>
      <c r="AH38" s="91">
        <v>0.63070662059006599</v>
      </c>
      <c r="AI38" s="91">
        <v>3.72711622368094E-3</v>
      </c>
      <c r="AJ38" s="91">
        <v>136.98750377155699</v>
      </c>
      <c r="AK38" s="91">
        <v>0</v>
      </c>
      <c r="AL38" s="91">
        <v>168.50607086757321</v>
      </c>
      <c r="AM38" s="91">
        <v>440.75446728065299</v>
      </c>
      <c r="AN38" s="91">
        <v>48.972784955659499</v>
      </c>
      <c r="AO38" s="91">
        <v>489.72725223631204</v>
      </c>
      <c r="AP38" s="91">
        <v>0</v>
      </c>
      <c r="AQ38" s="91">
        <v>4.8338610657308001</v>
      </c>
      <c r="AR38" s="91">
        <v>1.413713877544271</v>
      </c>
      <c r="AS38" s="91">
        <v>11.426080615555801</v>
      </c>
      <c r="AT38" s="91">
        <v>1.9175025248433291</v>
      </c>
      <c r="AU38" s="91">
        <v>5.2852744070944597</v>
      </c>
      <c r="AV38" s="91">
        <v>11.736616191846199</v>
      </c>
      <c r="AW38" s="91">
        <v>2.7816631658371711</v>
      </c>
      <c r="AX38" s="91">
        <v>0</v>
      </c>
      <c r="AY38" s="91">
        <v>0.80420297822384501</v>
      </c>
      <c r="AZ38" s="91">
        <v>182.52598567105929</v>
      </c>
      <c r="BA38" s="91">
        <v>176.95463649861881</v>
      </c>
      <c r="BB38" s="91">
        <v>5.5713491724400104</v>
      </c>
      <c r="BC38" s="91">
        <v>8.0310091106003596E-4</v>
      </c>
      <c r="BD38" s="91">
        <v>1.5930098050562951E-3</v>
      </c>
      <c r="BE38" s="91">
        <v>6.1408004420267002</v>
      </c>
      <c r="BF38" s="91">
        <v>1.172125905961847</v>
      </c>
      <c r="BG38" s="91">
        <v>31.413061117632999</v>
      </c>
      <c r="BH38" s="91">
        <v>8.0184693331569505</v>
      </c>
      <c r="BI38" s="91">
        <v>4.2164051841686003</v>
      </c>
      <c r="BJ38" s="91">
        <v>78.507614025804997</v>
      </c>
      <c r="BK38" s="91">
        <v>11.66351641091066</v>
      </c>
      <c r="BL38" s="91">
        <v>4.4318404922920802</v>
      </c>
      <c r="BM38" s="91">
        <v>19.1069354100872</v>
      </c>
      <c r="BN38" s="91">
        <v>6.0153313822428698E-3</v>
      </c>
      <c r="BO38" s="91">
        <v>7.3059035147185902</v>
      </c>
      <c r="BP38" s="91">
        <v>2.80704312944638</v>
      </c>
      <c r="BQ38" s="91">
        <v>0</v>
      </c>
      <c r="BR38" s="91">
        <v>4.6984762936997299E-2</v>
      </c>
      <c r="BS38" s="91">
        <v>0.64329430547550803</v>
      </c>
      <c r="BT38" s="91">
        <v>0</v>
      </c>
      <c r="BU38" s="91">
        <v>7.2022284753385402E-2</v>
      </c>
      <c r="BV38" s="91">
        <v>112.25996527720361</v>
      </c>
      <c r="BW38" s="91">
        <v>0.42556769533171201</v>
      </c>
      <c r="BX38" s="48"/>
      <c r="BY38" s="79">
        <f t="shared" si="10"/>
        <v>2.8440620516196097E-3</v>
      </c>
      <c r="BZ38" s="79">
        <f t="shared" si="11"/>
        <v>2.3285206657435672E-3</v>
      </c>
      <c r="CA38" s="79">
        <f t="shared" si="12"/>
        <v>3.9737156702399357E-3</v>
      </c>
      <c r="CB38" s="79">
        <f t="shared" si="13"/>
        <v>5.4550442935985044E-2</v>
      </c>
      <c r="CC38" s="79">
        <f t="shared" si="14"/>
        <v>2.980346897451927E-3</v>
      </c>
      <c r="CD38" s="79">
        <f t="shared" si="15"/>
        <v>7.4019087788902782E-3</v>
      </c>
      <c r="CE38" s="79">
        <f t="shared" si="16"/>
        <v>3.3394255566497875E-3</v>
      </c>
      <c r="CF38" s="79" t="str">
        <f t="shared" si="17"/>
        <v/>
      </c>
      <c r="CH38" s="91">
        <f t="shared" si="18"/>
        <v>1.9383344663120283</v>
      </c>
      <c r="CI38" s="91">
        <f t="shared" si="19"/>
        <v>5.3680294718589927E-2</v>
      </c>
    </row>
    <row r="39" spans="1:87" x14ac:dyDescent="0.25">
      <c r="A39" s="90" t="s">
        <v>130</v>
      </c>
      <c r="B39" s="91">
        <v>3631.1792396999999</v>
      </c>
      <c r="C39" s="91">
        <v>452.58779987999998</v>
      </c>
      <c r="D39" s="91">
        <v>5526.2800606000001</v>
      </c>
      <c r="E39" s="91">
        <v>1339.5557274</v>
      </c>
      <c r="F39" s="91">
        <v>949.81088335000004</v>
      </c>
      <c r="G39" s="91">
        <v>3599.193863</v>
      </c>
      <c r="H39" s="91">
        <v>439.37932049</v>
      </c>
      <c r="I39" s="91">
        <v>44.613492720000004</v>
      </c>
      <c r="J39" s="91"/>
      <c r="K39" s="91" t="s">
        <v>130</v>
      </c>
      <c r="L39" s="91">
        <v>1.4368810512078549E-2</v>
      </c>
      <c r="M39" s="91">
        <v>0.14767336317608851</v>
      </c>
      <c r="N39" s="91">
        <v>0.31985022027665699</v>
      </c>
      <c r="O39" s="91">
        <v>0.31870930608356501</v>
      </c>
      <c r="P39" s="91">
        <v>0.15477062034755812</v>
      </c>
      <c r="Q39" s="91">
        <v>1.9917118414656289E-2</v>
      </c>
      <c r="R39" s="91">
        <v>9.8080680414793093</v>
      </c>
      <c r="S39" s="91">
        <v>1422.462229280929</v>
      </c>
      <c r="T39" s="91">
        <v>3647.6929108395598</v>
      </c>
      <c r="U39" s="91">
        <v>9.5294843501777393</v>
      </c>
      <c r="V39" s="91">
        <v>151.54182245262518</v>
      </c>
      <c r="W39" s="91">
        <v>3.9209247697878502</v>
      </c>
      <c r="X39" s="91">
        <v>7.4672545482387609E-2</v>
      </c>
      <c r="Y39" s="91">
        <v>8.2667685146910405E-3</v>
      </c>
      <c r="Z39" s="91">
        <v>257.66758484808889</v>
      </c>
      <c r="AA39" s="91">
        <v>257.66758484808889</v>
      </c>
      <c r="AB39" s="91">
        <v>44.877753385891396</v>
      </c>
      <c r="AC39" s="91">
        <v>0</v>
      </c>
      <c r="AD39" s="91">
        <v>3.1981668145273501</v>
      </c>
      <c r="AE39" s="91">
        <v>7.8725016585371108E-3</v>
      </c>
      <c r="AF39" s="91">
        <v>0.59243935265180592</v>
      </c>
      <c r="AG39" s="91">
        <v>2.2232373555559199E-2</v>
      </c>
      <c r="AH39" s="91">
        <v>0.41286360974619196</v>
      </c>
      <c r="AI39" s="91">
        <v>5.8069599791663101E-3</v>
      </c>
      <c r="AJ39" s="91">
        <v>456.29423053952502</v>
      </c>
      <c r="AK39" s="91">
        <v>0</v>
      </c>
      <c r="AL39" s="91">
        <v>593.52053498459395</v>
      </c>
      <c r="AM39" s="91">
        <v>5008.8022720393201</v>
      </c>
      <c r="AN39" s="91">
        <v>556.53349051626606</v>
      </c>
      <c r="AO39" s="91">
        <v>5565.33576255559</v>
      </c>
      <c r="AP39" s="91">
        <v>5.8743176485501801E-5</v>
      </c>
      <c r="AQ39" s="91">
        <v>18.117374047699698</v>
      </c>
      <c r="AR39" s="91">
        <v>16.95335113455355</v>
      </c>
      <c r="AS39" s="91">
        <v>84.179682771487506</v>
      </c>
      <c r="AT39" s="91">
        <v>18.886742833049482</v>
      </c>
      <c r="AU39" s="91">
        <v>24.287080122576981</v>
      </c>
      <c r="AV39" s="91">
        <v>57.678991969664203</v>
      </c>
      <c r="AW39" s="91">
        <v>17.797900763350349</v>
      </c>
      <c r="AX39" s="91">
        <v>0</v>
      </c>
      <c r="AY39" s="91">
        <v>4.2184472902439794</v>
      </c>
      <c r="AZ39" s="91">
        <v>1368.435798957433</v>
      </c>
      <c r="BA39" s="91">
        <v>955.00650685935</v>
      </c>
      <c r="BB39" s="91">
        <v>413.42929209808199</v>
      </c>
      <c r="BC39" s="91">
        <v>0.34593993209764201</v>
      </c>
      <c r="BD39" s="91">
        <v>6.8215296879908599E-2</v>
      </c>
      <c r="BE39" s="91">
        <v>132.5608665068315</v>
      </c>
      <c r="BF39" s="91">
        <v>0.96429715438416497</v>
      </c>
      <c r="BG39" s="91">
        <v>141.2635993650687</v>
      </c>
      <c r="BH39" s="91">
        <v>36.1433762297656</v>
      </c>
      <c r="BI39" s="91">
        <v>18.506082074769679</v>
      </c>
      <c r="BJ39" s="91">
        <v>353.02678046925303</v>
      </c>
      <c r="BK39" s="91">
        <v>44.2683141747276</v>
      </c>
      <c r="BL39" s="91">
        <v>36.2141923863378</v>
      </c>
      <c r="BM39" s="91">
        <v>95.118144270462906</v>
      </c>
      <c r="BN39" s="91">
        <v>0.972499060059413</v>
      </c>
      <c r="BO39" s="91">
        <v>3606.5877214812799</v>
      </c>
      <c r="BP39" s="91">
        <v>38.7210829839333</v>
      </c>
      <c r="BQ39" s="91">
        <v>17.720922956221678</v>
      </c>
      <c r="BR39" s="91">
        <v>3.4668146718254703E-2</v>
      </c>
      <c r="BS39" s="91">
        <v>5.0197592906861903</v>
      </c>
      <c r="BT39" s="91">
        <v>0</v>
      </c>
      <c r="BU39" s="91">
        <v>0.40510342345369399</v>
      </c>
      <c r="BV39" s="91">
        <v>441.78122966098306</v>
      </c>
      <c r="BW39" s="91">
        <v>3.85449214089076</v>
      </c>
      <c r="BX39" s="48"/>
      <c r="BY39" s="79">
        <f t="shared" si="10"/>
        <v>4.5477433223384944E-3</v>
      </c>
      <c r="BZ39" s="79">
        <f t="shared" si="11"/>
        <v>8.1894179659897388E-3</v>
      </c>
      <c r="CA39" s="79">
        <f t="shared" si="12"/>
        <v>7.0672679501063099E-3</v>
      </c>
      <c r="CB39" s="79">
        <f t="shared" si="13"/>
        <v>2.1559440168635261E-2</v>
      </c>
      <c r="CC39" s="79">
        <f t="shared" si="14"/>
        <v>5.4701663251371683E-3</v>
      </c>
      <c r="CD39" s="79">
        <f t="shared" si="15"/>
        <v>2.0543095934035128E-3</v>
      </c>
      <c r="CE39" s="79">
        <f t="shared" si="16"/>
        <v>5.4665958523137329E-3</v>
      </c>
      <c r="CF39" s="79">
        <f t="shared" si="17"/>
        <v>5.9233350670373592E-3</v>
      </c>
      <c r="CH39" s="91">
        <f t="shared" si="18"/>
        <v>39.055701955589939</v>
      </c>
      <c r="CI39" s="91">
        <f t="shared" si="19"/>
        <v>7.393858481279949</v>
      </c>
    </row>
    <row r="40" spans="1:87" x14ac:dyDescent="0.25">
      <c r="A40" s="90" t="s">
        <v>39</v>
      </c>
      <c r="B40" s="91">
        <v>215.78920294</v>
      </c>
      <c r="C40" s="91">
        <v>3.0662441399999998</v>
      </c>
      <c r="D40" s="91">
        <v>115.40568179</v>
      </c>
      <c r="E40" s="91">
        <v>38.883298140000001</v>
      </c>
      <c r="F40" s="91">
        <v>18.683848390000001</v>
      </c>
      <c r="G40" s="91"/>
      <c r="H40" s="91">
        <v>16.689634519999998</v>
      </c>
      <c r="I40" s="91"/>
      <c r="J40" s="91"/>
      <c r="K40" s="91" t="s">
        <v>39</v>
      </c>
      <c r="L40" s="91">
        <v>0</v>
      </c>
      <c r="M40" s="91">
        <v>0</v>
      </c>
      <c r="N40" s="91">
        <v>2.3428023299657659E-2</v>
      </c>
      <c r="O40" s="91">
        <v>2.3428023299657659E-2</v>
      </c>
      <c r="P40" s="91">
        <v>9.4424469485275796E-3</v>
      </c>
      <c r="Q40" s="91">
        <v>0</v>
      </c>
      <c r="R40" s="91">
        <v>8.5916685834443896E-2</v>
      </c>
      <c r="S40" s="91">
        <v>82.1304706422614</v>
      </c>
      <c r="T40" s="91">
        <v>217.0606321753549</v>
      </c>
      <c r="U40" s="91">
        <v>0.49198607605945799</v>
      </c>
      <c r="V40" s="91">
        <v>10.933159132260769</v>
      </c>
      <c r="W40" s="91">
        <v>0.24989435415268069</v>
      </c>
      <c r="X40" s="91">
        <v>0</v>
      </c>
      <c r="Y40" s="91">
        <v>0</v>
      </c>
      <c r="Z40" s="91">
        <v>10.16390848572231</v>
      </c>
      <c r="AA40" s="91">
        <v>10.16390848572231</v>
      </c>
      <c r="AB40" s="91">
        <v>0</v>
      </c>
      <c r="AC40" s="91">
        <v>0</v>
      </c>
      <c r="AD40" s="91">
        <v>0.243764994416794</v>
      </c>
      <c r="AE40" s="91">
        <v>0</v>
      </c>
      <c r="AF40" s="91">
        <v>0</v>
      </c>
      <c r="AG40" s="91">
        <v>0</v>
      </c>
      <c r="AH40" s="91">
        <v>0</v>
      </c>
      <c r="AI40" s="91">
        <v>0</v>
      </c>
      <c r="AJ40" s="91">
        <v>3.0857042863362896</v>
      </c>
      <c r="AK40" s="91">
        <v>0</v>
      </c>
      <c r="AL40" s="91">
        <v>27.731312025661708</v>
      </c>
      <c r="AM40" s="91">
        <v>104.6203203315751</v>
      </c>
      <c r="AN40" s="91">
        <v>11.624463495317929</v>
      </c>
      <c r="AO40" s="91">
        <v>116.244783826893</v>
      </c>
      <c r="AP40" s="91">
        <v>0</v>
      </c>
      <c r="AQ40" s="91">
        <v>0.93905030671803402</v>
      </c>
      <c r="AR40" s="91">
        <v>0.15038804543725881</v>
      </c>
      <c r="AS40" s="91">
        <v>2.1906540121364362</v>
      </c>
      <c r="AT40" s="91">
        <v>0.20290168929159952</v>
      </c>
      <c r="AU40" s="91">
        <v>0.53167703390157295</v>
      </c>
      <c r="AV40" s="91">
        <v>1.285041981514244</v>
      </c>
      <c r="AW40" s="91">
        <v>0.30059479598979166</v>
      </c>
      <c r="AX40" s="91">
        <v>0</v>
      </c>
      <c r="AY40" s="91">
        <v>7.0771310151733005E-2</v>
      </c>
      <c r="AZ40" s="91">
        <v>39.141957218207899</v>
      </c>
      <c r="BA40" s="91">
        <v>18.78852059833433</v>
      </c>
      <c r="BB40" s="91">
        <v>20.353436619873499</v>
      </c>
      <c r="BC40" s="91">
        <v>0</v>
      </c>
      <c r="BD40" s="91">
        <v>0</v>
      </c>
      <c r="BE40" s="91">
        <v>0.55985813257494299</v>
      </c>
      <c r="BF40" s="91">
        <v>0</v>
      </c>
      <c r="BG40" s="91">
        <v>3.4512031173354902</v>
      </c>
      <c r="BH40" s="91">
        <v>0.85857365366490801</v>
      </c>
      <c r="BI40" s="91">
        <v>0.46028535524727499</v>
      </c>
      <c r="BJ40" s="91">
        <v>8.6251903415510505</v>
      </c>
      <c r="BK40" s="91">
        <v>2.2725680982820453</v>
      </c>
      <c r="BL40" s="91">
        <v>0.46967921647734401</v>
      </c>
      <c r="BM40" s="91">
        <v>1.8223559251971682</v>
      </c>
      <c r="BN40" s="91">
        <v>0</v>
      </c>
      <c r="BO40" s="91">
        <v>0</v>
      </c>
      <c r="BP40" s="91">
        <v>0.51355969082160691</v>
      </c>
      <c r="BQ40" s="91">
        <v>0</v>
      </c>
      <c r="BR40" s="91">
        <v>0</v>
      </c>
      <c r="BS40" s="91">
        <v>4.3259232044842E-2</v>
      </c>
      <c r="BT40" s="91">
        <v>0</v>
      </c>
      <c r="BU40" s="91">
        <v>9.2860366871145295E-3</v>
      </c>
      <c r="BV40" s="91">
        <v>16.802164497869768</v>
      </c>
      <c r="BW40" s="91">
        <v>7.8842578243687803E-2</v>
      </c>
      <c r="BX40" s="48"/>
      <c r="BY40" s="79">
        <f t="shared" si="10"/>
        <v>5.8919965319507717E-3</v>
      </c>
      <c r="BZ40" s="79">
        <f t="shared" si="11"/>
        <v>6.3465743260384304E-3</v>
      </c>
      <c r="CA40" s="79">
        <f t="shared" si="12"/>
        <v>7.2708901665680782E-3</v>
      </c>
      <c r="CB40" s="79">
        <f t="shared" si="13"/>
        <v>6.6521897724980015E-3</v>
      </c>
      <c r="CC40" s="79">
        <f t="shared" si="14"/>
        <v>5.6022831137053728E-3</v>
      </c>
      <c r="CD40" s="79" t="str">
        <f t="shared" si="15"/>
        <v/>
      </c>
      <c r="CE40" s="79">
        <f t="shared" si="16"/>
        <v>6.7425070174496242E-3</v>
      </c>
      <c r="CF40" s="79" t="str">
        <f t="shared" si="17"/>
        <v/>
      </c>
      <c r="CH40" s="91">
        <f t="shared" si="18"/>
        <v>0.83910203689299578</v>
      </c>
      <c r="CI40" s="91">
        <f t="shared" si="19"/>
        <v>0</v>
      </c>
    </row>
    <row r="41" spans="1:87" x14ac:dyDescent="0.25">
      <c r="A41" s="90" t="s">
        <v>40</v>
      </c>
      <c r="B41" s="91">
        <v>2184.9766012</v>
      </c>
      <c r="C41" s="91">
        <v>212.44579651000001</v>
      </c>
      <c r="D41" s="91">
        <v>4315.1681944000002</v>
      </c>
      <c r="E41" s="91">
        <v>1330.7295145000001</v>
      </c>
      <c r="F41" s="91">
        <v>1413.1525435000001</v>
      </c>
      <c r="G41" s="91">
        <v>3825.9071838</v>
      </c>
      <c r="H41" s="91">
        <v>262.53951344000001</v>
      </c>
      <c r="I41" s="91">
        <v>31.288651269999999</v>
      </c>
      <c r="J41" s="91"/>
      <c r="K41" s="91" t="s">
        <v>40</v>
      </c>
      <c r="L41" s="91">
        <v>0</v>
      </c>
      <c r="M41" s="91">
        <v>0.65860062937548502</v>
      </c>
      <c r="N41" s="91">
        <v>0.31633160741841704</v>
      </c>
      <c r="O41" s="91">
        <v>0.31633160741841704</v>
      </c>
      <c r="P41" s="91">
        <v>0.1859004754528838</v>
      </c>
      <c r="Q41" s="91">
        <v>0.36757646515041498</v>
      </c>
      <c r="R41" s="91">
        <v>12.63528014901439</v>
      </c>
      <c r="S41" s="91">
        <v>467.30401106047503</v>
      </c>
      <c r="T41" s="91">
        <v>2193.9399025909761</v>
      </c>
      <c r="U41" s="91">
        <v>12.36864322881817</v>
      </c>
      <c r="V41" s="91">
        <v>61.647792216847208</v>
      </c>
      <c r="W41" s="91">
        <v>1.293307920951007</v>
      </c>
      <c r="X41" s="91">
        <v>11.24453069999633</v>
      </c>
      <c r="Y41" s="91">
        <v>0</v>
      </c>
      <c r="Z41" s="91">
        <v>59.601925513208599</v>
      </c>
      <c r="AA41" s="91">
        <v>59.601925513208599</v>
      </c>
      <c r="AB41" s="91">
        <v>31.2770541534132</v>
      </c>
      <c r="AC41" s="91">
        <v>0</v>
      </c>
      <c r="AD41" s="91">
        <v>2.6910763036074998</v>
      </c>
      <c r="AE41" s="91">
        <v>0</v>
      </c>
      <c r="AF41" s="91">
        <v>11.472908751027839</v>
      </c>
      <c r="AG41" s="91">
        <v>9.463718786818559E-2</v>
      </c>
      <c r="AH41" s="91">
        <v>11.926125751417839</v>
      </c>
      <c r="AI41" s="91">
        <v>0.11501677082045</v>
      </c>
      <c r="AJ41" s="91">
        <v>213.82139245403033</v>
      </c>
      <c r="AK41" s="91">
        <v>0</v>
      </c>
      <c r="AL41" s="91">
        <v>326.21049868373001</v>
      </c>
      <c r="AM41" s="91">
        <v>3882.0938829085503</v>
      </c>
      <c r="AN41" s="91">
        <v>431.34400947822002</v>
      </c>
      <c r="AO41" s="91">
        <v>4313.4378923867698</v>
      </c>
      <c r="AP41" s="91">
        <v>0</v>
      </c>
      <c r="AQ41" s="91">
        <v>8.4453640788602513</v>
      </c>
      <c r="AR41" s="91">
        <v>65.649322364831804</v>
      </c>
      <c r="AS41" s="91">
        <v>46.704281647887399</v>
      </c>
      <c r="AT41" s="91">
        <v>40.065179344852403</v>
      </c>
      <c r="AU41" s="91">
        <v>8.7271393717598791</v>
      </c>
      <c r="AV41" s="91">
        <v>64.292734795659001</v>
      </c>
      <c r="AW41" s="91">
        <v>34.724035738223101</v>
      </c>
      <c r="AX41" s="91">
        <v>0</v>
      </c>
      <c r="AY41" s="91">
        <v>14.19457208672981</v>
      </c>
      <c r="AZ41" s="91">
        <v>1664.8255342081879</v>
      </c>
      <c r="BA41" s="91">
        <v>1416.1382932887509</v>
      </c>
      <c r="BB41" s="91">
        <v>248.6872409194373</v>
      </c>
      <c r="BC41" s="91">
        <v>0.12398156750166719</v>
      </c>
      <c r="BD41" s="91">
        <v>0.30484148326967397</v>
      </c>
      <c r="BE41" s="91">
        <v>645.80313799896294</v>
      </c>
      <c r="BF41" s="91">
        <v>12.994586076370311</v>
      </c>
      <c r="BG41" s="91">
        <v>65.554783455083509</v>
      </c>
      <c r="BH41" s="91">
        <v>14.09187848438852</v>
      </c>
      <c r="BI41" s="91">
        <v>6.0629268385500099</v>
      </c>
      <c r="BJ41" s="91">
        <v>163.7047477694183</v>
      </c>
      <c r="BK41" s="91">
        <v>14.928951951938778</v>
      </c>
      <c r="BL41" s="91">
        <v>112.90046698525649</v>
      </c>
      <c r="BM41" s="91">
        <v>162.32490491829031</v>
      </c>
      <c r="BN41" s="91">
        <v>4.6190540096011201</v>
      </c>
      <c r="BO41" s="91">
        <v>3823.8881713573201</v>
      </c>
      <c r="BP41" s="91">
        <v>27.063644256445478</v>
      </c>
      <c r="BQ41" s="91">
        <v>83.125734559984906</v>
      </c>
      <c r="BR41" s="91">
        <v>1.628682174145295</v>
      </c>
      <c r="BS41" s="91">
        <v>22.106204639475628</v>
      </c>
      <c r="BT41" s="91">
        <v>0</v>
      </c>
      <c r="BU41" s="91">
        <v>0.63476976798532303</v>
      </c>
      <c r="BV41" s="91">
        <v>263.54762606293082</v>
      </c>
      <c r="BW41" s="91">
        <v>45.234255325030205</v>
      </c>
      <c r="BX41" s="48"/>
      <c r="BY41" s="79">
        <f t="shared" si="10"/>
        <v>4.1022413631584863E-3</v>
      </c>
      <c r="BZ41" s="79">
        <f t="shared" si="11"/>
        <v>6.4750443013146296E-3</v>
      </c>
      <c r="CA41" s="79">
        <f t="shared" si="12"/>
        <v>-4.0098136046605389E-4</v>
      </c>
      <c r="CB41" s="79">
        <f t="shared" si="13"/>
        <v>0.25106230535039953</v>
      </c>
      <c r="CC41" s="79">
        <f t="shared" si="14"/>
        <v>2.1128290802604416E-3</v>
      </c>
      <c r="CD41" s="79">
        <f t="shared" si="15"/>
        <v>-5.2772122941952351E-4</v>
      </c>
      <c r="CE41" s="79">
        <f t="shared" si="16"/>
        <v>3.8398510369800042E-3</v>
      </c>
      <c r="CF41" s="79">
        <f t="shared" si="17"/>
        <v>-3.7064929666426501E-4</v>
      </c>
      <c r="CH41" s="91">
        <f t="shared" si="18"/>
        <v>-1.7303020132303573</v>
      </c>
      <c r="CI41" s="91">
        <f t="shared" si="19"/>
        <v>-2.019012442679923</v>
      </c>
    </row>
    <row r="42" spans="1:87" x14ac:dyDescent="0.25">
      <c r="A42" s="90" t="s">
        <v>41</v>
      </c>
      <c r="B42" s="91">
        <v>125.65600056</v>
      </c>
      <c r="C42" s="91">
        <v>7.8859515599999996</v>
      </c>
      <c r="D42" s="91">
        <v>301.00349574000001</v>
      </c>
      <c r="E42" s="91">
        <v>21.685460819999999</v>
      </c>
      <c r="F42" s="91">
        <v>10.20084112</v>
      </c>
      <c r="G42" s="91">
        <v>279.23772399000001</v>
      </c>
      <c r="H42" s="91">
        <v>27.617852209999999</v>
      </c>
      <c r="I42" s="91">
        <v>3.9719289999999998</v>
      </c>
      <c r="J42" s="91"/>
      <c r="K42" s="91" t="s">
        <v>41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0.40171460282676602</v>
      </c>
      <c r="T42" s="91">
        <v>125.63678761178801</v>
      </c>
      <c r="U42" s="91">
        <v>0</v>
      </c>
      <c r="V42" s="91">
        <v>0.585767527273929</v>
      </c>
      <c r="W42" s="91">
        <v>0</v>
      </c>
      <c r="X42" s="91">
        <v>0</v>
      </c>
      <c r="Y42" s="91">
        <v>0</v>
      </c>
      <c r="Z42" s="91">
        <v>0.17216342788449951</v>
      </c>
      <c r="AA42" s="91">
        <v>0.17216342788449951</v>
      </c>
      <c r="AB42" s="91">
        <v>3.9712304262085301</v>
      </c>
      <c r="AC42" s="91">
        <v>0</v>
      </c>
      <c r="AD42" s="91">
        <v>0.43163473435958399</v>
      </c>
      <c r="AE42" s="91">
        <v>0</v>
      </c>
      <c r="AF42" s="91">
        <v>0</v>
      </c>
      <c r="AG42" s="91">
        <v>0</v>
      </c>
      <c r="AH42" s="91">
        <v>0</v>
      </c>
      <c r="AI42" s="91">
        <v>0</v>
      </c>
      <c r="AJ42" s="91">
        <v>7.8851785248874195</v>
      </c>
      <c r="AK42" s="91">
        <v>0</v>
      </c>
      <c r="AL42" s="91">
        <v>28.196509717422551</v>
      </c>
      <c r="AM42" s="91">
        <v>271.184919316346</v>
      </c>
      <c r="AN42" s="91">
        <v>30.131662144590102</v>
      </c>
      <c r="AO42" s="91">
        <v>301.31658146093599</v>
      </c>
      <c r="AP42" s="91">
        <v>0</v>
      </c>
      <c r="AQ42" s="91">
        <v>0.78452198393932793</v>
      </c>
      <c r="AR42" s="91">
        <v>0.60220223019560404</v>
      </c>
      <c r="AS42" s="91">
        <v>8.0796929182030102</v>
      </c>
      <c r="AT42" s="91">
        <v>0.34880750662764398</v>
      </c>
      <c r="AU42" s="91">
        <v>1.000464094975115E-2</v>
      </c>
      <c r="AV42" s="91">
        <v>0.43985797119661202</v>
      </c>
      <c r="AW42" s="91">
        <v>0.29611173685631803</v>
      </c>
      <c r="AX42" s="91">
        <v>0</v>
      </c>
      <c r="AY42" s="91">
        <v>4.7257543169254304E-2</v>
      </c>
      <c r="AZ42" s="91">
        <v>21.709817991479099</v>
      </c>
      <c r="BA42" s="91">
        <v>10.19965647150249</v>
      </c>
      <c r="BB42" s="91">
        <v>11.51016151997662</v>
      </c>
      <c r="BC42" s="91">
        <v>0</v>
      </c>
      <c r="BD42" s="91">
        <v>2.8547727310306039E-3</v>
      </c>
      <c r="BE42" s="91">
        <v>5.8825862223251004</v>
      </c>
      <c r="BF42" s="91">
        <v>0</v>
      </c>
      <c r="BG42" s="91">
        <v>0.15171317162431031</v>
      </c>
      <c r="BH42" s="91">
        <v>4.0930161543676305E-2</v>
      </c>
      <c r="BI42" s="91">
        <v>8.9226847886594209E-3</v>
      </c>
      <c r="BJ42" s="91">
        <v>0.37775407111008097</v>
      </c>
      <c r="BK42" s="91">
        <v>0.49888347434315999</v>
      </c>
      <c r="BL42" s="91">
        <v>0.91052747554247404</v>
      </c>
      <c r="BM42" s="91">
        <v>1.0366753549716969</v>
      </c>
      <c r="BN42" s="91">
        <v>4.3450927870280001E-2</v>
      </c>
      <c r="BO42" s="91">
        <v>279.39727574860672</v>
      </c>
      <c r="BP42" s="91">
        <v>5.2997248810000102</v>
      </c>
      <c r="BQ42" s="91">
        <v>6.8452284594652602</v>
      </c>
      <c r="BR42" s="91">
        <v>0</v>
      </c>
      <c r="BS42" s="91">
        <v>4.3105371634671901</v>
      </c>
      <c r="BT42" s="91">
        <v>0</v>
      </c>
      <c r="BU42" s="91">
        <v>0</v>
      </c>
      <c r="BV42" s="91">
        <v>27.613546264543608</v>
      </c>
      <c r="BW42" s="91">
        <v>13.422201097626161</v>
      </c>
      <c r="BX42" s="48"/>
      <c r="BY42" s="79">
        <f t="shared" si="10"/>
        <v>-1.5290115972466149E-4</v>
      </c>
      <c r="BZ42" s="79">
        <f t="shared" si="11"/>
        <v>-9.8026865457957415E-5</v>
      </c>
      <c r="CA42" s="79">
        <f t="shared" si="12"/>
        <v>1.0401398168691826E-3</v>
      </c>
      <c r="CB42" s="79">
        <f t="shared" si="13"/>
        <v>1.1232028538049553E-3</v>
      </c>
      <c r="CC42" s="79">
        <f t="shared" si="14"/>
        <v>-1.1613243296060768E-4</v>
      </c>
      <c r="CD42" s="79">
        <f t="shared" si="15"/>
        <v>5.7138325125592325E-4</v>
      </c>
      <c r="CE42" s="79">
        <f t="shared" si="16"/>
        <v>-1.5591166987387388E-4</v>
      </c>
      <c r="CF42" s="79">
        <f t="shared" si="17"/>
        <v>-1.758777136927067E-4</v>
      </c>
      <c r="CH42" s="91">
        <f t="shared" si="18"/>
        <v>0.31308572093598741</v>
      </c>
      <c r="CI42" s="91">
        <f t="shared" si="19"/>
        <v>0.15955175860671034</v>
      </c>
    </row>
    <row r="43" spans="1:87" x14ac:dyDescent="0.25">
      <c r="A43" s="90" t="s">
        <v>42</v>
      </c>
      <c r="B43" s="91">
        <v>636.06538724999996</v>
      </c>
      <c r="C43" s="91">
        <v>78.404551510000005</v>
      </c>
      <c r="D43" s="91">
        <v>1181.0682858</v>
      </c>
      <c r="E43" s="91">
        <v>440.40335397000001</v>
      </c>
      <c r="F43" s="91">
        <v>431.79606180000002</v>
      </c>
      <c r="G43" s="91">
        <v>1309.289385</v>
      </c>
      <c r="H43" s="91">
        <v>110.29737941</v>
      </c>
      <c r="I43" s="91">
        <v>8.6665197700000007</v>
      </c>
      <c r="J43" s="91"/>
      <c r="K43" s="91" t="s">
        <v>42</v>
      </c>
      <c r="L43" s="91">
        <v>0</v>
      </c>
      <c r="M43" s="91">
        <v>0</v>
      </c>
      <c r="N43" s="91">
        <v>4.6827562033784201E-2</v>
      </c>
      <c r="O43" s="91">
        <v>4.6827562033784201E-2</v>
      </c>
      <c r="P43" s="91">
        <v>1.887334676069374E-2</v>
      </c>
      <c r="Q43" s="91">
        <v>0</v>
      </c>
      <c r="R43" s="91">
        <v>0.17167089695507881</v>
      </c>
      <c r="S43" s="91">
        <v>272.66395534719788</v>
      </c>
      <c r="T43" s="91">
        <v>638.24069323015601</v>
      </c>
      <c r="U43" s="91">
        <v>0.98337465230212007</v>
      </c>
      <c r="V43" s="91">
        <v>22.506358234549101</v>
      </c>
      <c r="W43" s="91">
        <v>0.49948336260487097</v>
      </c>
      <c r="X43" s="91">
        <v>0</v>
      </c>
      <c r="Y43" s="91">
        <v>0</v>
      </c>
      <c r="Z43" s="91">
        <v>66.81687667578359</v>
      </c>
      <c r="AA43" s="91">
        <v>66.81687667578359</v>
      </c>
      <c r="AB43" s="91">
        <v>8.6696215986816298</v>
      </c>
      <c r="AC43" s="91">
        <v>0</v>
      </c>
      <c r="AD43" s="91">
        <v>0.96860314006757009</v>
      </c>
      <c r="AE43" s="91">
        <v>0</v>
      </c>
      <c r="AF43" s="91">
        <v>0</v>
      </c>
      <c r="AG43" s="91">
        <v>0</v>
      </c>
      <c r="AH43" s="91">
        <v>0</v>
      </c>
      <c r="AI43" s="91">
        <v>0</v>
      </c>
      <c r="AJ43" s="91">
        <v>78.861472335852</v>
      </c>
      <c r="AK43" s="91">
        <v>0</v>
      </c>
      <c r="AL43" s="91">
        <v>133.1832405297705</v>
      </c>
      <c r="AM43" s="91">
        <v>1062.761402815963</v>
      </c>
      <c r="AN43" s="91">
        <v>118.08462075034291</v>
      </c>
      <c r="AO43" s="91">
        <v>1180.846023566306</v>
      </c>
      <c r="AP43" s="91">
        <v>0</v>
      </c>
      <c r="AQ43" s="91">
        <v>2.7518759140968951</v>
      </c>
      <c r="AR43" s="91">
        <v>19.671331185590532</v>
      </c>
      <c r="AS43" s="91">
        <v>13.388932744559259</v>
      </c>
      <c r="AT43" s="91">
        <v>12.102745355688201</v>
      </c>
      <c r="AU43" s="91">
        <v>3.5657120996268601</v>
      </c>
      <c r="AV43" s="91">
        <v>21.561171825041157</v>
      </c>
      <c r="AW43" s="91">
        <v>11.05991285173366</v>
      </c>
      <c r="AX43" s="91">
        <v>0</v>
      </c>
      <c r="AY43" s="91">
        <v>1.9046301033416531</v>
      </c>
      <c r="AZ43" s="91">
        <v>446.72099506825998</v>
      </c>
      <c r="BA43" s="91">
        <v>432.58570225257102</v>
      </c>
      <c r="BB43" s="91">
        <v>14.13529281568808</v>
      </c>
      <c r="BC43" s="91">
        <v>0</v>
      </c>
      <c r="BD43" s="91">
        <v>8.8889024840578201E-2</v>
      </c>
      <c r="BE43" s="91">
        <v>186.5936256787746</v>
      </c>
      <c r="BF43" s="91">
        <v>0</v>
      </c>
      <c r="BG43" s="91">
        <v>25.84745195323989</v>
      </c>
      <c r="BH43" s="91">
        <v>6.5294583301090698</v>
      </c>
      <c r="BI43" s="91">
        <v>3.0950629369974099</v>
      </c>
      <c r="BJ43" s="91">
        <v>64.553747988557902</v>
      </c>
      <c r="BK43" s="91">
        <v>5.0986833849607196</v>
      </c>
      <c r="BL43" s="91">
        <v>31.225949893682081</v>
      </c>
      <c r="BM43" s="91">
        <v>43.433073547732704</v>
      </c>
      <c r="BN43" s="91">
        <v>1.3529394776148151</v>
      </c>
      <c r="BO43" s="91">
        <v>1307.6768315172719</v>
      </c>
      <c r="BP43" s="91">
        <v>6.9365542021817603</v>
      </c>
      <c r="BQ43" s="91">
        <v>29.55351426665997</v>
      </c>
      <c r="BR43" s="91">
        <v>0</v>
      </c>
      <c r="BS43" s="91">
        <v>4.8936370720090796</v>
      </c>
      <c r="BT43" s="91">
        <v>0</v>
      </c>
      <c r="BU43" s="91">
        <v>1.8559977233089088E-2</v>
      </c>
      <c r="BV43" s="91">
        <v>110.688046021484</v>
      </c>
      <c r="BW43" s="91">
        <v>15.126340271075319</v>
      </c>
      <c r="BX43" s="48"/>
      <c r="BY43" s="79">
        <f t="shared" si="10"/>
        <v>3.4199408170296633E-3</v>
      </c>
      <c r="BZ43" s="79">
        <f t="shared" si="11"/>
        <v>5.827733429400685E-3</v>
      </c>
      <c r="CA43" s="79">
        <f t="shared" si="12"/>
        <v>-1.8818745399080137E-4</v>
      </c>
      <c r="CB43" s="79">
        <f t="shared" si="13"/>
        <v>1.4345124852728352E-2</v>
      </c>
      <c r="CC43" s="79">
        <f t="shared" si="14"/>
        <v>1.8287347255537354E-3</v>
      </c>
      <c r="CD43" s="79">
        <f t="shared" si="15"/>
        <v>-1.2316249571733273E-3</v>
      </c>
      <c r="CE43" s="79">
        <f t="shared" si="16"/>
        <v>3.541939197229687E-3</v>
      </c>
      <c r="CF43" s="79">
        <f t="shared" si="17"/>
        <v>3.5790937584500714E-4</v>
      </c>
      <c r="CH43" s="91">
        <f t="shared" si="18"/>
        <v>-0.22226223369398213</v>
      </c>
      <c r="CI43" s="91">
        <f t="shared" si="19"/>
        <v>-1.6125534827281172</v>
      </c>
    </row>
    <row r="44" spans="1:87" x14ac:dyDescent="0.25">
      <c r="A44" s="90" t="s">
        <v>43</v>
      </c>
      <c r="B44" s="91">
        <v>18859.385867000001</v>
      </c>
      <c r="C44" s="91">
        <v>984.05880936000005</v>
      </c>
      <c r="D44" s="91">
        <v>11366.719877</v>
      </c>
      <c r="E44" s="91">
        <v>1920.4481278000001</v>
      </c>
      <c r="F44" s="91">
        <v>1509.2857518000001</v>
      </c>
      <c r="G44" s="91">
        <v>15780.120499000001</v>
      </c>
      <c r="H44" s="91">
        <v>488.28301486999999</v>
      </c>
      <c r="I44" s="91">
        <v>51.588798609999998</v>
      </c>
      <c r="J44" s="91"/>
      <c r="K44" s="91" t="s">
        <v>43</v>
      </c>
      <c r="L44" s="91">
        <v>0</v>
      </c>
      <c r="M44" s="91">
        <v>6.0957920943026905E-2</v>
      </c>
      <c r="N44" s="91">
        <v>0.23110413952545439</v>
      </c>
      <c r="O44" s="91">
        <v>0.23110413952545439</v>
      </c>
      <c r="P44" s="91">
        <v>9.4105996283007198E-2</v>
      </c>
      <c r="Q44" s="91">
        <v>4.3416129987378399E-2</v>
      </c>
      <c r="R44" s="91">
        <v>3.9364769737507599</v>
      </c>
      <c r="S44" s="91">
        <v>1203.317043202698</v>
      </c>
      <c r="T44" s="91">
        <v>18915.239667994039</v>
      </c>
      <c r="U44" s="91">
        <v>4.7727530191891301</v>
      </c>
      <c r="V44" s="91">
        <v>107.72706447779819</v>
      </c>
      <c r="W44" s="91">
        <v>2.3469996618432774</v>
      </c>
      <c r="X44" s="91">
        <v>0.15963223524595271</v>
      </c>
      <c r="Y44" s="91">
        <v>0</v>
      </c>
      <c r="Z44" s="91">
        <v>269.67306978003501</v>
      </c>
      <c r="AA44" s="91">
        <v>269.67306978003501</v>
      </c>
      <c r="AB44" s="91">
        <v>51.671054632424401</v>
      </c>
      <c r="AC44" s="91">
        <v>0</v>
      </c>
      <c r="AD44" s="91">
        <v>4.12105084735086</v>
      </c>
      <c r="AE44" s="91">
        <v>0</v>
      </c>
      <c r="AF44" s="91">
        <v>1.2475257275815839</v>
      </c>
      <c r="AG44" s="91">
        <v>1.1184438444198249E-2</v>
      </c>
      <c r="AH44" s="91">
        <v>1.2774853672404189</v>
      </c>
      <c r="AI44" s="91">
        <v>7.5486919378627195E-3</v>
      </c>
      <c r="AJ44" s="91">
        <v>987.67073557333799</v>
      </c>
      <c r="AK44" s="91">
        <v>0</v>
      </c>
      <c r="AL44" s="91">
        <v>598.07371537393101</v>
      </c>
      <c r="AM44" s="91">
        <v>10239.21690311016</v>
      </c>
      <c r="AN44" s="91">
        <v>1137.6909154985581</v>
      </c>
      <c r="AO44" s="91">
        <v>11376.907818608721</v>
      </c>
      <c r="AP44" s="91">
        <v>0</v>
      </c>
      <c r="AQ44" s="91">
        <v>13.79881333765989</v>
      </c>
      <c r="AR44" s="91">
        <v>30.113929370304803</v>
      </c>
      <c r="AS44" s="91">
        <v>80.179772395356991</v>
      </c>
      <c r="AT44" s="91">
        <v>85.173627069340796</v>
      </c>
      <c r="AU44" s="91">
        <v>27.497859645165999</v>
      </c>
      <c r="AV44" s="91">
        <v>74.447165183727606</v>
      </c>
      <c r="AW44" s="91">
        <v>30.7447391570627</v>
      </c>
      <c r="AX44" s="91">
        <v>0</v>
      </c>
      <c r="AY44" s="91">
        <v>6.1984795759409499</v>
      </c>
      <c r="AZ44" s="91">
        <v>1936.960072597258</v>
      </c>
      <c r="BA44" s="91">
        <v>1514.569314188615</v>
      </c>
      <c r="BB44" s="91">
        <v>422.39075840864803</v>
      </c>
      <c r="BC44" s="91">
        <v>4.97082356707838</v>
      </c>
      <c r="BD44" s="91">
        <v>0.1505837286771716</v>
      </c>
      <c r="BE44" s="91">
        <v>165.89648211753931</v>
      </c>
      <c r="BF44" s="91">
        <v>3.3126642768564203</v>
      </c>
      <c r="BG44" s="91">
        <v>231.52092556865449</v>
      </c>
      <c r="BH44" s="91">
        <v>45.510952502852099</v>
      </c>
      <c r="BI44" s="91">
        <v>25.157455239449419</v>
      </c>
      <c r="BJ44" s="91">
        <v>578.62710382402599</v>
      </c>
      <c r="BK44" s="91">
        <v>29.1910561451134</v>
      </c>
      <c r="BL44" s="91">
        <v>61.029174705159193</v>
      </c>
      <c r="BM44" s="91">
        <v>140.5216854518095</v>
      </c>
      <c r="BN44" s="91">
        <v>3.6956632049692097</v>
      </c>
      <c r="BO44" s="91">
        <v>15776.25553720574</v>
      </c>
      <c r="BP44" s="91">
        <v>44.224671771708501</v>
      </c>
      <c r="BQ44" s="91">
        <v>402.19451269586602</v>
      </c>
      <c r="BR44" s="91">
        <v>9.5164671614940605E-2</v>
      </c>
      <c r="BS44" s="91">
        <v>21.209387884517291</v>
      </c>
      <c r="BT44" s="91">
        <v>0</v>
      </c>
      <c r="BU44" s="91">
        <v>0.1791877613770724</v>
      </c>
      <c r="BV44" s="91">
        <v>490.29177496486295</v>
      </c>
      <c r="BW44" s="91">
        <v>58.099603284689394</v>
      </c>
      <c r="BX44" s="48"/>
      <c r="BY44" s="79">
        <f t="shared" si="10"/>
        <v>2.961591718199636E-3</v>
      </c>
      <c r="BZ44" s="79">
        <f t="shared" si="11"/>
        <v>3.6704373549452979E-3</v>
      </c>
      <c r="CA44" s="79">
        <f t="shared" si="12"/>
        <v>8.9629565248072166E-4</v>
      </c>
      <c r="CB44" s="79">
        <f t="shared" si="13"/>
        <v>8.5979644845567537E-3</v>
      </c>
      <c r="CC44" s="79">
        <f t="shared" si="14"/>
        <v>3.5007038145782633E-3</v>
      </c>
      <c r="CD44" s="79">
        <f t="shared" si="15"/>
        <v>-2.4492600005848882E-4</v>
      </c>
      <c r="CE44" s="79">
        <f t="shared" si="16"/>
        <v>4.1139258046847581E-3</v>
      </c>
      <c r="CF44" s="79">
        <f t="shared" si="17"/>
        <v>1.5944550879395424E-3</v>
      </c>
      <c r="CH44" s="91">
        <f t="shared" si="18"/>
        <v>10.187941608721303</v>
      </c>
      <c r="CI44" s="91">
        <f t="shared" si="19"/>
        <v>-3.8649617942610348</v>
      </c>
    </row>
    <row r="45" spans="1:87" x14ac:dyDescent="0.25">
      <c r="A45" s="90" t="s">
        <v>44</v>
      </c>
      <c r="B45" s="91">
        <v>3556.0638488999998</v>
      </c>
      <c r="C45" s="91">
        <v>126.95340938</v>
      </c>
      <c r="D45" s="91">
        <v>6878.8413748000003</v>
      </c>
      <c r="E45" s="91">
        <v>435.59417275999999</v>
      </c>
      <c r="F45" s="91">
        <v>417.10196192000001</v>
      </c>
      <c r="G45" s="91">
        <v>4684.1372959999999</v>
      </c>
      <c r="H45" s="91">
        <v>138.64078954999999</v>
      </c>
      <c r="I45" s="91">
        <v>42.227050550000001</v>
      </c>
      <c r="J45" s="91"/>
      <c r="K45" s="91" t="s">
        <v>44</v>
      </c>
      <c r="L45" s="91">
        <v>0</v>
      </c>
      <c r="M45" s="91">
        <v>0.1301442267931017</v>
      </c>
      <c r="N45" s="91">
        <v>6.9777646005125704E-2</v>
      </c>
      <c r="O45" s="91">
        <v>6.9777646005125704E-2</v>
      </c>
      <c r="P45" s="91">
        <v>3.0176857338910998E-2</v>
      </c>
      <c r="Q45" s="91">
        <v>9.2692581316048989E-2</v>
      </c>
      <c r="R45" s="91">
        <v>0.29925337188339601</v>
      </c>
      <c r="S45" s="91">
        <v>181.3358172010787</v>
      </c>
      <c r="T45" s="91">
        <v>3564.7772017398802</v>
      </c>
      <c r="U45" s="91">
        <v>0.91860334488665396</v>
      </c>
      <c r="V45" s="91">
        <v>22.683381477795578</v>
      </c>
      <c r="W45" s="91">
        <v>0.87157574929810311</v>
      </c>
      <c r="X45" s="91">
        <v>0.34081194470486098</v>
      </c>
      <c r="Y45" s="91">
        <v>0</v>
      </c>
      <c r="Z45" s="91">
        <v>31.269846176500899</v>
      </c>
      <c r="AA45" s="91">
        <v>31.269846176500899</v>
      </c>
      <c r="AB45" s="91">
        <v>42.303528480982301</v>
      </c>
      <c r="AC45" s="91">
        <v>0</v>
      </c>
      <c r="AD45" s="91">
        <v>1.783126795714213</v>
      </c>
      <c r="AE45" s="91">
        <v>0</v>
      </c>
      <c r="AF45" s="91">
        <v>2.6634498367658157</v>
      </c>
      <c r="AG45" s="91">
        <v>2.3878539958222349E-2</v>
      </c>
      <c r="AH45" s="91">
        <v>2.7274109711073211</v>
      </c>
      <c r="AI45" s="91">
        <v>1.611625164883675E-2</v>
      </c>
      <c r="AJ45" s="91">
        <v>127.46028330693281</v>
      </c>
      <c r="AK45" s="91">
        <v>0</v>
      </c>
      <c r="AL45" s="91">
        <v>161.98012186709349</v>
      </c>
      <c r="AM45" s="91">
        <v>6208.1025079025694</v>
      </c>
      <c r="AN45" s="91">
        <v>689.78922407735899</v>
      </c>
      <c r="AO45" s="91">
        <v>6897.8917319799302</v>
      </c>
      <c r="AP45" s="91">
        <v>0</v>
      </c>
      <c r="AQ45" s="91">
        <v>4.2677047179130998</v>
      </c>
      <c r="AR45" s="91">
        <v>20.127496635526342</v>
      </c>
      <c r="AS45" s="91">
        <v>30.416517908761598</v>
      </c>
      <c r="AT45" s="91">
        <v>12.590699685841351</v>
      </c>
      <c r="AU45" s="91">
        <v>2.793503520450618</v>
      </c>
      <c r="AV45" s="91">
        <v>19.087340038801269</v>
      </c>
      <c r="AW45" s="91">
        <v>10.731759163897101</v>
      </c>
      <c r="AX45" s="91">
        <v>0</v>
      </c>
      <c r="AY45" s="91">
        <v>2.2710371061029351</v>
      </c>
      <c r="AZ45" s="91">
        <v>446.90420539790603</v>
      </c>
      <c r="BA45" s="91">
        <v>418.43396180547404</v>
      </c>
      <c r="BB45" s="91">
        <v>28.470243592431402</v>
      </c>
      <c r="BC45" s="91">
        <v>3.6740525030726799E-2</v>
      </c>
      <c r="BD45" s="91">
        <v>9.3684007341391096E-2</v>
      </c>
      <c r="BE45" s="91">
        <v>193.1406827807989</v>
      </c>
      <c r="BF45" s="91">
        <v>4.9901623163963205</v>
      </c>
      <c r="BG45" s="91">
        <v>17.869127821227181</v>
      </c>
      <c r="BH45" s="91">
        <v>4.5711936819942895</v>
      </c>
      <c r="BI45" s="91">
        <v>1.993881334237225</v>
      </c>
      <c r="BJ45" s="91">
        <v>44.614257153722697</v>
      </c>
      <c r="BK45" s="91">
        <v>5.9145014061493395</v>
      </c>
      <c r="BL45" s="91">
        <v>31.341810173338299</v>
      </c>
      <c r="BM45" s="91">
        <v>50.753287122692598</v>
      </c>
      <c r="BN45" s="91">
        <v>1.427298738074372</v>
      </c>
      <c r="BO45" s="91">
        <v>4690.1384798029003</v>
      </c>
      <c r="BP45" s="91">
        <v>18.39116923271667</v>
      </c>
      <c r="BQ45" s="91">
        <v>88.4466784613942</v>
      </c>
      <c r="BR45" s="91">
        <v>0.20317411520296211</v>
      </c>
      <c r="BS45" s="91">
        <v>15.514062333929861</v>
      </c>
      <c r="BT45" s="91">
        <v>0</v>
      </c>
      <c r="BU45" s="91">
        <v>0.12270064008333459</v>
      </c>
      <c r="BV45" s="91">
        <v>139.08646070647109</v>
      </c>
      <c r="BW45" s="91">
        <v>41.909742912899702</v>
      </c>
      <c r="BX45" s="48"/>
      <c r="BY45" s="79">
        <f t="shared" si="10"/>
        <v>2.4502802002769664E-3</v>
      </c>
      <c r="BZ45" s="79">
        <f t="shared" si="11"/>
        <v>3.992597988570947E-3</v>
      </c>
      <c r="CA45" s="79">
        <f t="shared" si="12"/>
        <v>2.7694136471469138E-3</v>
      </c>
      <c r="CB45" s="79">
        <f t="shared" si="13"/>
        <v>2.5964609595770557E-2</v>
      </c>
      <c r="CC45" s="79">
        <f t="shared" si="14"/>
        <v>3.1934634863441625E-3</v>
      </c>
      <c r="CD45" s="79">
        <f t="shared" si="15"/>
        <v>1.2811716274894634E-3</v>
      </c>
      <c r="CE45" s="79">
        <f t="shared" si="16"/>
        <v>3.2145745701366206E-3</v>
      </c>
      <c r="CF45" s="79">
        <f t="shared" si="17"/>
        <v>1.8111123080155505E-3</v>
      </c>
      <c r="CH45" s="91">
        <f t="shared" si="18"/>
        <v>19.050357179929961</v>
      </c>
      <c r="CI45" s="91">
        <f t="shared" si="19"/>
        <v>6.0011838029004139</v>
      </c>
    </row>
    <row r="46" spans="1:87" x14ac:dyDescent="0.25">
      <c r="A46" s="90" t="s">
        <v>45</v>
      </c>
      <c r="B46" s="91">
        <v>84.234192379999996</v>
      </c>
      <c r="C46" s="91">
        <v>0.54133344000000005</v>
      </c>
      <c r="D46" s="91">
        <v>27.326514459999999</v>
      </c>
      <c r="E46" s="91">
        <v>7.2607376700000001</v>
      </c>
      <c r="F46" s="91">
        <v>6.5124600600000004</v>
      </c>
      <c r="G46" s="91"/>
      <c r="H46" s="91">
        <v>14.51412092</v>
      </c>
      <c r="I46" s="91"/>
      <c r="J46" s="91"/>
      <c r="K46" s="91" t="s">
        <v>45</v>
      </c>
      <c r="L46" s="91">
        <v>0</v>
      </c>
      <c r="M46" s="91">
        <v>0</v>
      </c>
      <c r="N46" s="91">
        <v>4.3350111601382198E-2</v>
      </c>
      <c r="O46" s="91">
        <v>4.3350111601382198E-2</v>
      </c>
      <c r="P46" s="91">
        <v>1.747178357777077E-2</v>
      </c>
      <c r="Q46" s="91">
        <v>0</v>
      </c>
      <c r="R46" s="91">
        <v>0.15892273795056089</v>
      </c>
      <c r="S46" s="91">
        <v>113.5520024341098</v>
      </c>
      <c r="T46" s="91">
        <v>84.875704540969991</v>
      </c>
      <c r="U46" s="91">
        <v>0.91034569400618293</v>
      </c>
      <c r="V46" s="91">
        <v>20.230242955372859</v>
      </c>
      <c r="W46" s="91">
        <v>0.46239075537955299</v>
      </c>
      <c r="X46" s="91">
        <v>0</v>
      </c>
      <c r="Y46" s="91">
        <v>0</v>
      </c>
      <c r="Z46" s="91">
        <v>2.3420316871160729</v>
      </c>
      <c r="AA46" s="91">
        <v>2.3420316871160729</v>
      </c>
      <c r="AB46" s="91">
        <v>0</v>
      </c>
      <c r="AC46" s="91">
        <v>0</v>
      </c>
      <c r="AD46" s="91">
        <v>0.45105065544624201</v>
      </c>
      <c r="AE46" s="91">
        <v>0</v>
      </c>
      <c r="AF46" s="91">
        <v>0</v>
      </c>
      <c r="AG46" s="91">
        <v>0</v>
      </c>
      <c r="AH46" s="91">
        <v>0</v>
      </c>
      <c r="AI46" s="91">
        <v>0</v>
      </c>
      <c r="AJ46" s="91">
        <v>0.54545034585007401</v>
      </c>
      <c r="AK46" s="91">
        <v>0</v>
      </c>
      <c r="AL46" s="91">
        <v>34.847481968947797</v>
      </c>
      <c r="AM46" s="91">
        <v>24.781274872269627</v>
      </c>
      <c r="AN46" s="91">
        <v>2.7534736319493787</v>
      </c>
      <c r="AO46" s="91">
        <v>27.534748504219039</v>
      </c>
      <c r="AP46" s="91">
        <v>0</v>
      </c>
      <c r="AQ46" s="91">
        <v>1.7375755769771262</v>
      </c>
      <c r="AR46" s="91">
        <v>5.2527740427806793E-2</v>
      </c>
      <c r="AS46" s="91">
        <v>4.0531376441409304</v>
      </c>
      <c r="AT46" s="91">
        <v>7.0870031250516607E-2</v>
      </c>
      <c r="AU46" s="91">
        <v>0.18570582957169671</v>
      </c>
      <c r="AV46" s="91">
        <v>0.44884349829417303</v>
      </c>
      <c r="AW46" s="91">
        <v>0.1049927063388393</v>
      </c>
      <c r="AX46" s="91">
        <v>0</v>
      </c>
      <c r="AY46" s="91">
        <v>2.4719180652237403E-2</v>
      </c>
      <c r="AZ46" s="91">
        <v>7.3164889504345698</v>
      </c>
      <c r="BA46" s="91">
        <v>6.5625076930284196</v>
      </c>
      <c r="BB46" s="91">
        <v>0.75398125740615107</v>
      </c>
      <c r="BC46" s="91">
        <v>0</v>
      </c>
      <c r="BD46" s="91">
        <v>0</v>
      </c>
      <c r="BE46" s="91">
        <v>0.19554888253222791</v>
      </c>
      <c r="BF46" s="91">
        <v>0</v>
      </c>
      <c r="BG46" s="91">
        <v>1.2054456312659489</v>
      </c>
      <c r="BH46" s="91">
        <v>0.299884877946614</v>
      </c>
      <c r="BI46" s="91">
        <v>0.16076986601409848</v>
      </c>
      <c r="BJ46" s="91">
        <v>3.0126312824837198</v>
      </c>
      <c r="BK46" s="91">
        <v>4.2050003151286504</v>
      </c>
      <c r="BL46" s="91">
        <v>0.16405067312620888</v>
      </c>
      <c r="BM46" s="91">
        <v>0.63651749312433403</v>
      </c>
      <c r="BN46" s="91">
        <v>0</v>
      </c>
      <c r="BO46" s="91">
        <v>0</v>
      </c>
      <c r="BP46" s="91">
        <v>0.94998141719009799</v>
      </c>
      <c r="BQ46" s="91">
        <v>0</v>
      </c>
      <c r="BR46" s="91">
        <v>0</v>
      </c>
      <c r="BS46" s="91">
        <v>8.0018260401571797E-2</v>
      </c>
      <c r="BT46" s="91">
        <v>0</v>
      </c>
      <c r="BU46" s="91">
        <v>1.718168361910738E-2</v>
      </c>
      <c r="BV46" s="91">
        <v>14.624664902969061</v>
      </c>
      <c r="BW46" s="91">
        <v>0.1458871534422416</v>
      </c>
      <c r="BX46" s="48"/>
      <c r="BY46" s="79">
        <f t="shared" si="10"/>
        <v>7.615816604212039E-3</v>
      </c>
      <c r="BZ46" s="79">
        <f t="shared" si="11"/>
        <v>7.6051201456794528E-3</v>
      </c>
      <c r="CA46" s="79">
        <f t="shared" si="12"/>
        <v>7.6202197145870476E-3</v>
      </c>
      <c r="CB46" s="79">
        <f t="shared" si="13"/>
        <v>7.6784595406777269E-3</v>
      </c>
      <c r="CC46" s="79">
        <f t="shared" si="14"/>
        <v>7.6849044089829224E-3</v>
      </c>
      <c r="CD46" s="79" t="str">
        <f t="shared" si="15"/>
        <v/>
      </c>
      <c r="CE46" s="79">
        <f t="shared" si="16"/>
        <v>7.6163057741054458E-3</v>
      </c>
      <c r="CF46" s="79" t="str">
        <f t="shared" si="17"/>
        <v/>
      </c>
      <c r="CH46" s="91">
        <f t="shared" si="18"/>
        <v>0.20823404421904002</v>
      </c>
      <c r="CI46" s="91">
        <f t="shared" si="19"/>
        <v>0</v>
      </c>
    </row>
    <row r="47" spans="1:87" x14ac:dyDescent="0.25">
      <c r="A47" s="90" t="s">
        <v>46</v>
      </c>
      <c r="B47" s="91">
        <v>1594.2220353</v>
      </c>
      <c r="C47" s="91">
        <v>244.91786776999999</v>
      </c>
      <c r="D47" s="91">
        <v>1704.0651259000001</v>
      </c>
      <c r="E47" s="91">
        <v>388.37018369999998</v>
      </c>
      <c r="F47" s="91">
        <v>362.26513163999999</v>
      </c>
      <c r="G47" s="91">
        <v>265.26606985000001</v>
      </c>
      <c r="H47" s="91">
        <v>145.10620828</v>
      </c>
      <c r="I47" s="91">
        <v>30.648828080000001</v>
      </c>
      <c r="J47" s="91"/>
      <c r="K47" s="91" t="s">
        <v>46</v>
      </c>
      <c r="L47" s="91">
        <v>0</v>
      </c>
      <c r="M47" s="91">
        <v>0.18935478088769031</v>
      </c>
      <c r="N47" s="91">
        <v>4.8166764230162404E-2</v>
      </c>
      <c r="O47" s="91">
        <v>4.8166764230162404E-2</v>
      </c>
      <c r="P47" s="91">
        <v>2.2392068200532342E-2</v>
      </c>
      <c r="Q47" s="91">
        <v>0.13486657666980811</v>
      </c>
      <c r="R47" s="91">
        <v>1.94264829883502</v>
      </c>
      <c r="S47" s="91">
        <v>295.57353472846199</v>
      </c>
      <c r="T47" s="91">
        <v>1602.6575391184811</v>
      </c>
      <c r="U47" s="91">
        <v>1.3537793940375991</v>
      </c>
      <c r="V47" s="91">
        <v>7.3971241917025701</v>
      </c>
      <c r="W47" s="91">
        <v>2.2331043350481909</v>
      </c>
      <c r="X47" s="91">
        <v>0.49587486762995397</v>
      </c>
      <c r="Y47" s="91">
        <v>0</v>
      </c>
      <c r="Z47" s="91">
        <v>110.44978350720601</v>
      </c>
      <c r="AA47" s="91">
        <v>110.44978350720601</v>
      </c>
      <c r="AB47" s="91">
        <v>30.872631239612602</v>
      </c>
      <c r="AC47" s="91">
        <v>0</v>
      </c>
      <c r="AD47" s="91">
        <v>0.18272615782558072</v>
      </c>
      <c r="AE47" s="91">
        <v>2.0499981914603959E-2</v>
      </c>
      <c r="AF47" s="91">
        <v>3.8752979413617998</v>
      </c>
      <c r="AG47" s="91">
        <v>3.4742852544960401E-2</v>
      </c>
      <c r="AH47" s="91">
        <v>3.9683346886577597</v>
      </c>
      <c r="AI47" s="91">
        <v>2.3448718695067719E-2</v>
      </c>
      <c r="AJ47" s="91">
        <v>246.26067969168349</v>
      </c>
      <c r="AK47" s="91">
        <v>0</v>
      </c>
      <c r="AL47" s="91">
        <v>153.6630305318098</v>
      </c>
      <c r="AM47" s="91">
        <v>1541.447274284076</v>
      </c>
      <c r="AN47" s="91">
        <v>171.27187232240328</v>
      </c>
      <c r="AO47" s="91">
        <v>1712.7191466064792</v>
      </c>
      <c r="AP47" s="91">
        <v>0</v>
      </c>
      <c r="AQ47" s="91">
        <v>1.008171327392978</v>
      </c>
      <c r="AR47" s="91">
        <v>4.4647003119540001</v>
      </c>
      <c r="AS47" s="91">
        <v>10.10632874894425</v>
      </c>
      <c r="AT47" s="91">
        <v>11.19387171425894</v>
      </c>
      <c r="AU47" s="91">
        <v>9.6248332766745399</v>
      </c>
      <c r="AV47" s="91">
        <v>20.324709780805449</v>
      </c>
      <c r="AW47" s="91">
        <v>6.1725379032942502</v>
      </c>
      <c r="AX47" s="91">
        <v>0</v>
      </c>
      <c r="AY47" s="91">
        <v>2.0032698715256512</v>
      </c>
      <c r="AZ47" s="91">
        <v>390.17810036512799</v>
      </c>
      <c r="BA47" s="91">
        <v>363.92786751548903</v>
      </c>
      <c r="BB47" s="91">
        <v>26.250232849639204</v>
      </c>
      <c r="BC47" s="91">
        <v>0.55286317421473996</v>
      </c>
      <c r="BD47" s="91">
        <v>1.9414584831098321E-2</v>
      </c>
      <c r="BE47" s="91">
        <v>23.443792414997958</v>
      </c>
      <c r="BF47" s="91">
        <v>6.0423052910927595</v>
      </c>
      <c r="BG47" s="91">
        <v>58.245953769076699</v>
      </c>
      <c r="BH47" s="91">
        <v>13.81307431394919</v>
      </c>
      <c r="BI47" s="91">
        <v>7.2393800130072599</v>
      </c>
      <c r="BJ47" s="91">
        <v>145.5718212834206</v>
      </c>
      <c r="BK47" s="91">
        <v>2.1095449891786111</v>
      </c>
      <c r="BL47" s="91">
        <v>11.032830079641959</v>
      </c>
      <c r="BM47" s="91">
        <v>43.791447517540405</v>
      </c>
      <c r="BN47" s="91">
        <v>0.391062215204174</v>
      </c>
      <c r="BO47" s="91">
        <v>266.59088227428703</v>
      </c>
      <c r="BP47" s="91">
        <v>6.0343105700966593</v>
      </c>
      <c r="BQ47" s="91">
        <v>0</v>
      </c>
      <c r="BR47" s="91">
        <v>0.31491493339285703</v>
      </c>
      <c r="BS47" s="91">
        <v>4.8007489227304196</v>
      </c>
      <c r="BT47" s="91">
        <v>0</v>
      </c>
      <c r="BU47" s="91">
        <v>0.76293885966169905</v>
      </c>
      <c r="BV47" s="91">
        <v>145.93900647938401</v>
      </c>
      <c r="BW47" s="91">
        <v>2.2749779929016589</v>
      </c>
      <c r="BX47" s="48"/>
      <c r="BY47" s="79">
        <f t="shared" si="10"/>
        <v>5.2912979696041204E-3</v>
      </c>
      <c r="BZ47" s="79">
        <f t="shared" si="11"/>
        <v>5.4827029726737921E-3</v>
      </c>
      <c r="CA47" s="79">
        <f t="shared" si="12"/>
        <v>5.0784565536533986E-3</v>
      </c>
      <c r="CB47" s="79">
        <f t="shared" si="13"/>
        <v>4.6551376521853337E-3</v>
      </c>
      <c r="CC47" s="79">
        <f t="shared" si="14"/>
        <v>4.5898313976885114E-3</v>
      </c>
      <c r="CD47" s="79">
        <f t="shared" si="15"/>
        <v>4.9942777266469068E-3</v>
      </c>
      <c r="CE47" s="79">
        <f t="shared" si="16"/>
        <v>5.7392320373847562E-3</v>
      </c>
      <c r="CF47" s="79">
        <f t="shared" si="17"/>
        <v>7.3021767432159728E-3</v>
      </c>
      <c r="CH47" s="91">
        <f t="shared" si="18"/>
        <v>8.6540207064790593</v>
      </c>
      <c r="CI47" s="91">
        <f t="shared" si="19"/>
        <v>1.3248124242870176</v>
      </c>
    </row>
    <row r="48" spans="1:87" x14ac:dyDescent="0.25">
      <c r="A48" s="90" t="s">
        <v>47</v>
      </c>
      <c r="B48" s="91">
        <v>654.81123188000004</v>
      </c>
      <c r="C48" s="91">
        <v>44.116892999999997</v>
      </c>
      <c r="D48" s="91">
        <v>498.66943235999997</v>
      </c>
      <c r="E48" s="91">
        <v>147.67861116</v>
      </c>
      <c r="F48" s="91">
        <v>138.38711413999999</v>
      </c>
      <c r="G48" s="91">
        <v>37.572264259999997</v>
      </c>
      <c r="H48" s="91">
        <v>80.455213619999995</v>
      </c>
      <c r="I48" s="91">
        <v>0.58755104999999996</v>
      </c>
      <c r="J48" s="91"/>
      <c r="K48" s="91" t="s">
        <v>47</v>
      </c>
      <c r="L48" s="91">
        <v>1.078217993066463E-2</v>
      </c>
      <c r="M48" s="91">
        <v>1.2941413441892209</v>
      </c>
      <c r="N48" s="91">
        <v>0.15921463853072959</v>
      </c>
      <c r="O48" s="91">
        <v>0.15835830340038681</v>
      </c>
      <c r="P48" s="91">
        <v>8.4832550571272605E-2</v>
      </c>
      <c r="Q48" s="91">
        <v>7.1718896099913304E-2</v>
      </c>
      <c r="R48" s="91">
        <v>2.1382573065817123</v>
      </c>
      <c r="S48" s="91">
        <v>390.80737366989001</v>
      </c>
      <c r="T48" s="91">
        <v>658.07925779196</v>
      </c>
      <c r="U48" s="91">
        <v>4.1220628299376498</v>
      </c>
      <c r="V48" s="91">
        <v>59.855837964371304</v>
      </c>
      <c r="W48" s="91">
        <v>1.3701085447831471</v>
      </c>
      <c r="X48" s="91">
        <v>1.5933640846148891</v>
      </c>
      <c r="Y48" s="91">
        <v>6.2033867706145903E-3</v>
      </c>
      <c r="Z48" s="91">
        <v>31.593700359959602</v>
      </c>
      <c r="AA48" s="91">
        <v>31.593700359959602</v>
      </c>
      <c r="AB48" s="91">
        <v>0.59191771182283504</v>
      </c>
      <c r="AC48" s="91">
        <v>0</v>
      </c>
      <c r="AD48" s="91">
        <v>1.3425376615409199</v>
      </c>
      <c r="AE48" s="91">
        <v>5.9078133109564095E-3</v>
      </c>
      <c r="AF48" s="91">
        <v>2.0758765112253803</v>
      </c>
      <c r="AG48" s="91">
        <v>3.1309149456836098E-2</v>
      </c>
      <c r="AH48" s="91">
        <v>1.980345145933841</v>
      </c>
      <c r="AI48" s="91">
        <v>1.4227779560277119E-2</v>
      </c>
      <c r="AJ48" s="91">
        <v>44.277391174898</v>
      </c>
      <c r="AK48" s="91">
        <v>0</v>
      </c>
      <c r="AL48" s="91">
        <v>142.01411979915881</v>
      </c>
      <c r="AM48" s="91">
        <v>451.00465151209403</v>
      </c>
      <c r="AN48" s="91">
        <v>50.111552596217905</v>
      </c>
      <c r="AO48" s="91">
        <v>501.11620410831301</v>
      </c>
      <c r="AP48" s="91">
        <v>4.4079210304403099E-5</v>
      </c>
      <c r="AQ48" s="91">
        <v>5.2981668325975297</v>
      </c>
      <c r="AR48" s="91">
        <v>0.84661300065587408</v>
      </c>
      <c r="AS48" s="91">
        <v>13.76891711530282</v>
      </c>
      <c r="AT48" s="91">
        <v>1.307239710753594</v>
      </c>
      <c r="AU48" s="91">
        <v>3.7615326829698299</v>
      </c>
      <c r="AV48" s="91">
        <v>7.5418001179472602</v>
      </c>
      <c r="AW48" s="91">
        <v>1.632488045988413</v>
      </c>
      <c r="AX48" s="91">
        <v>0</v>
      </c>
      <c r="AY48" s="91">
        <v>2.0452027469589948</v>
      </c>
      <c r="AZ48" s="91">
        <v>148.7348863864591</v>
      </c>
      <c r="BA48" s="91">
        <v>138.93171184102459</v>
      </c>
      <c r="BB48" s="91">
        <v>9.8031745454344996</v>
      </c>
      <c r="BC48" s="91">
        <v>2.2009077641274841E-2</v>
      </c>
      <c r="BD48" s="91">
        <v>2.3485672712842392E-3</v>
      </c>
      <c r="BE48" s="91">
        <v>10.54264440108687</v>
      </c>
      <c r="BF48" s="91">
        <v>4.78573018733774</v>
      </c>
      <c r="BG48" s="91">
        <v>20.229697007776732</v>
      </c>
      <c r="BH48" s="91">
        <v>4.8520831693645601</v>
      </c>
      <c r="BI48" s="91">
        <v>2.4856857917624247</v>
      </c>
      <c r="BJ48" s="91">
        <v>50.562144215347402</v>
      </c>
      <c r="BK48" s="91">
        <v>12.490254181151581</v>
      </c>
      <c r="BL48" s="91">
        <v>4.4452212349189999</v>
      </c>
      <c r="BM48" s="91">
        <v>23.857628069247149</v>
      </c>
      <c r="BN48" s="91">
        <v>1.1643813996042699E-2</v>
      </c>
      <c r="BO48" s="91">
        <v>37.8510011519149</v>
      </c>
      <c r="BP48" s="91">
        <v>3.9188778142462501</v>
      </c>
      <c r="BQ48" s="91">
        <v>0</v>
      </c>
      <c r="BR48" s="91">
        <v>0.15045936540837859</v>
      </c>
      <c r="BS48" s="91">
        <v>1.6187812804345239</v>
      </c>
      <c r="BT48" s="91">
        <v>0</v>
      </c>
      <c r="BU48" s="91">
        <v>0.288924317703664</v>
      </c>
      <c r="BV48" s="91">
        <v>80.747658603261613</v>
      </c>
      <c r="BW48" s="91">
        <v>0.54405665213434906</v>
      </c>
      <c r="BX48" s="48"/>
      <c r="BY48" s="79">
        <f t="shared" si="10"/>
        <v>4.9907908613254538E-3</v>
      </c>
      <c r="BZ48" s="79">
        <f t="shared" si="11"/>
        <v>3.6380208120731063E-3</v>
      </c>
      <c r="CA48" s="79">
        <f t="shared" si="12"/>
        <v>4.9066006246532151E-3</v>
      </c>
      <c r="CB48" s="79">
        <f t="shared" si="13"/>
        <v>7.1525268159157345E-3</v>
      </c>
      <c r="CC48" s="79">
        <f t="shared" si="14"/>
        <v>3.9353208888629242E-3</v>
      </c>
      <c r="CD48" s="79">
        <f t="shared" si="15"/>
        <v>7.4186876251599951E-3</v>
      </c>
      <c r="CE48" s="79">
        <f t="shared" si="16"/>
        <v>3.6348792092315077E-3</v>
      </c>
      <c r="CF48" s="79">
        <f t="shared" si="17"/>
        <v>7.4319700778937795E-3</v>
      </c>
      <c r="CH48" s="91">
        <f t="shared" si="18"/>
        <v>2.44677174831304</v>
      </c>
      <c r="CI48" s="91">
        <f t="shared" si="19"/>
        <v>0.27873689191490314</v>
      </c>
    </row>
    <row r="49" spans="1:87" x14ac:dyDescent="0.25">
      <c r="A49" s="90" t="s">
        <v>48</v>
      </c>
      <c r="B49" s="91">
        <v>2527.1715835</v>
      </c>
      <c r="C49" s="91">
        <v>30.28087339</v>
      </c>
      <c r="D49" s="91">
        <v>9473.7466667000008</v>
      </c>
      <c r="E49" s="91">
        <v>1335.4759615</v>
      </c>
      <c r="F49" s="91">
        <v>1090.8324703999999</v>
      </c>
      <c r="G49" s="91">
        <v>11864.358829000001</v>
      </c>
      <c r="H49" s="91">
        <v>231.38487757999999</v>
      </c>
      <c r="I49" s="91">
        <v>93.532978689999993</v>
      </c>
      <c r="J49" s="91"/>
      <c r="K49" s="91" t="s">
        <v>48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0.287033787603101</v>
      </c>
      <c r="S49" s="91">
        <v>22.800592298314868</v>
      </c>
      <c r="T49" s="91">
        <v>2528.4819636484231</v>
      </c>
      <c r="U49" s="91">
        <v>0</v>
      </c>
      <c r="V49" s="91">
        <v>5.9490684368428699</v>
      </c>
      <c r="W49" s="91">
        <v>1.17167711176772</v>
      </c>
      <c r="X49" s="91">
        <v>0</v>
      </c>
      <c r="Y49" s="91">
        <v>0</v>
      </c>
      <c r="Z49" s="91">
        <v>9.7716838268184301</v>
      </c>
      <c r="AA49" s="91">
        <v>9.7716838268184301</v>
      </c>
      <c r="AB49" s="91">
        <v>93.511217095520706</v>
      </c>
      <c r="AC49" s="91">
        <v>0</v>
      </c>
      <c r="AD49" s="91">
        <v>3.3871508932499901</v>
      </c>
      <c r="AE49" s="91">
        <v>0</v>
      </c>
      <c r="AF49" s="91">
        <v>0</v>
      </c>
      <c r="AG49" s="91">
        <v>0</v>
      </c>
      <c r="AH49" s="91">
        <v>0</v>
      </c>
      <c r="AI49" s="91">
        <v>0</v>
      </c>
      <c r="AJ49" s="91">
        <v>30.272137646014784</v>
      </c>
      <c r="AK49" s="91">
        <v>0</v>
      </c>
      <c r="AL49" s="91">
        <v>237.27951851232012</v>
      </c>
      <c r="AM49" s="91">
        <v>8522.8672207838408</v>
      </c>
      <c r="AN49" s="91">
        <v>946.98527674394893</v>
      </c>
      <c r="AO49" s="91">
        <v>9469.8524975277996</v>
      </c>
      <c r="AP49" s="91">
        <v>0</v>
      </c>
      <c r="AQ49" s="91">
        <v>6.4227923201496804</v>
      </c>
      <c r="AR49" s="91">
        <v>64.442361821756208</v>
      </c>
      <c r="AS49" s="91">
        <v>65.432653150680395</v>
      </c>
      <c r="AT49" s="91">
        <v>38.0385063312334</v>
      </c>
      <c r="AU49" s="91">
        <v>0.94471469501810501</v>
      </c>
      <c r="AV49" s="91">
        <v>46.706036013051197</v>
      </c>
      <c r="AW49" s="91">
        <v>31.687095428054899</v>
      </c>
      <c r="AX49" s="91">
        <v>0</v>
      </c>
      <c r="AY49" s="91">
        <v>5.0506329945600799</v>
      </c>
      <c r="AZ49" s="91">
        <v>1334.310865308111</v>
      </c>
      <c r="BA49" s="91">
        <v>1089.712731008492</v>
      </c>
      <c r="BB49" s="91">
        <v>244.59813429961901</v>
      </c>
      <c r="BC49" s="91">
        <v>5.9454103628256497E-2</v>
      </c>
      <c r="BD49" s="91">
        <v>0.30618385456108699</v>
      </c>
      <c r="BE49" s="91">
        <v>628.73149475355001</v>
      </c>
      <c r="BF49" s="91">
        <v>1.170580421854416E-2</v>
      </c>
      <c r="BG49" s="91">
        <v>16.03784315569591</v>
      </c>
      <c r="BH49" s="91">
        <v>4.1845096516145999</v>
      </c>
      <c r="BI49" s="91">
        <v>0.86439434106604396</v>
      </c>
      <c r="BJ49" s="91">
        <v>39.931753704922301</v>
      </c>
      <c r="BK49" s="91">
        <v>4.3097264643978797</v>
      </c>
      <c r="BL49" s="91">
        <v>97.417762398738802</v>
      </c>
      <c r="BM49" s="91">
        <v>110.62118310267461</v>
      </c>
      <c r="BN49" s="91">
        <v>4.6770988541477099</v>
      </c>
      <c r="BO49" s="91">
        <v>11858.062506765418</v>
      </c>
      <c r="BP49" s="91">
        <v>42.696916631153897</v>
      </c>
      <c r="BQ49" s="91">
        <v>257.2187813202371</v>
      </c>
      <c r="BR49" s="91">
        <v>0</v>
      </c>
      <c r="BS49" s="91">
        <v>34.836565840762297</v>
      </c>
      <c r="BT49" s="91">
        <v>0</v>
      </c>
      <c r="BU49" s="91">
        <v>0</v>
      </c>
      <c r="BV49" s="91">
        <v>231.35245071468242</v>
      </c>
      <c r="BW49" s="91">
        <v>106.41786671880919</v>
      </c>
      <c r="BX49" s="48"/>
      <c r="BY49" s="79">
        <f t="shared" si="10"/>
        <v>5.1851649368748305E-4</v>
      </c>
      <c r="BZ49" s="79">
        <f t="shared" si="11"/>
        <v>-2.884904894487345E-4</v>
      </c>
      <c r="CA49" s="79">
        <f t="shared" si="12"/>
        <v>-4.110484805223956E-4</v>
      </c>
      <c r="CB49" s="79">
        <f t="shared" si="13"/>
        <v>-8.7242018986277811E-4</v>
      </c>
      <c r="CC49" s="79">
        <f t="shared" si="14"/>
        <v>-1.0264998722464614E-3</v>
      </c>
      <c r="CD49" s="79">
        <f t="shared" si="15"/>
        <v>-5.3069216173674751E-4</v>
      </c>
      <c r="CE49" s="79">
        <f t="shared" si="16"/>
        <v>-1.4014254369913864E-4</v>
      </c>
      <c r="CF49" s="79">
        <f t="shared" si="17"/>
        <v>-2.3266226291597246E-4</v>
      </c>
      <c r="CH49" s="91">
        <f t="shared" si="18"/>
        <v>-3.8941691722011456</v>
      </c>
      <c r="CI49" s="91">
        <f t="shared" si="19"/>
        <v>-6.2963222345824761</v>
      </c>
    </row>
    <row r="50" spans="1:87" x14ac:dyDescent="0.25">
      <c r="A50" s="90" t="s">
        <v>49</v>
      </c>
      <c r="B50" s="91">
        <v>1827.5235955999999</v>
      </c>
      <c r="C50" s="91">
        <v>78.254435290000004</v>
      </c>
      <c r="D50" s="91">
        <v>1923.8304657000001</v>
      </c>
      <c r="E50" s="91">
        <v>512.91168854</v>
      </c>
      <c r="F50" s="91">
        <v>398.13385273</v>
      </c>
      <c r="G50" s="91">
        <v>791.24238237999998</v>
      </c>
      <c r="H50" s="91">
        <v>228.37420467999999</v>
      </c>
      <c r="I50" s="91">
        <v>23.900499530000001</v>
      </c>
      <c r="J50" s="91"/>
      <c r="K50" s="91" t="s">
        <v>49</v>
      </c>
      <c r="L50" s="91">
        <v>0</v>
      </c>
      <c r="M50" s="91">
        <v>0.16207025344521761</v>
      </c>
      <c r="N50" s="91">
        <v>0.27893232488822162</v>
      </c>
      <c r="O50" s="91">
        <v>0.27893232488822162</v>
      </c>
      <c r="P50" s="91">
        <v>0.11497831879991391</v>
      </c>
      <c r="Q50" s="91">
        <v>0.1154332306051134</v>
      </c>
      <c r="R50" s="91">
        <v>0.98153867516730209</v>
      </c>
      <c r="S50" s="91">
        <v>755.81136501868798</v>
      </c>
      <c r="T50" s="91">
        <v>1833.927606398689</v>
      </c>
      <c r="U50" s="91">
        <v>5.1766837901023397</v>
      </c>
      <c r="V50" s="91">
        <v>116.9061719335226</v>
      </c>
      <c r="W50" s="91">
        <v>2.629386906770939</v>
      </c>
      <c r="X50" s="91">
        <v>0.42442611736525498</v>
      </c>
      <c r="Y50" s="91">
        <v>0</v>
      </c>
      <c r="Z50" s="91">
        <v>60.759757126624095</v>
      </c>
      <c r="AA50" s="91">
        <v>60.759757126624095</v>
      </c>
      <c r="AB50" s="91">
        <v>23.8937228033924</v>
      </c>
      <c r="AC50" s="91">
        <v>0</v>
      </c>
      <c r="AD50" s="91">
        <v>3.9405296964006498</v>
      </c>
      <c r="AE50" s="91">
        <v>0</v>
      </c>
      <c r="AF50" s="91">
        <v>3.3168476993022598</v>
      </c>
      <c r="AG50" s="91">
        <v>2.97368253593258E-2</v>
      </c>
      <c r="AH50" s="91">
        <v>3.3965423739208598</v>
      </c>
      <c r="AI50" s="91">
        <v>2.0070457484631019E-2</v>
      </c>
      <c r="AJ50" s="91">
        <v>78.664112824924203</v>
      </c>
      <c r="AK50" s="91">
        <v>0</v>
      </c>
      <c r="AL50" s="91">
        <v>346.46016032892896</v>
      </c>
      <c r="AM50" s="91">
        <v>1731.9034799433311</v>
      </c>
      <c r="AN50" s="91">
        <v>192.43369588341932</v>
      </c>
      <c r="AO50" s="91">
        <v>1924.3371758267599</v>
      </c>
      <c r="AP50" s="91">
        <v>0</v>
      </c>
      <c r="AQ50" s="91">
        <v>12.39170685201033</v>
      </c>
      <c r="AR50" s="91">
        <v>16.700811207195819</v>
      </c>
      <c r="AS50" s="91">
        <v>49.937652196091101</v>
      </c>
      <c r="AT50" s="91">
        <v>10.46892927506517</v>
      </c>
      <c r="AU50" s="91">
        <v>4.0243568650264194</v>
      </c>
      <c r="AV50" s="91">
        <v>19.239099330346022</v>
      </c>
      <c r="AW50" s="91">
        <v>9.5073209010290007</v>
      </c>
      <c r="AX50" s="91">
        <v>0</v>
      </c>
      <c r="AY50" s="91">
        <v>2.2427763381779888</v>
      </c>
      <c r="AZ50" s="91">
        <v>514.46700197552104</v>
      </c>
      <c r="BA50" s="91">
        <v>398.96029678110096</v>
      </c>
      <c r="BB50" s="91">
        <v>115.50670519441999</v>
      </c>
      <c r="BC50" s="91">
        <v>4.3248471921383102E-3</v>
      </c>
      <c r="BD50" s="91">
        <v>7.5729249426522705E-2</v>
      </c>
      <c r="BE50" s="91">
        <v>158.32673144992441</v>
      </c>
      <c r="BF50" s="91">
        <v>6.2062146530200497</v>
      </c>
      <c r="BG50" s="91">
        <v>24.132322234053653</v>
      </c>
      <c r="BH50" s="91">
        <v>6.2170396270551205</v>
      </c>
      <c r="BI50" s="91">
        <v>2.9386799747504591</v>
      </c>
      <c r="BJ50" s="91">
        <v>60.275768191052499</v>
      </c>
      <c r="BK50" s="91">
        <v>25.530112632090422</v>
      </c>
      <c r="BL50" s="91">
        <v>26.670029901728952</v>
      </c>
      <c r="BM50" s="91">
        <v>50.787538382579001</v>
      </c>
      <c r="BN50" s="91">
        <v>1.142624353478066</v>
      </c>
      <c r="BO50" s="91">
        <v>790.30813839646692</v>
      </c>
      <c r="BP50" s="91">
        <v>23.370309256701589</v>
      </c>
      <c r="BQ50" s="91">
        <v>19.36254215263698</v>
      </c>
      <c r="BR50" s="91">
        <v>0.25301880325578568</v>
      </c>
      <c r="BS50" s="91">
        <v>16.476023047073738</v>
      </c>
      <c r="BT50" s="91">
        <v>0</v>
      </c>
      <c r="BU50" s="91">
        <v>0.22931385416987649</v>
      </c>
      <c r="BV50" s="91">
        <v>229.3232381829504</v>
      </c>
      <c r="BW50" s="91">
        <v>43.718880980525995</v>
      </c>
      <c r="BX50" s="48"/>
      <c r="BY50" s="79">
        <f t="shared" si="10"/>
        <v>3.5042014308912899E-3</v>
      </c>
      <c r="BZ50" s="79">
        <f t="shared" si="11"/>
        <v>5.2351989175564518E-3</v>
      </c>
      <c r="CA50" s="79">
        <f t="shared" si="12"/>
        <v>2.6338606015131839E-4</v>
      </c>
      <c r="CB50" s="79">
        <f t="shared" si="13"/>
        <v>3.0323220746796263E-3</v>
      </c>
      <c r="CC50" s="79">
        <f t="shared" si="14"/>
        <v>2.0757944732256372E-3</v>
      </c>
      <c r="CD50" s="79">
        <f t="shared" si="15"/>
        <v>-1.1807304617871034E-3</v>
      </c>
      <c r="CE50" s="79">
        <f t="shared" si="16"/>
        <v>4.1556072599364191E-3</v>
      </c>
      <c r="CF50" s="79">
        <f t="shared" si="17"/>
        <v>-2.8353912013825977E-4</v>
      </c>
      <c r="CH50" s="91">
        <f t="shared" si="18"/>
        <v>0.5067101267597991</v>
      </c>
      <c r="CI50" s="91">
        <f t="shared" si="19"/>
        <v>-0.93424398353306515</v>
      </c>
    </row>
    <row r="51" spans="1:87" x14ac:dyDescent="0.25">
      <c r="A51" s="90" t="s">
        <v>50</v>
      </c>
      <c r="B51" s="91">
        <v>925.55359833</v>
      </c>
      <c r="C51" s="91">
        <v>27.43894706</v>
      </c>
      <c r="D51" s="91">
        <v>2727.7125575999999</v>
      </c>
      <c r="E51" s="91">
        <v>215.31575004999999</v>
      </c>
      <c r="F51" s="91">
        <v>159.376677</v>
      </c>
      <c r="G51" s="91">
        <v>2315.0985924000001</v>
      </c>
      <c r="H51" s="91">
        <v>80.465693220000006</v>
      </c>
      <c r="I51" s="91">
        <v>22.734524660000002</v>
      </c>
      <c r="J51" s="91"/>
      <c r="K51" s="91" t="s">
        <v>50</v>
      </c>
      <c r="L51" s="91">
        <v>0</v>
      </c>
      <c r="M51" s="91">
        <v>2.8197206131053741E-3</v>
      </c>
      <c r="N51" s="91">
        <v>5.6407781331040499E-4</v>
      </c>
      <c r="O51" s="91">
        <v>5.6407781331040499E-4</v>
      </c>
      <c r="P51" s="91">
        <v>2.7183111658592179E-4</v>
      </c>
      <c r="Q51" s="91">
        <v>2.0082833477184838E-3</v>
      </c>
      <c r="R51" s="91">
        <v>8.5954795241764302E-4</v>
      </c>
      <c r="S51" s="91">
        <v>2.8446373914912501E-3</v>
      </c>
      <c r="T51" s="91">
        <v>927.16496937405202</v>
      </c>
      <c r="U51" s="91">
        <v>0</v>
      </c>
      <c r="V51" s="91">
        <v>1.714820600380297</v>
      </c>
      <c r="W51" s="91">
        <v>0</v>
      </c>
      <c r="X51" s="91">
        <v>7.3840507577616395E-3</v>
      </c>
      <c r="Y51" s="91">
        <v>0</v>
      </c>
      <c r="Z51" s="91">
        <v>7.6699295998059903E-3</v>
      </c>
      <c r="AA51" s="91">
        <v>7.6699295998059903E-3</v>
      </c>
      <c r="AB51" s="91">
        <v>22.76958177593319</v>
      </c>
      <c r="AC51" s="91">
        <v>0</v>
      </c>
      <c r="AD51" s="91">
        <v>1.2635992905526421</v>
      </c>
      <c r="AE51" s="91">
        <v>0</v>
      </c>
      <c r="AF51" s="91">
        <v>5.77063055716419E-2</v>
      </c>
      <c r="AG51" s="91">
        <v>5.1735487469479699E-4</v>
      </c>
      <c r="AH51" s="91">
        <v>5.9092189222705302E-2</v>
      </c>
      <c r="AI51" s="91">
        <v>3.49177140197423E-4</v>
      </c>
      <c r="AJ51" s="91">
        <v>27.475261838985382</v>
      </c>
      <c r="AK51" s="91">
        <v>0</v>
      </c>
      <c r="AL51" s="91">
        <v>82.244651190661202</v>
      </c>
      <c r="AM51" s="91">
        <v>2456.3952304168101</v>
      </c>
      <c r="AN51" s="91">
        <v>272.9328349390247</v>
      </c>
      <c r="AO51" s="91">
        <v>2729.328065355839</v>
      </c>
      <c r="AP51" s="91">
        <v>0</v>
      </c>
      <c r="AQ51" s="91">
        <v>2.296855408183001</v>
      </c>
      <c r="AR51" s="91">
        <v>9.51892601259941</v>
      </c>
      <c r="AS51" s="91">
        <v>23.669740823241021</v>
      </c>
      <c r="AT51" s="91">
        <v>5.50328279714721</v>
      </c>
      <c r="AU51" s="91">
        <v>0.1131817414970485</v>
      </c>
      <c r="AV51" s="91">
        <v>6.8306361723352902</v>
      </c>
      <c r="AW51" s="91">
        <v>4.6559593393299004</v>
      </c>
      <c r="AX51" s="91">
        <v>0</v>
      </c>
      <c r="AY51" s="91">
        <v>0.75093650892375796</v>
      </c>
      <c r="AZ51" s="91">
        <v>255.0820284354873</v>
      </c>
      <c r="BA51" s="91">
        <v>159.86363191217649</v>
      </c>
      <c r="BB51" s="91">
        <v>95.218396523310986</v>
      </c>
      <c r="BC51" s="91">
        <v>7.5242315514476005E-5</v>
      </c>
      <c r="BD51" s="91">
        <v>4.5213510364479001E-2</v>
      </c>
      <c r="BE51" s="91">
        <v>93.090670476440806</v>
      </c>
      <c r="BF51" s="91">
        <v>0.107973279981481</v>
      </c>
      <c r="BG51" s="91">
        <v>2.0342826600968871</v>
      </c>
      <c r="BH51" s="91">
        <v>0.55880792041314509</v>
      </c>
      <c r="BI51" s="91">
        <v>9.2516619741287498E-2</v>
      </c>
      <c r="BJ51" s="91">
        <v>5.0618119929231504</v>
      </c>
      <c r="BK51" s="91">
        <v>1.4604691345646139</v>
      </c>
      <c r="BL51" s="91">
        <v>14.36681606859681</v>
      </c>
      <c r="BM51" s="91">
        <v>16.44454454747375</v>
      </c>
      <c r="BN51" s="91">
        <v>0.68799702199661494</v>
      </c>
      <c r="BO51" s="91">
        <v>2315.8219097537981</v>
      </c>
      <c r="BP51" s="91">
        <v>15.530932030843001</v>
      </c>
      <c r="BQ51" s="91">
        <v>56.737656795471594</v>
      </c>
      <c r="BR51" s="91">
        <v>4.4019837393695794E-3</v>
      </c>
      <c r="BS51" s="91">
        <v>12.658458612018929</v>
      </c>
      <c r="BT51" s="91">
        <v>0</v>
      </c>
      <c r="BU51" s="91">
        <v>2.2827867590403212E-3</v>
      </c>
      <c r="BV51" s="91">
        <v>80.533135347696302</v>
      </c>
      <c r="BW51" s="91">
        <v>39.295117411063302</v>
      </c>
      <c r="BX51" s="48"/>
      <c r="BY51" s="79">
        <f t="shared" si="10"/>
        <v>1.7409807999876601E-3</v>
      </c>
      <c r="BZ51" s="79">
        <f t="shared" si="11"/>
        <v>1.3234756751406456E-3</v>
      </c>
      <c r="CA51" s="79">
        <f t="shared" si="12"/>
        <v>5.9225732980479698E-4</v>
      </c>
      <c r="CB51" s="79">
        <f t="shared" si="13"/>
        <v>0.18468820035809225</v>
      </c>
      <c r="CC51" s="79">
        <f t="shared" si="14"/>
        <v>3.0553712208247776E-3</v>
      </c>
      <c r="CD51" s="79">
        <f t="shared" si="15"/>
        <v>3.1243479486033239E-4</v>
      </c>
      <c r="CE51" s="79">
        <f t="shared" si="16"/>
        <v>8.3814760051719817E-4</v>
      </c>
      <c r="CF51" s="79">
        <f t="shared" si="17"/>
        <v>1.5420210652070214E-3</v>
      </c>
      <c r="CH51" s="91">
        <f t="shared" si="18"/>
        <v>1.6155077558391895</v>
      </c>
      <c r="CI51" s="91">
        <f t="shared" si="19"/>
        <v>0.72331735379793827</v>
      </c>
    </row>
    <row r="52" spans="1:87" x14ac:dyDescent="0.25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BX52" s="48"/>
      <c r="BY52" s="79" t="str">
        <f t="shared" si="10"/>
        <v/>
      </c>
      <c r="BZ52" s="79" t="str">
        <f t="shared" si="11"/>
        <v/>
      </c>
      <c r="CA52" s="79" t="str">
        <f t="shared" si="12"/>
        <v/>
      </c>
      <c r="CB52" s="79" t="str">
        <f t="shared" si="13"/>
        <v/>
      </c>
      <c r="CC52" s="79" t="str">
        <f t="shared" si="14"/>
        <v/>
      </c>
      <c r="CD52" s="79" t="str">
        <f t="shared" si="15"/>
        <v/>
      </c>
      <c r="CE52" s="79" t="str">
        <f t="shared" si="16"/>
        <v/>
      </c>
      <c r="CF52" s="79" t="str">
        <f t="shared" si="17"/>
        <v/>
      </c>
    </row>
    <row r="53" spans="1:87" x14ac:dyDescent="0.25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BX53" s="48"/>
      <c r="BY53" s="79" t="str">
        <f t="shared" si="10"/>
        <v/>
      </c>
      <c r="BZ53" s="79" t="str">
        <f t="shared" si="11"/>
        <v/>
      </c>
      <c r="CA53" s="79" t="str">
        <f t="shared" si="12"/>
        <v/>
      </c>
      <c r="CB53" s="79" t="str">
        <f t="shared" si="13"/>
        <v/>
      </c>
      <c r="CC53" s="79" t="str">
        <f t="shared" si="14"/>
        <v/>
      </c>
      <c r="CD53" s="79" t="str">
        <f t="shared" si="15"/>
        <v/>
      </c>
      <c r="CE53" s="79" t="str">
        <f t="shared" si="16"/>
        <v/>
      </c>
      <c r="CF53" s="79" t="str">
        <f t="shared" si="17"/>
        <v/>
      </c>
    </row>
    <row r="54" spans="1:87" x14ac:dyDescent="0.25">
      <c r="A54" s="90" t="s">
        <v>51</v>
      </c>
      <c r="B54" s="91">
        <v>363.88709065</v>
      </c>
      <c r="C54" s="91">
        <v>19.448681910000001</v>
      </c>
      <c r="D54" s="91">
        <v>924.84928367999998</v>
      </c>
      <c r="E54" s="91">
        <v>723.23351556</v>
      </c>
      <c r="F54" s="91">
        <v>354.89015675000002</v>
      </c>
      <c r="G54" s="91">
        <v>1833.2672734</v>
      </c>
      <c r="H54" s="91">
        <v>43.723810280000002</v>
      </c>
      <c r="I54" s="91">
        <v>12.5299064</v>
      </c>
      <c r="J54" s="91"/>
      <c r="K54" s="91" t="s">
        <v>51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1.917123613168201</v>
      </c>
      <c r="S54" s="91">
        <v>0</v>
      </c>
      <c r="T54" s="91">
        <v>367.15646112534802</v>
      </c>
      <c r="U54" s="91">
        <v>0</v>
      </c>
      <c r="V54" s="91">
        <v>9.0826562274533487</v>
      </c>
      <c r="W54" s="91">
        <v>7.8257431845764494</v>
      </c>
      <c r="X54" s="91">
        <v>0</v>
      </c>
      <c r="Y54" s="91">
        <v>0</v>
      </c>
      <c r="Z54" s="91">
        <v>0</v>
      </c>
      <c r="AA54" s="91">
        <v>0</v>
      </c>
      <c r="AB54" s="91">
        <v>12.62463425871459</v>
      </c>
      <c r="AC54" s="91">
        <v>0</v>
      </c>
      <c r="AD54" s="91">
        <v>3.6734074525350303E-2</v>
      </c>
      <c r="AE54" s="91">
        <v>0</v>
      </c>
      <c r="AF54" s="91">
        <v>0</v>
      </c>
      <c r="AG54" s="91">
        <v>0</v>
      </c>
      <c r="AH54" s="91">
        <v>0</v>
      </c>
      <c r="AI54" s="91">
        <v>0</v>
      </c>
      <c r="AJ54" s="91">
        <v>19.60881914923629</v>
      </c>
      <c r="AK54" s="91">
        <v>0</v>
      </c>
      <c r="AL54" s="91">
        <v>53.102666596118603</v>
      </c>
      <c r="AM54" s="91">
        <v>836.94456936787901</v>
      </c>
      <c r="AN54" s="91">
        <v>92.993850732540693</v>
      </c>
      <c r="AO54" s="91">
        <v>929.93842010041897</v>
      </c>
      <c r="AP54" s="91">
        <v>0</v>
      </c>
      <c r="AQ54" s="91">
        <v>1.846377383198017</v>
      </c>
      <c r="AR54" s="91">
        <v>21.386839980929921</v>
      </c>
      <c r="AS54" s="91">
        <v>14.240509757720861</v>
      </c>
      <c r="AT54" s="91">
        <v>12.35922906562608</v>
      </c>
      <c r="AU54" s="91">
        <v>0.22533179786923249</v>
      </c>
      <c r="AV54" s="91">
        <v>15.332608876359281</v>
      </c>
      <c r="AW54" s="91">
        <v>10.46056516719301</v>
      </c>
      <c r="AX54" s="91">
        <v>0</v>
      </c>
      <c r="AY54" s="91">
        <v>1.663838712059833</v>
      </c>
      <c r="AZ54" s="91">
        <v>730.99854984375702</v>
      </c>
      <c r="BA54" s="91">
        <v>358.245165407287</v>
      </c>
      <c r="BB54" s="91">
        <v>372.75338443647001</v>
      </c>
      <c r="BC54" s="91">
        <v>0</v>
      </c>
      <c r="BD54" s="91">
        <v>0.10156067535287719</v>
      </c>
      <c r="BE54" s="91">
        <v>209.13966577048711</v>
      </c>
      <c r="BF54" s="91">
        <v>0</v>
      </c>
      <c r="BG54" s="91">
        <v>4.5496295131643398</v>
      </c>
      <c r="BH54" s="91">
        <v>1.2452372075155549</v>
      </c>
      <c r="BI54" s="91">
        <v>0.20437497874193231</v>
      </c>
      <c r="BJ54" s="91">
        <v>11.320337264174331</v>
      </c>
      <c r="BK54" s="91">
        <v>2.6797755899464399</v>
      </c>
      <c r="BL54" s="91">
        <v>32.277290474379498</v>
      </c>
      <c r="BM54" s="91">
        <v>36.432857019240799</v>
      </c>
      <c r="BN54" s="91">
        <v>1.545798904192639</v>
      </c>
      <c r="BO54" s="91">
        <v>1844.492619517295</v>
      </c>
      <c r="BP54" s="91">
        <v>7.8554136836294903</v>
      </c>
      <c r="BQ54" s="91">
        <v>45.100506848790403</v>
      </c>
      <c r="BR54" s="91">
        <v>0</v>
      </c>
      <c r="BS54" s="91">
        <v>7.1171783844122798</v>
      </c>
      <c r="BT54" s="91">
        <v>0</v>
      </c>
      <c r="BU54" s="91">
        <v>0</v>
      </c>
      <c r="BV54" s="91">
        <v>43.947445600401196</v>
      </c>
      <c r="BW54" s="91">
        <v>8.4253392830827707</v>
      </c>
      <c r="BX54" s="48"/>
      <c r="BY54" s="79">
        <f t="shared" si="10"/>
        <v>8.9845739498701071E-3</v>
      </c>
      <c r="BZ54" s="79">
        <f t="shared" si="11"/>
        <v>8.2338350731084742E-3</v>
      </c>
      <c r="CA54" s="79">
        <f t="shared" si="12"/>
        <v>5.502665688585681E-3</v>
      </c>
      <c r="CB54" s="79">
        <f t="shared" si="13"/>
        <v>1.0736552049505821E-2</v>
      </c>
      <c r="CC54" s="79">
        <f t="shared" si="14"/>
        <v>9.4536537389804266E-3</v>
      </c>
      <c r="CD54" s="79">
        <f t="shared" si="15"/>
        <v>6.1231366970710775E-3</v>
      </c>
      <c r="CE54" s="79">
        <f t="shared" si="16"/>
        <v>5.114726254849932E-3</v>
      </c>
      <c r="CF54" s="79">
        <f t="shared" si="17"/>
        <v>7.560140969176744E-3</v>
      </c>
    </row>
    <row r="55" spans="1:87" x14ac:dyDescent="0.25">
      <c r="A55" s="90" t="s">
        <v>1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BY55" s="79" t="str">
        <f t="shared" si="10"/>
        <v/>
      </c>
      <c r="BZ55" s="79" t="str">
        <f t="shared" si="11"/>
        <v/>
      </c>
      <c r="CA55" s="79" t="str">
        <f t="shared" si="12"/>
        <v/>
      </c>
      <c r="CB55" s="79" t="str">
        <f t="shared" si="13"/>
        <v/>
      </c>
      <c r="CC55" s="79" t="str">
        <f t="shared" si="14"/>
        <v/>
      </c>
      <c r="CD55" s="79" t="str">
        <f t="shared" si="15"/>
        <v/>
      </c>
      <c r="CE55" s="79" t="str">
        <f t="shared" si="16"/>
        <v/>
      </c>
      <c r="CF55" s="79" t="str">
        <f t="shared" ref="CF55:CF61" si="20">IF(I55=0,"",(Z55-I55)/I55)</f>
        <v/>
      </c>
    </row>
    <row r="56" spans="1:87" x14ac:dyDescent="0.25">
      <c r="A56" s="90" t="s">
        <v>11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BY56" s="79" t="str">
        <f t="shared" si="10"/>
        <v/>
      </c>
      <c r="BZ56" s="79" t="str">
        <f t="shared" si="11"/>
        <v/>
      </c>
      <c r="CA56" s="79" t="str">
        <f t="shared" si="12"/>
        <v/>
      </c>
      <c r="CB56" s="79" t="str">
        <f t="shared" si="13"/>
        <v/>
      </c>
      <c r="CC56" s="79" t="str">
        <f t="shared" si="14"/>
        <v/>
      </c>
      <c r="CD56" s="79" t="str">
        <f t="shared" si="15"/>
        <v/>
      </c>
      <c r="CE56" s="79" t="str">
        <f t="shared" si="16"/>
        <v/>
      </c>
      <c r="CF56" s="79" t="str">
        <f t="shared" si="20"/>
        <v/>
      </c>
    </row>
    <row r="57" spans="1:87" x14ac:dyDescent="0.25">
      <c r="A57" s="90" t="s">
        <v>58</v>
      </c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BY57" s="79" t="str">
        <f t="shared" si="10"/>
        <v/>
      </c>
      <c r="BZ57" s="79" t="str">
        <f t="shared" si="11"/>
        <v/>
      </c>
      <c r="CA57" s="79" t="str">
        <f t="shared" si="12"/>
        <v/>
      </c>
      <c r="CB57" s="79" t="str">
        <f t="shared" si="13"/>
        <v/>
      </c>
      <c r="CC57" s="79" t="str">
        <f t="shared" si="14"/>
        <v/>
      </c>
      <c r="CD57" s="79" t="str">
        <f t="shared" si="15"/>
        <v/>
      </c>
      <c r="CE57" s="79" t="str">
        <f t="shared" si="16"/>
        <v/>
      </c>
      <c r="CF57" s="79" t="str">
        <f t="shared" si="20"/>
        <v/>
      </c>
    </row>
    <row r="58" spans="1:87" x14ac:dyDescent="0.25">
      <c r="A58" s="90" t="s">
        <v>75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BY58" s="79" t="str">
        <f t="shared" si="10"/>
        <v/>
      </c>
      <c r="BZ58" s="79" t="str">
        <f t="shared" si="11"/>
        <v/>
      </c>
      <c r="CA58" s="79" t="str">
        <f t="shared" si="12"/>
        <v/>
      </c>
      <c r="CB58" s="79" t="str">
        <f t="shared" si="13"/>
        <v/>
      </c>
      <c r="CC58" s="79" t="str">
        <f t="shared" si="14"/>
        <v/>
      </c>
      <c r="CD58" s="79" t="str">
        <f t="shared" si="15"/>
        <v/>
      </c>
      <c r="CE58" s="79" t="str">
        <f t="shared" si="16"/>
        <v/>
      </c>
      <c r="CF58" s="79" t="str">
        <f t="shared" si="20"/>
        <v/>
      </c>
    </row>
    <row r="59" spans="1:87" x14ac:dyDescent="0.25">
      <c r="A59" s="90" t="s">
        <v>235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BY59" s="79" t="str">
        <f t="shared" si="10"/>
        <v/>
      </c>
      <c r="BZ59" s="79" t="str">
        <f t="shared" si="11"/>
        <v/>
      </c>
      <c r="CA59" s="79" t="str">
        <f t="shared" si="12"/>
        <v/>
      </c>
      <c r="CB59" s="79" t="str">
        <f t="shared" si="13"/>
        <v/>
      </c>
      <c r="CC59" s="79" t="str">
        <f t="shared" si="14"/>
        <v/>
      </c>
      <c r="CD59" s="79" t="str">
        <f t="shared" si="15"/>
        <v/>
      </c>
      <c r="CE59" s="79" t="str">
        <f t="shared" si="16"/>
        <v/>
      </c>
      <c r="CF59" s="79" t="str">
        <f t="shared" si="20"/>
        <v/>
      </c>
    </row>
    <row r="60" spans="1:87" x14ac:dyDescent="0.25">
      <c r="BY60" s="79" t="str">
        <f t="shared" si="10"/>
        <v/>
      </c>
      <c r="BZ60" s="79" t="str">
        <f t="shared" si="11"/>
        <v/>
      </c>
      <c r="CA60" s="79" t="str">
        <f t="shared" si="12"/>
        <v/>
      </c>
      <c r="CB60" s="79" t="str">
        <f t="shared" si="13"/>
        <v/>
      </c>
      <c r="CC60" s="79" t="str">
        <f t="shared" si="14"/>
        <v/>
      </c>
      <c r="CD60" s="79" t="str">
        <f t="shared" si="15"/>
        <v/>
      </c>
      <c r="CE60" s="79" t="str">
        <f t="shared" si="16"/>
        <v/>
      </c>
      <c r="CF60" s="79" t="str">
        <f t="shared" si="20"/>
        <v/>
      </c>
    </row>
    <row r="61" spans="1:87" x14ac:dyDescent="0.25">
      <c r="A61" s="1" t="s">
        <v>55</v>
      </c>
      <c r="B61" s="1">
        <f>SUM(B3:B54)</f>
        <v>114973.39693789001</v>
      </c>
      <c r="C61" s="1">
        <f t="shared" ref="C61:I61" si="21">SUM(C3:C54)</f>
        <v>8574.4716158500014</v>
      </c>
      <c r="D61" s="1">
        <f t="shared" si="21"/>
        <v>170357.29250769</v>
      </c>
      <c r="E61" s="1">
        <f t="shared" si="21"/>
        <v>31180.096457649994</v>
      </c>
      <c r="F61" s="1">
        <f t="shared" si="21"/>
        <v>26598.769788440015</v>
      </c>
      <c r="G61" s="1">
        <f t="shared" si="21"/>
        <v>188117.33672854005</v>
      </c>
      <c r="H61" s="1">
        <f t="shared" si="21"/>
        <v>9354.7660753199998</v>
      </c>
      <c r="I61" s="1">
        <f t="shared" si="21"/>
        <v>1187.96079693</v>
      </c>
      <c r="L61" s="1">
        <f>SUM(L3:L54)</f>
        <v>0.16899981940265738</v>
      </c>
      <c r="M61" s="1">
        <f t="shared" ref="M61:BU61" si="22">SUM(M3:M54)</f>
        <v>9.8086720235157845</v>
      </c>
      <c r="N61" s="1">
        <f t="shared" si="22"/>
        <v>7.8225341810588089</v>
      </c>
      <c r="O61" s="1">
        <f t="shared" si="22"/>
        <v>7.8091123526868467</v>
      </c>
      <c r="P61" s="1">
        <f t="shared" si="22"/>
        <v>3.480371173309686</v>
      </c>
      <c r="Q61" s="1">
        <f t="shared" si="22"/>
        <v>3.8306162556751535</v>
      </c>
      <c r="R61" s="1">
        <f t="shared" si="22"/>
        <v>159.24345359256179</v>
      </c>
      <c r="S61" s="1">
        <f t="shared" si="22"/>
        <v>24908.37980430169</v>
      </c>
      <c r="T61" s="1">
        <f t="shared" si="22"/>
        <v>115406.48419533012</v>
      </c>
      <c r="U61" s="1">
        <f t="shared" si="22"/>
        <v>266.64433351371093</v>
      </c>
      <c r="V61" s="1">
        <f t="shared" si="22"/>
        <v>3001.7124090793736</v>
      </c>
      <c r="W61" s="1">
        <f t="shared" si="22"/>
        <v>97.783827345709241</v>
      </c>
      <c r="X61" s="1">
        <f t="shared" si="22"/>
        <v>71.634856989803296</v>
      </c>
      <c r="Y61" s="1">
        <f t="shared" si="22"/>
        <v>9.7231682859615157E-2</v>
      </c>
      <c r="Z61" s="1">
        <f t="shared" si="22"/>
        <v>3793.1812396667879</v>
      </c>
      <c r="AA61" s="1">
        <f t="shared" si="22"/>
        <v>3793.1812396667879</v>
      </c>
      <c r="AB61" s="1">
        <f t="shared" si="22"/>
        <v>1191.0710359945854</v>
      </c>
      <c r="AC61" s="1">
        <f t="shared" si="22"/>
        <v>0</v>
      </c>
      <c r="AD61" s="1">
        <f t="shared" si="22"/>
        <v>109.88484363574844</v>
      </c>
      <c r="AE61" s="1">
        <f t="shared" si="22"/>
        <v>0.11309918162908313</v>
      </c>
      <c r="AF61" s="1">
        <f t="shared" si="22"/>
        <v>112.7600438998079</v>
      </c>
      <c r="AG61" s="1">
        <f t="shared" si="22"/>
        <v>1.2451136945202996</v>
      </c>
      <c r="AH61" s="1">
        <f t="shared" si="22"/>
        <v>115.34896342647471</v>
      </c>
      <c r="AI61" s="1">
        <f t="shared" si="22"/>
        <v>0.81353097085862403</v>
      </c>
      <c r="AJ61" s="1">
        <f t="shared" si="22"/>
        <v>8616.1260743444454</v>
      </c>
      <c r="AK61" s="1">
        <f t="shared" si="22"/>
        <v>0</v>
      </c>
      <c r="AL61" s="1">
        <f t="shared" si="22"/>
        <v>12415.367023861007</v>
      </c>
      <c r="AM61" s="1">
        <f t="shared" si="22"/>
        <v>153667.55882757448</v>
      </c>
      <c r="AN61" s="1">
        <f t="shared" si="22"/>
        <v>17074.174392426001</v>
      </c>
      <c r="AO61" s="1">
        <f t="shared" si="22"/>
        <v>170741.73322000049</v>
      </c>
      <c r="AP61" s="1">
        <f t="shared" si="22"/>
        <v>1.0020523769672099E-3</v>
      </c>
      <c r="AQ61" s="1">
        <f t="shared" si="22"/>
        <v>359.06022552452373</v>
      </c>
      <c r="AR61" s="1">
        <f t="shared" si="22"/>
        <v>973.35723281666105</v>
      </c>
      <c r="AS61" s="1">
        <f t="shared" si="22"/>
        <v>1651.6357150261736</v>
      </c>
      <c r="AT61" s="1">
        <f t="shared" si="22"/>
        <v>745.24171679227641</v>
      </c>
      <c r="AU61" s="1">
        <f t="shared" si="22"/>
        <v>343.67518903384502</v>
      </c>
      <c r="AV61" s="1">
        <f t="shared" si="22"/>
        <v>1358.0467553470235</v>
      </c>
      <c r="AW61" s="1">
        <f t="shared" si="22"/>
        <v>609.08337867002342</v>
      </c>
      <c r="AX61" s="1">
        <f t="shared" si="22"/>
        <v>2.2977377271449537</v>
      </c>
      <c r="AY61" s="1">
        <f t="shared" si="22"/>
        <v>158.36777319933188</v>
      </c>
      <c r="AZ61" s="1">
        <f t="shared" si="22"/>
        <v>32733.403531445339</v>
      </c>
      <c r="BA61" s="1">
        <f t="shared" si="22"/>
        <v>26686.353996852718</v>
      </c>
      <c r="BB61" s="1">
        <f t="shared" si="22"/>
        <v>6047.0495345926347</v>
      </c>
      <c r="BC61" s="1">
        <f t="shared" si="22"/>
        <v>9.2756254968688818</v>
      </c>
      <c r="BD61" s="1">
        <f t="shared" si="22"/>
        <v>4.4146934442963595</v>
      </c>
      <c r="BE61" s="1">
        <f t="shared" si="22"/>
        <v>9037.9052755910052</v>
      </c>
      <c r="BF61" s="1">
        <f t="shared" si="22"/>
        <v>197.52351007927007</v>
      </c>
      <c r="BG61" s="1">
        <f t="shared" si="22"/>
        <v>2211.195387187533</v>
      </c>
      <c r="BH61" s="1">
        <f t="shared" si="22"/>
        <v>537.77084968116287</v>
      </c>
      <c r="BI61" s="1">
        <f t="shared" si="22"/>
        <v>264.9380228960577</v>
      </c>
      <c r="BJ61" s="1">
        <f t="shared" si="22"/>
        <v>5525.3237678004334</v>
      </c>
      <c r="BK61" s="1">
        <f t="shared" si="22"/>
        <v>702.81528515978016</v>
      </c>
      <c r="BL61" s="1">
        <f t="shared" si="22"/>
        <v>1655.6661541751967</v>
      </c>
      <c r="BM61" s="1">
        <f t="shared" si="22"/>
        <v>2984.0020020916522</v>
      </c>
      <c r="BN61" s="1">
        <f t="shared" si="22"/>
        <v>68.268924822927005</v>
      </c>
      <c r="BO61" s="1">
        <f t="shared" si="22"/>
        <v>188316.99820347465</v>
      </c>
      <c r="BP61" s="1">
        <f t="shared" si="22"/>
        <v>836.54172845129574</v>
      </c>
      <c r="BQ61" s="1">
        <f t="shared" si="22"/>
        <v>4081.9946657713867</v>
      </c>
      <c r="BR61" s="1">
        <f t="shared" si="22"/>
        <v>10.136157397397056</v>
      </c>
      <c r="BS61" s="1">
        <f t="shared" si="22"/>
        <v>547.93944877533568</v>
      </c>
      <c r="BT61" s="1">
        <f t="shared" si="22"/>
        <v>4.3305347446220901E-2</v>
      </c>
      <c r="BU61" s="1">
        <f t="shared" si="22"/>
        <v>12.775274422436135</v>
      </c>
      <c r="BV61" s="1">
        <f>SUM(BV3:BV54)</f>
        <v>9399.7283466598947</v>
      </c>
      <c r="BW61" s="1">
        <f>SUM(BW3:BW54)</f>
        <v>1381.5442698466834</v>
      </c>
      <c r="BX61" s="1"/>
      <c r="BY61" s="79">
        <f t="shared" si="10"/>
        <v>3.7668475401668221E-3</v>
      </c>
      <c r="BZ61" s="79">
        <f t="shared" si="11"/>
        <v>4.8579621416490939E-3</v>
      </c>
      <c r="CA61" s="79">
        <f t="shared" si="12"/>
        <v>2.2566730584376738E-3</v>
      </c>
      <c r="CB61" s="79">
        <f t="shared" si="13"/>
        <v>4.9817263262963513E-2</v>
      </c>
      <c r="CC61" s="79">
        <f t="shared" si="14"/>
        <v>3.2927917008691156E-3</v>
      </c>
      <c r="CD61" s="79">
        <f t="shared" si="15"/>
        <v>1.0613666895716424E-3</v>
      </c>
      <c r="CE61" s="79">
        <f t="shared" si="16"/>
        <v>4.8063490821556257E-3</v>
      </c>
      <c r="CF61" s="79">
        <f t="shared" si="20"/>
        <v>2.1930188685260958</v>
      </c>
    </row>
    <row r="62" spans="1:87" x14ac:dyDescent="0.25">
      <c r="A62" s="90" t="s">
        <v>56</v>
      </c>
      <c r="B62" s="1">
        <f>SUM(B2:B54)</f>
        <v>114973.39693789001</v>
      </c>
      <c r="C62" s="1">
        <f t="shared" ref="C62:I62" si="23">SUM(C2:C54)</f>
        <v>8574.4716158500014</v>
      </c>
      <c r="D62" s="1">
        <f t="shared" si="23"/>
        <v>170357.29250769</v>
      </c>
      <c r="E62" s="1">
        <f t="shared" si="23"/>
        <v>31180.096457649994</v>
      </c>
      <c r="F62" s="1">
        <f t="shared" si="23"/>
        <v>26598.769788440015</v>
      </c>
      <c r="G62" s="1">
        <f t="shared" si="23"/>
        <v>188117.33672854005</v>
      </c>
      <c r="H62" s="1">
        <f t="shared" si="23"/>
        <v>9354.7660753199998</v>
      </c>
      <c r="I62" s="1">
        <f t="shared" si="23"/>
        <v>1187.96079693</v>
      </c>
      <c r="L62" s="1">
        <f>SUM(L2:L54)</f>
        <v>0.16899981940265738</v>
      </c>
      <c r="M62" s="1">
        <f t="shared" ref="M62:BU62" si="24">SUM(M2:M54)</f>
        <v>9.8086720235157845</v>
      </c>
      <c r="N62" s="1">
        <f t="shared" si="24"/>
        <v>7.8225341810588089</v>
      </c>
      <c r="O62" s="1">
        <f t="shared" si="24"/>
        <v>7.8091123526868467</v>
      </c>
      <c r="P62" s="1">
        <f t="shared" si="24"/>
        <v>3.480371173309686</v>
      </c>
      <c r="Q62" s="1">
        <f t="shared" si="24"/>
        <v>3.8306162556751535</v>
      </c>
      <c r="R62" s="1">
        <f t="shared" si="24"/>
        <v>159.24345359256179</v>
      </c>
      <c r="S62" s="1">
        <f t="shared" si="24"/>
        <v>24908.37980430169</v>
      </c>
      <c r="T62" s="1">
        <f t="shared" si="24"/>
        <v>115406.48419533012</v>
      </c>
      <c r="U62" s="1">
        <f t="shared" si="24"/>
        <v>266.64433351371093</v>
      </c>
      <c r="V62" s="1">
        <f t="shared" si="24"/>
        <v>3001.7124090793736</v>
      </c>
      <c r="W62" s="1">
        <f t="shared" si="24"/>
        <v>97.783827345709241</v>
      </c>
      <c r="X62" s="1">
        <f t="shared" si="24"/>
        <v>71.634856989803296</v>
      </c>
      <c r="Y62" s="1">
        <f t="shared" si="24"/>
        <v>9.7231682859615157E-2</v>
      </c>
      <c r="Z62" s="1">
        <f t="shared" si="24"/>
        <v>3793.1812396667879</v>
      </c>
      <c r="AA62" s="1">
        <f t="shared" si="24"/>
        <v>3793.1812396667879</v>
      </c>
      <c r="AB62" s="1">
        <f t="shared" si="24"/>
        <v>1191.0710359945854</v>
      </c>
      <c r="AC62" s="1">
        <f t="shared" si="24"/>
        <v>0</v>
      </c>
      <c r="AD62" s="1">
        <f t="shared" si="24"/>
        <v>109.88484363574844</v>
      </c>
      <c r="AE62" s="1">
        <f t="shared" si="24"/>
        <v>0.11309918162908313</v>
      </c>
      <c r="AF62" s="1">
        <f t="shared" si="24"/>
        <v>112.7600438998079</v>
      </c>
      <c r="AG62" s="1">
        <f t="shared" si="24"/>
        <v>1.2451136945202996</v>
      </c>
      <c r="AH62" s="1">
        <f t="shared" si="24"/>
        <v>115.34896342647471</v>
      </c>
      <c r="AI62" s="1">
        <f t="shared" si="24"/>
        <v>0.81353097085862403</v>
      </c>
      <c r="AJ62" s="1">
        <f t="shared" si="24"/>
        <v>8616.1260743444454</v>
      </c>
      <c r="AK62" s="1">
        <f t="shared" si="24"/>
        <v>0</v>
      </c>
      <c r="AL62" s="1">
        <f t="shared" si="24"/>
        <v>12415.367023861007</v>
      </c>
      <c r="AM62" s="1">
        <f t="shared" si="24"/>
        <v>153667.55882757448</v>
      </c>
      <c r="AN62" s="1">
        <f t="shared" si="24"/>
        <v>17074.174392426001</v>
      </c>
      <c r="AO62" s="1">
        <f t="shared" si="24"/>
        <v>170741.73322000049</v>
      </c>
      <c r="AP62" s="1">
        <f t="shared" si="24"/>
        <v>1.0020523769672099E-3</v>
      </c>
      <c r="AQ62" s="1">
        <f t="shared" si="24"/>
        <v>359.06022552452373</v>
      </c>
      <c r="AR62" s="1">
        <f t="shared" si="24"/>
        <v>973.35723281666105</v>
      </c>
      <c r="AS62" s="1">
        <f t="shared" si="24"/>
        <v>1651.6357150261736</v>
      </c>
      <c r="AT62" s="1">
        <f t="shared" si="24"/>
        <v>745.24171679227641</v>
      </c>
      <c r="AU62" s="1">
        <f t="shared" si="24"/>
        <v>343.67518903384502</v>
      </c>
      <c r="AV62" s="1">
        <f t="shared" si="24"/>
        <v>1358.0467553470235</v>
      </c>
      <c r="AW62" s="1">
        <f t="shared" si="24"/>
        <v>609.08337867002342</v>
      </c>
      <c r="AX62" s="1">
        <f t="shared" si="24"/>
        <v>2.2977377271449537</v>
      </c>
      <c r="AY62" s="1">
        <f t="shared" si="24"/>
        <v>158.36777319933188</v>
      </c>
      <c r="AZ62" s="1">
        <f t="shared" si="24"/>
        <v>32733.403531445339</v>
      </c>
      <c r="BA62" s="1">
        <f t="shared" si="24"/>
        <v>26686.353996852718</v>
      </c>
      <c r="BB62" s="1">
        <f t="shared" si="24"/>
        <v>6047.0495345926347</v>
      </c>
      <c r="BC62" s="1">
        <f t="shared" si="24"/>
        <v>9.2756254968688818</v>
      </c>
      <c r="BD62" s="1">
        <f t="shared" si="24"/>
        <v>4.4146934442963595</v>
      </c>
      <c r="BE62" s="1">
        <f t="shared" si="24"/>
        <v>9037.9052755910052</v>
      </c>
      <c r="BF62" s="1">
        <f t="shared" si="24"/>
        <v>197.52351007927007</v>
      </c>
      <c r="BG62" s="1">
        <f t="shared" si="24"/>
        <v>2211.195387187533</v>
      </c>
      <c r="BH62" s="1">
        <f t="shared" si="24"/>
        <v>537.77084968116287</v>
      </c>
      <c r="BI62" s="1">
        <f t="shared" si="24"/>
        <v>264.9380228960577</v>
      </c>
      <c r="BJ62" s="1">
        <f t="shared" si="24"/>
        <v>5525.3237678004334</v>
      </c>
      <c r="BK62" s="1">
        <f t="shared" si="24"/>
        <v>702.81528515978016</v>
      </c>
      <c r="BL62" s="1">
        <f t="shared" si="24"/>
        <v>1655.6661541751967</v>
      </c>
      <c r="BM62" s="1">
        <f t="shared" si="24"/>
        <v>2984.0020020916522</v>
      </c>
      <c r="BN62" s="1">
        <f t="shared" si="24"/>
        <v>68.268924822927005</v>
      </c>
      <c r="BO62" s="1">
        <f t="shared" si="24"/>
        <v>188316.99820347465</v>
      </c>
      <c r="BP62" s="1">
        <f t="shared" si="24"/>
        <v>836.54172845129574</v>
      </c>
      <c r="BQ62" s="1">
        <f t="shared" si="24"/>
        <v>4081.9946657713867</v>
      </c>
      <c r="BR62" s="1">
        <f t="shared" si="24"/>
        <v>10.136157397397056</v>
      </c>
      <c r="BS62" s="1">
        <f t="shared" si="24"/>
        <v>547.93944877533568</v>
      </c>
      <c r="BT62" s="1">
        <f t="shared" si="24"/>
        <v>4.3305347446220901E-2</v>
      </c>
      <c r="BU62" s="1">
        <f t="shared" si="24"/>
        <v>12.775274422436135</v>
      </c>
      <c r="BV62" s="1">
        <f>SUM(BV2:BV54)</f>
        <v>9399.7283466598947</v>
      </c>
      <c r="BW62" s="1">
        <f>SUM(BW2:BW54)</f>
        <v>1381.5442698466834</v>
      </c>
    </row>
    <row r="63" spans="1:87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97872.502724360005</v>
      </c>
      <c r="C63" s="91">
        <f t="shared" ref="C63:I63" si="25">+C3+C5+C8+C9+C11+C12+C14+C15+C16+C17+C18+C19+C20+C21+C22+C23+C24+C25+C26+C28+C30+C31+C33+C34+C35+C36+C37+C39+C40+C41+C42+C43+C44+C46+C47+C49+C50+C10</f>
        <v>6830.6142056199997</v>
      </c>
      <c r="D63" s="91">
        <f t="shared" si="25"/>
        <v>148352.3355864</v>
      </c>
      <c r="E63" s="91">
        <f t="shared" si="25"/>
        <v>26835.992623859998</v>
      </c>
      <c r="F63" s="91">
        <f t="shared" si="25"/>
        <v>23002.359040650004</v>
      </c>
      <c r="G63" s="91">
        <f t="shared" si="25"/>
        <v>173671.92499798001</v>
      </c>
      <c r="H63" s="91">
        <f t="shared" si="25"/>
        <v>7616.3838036300012</v>
      </c>
      <c r="I63" s="91">
        <f t="shared" si="25"/>
        <v>1058.0061231</v>
      </c>
      <c r="L63" s="91">
        <f t="shared" ref="L63:BT63" si="26">+L3+L5+L8+L9+L11+L12+L14+L15+L16+L17+L18+L19+L20+L21+L22+L23+L24+L25+L26+L28+L30+L31+L33+L34+L35+L36+L37+L39+L40+L41+L42+L43+L44+L46+L47+L49+L50+L10</f>
        <v>0.15821763947199274</v>
      </c>
      <c r="M63" s="91">
        <f t="shared" si="26"/>
        <v>7.3312530509768896</v>
      </c>
      <c r="N63" s="91">
        <f t="shared" si="26"/>
        <v>5.7623749477875084</v>
      </c>
      <c r="O63" s="91">
        <f t="shared" si="26"/>
        <v>5.749809454545888</v>
      </c>
      <c r="P63" s="91">
        <f t="shared" si="26"/>
        <v>2.5995813425899335</v>
      </c>
      <c r="Q63" s="91">
        <f t="shared" si="26"/>
        <v>2.9161330382222661</v>
      </c>
      <c r="R63" s="91">
        <f t="shared" si="26"/>
        <v>143.16520600860471</v>
      </c>
      <c r="S63" s="91">
        <f t="shared" si="26"/>
        <v>18846.071392436574</v>
      </c>
      <c r="T63" s="91">
        <f t="shared" si="26"/>
        <v>98237.039208363727</v>
      </c>
      <c r="U63" s="91">
        <f t="shared" si="26"/>
        <v>214.82537971387279</v>
      </c>
      <c r="V63" s="91">
        <f t="shared" si="26"/>
        <v>2164.6999111606397</v>
      </c>
      <c r="W63" s="91">
        <f t="shared" si="26"/>
        <v>66.533554705432152</v>
      </c>
      <c r="X63" s="91">
        <f t="shared" si="26"/>
        <v>66.86575597364174</v>
      </c>
      <c r="Y63" s="91">
        <f t="shared" si="26"/>
        <v>9.1028296089000565E-2</v>
      </c>
      <c r="Z63" s="91">
        <f t="shared" si="26"/>
        <v>3076.1903031156949</v>
      </c>
      <c r="AA63" s="91">
        <f t="shared" si="26"/>
        <v>3076.1903031156949</v>
      </c>
      <c r="AB63" s="91">
        <f t="shared" si="26"/>
        <v>1060.8331659439698</v>
      </c>
      <c r="AC63" s="91">
        <f t="shared" si="26"/>
        <v>0</v>
      </c>
      <c r="AD63" s="91">
        <f t="shared" si="26"/>
        <v>83.162512023562314</v>
      </c>
      <c r="AE63" s="91">
        <f t="shared" si="26"/>
        <v>0.10719136831812671</v>
      </c>
      <c r="AF63" s="91">
        <f t="shared" si="26"/>
        <v>86.320596743001289</v>
      </c>
      <c r="AG63" s="91">
        <f t="shared" si="26"/>
        <v>0.99669933306591085</v>
      </c>
      <c r="AH63" s="91">
        <f t="shared" si="26"/>
        <v>88.273629541974913</v>
      </c>
      <c r="AI63" s="91">
        <f t="shared" si="26"/>
        <v>0.65277278162280683</v>
      </c>
      <c r="AJ63" s="91">
        <f t="shared" si="26"/>
        <v>6865.1148087947286</v>
      </c>
      <c r="AK63" s="91">
        <f t="shared" si="26"/>
        <v>0</v>
      </c>
      <c r="AL63" s="91">
        <f t="shared" si="26"/>
        <v>9828.5368100724663</v>
      </c>
      <c r="AM63" s="91">
        <f t="shared" si="26"/>
        <v>133818.3351592783</v>
      </c>
      <c r="AN63" s="91">
        <f t="shared" si="26"/>
        <v>14868.70495908301</v>
      </c>
      <c r="AO63" s="91">
        <f t="shared" si="26"/>
        <v>148687.04011836139</v>
      </c>
      <c r="AP63" s="91">
        <f t="shared" si="26"/>
        <v>6.4681907503871773E-4</v>
      </c>
      <c r="AQ63" s="91">
        <f t="shared" si="26"/>
        <v>269.17523883828471</v>
      </c>
      <c r="AR63" s="91">
        <f t="shared" si="26"/>
        <v>864.0621541267983</v>
      </c>
      <c r="AS63" s="91">
        <f t="shared" si="26"/>
        <v>1351.847248429229</v>
      </c>
      <c r="AT63" s="91">
        <f t="shared" si="26"/>
        <v>669.31243200377696</v>
      </c>
      <c r="AU63" s="91">
        <f t="shared" si="26"/>
        <v>284.61670617339973</v>
      </c>
      <c r="AV63" s="91">
        <f t="shared" si="26"/>
        <v>1152.938538209942</v>
      </c>
      <c r="AW63" s="91">
        <f t="shared" si="26"/>
        <v>533.60941371655792</v>
      </c>
      <c r="AX63" s="91">
        <f t="shared" si="26"/>
        <v>2.2977377271449537</v>
      </c>
      <c r="AY63" s="91">
        <f t="shared" si="26"/>
        <v>138.3657205731169</v>
      </c>
      <c r="AZ63" s="91">
        <f t="shared" si="26"/>
        <v>28097.029732157436</v>
      </c>
      <c r="BA63" s="91">
        <f t="shared" si="26"/>
        <v>23074.92317454845</v>
      </c>
      <c r="BB63" s="91">
        <f t="shared" si="26"/>
        <v>5022.1065576090004</v>
      </c>
      <c r="BC63" s="91">
        <f t="shared" si="26"/>
        <v>9.1914101211737371</v>
      </c>
      <c r="BD63" s="91">
        <f t="shared" si="26"/>
        <v>3.9537789080044234</v>
      </c>
      <c r="BE63" s="91">
        <f t="shared" si="26"/>
        <v>8046.0384115965553</v>
      </c>
      <c r="BF63" s="91">
        <f t="shared" si="26"/>
        <v>151.13991396491642</v>
      </c>
      <c r="BG63" s="91">
        <f t="shared" si="26"/>
        <v>1852.8881986073814</v>
      </c>
      <c r="BH63" s="91">
        <f t="shared" si="26"/>
        <v>447.09032335895324</v>
      </c>
      <c r="BI63" s="91">
        <f t="shared" si="26"/>
        <v>219.04787855846106</v>
      </c>
      <c r="BJ63" s="91">
        <f t="shared" si="26"/>
        <v>4629.1468816986098</v>
      </c>
      <c r="BK63" s="91">
        <f t="shared" si="26"/>
        <v>522.82093243078248</v>
      </c>
      <c r="BL63" s="91">
        <f t="shared" si="26"/>
        <v>1464.9159311621736</v>
      </c>
      <c r="BM63" s="91">
        <f t="shared" si="26"/>
        <v>2544.9191219073227</v>
      </c>
      <c r="BN63" s="91">
        <f t="shared" si="26"/>
        <v>61.388622134159021</v>
      </c>
      <c r="BO63" s="91">
        <f t="shared" si="26"/>
        <v>173858.7099527157</v>
      </c>
      <c r="BP63" s="91">
        <f t="shared" si="26"/>
        <v>710.69807044753531</v>
      </c>
      <c r="BQ63" s="91">
        <f t="shared" si="26"/>
        <v>3757.1214872098194</v>
      </c>
      <c r="BR63" s="91">
        <f t="shared" si="26"/>
        <v>8.138424370090835</v>
      </c>
      <c r="BS63" s="91">
        <f t="shared" si="26"/>
        <v>464.1137108525084</v>
      </c>
      <c r="BT63" s="91">
        <f t="shared" si="26"/>
        <v>4.3305347446220901E-2</v>
      </c>
      <c r="BU63" s="91">
        <f>+BU3+BU5+BU8+BU9+BU11+BU12+BU14+BU15+BU16+BU17+BU18+BU19+BU20+BU21+BU22+BU23+BU24+BU25+BU26+BU28+BU30+BU31+BU33+BU34+BU35+BU36+BU37+BU39+BU40+BU41+BU42+BU43+BU44+BU46+BU47+BU49+BU50+BU10</f>
        <v>10.051865975773696</v>
      </c>
      <c r="BV63" s="91">
        <f>+BV3+BV5+BV8+BV9+BV11+BV12+BV14+BV15+BV16+BV17+BV18+BV19+BV20+BV21+BV22+BV23+BV24+BV25+BV26+BV28+BV30+BV31+BV33+BV34+BV35+BV36+BV37+BV39+BV40+BV41+BV42+BV43+BV44+BV46+BV47+BV49+BV50+BV10</f>
        <v>7653.1368807071303</v>
      </c>
      <c r="BW63" s="91">
        <f>+BW3+BW5+BW8+BW9+BW11+BW12+BW14+BW15+BW16+BW17+BW18+BW19+BW20+BW21+BW22+BW23+BW24+BW25+BW26+BW28+BW30+BW31+BW33+BW34+BW35+BW36+BW37+BW39+BW40+BW41+BW42+BW43+BW44+BW46+BW47+BW49+BW50+BW10</f>
        <v>1196.3987930251089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EE6FC-6FDC-4666-9C0D-473250AFA25F}">
  <dimension ref="A1:CI63"/>
  <sheetViews>
    <sheetView zoomScale="85" zoomScaleNormal="85" workbookViewId="0">
      <pane xSplit="1" ySplit="2" topLeftCell="B44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5" x14ac:dyDescent="0.25"/>
  <cols>
    <col min="1" max="1" width="19.140625" style="90" customWidth="1"/>
    <col min="2" max="2" width="9.7109375" style="90" bestFit="1" customWidth="1"/>
    <col min="3" max="3" width="9.28515625" style="90" bestFit="1" customWidth="1"/>
    <col min="4" max="4" width="9.7109375" style="90" bestFit="1" customWidth="1"/>
    <col min="5" max="6" width="9.28515625" style="90" bestFit="1" customWidth="1"/>
    <col min="7" max="7" width="9.7109375" style="90" bestFit="1" customWidth="1"/>
    <col min="8" max="8" width="9.28515625" style="90" bestFit="1" customWidth="1"/>
    <col min="9" max="9" width="7.7109375" style="90" bestFit="1" customWidth="1"/>
    <col min="10" max="10" width="9.140625" style="90"/>
    <col min="11" max="11" width="19" style="90" customWidth="1"/>
    <col min="12" max="12" width="6" style="90" bestFit="1" customWidth="1"/>
    <col min="13" max="13" width="5.42578125" style="90" bestFit="1" customWidth="1"/>
    <col min="14" max="14" width="5.5703125" style="91" bestFit="1" customWidth="1"/>
    <col min="15" max="15" width="14.5703125" style="91" bestFit="1" customWidth="1"/>
    <col min="16" max="16" width="5.5703125" style="91" bestFit="1" customWidth="1"/>
    <col min="17" max="17" width="5.42578125" style="91" bestFit="1" customWidth="1"/>
    <col min="18" max="18" width="5.7109375" style="91" bestFit="1" customWidth="1"/>
    <col min="19" max="19" width="6.7109375" style="91" bestFit="1" customWidth="1"/>
    <col min="20" max="20" width="7.7109375" style="91" bestFit="1" customWidth="1"/>
    <col min="21" max="22" width="5.7109375" style="91" bestFit="1" customWidth="1"/>
    <col min="23" max="23" width="5.5703125" style="91" bestFit="1" customWidth="1"/>
    <col min="24" max="24" width="5.85546875" style="91" bestFit="1" customWidth="1"/>
    <col min="25" max="25" width="5.7109375" style="91" bestFit="1" customWidth="1"/>
    <col min="26" max="26" width="6.42578125" style="91" bestFit="1" customWidth="1"/>
    <col min="27" max="27" width="15.42578125" style="91" bestFit="1" customWidth="1"/>
    <col min="28" max="28" width="6.7109375" style="91" bestFit="1" customWidth="1"/>
    <col min="29" max="29" width="6.5703125" style="91" bestFit="1" customWidth="1"/>
    <col min="30" max="30" width="5" style="91" bestFit="1" customWidth="1"/>
    <col min="31" max="31" width="5.140625" style="91" bestFit="1" customWidth="1"/>
    <col min="32" max="32" width="5.42578125" style="91" bestFit="1" customWidth="1"/>
    <col min="33" max="33" width="4.140625" style="91" bestFit="1" customWidth="1"/>
    <col min="34" max="34" width="6.5703125" style="91" bestFit="1" customWidth="1"/>
    <col min="35" max="35" width="6.140625" style="91" bestFit="1" customWidth="1"/>
    <col min="36" max="36" width="6.7109375" style="91" bestFit="1" customWidth="1"/>
    <col min="37" max="37" width="10" style="91" bestFit="1" customWidth="1"/>
    <col min="38" max="38" width="6.85546875" style="91" bestFit="1" customWidth="1"/>
    <col min="39" max="39" width="9.28515625" style="91" bestFit="1" customWidth="1"/>
    <col min="40" max="40" width="7.7109375" style="91" bestFit="1" customWidth="1"/>
    <col min="41" max="41" width="9.28515625" style="91" bestFit="1" customWidth="1"/>
    <col min="42" max="42" width="6" style="91" bestFit="1" customWidth="1"/>
    <col min="43" max="43" width="4.28515625" style="91" bestFit="1" customWidth="1"/>
    <col min="44" max="49" width="5.7109375" style="91" bestFit="1" customWidth="1"/>
    <col min="50" max="50" width="5.85546875" style="91" bestFit="1" customWidth="1"/>
    <col min="51" max="51" width="4.140625" style="91" bestFit="1" customWidth="1"/>
    <col min="52" max="53" width="7.7109375" style="91" bestFit="1" customWidth="1"/>
    <col min="54" max="54" width="6.7109375" style="91" bestFit="1" customWidth="1"/>
    <col min="55" max="55" width="5.140625" style="91" bestFit="1" customWidth="1"/>
    <col min="56" max="56" width="5.28515625" style="91" bestFit="1" customWidth="1"/>
    <col min="57" max="57" width="8.7109375" style="91" bestFit="1" customWidth="1"/>
    <col min="58" max="58" width="4.85546875" style="91" bestFit="1" customWidth="1"/>
    <col min="59" max="59" width="7.85546875" style="91" bestFit="1" customWidth="1"/>
    <col min="60" max="60" width="5.85546875" style="91" bestFit="1" customWidth="1"/>
    <col min="61" max="61" width="6" style="91" bestFit="1" customWidth="1"/>
    <col min="62" max="62" width="6.7109375" style="91" bestFit="1" customWidth="1"/>
    <col min="63" max="64" width="5.7109375" style="91" bestFit="1" customWidth="1"/>
    <col min="65" max="65" width="6.7109375" style="91" bestFit="1" customWidth="1"/>
    <col min="66" max="66" width="4.140625" style="91" bestFit="1" customWidth="1"/>
    <col min="67" max="67" width="9.28515625" style="91" bestFit="1" customWidth="1"/>
    <col min="68" max="68" width="8" style="91" bestFit="1" customWidth="1"/>
    <col min="69" max="69" width="6.7109375" style="91" bestFit="1" customWidth="1"/>
    <col min="70" max="70" width="5.28515625" style="91" bestFit="1" customWidth="1"/>
    <col min="71" max="71" width="5.7109375" style="91" bestFit="1" customWidth="1"/>
    <col min="72" max="72" width="4.85546875" style="91" bestFit="1" customWidth="1"/>
    <col min="73" max="73" width="5" style="91" bestFit="1" customWidth="1"/>
    <col min="74" max="74" width="9.140625" style="91" bestFit="1" customWidth="1"/>
    <col min="75" max="75" width="7.140625" style="91" bestFit="1" customWidth="1"/>
    <col min="76" max="76" width="7.7109375" style="91" customWidth="1"/>
    <col min="77" max="16384" width="9.140625" style="90"/>
  </cols>
  <sheetData>
    <row r="1" spans="1:87" x14ac:dyDescent="0.25">
      <c r="B1" s="90" t="s">
        <v>503</v>
      </c>
      <c r="K1" s="90" t="s">
        <v>500</v>
      </c>
      <c r="BY1" s="90" t="s">
        <v>331</v>
      </c>
    </row>
    <row r="2" spans="1:87" x14ac:dyDescent="0.25">
      <c r="A2" s="90" t="s">
        <v>227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67</v>
      </c>
      <c r="K2" s="90" t="s">
        <v>226</v>
      </c>
      <c r="L2" s="90" t="s">
        <v>466</v>
      </c>
      <c r="M2" s="90" t="s">
        <v>359</v>
      </c>
      <c r="N2" s="90" t="s">
        <v>131</v>
      </c>
      <c r="O2" s="90" t="s">
        <v>132</v>
      </c>
      <c r="P2" s="90" t="s">
        <v>133</v>
      </c>
      <c r="Q2" s="90" t="s">
        <v>334</v>
      </c>
      <c r="R2" s="90" t="s">
        <v>360</v>
      </c>
      <c r="S2" s="90" t="s">
        <v>134</v>
      </c>
      <c r="T2" s="90" t="s">
        <v>59</v>
      </c>
      <c r="U2" s="90" t="s">
        <v>136</v>
      </c>
      <c r="V2" s="90" t="s">
        <v>137</v>
      </c>
      <c r="W2" s="90" t="s">
        <v>361</v>
      </c>
      <c r="X2" s="90" t="s">
        <v>138</v>
      </c>
      <c r="Y2" s="90" t="s">
        <v>467</v>
      </c>
      <c r="Z2" s="90" t="s">
        <v>139</v>
      </c>
      <c r="AA2" s="90" t="s">
        <v>140</v>
      </c>
      <c r="AB2" s="90" t="s">
        <v>67</v>
      </c>
      <c r="AC2" s="90" t="s">
        <v>141</v>
      </c>
      <c r="AD2" s="90" t="s">
        <v>142</v>
      </c>
      <c r="AE2" s="90" t="s">
        <v>143</v>
      </c>
      <c r="AF2" s="90" t="s">
        <v>468</v>
      </c>
      <c r="AG2" s="90" t="s">
        <v>362</v>
      </c>
      <c r="AH2" s="90" t="s">
        <v>144</v>
      </c>
      <c r="AI2" s="90" t="s">
        <v>367</v>
      </c>
      <c r="AJ2" s="90" t="s">
        <v>57</v>
      </c>
      <c r="AK2" s="90" t="s">
        <v>128</v>
      </c>
      <c r="AL2" s="90" t="s">
        <v>469</v>
      </c>
      <c r="AM2" s="90" t="s">
        <v>145</v>
      </c>
      <c r="AN2" s="90" t="s">
        <v>146</v>
      </c>
      <c r="AO2" s="90" t="s">
        <v>60</v>
      </c>
      <c r="AP2" s="90" t="s">
        <v>147</v>
      </c>
      <c r="AQ2" s="90" t="s">
        <v>148</v>
      </c>
      <c r="AR2" s="90" t="s">
        <v>149</v>
      </c>
      <c r="AS2" s="90" t="s">
        <v>150</v>
      </c>
      <c r="AT2" s="90" t="s">
        <v>151</v>
      </c>
      <c r="AU2" s="90" t="s">
        <v>152</v>
      </c>
      <c r="AV2" s="90" t="s">
        <v>153</v>
      </c>
      <c r="AW2" s="90" t="s">
        <v>154</v>
      </c>
      <c r="AX2" s="90" t="s">
        <v>155</v>
      </c>
      <c r="AY2" s="90" t="s">
        <v>156</v>
      </c>
      <c r="AZ2" s="90" t="s">
        <v>54</v>
      </c>
      <c r="BA2" s="90" t="s">
        <v>53</v>
      </c>
      <c r="BB2" s="90" t="s">
        <v>157</v>
      </c>
      <c r="BC2" s="90" t="s">
        <v>158</v>
      </c>
      <c r="BD2" s="90" t="s">
        <v>159</v>
      </c>
      <c r="BE2" s="90" t="s">
        <v>160</v>
      </c>
      <c r="BF2" s="90" t="s">
        <v>161</v>
      </c>
      <c r="BG2" s="90" t="s">
        <v>162</v>
      </c>
      <c r="BH2" s="90" t="s">
        <v>163</v>
      </c>
      <c r="BI2" s="90" t="s">
        <v>164</v>
      </c>
      <c r="BJ2" s="90" t="s">
        <v>165</v>
      </c>
      <c r="BK2" s="90" t="s">
        <v>363</v>
      </c>
      <c r="BL2" s="90" t="s">
        <v>166</v>
      </c>
      <c r="BM2" s="90" t="s">
        <v>167</v>
      </c>
      <c r="BN2" s="90" t="s">
        <v>168</v>
      </c>
      <c r="BO2" s="90" t="s">
        <v>61</v>
      </c>
      <c r="BP2" s="90" t="s">
        <v>368</v>
      </c>
      <c r="BQ2" s="90" t="s">
        <v>169</v>
      </c>
      <c r="BR2" s="90" t="s">
        <v>170</v>
      </c>
      <c r="BS2" s="90" t="s">
        <v>171</v>
      </c>
      <c r="BT2" s="90" t="s">
        <v>172</v>
      </c>
      <c r="BU2" s="90" t="s">
        <v>173</v>
      </c>
      <c r="BV2" s="90" t="s">
        <v>174</v>
      </c>
      <c r="BW2" s="90" t="s">
        <v>369</v>
      </c>
      <c r="BY2" s="90" t="s">
        <v>59</v>
      </c>
      <c r="BZ2" s="90" t="s">
        <v>57</v>
      </c>
      <c r="CA2" s="90" t="s">
        <v>60</v>
      </c>
      <c r="CB2" s="90" t="s">
        <v>54</v>
      </c>
      <c r="CC2" s="90" t="s">
        <v>53</v>
      </c>
      <c r="CD2" s="90" t="s">
        <v>61</v>
      </c>
      <c r="CE2" s="90" t="s">
        <v>62</v>
      </c>
      <c r="CF2" s="90" t="s">
        <v>67</v>
      </c>
      <c r="CH2" s="90" t="s">
        <v>459</v>
      </c>
      <c r="CI2" s="90" t="s">
        <v>460</v>
      </c>
    </row>
    <row r="3" spans="1:87" x14ac:dyDescent="0.25">
      <c r="A3" s="90" t="s">
        <v>0</v>
      </c>
      <c r="B3" s="91">
        <v>1052.0184201</v>
      </c>
      <c r="C3" s="91">
        <v>257.73391018000001</v>
      </c>
      <c r="D3" s="91">
        <v>689.95660580000003</v>
      </c>
      <c r="E3" s="91">
        <v>690.7573036</v>
      </c>
      <c r="F3" s="91">
        <v>694.42127258000005</v>
      </c>
      <c r="G3" s="91">
        <v>15.07869328</v>
      </c>
      <c r="H3" s="91">
        <v>212.50856017999999</v>
      </c>
      <c r="I3" s="91">
        <v>0.59799020000000003</v>
      </c>
      <c r="J3" s="91"/>
      <c r="K3" s="91" t="s">
        <v>0</v>
      </c>
      <c r="L3" s="91">
        <v>0</v>
      </c>
      <c r="M3" s="91">
        <v>4.78444684742362E-2</v>
      </c>
      <c r="N3" s="91">
        <v>4.0488485045461112E-2</v>
      </c>
      <c r="O3" s="91">
        <v>4.0488485045461112E-2</v>
      </c>
      <c r="P3" s="91">
        <v>1.7073502522445709E-2</v>
      </c>
      <c r="Q3" s="91">
        <v>3.4076813504191499E-2</v>
      </c>
      <c r="R3" s="91">
        <v>1.0498729065778729</v>
      </c>
      <c r="S3" s="91">
        <v>534.03811416870997</v>
      </c>
      <c r="T3" s="91">
        <v>1051.2134347640219</v>
      </c>
      <c r="U3" s="91">
        <v>1.4478655355574901</v>
      </c>
      <c r="V3" s="91">
        <v>14.728163987868831</v>
      </c>
      <c r="W3" s="91">
        <v>0.32978375973521301</v>
      </c>
      <c r="X3" s="91">
        <v>0.92828294461217797</v>
      </c>
      <c r="Y3" s="91">
        <v>0</v>
      </c>
      <c r="Z3" s="91">
        <v>195.14269603842899</v>
      </c>
      <c r="AA3" s="91">
        <v>195.14269603842899</v>
      </c>
      <c r="AB3" s="91">
        <v>0.5961742822357059</v>
      </c>
      <c r="AC3" s="91">
        <v>0</v>
      </c>
      <c r="AD3" s="91">
        <v>0.35537711496145763</v>
      </c>
      <c r="AE3" s="91">
        <v>0</v>
      </c>
      <c r="AF3" s="91">
        <v>0.97914754874893095</v>
      </c>
      <c r="AG3" s="91">
        <v>8.7784560128308896E-3</v>
      </c>
      <c r="AH3" s="91">
        <v>1.0026881795444131</v>
      </c>
      <c r="AI3" s="91">
        <v>5.9242961346913699E-3</v>
      </c>
      <c r="AJ3" s="91">
        <v>257.16680941455002</v>
      </c>
      <c r="AK3" s="91">
        <v>0</v>
      </c>
      <c r="AL3" s="91">
        <v>226.84762172776209</v>
      </c>
      <c r="AM3" s="91">
        <v>620.38535231865501</v>
      </c>
      <c r="AN3" s="91">
        <v>68.931710357314103</v>
      </c>
      <c r="AO3" s="91">
        <v>689.31706267596905</v>
      </c>
      <c r="AP3" s="91">
        <v>0</v>
      </c>
      <c r="AQ3" s="91">
        <v>1.3803542519827741</v>
      </c>
      <c r="AR3" s="91">
        <v>5.4087623079085203</v>
      </c>
      <c r="AS3" s="91">
        <v>3.8715851258552529</v>
      </c>
      <c r="AT3" s="91">
        <v>7.3982890807277402</v>
      </c>
      <c r="AU3" s="91">
        <v>19.394881827477299</v>
      </c>
      <c r="AV3" s="91">
        <v>46.460602189189601</v>
      </c>
      <c r="AW3" s="91">
        <v>10.75467153458224</v>
      </c>
      <c r="AX3" s="91">
        <v>0</v>
      </c>
      <c r="AY3" s="91">
        <v>3.7240866611330601</v>
      </c>
      <c r="AZ3" s="91">
        <v>719.40990301795</v>
      </c>
      <c r="BA3" s="91">
        <v>693.17170221315291</v>
      </c>
      <c r="BB3" s="91">
        <v>26.238200804797199</v>
      </c>
      <c r="BC3" s="91">
        <v>1.661043337356765E-2</v>
      </c>
      <c r="BD3" s="91">
        <v>4.8345033262234201E-4</v>
      </c>
      <c r="BE3" s="91">
        <v>22.253005957439701</v>
      </c>
      <c r="BF3" s="91">
        <v>3.0194735362687801</v>
      </c>
      <c r="BG3" s="91">
        <v>124.9106353086745</v>
      </c>
      <c r="BH3" s="91">
        <v>30.7811314466177</v>
      </c>
      <c r="BI3" s="91">
        <v>16.476032155525051</v>
      </c>
      <c r="BJ3" s="91">
        <v>312.17742611242397</v>
      </c>
      <c r="BK3" s="91">
        <v>3.1047430953539998</v>
      </c>
      <c r="BL3" s="91">
        <v>18.23135165638762</v>
      </c>
      <c r="BM3" s="91">
        <v>72.161745668634197</v>
      </c>
      <c r="BN3" s="91">
        <v>2.5128864564559501E-3</v>
      </c>
      <c r="BO3" s="91">
        <v>15.503485180200279</v>
      </c>
      <c r="BP3" s="91">
        <v>1.3643652782644811</v>
      </c>
      <c r="BQ3" s="91">
        <v>0.37738194348451404</v>
      </c>
      <c r="BR3" s="91">
        <v>7.4693402631877598E-2</v>
      </c>
      <c r="BS3" s="91">
        <v>1.0652803701685041</v>
      </c>
      <c r="BT3" s="91">
        <v>0</v>
      </c>
      <c r="BU3" s="91">
        <v>6.1746257647209604E-2</v>
      </c>
      <c r="BV3" s="91">
        <v>212.04164334738709</v>
      </c>
      <c r="BW3" s="91">
        <v>1.18596398085725</v>
      </c>
      <c r="BX3" s="48"/>
      <c r="BY3" s="79">
        <f t="shared" ref="BY3:BY34" si="0">+IF(B3=0,"",(T3-B3)/B3)</f>
        <v>-7.6518178826326931E-4</v>
      </c>
      <c r="BZ3" s="79">
        <f t="shared" ref="BZ3:BZ34" si="1">IF(C3=0,"",(AJ3-C3)/C3)</f>
        <v>-2.2003343101182648E-3</v>
      </c>
      <c r="CA3" s="79">
        <f t="shared" ref="CA3:CA34" si="2">IF(D3=0,"",(AO3-D3)/D3)</f>
        <v>-9.2693238771072138E-4</v>
      </c>
      <c r="CB3" s="79">
        <f t="shared" ref="CB3:CB34" si="3">IF(E3=0,"",(AZ3-E3)/E3)</f>
        <v>4.1479980405016451E-2</v>
      </c>
      <c r="CC3" s="79">
        <f t="shared" ref="CC3:CC34" si="4">IF(F3=0,"",(BA3-F3)/F3)</f>
        <v>-1.7994413710924768E-3</v>
      </c>
      <c r="CD3" s="79">
        <f t="shared" ref="CD3:CD34" si="5">IF(G3=0,"",(BO3-G3)/G3)</f>
        <v>2.8171665296999767E-2</v>
      </c>
      <c r="CE3" s="79">
        <f t="shared" ref="CE3:CE34" si="6">IF(H3=0,"",(BV3-H3)/H3)</f>
        <v>-2.1971671739595116E-3</v>
      </c>
      <c r="CF3" s="79">
        <f t="shared" ref="CF3:CF34" si="7">IF(I3=0,"",(AB3-I3)/I3)</f>
        <v>-3.036701545099114E-3</v>
      </c>
      <c r="CH3" s="91">
        <f t="shared" ref="CH3:CH34" si="8">AO3-D3</f>
        <v>-0.63954312403097902</v>
      </c>
      <c r="CI3" s="91">
        <f t="shared" ref="CI3:CI34" si="9">BO3-G3</f>
        <v>0.42479190020027957</v>
      </c>
    </row>
    <row r="4" spans="1:87" x14ac:dyDescent="0.25">
      <c r="A4" s="90" t="s">
        <v>2</v>
      </c>
      <c r="B4" s="91">
        <v>623.74611705999996</v>
      </c>
      <c r="C4" s="91">
        <v>189.23738834</v>
      </c>
      <c r="D4" s="91">
        <v>600.43302322</v>
      </c>
      <c r="E4" s="91">
        <v>164.91717435999999</v>
      </c>
      <c r="F4" s="91">
        <v>157.24788658</v>
      </c>
      <c r="G4" s="91"/>
      <c r="H4" s="91">
        <v>79.799133659999995</v>
      </c>
      <c r="I4" s="91"/>
      <c r="J4" s="91"/>
      <c r="K4" s="91" t="s">
        <v>2</v>
      </c>
      <c r="L4" s="91">
        <v>0</v>
      </c>
      <c r="M4" s="91">
        <v>0</v>
      </c>
      <c r="N4" s="91">
        <v>3.2414067065989802E-2</v>
      </c>
      <c r="O4" s="91">
        <v>3.2414067065989802E-2</v>
      </c>
      <c r="P4" s="91">
        <v>1.3064138477818741E-2</v>
      </c>
      <c r="Q4" s="91">
        <v>0</v>
      </c>
      <c r="R4" s="91">
        <v>0.21633127092526833</v>
      </c>
      <c r="S4" s="91">
        <v>244.61451840555202</v>
      </c>
      <c r="T4" s="91">
        <v>623.96793788697903</v>
      </c>
      <c r="U4" s="91">
        <v>0.680691386663138</v>
      </c>
      <c r="V4" s="91">
        <v>15.126707158517831</v>
      </c>
      <c r="W4" s="91">
        <v>0.34574303798012396</v>
      </c>
      <c r="X4" s="91">
        <v>0</v>
      </c>
      <c r="Y4" s="91">
        <v>0</v>
      </c>
      <c r="Z4" s="91">
        <v>69.807725805066099</v>
      </c>
      <c r="AA4" s="91">
        <v>69.807725805066099</v>
      </c>
      <c r="AB4" s="91">
        <v>0</v>
      </c>
      <c r="AC4" s="91">
        <v>0</v>
      </c>
      <c r="AD4" s="91">
        <v>0.33726341513583102</v>
      </c>
      <c r="AE4" s="91">
        <v>0</v>
      </c>
      <c r="AF4" s="91">
        <v>0</v>
      </c>
      <c r="AG4" s="91">
        <v>0</v>
      </c>
      <c r="AH4" s="91">
        <v>0</v>
      </c>
      <c r="AI4" s="91">
        <v>0</v>
      </c>
      <c r="AJ4" s="91">
        <v>189.45930622320628</v>
      </c>
      <c r="AK4" s="91">
        <v>0</v>
      </c>
      <c r="AL4" s="91">
        <v>94.990387851209988</v>
      </c>
      <c r="AM4" s="91">
        <v>540.316949724035</v>
      </c>
      <c r="AN4" s="91">
        <v>60.035198585404203</v>
      </c>
      <c r="AO4" s="91">
        <v>600.35214830943994</v>
      </c>
      <c r="AP4" s="91">
        <v>0</v>
      </c>
      <c r="AQ4" s="91">
        <v>1.2992346957897221</v>
      </c>
      <c r="AR4" s="91">
        <v>1.2595268176722489</v>
      </c>
      <c r="AS4" s="91">
        <v>3.6629698721539601</v>
      </c>
      <c r="AT4" s="91">
        <v>1.6993408929931588</v>
      </c>
      <c r="AU4" s="91">
        <v>4.45290233478286</v>
      </c>
      <c r="AV4" s="91">
        <v>10.76249150978024</v>
      </c>
      <c r="AW4" s="91">
        <v>2.5175411648450901</v>
      </c>
      <c r="AX4" s="91">
        <v>0</v>
      </c>
      <c r="AY4" s="91">
        <v>0.59272338896696808</v>
      </c>
      <c r="AZ4" s="91">
        <v>165.2743809207978</v>
      </c>
      <c r="BA4" s="91">
        <v>157.35765368764902</v>
      </c>
      <c r="BB4" s="91">
        <v>7.9167272331486807</v>
      </c>
      <c r="BC4" s="91">
        <v>0</v>
      </c>
      <c r="BD4" s="91">
        <v>0</v>
      </c>
      <c r="BE4" s="91">
        <v>4.6889208788835699</v>
      </c>
      <c r="BF4" s="91">
        <v>0</v>
      </c>
      <c r="BG4" s="91">
        <v>28.904520883171401</v>
      </c>
      <c r="BH4" s="91">
        <v>7.1907293975319106</v>
      </c>
      <c r="BI4" s="91">
        <v>3.85498621384833</v>
      </c>
      <c r="BJ4" s="91">
        <v>72.237712247116008</v>
      </c>
      <c r="BK4" s="91">
        <v>3.2416984502627297</v>
      </c>
      <c r="BL4" s="91">
        <v>3.9336596992675004</v>
      </c>
      <c r="BM4" s="91">
        <v>15.262598258789541</v>
      </c>
      <c r="BN4" s="91">
        <v>0</v>
      </c>
      <c r="BO4" s="91">
        <v>0</v>
      </c>
      <c r="BP4" s="91">
        <v>1.229791483699928</v>
      </c>
      <c r="BQ4" s="91">
        <v>0</v>
      </c>
      <c r="BR4" s="91">
        <v>0</v>
      </c>
      <c r="BS4" s="91">
        <v>0.1085821119094782</v>
      </c>
      <c r="BT4" s="91">
        <v>0</v>
      </c>
      <c r="BU4" s="91">
        <v>1.420771200456356E-2</v>
      </c>
      <c r="BV4" s="91">
        <v>79.8692852315679</v>
      </c>
      <c r="BW4" s="91">
        <v>0.10908356764000721</v>
      </c>
      <c r="BX4" s="48"/>
      <c r="BY4" s="79">
        <f t="shared" si="0"/>
        <v>3.5562678614275327E-4</v>
      </c>
      <c r="BZ4" s="79">
        <f t="shared" si="1"/>
        <v>1.1726957614082662E-3</v>
      </c>
      <c r="CA4" s="79">
        <f t="shared" si="2"/>
        <v>-1.3469430799515288E-4</v>
      </c>
      <c r="CB4" s="79">
        <f t="shared" si="3"/>
        <v>2.1659755097310539E-3</v>
      </c>
      <c r="CC4" s="79">
        <f t="shared" si="4"/>
        <v>6.9805140174762203E-4</v>
      </c>
      <c r="CD4" s="79" t="str">
        <f t="shared" si="5"/>
        <v/>
      </c>
      <c r="CE4" s="79">
        <f t="shared" si="6"/>
        <v>8.7910191941180382E-4</v>
      </c>
      <c r="CF4" s="79" t="str">
        <f t="shared" si="7"/>
        <v/>
      </c>
      <c r="CH4" s="91">
        <f t="shared" si="8"/>
        <v>-8.0874910560055469E-2</v>
      </c>
      <c r="CI4" s="91">
        <f t="shared" si="9"/>
        <v>0</v>
      </c>
    </row>
    <row r="5" spans="1:87" x14ac:dyDescent="0.25">
      <c r="A5" s="90" t="s">
        <v>3</v>
      </c>
      <c r="B5" s="91">
        <v>722.53959994000002</v>
      </c>
      <c r="C5" s="91">
        <v>70.504071839999995</v>
      </c>
      <c r="D5" s="91">
        <v>482.55679035999998</v>
      </c>
      <c r="E5" s="91">
        <v>155.36017964000001</v>
      </c>
      <c r="F5" s="91">
        <v>138.12319416</v>
      </c>
      <c r="G5" s="91"/>
      <c r="H5" s="91">
        <v>70.099561059999999</v>
      </c>
      <c r="I5" s="91"/>
      <c r="J5" s="91"/>
      <c r="K5" s="91" t="s">
        <v>3</v>
      </c>
      <c r="L5" s="91">
        <v>0</v>
      </c>
      <c r="M5" s="91">
        <v>0.25855172064584298</v>
      </c>
      <c r="N5" s="91">
        <v>9.7044752742736995E-2</v>
      </c>
      <c r="O5" s="91">
        <v>9.7044752742736995E-2</v>
      </c>
      <c r="P5" s="91">
        <v>4.3193120521172496E-2</v>
      </c>
      <c r="Q5" s="91">
        <v>0.1841462717187784</v>
      </c>
      <c r="R5" s="91">
        <v>0.340984016713547</v>
      </c>
      <c r="S5" s="91">
        <v>202.67111505690377</v>
      </c>
      <c r="T5" s="91">
        <v>720.45044239487902</v>
      </c>
      <c r="U5" s="91">
        <v>0.95180411839481405</v>
      </c>
      <c r="V5" s="91">
        <v>21.151561145852199</v>
      </c>
      <c r="W5" s="91">
        <v>0.48344875691396899</v>
      </c>
      <c r="X5" s="91">
        <v>0.67709370946984104</v>
      </c>
      <c r="Y5" s="91">
        <v>0</v>
      </c>
      <c r="Z5" s="91">
        <v>38.633882362717898</v>
      </c>
      <c r="AA5" s="91">
        <v>38.633882362717898</v>
      </c>
      <c r="AB5" s="91">
        <v>0</v>
      </c>
      <c r="AC5" s="91">
        <v>0</v>
      </c>
      <c r="AD5" s="91">
        <v>0.47159199895280302</v>
      </c>
      <c r="AE5" s="91">
        <v>0</v>
      </c>
      <c r="AF5" s="91">
        <v>5.2912665727636998</v>
      </c>
      <c r="AG5" s="91">
        <v>4.74365156522649E-2</v>
      </c>
      <c r="AH5" s="91">
        <v>5.4184359401224604</v>
      </c>
      <c r="AI5" s="91">
        <v>3.2017778839481398E-2</v>
      </c>
      <c r="AJ5" s="91">
        <v>70.314205761360597</v>
      </c>
      <c r="AK5" s="91">
        <v>0</v>
      </c>
      <c r="AL5" s="91">
        <v>91.491770063437912</v>
      </c>
      <c r="AM5" s="91">
        <v>433.363516836146</v>
      </c>
      <c r="AN5" s="91">
        <v>48.151513256502199</v>
      </c>
      <c r="AO5" s="91">
        <v>481.51503009264798</v>
      </c>
      <c r="AP5" s="91">
        <v>0</v>
      </c>
      <c r="AQ5" s="91">
        <v>1.8337572960641979</v>
      </c>
      <c r="AR5" s="91">
        <v>0.83050579641418099</v>
      </c>
      <c r="AS5" s="91">
        <v>6.3839160809536999</v>
      </c>
      <c r="AT5" s="91">
        <v>1.310962140776136</v>
      </c>
      <c r="AU5" s="91">
        <v>3.98438341414374</v>
      </c>
      <c r="AV5" s="91">
        <v>7.38169917458952</v>
      </c>
      <c r="AW5" s="91">
        <v>1.615212715058119</v>
      </c>
      <c r="AX5" s="91">
        <v>0</v>
      </c>
      <c r="AY5" s="91">
        <v>1.3286542411746209</v>
      </c>
      <c r="AZ5" s="91">
        <v>156.86508597417281</v>
      </c>
      <c r="BA5" s="91">
        <v>137.67869788023381</v>
      </c>
      <c r="BB5" s="91">
        <v>19.186388093938938</v>
      </c>
      <c r="BC5" s="91">
        <v>6.8994518207421904E-3</v>
      </c>
      <c r="BD5" s="91">
        <v>1.1498954458021241E-3</v>
      </c>
      <c r="BE5" s="91">
        <v>3.8804220698424099</v>
      </c>
      <c r="BF5" s="91">
        <v>9.9006514657980311</v>
      </c>
      <c r="BG5" s="91">
        <v>19.05090989324113</v>
      </c>
      <c r="BH5" s="91">
        <v>4.9463998810606302</v>
      </c>
      <c r="BI5" s="91">
        <v>2.5685086113306399</v>
      </c>
      <c r="BJ5" s="91">
        <v>47.614291618688497</v>
      </c>
      <c r="BK5" s="91">
        <v>4.49250063554401</v>
      </c>
      <c r="BL5" s="91">
        <v>2.5997845251299299</v>
      </c>
      <c r="BM5" s="91">
        <v>30.656729822693201</v>
      </c>
      <c r="BN5" s="91">
        <v>1.5331630262846061E-3</v>
      </c>
      <c r="BO5" s="91">
        <v>0</v>
      </c>
      <c r="BP5" s="91">
        <v>2.9828224776269301</v>
      </c>
      <c r="BQ5" s="91">
        <v>0</v>
      </c>
      <c r="BR5" s="91">
        <v>0.40363795192336599</v>
      </c>
      <c r="BS5" s="91">
        <v>3.7513833159518599</v>
      </c>
      <c r="BT5" s="91">
        <v>0</v>
      </c>
      <c r="BU5" s="91">
        <v>0.22862162630334398</v>
      </c>
      <c r="BV5" s="91">
        <v>69.898275572237111</v>
      </c>
      <c r="BW5" s="91">
        <v>0.33223659661921101</v>
      </c>
      <c r="BX5" s="48"/>
      <c r="BY5" s="79">
        <f t="shared" si="0"/>
        <v>-2.8914090595096543E-3</v>
      </c>
      <c r="BZ5" s="79">
        <f t="shared" si="1"/>
        <v>-2.6929803298492375E-3</v>
      </c>
      <c r="CA5" s="79">
        <f t="shared" si="2"/>
        <v>-2.158834541681246E-3</v>
      </c>
      <c r="CB5" s="79">
        <f t="shared" si="3"/>
        <v>9.686564071050667E-3</v>
      </c>
      <c r="CC5" s="79">
        <f t="shared" si="4"/>
        <v>-3.2181146871776371E-3</v>
      </c>
      <c r="CD5" s="79" t="str">
        <f t="shared" si="5"/>
        <v/>
      </c>
      <c r="CE5" s="79">
        <f t="shared" si="6"/>
        <v>-2.8714229407314387E-3</v>
      </c>
      <c r="CF5" s="79" t="str">
        <f t="shared" si="7"/>
        <v/>
      </c>
      <c r="CH5" s="91">
        <f t="shared" si="8"/>
        <v>-1.0417602673520037</v>
      </c>
      <c r="CI5" s="91">
        <f t="shared" si="9"/>
        <v>0</v>
      </c>
    </row>
    <row r="6" spans="1:87" x14ac:dyDescent="0.25">
      <c r="A6" s="90" t="s">
        <v>4</v>
      </c>
      <c r="B6" s="91">
        <v>7831.1945300999996</v>
      </c>
      <c r="C6" s="91">
        <v>896.58037918000002</v>
      </c>
      <c r="D6" s="91">
        <v>5558.9571268</v>
      </c>
      <c r="E6" s="91">
        <v>1586.1596052</v>
      </c>
      <c r="F6" s="91">
        <v>1313.0635603999999</v>
      </c>
      <c r="G6" s="91">
        <v>70.352881499999995</v>
      </c>
      <c r="H6" s="91">
        <v>1035.0759871</v>
      </c>
      <c r="I6" s="91">
        <v>0.58404100000000003</v>
      </c>
      <c r="J6" s="91"/>
      <c r="K6" s="91" t="s">
        <v>4</v>
      </c>
      <c r="L6" s="91">
        <v>0</v>
      </c>
      <c r="M6" s="91">
        <v>0.75956109097614999</v>
      </c>
      <c r="N6" s="91">
        <v>1.9537263311694499</v>
      </c>
      <c r="O6" s="91">
        <v>1.9537263311694499</v>
      </c>
      <c r="P6" s="91">
        <v>0.81398598861919003</v>
      </c>
      <c r="Q6" s="91">
        <v>0.54098176078943006</v>
      </c>
      <c r="R6" s="91">
        <v>13.556110911062259</v>
      </c>
      <c r="S6" s="91">
        <v>5371.5571714543103</v>
      </c>
      <c r="T6" s="91">
        <v>7796.4305903779095</v>
      </c>
      <c r="U6" s="91">
        <v>54.170224032532801</v>
      </c>
      <c r="V6" s="91">
        <v>819.24736727049901</v>
      </c>
      <c r="W6" s="91">
        <v>24.325099950337702</v>
      </c>
      <c r="X6" s="91">
        <v>2.0899761502395098</v>
      </c>
      <c r="Y6" s="91">
        <v>0</v>
      </c>
      <c r="Z6" s="91">
        <v>420.19729177619604</v>
      </c>
      <c r="AA6" s="91">
        <v>420.19729177619604</v>
      </c>
      <c r="AB6" s="91">
        <v>0.58103223647216407</v>
      </c>
      <c r="AC6" s="91">
        <v>0</v>
      </c>
      <c r="AD6" s="91">
        <v>22.157001362562099</v>
      </c>
      <c r="AE6" s="91">
        <v>0</v>
      </c>
      <c r="AF6" s="91">
        <v>15.737581779042721</v>
      </c>
      <c r="AG6" s="91">
        <v>0.13936236096055371</v>
      </c>
      <c r="AH6" s="91">
        <v>16.307166246013761</v>
      </c>
      <c r="AI6" s="91">
        <v>9.4060416178160994E-2</v>
      </c>
      <c r="AJ6" s="91">
        <v>894.02590829918904</v>
      </c>
      <c r="AK6" s="91">
        <v>0</v>
      </c>
      <c r="AL6" s="91">
        <v>1850.113375518775</v>
      </c>
      <c r="AM6" s="91">
        <v>4979.1751779658898</v>
      </c>
      <c r="AN6" s="91">
        <v>553.24275523492793</v>
      </c>
      <c r="AO6" s="91">
        <v>5532.4179332008207</v>
      </c>
      <c r="AP6" s="91">
        <v>4.0736470711045603E-4</v>
      </c>
      <c r="AQ6" s="91">
        <v>80.123172771875602</v>
      </c>
      <c r="AR6" s="91">
        <v>10.15818340382612</v>
      </c>
      <c r="AS6" s="91">
        <v>181.34336121247361</v>
      </c>
      <c r="AT6" s="91">
        <v>13.76588903134421</v>
      </c>
      <c r="AU6" s="91">
        <v>37.265115372718796</v>
      </c>
      <c r="AV6" s="91">
        <v>95.948308539052107</v>
      </c>
      <c r="AW6" s="91">
        <v>19.218691313789261</v>
      </c>
      <c r="AX6" s="91">
        <v>0</v>
      </c>
      <c r="AY6" s="91">
        <v>7.2137072261997197</v>
      </c>
      <c r="AZ6" s="91">
        <v>1693.374958126225</v>
      </c>
      <c r="BA6" s="91">
        <v>1308.348911000666</v>
      </c>
      <c r="BB6" s="91">
        <v>385.02604712555797</v>
      </c>
      <c r="BC6" s="91">
        <v>1.8906635581496599E-2</v>
      </c>
      <c r="BD6" s="91">
        <v>1.003185870577665E-2</v>
      </c>
      <c r="BE6" s="91">
        <v>45.741151363724001</v>
      </c>
      <c r="BF6" s="91">
        <v>27.187479797395099</v>
      </c>
      <c r="BG6" s="91">
        <v>218.04190801104431</v>
      </c>
      <c r="BH6" s="91">
        <v>55.132532780414103</v>
      </c>
      <c r="BI6" s="91">
        <v>29.128372298593899</v>
      </c>
      <c r="BJ6" s="91">
        <v>546.11883928415796</v>
      </c>
      <c r="BK6" s="91">
        <v>170.71816292201999</v>
      </c>
      <c r="BL6" s="91">
        <v>30.872451047581102</v>
      </c>
      <c r="BM6" s="91">
        <v>172.46533750006881</v>
      </c>
      <c r="BN6" s="91">
        <v>6.2005536467203401E-2</v>
      </c>
      <c r="BO6" s="91">
        <v>69.990209309016194</v>
      </c>
      <c r="BP6" s="91">
        <v>48.282516826298298</v>
      </c>
      <c r="BQ6" s="91">
        <v>0.72287494612455006</v>
      </c>
      <c r="BR6" s="91">
        <v>1.185791722600791</v>
      </c>
      <c r="BS6" s="91">
        <v>15.127993959488151</v>
      </c>
      <c r="BT6" s="91">
        <v>0</v>
      </c>
      <c r="BU6" s="91">
        <v>2.3970159665840898</v>
      </c>
      <c r="BV6" s="91">
        <v>1029.8457231986849</v>
      </c>
      <c r="BW6" s="91">
        <v>7.5176845198965401</v>
      </c>
      <c r="BX6" s="48"/>
      <c r="BY6" s="79">
        <f t="shared" si="0"/>
        <v>-4.4391618147744004E-3</v>
      </c>
      <c r="BZ6" s="79">
        <f t="shared" si="1"/>
        <v>-2.8491264588538794E-3</v>
      </c>
      <c r="CA6" s="79">
        <f t="shared" si="2"/>
        <v>-4.7741317289950918E-3</v>
      </c>
      <c r="CB6" s="79">
        <f t="shared" si="3"/>
        <v>6.7594302978549348E-2</v>
      </c>
      <c r="CC6" s="79">
        <f t="shared" si="4"/>
        <v>-3.5905721105364201E-3</v>
      </c>
      <c r="CD6" s="79">
        <f t="shared" si="5"/>
        <v>-5.1550438766861471E-3</v>
      </c>
      <c r="CE6" s="79">
        <f t="shared" si="6"/>
        <v>-5.0530240933990304E-3</v>
      </c>
      <c r="CF6" s="79">
        <f t="shared" si="7"/>
        <v>-5.1516306694837635E-3</v>
      </c>
      <c r="CH6" s="91">
        <f t="shared" si="8"/>
        <v>-26.539193599179271</v>
      </c>
      <c r="CI6" s="91">
        <f t="shared" si="9"/>
        <v>-0.3626721909838011</v>
      </c>
    </row>
    <row r="7" spans="1:87" x14ac:dyDescent="0.25">
      <c r="A7" s="90" t="s">
        <v>5</v>
      </c>
      <c r="B7" s="91">
        <v>1786.8482667999999</v>
      </c>
      <c r="C7" s="91">
        <v>144.43162100000001</v>
      </c>
      <c r="D7" s="91">
        <v>3581.7523609999998</v>
      </c>
      <c r="E7" s="91">
        <v>368.1419338</v>
      </c>
      <c r="F7" s="91">
        <v>332.55781481999998</v>
      </c>
      <c r="G7" s="91">
        <v>2556.6821153000001</v>
      </c>
      <c r="H7" s="91">
        <v>190.54183318</v>
      </c>
      <c r="I7" s="91">
        <v>29.947694219999999</v>
      </c>
      <c r="J7" s="91"/>
      <c r="K7" s="91" t="s">
        <v>5</v>
      </c>
      <c r="L7" s="91">
        <v>0</v>
      </c>
      <c r="M7" s="91">
        <v>7.9223690738052299E-2</v>
      </c>
      <c r="N7" s="91">
        <v>5.0947994782585604E-2</v>
      </c>
      <c r="O7" s="91">
        <v>5.0947994782585604E-2</v>
      </c>
      <c r="P7" s="91">
        <v>2.17844286942575E-2</v>
      </c>
      <c r="Q7" s="91">
        <v>5.6426301661292699E-2</v>
      </c>
      <c r="R7" s="91">
        <v>0.43230917310303696</v>
      </c>
      <c r="S7" s="91">
        <v>264.79796777402703</v>
      </c>
      <c r="T7" s="91">
        <v>1783.542532130049</v>
      </c>
      <c r="U7" s="91">
        <v>0.73709765025876695</v>
      </c>
      <c r="V7" s="91">
        <v>18.453508742234849</v>
      </c>
      <c r="W7" s="91">
        <v>0.37439287920765801</v>
      </c>
      <c r="X7" s="91">
        <v>0.20746349670397971</v>
      </c>
      <c r="Y7" s="91">
        <v>0</v>
      </c>
      <c r="Z7" s="91">
        <v>75.040877284669307</v>
      </c>
      <c r="AA7" s="91">
        <v>75.040877284669307</v>
      </c>
      <c r="AB7" s="91">
        <v>29.9152441964141</v>
      </c>
      <c r="AC7" s="91">
        <v>0</v>
      </c>
      <c r="AD7" s="91">
        <v>1.8929663235600098</v>
      </c>
      <c r="AE7" s="91">
        <v>0</v>
      </c>
      <c r="AF7" s="91">
        <v>1.621345095677486</v>
      </c>
      <c r="AG7" s="91">
        <v>1.4535838612851831E-2</v>
      </c>
      <c r="AH7" s="91">
        <v>1.6602711077718419</v>
      </c>
      <c r="AI7" s="91">
        <v>9.8106688157707511E-3</v>
      </c>
      <c r="AJ7" s="91">
        <v>144.21422427233688</v>
      </c>
      <c r="AK7" s="91">
        <v>0</v>
      </c>
      <c r="AL7" s="91">
        <v>208.5843412358002</v>
      </c>
      <c r="AM7" s="91">
        <v>3215.2505722691499</v>
      </c>
      <c r="AN7" s="91">
        <v>357.25003739678101</v>
      </c>
      <c r="AO7" s="91">
        <v>3572.5006096659399</v>
      </c>
      <c r="AP7" s="91">
        <v>0</v>
      </c>
      <c r="AQ7" s="91">
        <v>4.1889071362930297</v>
      </c>
      <c r="AR7" s="91">
        <v>12.7563909956624</v>
      </c>
      <c r="AS7" s="91">
        <v>34.158915334218399</v>
      </c>
      <c r="AT7" s="91">
        <v>8.1980130536770197</v>
      </c>
      <c r="AU7" s="91">
        <v>3.9647823575896703</v>
      </c>
      <c r="AV7" s="91">
        <v>17.025823398645251</v>
      </c>
      <c r="AW7" s="91">
        <v>7.7285645324823395</v>
      </c>
      <c r="AX7" s="91">
        <v>0</v>
      </c>
      <c r="AY7" s="91">
        <v>1.670827837541405</v>
      </c>
      <c r="AZ7" s="91">
        <v>404.644440383019</v>
      </c>
      <c r="BA7" s="91">
        <v>331.77511802638799</v>
      </c>
      <c r="BB7" s="91">
        <v>72.86932235663059</v>
      </c>
      <c r="BC7" s="91">
        <v>2.1140813615745349E-3</v>
      </c>
      <c r="BD7" s="91">
        <v>5.6201560321213297E-2</v>
      </c>
      <c r="BE7" s="91">
        <v>118.9558313025457</v>
      </c>
      <c r="BF7" s="91">
        <v>3.0337095520759201</v>
      </c>
      <c r="BG7" s="91">
        <v>25.346157502934801</v>
      </c>
      <c r="BH7" s="91">
        <v>6.4312794786068901</v>
      </c>
      <c r="BI7" s="91">
        <v>3.1676101822671101</v>
      </c>
      <c r="BJ7" s="91">
        <v>63.317957631464296</v>
      </c>
      <c r="BK7" s="91">
        <v>5.4499975738392399</v>
      </c>
      <c r="BL7" s="91">
        <v>20.86069538804097</v>
      </c>
      <c r="BM7" s="91">
        <v>38.408639756389199</v>
      </c>
      <c r="BN7" s="91">
        <v>0.8505194147830919</v>
      </c>
      <c r="BO7" s="91">
        <v>2552.5355979986298</v>
      </c>
      <c r="BP7" s="91">
        <v>21.469231429270899</v>
      </c>
      <c r="BQ7" s="91">
        <v>62.537103423755795</v>
      </c>
      <c r="BR7" s="91">
        <v>0.12367972120041661</v>
      </c>
      <c r="BS7" s="91">
        <v>16.57064507459415</v>
      </c>
      <c r="BT7" s="91">
        <v>0</v>
      </c>
      <c r="BU7" s="91">
        <v>8.1950113937068997E-2</v>
      </c>
      <c r="BV7" s="91">
        <v>190.0091251916634</v>
      </c>
      <c r="BW7" s="91">
        <v>47.680524298462799</v>
      </c>
      <c r="BX7" s="48"/>
      <c r="BY7" s="79">
        <f t="shared" si="0"/>
        <v>-1.8500365875335331E-3</v>
      </c>
      <c r="BZ7" s="79">
        <f t="shared" si="1"/>
        <v>-1.5051878955449013E-3</v>
      </c>
      <c r="CA7" s="79">
        <f t="shared" si="2"/>
        <v>-2.583023727379325E-3</v>
      </c>
      <c r="CB7" s="79">
        <f t="shared" si="3"/>
        <v>9.9153351551767716E-2</v>
      </c>
      <c r="CC7" s="79">
        <f t="shared" si="4"/>
        <v>-2.3535660830452348E-3</v>
      </c>
      <c r="CD7" s="79">
        <f t="shared" si="5"/>
        <v>-1.6218352983956102E-3</v>
      </c>
      <c r="CE7" s="79">
        <f t="shared" si="6"/>
        <v>-2.7957534544834637E-3</v>
      </c>
      <c r="CF7" s="79">
        <f t="shared" si="7"/>
        <v>-1.0835566620760841E-3</v>
      </c>
      <c r="CH7" s="91">
        <f t="shared" si="8"/>
        <v>-9.251751334059918</v>
      </c>
      <c r="CI7" s="91">
        <f t="shared" si="9"/>
        <v>-4.1465173013702952</v>
      </c>
    </row>
    <row r="8" spans="1:87" x14ac:dyDescent="0.25">
      <c r="A8" s="90" t="s">
        <v>6</v>
      </c>
      <c r="B8" s="91">
        <v>341.51379917999998</v>
      </c>
      <c r="C8" s="91">
        <v>37.341974380000003</v>
      </c>
      <c r="D8" s="91">
        <v>1207.0501537</v>
      </c>
      <c r="E8" s="91">
        <v>147.29703885999999</v>
      </c>
      <c r="F8" s="91">
        <v>145.42752741999999</v>
      </c>
      <c r="G8" s="91">
        <v>283.49018857999999</v>
      </c>
      <c r="H8" s="91">
        <v>46.463541020000001</v>
      </c>
      <c r="I8" s="91">
        <v>18.61004732</v>
      </c>
      <c r="J8" s="91"/>
      <c r="K8" s="91" t="s">
        <v>6</v>
      </c>
      <c r="L8" s="91">
        <v>0</v>
      </c>
      <c r="M8" s="91">
        <v>0</v>
      </c>
      <c r="N8" s="91">
        <v>1.0107029072769051E-2</v>
      </c>
      <c r="O8" s="91">
        <v>1.0107029072769051E-2</v>
      </c>
      <c r="P8" s="91">
        <v>4.0735236528381602E-3</v>
      </c>
      <c r="Q8" s="91">
        <v>0</v>
      </c>
      <c r="R8" s="91">
        <v>7.7212896033847001</v>
      </c>
      <c r="S8" s="91">
        <v>158.1159403166123</v>
      </c>
      <c r="T8" s="91">
        <v>340.51334777360603</v>
      </c>
      <c r="U8" s="91">
        <v>8.2703182934307691</v>
      </c>
      <c r="V8" s="91">
        <v>7.2174309017331506</v>
      </c>
      <c r="W8" s="91">
        <v>0.10780586291506131</v>
      </c>
      <c r="X8" s="91">
        <v>0</v>
      </c>
      <c r="Y8" s="91">
        <v>0</v>
      </c>
      <c r="Z8" s="91">
        <v>22.839494908185102</v>
      </c>
      <c r="AA8" s="91">
        <v>22.839494908185102</v>
      </c>
      <c r="AB8" s="91">
        <v>18.552886530310779</v>
      </c>
      <c r="AC8" s="91">
        <v>0</v>
      </c>
      <c r="AD8" s="91">
        <v>0.10516166339831451</v>
      </c>
      <c r="AE8" s="91">
        <v>0</v>
      </c>
      <c r="AF8" s="91">
        <v>0</v>
      </c>
      <c r="AG8" s="91">
        <v>0</v>
      </c>
      <c r="AH8" s="91">
        <v>0</v>
      </c>
      <c r="AI8" s="91">
        <v>0</v>
      </c>
      <c r="AJ8" s="91">
        <v>37.239993493058101</v>
      </c>
      <c r="AK8" s="91">
        <v>0</v>
      </c>
      <c r="AL8" s="91">
        <v>53.543048970165799</v>
      </c>
      <c r="AM8" s="91">
        <v>1083.152609952765</v>
      </c>
      <c r="AN8" s="91">
        <v>120.350163031796</v>
      </c>
      <c r="AO8" s="91">
        <v>1203.502772984561</v>
      </c>
      <c r="AP8" s="91">
        <v>0</v>
      </c>
      <c r="AQ8" s="91">
        <v>0.70941234544221898</v>
      </c>
      <c r="AR8" s="91">
        <v>1.5694758886004501</v>
      </c>
      <c r="AS8" s="91">
        <v>4.6861510456852695</v>
      </c>
      <c r="AT8" s="91">
        <v>1.9475419478937579</v>
      </c>
      <c r="AU8" s="91">
        <v>7.8824623489144905</v>
      </c>
      <c r="AV8" s="91">
        <v>8.0924562288838402</v>
      </c>
      <c r="AW8" s="91">
        <v>2.5883171370778801</v>
      </c>
      <c r="AX8" s="91">
        <v>0</v>
      </c>
      <c r="AY8" s="91">
        <v>1.1588259148905671</v>
      </c>
      <c r="AZ8" s="91">
        <v>149.0133497099267</v>
      </c>
      <c r="BA8" s="91">
        <v>145.02979703875172</v>
      </c>
      <c r="BB8" s="91">
        <v>3.9835526711751097</v>
      </c>
      <c r="BC8" s="91">
        <v>0</v>
      </c>
      <c r="BD8" s="91">
        <v>2.0608617867358799E-2</v>
      </c>
      <c r="BE8" s="91">
        <v>16.944510721627889</v>
      </c>
      <c r="BF8" s="91">
        <v>0.27787579159708198</v>
      </c>
      <c r="BG8" s="91">
        <v>21.485622315183697</v>
      </c>
      <c r="BH8" s="91">
        <v>7.8813660642537</v>
      </c>
      <c r="BI8" s="91">
        <v>3.1993475057457901</v>
      </c>
      <c r="BJ8" s="91">
        <v>53.700911963932299</v>
      </c>
      <c r="BK8" s="91">
        <v>1.5327759586853831</v>
      </c>
      <c r="BL8" s="91">
        <v>5.1266329668149204</v>
      </c>
      <c r="BM8" s="91">
        <v>13.07140689054601</v>
      </c>
      <c r="BN8" s="91">
        <v>8.2434734921763397E-2</v>
      </c>
      <c r="BO8" s="91">
        <v>282.61827433213699</v>
      </c>
      <c r="BP8" s="91">
        <v>3.1644655594389399</v>
      </c>
      <c r="BQ8" s="91">
        <v>0</v>
      </c>
      <c r="BR8" s="91">
        <v>0</v>
      </c>
      <c r="BS8" s="91">
        <v>0.294847907169761</v>
      </c>
      <c r="BT8" s="91">
        <v>0</v>
      </c>
      <c r="BU8" s="91">
        <v>1.1713634835232061E-2</v>
      </c>
      <c r="BV8" s="91">
        <v>46.327683967437601</v>
      </c>
      <c r="BW8" s="91">
        <v>3.4013150856771104E-2</v>
      </c>
      <c r="BX8" s="48"/>
      <c r="BY8" s="79">
        <f t="shared" si="0"/>
        <v>-2.9294611485571236E-3</v>
      </c>
      <c r="BZ8" s="79">
        <f t="shared" si="1"/>
        <v>-2.7309987925148997E-3</v>
      </c>
      <c r="CA8" s="79">
        <f t="shared" si="2"/>
        <v>-2.938884274663405E-3</v>
      </c>
      <c r="CB8" s="79">
        <f t="shared" si="3"/>
        <v>1.1652039058015278E-2</v>
      </c>
      <c r="CC8" s="79">
        <f t="shared" si="4"/>
        <v>-2.7349043768007289E-3</v>
      </c>
      <c r="CD8" s="79">
        <f t="shared" si="5"/>
        <v>-3.0756417082030761E-3</v>
      </c>
      <c r="CE8" s="79">
        <f t="shared" si="6"/>
        <v>-2.9239496082298449E-3</v>
      </c>
      <c r="CF8" s="79">
        <f t="shared" si="7"/>
        <v>-3.0715015768815542E-3</v>
      </c>
      <c r="CH8" s="91">
        <f t="shared" si="8"/>
        <v>-3.547380715438976</v>
      </c>
      <c r="CI8" s="91">
        <f t="shared" si="9"/>
        <v>-0.87191424786300331</v>
      </c>
    </row>
    <row r="9" spans="1:87" x14ac:dyDescent="0.25">
      <c r="A9" s="90" t="s">
        <v>7</v>
      </c>
      <c r="B9" s="91">
        <v>189.16586190000001</v>
      </c>
      <c r="C9" s="91">
        <v>3.5195158599999998</v>
      </c>
      <c r="D9" s="91">
        <v>56.534970659999999</v>
      </c>
      <c r="E9" s="91">
        <v>27.409750160000002</v>
      </c>
      <c r="F9" s="91">
        <v>27.334066320000002</v>
      </c>
      <c r="G9" s="91">
        <v>34.963700680000002</v>
      </c>
      <c r="H9" s="91">
        <v>18.39426392</v>
      </c>
      <c r="I9" s="91"/>
      <c r="J9" s="91"/>
      <c r="K9" s="91" t="s">
        <v>7</v>
      </c>
      <c r="L9" s="91">
        <v>0</v>
      </c>
      <c r="M9" s="91">
        <v>0</v>
      </c>
      <c r="N9" s="91">
        <v>4.8688552402122998E-2</v>
      </c>
      <c r="O9" s="91">
        <v>4.8688552402122998E-2</v>
      </c>
      <c r="P9" s="91">
        <v>1.9623448519320658E-2</v>
      </c>
      <c r="Q9" s="91">
        <v>0</v>
      </c>
      <c r="R9" s="91">
        <v>0.17849424340400238</v>
      </c>
      <c r="S9" s="91">
        <v>128.57554822577529</v>
      </c>
      <c r="T9" s="91">
        <v>188.56487706476622</v>
      </c>
      <c r="U9" s="91">
        <v>1.022471449395657</v>
      </c>
      <c r="V9" s="91">
        <v>23.172704672563903</v>
      </c>
      <c r="W9" s="91">
        <v>0.519337130107971</v>
      </c>
      <c r="X9" s="91">
        <v>0</v>
      </c>
      <c r="Y9" s="91">
        <v>0</v>
      </c>
      <c r="Z9" s="91">
        <v>3.1695383177190899</v>
      </c>
      <c r="AA9" s="91">
        <v>3.1695383177190899</v>
      </c>
      <c r="AB9" s="91">
        <v>0</v>
      </c>
      <c r="AC9" s="91">
        <v>0</v>
      </c>
      <c r="AD9" s="91">
        <v>0.50659984923692403</v>
      </c>
      <c r="AE9" s="91">
        <v>0</v>
      </c>
      <c r="AF9" s="91">
        <v>0</v>
      </c>
      <c r="AG9" s="91">
        <v>0</v>
      </c>
      <c r="AH9" s="91">
        <v>0</v>
      </c>
      <c r="AI9" s="91">
        <v>0</v>
      </c>
      <c r="AJ9" s="91">
        <v>3.5182464557945599</v>
      </c>
      <c r="AK9" s="91">
        <v>0</v>
      </c>
      <c r="AL9" s="91">
        <v>41.508084018143997</v>
      </c>
      <c r="AM9" s="91">
        <v>50.7755715978548</v>
      </c>
      <c r="AN9" s="91">
        <v>5.64173062826214</v>
      </c>
      <c r="AO9" s="91">
        <v>56.417302226116902</v>
      </c>
      <c r="AP9" s="91">
        <v>0</v>
      </c>
      <c r="AQ9" s="91">
        <v>2.19978033885039</v>
      </c>
      <c r="AR9" s="91">
        <v>0.21862913297728648</v>
      </c>
      <c r="AS9" s="91">
        <v>5.2710618704012795</v>
      </c>
      <c r="AT9" s="91">
        <v>0.29497282252241797</v>
      </c>
      <c r="AU9" s="91">
        <v>0.77293824302650393</v>
      </c>
      <c r="AV9" s="91">
        <v>1.8681602870417779</v>
      </c>
      <c r="AW9" s="91">
        <v>0.43699679778655898</v>
      </c>
      <c r="AX9" s="91">
        <v>0</v>
      </c>
      <c r="AY9" s="91">
        <v>0.10288539272584971</v>
      </c>
      <c r="AZ9" s="91">
        <v>27.485332710527501</v>
      </c>
      <c r="BA9" s="91">
        <v>27.314253603179001</v>
      </c>
      <c r="BB9" s="91">
        <v>0.17107910734855608</v>
      </c>
      <c r="BC9" s="91">
        <v>0</v>
      </c>
      <c r="BD9" s="91">
        <v>0</v>
      </c>
      <c r="BE9" s="91">
        <v>0.81390705313689993</v>
      </c>
      <c r="BF9" s="91">
        <v>0</v>
      </c>
      <c r="BG9" s="91">
        <v>5.0172679221988803</v>
      </c>
      <c r="BH9" s="91">
        <v>1.2481729415720051</v>
      </c>
      <c r="BI9" s="91">
        <v>0.66915125360317806</v>
      </c>
      <c r="BJ9" s="91">
        <v>12.5390718541422</v>
      </c>
      <c r="BK9" s="91">
        <v>5.1307098448056205</v>
      </c>
      <c r="BL9" s="91">
        <v>0.68280808214421496</v>
      </c>
      <c r="BM9" s="91">
        <v>2.6492918203012601</v>
      </c>
      <c r="BN9" s="91">
        <v>0</v>
      </c>
      <c r="BO9" s="91">
        <v>34.877141328394899</v>
      </c>
      <c r="BP9" s="91">
        <v>1.0669775093238969</v>
      </c>
      <c r="BQ9" s="91">
        <v>0</v>
      </c>
      <c r="BR9" s="91">
        <v>0</v>
      </c>
      <c r="BS9" s="91">
        <v>8.9872832286027604E-2</v>
      </c>
      <c r="BT9" s="91">
        <v>0</v>
      </c>
      <c r="BU9" s="91">
        <v>1.9297800486119107E-2</v>
      </c>
      <c r="BV9" s="91">
        <v>18.343727023705192</v>
      </c>
      <c r="BW9" s="91">
        <v>0.16385323198741139</v>
      </c>
      <c r="BX9" s="48"/>
      <c r="BY9" s="79">
        <f t="shared" si="0"/>
        <v>-3.1770258607839658E-3</v>
      </c>
      <c r="BZ9" s="79">
        <f t="shared" si="1"/>
        <v>-3.6067580199509953E-4</v>
      </c>
      <c r="CA9" s="79">
        <f t="shared" si="2"/>
        <v>-2.0813389042111988E-3</v>
      </c>
      <c r="CB9" s="79">
        <f t="shared" si="3"/>
        <v>2.7575060001021126E-3</v>
      </c>
      <c r="CC9" s="79">
        <f t="shared" si="4"/>
        <v>-7.2483605582327859E-4</v>
      </c>
      <c r="CD9" s="79">
        <f t="shared" si="5"/>
        <v>-2.4756919296765791E-3</v>
      </c>
      <c r="CE9" s="79">
        <f t="shared" si="6"/>
        <v>-2.7474269432363504E-3</v>
      </c>
      <c r="CF9" s="79" t="str">
        <f t="shared" si="7"/>
        <v/>
      </c>
      <c r="CH9" s="91">
        <f t="shared" si="8"/>
        <v>-0.11766843388309667</v>
      </c>
      <c r="CI9" s="91">
        <f t="shared" si="9"/>
        <v>-8.6559351605103529E-2</v>
      </c>
    </row>
    <row r="10" spans="1:87" x14ac:dyDescent="0.25">
      <c r="A10" s="90" t="s">
        <v>8</v>
      </c>
      <c r="B10" s="91">
        <v>153.65318565999999</v>
      </c>
      <c r="C10" s="91">
        <v>2.4698624200000001</v>
      </c>
      <c r="D10" s="91">
        <v>11.728089280000001</v>
      </c>
      <c r="E10" s="91">
        <v>19.53734274</v>
      </c>
      <c r="F10" s="91">
        <v>17.765866200000001</v>
      </c>
      <c r="G10" s="91"/>
      <c r="H10" s="91">
        <v>19.666318499999999</v>
      </c>
      <c r="I10" s="91"/>
      <c r="J10" s="91"/>
      <c r="K10" s="91" t="s">
        <v>8</v>
      </c>
      <c r="L10" s="91">
        <v>0</v>
      </c>
      <c r="M10" s="91">
        <v>4.8623227783417905E-2</v>
      </c>
      <c r="N10" s="91">
        <v>9.7267049178723086E-3</v>
      </c>
      <c r="O10" s="91">
        <v>9.7267049178723086E-3</v>
      </c>
      <c r="P10" s="91">
        <v>4.6875255212552999E-3</v>
      </c>
      <c r="Q10" s="91">
        <v>3.4631669882107793E-2</v>
      </c>
      <c r="R10" s="91">
        <v>1.4823595088499019E-2</v>
      </c>
      <c r="S10" s="91">
        <v>37.794365622667797</v>
      </c>
      <c r="T10" s="91">
        <v>153.21166289125142</v>
      </c>
      <c r="U10" s="91">
        <v>0</v>
      </c>
      <c r="V10" s="91">
        <v>0</v>
      </c>
      <c r="W10" s="91">
        <v>0</v>
      </c>
      <c r="X10" s="91">
        <v>0.1273311106294745</v>
      </c>
      <c r="Y10" s="91">
        <v>0</v>
      </c>
      <c r="Z10" s="91">
        <v>16.308809474583459</v>
      </c>
      <c r="AA10" s="91">
        <v>16.308809474583459</v>
      </c>
      <c r="AB10" s="91">
        <v>0</v>
      </c>
      <c r="AC10" s="91">
        <v>0</v>
      </c>
      <c r="AD10" s="91">
        <v>0</v>
      </c>
      <c r="AE10" s="91">
        <v>0</v>
      </c>
      <c r="AF10" s="91">
        <v>0.99508294866901303</v>
      </c>
      <c r="AG10" s="91">
        <v>8.9212590596184707E-3</v>
      </c>
      <c r="AH10" s="91">
        <v>1.0189701078831779</v>
      </c>
      <c r="AI10" s="91">
        <v>6.02114614626564E-3</v>
      </c>
      <c r="AJ10" s="91">
        <v>2.4625821635057799</v>
      </c>
      <c r="AK10" s="91">
        <v>0</v>
      </c>
      <c r="AL10" s="91">
        <v>19.695478210067343</v>
      </c>
      <c r="AM10" s="91">
        <v>10.52610426759701</v>
      </c>
      <c r="AN10" s="91">
        <v>1.1695674619840479</v>
      </c>
      <c r="AO10" s="91">
        <v>11.695671729581059</v>
      </c>
      <c r="AP10" s="91">
        <v>0</v>
      </c>
      <c r="AQ10" s="91">
        <v>3.2065508578735199E-3</v>
      </c>
      <c r="AR10" s="91">
        <v>9.073205575488999E-2</v>
      </c>
      <c r="AS10" s="91">
        <v>0.28653519701053098</v>
      </c>
      <c r="AT10" s="91">
        <v>0.15823070266814371</v>
      </c>
      <c r="AU10" s="91">
        <v>0.517899436167925</v>
      </c>
      <c r="AV10" s="91">
        <v>0.82891383786107498</v>
      </c>
      <c r="AW10" s="91">
        <v>0.17292954579275438</v>
      </c>
      <c r="AX10" s="91">
        <v>0</v>
      </c>
      <c r="AY10" s="91">
        <v>0.21906292542314898</v>
      </c>
      <c r="AZ10" s="91">
        <v>19.480501639908063</v>
      </c>
      <c r="BA10" s="91">
        <v>17.7144710066855</v>
      </c>
      <c r="BB10" s="91">
        <v>1.766030633222551</v>
      </c>
      <c r="BC10" s="91">
        <v>1.297488825322288E-3</v>
      </c>
      <c r="BD10" s="91">
        <v>2.1625247331029401E-4</v>
      </c>
      <c r="BE10" s="91">
        <v>0.486084646461306</v>
      </c>
      <c r="BF10" s="91">
        <v>1.861890794049722</v>
      </c>
      <c r="BG10" s="91">
        <v>2.0806494816382504</v>
      </c>
      <c r="BH10" s="91">
        <v>0.55654381410627296</v>
      </c>
      <c r="BI10" s="91">
        <v>0.282704850719532</v>
      </c>
      <c r="BJ10" s="91">
        <v>5.2004118233877197</v>
      </c>
      <c r="BK10" s="91">
        <v>0</v>
      </c>
      <c r="BL10" s="91">
        <v>0.28449687770410498</v>
      </c>
      <c r="BM10" s="91">
        <v>4.9721181456924404</v>
      </c>
      <c r="BN10" s="91">
        <v>2.8832795956723199E-4</v>
      </c>
      <c r="BO10" s="91">
        <v>0</v>
      </c>
      <c r="BP10" s="91">
        <v>0.27797358754079798</v>
      </c>
      <c r="BQ10" s="91">
        <v>0</v>
      </c>
      <c r="BR10" s="91">
        <v>7.5908085780739293E-2</v>
      </c>
      <c r="BS10" s="91">
        <v>0.68073862153805398</v>
      </c>
      <c r="BT10" s="91">
        <v>0</v>
      </c>
      <c r="BU10" s="91">
        <v>3.9365426842374901E-2</v>
      </c>
      <c r="BV10" s="91">
        <v>19.610886754079921</v>
      </c>
      <c r="BW10" s="91">
        <v>3.37943457613386E-2</v>
      </c>
      <c r="BX10" s="48"/>
      <c r="BY10" s="79">
        <f t="shared" si="0"/>
        <v>-2.8735022111781037E-3</v>
      </c>
      <c r="BZ10" s="79">
        <f t="shared" si="1"/>
        <v>-2.9476364494101094E-3</v>
      </c>
      <c r="CA10" s="79">
        <f t="shared" si="2"/>
        <v>-2.7640947851772517E-3</v>
      </c>
      <c r="CB10" s="79">
        <f t="shared" si="3"/>
        <v>-2.9093567558480002E-3</v>
      </c>
      <c r="CC10" s="79">
        <f t="shared" si="4"/>
        <v>-2.8929179549096002E-3</v>
      </c>
      <c r="CD10" s="79" t="str">
        <f t="shared" si="5"/>
        <v/>
      </c>
      <c r="CE10" s="79">
        <f t="shared" si="6"/>
        <v>-2.8186132508775429E-3</v>
      </c>
      <c r="CF10" s="79" t="str">
        <f t="shared" si="7"/>
        <v/>
      </c>
      <c r="CH10" s="91">
        <f t="shared" si="8"/>
        <v>-3.2417550418941232E-2</v>
      </c>
      <c r="CI10" s="91">
        <f t="shared" si="9"/>
        <v>0</v>
      </c>
    </row>
    <row r="11" spans="1:87" x14ac:dyDescent="0.25">
      <c r="A11" s="90" t="s">
        <v>9</v>
      </c>
      <c r="B11" s="91">
        <v>6242.4394285999997</v>
      </c>
      <c r="C11" s="91">
        <v>892.70173683999997</v>
      </c>
      <c r="D11" s="91">
        <v>6167.2196592</v>
      </c>
      <c r="E11" s="91">
        <v>1983.6911382000001</v>
      </c>
      <c r="F11" s="91">
        <v>1851.6234821</v>
      </c>
      <c r="G11" s="91">
        <v>583.65002958000002</v>
      </c>
      <c r="H11" s="91">
        <v>676.34040042000004</v>
      </c>
      <c r="I11" s="91">
        <v>94.383049159999999</v>
      </c>
      <c r="J11" s="91"/>
      <c r="K11" s="91" t="s">
        <v>9</v>
      </c>
      <c r="L11" s="91">
        <v>0</v>
      </c>
      <c r="M11" s="91">
        <v>1.361614668934561</v>
      </c>
      <c r="N11" s="91">
        <v>0.68865930212925197</v>
      </c>
      <c r="O11" s="91">
        <v>0.68865930212925197</v>
      </c>
      <c r="P11" s="91">
        <v>0.29904435489774961</v>
      </c>
      <c r="Q11" s="91">
        <v>0.96977160401241091</v>
      </c>
      <c r="R11" s="91">
        <v>15.219966577838671</v>
      </c>
      <c r="S11" s="91">
        <v>2148.7153666764498</v>
      </c>
      <c r="T11" s="91">
        <v>6229.9712894450295</v>
      </c>
      <c r="U11" s="91">
        <v>21.398023176219709</v>
      </c>
      <c r="V11" s="91">
        <v>198.19655511930128</v>
      </c>
      <c r="W11" s="91">
        <v>4.4402413552380819</v>
      </c>
      <c r="X11" s="91">
        <v>3.8321795095798903</v>
      </c>
      <c r="Y11" s="91">
        <v>0</v>
      </c>
      <c r="Z11" s="91">
        <v>421.79590423984496</v>
      </c>
      <c r="AA11" s="91">
        <v>421.79590423984496</v>
      </c>
      <c r="AB11" s="91">
        <v>94.09293773486101</v>
      </c>
      <c r="AC11" s="91">
        <v>0</v>
      </c>
      <c r="AD11" s="91">
        <v>4.3313602645503364</v>
      </c>
      <c r="AE11" s="91">
        <v>0</v>
      </c>
      <c r="AF11" s="91">
        <v>27.865716219142499</v>
      </c>
      <c r="AG11" s="91">
        <v>0.24982639960757699</v>
      </c>
      <c r="AH11" s="91">
        <v>28.535208778639301</v>
      </c>
      <c r="AI11" s="91">
        <v>0.16861390489381428</v>
      </c>
      <c r="AJ11" s="91">
        <v>891.04663112591106</v>
      </c>
      <c r="AK11" s="91">
        <v>0</v>
      </c>
      <c r="AL11" s="91">
        <v>875.74148841448994</v>
      </c>
      <c r="AM11" s="91">
        <v>5538.3965499835103</v>
      </c>
      <c r="AN11" s="91">
        <v>615.37746980474697</v>
      </c>
      <c r="AO11" s="91">
        <v>6153.7740197882604</v>
      </c>
      <c r="AP11" s="91">
        <v>0</v>
      </c>
      <c r="AQ11" s="91">
        <v>17.268783236358008</v>
      </c>
      <c r="AR11" s="91">
        <v>13.839322502631759</v>
      </c>
      <c r="AS11" s="91">
        <v>60.222067863053198</v>
      </c>
      <c r="AT11" s="91">
        <v>19.49027195310768</v>
      </c>
      <c r="AU11" s="91">
        <v>57.425964938121702</v>
      </c>
      <c r="AV11" s="91">
        <v>113.24092790819941</v>
      </c>
      <c r="AW11" s="91">
        <v>26.739225002893399</v>
      </c>
      <c r="AX11" s="91">
        <v>0</v>
      </c>
      <c r="AY11" s="91">
        <v>12.275872618595969</v>
      </c>
      <c r="AZ11" s="91">
        <v>1987.414493069487</v>
      </c>
      <c r="BA11" s="91">
        <v>1848.4564927329588</v>
      </c>
      <c r="BB11" s="91">
        <v>138.95800033653549</v>
      </c>
      <c r="BC11" s="91">
        <v>4.0747717279275897E-2</v>
      </c>
      <c r="BD11" s="91">
        <v>3.1826194216174095E-2</v>
      </c>
      <c r="BE11" s="91">
        <v>70.043779698892592</v>
      </c>
      <c r="BF11" s="91">
        <v>52.973202086674597</v>
      </c>
      <c r="BG11" s="91">
        <v>299.82190957985301</v>
      </c>
      <c r="BH11" s="91">
        <v>78.753002703770392</v>
      </c>
      <c r="BI11" s="91">
        <v>40.497174358129797</v>
      </c>
      <c r="BJ11" s="91">
        <v>749.32983830078706</v>
      </c>
      <c r="BK11" s="91">
        <v>42.407897499093913</v>
      </c>
      <c r="BL11" s="91">
        <v>43.923042080656003</v>
      </c>
      <c r="BM11" s="91">
        <v>269.91937960956102</v>
      </c>
      <c r="BN11" s="91">
        <v>0.1110054795879559</v>
      </c>
      <c r="BO11" s="91">
        <v>581.85672242675901</v>
      </c>
      <c r="BP11" s="91">
        <v>27.594252747673501</v>
      </c>
      <c r="BQ11" s="91">
        <v>0</v>
      </c>
      <c r="BR11" s="91">
        <v>2.1256918913568801</v>
      </c>
      <c r="BS11" s="91">
        <v>20.835020690105402</v>
      </c>
      <c r="BT11" s="91">
        <v>0</v>
      </c>
      <c r="BU11" s="91">
        <v>1.2988981641390831</v>
      </c>
      <c r="BV11" s="91">
        <v>675.24874191294998</v>
      </c>
      <c r="BW11" s="91">
        <v>2.3479313176080452</v>
      </c>
      <c r="BX11" s="48"/>
      <c r="BY11" s="79">
        <f t="shared" si="0"/>
        <v>-1.9973184037392379E-3</v>
      </c>
      <c r="BZ11" s="79">
        <f t="shared" si="1"/>
        <v>-1.8540411044204689E-3</v>
      </c>
      <c r="CA11" s="79">
        <f t="shared" si="2"/>
        <v>-2.1801784523244614E-3</v>
      </c>
      <c r="CB11" s="79">
        <f t="shared" si="3"/>
        <v>1.8769831642568514E-3</v>
      </c>
      <c r="CC11" s="79">
        <f t="shared" si="4"/>
        <v>-1.7103851823316626E-3</v>
      </c>
      <c r="CD11" s="79">
        <f t="shared" si="5"/>
        <v>-3.0725727102789615E-3</v>
      </c>
      <c r="CE11" s="79">
        <f t="shared" si="6"/>
        <v>-1.6140666835400457E-3</v>
      </c>
      <c r="CF11" s="79">
        <f t="shared" si="7"/>
        <v>-3.0737661870532057E-3</v>
      </c>
      <c r="CH11" s="91">
        <f t="shared" si="8"/>
        <v>-13.445639411739648</v>
      </c>
      <c r="CI11" s="91">
        <f t="shared" si="9"/>
        <v>-1.7933071532410167</v>
      </c>
    </row>
    <row r="12" spans="1:87" x14ac:dyDescent="0.25">
      <c r="A12" s="90" t="s">
        <v>10</v>
      </c>
      <c r="B12" s="91">
        <v>3111.4639100999998</v>
      </c>
      <c r="C12" s="91">
        <v>481.75985644000002</v>
      </c>
      <c r="D12" s="91">
        <v>958.40319523999995</v>
      </c>
      <c r="E12" s="91">
        <v>750.15432002</v>
      </c>
      <c r="F12" s="91">
        <v>685.08843060000004</v>
      </c>
      <c r="G12" s="91">
        <v>4.8358621599999996</v>
      </c>
      <c r="H12" s="91">
        <v>308.08425652</v>
      </c>
      <c r="I12" s="91"/>
      <c r="J12" s="91"/>
      <c r="K12" s="91" t="s">
        <v>10</v>
      </c>
      <c r="L12" s="91">
        <v>0</v>
      </c>
      <c r="M12" s="91">
        <v>0.79825874035604594</v>
      </c>
      <c r="N12" s="91">
        <v>0.381396869458136</v>
      </c>
      <c r="O12" s="91">
        <v>0.381396869458136</v>
      </c>
      <c r="P12" s="91">
        <v>0.1663147806891481</v>
      </c>
      <c r="Q12" s="91">
        <v>0.56854169392924203</v>
      </c>
      <c r="R12" s="91">
        <v>1.0696811463608169</v>
      </c>
      <c r="S12" s="91">
        <v>991.27104168094297</v>
      </c>
      <c r="T12" s="91">
        <v>3105.4880503231998</v>
      </c>
      <c r="U12" s="91">
        <v>4.6558969386357196</v>
      </c>
      <c r="V12" s="91">
        <v>104.02792689346771</v>
      </c>
      <c r="W12" s="91">
        <v>2.3648725322280728</v>
      </c>
      <c r="X12" s="91">
        <v>2.0904036661696397</v>
      </c>
      <c r="Y12" s="91">
        <v>0</v>
      </c>
      <c r="Z12" s="91">
        <v>189.89964681682221</v>
      </c>
      <c r="AA12" s="91">
        <v>189.89964681682221</v>
      </c>
      <c r="AB12" s="91">
        <v>0</v>
      </c>
      <c r="AC12" s="91">
        <v>0</v>
      </c>
      <c r="AD12" s="91">
        <v>2.3068784135933917</v>
      </c>
      <c r="AE12" s="91">
        <v>0</v>
      </c>
      <c r="AF12" s="91">
        <v>16.336668672239497</v>
      </c>
      <c r="AG12" s="91">
        <v>0.14646218941230271</v>
      </c>
      <c r="AH12" s="91">
        <v>16.729028543917721</v>
      </c>
      <c r="AI12" s="91">
        <v>9.8851777690223006E-2</v>
      </c>
      <c r="AJ12" s="91">
        <v>480.85853433624106</v>
      </c>
      <c r="AK12" s="91">
        <v>0</v>
      </c>
      <c r="AL12" s="91">
        <v>412.99075053096601</v>
      </c>
      <c r="AM12" s="91">
        <v>859.93428027416394</v>
      </c>
      <c r="AN12" s="91">
        <v>95.547906309250806</v>
      </c>
      <c r="AO12" s="91">
        <v>955.48218658341398</v>
      </c>
      <c r="AP12" s="91">
        <v>0</v>
      </c>
      <c r="AQ12" s="91">
        <v>8.9393729153673096</v>
      </c>
      <c r="AR12" s="91">
        <v>4.9136296361365801</v>
      </c>
      <c r="AS12" s="91">
        <v>25.521506238056158</v>
      </c>
      <c r="AT12" s="91">
        <v>7.02332402551784</v>
      </c>
      <c r="AU12" s="91">
        <v>19.539522225146101</v>
      </c>
      <c r="AV12" s="91">
        <v>42.576006504510602</v>
      </c>
      <c r="AW12" s="91">
        <v>9.7286952112006801</v>
      </c>
      <c r="AX12" s="91">
        <v>0</v>
      </c>
      <c r="AY12" s="91">
        <v>4.2519665596911702</v>
      </c>
      <c r="AZ12" s="91">
        <v>749.75926570174397</v>
      </c>
      <c r="BA12" s="91">
        <v>684.03438867502996</v>
      </c>
      <c r="BB12" s="91">
        <v>65.724877026714395</v>
      </c>
      <c r="BC12" s="91">
        <v>1.426963000931453E-2</v>
      </c>
      <c r="BD12" s="91">
        <v>2.3782031559163698E-3</v>
      </c>
      <c r="BE12" s="91">
        <v>19.923389170326701</v>
      </c>
      <c r="BF12" s="91">
        <v>20.477017488163902</v>
      </c>
      <c r="BG12" s="91">
        <v>112.7445854559389</v>
      </c>
      <c r="BH12" s="91">
        <v>28.476193939964901</v>
      </c>
      <c r="BI12" s="91">
        <v>15.09398768866934</v>
      </c>
      <c r="BJ12" s="91">
        <v>281.77475836217195</v>
      </c>
      <c r="BK12" s="91">
        <v>22.08127935670257</v>
      </c>
      <c r="BL12" s="91">
        <v>15.35829502066435</v>
      </c>
      <c r="BM12" s="91">
        <v>102.13319845789789</v>
      </c>
      <c r="BN12" s="91">
        <v>3.1710958624756704E-3</v>
      </c>
      <c r="BO12" s="91">
        <v>4.82100546900576</v>
      </c>
      <c r="BP12" s="91">
        <v>9.4943229372444495</v>
      </c>
      <c r="BQ12" s="91">
        <v>0</v>
      </c>
      <c r="BR12" s="91">
        <v>1.246205682802074</v>
      </c>
      <c r="BS12" s="91">
        <v>11.591806654600161</v>
      </c>
      <c r="BT12" s="91">
        <v>0</v>
      </c>
      <c r="BU12" s="91">
        <v>0.73432348409811599</v>
      </c>
      <c r="BV12" s="91">
        <v>307.61914065491999</v>
      </c>
      <c r="BW12" s="91">
        <v>1.3009502509821509</v>
      </c>
      <c r="BX12" s="48"/>
      <c r="BY12" s="79">
        <f t="shared" si="0"/>
        <v>-1.9205942763475435E-3</v>
      </c>
      <c r="BZ12" s="79">
        <f t="shared" si="1"/>
        <v>-1.8708949940730709E-3</v>
      </c>
      <c r="CA12" s="79">
        <f t="shared" si="2"/>
        <v>-3.0477868511847978E-3</v>
      </c>
      <c r="CB12" s="79">
        <f t="shared" si="3"/>
        <v>-5.2663073145469178E-4</v>
      </c>
      <c r="CC12" s="79">
        <f t="shared" si="4"/>
        <v>-1.5385487155971233E-3</v>
      </c>
      <c r="CD12" s="79">
        <f t="shared" si="5"/>
        <v>-3.0721907495890217E-3</v>
      </c>
      <c r="CE12" s="79">
        <f t="shared" si="6"/>
        <v>-1.5097034503930077E-3</v>
      </c>
      <c r="CF12" s="79" t="str">
        <f t="shared" si="7"/>
        <v/>
      </c>
      <c r="CH12" s="91">
        <f t="shared" si="8"/>
        <v>-2.9210086565859683</v>
      </c>
      <c r="CI12" s="91">
        <f t="shared" si="9"/>
        <v>-1.4856690994239585E-2</v>
      </c>
    </row>
    <row r="13" spans="1:87" x14ac:dyDescent="0.25">
      <c r="A13" s="90" t="s">
        <v>12</v>
      </c>
      <c r="B13" s="91">
        <v>748.88811552000004</v>
      </c>
      <c r="C13" s="91">
        <v>57.746018599999999</v>
      </c>
      <c r="D13" s="91">
        <v>279.22333515999998</v>
      </c>
      <c r="E13" s="91">
        <v>79.158204920000003</v>
      </c>
      <c r="F13" s="91">
        <v>73.509426399999995</v>
      </c>
      <c r="G13" s="91">
        <v>0.44848080000000001</v>
      </c>
      <c r="H13" s="91">
        <v>45.403126780000001</v>
      </c>
      <c r="I13" s="91"/>
      <c r="J13" s="91"/>
      <c r="K13" s="91" t="s">
        <v>12</v>
      </c>
      <c r="L13" s="91">
        <v>0</v>
      </c>
      <c r="M13" s="91">
        <v>0.19098190326802128</v>
      </c>
      <c r="N13" s="91">
        <v>7.5891595004529105E-2</v>
      </c>
      <c r="O13" s="91">
        <v>7.5891595004529105E-2</v>
      </c>
      <c r="P13" s="91">
        <v>3.3601076794589804E-2</v>
      </c>
      <c r="Q13" s="91">
        <v>0.13602194178541291</v>
      </c>
      <c r="R13" s="91">
        <v>0.1963867100210068</v>
      </c>
      <c r="S13" s="91">
        <v>142.71014345330349</v>
      </c>
      <c r="T13" s="91">
        <v>739.10508044290691</v>
      </c>
      <c r="U13" s="91">
        <v>0.79143641500586903</v>
      </c>
      <c r="V13" s="91">
        <v>17.58773207279846</v>
      </c>
      <c r="W13" s="91">
        <v>0.40199331612460509</v>
      </c>
      <c r="X13" s="91">
        <v>0.50012378294676296</v>
      </c>
      <c r="Y13" s="91">
        <v>0</v>
      </c>
      <c r="Z13" s="91">
        <v>21.32605249354252</v>
      </c>
      <c r="AA13" s="91">
        <v>21.32605249354252</v>
      </c>
      <c r="AB13" s="91">
        <v>0</v>
      </c>
      <c r="AC13" s="91">
        <v>0</v>
      </c>
      <c r="AD13" s="91">
        <v>0.39213391534030995</v>
      </c>
      <c r="AE13" s="91">
        <v>0</v>
      </c>
      <c r="AF13" s="91">
        <v>3.9085365187045298</v>
      </c>
      <c r="AG13" s="91">
        <v>3.5040514823327096E-2</v>
      </c>
      <c r="AH13" s="91">
        <v>4.0023484062324597</v>
      </c>
      <c r="AI13" s="91">
        <v>2.3650549598108399E-2</v>
      </c>
      <c r="AJ13" s="91">
        <v>56.5253592564911</v>
      </c>
      <c r="AK13" s="91">
        <v>0</v>
      </c>
      <c r="AL13" s="91">
        <v>62.887575356735198</v>
      </c>
      <c r="AM13" s="91">
        <v>239.51109834201361</v>
      </c>
      <c r="AN13" s="91">
        <v>26.612544275754072</v>
      </c>
      <c r="AO13" s="91">
        <v>266.1236426177677</v>
      </c>
      <c r="AP13" s="91">
        <v>0</v>
      </c>
      <c r="AQ13" s="91">
        <v>1.523206704717337</v>
      </c>
      <c r="AR13" s="91">
        <v>0.46239970524203899</v>
      </c>
      <c r="AS13" s="91">
        <v>4.6491819657897704</v>
      </c>
      <c r="AT13" s="91">
        <v>0.70629780827504796</v>
      </c>
      <c r="AU13" s="91">
        <v>2.0884640885817012</v>
      </c>
      <c r="AV13" s="91">
        <v>4.0745649545572196</v>
      </c>
      <c r="AW13" s="91">
        <v>0.90485374581810696</v>
      </c>
      <c r="AX13" s="91">
        <v>0</v>
      </c>
      <c r="AY13" s="91">
        <v>0.62352494232157607</v>
      </c>
      <c r="AZ13" s="91">
        <v>78.14813181357701</v>
      </c>
      <c r="BA13" s="91">
        <v>72.451195752685408</v>
      </c>
      <c r="BB13" s="91">
        <v>5.6969360608916499</v>
      </c>
      <c r="BC13" s="91">
        <v>2.9862381983829E-3</v>
      </c>
      <c r="BD13" s="91">
        <v>4.9771259445427203E-4</v>
      </c>
      <c r="BE13" s="91">
        <v>2.0627502179819928</v>
      </c>
      <c r="BF13" s="91">
        <v>4.2853158947733903</v>
      </c>
      <c r="BG13" s="91">
        <v>10.607955733395059</v>
      </c>
      <c r="BH13" s="91">
        <v>2.7285957476148601</v>
      </c>
      <c r="BI13" s="91">
        <v>1.426766214278234</v>
      </c>
      <c r="BJ13" s="91">
        <v>26.512334217386602</v>
      </c>
      <c r="BK13" s="91">
        <v>3.655738801896407</v>
      </c>
      <c r="BL13" s="91">
        <v>1.4467321400816799</v>
      </c>
      <c r="BM13" s="91">
        <v>14.51649277435142</v>
      </c>
      <c r="BN13" s="91">
        <v>6.6361723353009394E-4</v>
      </c>
      <c r="BO13" s="91">
        <v>0.44617929970182402</v>
      </c>
      <c r="BP13" s="91">
        <v>1.9177324668937819</v>
      </c>
      <c r="BQ13" s="91">
        <v>0</v>
      </c>
      <c r="BR13" s="91">
        <v>0.29814686670017698</v>
      </c>
      <c r="BS13" s="91">
        <v>2.74338556411141</v>
      </c>
      <c r="BT13" s="91">
        <v>0</v>
      </c>
      <c r="BU13" s="91">
        <v>0.1695540290772003</v>
      </c>
      <c r="BV13" s="91">
        <v>44.974051984986403</v>
      </c>
      <c r="BW13" s="91">
        <v>0.25956832848082201</v>
      </c>
      <c r="BY13" s="79">
        <f t="shared" si="0"/>
        <v>-1.3063413445011284E-2</v>
      </c>
      <c r="BZ13" s="79">
        <f t="shared" si="1"/>
        <v>-2.1138415653627399E-2</v>
      </c>
      <c r="CA13" s="79">
        <f t="shared" si="2"/>
        <v>-4.6914748492370519E-2</v>
      </c>
      <c r="CB13" s="79">
        <f t="shared" si="3"/>
        <v>-1.2760182061275997E-2</v>
      </c>
      <c r="CC13" s="79">
        <f t="shared" si="4"/>
        <v>-1.4395849609222196E-2</v>
      </c>
      <c r="CD13" s="79">
        <f t="shared" si="5"/>
        <v>-5.131769962451003E-3</v>
      </c>
      <c r="CE13" s="79">
        <f t="shared" si="6"/>
        <v>-9.4503358126120235E-3</v>
      </c>
      <c r="CF13" s="79" t="str">
        <f t="shared" si="7"/>
        <v/>
      </c>
      <c r="CH13" s="91">
        <f t="shared" si="8"/>
        <v>-13.099692542232276</v>
      </c>
      <c r="CI13" s="91">
        <f t="shared" si="9"/>
        <v>-2.3015002981759958E-3</v>
      </c>
    </row>
    <row r="14" spans="1:87" x14ac:dyDescent="0.25">
      <c r="A14" s="90" t="s">
        <v>13</v>
      </c>
      <c r="B14" s="91">
        <v>4481.3191766</v>
      </c>
      <c r="C14" s="91">
        <v>134.76509035999999</v>
      </c>
      <c r="D14" s="91">
        <v>4573.2308366999996</v>
      </c>
      <c r="E14" s="91">
        <v>1037.1720316999999</v>
      </c>
      <c r="F14" s="91">
        <v>875.54024188000005</v>
      </c>
      <c r="G14" s="91">
        <v>9841.0776019000004</v>
      </c>
      <c r="H14" s="91">
        <v>372.65837742000002</v>
      </c>
      <c r="I14" s="91">
        <v>41.57582386</v>
      </c>
      <c r="J14" s="91"/>
      <c r="K14" s="91" t="s">
        <v>13</v>
      </c>
      <c r="L14" s="91">
        <v>0</v>
      </c>
      <c r="M14" s="91">
        <v>5.1426181265122207E-3</v>
      </c>
      <c r="N14" s="91">
        <v>0.39944220682769205</v>
      </c>
      <c r="O14" s="91">
        <v>0.39944220682769205</v>
      </c>
      <c r="P14" s="91">
        <v>0.1610721067659848</v>
      </c>
      <c r="Q14" s="91">
        <v>3.6632114239102198E-3</v>
      </c>
      <c r="R14" s="91">
        <v>1.7609641490792469</v>
      </c>
      <c r="S14" s="91">
        <v>1247.28753145011</v>
      </c>
      <c r="T14" s="91">
        <v>4476.8558273802901</v>
      </c>
      <c r="U14" s="91">
        <v>8.36662671303427</v>
      </c>
      <c r="V14" s="91">
        <v>194.52455860390478</v>
      </c>
      <c r="W14" s="91">
        <v>5.4693659808350006</v>
      </c>
      <c r="X14" s="91">
        <v>1.3468120366187709E-2</v>
      </c>
      <c r="Y14" s="91">
        <v>0</v>
      </c>
      <c r="Z14" s="91">
        <v>109.74828862288149</v>
      </c>
      <c r="AA14" s="91">
        <v>109.74828862288149</v>
      </c>
      <c r="AB14" s="91">
        <v>41.539934912174601</v>
      </c>
      <c r="AC14" s="91">
        <v>0</v>
      </c>
      <c r="AD14" s="91">
        <v>6.1742212611264105</v>
      </c>
      <c r="AE14" s="91">
        <v>0</v>
      </c>
      <c r="AF14" s="91">
        <v>0.1052513138747333</v>
      </c>
      <c r="AG14" s="91">
        <v>9.4367999470890704E-4</v>
      </c>
      <c r="AH14" s="91">
        <v>0.10777712582549309</v>
      </c>
      <c r="AI14" s="91">
        <v>6.3690432556755207E-4</v>
      </c>
      <c r="AJ14" s="91">
        <v>134.70297225741598</v>
      </c>
      <c r="AK14" s="91">
        <v>0</v>
      </c>
      <c r="AL14" s="91">
        <v>566.47446091546897</v>
      </c>
      <c r="AM14" s="91">
        <v>4113.4142807980197</v>
      </c>
      <c r="AN14" s="91">
        <v>457.046080468951</v>
      </c>
      <c r="AO14" s="91">
        <v>4570.4603612669698</v>
      </c>
      <c r="AP14" s="91">
        <v>0</v>
      </c>
      <c r="AQ14" s="91">
        <v>22.3756183760181</v>
      </c>
      <c r="AR14" s="91">
        <v>38.997840180257498</v>
      </c>
      <c r="AS14" s="91">
        <v>84.439033030944103</v>
      </c>
      <c r="AT14" s="91">
        <v>24.109409661799802</v>
      </c>
      <c r="AU14" s="91">
        <v>7.6029197663939403</v>
      </c>
      <c r="AV14" s="91">
        <v>43.889672260972006</v>
      </c>
      <c r="AW14" s="91">
        <v>22.144843737275099</v>
      </c>
      <c r="AX14" s="91">
        <v>0</v>
      </c>
      <c r="AY14" s="91">
        <v>3.8517131873465598</v>
      </c>
      <c r="AZ14" s="91">
        <v>1036.134633291176</v>
      </c>
      <c r="BA14" s="91">
        <v>874.01266550070204</v>
      </c>
      <c r="BB14" s="91">
        <v>162.1219677904723</v>
      </c>
      <c r="BC14" s="91">
        <v>1.3724576574789031E-4</v>
      </c>
      <c r="BD14" s="91">
        <v>0.175552374502775</v>
      </c>
      <c r="BE14" s="91">
        <v>369.050409711447</v>
      </c>
      <c r="BF14" s="91">
        <v>0.19694582692615059</v>
      </c>
      <c r="BG14" s="91">
        <v>54.551592656051298</v>
      </c>
      <c r="BH14" s="91">
        <v>13.771192252919729</v>
      </c>
      <c r="BI14" s="91">
        <v>6.5805832691028705</v>
      </c>
      <c r="BJ14" s="91">
        <v>136.2480228124362</v>
      </c>
      <c r="BK14" s="91">
        <v>45.413439517662695</v>
      </c>
      <c r="BL14" s="91">
        <v>62.1396060208005</v>
      </c>
      <c r="BM14" s="91">
        <v>88.030553558425197</v>
      </c>
      <c r="BN14" s="91">
        <v>2.6716709782789501</v>
      </c>
      <c r="BO14" s="91">
        <v>9828.6767279229698</v>
      </c>
      <c r="BP14" s="91">
        <v>34.824487561416802</v>
      </c>
      <c r="BQ14" s="91">
        <v>232.70625886935889</v>
      </c>
      <c r="BR14" s="91">
        <v>8.0291237921702799E-3</v>
      </c>
      <c r="BS14" s="91">
        <v>22.1201386253355</v>
      </c>
      <c r="BT14" s="91">
        <v>0</v>
      </c>
      <c r="BU14" s="91">
        <v>0.16207347610244871</v>
      </c>
      <c r="BV14" s="91">
        <v>372.02228055490298</v>
      </c>
      <c r="BW14" s="91">
        <v>65.567376841214497</v>
      </c>
      <c r="BX14" s="48"/>
      <c r="BY14" s="79">
        <f t="shared" si="0"/>
        <v>-9.9599002968056658E-4</v>
      </c>
      <c r="BZ14" s="79">
        <f t="shared" si="1"/>
        <v>-4.6093615503890311E-4</v>
      </c>
      <c r="CA14" s="79">
        <f t="shared" si="2"/>
        <v>-6.0580266598327592E-4</v>
      </c>
      <c r="CB14" s="79">
        <f t="shared" si="3"/>
        <v>-1.0002182638145147E-3</v>
      </c>
      <c r="CC14" s="79">
        <f t="shared" si="4"/>
        <v>-1.7447243498687503E-3</v>
      </c>
      <c r="CD14" s="79">
        <f t="shared" si="5"/>
        <v>-1.2601134223996391E-3</v>
      </c>
      <c r="CE14" s="54">
        <f t="shared" si="6"/>
        <v>-1.7069168537170432E-3</v>
      </c>
      <c r="CF14" s="79">
        <f t="shared" si="7"/>
        <v>-8.6321675659991432E-4</v>
      </c>
      <c r="CH14" s="91">
        <f t="shared" si="8"/>
        <v>-2.7704754330297874</v>
      </c>
      <c r="CI14" s="91">
        <f t="shared" si="9"/>
        <v>-12.400873977030642</v>
      </c>
    </row>
    <row r="15" spans="1:87" x14ac:dyDescent="0.25">
      <c r="A15" s="90" t="s">
        <v>14</v>
      </c>
      <c r="B15" s="91">
        <v>3827.5338689999999</v>
      </c>
      <c r="C15" s="91">
        <v>148.60862766</v>
      </c>
      <c r="D15" s="91">
        <v>13629.118826</v>
      </c>
      <c r="E15" s="91">
        <v>2297.3299603999999</v>
      </c>
      <c r="F15" s="91">
        <v>1943.2710502</v>
      </c>
      <c r="G15" s="91">
        <v>12919.203029</v>
      </c>
      <c r="H15" s="91">
        <v>445.82421144</v>
      </c>
      <c r="I15" s="91">
        <v>89.921164320000003</v>
      </c>
      <c r="J15" s="91"/>
      <c r="K15" s="91" t="s">
        <v>14</v>
      </c>
      <c r="L15" s="91">
        <v>0</v>
      </c>
      <c r="M15" s="91">
        <v>0.31396675061415102</v>
      </c>
      <c r="N15" s="91">
        <v>0.36924838478030297</v>
      </c>
      <c r="O15" s="91">
        <v>0.36924838478030297</v>
      </c>
      <c r="P15" s="91">
        <v>0.15377632600076058</v>
      </c>
      <c r="Q15" s="91">
        <v>0.22361531970435999</v>
      </c>
      <c r="R15" s="91">
        <v>1.7418402733145029</v>
      </c>
      <c r="S15" s="91">
        <v>1079.9360937508759</v>
      </c>
      <c r="T15" s="91">
        <v>3821.2288652543698</v>
      </c>
      <c r="U15" s="91">
        <v>6.6375492299925494</v>
      </c>
      <c r="V15" s="91">
        <v>152.1145852057615</v>
      </c>
      <c r="W15" s="91">
        <v>3.2686454589001102</v>
      </c>
      <c r="X15" s="91">
        <v>0.82219451133102806</v>
      </c>
      <c r="Y15" s="91">
        <v>0</v>
      </c>
      <c r="Z15" s="91">
        <v>134.98342536801889</v>
      </c>
      <c r="AA15" s="91">
        <v>134.98342536801889</v>
      </c>
      <c r="AB15" s="91">
        <v>89.819747645188102</v>
      </c>
      <c r="AC15" s="91">
        <v>0</v>
      </c>
      <c r="AD15" s="91">
        <v>6.0594122728638506</v>
      </c>
      <c r="AE15" s="91">
        <v>0</v>
      </c>
      <c r="AF15" s="91">
        <v>6.4254424408910902</v>
      </c>
      <c r="AG15" s="91">
        <v>5.7605918642834597E-2</v>
      </c>
      <c r="AH15" s="91">
        <v>6.5797498652226301</v>
      </c>
      <c r="AI15" s="91">
        <v>3.8879828919939005E-2</v>
      </c>
      <c r="AJ15" s="91">
        <v>148.4303041615336</v>
      </c>
      <c r="AK15" s="91">
        <v>0</v>
      </c>
      <c r="AL15" s="91">
        <v>597.46649976145898</v>
      </c>
      <c r="AM15" s="91">
        <v>12238.202515142</v>
      </c>
      <c r="AN15" s="91">
        <v>1359.8004862122821</v>
      </c>
      <c r="AO15" s="91">
        <v>13598.00300135428</v>
      </c>
      <c r="AP15" s="91">
        <v>0</v>
      </c>
      <c r="AQ15" s="91">
        <v>20.362535912754758</v>
      </c>
      <c r="AR15" s="91">
        <v>90.9935819135777</v>
      </c>
      <c r="AS15" s="91">
        <v>94.679054412477001</v>
      </c>
      <c r="AT15" s="91">
        <v>55.501509931323696</v>
      </c>
      <c r="AU15" s="91">
        <v>14.56070103643688</v>
      </c>
      <c r="AV15" s="91">
        <v>92.779073412082312</v>
      </c>
      <c r="AW15" s="91">
        <v>49.705303910151599</v>
      </c>
      <c r="AX15" s="91">
        <v>0</v>
      </c>
      <c r="AY15" s="91">
        <v>9.5945722994731888</v>
      </c>
      <c r="AZ15" s="91">
        <v>2323.8153860809398</v>
      </c>
      <c r="BA15" s="91">
        <v>1941.6676302076612</v>
      </c>
      <c r="BB15" s="91">
        <v>382.14775587327699</v>
      </c>
      <c r="BC15" s="91">
        <v>8.3781556132431489E-3</v>
      </c>
      <c r="BD15" s="91">
        <v>0.41730479418200095</v>
      </c>
      <c r="BE15" s="91">
        <v>869.85402594277798</v>
      </c>
      <c r="BF15" s="91">
        <v>12.027483674222999</v>
      </c>
      <c r="BG15" s="91">
        <v>98.358391495659589</v>
      </c>
      <c r="BH15" s="91">
        <v>25.2285659273135</v>
      </c>
      <c r="BI15" s="91">
        <v>11.51093847070663</v>
      </c>
      <c r="BJ15" s="91">
        <v>245.614152176788</v>
      </c>
      <c r="BK15" s="91">
        <v>38.042356466007398</v>
      </c>
      <c r="BL15" s="91">
        <v>142.9664065545627</v>
      </c>
      <c r="BM15" s="91">
        <v>216.219088787402</v>
      </c>
      <c r="BN15" s="91">
        <v>6.3281517253922797</v>
      </c>
      <c r="BO15" s="91">
        <v>12901.50791427988</v>
      </c>
      <c r="BP15" s="91">
        <v>45.591231486502402</v>
      </c>
      <c r="BQ15" s="91">
        <v>212.29105144595638</v>
      </c>
      <c r="BR15" s="91">
        <v>0.49014987950131306</v>
      </c>
      <c r="BS15" s="91">
        <v>33.803665523155104</v>
      </c>
      <c r="BT15" s="91">
        <v>0</v>
      </c>
      <c r="BU15" s="91">
        <v>0.38043557239630199</v>
      </c>
      <c r="BV15" s="91">
        <v>444.87718820979103</v>
      </c>
      <c r="BW15" s="91">
        <v>90.524421213080998</v>
      </c>
      <c r="BX15" s="48"/>
      <c r="BY15" s="79">
        <f t="shared" si="0"/>
        <v>-1.6472757554663652E-3</v>
      </c>
      <c r="BZ15" s="54">
        <f t="shared" si="1"/>
        <v>-1.1999538739727955E-3</v>
      </c>
      <c r="CA15" s="79">
        <f t="shared" si="2"/>
        <v>-2.2830400881354703E-3</v>
      </c>
      <c r="CB15" s="79">
        <f t="shared" si="3"/>
        <v>1.1528786085359887E-2</v>
      </c>
      <c r="CC15" s="79">
        <f t="shared" si="4"/>
        <v>-8.2511391922077116E-4</v>
      </c>
      <c r="CD15" s="79">
        <f t="shared" si="5"/>
        <v>-1.3696754111224376E-3</v>
      </c>
      <c r="CE15" s="54">
        <f t="shared" si="6"/>
        <v>-2.1242077166471304E-3</v>
      </c>
      <c r="CF15" s="79">
        <f t="shared" si="7"/>
        <v>-1.127839875949473E-3</v>
      </c>
      <c r="CH15" s="91">
        <f t="shared" si="8"/>
        <v>-31.11582464571984</v>
      </c>
      <c r="CI15" s="91">
        <f t="shared" si="9"/>
        <v>-17.695114720119818</v>
      </c>
    </row>
    <row r="16" spans="1:87" x14ac:dyDescent="0.25">
      <c r="A16" s="90" t="s">
        <v>15</v>
      </c>
      <c r="B16" s="91">
        <v>5220.8729079000004</v>
      </c>
      <c r="C16" s="91">
        <v>144.89948140000001</v>
      </c>
      <c r="D16" s="91">
        <v>6145.5357215000004</v>
      </c>
      <c r="E16" s="91">
        <v>509.61944976000001</v>
      </c>
      <c r="F16" s="91">
        <v>367.71969591999999</v>
      </c>
      <c r="G16" s="91">
        <v>3221.4417167000001</v>
      </c>
      <c r="H16" s="91">
        <v>173.08238048000001</v>
      </c>
      <c r="I16" s="91">
        <v>39.070588319999999</v>
      </c>
      <c r="J16" s="91"/>
      <c r="K16" s="91" t="s">
        <v>15</v>
      </c>
      <c r="L16" s="91">
        <v>0</v>
      </c>
      <c r="M16" s="91">
        <v>4.1225055959919999E-3</v>
      </c>
      <c r="N16" s="91">
        <v>9.2162806787942808E-2</v>
      </c>
      <c r="O16" s="91">
        <v>9.2162806787942808E-2</v>
      </c>
      <c r="P16" s="91">
        <v>3.7210463362489302E-2</v>
      </c>
      <c r="Q16" s="91">
        <v>2.9367832662577E-3</v>
      </c>
      <c r="R16" s="91">
        <v>0.33610631910497601</v>
      </c>
      <c r="S16" s="91">
        <v>273.40878747171899</v>
      </c>
      <c r="T16" s="91">
        <v>5245.7702122883302</v>
      </c>
      <c r="U16" s="91">
        <v>1.918096125355901</v>
      </c>
      <c r="V16" s="91">
        <v>45.352091646194403</v>
      </c>
      <c r="W16" s="91">
        <v>0.97425613024024804</v>
      </c>
      <c r="X16" s="91">
        <v>1.079622578402421E-2</v>
      </c>
      <c r="Y16" s="91">
        <v>0</v>
      </c>
      <c r="Z16" s="91">
        <v>19.582007396912147</v>
      </c>
      <c r="AA16" s="91">
        <v>19.582007396912147</v>
      </c>
      <c r="AB16" s="91">
        <v>39.266382468371802</v>
      </c>
      <c r="AC16" s="91">
        <v>0</v>
      </c>
      <c r="AD16" s="91">
        <v>2.9598418487777001</v>
      </c>
      <c r="AE16" s="91">
        <v>0</v>
      </c>
      <c r="AF16" s="91">
        <v>8.4373836731537699E-2</v>
      </c>
      <c r="AG16" s="91">
        <v>7.5641043447587802E-4</v>
      </c>
      <c r="AH16" s="91">
        <v>8.6398556210695601E-2</v>
      </c>
      <c r="AI16" s="91">
        <v>5.1052035860381308E-4</v>
      </c>
      <c r="AJ16" s="91">
        <v>144.85773575837339</v>
      </c>
      <c r="AK16" s="91">
        <v>0</v>
      </c>
      <c r="AL16" s="91">
        <v>218.8257868119511</v>
      </c>
      <c r="AM16" s="91">
        <v>5534.0241259026498</v>
      </c>
      <c r="AN16" s="91">
        <v>614.89182995485896</v>
      </c>
      <c r="AO16" s="91">
        <v>6148.9159558575102</v>
      </c>
      <c r="AP16" s="91">
        <v>0</v>
      </c>
      <c r="AQ16" s="91">
        <v>7.3136880097345003</v>
      </c>
      <c r="AR16" s="91">
        <v>16.950525363757102</v>
      </c>
      <c r="AS16" s="91">
        <v>46.179446606497997</v>
      </c>
      <c r="AT16" s="91">
        <v>10.40360509499164</v>
      </c>
      <c r="AU16" s="91">
        <v>2.96033975175955</v>
      </c>
      <c r="AV16" s="91">
        <v>18.297260109790169</v>
      </c>
      <c r="AW16" s="91">
        <v>9.4742632432194007</v>
      </c>
      <c r="AX16" s="91">
        <v>0</v>
      </c>
      <c r="AY16" s="91">
        <v>1.6417852130932489</v>
      </c>
      <c r="AZ16" s="91">
        <v>512.17038192531697</v>
      </c>
      <c r="BA16" s="91">
        <v>369.338078715498</v>
      </c>
      <c r="BB16" s="91">
        <v>142.83230320981932</v>
      </c>
      <c r="BC16" s="91">
        <v>1.1002166041105161E-4</v>
      </c>
      <c r="BD16" s="91">
        <v>7.6787017653510495E-2</v>
      </c>
      <c r="BE16" s="91">
        <v>161.01934226083969</v>
      </c>
      <c r="BF16" s="91">
        <v>0.1578782056581623</v>
      </c>
      <c r="BG16" s="91">
        <v>21.440819604380508</v>
      </c>
      <c r="BH16" s="91">
        <v>5.4229653597667404</v>
      </c>
      <c r="BI16" s="91">
        <v>2.55582104504593</v>
      </c>
      <c r="BJ16" s="91">
        <v>53.546785637218406</v>
      </c>
      <c r="BK16" s="91">
        <v>11.18246116297319</v>
      </c>
      <c r="BL16" s="91">
        <v>26.848067697106899</v>
      </c>
      <c r="BM16" s="91">
        <v>37.373245563694198</v>
      </c>
      <c r="BN16" s="91">
        <v>1.16847752586297</v>
      </c>
      <c r="BO16" s="91">
        <v>3227.5247358807701</v>
      </c>
      <c r="BP16" s="91">
        <v>26.6981631363901</v>
      </c>
      <c r="BQ16" s="91">
        <v>79.074321279121605</v>
      </c>
      <c r="BR16" s="91">
        <v>6.4357362983294402E-3</v>
      </c>
      <c r="BS16" s="91">
        <v>20.294058890762471</v>
      </c>
      <c r="BT16" s="91">
        <v>0</v>
      </c>
      <c r="BU16" s="91">
        <v>3.9539404110517602E-2</v>
      </c>
      <c r="BV16" s="91">
        <v>173.49522927407298</v>
      </c>
      <c r="BW16" s="91">
        <v>62.797514896857201</v>
      </c>
      <c r="BX16" s="48"/>
      <c r="BY16" s="79">
        <f t="shared" si="0"/>
        <v>4.7688010850936878E-3</v>
      </c>
      <c r="BZ16" s="54">
        <f t="shared" si="1"/>
        <v>-2.881006972784037E-4</v>
      </c>
      <c r="CA16" s="79">
        <f t="shared" si="2"/>
        <v>5.5003086967409052E-4</v>
      </c>
      <c r="CB16" s="79">
        <f t="shared" si="3"/>
        <v>5.0055628106782423E-3</v>
      </c>
      <c r="CC16" s="79">
        <f t="shared" si="4"/>
        <v>4.4011316593987881E-3</v>
      </c>
      <c r="CD16" s="79">
        <f t="shared" si="5"/>
        <v>1.8882909317388837E-3</v>
      </c>
      <c r="CE16" s="54">
        <f t="shared" si="6"/>
        <v>2.3852733763427567E-3</v>
      </c>
      <c r="CF16" s="79">
        <f t="shared" si="7"/>
        <v>5.0112925551104954E-3</v>
      </c>
      <c r="CH16" s="91">
        <f t="shared" si="8"/>
        <v>3.3802343575098348</v>
      </c>
      <c r="CI16" s="91">
        <f t="shared" si="9"/>
        <v>6.0830191807699521</v>
      </c>
    </row>
    <row r="17" spans="1:87" x14ac:dyDescent="0.25">
      <c r="A17" s="90" t="s">
        <v>16</v>
      </c>
      <c r="B17" s="91">
        <v>109.07447014</v>
      </c>
      <c r="C17" s="91">
        <v>2.6502185800000002</v>
      </c>
      <c r="D17" s="91">
        <v>43.783197399999999</v>
      </c>
      <c r="E17" s="91">
        <v>13.88229172</v>
      </c>
      <c r="F17" s="91">
        <v>11.611803800000001</v>
      </c>
      <c r="G17" s="91">
        <v>0.50833947999999995</v>
      </c>
      <c r="H17" s="91">
        <v>15.67129244</v>
      </c>
      <c r="I17" s="91">
        <v>0.25416971999999999</v>
      </c>
      <c r="J17" s="91"/>
      <c r="K17" s="91" t="s">
        <v>16</v>
      </c>
      <c r="L17" s="91">
        <v>0</v>
      </c>
      <c r="M17" s="91">
        <v>2.2031588121496602E-3</v>
      </c>
      <c r="N17" s="91">
        <v>4.7495735210734205E-2</v>
      </c>
      <c r="O17" s="91">
        <v>4.7495735210734205E-2</v>
      </c>
      <c r="P17" s="91">
        <v>1.9177427831147991E-2</v>
      </c>
      <c r="Q17" s="91">
        <v>1.5691932448838989E-3</v>
      </c>
      <c r="R17" s="91">
        <v>0.17317677649489119</v>
      </c>
      <c r="S17" s="91">
        <v>122.28107171207949</v>
      </c>
      <c r="T17" s="91">
        <v>108.64919819529641</v>
      </c>
      <c r="U17" s="91">
        <v>0.98814881564179202</v>
      </c>
      <c r="V17" s="91">
        <v>21.959211532598001</v>
      </c>
      <c r="W17" s="91">
        <v>0.50190924348616806</v>
      </c>
      <c r="X17" s="91">
        <v>5.76952773482805E-3</v>
      </c>
      <c r="Y17" s="91">
        <v>0</v>
      </c>
      <c r="Z17" s="91">
        <v>2.1291074177010101</v>
      </c>
      <c r="AA17" s="91">
        <v>2.1291074177010101</v>
      </c>
      <c r="AB17" s="91">
        <v>0.25319035173641402</v>
      </c>
      <c r="AC17" s="91">
        <v>0</v>
      </c>
      <c r="AD17" s="91">
        <v>0.48960031630813899</v>
      </c>
      <c r="AE17" s="91">
        <v>0</v>
      </c>
      <c r="AF17" s="91">
        <v>4.5088872903464999E-2</v>
      </c>
      <c r="AG17" s="91">
        <v>4.04236728120503E-4</v>
      </c>
      <c r="AH17" s="91">
        <v>4.61715830111828E-2</v>
      </c>
      <c r="AI17" s="91">
        <v>2.7282316243654701E-4</v>
      </c>
      <c r="AJ17" s="91">
        <v>2.6433587001548702</v>
      </c>
      <c r="AK17" s="91">
        <v>0</v>
      </c>
      <c r="AL17" s="91">
        <v>37.566086521492203</v>
      </c>
      <c r="AM17" s="91">
        <v>39.261944095129302</v>
      </c>
      <c r="AN17" s="91">
        <v>4.3624406783798104</v>
      </c>
      <c r="AO17" s="91">
        <v>43.624384773509199</v>
      </c>
      <c r="AP17" s="91">
        <v>0</v>
      </c>
      <c r="AQ17" s="91">
        <v>1.886224148903475</v>
      </c>
      <c r="AR17" s="91">
        <v>9.0332008719279905E-2</v>
      </c>
      <c r="AS17" s="91">
        <v>4.4125269817589405</v>
      </c>
      <c r="AT17" s="91">
        <v>0.1234973272044841</v>
      </c>
      <c r="AU17" s="91">
        <v>0.32828652975964001</v>
      </c>
      <c r="AV17" s="91">
        <v>0.77430349300307899</v>
      </c>
      <c r="AW17" s="91">
        <v>0.18017394706702591</v>
      </c>
      <c r="AX17" s="91">
        <v>0</v>
      </c>
      <c r="AY17" s="91">
        <v>5.0497824559488799E-2</v>
      </c>
      <c r="AZ17" s="91">
        <v>15.56441145096424</v>
      </c>
      <c r="BA17" s="91">
        <v>11.574464348741429</v>
      </c>
      <c r="BB17" s="91">
        <v>3.9899471022228097</v>
      </c>
      <c r="BC17" s="91">
        <v>5.8768718618583799E-5</v>
      </c>
      <c r="BD17" s="91">
        <v>9.7947496927308004E-6</v>
      </c>
      <c r="BE17" s="91">
        <v>0.343002324983326</v>
      </c>
      <c r="BF17" s="91">
        <v>8.4332456996092195E-2</v>
      </c>
      <c r="BG17" s="91">
        <v>2.0729342542039331</v>
      </c>
      <c r="BH17" s="91">
        <v>0.51745796860618198</v>
      </c>
      <c r="BI17" s="91">
        <v>0.27670242459917099</v>
      </c>
      <c r="BJ17" s="91">
        <v>5.18066624426109</v>
      </c>
      <c r="BK17" s="91">
        <v>4.5643852548708299</v>
      </c>
      <c r="BL17" s="91">
        <v>0.282169286429999</v>
      </c>
      <c r="BM17" s="91">
        <v>1.27002663503034</v>
      </c>
      <c r="BN17" s="91">
        <v>1.305984997547357E-5</v>
      </c>
      <c r="BO17" s="91">
        <v>0.50638121221139998</v>
      </c>
      <c r="BP17" s="91">
        <v>1.0437673885757359</v>
      </c>
      <c r="BQ17" s="91">
        <v>0</v>
      </c>
      <c r="BR17" s="91">
        <v>3.4394247576844698E-3</v>
      </c>
      <c r="BS17" s="91">
        <v>0.1177020254726433</v>
      </c>
      <c r="BT17" s="91">
        <v>0</v>
      </c>
      <c r="BU17" s="91">
        <v>2.0433790479339801E-2</v>
      </c>
      <c r="BV17" s="91">
        <v>15.61109348258624</v>
      </c>
      <c r="BW17" s="91">
        <v>0.15988608624619011</v>
      </c>
      <c r="BX17" s="48"/>
      <c r="BY17" s="79">
        <f t="shared" si="0"/>
        <v>-3.898913688581277E-3</v>
      </c>
      <c r="BZ17" s="54">
        <f t="shared" si="1"/>
        <v>-2.5884204030937078E-3</v>
      </c>
      <c r="CA17" s="79">
        <f t="shared" si="2"/>
        <v>-3.6272505417980247E-3</v>
      </c>
      <c r="CB17" s="79">
        <f t="shared" si="3"/>
        <v>0.12117017599773076</v>
      </c>
      <c r="CC17" s="79">
        <f t="shared" si="4"/>
        <v>-3.2156460703005665E-3</v>
      </c>
      <c r="CD17" s="79">
        <f t="shared" si="5"/>
        <v>-3.8522834948801869E-3</v>
      </c>
      <c r="CE17" s="54">
        <f t="shared" si="6"/>
        <v>-3.8413524375377215E-3</v>
      </c>
      <c r="CF17" s="79">
        <f t="shared" si="7"/>
        <v>-3.8532058955959305E-3</v>
      </c>
      <c r="CH17" s="91">
        <f t="shared" si="8"/>
        <v>-0.15881262649079986</v>
      </c>
      <c r="CI17" s="91">
        <f t="shared" si="9"/>
        <v>-1.9582677885999766E-3</v>
      </c>
    </row>
    <row r="18" spans="1:87" x14ac:dyDescent="0.25">
      <c r="A18" s="90" t="s">
        <v>17</v>
      </c>
      <c r="B18" s="91">
        <v>1326.6521088</v>
      </c>
      <c r="C18" s="91">
        <v>141.23073796</v>
      </c>
      <c r="D18" s="91">
        <v>5953.8582876</v>
      </c>
      <c r="E18" s="91">
        <v>2787.2353174999998</v>
      </c>
      <c r="F18" s="91">
        <v>2706.7895868000001</v>
      </c>
      <c r="G18" s="91">
        <v>6064.0865961999998</v>
      </c>
      <c r="H18" s="91">
        <v>188.44234742</v>
      </c>
      <c r="I18" s="91">
        <v>37.324752760000003</v>
      </c>
      <c r="J18" s="91"/>
      <c r="K18" s="91" t="s">
        <v>17</v>
      </c>
      <c r="L18" s="91">
        <v>0</v>
      </c>
      <c r="M18" s="91">
        <v>0</v>
      </c>
      <c r="N18" s="91">
        <v>9.8260956895372509E-2</v>
      </c>
      <c r="O18" s="91">
        <v>9.8260956895372509E-2</v>
      </c>
      <c r="P18" s="91">
        <v>3.9603069235817322E-2</v>
      </c>
      <c r="Q18" s="91">
        <v>0</v>
      </c>
      <c r="R18" s="91">
        <v>0.54527482453008902</v>
      </c>
      <c r="S18" s="91">
        <v>396.6608359493307</v>
      </c>
      <c r="T18" s="91">
        <v>1326.6925855525942</v>
      </c>
      <c r="U18" s="91">
        <v>2.0634681851614189</v>
      </c>
      <c r="V18" s="91">
        <v>47.873248428578158</v>
      </c>
      <c r="W18" s="91">
        <v>1.0480953836984859</v>
      </c>
      <c r="X18" s="91">
        <v>0</v>
      </c>
      <c r="Y18" s="91">
        <v>0</v>
      </c>
      <c r="Z18" s="91">
        <v>64.257432172306494</v>
      </c>
      <c r="AA18" s="91">
        <v>64.257432172306494</v>
      </c>
      <c r="AB18" s="91">
        <v>37.341148810835605</v>
      </c>
      <c r="AC18" s="91">
        <v>0</v>
      </c>
      <c r="AD18" s="91">
        <v>2.5091843405586949</v>
      </c>
      <c r="AE18" s="91">
        <v>0</v>
      </c>
      <c r="AF18" s="91">
        <v>0</v>
      </c>
      <c r="AG18" s="91">
        <v>0</v>
      </c>
      <c r="AH18" s="91">
        <v>0</v>
      </c>
      <c r="AI18" s="91">
        <v>0</v>
      </c>
      <c r="AJ18" s="91">
        <v>140.96808400543259</v>
      </c>
      <c r="AK18" s="91">
        <v>0</v>
      </c>
      <c r="AL18" s="91">
        <v>236.13388050082588</v>
      </c>
      <c r="AM18" s="91">
        <v>5357.5273392194995</v>
      </c>
      <c r="AN18" s="91">
        <v>595.28087139118406</v>
      </c>
      <c r="AO18" s="91">
        <v>5952.8082106106795</v>
      </c>
      <c r="AP18" s="91">
        <v>0</v>
      </c>
      <c r="AQ18" s="91">
        <v>6.6408678818840592</v>
      </c>
      <c r="AR18" s="91">
        <v>153.3967310036538</v>
      </c>
      <c r="AS18" s="91">
        <v>38.218291212496801</v>
      </c>
      <c r="AT18" s="91">
        <v>89.632315846635294</v>
      </c>
      <c r="AU18" s="91">
        <v>6.1220534262955901</v>
      </c>
      <c r="AV18" s="91">
        <v>119.9794739158142</v>
      </c>
      <c r="AW18" s="91">
        <v>76.958074509599797</v>
      </c>
      <c r="AX18" s="91">
        <v>0</v>
      </c>
      <c r="AY18" s="91">
        <v>12.435970545394991</v>
      </c>
      <c r="AZ18" s="91">
        <v>2837.00251604094</v>
      </c>
      <c r="BA18" s="91">
        <v>2707.7995620935699</v>
      </c>
      <c r="BB18" s="91">
        <v>129.2029539473692</v>
      </c>
      <c r="BC18" s="91">
        <v>0</v>
      </c>
      <c r="BD18" s="91">
        <v>0.72237139800591899</v>
      </c>
      <c r="BE18" s="91">
        <v>1492.308891763754</v>
      </c>
      <c r="BF18" s="91">
        <v>0</v>
      </c>
      <c r="BG18" s="91">
        <v>61.695936256259102</v>
      </c>
      <c r="BH18" s="91">
        <v>16.155013990555901</v>
      </c>
      <c r="BI18" s="91">
        <v>5.3661561374191802</v>
      </c>
      <c r="BJ18" s="91">
        <v>153.83368565676881</v>
      </c>
      <c r="BK18" s="91">
        <v>11.4348788266268</v>
      </c>
      <c r="BL18" s="91">
        <v>233.57138441264658</v>
      </c>
      <c r="BM18" s="91">
        <v>274.626679257717</v>
      </c>
      <c r="BN18" s="91">
        <v>10.994823973059521</v>
      </c>
      <c r="BO18" s="91">
        <v>6066.7697988833497</v>
      </c>
      <c r="BP18" s="91">
        <v>21.394418230216502</v>
      </c>
      <c r="BQ18" s="91">
        <v>144.5759578227152</v>
      </c>
      <c r="BR18" s="91">
        <v>0</v>
      </c>
      <c r="BS18" s="91">
        <v>15.121803717575052</v>
      </c>
      <c r="BT18" s="91">
        <v>0</v>
      </c>
      <c r="BU18" s="91">
        <v>4.1527561717997971E-2</v>
      </c>
      <c r="BV18" s="91">
        <v>188.28718438680301</v>
      </c>
      <c r="BW18" s="91">
        <v>46.5641966441096</v>
      </c>
      <c r="BX18" s="48"/>
      <c r="BY18" s="79">
        <f t="shared" si="0"/>
        <v>3.0510449820089919E-5</v>
      </c>
      <c r="BZ18" s="54">
        <f t="shared" si="1"/>
        <v>-1.8597506347506451E-3</v>
      </c>
      <c r="CA18" s="79">
        <f t="shared" si="2"/>
        <v>-1.7636916073524367E-4</v>
      </c>
      <c r="CB18" s="79">
        <f t="shared" si="3"/>
        <v>1.7855398942626298E-2</v>
      </c>
      <c r="CC18" s="79">
        <f t="shared" si="4"/>
        <v>3.7312663625392053E-4</v>
      </c>
      <c r="CD18" s="79">
        <f t="shared" si="5"/>
        <v>4.4247433488686015E-4</v>
      </c>
      <c r="CE18" s="54">
        <f t="shared" si="6"/>
        <v>-8.2339790031999414E-4</v>
      </c>
      <c r="CF18" s="79">
        <f t="shared" si="7"/>
        <v>4.3928089600566431E-4</v>
      </c>
      <c r="CH18" s="91">
        <f t="shared" si="8"/>
        <v>-1.050076989320587</v>
      </c>
      <c r="CI18" s="91">
        <f t="shared" si="9"/>
        <v>2.6832026833499185</v>
      </c>
    </row>
    <row r="19" spans="1:87" x14ac:dyDescent="0.25">
      <c r="A19" s="90" t="s">
        <v>18</v>
      </c>
      <c r="B19" s="91">
        <v>3518.5100339999999</v>
      </c>
      <c r="C19" s="91">
        <v>627.57058791999998</v>
      </c>
      <c r="D19" s="91">
        <v>3677.7303978999998</v>
      </c>
      <c r="E19" s="91">
        <v>985.62759191999999</v>
      </c>
      <c r="F19" s="91">
        <v>913.26572006000004</v>
      </c>
      <c r="G19" s="91">
        <v>4229.6961281000004</v>
      </c>
      <c r="H19" s="91">
        <v>353.15512705999998</v>
      </c>
      <c r="I19" s="91">
        <v>4.9269492000000001</v>
      </c>
      <c r="J19" s="91"/>
      <c r="K19" s="91" t="s">
        <v>18</v>
      </c>
      <c r="L19" s="91">
        <v>0</v>
      </c>
      <c r="M19" s="91">
        <v>0.67433572751335003</v>
      </c>
      <c r="N19" s="91">
        <v>0.13489379722416028</v>
      </c>
      <c r="O19" s="91">
        <v>0.13489379722416028</v>
      </c>
      <c r="P19" s="91">
        <v>6.5009440417334904E-2</v>
      </c>
      <c r="Q19" s="91">
        <v>0.48027856285454296</v>
      </c>
      <c r="R19" s="91">
        <v>5.1474777796122897</v>
      </c>
      <c r="S19" s="91">
        <v>662.74822795815601</v>
      </c>
      <c r="T19" s="91">
        <v>3512.2696342845102</v>
      </c>
      <c r="U19" s="91">
        <v>3.80924951478364</v>
      </c>
      <c r="V19" s="91">
        <v>1.7769026106086399</v>
      </c>
      <c r="W19" s="91">
        <v>0.260030956606424</v>
      </c>
      <c r="X19" s="91">
        <v>1.7658896319649009</v>
      </c>
      <c r="Y19" s="91">
        <v>0</v>
      </c>
      <c r="Z19" s="91">
        <v>258.580839678752</v>
      </c>
      <c r="AA19" s="91">
        <v>258.580839678752</v>
      </c>
      <c r="AB19" s="91">
        <v>4.9081537792181198</v>
      </c>
      <c r="AC19" s="91">
        <v>0</v>
      </c>
      <c r="AD19" s="91">
        <v>1.090124861081256E-3</v>
      </c>
      <c r="AE19" s="91">
        <v>0</v>
      </c>
      <c r="AF19" s="91">
        <v>13.800465041140001</v>
      </c>
      <c r="AG19" s="91">
        <v>0.12372495875042019</v>
      </c>
      <c r="AH19" s="91">
        <v>14.13185134820791</v>
      </c>
      <c r="AI19" s="91">
        <v>8.3503743724003293E-2</v>
      </c>
      <c r="AJ19" s="91">
        <v>626.57904189775991</v>
      </c>
      <c r="AK19" s="91">
        <v>0</v>
      </c>
      <c r="AL19" s="91">
        <v>355.448826861665</v>
      </c>
      <c r="AM19" s="91">
        <v>3307.7512442533698</v>
      </c>
      <c r="AN19" s="91">
        <v>367.52797260523403</v>
      </c>
      <c r="AO19" s="91">
        <v>3675.2792168586002</v>
      </c>
      <c r="AP19" s="91">
        <v>0</v>
      </c>
      <c r="AQ19" s="91">
        <v>0.81033927250229998</v>
      </c>
      <c r="AR19" s="91">
        <v>7.9554055577693603</v>
      </c>
      <c r="AS19" s="91">
        <v>33.699398075156502</v>
      </c>
      <c r="AT19" s="91">
        <v>14.68102490845857</v>
      </c>
      <c r="AU19" s="91">
        <v>24.741044636650599</v>
      </c>
      <c r="AV19" s="91">
        <v>56.593951999845601</v>
      </c>
      <c r="AW19" s="91">
        <v>13.524556983525951</v>
      </c>
      <c r="AX19" s="91">
        <v>2.1544478799803701</v>
      </c>
      <c r="AY19" s="91">
        <v>4.9245566209560199</v>
      </c>
      <c r="AZ19" s="91">
        <v>990.24482952761196</v>
      </c>
      <c r="BA19" s="91">
        <v>911.66386965018899</v>
      </c>
      <c r="BB19" s="91">
        <v>78.580959877422913</v>
      </c>
      <c r="BC19" s="91">
        <v>1.304103727464628E-2</v>
      </c>
      <c r="BD19" s="91">
        <v>9.3546037467550705E-3</v>
      </c>
      <c r="BE19" s="91">
        <v>42.790948392257299</v>
      </c>
      <c r="BF19" s="91">
        <v>18.71393618721649</v>
      </c>
      <c r="BG19" s="91">
        <v>147.9400610718871</v>
      </c>
      <c r="BH19" s="91">
        <v>37.203095485044301</v>
      </c>
      <c r="BI19" s="91">
        <v>19.75459528143648</v>
      </c>
      <c r="BJ19" s="91">
        <v>369.73028879181101</v>
      </c>
      <c r="BK19" s="91">
        <v>5.3379839729660299</v>
      </c>
      <c r="BL19" s="91">
        <v>22.385307215970201</v>
      </c>
      <c r="BM19" s="91">
        <v>128.43439032931531</v>
      </c>
      <c r="BN19" s="91">
        <v>0.11386266704145229</v>
      </c>
      <c r="BO19" s="91">
        <v>4213.8617371318796</v>
      </c>
      <c r="BP19" s="91">
        <v>25.903168992841898</v>
      </c>
      <c r="BQ19" s="91">
        <v>0</v>
      </c>
      <c r="BR19" s="91">
        <v>1.0527336251185799</v>
      </c>
      <c r="BS19" s="91">
        <v>12.026064150133029</v>
      </c>
      <c r="BT19" s="91">
        <v>0</v>
      </c>
      <c r="BU19" s="91">
        <v>1.133087624761917</v>
      </c>
      <c r="BV19" s="91">
        <v>352.50104763251102</v>
      </c>
      <c r="BW19" s="91">
        <v>0.61427799130497007</v>
      </c>
      <c r="BX19" s="48"/>
      <c r="BY19" s="79">
        <f t="shared" si="0"/>
        <v>-1.7735915643802679E-3</v>
      </c>
      <c r="BZ19" s="54">
        <f t="shared" si="1"/>
        <v>-1.5799752909492161E-3</v>
      </c>
      <c r="CA19" s="79">
        <f t="shared" si="2"/>
        <v>-6.6649285733377437E-4</v>
      </c>
      <c r="CB19" s="79">
        <f t="shared" si="3"/>
        <v>4.6845661033267164E-3</v>
      </c>
      <c r="CC19" s="79">
        <f t="shared" si="4"/>
        <v>-1.7539806593264125E-3</v>
      </c>
      <c r="CD19" s="79">
        <f t="shared" si="5"/>
        <v>-3.7436237707302155E-3</v>
      </c>
      <c r="CE19" s="54">
        <f t="shared" si="6"/>
        <v>-1.8521023124714261E-3</v>
      </c>
      <c r="CF19" s="79">
        <f t="shared" si="7"/>
        <v>-3.814819276374992E-3</v>
      </c>
      <c r="CH19" s="91">
        <f t="shared" si="8"/>
        <v>-2.45118104139965</v>
      </c>
      <c r="CI19" s="91">
        <f t="shared" si="9"/>
        <v>-15.834390968120715</v>
      </c>
    </row>
    <row r="20" spans="1:87" x14ac:dyDescent="0.25">
      <c r="A20" s="90" t="s">
        <v>19</v>
      </c>
      <c r="B20" s="91">
        <v>2484.7575907999999</v>
      </c>
      <c r="C20" s="91">
        <v>15.55846036</v>
      </c>
      <c r="D20" s="91">
        <v>1277.8346140000001</v>
      </c>
      <c r="E20" s="91">
        <v>188.99902534</v>
      </c>
      <c r="F20" s="91">
        <v>161.70093485999999</v>
      </c>
      <c r="G20" s="91">
        <v>442.18497250000001</v>
      </c>
      <c r="H20" s="91">
        <v>135.94713418000001</v>
      </c>
      <c r="I20" s="91">
        <v>32.876549079999997</v>
      </c>
      <c r="J20" s="91"/>
      <c r="K20" s="91" t="s">
        <v>19</v>
      </c>
      <c r="L20" s="91">
        <v>3.1616590102349499E-3</v>
      </c>
      <c r="M20" s="91">
        <v>3.1806558824218802</v>
      </c>
      <c r="N20" s="91">
        <v>2.9159685702409E-2</v>
      </c>
      <c r="O20" s="91">
        <v>2.8908612808743399E-2</v>
      </c>
      <c r="P20" s="91">
        <v>1.820949136063758E-2</v>
      </c>
      <c r="Q20" s="91">
        <v>3.9016873375816302E-2</v>
      </c>
      <c r="R20" s="91">
        <v>39.682484473860399</v>
      </c>
      <c r="S20" s="91">
        <v>139.9036959721908</v>
      </c>
      <c r="T20" s="91">
        <v>2477.2902262272701</v>
      </c>
      <c r="U20" s="91">
        <v>35.034341380416201</v>
      </c>
      <c r="V20" s="91">
        <v>17.91104551461828</v>
      </c>
      <c r="W20" s="91">
        <v>0.16092492478380921</v>
      </c>
      <c r="X20" s="91">
        <v>33.278309412585301</v>
      </c>
      <c r="Y20" s="91">
        <v>1.8190626774031761E-3</v>
      </c>
      <c r="Z20" s="91">
        <v>8.4132260207939797</v>
      </c>
      <c r="AA20" s="91">
        <v>8.4132260207939797</v>
      </c>
      <c r="AB20" s="91">
        <v>32.7754695988138</v>
      </c>
      <c r="AC20" s="91">
        <v>0</v>
      </c>
      <c r="AD20" s="91">
        <v>0.15963817452608881</v>
      </c>
      <c r="AE20" s="91">
        <v>1.732409441403904E-3</v>
      </c>
      <c r="AF20" s="91">
        <v>1.1255681699652209</v>
      </c>
      <c r="AG20" s="91">
        <v>1.3814062309231288E-2</v>
      </c>
      <c r="AH20" s="91">
        <v>1.109964654969825</v>
      </c>
      <c r="AI20" s="91">
        <v>7.3004549738421593E-3</v>
      </c>
      <c r="AJ20" s="91">
        <v>15.51233780210211</v>
      </c>
      <c r="AK20" s="91">
        <v>0</v>
      </c>
      <c r="AL20" s="91">
        <v>156.68167618512211</v>
      </c>
      <c r="AM20" s="91">
        <v>1146.6363104989609</v>
      </c>
      <c r="AN20" s="91">
        <v>127.40403091100481</v>
      </c>
      <c r="AO20" s="91">
        <v>1274.040341409966</v>
      </c>
      <c r="AP20" s="91">
        <v>1.292416909891588E-5</v>
      </c>
      <c r="AQ20" s="91">
        <v>3.8456956225411396</v>
      </c>
      <c r="AR20" s="91">
        <v>0.1033006413245369</v>
      </c>
      <c r="AS20" s="91">
        <v>6.7909927236098397</v>
      </c>
      <c r="AT20" s="91">
        <v>0.72139779868494303</v>
      </c>
      <c r="AU20" s="91">
        <v>1.853197555074213</v>
      </c>
      <c r="AV20" s="91">
        <v>4.0032070152174004</v>
      </c>
      <c r="AW20" s="91">
        <v>0.16162129719957891</v>
      </c>
      <c r="AX20" s="91">
        <v>0</v>
      </c>
      <c r="AY20" s="91">
        <v>6.6322898243467403</v>
      </c>
      <c r="AZ20" s="91">
        <v>188.41217102377121</v>
      </c>
      <c r="BA20" s="91">
        <v>161.19794405793741</v>
      </c>
      <c r="BB20" s="91">
        <v>27.214226965833703</v>
      </c>
      <c r="BC20" s="91">
        <v>9.8646318005698896E-2</v>
      </c>
      <c r="BD20" s="91">
        <v>4.0104054850995004E-3</v>
      </c>
      <c r="BE20" s="91">
        <v>42.981542463775199</v>
      </c>
      <c r="BF20" s="91">
        <v>8.1244212233447186</v>
      </c>
      <c r="BG20" s="91">
        <v>11.229732548487899</v>
      </c>
      <c r="BH20" s="91">
        <v>0.703512887668997</v>
      </c>
      <c r="BI20" s="91">
        <v>0.260183586368821</v>
      </c>
      <c r="BJ20" s="91">
        <v>28.081819701604402</v>
      </c>
      <c r="BK20" s="91">
        <v>4.1961450483594795</v>
      </c>
      <c r="BL20" s="91">
        <v>9.2168031129262395</v>
      </c>
      <c r="BM20" s="91">
        <v>46.980835046875697</v>
      </c>
      <c r="BN20" s="91">
        <v>4.1422631547038298E-2</v>
      </c>
      <c r="BO20" s="91">
        <v>440.82545174357904</v>
      </c>
      <c r="BP20" s="91">
        <v>1.3285096293487639</v>
      </c>
      <c r="BQ20" s="91">
        <v>3.6583469082932298</v>
      </c>
      <c r="BR20" s="91">
        <v>8.3544919145730812E-2</v>
      </c>
      <c r="BS20" s="91">
        <v>0.87687748362020801</v>
      </c>
      <c r="BT20" s="91">
        <v>0</v>
      </c>
      <c r="BU20" s="91">
        <v>0.53489872902660296</v>
      </c>
      <c r="BV20" s="91">
        <v>135.52804478689569</v>
      </c>
      <c r="BW20" s="91">
        <v>0.1796218155117201</v>
      </c>
      <c r="BX20" s="48"/>
      <c r="BY20" s="79">
        <f t="shared" si="0"/>
        <v>-3.0052688440829378E-3</v>
      </c>
      <c r="BZ20" s="54">
        <f t="shared" si="1"/>
        <v>-2.9644680020182988E-3</v>
      </c>
      <c r="CA20" s="79">
        <f t="shared" si="2"/>
        <v>-2.9692986466823765E-3</v>
      </c>
      <c r="CB20" s="79">
        <f t="shared" si="3"/>
        <v>-3.1050653048240472E-3</v>
      </c>
      <c r="CC20" s="79">
        <f t="shared" si="4"/>
        <v>-3.1106239583467551E-3</v>
      </c>
      <c r="CD20" s="79">
        <f t="shared" si="5"/>
        <v>-3.0745521466606991E-3</v>
      </c>
      <c r="CE20" s="79">
        <f t="shared" si="6"/>
        <v>-3.082737974817638E-3</v>
      </c>
      <c r="CF20" s="79">
        <f t="shared" si="7"/>
        <v>-3.0745161525388733E-3</v>
      </c>
      <c r="CH20" s="91">
        <f t="shared" si="8"/>
        <v>-3.7942725900340974</v>
      </c>
      <c r="CI20" s="91">
        <f t="shared" si="9"/>
        <v>-1.3595207564209772</v>
      </c>
    </row>
    <row r="21" spans="1:87" x14ac:dyDescent="0.25">
      <c r="A21" s="90" t="s">
        <v>20</v>
      </c>
      <c r="B21" s="91">
        <v>1145.8901203999999</v>
      </c>
      <c r="C21" s="91">
        <v>135.1187947</v>
      </c>
      <c r="D21" s="91">
        <v>861.00237400000003</v>
      </c>
      <c r="E21" s="91">
        <v>246.15632108</v>
      </c>
      <c r="F21" s="91">
        <v>221.01952858000001</v>
      </c>
      <c r="G21" s="91">
        <v>87.263330839999995</v>
      </c>
      <c r="H21" s="91">
        <v>404.83557464</v>
      </c>
      <c r="I21" s="91">
        <v>44.247341480000003</v>
      </c>
      <c r="J21" s="91"/>
      <c r="K21" s="91" t="s">
        <v>20</v>
      </c>
      <c r="L21" s="91">
        <v>0</v>
      </c>
      <c r="M21" s="91">
        <v>4.4658252555983598E-3</v>
      </c>
      <c r="N21" s="91">
        <v>4.1030411532201105E-2</v>
      </c>
      <c r="O21" s="91">
        <v>4.1030411532201105E-2</v>
      </c>
      <c r="P21" s="91">
        <v>1.660729960647497E-2</v>
      </c>
      <c r="Q21" s="91">
        <v>3.1806629776726797E-3</v>
      </c>
      <c r="R21" s="91">
        <v>1.118138819169562</v>
      </c>
      <c r="S21" s="91">
        <v>1011.929652470149</v>
      </c>
      <c r="T21" s="91">
        <v>1142.7260539853601</v>
      </c>
      <c r="U21" s="91">
        <v>2.5837566689455831</v>
      </c>
      <c r="V21" s="91">
        <v>19.065622672055419</v>
      </c>
      <c r="W21" s="91">
        <v>0.80825373430116099</v>
      </c>
      <c r="X21" s="91">
        <v>1.169480295533986E-2</v>
      </c>
      <c r="Y21" s="91">
        <v>0</v>
      </c>
      <c r="Z21" s="91">
        <v>387.49604463042499</v>
      </c>
      <c r="AA21" s="91">
        <v>387.49604463042499</v>
      </c>
      <c r="AB21" s="91">
        <v>44.110710516248702</v>
      </c>
      <c r="AC21" s="91">
        <v>0</v>
      </c>
      <c r="AD21" s="91">
        <v>0.6618985934401469</v>
      </c>
      <c r="AE21" s="91">
        <v>0</v>
      </c>
      <c r="AF21" s="91">
        <v>9.1394825251277206E-2</v>
      </c>
      <c r="AG21" s="91">
        <v>8.1936945165539507E-4</v>
      </c>
      <c r="AH21" s="91">
        <v>9.35895822858622E-2</v>
      </c>
      <c r="AI21" s="91">
        <v>5.5301992385786702E-4</v>
      </c>
      <c r="AJ21" s="91">
        <v>134.7509525371872</v>
      </c>
      <c r="AK21" s="91">
        <v>0</v>
      </c>
      <c r="AL21" s="91">
        <v>422.78238310219797</v>
      </c>
      <c r="AM21" s="91">
        <v>772.65882896219591</v>
      </c>
      <c r="AN21" s="91">
        <v>85.851168272679899</v>
      </c>
      <c r="AO21" s="91">
        <v>858.50999723487598</v>
      </c>
      <c r="AP21" s="91">
        <v>0</v>
      </c>
      <c r="AQ21" s="91">
        <v>2.242817803033557</v>
      </c>
      <c r="AR21" s="91">
        <v>1.908067742983073</v>
      </c>
      <c r="AS21" s="91">
        <v>4.3400784434729296</v>
      </c>
      <c r="AT21" s="91">
        <v>2.51368197834267</v>
      </c>
      <c r="AU21" s="91">
        <v>7.6485003696733198</v>
      </c>
      <c r="AV21" s="91">
        <v>14.913813784033021</v>
      </c>
      <c r="AW21" s="91">
        <v>3.6053132465793496</v>
      </c>
      <c r="AX21" s="91">
        <v>0</v>
      </c>
      <c r="AY21" s="91">
        <v>1.0734203887717819</v>
      </c>
      <c r="AZ21" s="91">
        <v>248.649006990353</v>
      </c>
      <c r="BA21" s="91">
        <v>220.424642985156</v>
      </c>
      <c r="BB21" s="91">
        <v>28.224364005196598</v>
      </c>
      <c r="BC21" s="91">
        <v>1.1913358355792919E-4</v>
      </c>
      <c r="BD21" s="91">
        <v>7.8304072487971003E-3</v>
      </c>
      <c r="BE21" s="91">
        <v>11.32770858128672</v>
      </c>
      <c r="BF21" s="91">
        <v>0.27626879853613001</v>
      </c>
      <c r="BG21" s="91">
        <v>38.315415781806301</v>
      </c>
      <c r="BH21" s="91">
        <v>10.487947682109588</v>
      </c>
      <c r="BI21" s="91">
        <v>5.2333140756283401</v>
      </c>
      <c r="BJ21" s="91">
        <v>95.811972812705108</v>
      </c>
      <c r="BK21" s="91">
        <v>3.9109347247496205</v>
      </c>
      <c r="BL21" s="91">
        <v>6.04450121692906</v>
      </c>
      <c r="BM21" s="91">
        <v>21.225495042599903</v>
      </c>
      <c r="BN21" s="91">
        <v>3.1271942339985703E-2</v>
      </c>
      <c r="BO21" s="91">
        <v>86.994612000154291</v>
      </c>
      <c r="BP21" s="91">
        <v>0.99891389840294909</v>
      </c>
      <c r="BQ21" s="91">
        <v>0</v>
      </c>
      <c r="BR21" s="91">
        <v>6.9718812156285594E-3</v>
      </c>
      <c r="BS21" s="91">
        <v>0.14541406374267651</v>
      </c>
      <c r="BT21" s="91">
        <v>0</v>
      </c>
      <c r="BU21" s="91">
        <v>1.9769353706245107E-2</v>
      </c>
      <c r="BV21" s="91">
        <v>403.71589969473501</v>
      </c>
      <c r="BW21" s="91">
        <v>0.13817758861367851</v>
      </c>
      <c r="BX21" s="48"/>
      <c r="BY21" s="79">
        <f t="shared" si="0"/>
        <v>-2.7612302072517456E-3</v>
      </c>
      <c r="BZ21" s="54">
        <f t="shared" si="1"/>
        <v>-2.7223611906063883E-3</v>
      </c>
      <c r="CA21" s="79">
        <f t="shared" si="2"/>
        <v>-2.8947385517011938E-3</v>
      </c>
      <c r="CB21" s="79">
        <f t="shared" si="3"/>
        <v>1.0126434695710652E-2</v>
      </c>
      <c r="CC21" s="79">
        <f t="shared" si="4"/>
        <v>-2.6915521839450999E-3</v>
      </c>
      <c r="CD21" s="79">
        <f t="shared" si="5"/>
        <v>-3.0794015912412069E-3</v>
      </c>
      <c r="CE21" s="79">
        <f t="shared" si="6"/>
        <v>-2.7657523582522623E-3</v>
      </c>
      <c r="CF21" s="79">
        <f t="shared" si="7"/>
        <v>-3.0878909146001246E-3</v>
      </c>
      <c r="CH21" s="91">
        <f t="shared" si="8"/>
        <v>-2.4923767651240496</v>
      </c>
      <c r="CI21" s="91">
        <f t="shared" si="9"/>
        <v>-0.26871883984570388</v>
      </c>
    </row>
    <row r="22" spans="1:87" x14ac:dyDescent="0.25">
      <c r="A22" s="90" t="s">
        <v>129</v>
      </c>
      <c r="B22" s="91">
        <v>723.09590028000002</v>
      </c>
      <c r="C22" s="91">
        <v>23.726429280000001</v>
      </c>
      <c r="D22" s="91">
        <v>1442.3534909</v>
      </c>
      <c r="E22" s="91">
        <v>88.242603779999996</v>
      </c>
      <c r="F22" s="91">
        <v>85.332388300000005</v>
      </c>
      <c r="G22" s="91">
        <v>282.65641190000002</v>
      </c>
      <c r="H22" s="91">
        <v>102.69409702</v>
      </c>
      <c r="I22" s="91"/>
      <c r="J22" s="91"/>
      <c r="K22" s="91" t="s">
        <v>129</v>
      </c>
      <c r="L22" s="91">
        <v>2.0498856130116698E-2</v>
      </c>
      <c r="M22" s="91">
        <v>4.8032223213677401E-2</v>
      </c>
      <c r="N22" s="91">
        <v>9.6785667504290698E-2</v>
      </c>
      <c r="O22" s="91">
        <v>9.5157670732055596E-2</v>
      </c>
      <c r="P22" s="91">
        <v>7.5593629443277702E-2</v>
      </c>
      <c r="Q22" s="91">
        <v>1.4638429160975991E-2</v>
      </c>
      <c r="R22" s="91">
        <v>3.9024459050132601</v>
      </c>
      <c r="S22" s="91">
        <v>359.67962417862799</v>
      </c>
      <c r="T22" s="91">
        <v>720.86975298842003</v>
      </c>
      <c r="U22" s="91">
        <v>4.9295022215578896</v>
      </c>
      <c r="V22" s="91">
        <v>37.151470602658399</v>
      </c>
      <c r="W22" s="91">
        <v>0.77313590488136297</v>
      </c>
      <c r="X22" s="91">
        <v>5.5877206021836698E-2</v>
      </c>
      <c r="Y22" s="91">
        <v>1.179307643424439E-2</v>
      </c>
      <c r="Z22" s="91">
        <v>64.665869951527696</v>
      </c>
      <c r="AA22" s="91">
        <v>64.665869951527696</v>
      </c>
      <c r="AB22" s="91">
        <v>0</v>
      </c>
      <c r="AC22" s="91">
        <v>0</v>
      </c>
      <c r="AD22" s="91">
        <v>0.76556911140726402</v>
      </c>
      <c r="AE22" s="91">
        <v>1.123186959716045E-2</v>
      </c>
      <c r="AF22" s="91">
        <v>0.44936336759298101</v>
      </c>
      <c r="AG22" s="91">
        <v>2.8168673750117099E-2</v>
      </c>
      <c r="AH22" s="91">
        <v>0.1836679856924443</v>
      </c>
      <c r="AI22" s="91">
        <v>5.8893453602738097E-3</v>
      </c>
      <c r="AJ22" s="91">
        <v>23.663760223328101</v>
      </c>
      <c r="AK22" s="91">
        <v>0</v>
      </c>
      <c r="AL22" s="91">
        <v>139.7352228101214</v>
      </c>
      <c r="AM22" s="91">
        <v>1294.2940187057759</v>
      </c>
      <c r="AN22" s="91">
        <v>143.81015087901568</v>
      </c>
      <c r="AO22" s="91">
        <v>1438.1041695847921</v>
      </c>
      <c r="AP22" s="91">
        <v>8.3798609240672993E-5</v>
      </c>
      <c r="AQ22" s="91">
        <v>3.0581797061051397</v>
      </c>
      <c r="AR22" s="91">
        <v>0.76744061773508099</v>
      </c>
      <c r="AS22" s="91">
        <v>11.188688812916869</v>
      </c>
      <c r="AT22" s="91">
        <v>1.001676916725915</v>
      </c>
      <c r="AU22" s="91">
        <v>3.27222582648522</v>
      </c>
      <c r="AV22" s="91">
        <v>5.3535601514575202</v>
      </c>
      <c r="AW22" s="91">
        <v>1.4077848449875159</v>
      </c>
      <c r="AX22" s="91">
        <v>0</v>
      </c>
      <c r="AY22" s="91">
        <v>0.481386378996565</v>
      </c>
      <c r="AZ22" s="91">
        <v>88.2200677475156</v>
      </c>
      <c r="BA22" s="91">
        <v>85.136037892304103</v>
      </c>
      <c r="BB22" s="91">
        <v>3.08402985521144</v>
      </c>
      <c r="BC22" s="91">
        <v>1.8024173680120339E-4</v>
      </c>
      <c r="BD22" s="91">
        <v>4.72482977562458E-3</v>
      </c>
      <c r="BE22" s="91">
        <v>5.4066343826231602</v>
      </c>
      <c r="BF22" s="91">
        <v>0.321944487948984</v>
      </c>
      <c r="BG22" s="91">
        <v>14.301176075552391</v>
      </c>
      <c r="BH22" s="91">
        <v>4.1409596165059899</v>
      </c>
      <c r="BI22" s="91">
        <v>1.984111178535799</v>
      </c>
      <c r="BJ22" s="91">
        <v>35.7423410627379</v>
      </c>
      <c r="BK22" s="91">
        <v>10.751797623327541</v>
      </c>
      <c r="BL22" s="91">
        <v>2.4482276986502098</v>
      </c>
      <c r="BM22" s="91">
        <v>8.4828446440362093</v>
      </c>
      <c r="BN22" s="91">
        <v>1.88189378131252E-2</v>
      </c>
      <c r="BO22" s="91">
        <v>281.78478238507</v>
      </c>
      <c r="BP22" s="91">
        <v>5.3571949609792497</v>
      </c>
      <c r="BQ22" s="91">
        <v>0</v>
      </c>
      <c r="BR22" s="91">
        <v>1.9262858528502999E-2</v>
      </c>
      <c r="BS22" s="91">
        <v>0.64968893567325103</v>
      </c>
      <c r="BT22" s="91">
        <v>0</v>
      </c>
      <c r="BU22" s="91">
        <v>0.31708806470404499</v>
      </c>
      <c r="BV22" s="91">
        <v>102.41203219299251</v>
      </c>
      <c r="BW22" s="91">
        <v>0.33160586872578302</v>
      </c>
      <c r="BX22" s="48"/>
      <c r="BY22" s="79">
        <f t="shared" si="0"/>
        <v>-3.078633540472258E-3</v>
      </c>
      <c r="BZ22" s="54">
        <f t="shared" si="1"/>
        <v>-2.6413185031903203E-3</v>
      </c>
      <c r="CA22" s="79">
        <f t="shared" si="2"/>
        <v>-2.9461025622480488E-3</v>
      </c>
      <c r="CB22" s="79">
        <f t="shared" si="3"/>
        <v>-2.5538721115461824E-4</v>
      </c>
      <c r="CC22" s="79">
        <f t="shared" si="4"/>
        <v>-2.3010068229380918E-3</v>
      </c>
      <c r="CD22" s="79">
        <f t="shared" si="5"/>
        <v>-3.0837068548028954E-3</v>
      </c>
      <c r="CE22" s="79">
        <f t="shared" si="6"/>
        <v>-2.746650831863835E-3</v>
      </c>
      <c r="CF22" s="79" t="str">
        <f t="shared" si="7"/>
        <v/>
      </c>
      <c r="CH22" s="91">
        <f t="shared" si="8"/>
        <v>-4.2493213152079079</v>
      </c>
      <c r="CI22" s="91">
        <f t="shared" si="9"/>
        <v>-0.87162951493002083</v>
      </c>
    </row>
    <row r="23" spans="1:87" x14ac:dyDescent="0.25">
      <c r="A23" s="90" t="s">
        <v>22</v>
      </c>
      <c r="B23" s="91">
        <v>4094.7072509</v>
      </c>
      <c r="C23" s="91">
        <v>477.06931451999998</v>
      </c>
      <c r="D23" s="91">
        <v>6414.6966878000003</v>
      </c>
      <c r="E23" s="91">
        <v>1357.8555004</v>
      </c>
      <c r="F23" s="91">
        <v>1016.7671941999999</v>
      </c>
      <c r="G23" s="91">
        <v>11076.130902000001</v>
      </c>
      <c r="H23" s="91">
        <v>545.69115852000004</v>
      </c>
      <c r="I23" s="91">
        <v>29.8985056</v>
      </c>
      <c r="J23" s="91"/>
      <c r="K23" s="91" t="s">
        <v>22</v>
      </c>
      <c r="L23" s="91">
        <v>0</v>
      </c>
      <c r="M23" s="91">
        <v>1.4009792967476311E-2</v>
      </c>
      <c r="N23" s="91">
        <v>0.716154287867655</v>
      </c>
      <c r="O23" s="91">
        <v>0.716154287867655</v>
      </c>
      <c r="P23" s="91">
        <v>0.28885956049207101</v>
      </c>
      <c r="Q23" s="91">
        <v>9.9782542960917403E-3</v>
      </c>
      <c r="R23" s="91">
        <v>11.550356550651109</v>
      </c>
      <c r="S23" s="91">
        <v>2526.8440236721799</v>
      </c>
      <c r="T23" s="91">
        <v>4086.3161894123</v>
      </c>
      <c r="U23" s="91">
        <v>53.662416739834498</v>
      </c>
      <c r="V23" s="91">
        <v>344.87452605695302</v>
      </c>
      <c r="W23" s="91">
        <v>12.110923436104091</v>
      </c>
      <c r="X23" s="91">
        <v>3.6687937650071299E-2</v>
      </c>
      <c r="Y23" s="91">
        <v>0</v>
      </c>
      <c r="Z23" s="91">
        <v>194.61495724998377</v>
      </c>
      <c r="AA23" s="91">
        <v>194.61495724998377</v>
      </c>
      <c r="AB23" s="91">
        <v>29.944753435826101</v>
      </c>
      <c r="AC23" s="91">
        <v>0</v>
      </c>
      <c r="AD23" s="91">
        <v>8.4958094255273107</v>
      </c>
      <c r="AE23" s="91">
        <v>0</v>
      </c>
      <c r="AF23" s="91">
        <v>0.28671647352101204</v>
      </c>
      <c r="AG23" s="91">
        <v>2.5704834339192002E-3</v>
      </c>
      <c r="AH23" s="91">
        <v>0.293601900132827</v>
      </c>
      <c r="AI23" s="91">
        <v>1.7348938251293829E-3</v>
      </c>
      <c r="AJ23" s="91">
        <v>476.032179879296</v>
      </c>
      <c r="AK23" s="91">
        <v>0</v>
      </c>
      <c r="AL23" s="91">
        <v>889.27287785842998</v>
      </c>
      <c r="AM23" s="91">
        <v>5770.0758849848607</v>
      </c>
      <c r="AN23" s="91">
        <v>641.11924318633896</v>
      </c>
      <c r="AO23" s="91">
        <v>6411.1951281711999</v>
      </c>
      <c r="AP23" s="91">
        <v>0</v>
      </c>
      <c r="AQ23" s="91">
        <v>31.678468521585998</v>
      </c>
      <c r="AR23" s="91">
        <v>37.351457112386001</v>
      </c>
      <c r="AS23" s="91">
        <v>104.83336162419999</v>
      </c>
      <c r="AT23" s="91">
        <v>24.370085756598598</v>
      </c>
      <c r="AU23" s="91">
        <v>13.13090321147285</v>
      </c>
      <c r="AV23" s="91">
        <v>54.954323067621203</v>
      </c>
      <c r="AW23" s="91">
        <v>23.697708637047501</v>
      </c>
      <c r="AX23" s="91">
        <v>0</v>
      </c>
      <c r="AY23" s="91">
        <v>4.3697406777669299</v>
      </c>
      <c r="AZ23" s="91">
        <v>1448.4118012444651</v>
      </c>
      <c r="BA23" s="91">
        <v>1016.690048870913</v>
      </c>
      <c r="BB23" s="91">
        <v>431.72175237354998</v>
      </c>
      <c r="BC23" s="91">
        <v>3.7383918384893797E-4</v>
      </c>
      <c r="BD23" s="91">
        <v>0.1603512392731361</v>
      </c>
      <c r="BE23" s="91">
        <v>343.51190354481099</v>
      </c>
      <c r="BF23" s="91">
        <v>0.53645828579617105</v>
      </c>
      <c r="BG23" s="91">
        <v>89.737850724714207</v>
      </c>
      <c r="BH23" s="91">
        <v>22.514715158539801</v>
      </c>
      <c r="BI23" s="91">
        <v>11.3346950122632</v>
      </c>
      <c r="BJ23" s="91">
        <v>224.19245622237901</v>
      </c>
      <c r="BK23" s="91">
        <v>73.3545754312957</v>
      </c>
      <c r="BL23" s="91">
        <v>62.177647153116403</v>
      </c>
      <c r="BM23" s="91">
        <v>102.2096246860342</v>
      </c>
      <c r="BN23" s="91">
        <v>2.4397545419071003</v>
      </c>
      <c r="BO23" s="91">
        <v>11083.665912818211</v>
      </c>
      <c r="BP23" s="91">
        <v>42.341078790164502</v>
      </c>
      <c r="BQ23" s="91">
        <v>172.58123593313329</v>
      </c>
      <c r="BR23" s="91">
        <v>2.1871489929617401E-2</v>
      </c>
      <c r="BS23" s="91">
        <v>14.932406332870929</v>
      </c>
      <c r="BT23" s="91">
        <v>0</v>
      </c>
      <c r="BU23" s="91">
        <v>0.32469464274872101</v>
      </c>
      <c r="BV23" s="91">
        <v>544.50435423866099</v>
      </c>
      <c r="BW23" s="91">
        <v>37.520357684761052</v>
      </c>
      <c r="BX23" s="48"/>
      <c r="BY23" s="79">
        <f t="shared" si="0"/>
        <v>-2.0492457637492035E-3</v>
      </c>
      <c r="BZ23" s="54">
        <f t="shared" si="1"/>
        <v>-2.1739705513180788E-3</v>
      </c>
      <c r="CA23" s="79">
        <f t="shared" si="2"/>
        <v>-5.4586519039316475E-4</v>
      </c>
      <c r="CB23" s="79">
        <f t="shared" si="3"/>
        <v>6.6690675714602063E-2</v>
      </c>
      <c r="CC23" s="79">
        <f t="shared" si="4"/>
        <v>-7.5873149258800669E-5</v>
      </c>
      <c r="CD23" s="79">
        <f t="shared" si="5"/>
        <v>6.8029268386937843E-4</v>
      </c>
      <c r="CE23" s="79">
        <f t="shared" si="6"/>
        <v>-2.1748644133393136E-3</v>
      </c>
      <c r="CF23" s="79">
        <f t="shared" si="7"/>
        <v>1.5468276724205548E-3</v>
      </c>
      <c r="CH23" s="91">
        <f t="shared" si="8"/>
        <v>-3.5015596288003508</v>
      </c>
      <c r="CI23" s="91">
        <f t="shared" si="9"/>
        <v>7.5350108182101394</v>
      </c>
    </row>
    <row r="24" spans="1:87" x14ac:dyDescent="0.25">
      <c r="A24" s="90" t="s">
        <v>23</v>
      </c>
      <c r="B24" s="91">
        <v>1323.4416037999999</v>
      </c>
      <c r="C24" s="91">
        <v>96.479656559999995</v>
      </c>
      <c r="D24" s="91">
        <v>3991.3300365</v>
      </c>
      <c r="E24" s="91">
        <v>307.86923927999999</v>
      </c>
      <c r="F24" s="91">
        <v>227.97843359999999</v>
      </c>
      <c r="G24" s="91">
        <v>2970.3771846999998</v>
      </c>
      <c r="H24" s="91">
        <v>139.10447171999999</v>
      </c>
      <c r="I24" s="91">
        <v>42.884345080000003</v>
      </c>
      <c r="J24" s="91"/>
      <c r="K24" s="91" t="s">
        <v>23</v>
      </c>
      <c r="L24" s="91">
        <v>0</v>
      </c>
      <c r="M24" s="91">
        <v>0.17076976337428401</v>
      </c>
      <c r="N24" s="91">
        <v>7.5239044734469698E-2</v>
      </c>
      <c r="O24" s="91">
        <v>7.5239044734469698E-2</v>
      </c>
      <c r="P24" s="91">
        <v>3.1139786390317198E-2</v>
      </c>
      <c r="Q24" s="91">
        <v>3.68073652386227E-2</v>
      </c>
      <c r="R24" s="91">
        <v>1.464993949132402</v>
      </c>
      <c r="S24" s="91">
        <v>231.19095780329502</v>
      </c>
      <c r="T24" s="91">
        <v>1323.4058222285412</v>
      </c>
      <c r="U24" s="91">
        <v>2.5180122291720997</v>
      </c>
      <c r="V24" s="91">
        <v>32.531766909990097</v>
      </c>
      <c r="W24" s="91">
        <v>0.69226570643033003</v>
      </c>
      <c r="X24" s="91">
        <v>0.19574089584395671</v>
      </c>
      <c r="Y24" s="91">
        <v>0</v>
      </c>
      <c r="Z24" s="91">
        <v>24.917874576429803</v>
      </c>
      <c r="AA24" s="91">
        <v>24.917874576429803</v>
      </c>
      <c r="AB24" s="91">
        <v>42.8321091983222</v>
      </c>
      <c r="AC24" s="91">
        <v>0</v>
      </c>
      <c r="AD24" s="91">
        <v>2.0644860633444599</v>
      </c>
      <c r="AE24" s="91">
        <v>0</v>
      </c>
      <c r="AF24" s="91">
        <v>1.0576196163762952</v>
      </c>
      <c r="AG24" s="91">
        <v>9.4815587316809599E-3</v>
      </c>
      <c r="AH24" s="91">
        <v>1.08302662872953</v>
      </c>
      <c r="AI24" s="91">
        <v>6.3991296305329001E-3</v>
      </c>
      <c r="AJ24" s="91">
        <v>96.519253985824207</v>
      </c>
      <c r="AK24" s="91">
        <v>0</v>
      </c>
      <c r="AL24" s="91">
        <v>171.82561019273891</v>
      </c>
      <c r="AM24" s="91">
        <v>3592.4843623103898</v>
      </c>
      <c r="AN24" s="91">
        <v>399.16481145823502</v>
      </c>
      <c r="AO24" s="91">
        <v>3991.6491737686201</v>
      </c>
      <c r="AP24" s="91">
        <v>0</v>
      </c>
      <c r="AQ24" s="91">
        <v>5.1768866941638105</v>
      </c>
      <c r="AR24" s="91">
        <v>11.33251040635812</v>
      </c>
      <c r="AS24" s="91">
        <v>33.604750995972097</v>
      </c>
      <c r="AT24" s="91">
        <v>6.8399988353985002</v>
      </c>
      <c r="AU24" s="91">
        <v>1.9661856372184259</v>
      </c>
      <c r="AV24" s="91">
        <v>10.024917472720549</v>
      </c>
      <c r="AW24" s="91">
        <v>5.9509779698076901</v>
      </c>
      <c r="AX24" s="91">
        <v>0</v>
      </c>
      <c r="AY24" s="91">
        <v>1.5584848582218611</v>
      </c>
      <c r="AZ24" s="91">
        <v>308.60265425143496</v>
      </c>
      <c r="BA24" s="91">
        <v>228.14168864080469</v>
      </c>
      <c r="BB24" s="91">
        <v>80.460965610630609</v>
      </c>
      <c r="BC24" s="91">
        <v>5.8759764546371402E-3</v>
      </c>
      <c r="BD24" s="91">
        <v>5.6125443542386501E-2</v>
      </c>
      <c r="BE24" s="91">
        <v>111.7363473307648</v>
      </c>
      <c r="BF24" s="91">
        <v>2.0332853078478959</v>
      </c>
      <c r="BG24" s="91">
        <v>8.0151569329298802</v>
      </c>
      <c r="BH24" s="91">
        <v>2.4352358822401001</v>
      </c>
      <c r="BI24" s="91">
        <v>0.86775501833694302</v>
      </c>
      <c r="BJ24" s="91">
        <v>20.00761612846328</v>
      </c>
      <c r="BK24" s="91">
        <v>8.0789489423603698</v>
      </c>
      <c r="BL24" s="91">
        <v>18.123292176490949</v>
      </c>
      <c r="BM24" s="91">
        <v>26.378081499760199</v>
      </c>
      <c r="BN24" s="91">
        <v>0.8098417642487461</v>
      </c>
      <c r="BO24" s="91">
        <v>2972.3419204682496</v>
      </c>
      <c r="BP24" s="91">
        <v>19.71797005905497</v>
      </c>
      <c r="BQ24" s="91">
        <v>69.551799688045904</v>
      </c>
      <c r="BR24" s="91">
        <v>8.0675678846100801E-2</v>
      </c>
      <c r="BS24" s="91">
        <v>14.803132062635949</v>
      </c>
      <c r="BT24" s="91">
        <v>0</v>
      </c>
      <c r="BU24" s="91">
        <v>7.0781599179880597E-2</v>
      </c>
      <c r="BV24" s="91">
        <v>139.10507039104471</v>
      </c>
      <c r="BW24" s="91">
        <v>43.453276033504302</v>
      </c>
      <c r="BX24" s="48"/>
      <c r="BY24" s="79">
        <f t="shared" si="0"/>
        <v>-2.7036758823371014E-5</v>
      </c>
      <c r="BZ24" s="54">
        <f t="shared" si="1"/>
        <v>4.1042254124926993E-4</v>
      </c>
      <c r="CA24" s="79">
        <f t="shared" si="2"/>
        <v>7.9957624576687848E-5</v>
      </c>
      <c r="CB24" s="79">
        <f t="shared" si="3"/>
        <v>2.382228809705616E-3</v>
      </c>
      <c r="CC24" s="79">
        <f t="shared" si="4"/>
        <v>7.1609861611357062E-4</v>
      </c>
      <c r="CD24" s="79">
        <f t="shared" si="5"/>
        <v>6.614431925917757E-4</v>
      </c>
      <c r="CE24" s="79">
        <f t="shared" si="6"/>
        <v>4.3037512547999072E-6</v>
      </c>
      <c r="CF24" s="79">
        <f t="shared" si="7"/>
        <v>-1.2180641112825023E-3</v>
      </c>
      <c r="CH24" s="91">
        <f t="shared" si="8"/>
        <v>0.31913726862012481</v>
      </c>
      <c r="CI24" s="91">
        <f t="shared" si="9"/>
        <v>1.9647357682497386</v>
      </c>
    </row>
    <row r="25" spans="1:87" x14ac:dyDescent="0.25">
      <c r="A25" s="90" t="s">
        <v>24</v>
      </c>
      <c r="B25" s="91">
        <v>5139.9432331999997</v>
      </c>
      <c r="C25" s="91">
        <v>738.67417106000005</v>
      </c>
      <c r="D25" s="91">
        <v>891.80662889999996</v>
      </c>
      <c r="E25" s="91">
        <v>401.13439591999997</v>
      </c>
      <c r="F25" s="91">
        <v>374.13328425999998</v>
      </c>
      <c r="G25" s="91">
        <v>10.10204824</v>
      </c>
      <c r="H25" s="91">
        <v>178.81933333999999</v>
      </c>
      <c r="I25" s="91">
        <v>9.7391159199999997</v>
      </c>
      <c r="J25" s="91"/>
      <c r="K25" s="91" t="s">
        <v>24</v>
      </c>
      <c r="L25" s="91">
        <v>0</v>
      </c>
      <c r="M25" s="91">
        <v>0.47530886624999302</v>
      </c>
      <c r="N25" s="91">
        <v>0.46600397432590801</v>
      </c>
      <c r="O25" s="91">
        <v>0.46600397432590801</v>
      </c>
      <c r="P25" s="91">
        <v>2.7841826392251801E-2</v>
      </c>
      <c r="Q25" s="91">
        <v>3.6876381995575198E-2</v>
      </c>
      <c r="R25" s="91">
        <v>2.1656831851650802</v>
      </c>
      <c r="S25" s="91">
        <v>384.03969798246203</v>
      </c>
      <c r="T25" s="91">
        <v>5127.9401300241807</v>
      </c>
      <c r="U25" s="91">
        <v>1.803463326650905</v>
      </c>
      <c r="V25" s="91">
        <v>4.4251126870913788</v>
      </c>
      <c r="W25" s="91">
        <v>8.9309211522875701E-2</v>
      </c>
      <c r="X25" s="91">
        <v>1.7753098817797879</v>
      </c>
      <c r="Y25" s="91">
        <v>0</v>
      </c>
      <c r="Z25" s="91">
        <v>153.4956733987292</v>
      </c>
      <c r="AA25" s="91">
        <v>153.4956733987292</v>
      </c>
      <c r="AB25" s="91">
        <v>9.7026141389021987</v>
      </c>
      <c r="AC25" s="91">
        <v>0</v>
      </c>
      <c r="AD25" s="91">
        <v>8.7163370181054509E-2</v>
      </c>
      <c r="AE25" s="91">
        <v>0</v>
      </c>
      <c r="AF25" s="91">
        <v>2.9667677525874998</v>
      </c>
      <c r="AG25" s="91">
        <v>8.7711215954849292E-2</v>
      </c>
      <c r="AH25" s="91">
        <v>5.5485069951332893</v>
      </c>
      <c r="AI25" s="91">
        <v>0.1005017726963077</v>
      </c>
      <c r="AJ25" s="91">
        <v>736.68366570103103</v>
      </c>
      <c r="AK25" s="91">
        <v>0</v>
      </c>
      <c r="AL25" s="91">
        <v>183.9189359035918</v>
      </c>
      <c r="AM25" s="91">
        <v>800.31482981486602</v>
      </c>
      <c r="AN25" s="91">
        <v>88.924189122946103</v>
      </c>
      <c r="AO25" s="91">
        <v>889.23901893781203</v>
      </c>
      <c r="AP25" s="91">
        <v>0</v>
      </c>
      <c r="AQ25" s="91">
        <v>0.49725433357639204</v>
      </c>
      <c r="AR25" s="91">
        <v>2.2476056944724503</v>
      </c>
      <c r="AS25" s="91">
        <v>2.6333728828386649</v>
      </c>
      <c r="AT25" s="91">
        <v>3.5652430114695397</v>
      </c>
      <c r="AU25" s="91">
        <v>10.3456201452956</v>
      </c>
      <c r="AV25" s="91">
        <v>20.49904908535742</v>
      </c>
      <c r="AW25" s="91">
        <v>4.3940723755573501</v>
      </c>
      <c r="AX25" s="91">
        <v>0</v>
      </c>
      <c r="AY25" s="91">
        <v>4.7131215653543492</v>
      </c>
      <c r="AZ25" s="91">
        <v>414.50029700169699</v>
      </c>
      <c r="BA25" s="91">
        <v>373.31179442581697</v>
      </c>
      <c r="BB25" s="91">
        <v>41.188502575880193</v>
      </c>
      <c r="BC25" s="91">
        <v>4.07322662962901E-2</v>
      </c>
      <c r="BD25" s="91">
        <v>2.5266652336623698E-3</v>
      </c>
      <c r="BE25" s="91">
        <v>13.106357643292149</v>
      </c>
      <c r="BF25" s="91">
        <v>21.781157206082501</v>
      </c>
      <c r="BG25" s="91">
        <v>54.086125413449295</v>
      </c>
      <c r="BH25" s="91">
        <v>13.282127775271849</v>
      </c>
      <c r="BI25" s="91">
        <v>6.9376294062071002</v>
      </c>
      <c r="BJ25" s="91">
        <v>135.1806626725529</v>
      </c>
      <c r="BK25" s="91">
        <v>1.1110047106320309</v>
      </c>
      <c r="BL25" s="91">
        <v>9.468999464916191</v>
      </c>
      <c r="BM25" s="91">
        <v>73.657395189955594</v>
      </c>
      <c r="BN25" s="91">
        <v>3.3688450536549803E-3</v>
      </c>
      <c r="BO25" s="91">
        <v>10.063650629144</v>
      </c>
      <c r="BP25" s="91">
        <v>1.3694403099050421</v>
      </c>
      <c r="BQ25" s="91">
        <v>0</v>
      </c>
      <c r="BR25" s="91">
        <v>1.4521800897259101</v>
      </c>
      <c r="BS25" s="91">
        <v>0.85360922839141196</v>
      </c>
      <c r="BT25" s="91">
        <v>5.9197314492633796E-2</v>
      </c>
      <c r="BU25" s="91">
        <v>1.2229883763212288</v>
      </c>
      <c r="BV25" s="91">
        <v>178.43980532603598</v>
      </c>
      <c r="BW25" s="91">
        <v>6.8803178116470104E-2</v>
      </c>
      <c r="BX25" s="48"/>
      <c r="BY25" s="79">
        <f t="shared" si="0"/>
        <v>-2.3352598717994301E-3</v>
      </c>
      <c r="BZ25" s="54">
        <f t="shared" si="1"/>
        <v>-2.6947000950535939E-3</v>
      </c>
      <c r="CA25" s="79">
        <f t="shared" si="2"/>
        <v>-2.8791106490820236E-3</v>
      </c>
      <c r="CB25" s="79">
        <f t="shared" si="3"/>
        <v>3.3320256795836174E-2</v>
      </c>
      <c r="CC25" s="79">
        <f t="shared" si="4"/>
        <v>-2.1957143850695904E-3</v>
      </c>
      <c r="CD25" s="79">
        <f t="shared" si="5"/>
        <v>-3.8009728268730025E-3</v>
      </c>
      <c r="CE25" s="79">
        <f t="shared" si="6"/>
        <v>-2.1224104064988662E-3</v>
      </c>
      <c r="CF25" s="79">
        <f t="shared" si="7"/>
        <v>-3.7479563235141163E-3</v>
      </c>
      <c r="CH25" s="91">
        <f t="shared" si="8"/>
        <v>-2.5676099621879303</v>
      </c>
      <c r="CI25" s="91">
        <f t="shared" si="9"/>
        <v>-3.8397610856000242E-2</v>
      </c>
    </row>
    <row r="26" spans="1:87" x14ac:dyDescent="0.25">
      <c r="A26" s="90" t="s">
        <v>25</v>
      </c>
      <c r="B26" s="91">
        <v>3912.3690071999999</v>
      </c>
      <c r="C26" s="91">
        <v>72.629764159999993</v>
      </c>
      <c r="D26" s="91">
        <v>15491.867844</v>
      </c>
      <c r="E26" s="91">
        <v>1463.1226380000001</v>
      </c>
      <c r="F26" s="91">
        <v>1253.0422924</v>
      </c>
      <c r="G26" s="91">
        <v>34071.447161999997</v>
      </c>
      <c r="H26" s="91">
        <v>316.77871149999999</v>
      </c>
      <c r="I26" s="91">
        <v>35.578140300000001</v>
      </c>
      <c r="J26" s="91"/>
      <c r="K26" s="91" t="s">
        <v>25</v>
      </c>
      <c r="L26" s="91">
        <v>0</v>
      </c>
      <c r="M26" s="91">
        <v>0</v>
      </c>
      <c r="N26" s="91">
        <v>5.3509789063311095E-2</v>
      </c>
      <c r="O26" s="91">
        <v>5.3509789063311095E-2</v>
      </c>
      <c r="P26" s="91">
        <v>2.1566665867491099E-2</v>
      </c>
      <c r="Q26" s="91">
        <v>0</v>
      </c>
      <c r="R26" s="91">
        <v>0.23218460355323201</v>
      </c>
      <c r="S26" s="91">
        <v>164.22206154789791</v>
      </c>
      <c r="T26" s="91">
        <v>3912.1452090054299</v>
      </c>
      <c r="U26" s="91">
        <v>1.12369887318904</v>
      </c>
      <c r="V26" s="91">
        <v>31.129280631243297</v>
      </c>
      <c r="W26" s="91">
        <v>0.570758902805931</v>
      </c>
      <c r="X26" s="91">
        <v>0</v>
      </c>
      <c r="Y26" s="91">
        <v>0</v>
      </c>
      <c r="Z26" s="91">
        <v>13.05722300062633</v>
      </c>
      <c r="AA26" s="91">
        <v>13.05722300062633</v>
      </c>
      <c r="AB26" s="91">
        <v>35.634455449230202</v>
      </c>
      <c r="AC26" s="91">
        <v>0</v>
      </c>
      <c r="AD26" s="91">
        <v>5.0942663749530599</v>
      </c>
      <c r="AE26" s="91">
        <v>0</v>
      </c>
      <c r="AF26" s="91">
        <v>0</v>
      </c>
      <c r="AG26" s="91">
        <v>0</v>
      </c>
      <c r="AH26" s="91">
        <v>0</v>
      </c>
      <c r="AI26" s="91">
        <v>0</v>
      </c>
      <c r="AJ26" s="91">
        <v>72.401414928421403</v>
      </c>
      <c r="AK26" s="91">
        <v>0</v>
      </c>
      <c r="AL26" s="91">
        <v>348.10728947568498</v>
      </c>
      <c r="AM26" s="91">
        <v>13923.132522824111</v>
      </c>
      <c r="AN26" s="91">
        <v>1547.0147821679091</v>
      </c>
      <c r="AO26" s="91">
        <v>15470.14730499197</v>
      </c>
      <c r="AP26" s="91">
        <v>0</v>
      </c>
      <c r="AQ26" s="91">
        <v>10.391986286628409</v>
      </c>
      <c r="AR26" s="91">
        <v>73.860781070123409</v>
      </c>
      <c r="AS26" s="91">
        <v>90.173432173220306</v>
      </c>
      <c r="AT26" s="91">
        <v>42.797463049653501</v>
      </c>
      <c r="AU26" s="91">
        <v>1.2996274294658741</v>
      </c>
      <c r="AV26" s="91">
        <v>54.110102310553998</v>
      </c>
      <c r="AW26" s="91">
        <v>36.349538531721599</v>
      </c>
      <c r="AX26" s="91">
        <v>0</v>
      </c>
      <c r="AY26" s="91">
        <v>5.8042769958718399</v>
      </c>
      <c r="AZ26" s="91">
        <v>1803.471779234279</v>
      </c>
      <c r="BA26" s="91">
        <v>1253.2254085381142</v>
      </c>
      <c r="BB26" s="91">
        <v>550.24637069616392</v>
      </c>
      <c r="BC26" s="91">
        <v>0</v>
      </c>
      <c r="BD26" s="91">
        <v>0.35004356410213899</v>
      </c>
      <c r="BE26" s="91">
        <v>721.38095062109596</v>
      </c>
      <c r="BF26" s="91">
        <v>0</v>
      </c>
      <c r="BG26" s="91">
        <v>19.075744224055732</v>
      </c>
      <c r="BH26" s="91">
        <v>5.1364297568852999</v>
      </c>
      <c r="BI26" s="91">
        <v>1.1571709970402939</v>
      </c>
      <c r="BJ26" s="91">
        <v>47.501390097499296</v>
      </c>
      <c r="BK26" s="91">
        <v>10.470963514624589</v>
      </c>
      <c r="BL26" s="91">
        <v>111.7103714303035</v>
      </c>
      <c r="BM26" s="91">
        <v>127.36369814756631</v>
      </c>
      <c r="BN26" s="91">
        <v>5.3278203121744596</v>
      </c>
      <c r="BO26" s="91">
        <v>34076.797819575899</v>
      </c>
      <c r="BP26" s="91">
        <v>57.077163460141506</v>
      </c>
      <c r="BQ26" s="91">
        <v>834.858659929341</v>
      </c>
      <c r="BR26" s="91">
        <v>0</v>
      </c>
      <c r="BS26" s="91">
        <v>45.430729329848099</v>
      </c>
      <c r="BT26" s="91">
        <v>0</v>
      </c>
      <c r="BU26" s="91">
        <v>2.17110227953504E-2</v>
      </c>
      <c r="BV26" s="91">
        <v>317.01666013878003</v>
      </c>
      <c r="BW26" s="91">
        <v>141.2793838418873</v>
      </c>
      <c r="BX26" s="48"/>
      <c r="BY26" s="79">
        <f t="shared" si="0"/>
        <v>-5.7202731684600514E-5</v>
      </c>
      <c r="BZ26" s="54">
        <f t="shared" si="1"/>
        <v>-3.1440172527002555E-3</v>
      </c>
      <c r="CA26" s="79">
        <f t="shared" si="2"/>
        <v>-1.4020606957632368E-3</v>
      </c>
      <c r="CB26" s="79">
        <f t="shared" si="3"/>
        <v>0.23261832767451099</v>
      </c>
      <c r="CC26" s="79">
        <f t="shared" si="4"/>
        <v>1.4613723672763802E-4</v>
      </c>
      <c r="CD26" s="79">
        <f t="shared" si="5"/>
        <v>1.5704227503050155E-4</v>
      </c>
      <c r="CE26" s="79">
        <f t="shared" si="6"/>
        <v>7.5115097745461921E-4</v>
      </c>
      <c r="CF26" s="79">
        <f t="shared" si="7"/>
        <v>1.5828581470347734E-3</v>
      </c>
      <c r="CH26" s="91">
        <f t="shared" si="8"/>
        <v>-21.720539008030755</v>
      </c>
      <c r="CI26" s="91">
        <f t="shared" si="9"/>
        <v>5.3506575759020052</v>
      </c>
    </row>
    <row r="27" spans="1:87" x14ac:dyDescent="0.25">
      <c r="A27" s="90" t="s">
        <v>26</v>
      </c>
      <c r="B27" s="91">
        <v>858.53535780000004</v>
      </c>
      <c r="C27" s="91">
        <v>9.05324302</v>
      </c>
      <c r="D27" s="91">
        <v>2802.5589636999998</v>
      </c>
      <c r="E27" s="91">
        <v>546.77860882000004</v>
      </c>
      <c r="F27" s="91">
        <v>464.32555578</v>
      </c>
      <c r="G27" s="91">
        <v>1268.1575306</v>
      </c>
      <c r="H27" s="91">
        <v>95.125470500000006</v>
      </c>
      <c r="I27" s="91">
        <v>18.96203878</v>
      </c>
      <c r="J27" s="91"/>
      <c r="K27" s="91" t="s">
        <v>26</v>
      </c>
      <c r="L27" s="91">
        <v>0</v>
      </c>
      <c r="M27" s="91">
        <v>0.26683113038575301</v>
      </c>
      <c r="N27" s="91">
        <v>5.33770852098744E-2</v>
      </c>
      <c r="O27" s="91">
        <v>5.33770852098744E-2</v>
      </c>
      <c r="P27" s="91">
        <v>2.57238485920732E-2</v>
      </c>
      <c r="Q27" s="91">
        <v>0.1900452323764166</v>
      </c>
      <c r="R27" s="91">
        <v>8.1346665292195003E-2</v>
      </c>
      <c r="S27" s="91">
        <v>0.37950627935060899</v>
      </c>
      <c r="T27" s="91">
        <v>858.71692562729697</v>
      </c>
      <c r="U27" s="91">
        <v>0</v>
      </c>
      <c r="V27" s="91">
        <v>1.628807247842722</v>
      </c>
      <c r="W27" s="91">
        <v>0</v>
      </c>
      <c r="X27" s="91">
        <v>0.6987589870793709</v>
      </c>
      <c r="Y27" s="91">
        <v>0</v>
      </c>
      <c r="Z27" s="91">
        <v>0.77309319423910194</v>
      </c>
      <c r="AA27" s="91">
        <v>0.77309319423910194</v>
      </c>
      <c r="AB27" s="91">
        <v>19.007210077547491</v>
      </c>
      <c r="AC27" s="91">
        <v>0</v>
      </c>
      <c r="AD27" s="91">
        <v>1.200223457323478</v>
      </c>
      <c r="AE27" s="91">
        <v>0</v>
      </c>
      <c r="AF27" s="91">
        <v>5.4607936835165898</v>
      </c>
      <c r="AG27" s="91">
        <v>4.8957532820758598E-2</v>
      </c>
      <c r="AH27" s="91">
        <v>5.5919590249397801</v>
      </c>
      <c r="AI27" s="91">
        <v>3.3042723226739797E-2</v>
      </c>
      <c r="AJ27" s="91">
        <v>9.0383651477702891</v>
      </c>
      <c r="AK27" s="91">
        <v>0</v>
      </c>
      <c r="AL27" s="91">
        <v>97.283669141575189</v>
      </c>
      <c r="AM27" s="91">
        <v>2527.24322157508</v>
      </c>
      <c r="AN27" s="91">
        <v>280.80481296119501</v>
      </c>
      <c r="AO27" s="91">
        <v>2808.0480345362803</v>
      </c>
      <c r="AP27" s="91">
        <v>0</v>
      </c>
      <c r="AQ27" s="91">
        <v>2.1990676141801271</v>
      </c>
      <c r="AR27" s="91">
        <v>25.449305547997298</v>
      </c>
      <c r="AS27" s="91">
        <v>24.039188137369898</v>
      </c>
      <c r="AT27" s="91">
        <v>14.93216225436927</v>
      </c>
      <c r="AU27" s="91">
        <v>1.481215206049483</v>
      </c>
      <c r="AV27" s="91">
        <v>18.830863820940539</v>
      </c>
      <c r="AW27" s="91">
        <v>12.45755324385874</v>
      </c>
      <c r="AX27" s="91">
        <v>0</v>
      </c>
      <c r="AY27" s="91">
        <v>2.96237683535331</v>
      </c>
      <c r="AZ27" s="91">
        <v>565.83256423254193</v>
      </c>
      <c r="BA27" s="91">
        <v>465.33018046230899</v>
      </c>
      <c r="BB27" s="91">
        <v>100.5023837702342</v>
      </c>
      <c r="BC27" s="91">
        <v>7.1203822814530603E-3</v>
      </c>
      <c r="BD27" s="91">
        <v>0.1218620946113526</v>
      </c>
      <c r="BE27" s="91">
        <v>249.454429049091</v>
      </c>
      <c r="BF27" s="91">
        <v>10.21775415157877</v>
      </c>
      <c r="BG27" s="91">
        <v>6.2521960088625699</v>
      </c>
      <c r="BH27" s="91">
        <v>1.9037708839982952</v>
      </c>
      <c r="BI27" s="91">
        <v>0.38429203183474098</v>
      </c>
      <c r="BJ27" s="91">
        <v>15.56859965707104</v>
      </c>
      <c r="BK27" s="91">
        <v>1.387214595324215</v>
      </c>
      <c r="BL27" s="91">
        <v>38.4747211346086</v>
      </c>
      <c r="BM27" s="91">
        <v>64.993641810435491</v>
      </c>
      <c r="BN27" s="91">
        <v>1.838316349366439</v>
      </c>
      <c r="BO27" s="91">
        <v>1273.681974159625</v>
      </c>
      <c r="BP27" s="91">
        <v>16.262131119197072</v>
      </c>
      <c r="BQ27" s="91">
        <v>31.203928746617201</v>
      </c>
      <c r="BR27" s="91">
        <v>0.41656246535381303</v>
      </c>
      <c r="BS27" s="91">
        <v>15.7217647265206</v>
      </c>
      <c r="BT27" s="91">
        <v>0</v>
      </c>
      <c r="BU27" s="91">
        <v>0.21602296228442919</v>
      </c>
      <c r="BV27" s="91">
        <v>95.19846965084281</v>
      </c>
      <c r="BW27" s="91">
        <v>37.507723677030498</v>
      </c>
      <c r="BX27" s="48"/>
      <c r="BY27" s="79">
        <f t="shared" si="0"/>
        <v>2.1148555577512728E-4</v>
      </c>
      <c r="BZ27" s="54">
        <f t="shared" si="1"/>
        <v>-1.6433748875230051E-3</v>
      </c>
      <c r="CA27" s="79">
        <f t="shared" si="2"/>
        <v>1.9585924533176173E-3</v>
      </c>
      <c r="CB27" s="79">
        <f t="shared" si="3"/>
        <v>3.4847660653115377E-2</v>
      </c>
      <c r="CC27" s="79">
        <f t="shared" si="4"/>
        <v>2.1636213424035241E-3</v>
      </c>
      <c r="CD27" s="79">
        <f t="shared" si="5"/>
        <v>4.3562754833867557E-3</v>
      </c>
      <c r="CE27" s="79">
        <f t="shared" si="6"/>
        <v>7.6739857852061062E-4</v>
      </c>
      <c r="CF27" s="79">
        <f t="shared" si="7"/>
        <v>2.3821962433245533E-3</v>
      </c>
      <c r="CH27" s="91">
        <f t="shared" si="8"/>
        <v>5.4890708362804617</v>
      </c>
      <c r="CI27" s="91">
        <f t="shared" si="9"/>
        <v>5.5244435596250696</v>
      </c>
    </row>
    <row r="28" spans="1:87" x14ac:dyDescent="0.25">
      <c r="A28" s="90" t="s">
        <v>27</v>
      </c>
      <c r="B28" s="91">
        <v>4676.1710288000004</v>
      </c>
      <c r="C28" s="91">
        <v>10.02198834</v>
      </c>
      <c r="D28" s="91">
        <v>7965.9090656999997</v>
      </c>
      <c r="E28" s="91">
        <v>444.03548413999999</v>
      </c>
      <c r="F28" s="91">
        <v>510.38667323999999</v>
      </c>
      <c r="G28" s="91">
        <v>17158.045198</v>
      </c>
      <c r="H28" s="91">
        <v>178.50364895999999</v>
      </c>
      <c r="I28" s="91">
        <v>31.76265604</v>
      </c>
      <c r="J28" s="91"/>
      <c r="K28" s="91" t="s">
        <v>27</v>
      </c>
      <c r="L28" s="91">
        <v>0</v>
      </c>
      <c r="M28" s="91">
        <v>0</v>
      </c>
      <c r="N28" s="91">
        <v>6.2905205376345405E-2</v>
      </c>
      <c r="O28" s="91">
        <v>6.2905205376345405E-2</v>
      </c>
      <c r="P28" s="91">
        <v>2.53532938044609E-2</v>
      </c>
      <c r="Q28" s="91">
        <v>0</v>
      </c>
      <c r="R28" s="91">
        <v>0.23061202652336499</v>
      </c>
      <c r="S28" s="91">
        <v>160.80813192700489</v>
      </c>
      <c r="T28" s="91">
        <v>4655.5811376951606</v>
      </c>
      <c r="U28" s="91">
        <v>1.3209991751021</v>
      </c>
      <c r="V28" s="91">
        <v>32.729970716598004</v>
      </c>
      <c r="W28" s="91">
        <v>0.67097462511946193</v>
      </c>
      <c r="X28" s="91">
        <v>0</v>
      </c>
      <c r="Y28" s="91">
        <v>0</v>
      </c>
      <c r="Z28" s="91">
        <v>1.698478296224033</v>
      </c>
      <c r="AA28" s="91">
        <v>1.698478296224033</v>
      </c>
      <c r="AB28" s="91">
        <v>31.7303730065554</v>
      </c>
      <c r="AC28" s="91">
        <v>0</v>
      </c>
      <c r="AD28" s="91">
        <v>3.1406631828623599</v>
      </c>
      <c r="AE28" s="91">
        <v>0</v>
      </c>
      <c r="AF28" s="91">
        <v>0</v>
      </c>
      <c r="AG28" s="91">
        <v>0</v>
      </c>
      <c r="AH28" s="91">
        <v>0</v>
      </c>
      <c r="AI28" s="91">
        <v>0</v>
      </c>
      <c r="AJ28" s="91">
        <v>10.014601234588302</v>
      </c>
      <c r="AK28" s="91">
        <v>0</v>
      </c>
      <c r="AL28" s="91">
        <v>210.2827803590225</v>
      </c>
      <c r="AM28" s="91">
        <v>7084.1971461168196</v>
      </c>
      <c r="AN28" s="91">
        <v>787.13305865947905</v>
      </c>
      <c r="AO28" s="91">
        <v>7871.33020477631</v>
      </c>
      <c r="AP28" s="91">
        <v>0</v>
      </c>
      <c r="AQ28" s="91">
        <v>7.0401125259291</v>
      </c>
      <c r="AR28" s="91">
        <v>30.069758086828998</v>
      </c>
      <c r="AS28" s="91">
        <v>52.419279153755802</v>
      </c>
      <c r="AT28" s="91">
        <v>17.428405970116309</v>
      </c>
      <c r="AU28" s="91">
        <v>0.551757788102756</v>
      </c>
      <c r="AV28" s="91">
        <v>22.079307384932449</v>
      </c>
      <c r="AW28" s="91">
        <v>14.808112347536561</v>
      </c>
      <c r="AX28" s="91">
        <v>0</v>
      </c>
      <c r="AY28" s="91">
        <v>2.3655271846425969</v>
      </c>
      <c r="AZ28" s="91">
        <v>776.57494902797396</v>
      </c>
      <c r="BA28" s="91">
        <v>510.90113793541798</v>
      </c>
      <c r="BB28" s="91">
        <v>265.6738110925545</v>
      </c>
      <c r="BC28" s="91">
        <v>0</v>
      </c>
      <c r="BD28" s="91">
        <v>0.1424771443013276</v>
      </c>
      <c r="BE28" s="91">
        <v>293.64533377425744</v>
      </c>
      <c r="BF28" s="91">
        <v>0</v>
      </c>
      <c r="BG28" s="91">
        <v>7.9121791586060102</v>
      </c>
      <c r="BH28" s="91">
        <v>2.1274433053897481</v>
      </c>
      <c r="BI28" s="91">
        <v>0.49071614323429003</v>
      </c>
      <c r="BJ28" s="91">
        <v>19.70381409525061</v>
      </c>
      <c r="BK28" s="91">
        <v>8.975343256224031</v>
      </c>
      <c r="BL28" s="91">
        <v>45.489234290690298</v>
      </c>
      <c r="BM28" s="91">
        <v>51.918504274210804</v>
      </c>
      <c r="BN28" s="91">
        <v>2.168566987317909</v>
      </c>
      <c r="BO28" s="91">
        <v>17068.101984331719</v>
      </c>
      <c r="BP28" s="91">
        <v>31.904139010712399</v>
      </c>
      <c r="BQ28" s="91">
        <v>418.16853775368799</v>
      </c>
      <c r="BR28" s="91">
        <v>0</v>
      </c>
      <c r="BS28" s="91">
        <v>24.944086078501229</v>
      </c>
      <c r="BT28" s="91">
        <v>0</v>
      </c>
      <c r="BU28" s="91">
        <v>2.49322837480777E-2</v>
      </c>
      <c r="BV28" s="91">
        <v>177.57976201105569</v>
      </c>
      <c r="BW28" s="91">
        <v>77.521391111638607</v>
      </c>
      <c r="BX28" s="48"/>
      <c r="BY28" s="79">
        <f t="shared" si="0"/>
        <v>-4.4031518475327429E-3</v>
      </c>
      <c r="BZ28" s="54">
        <f t="shared" si="1"/>
        <v>-7.37089803049852E-4</v>
      </c>
      <c r="CA28" s="79">
        <f t="shared" si="2"/>
        <v>-1.1872952621431745E-2</v>
      </c>
      <c r="CB28" s="79">
        <f t="shared" si="3"/>
        <v>0.74890290700985407</v>
      </c>
      <c r="CC28" s="79">
        <f t="shared" si="4"/>
        <v>1.0079900639883425E-3</v>
      </c>
      <c r="CD28" s="79">
        <f t="shared" si="5"/>
        <v>-5.2420431716058711E-3</v>
      </c>
      <c r="CE28" s="79">
        <f t="shared" si="6"/>
        <v>-5.1757314448587534E-3</v>
      </c>
      <c r="CF28" s="79">
        <f t="shared" si="7"/>
        <v>-1.0163833088751855E-3</v>
      </c>
      <c r="CH28" s="91">
        <f t="shared" si="8"/>
        <v>-94.578860923689717</v>
      </c>
      <c r="CI28" s="91">
        <f t="shared" si="9"/>
        <v>-89.943213668280805</v>
      </c>
    </row>
    <row r="29" spans="1:87" x14ac:dyDescent="0.25">
      <c r="A29" s="90" t="s">
        <v>28</v>
      </c>
      <c r="B29" s="91">
        <v>485.85154390000002</v>
      </c>
      <c r="C29" s="91">
        <v>175.58247058000001</v>
      </c>
      <c r="D29" s="91">
        <v>1278.4288644000001</v>
      </c>
      <c r="E29" s="91">
        <v>298.95874020000002</v>
      </c>
      <c r="F29" s="91">
        <v>293.63583877999997</v>
      </c>
      <c r="G29" s="91"/>
      <c r="H29" s="91">
        <v>202.90791856000001</v>
      </c>
      <c r="I29" s="91"/>
      <c r="J29" s="91"/>
      <c r="K29" s="91" t="s">
        <v>28</v>
      </c>
      <c r="L29" s="91">
        <v>0</v>
      </c>
      <c r="M29" s="91">
        <v>1.8150634212316122E-2</v>
      </c>
      <c r="N29" s="91">
        <v>4.8718314621008799E-2</v>
      </c>
      <c r="O29" s="91">
        <v>4.8718314621008799E-2</v>
      </c>
      <c r="P29" s="91">
        <v>1.9921829013376448E-2</v>
      </c>
      <c r="Q29" s="91">
        <v>1.2927456806274339E-2</v>
      </c>
      <c r="R29" s="91">
        <v>0.74330965355324297</v>
      </c>
      <c r="S29" s="91">
        <v>544.65379297588606</v>
      </c>
      <c r="T29" s="91">
        <v>484.21749976024603</v>
      </c>
      <c r="U29" s="91">
        <v>0.94682850941483698</v>
      </c>
      <c r="V29" s="91">
        <v>21.041002048181902</v>
      </c>
      <c r="W29" s="91">
        <v>0.48092229956910504</v>
      </c>
      <c r="X29" s="91">
        <v>4.7531507216587499E-2</v>
      </c>
      <c r="Y29" s="91">
        <v>0</v>
      </c>
      <c r="Z29" s="91">
        <v>182.99508806894391</v>
      </c>
      <c r="AA29" s="91">
        <v>182.99508806894391</v>
      </c>
      <c r="AB29" s="91">
        <v>0</v>
      </c>
      <c r="AC29" s="91">
        <v>0</v>
      </c>
      <c r="AD29" s="91">
        <v>0.46912758993479797</v>
      </c>
      <c r="AE29" s="91">
        <v>0</v>
      </c>
      <c r="AF29" s="91">
        <v>0.37145967667697299</v>
      </c>
      <c r="AG29" s="91">
        <v>3.3302613402999203E-3</v>
      </c>
      <c r="AH29" s="91">
        <v>0.38037926601299499</v>
      </c>
      <c r="AI29" s="91">
        <v>2.2476026690421399E-3</v>
      </c>
      <c r="AJ29" s="91">
        <v>175.2766315844066</v>
      </c>
      <c r="AK29" s="91">
        <v>0</v>
      </c>
      <c r="AL29" s="91">
        <v>223.21946424378598</v>
      </c>
      <c r="AM29" s="91">
        <v>1145.726490449026</v>
      </c>
      <c r="AN29" s="91">
        <v>127.3029775942062</v>
      </c>
      <c r="AO29" s="91">
        <v>1273.0294680432321</v>
      </c>
      <c r="AP29" s="91">
        <v>0</v>
      </c>
      <c r="AQ29" s="91">
        <v>1.8084102115720599</v>
      </c>
      <c r="AR29" s="91">
        <v>2.3250783330853002</v>
      </c>
      <c r="AS29" s="91">
        <v>8.0352971407265201</v>
      </c>
      <c r="AT29" s="91">
        <v>3.1503424930967601</v>
      </c>
      <c r="AU29" s="91">
        <v>8.2936214047851191</v>
      </c>
      <c r="AV29" s="91">
        <v>19.887508153243239</v>
      </c>
      <c r="AW29" s="91">
        <v>4.6442258427994201</v>
      </c>
      <c r="AX29" s="91">
        <v>0</v>
      </c>
      <c r="AY29" s="91">
        <v>1.160001376676201</v>
      </c>
      <c r="AZ29" s="91">
        <v>302.72280220781801</v>
      </c>
      <c r="BA29" s="91">
        <v>292.86255438405499</v>
      </c>
      <c r="BB29" s="91">
        <v>9.86024782376251</v>
      </c>
      <c r="BC29" s="91">
        <v>4.8434442809349603E-4</v>
      </c>
      <c r="BD29" s="91">
        <v>8.0722785319422099E-5</v>
      </c>
      <c r="BE29" s="91">
        <v>8.7110888220153502</v>
      </c>
      <c r="BF29" s="91">
        <v>0.69503342758092201</v>
      </c>
      <c r="BG29" s="91">
        <v>53.357025895489798</v>
      </c>
      <c r="BH29" s="91">
        <v>13.288432752856359</v>
      </c>
      <c r="BI29" s="91">
        <v>7.1181496445598107</v>
      </c>
      <c r="BJ29" s="91">
        <v>133.34913267745821</v>
      </c>
      <c r="BK29" s="91">
        <v>4.9460068111778597</v>
      </c>
      <c r="BL29" s="91">
        <v>7.2619340668110599</v>
      </c>
      <c r="BM29" s="91">
        <v>29.620306795196001</v>
      </c>
      <c r="BN29" s="91">
        <v>1.0763118878729249E-4</v>
      </c>
      <c r="BO29" s="91">
        <v>0</v>
      </c>
      <c r="BP29" s="91">
        <v>4.1418989930318197</v>
      </c>
      <c r="BQ29" s="91">
        <v>0</v>
      </c>
      <c r="BR29" s="91">
        <v>2.8335773970027997E-2</v>
      </c>
      <c r="BS29" s="91">
        <v>0.62357936236048794</v>
      </c>
      <c r="BT29" s="91">
        <v>0</v>
      </c>
      <c r="BU29" s="91">
        <v>4.05529966672728E-2</v>
      </c>
      <c r="BV29" s="91">
        <v>202.15492134459788</v>
      </c>
      <c r="BW29" s="91">
        <v>0.16434880557548892</v>
      </c>
      <c r="BX29" s="48"/>
      <c r="BY29" s="79">
        <f t="shared" si="0"/>
        <v>-3.3632580986308895E-3</v>
      </c>
      <c r="BZ29" s="79">
        <f t="shared" si="1"/>
        <v>-1.7418538113920452E-3</v>
      </c>
      <c r="CA29" s="79">
        <f t="shared" si="2"/>
        <v>-4.223462491440259E-3</v>
      </c>
      <c r="CB29" s="79">
        <f t="shared" si="3"/>
        <v>1.2590573553059091E-2</v>
      </c>
      <c r="CC29" s="79">
        <f t="shared" si="4"/>
        <v>-2.6334809782001768E-3</v>
      </c>
      <c r="CD29" s="79" t="str">
        <f t="shared" si="5"/>
        <v/>
      </c>
      <c r="CE29" s="79">
        <f t="shared" si="6"/>
        <v>-3.7110292232359105E-3</v>
      </c>
      <c r="CF29" s="79" t="str">
        <f t="shared" si="7"/>
        <v/>
      </c>
      <c r="CH29" s="91">
        <f t="shared" si="8"/>
        <v>-5.3993963567679657</v>
      </c>
      <c r="CI29" s="91">
        <f t="shared" si="9"/>
        <v>0</v>
      </c>
    </row>
    <row r="30" spans="1:87" x14ac:dyDescent="0.25">
      <c r="A30" s="90" t="s">
        <v>29</v>
      </c>
      <c r="B30" s="91">
        <v>114.3282986</v>
      </c>
      <c r="C30" s="91">
        <v>0.86626166000000004</v>
      </c>
      <c r="D30" s="91">
        <v>148.24844904</v>
      </c>
      <c r="E30" s="91">
        <v>17.22286428</v>
      </c>
      <c r="F30" s="91">
        <v>16.656348179999998</v>
      </c>
      <c r="G30" s="91">
        <v>53.055020399999997</v>
      </c>
      <c r="H30" s="91">
        <v>20.13127682</v>
      </c>
      <c r="I30" s="91">
        <v>1.23066152</v>
      </c>
      <c r="J30" s="91"/>
      <c r="K30" s="91" t="s">
        <v>29</v>
      </c>
      <c r="L30" s="91">
        <v>1.7817045158374509E-3</v>
      </c>
      <c r="M30" s="91">
        <v>3.58881913523701E-3</v>
      </c>
      <c r="N30" s="91">
        <v>3.9371559948610198E-2</v>
      </c>
      <c r="O30" s="91">
        <v>3.9229819141453903E-2</v>
      </c>
      <c r="P30" s="91">
        <v>1.9039673043535769E-2</v>
      </c>
      <c r="Q30" s="91">
        <v>8.54421456196917E-4</v>
      </c>
      <c r="R30" s="91">
        <v>0.23785648192317899</v>
      </c>
      <c r="S30" s="91">
        <v>114.97957405219429</v>
      </c>
      <c r="T30" s="91">
        <v>113.96338740168761</v>
      </c>
      <c r="U30" s="91">
        <v>0.89470962961027589</v>
      </c>
      <c r="V30" s="91">
        <v>17.387072209415489</v>
      </c>
      <c r="W30" s="91">
        <v>0.39866950839167203</v>
      </c>
      <c r="X30" s="91">
        <v>3.3197726379514598E-3</v>
      </c>
      <c r="Y30" s="91">
        <v>1.0249255113345119E-3</v>
      </c>
      <c r="Z30" s="91">
        <v>9.1203481393126999</v>
      </c>
      <c r="AA30" s="91">
        <v>9.1203481393126999</v>
      </c>
      <c r="AB30" s="91">
        <v>1.226695963513506</v>
      </c>
      <c r="AC30" s="91">
        <v>0</v>
      </c>
      <c r="AD30" s="91">
        <v>0.38988234684766498</v>
      </c>
      <c r="AE30" s="91">
        <v>9.7625018444969598E-4</v>
      </c>
      <c r="AF30" s="91">
        <v>2.70480593750888E-2</v>
      </c>
      <c r="AG30" s="91">
        <v>2.3411109442947001E-3</v>
      </c>
      <c r="AH30" s="91">
        <v>3.66175969642355E-3</v>
      </c>
      <c r="AI30" s="91">
        <v>4.39214449279914E-4</v>
      </c>
      <c r="AJ30" s="91">
        <v>0.86347152344891009</v>
      </c>
      <c r="AK30" s="91">
        <v>0</v>
      </c>
      <c r="AL30" s="91">
        <v>37.462030897777097</v>
      </c>
      <c r="AM30" s="91">
        <v>133.00354210001268</v>
      </c>
      <c r="AN30" s="91">
        <v>14.77837112165656</v>
      </c>
      <c r="AO30" s="91">
        <v>147.78191322166919</v>
      </c>
      <c r="AP30" s="91">
        <v>7.2846781957373698E-6</v>
      </c>
      <c r="AQ30" s="91">
        <v>1.504334970215556</v>
      </c>
      <c r="AR30" s="91">
        <v>0.16709271317316748</v>
      </c>
      <c r="AS30" s="91">
        <v>3.5456059357793501</v>
      </c>
      <c r="AT30" s="91">
        <v>0.211215954849341</v>
      </c>
      <c r="AU30" s="91">
        <v>0.78601178701146801</v>
      </c>
      <c r="AV30" s="91">
        <v>0.9827530878486741</v>
      </c>
      <c r="AW30" s="91">
        <v>0.28806762457491997</v>
      </c>
      <c r="AX30" s="91">
        <v>0</v>
      </c>
      <c r="AY30" s="91">
        <v>0.11379636568064941</v>
      </c>
      <c r="AZ30" s="91">
        <v>17.194058411459608</v>
      </c>
      <c r="BA30" s="91">
        <v>16.603851088807673</v>
      </c>
      <c r="BB30" s="91">
        <v>0.59020732265193898</v>
      </c>
      <c r="BC30" s="91">
        <v>0</v>
      </c>
      <c r="BD30" s="91">
        <v>1.7243913865418832E-3</v>
      </c>
      <c r="BE30" s="91">
        <v>1.5509870092649221</v>
      </c>
      <c r="BF30" s="91">
        <v>2.3251508788174301E-2</v>
      </c>
      <c r="BG30" s="91">
        <v>2.6186139541548799</v>
      </c>
      <c r="BH30" s="91">
        <v>0.863667741419885</v>
      </c>
      <c r="BI30" s="91">
        <v>0.37717502934903002</v>
      </c>
      <c r="BJ30" s="91">
        <v>6.54475592078792</v>
      </c>
      <c r="BK30" s="91">
        <v>3.61227768397052</v>
      </c>
      <c r="BL30" s="91">
        <v>0.54068110583838902</v>
      </c>
      <c r="BM30" s="91">
        <v>1.5271592012654529</v>
      </c>
      <c r="BN30" s="91">
        <v>6.8976934142429601E-3</v>
      </c>
      <c r="BO30" s="91">
        <v>52.879689148299299</v>
      </c>
      <c r="BP30" s="91">
        <v>0.87604977819348795</v>
      </c>
      <c r="BQ30" s="91">
        <v>0</v>
      </c>
      <c r="BR30" s="91">
        <v>7.5798384962273398E-4</v>
      </c>
      <c r="BS30" s="91">
        <v>8.0533376401505596E-2</v>
      </c>
      <c r="BT30" s="91">
        <v>0</v>
      </c>
      <c r="BU30" s="91">
        <v>3.8706881780452604E-2</v>
      </c>
      <c r="BV30" s="91">
        <v>20.066349531793328</v>
      </c>
      <c r="BW30" s="91">
        <v>0.13299665797163751</v>
      </c>
      <c r="BX30" s="48"/>
      <c r="BY30" s="79">
        <f t="shared" si="0"/>
        <v>-3.1917836859367424E-3</v>
      </c>
      <c r="BZ30" s="79">
        <f t="shared" si="1"/>
        <v>-3.2208935012660606E-3</v>
      </c>
      <c r="CA30" s="79">
        <f t="shared" si="2"/>
        <v>-3.1469861664787605E-3</v>
      </c>
      <c r="CB30" s="79">
        <f t="shared" si="3"/>
        <v>-1.6725364650200796E-3</v>
      </c>
      <c r="CC30" s="79">
        <f t="shared" si="4"/>
        <v>-3.1517767655314163E-3</v>
      </c>
      <c r="CD30" s="79">
        <f t="shared" si="5"/>
        <v>-3.3047061405087601E-3</v>
      </c>
      <c r="CE30" s="79">
        <f t="shared" si="6"/>
        <v>-3.2251947448344617E-3</v>
      </c>
      <c r="CF30" s="79">
        <f t="shared" si="7"/>
        <v>-3.2222966445672185E-3</v>
      </c>
      <c r="CH30" s="91">
        <f t="shared" si="8"/>
        <v>-0.46653581833081148</v>
      </c>
      <c r="CI30" s="91">
        <f t="shared" si="9"/>
        <v>-0.17533125170069752</v>
      </c>
    </row>
    <row r="31" spans="1:87" x14ac:dyDescent="0.25">
      <c r="A31" s="90" t="s">
        <v>30</v>
      </c>
      <c r="B31" s="91">
        <v>680.29105073999995</v>
      </c>
      <c r="C31" s="91">
        <v>107.36569434</v>
      </c>
      <c r="D31" s="91">
        <v>1092.0077577</v>
      </c>
      <c r="E31" s="91">
        <v>188.40660376</v>
      </c>
      <c r="F31" s="91">
        <v>169.73744156000001</v>
      </c>
      <c r="G31" s="91">
        <v>297.50122521999998</v>
      </c>
      <c r="H31" s="91">
        <v>82.03429912</v>
      </c>
      <c r="I31" s="91">
        <v>7.98905376</v>
      </c>
      <c r="J31" s="91"/>
      <c r="K31" s="91" t="s">
        <v>30</v>
      </c>
      <c r="L31" s="91">
        <v>0</v>
      </c>
      <c r="M31" s="91">
        <v>0</v>
      </c>
      <c r="N31" s="91">
        <v>0.13876888765396239</v>
      </c>
      <c r="O31" s="91">
        <v>0.13876888765396239</v>
      </c>
      <c r="P31" s="91">
        <v>5.59293108186312E-2</v>
      </c>
      <c r="Q31" s="91">
        <v>0</v>
      </c>
      <c r="R31" s="91">
        <v>2.6101199287362702</v>
      </c>
      <c r="S31" s="91">
        <v>453.59811231090396</v>
      </c>
      <c r="T31" s="91">
        <v>678.23010476407694</v>
      </c>
      <c r="U31" s="91">
        <v>5.2884508990260999</v>
      </c>
      <c r="V31" s="91">
        <v>65.853031471363607</v>
      </c>
      <c r="W31" s="91">
        <v>1.480168054650373</v>
      </c>
      <c r="X31" s="91">
        <v>0</v>
      </c>
      <c r="Y31" s="91">
        <v>0</v>
      </c>
      <c r="Z31" s="91">
        <v>36.783990652547601</v>
      </c>
      <c r="AA31" s="91">
        <v>36.783990652547601</v>
      </c>
      <c r="AB31" s="91">
        <v>7.9642694774671003</v>
      </c>
      <c r="AC31" s="91">
        <v>0</v>
      </c>
      <c r="AD31" s="91">
        <v>1.4438664884042391</v>
      </c>
      <c r="AE31" s="91">
        <v>0</v>
      </c>
      <c r="AF31" s="91">
        <v>0</v>
      </c>
      <c r="AG31" s="91">
        <v>0</v>
      </c>
      <c r="AH31" s="91">
        <v>0</v>
      </c>
      <c r="AI31" s="91">
        <v>0</v>
      </c>
      <c r="AJ31" s="91">
        <v>107.1685819747901</v>
      </c>
      <c r="AK31" s="91">
        <v>0</v>
      </c>
      <c r="AL31" s="91">
        <v>147.634516855768</v>
      </c>
      <c r="AM31" s="91">
        <v>979.96847205079303</v>
      </c>
      <c r="AN31" s="91">
        <v>108.8853510534388</v>
      </c>
      <c r="AO31" s="91">
        <v>1088.8538231042321</v>
      </c>
      <c r="AP31" s="91">
        <v>0</v>
      </c>
      <c r="AQ31" s="91">
        <v>5.84823336962691</v>
      </c>
      <c r="AR31" s="91">
        <v>1.809673402360046</v>
      </c>
      <c r="AS31" s="91">
        <v>13.59003949433356</v>
      </c>
      <c r="AT31" s="91">
        <v>2.25248482851898</v>
      </c>
      <c r="AU31" s="91">
        <v>8.9943093314593998</v>
      </c>
      <c r="AV31" s="91">
        <v>9.5464110049218096</v>
      </c>
      <c r="AW31" s="91">
        <v>3.0066812729377004</v>
      </c>
      <c r="AX31" s="91">
        <v>0</v>
      </c>
      <c r="AY31" s="91">
        <v>1.319165055606077</v>
      </c>
      <c r="AZ31" s="91">
        <v>188.79789056742561</v>
      </c>
      <c r="BA31" s="91">
        <v>169.29390037499508</v>
      </c>
      <c r="BB31" s="91">
        <v>19.503990192430443</v>
      </c>
      <c r="BC31" s="91">
        <v>0</v>
      </c>
      <c r="BD31" s="91">
        <v>2.2928004761983402E-2</v>
      </c>
      <c r="BE31" s="91">
        <v>19.088115192601279</v>
      </c>
      <c r="BF31" s="91">
        <v>0.30913806996367799</v>
      </c>
      <c r="BG31" s="91">
        <v>25.362538249860698</v>
      </c>
      <c r="BH31" s="91">
        <v>9.1312768968843088</v>
      </c>
      <c r="BI31" s="91">
        <v>3.7539775561434401</v>
      </c>
      <c r="BJ31" s="91">
        <v>63.390534477973006</v>
      </c>
      <c r="BK31" s="91">
        <v>13.783376690505229</v>
      </c>
      <c r="BL31" s="91">
        <v>5.9021332003064302</v>
      </c>
      <c r="BM31" s="91">
        <v>15.31282286986667</v>
      </c>
      <c r="BN31" s="91">
        <v>9.1710960829378713E-2</v>
      </c>
      <c r="BO31" s="91">
        <v>296.585863584604</v>
      </c>
      <c r="BP31" s="91">
        <v>3.0410043490452399</v>
      </c>
      <c r="BQ31" s="91">
        <v>0</v>
      </c>
      <c r="BR31" s="91">
        <v>0</v>
      </c>
      <c r="BS31" s="91">
        <v>0.25614800728340903</v>
      </c>
      <c r="BT31" s="91">
        <v>0</v>
      </c>
      <c r="BU31" s="91">
        <v>5.5000593541559797E-2</v>
      </c>
      <c r="BV31" s="91">
        <v>81.805229775404001</v>
      </c>
      <c r="BW31" s="91">
        <v>0.46700064084172399</v>
      </c>
      <c r="BX31" s="48"/>
      <c r="BY31" s="79">
        <f t="shared" si="0"/>
        <v>-3.0295062292546261E-3</v>
      </c>
      <c r="BZ31" s="79">
        <f t="shared" si="1"/>
        <v>-1.8358970844606921E-3</v>
      </c>
      <c r="CA31" s="79">
        <f t="shared" si="2"/>
        <v>-2.8881979761853581E-3</v>
      </c>
      <c r="CB31" s="79">
        <f t="shared" si="3"/>
        <v>2.0768210859745252E-3</v>
      </c>
      <c r="CC31" s="79">
        <f t="shared" si="4"/>
        <v>-2.613101628777325E-3</v>
      </c>
      <c r="CD31" s="79">
        <f t="shared" si="5"/>
        <v>-3.0768331616754809E-3</v>
      </c>
      <c r="CE31" s="79">
        <f t="shared" si="6"/>
        <v>-2.7923605985944434E-3</v>
      </c>
      <c r="CF31" s="79">
        <f t="shared" si="7"/>
        <v>-3.1022801044337522E-3</v>
      </c>
      <c r="CH31" s="91">
        <f t="shared" si="8"/>
        <v>-3.1539345957678506</v>
      </c>
      <c r="CI31" s="91">
        <f t="shared" si="9"/>
        <v>-0.91536163539598192</v>
      </c>
    </row>
    <row r="32" spans="1:87" x14ac:dyDescent="0.25">
      <c r="A32" s="90" t="s">
        <v>31</v>
      </c>
      <c r="B32" s="91">
        <v>162.64790374</v>
      </c>
      <c r="C32" s="91">
        <v>83.932783040000004</v>
      </c>
      <c r="D32" s="91">
        <v>403.08325187999998</v>
      </c>
      <c r="E32" s="91">
        <v>46.915571559999997</v>
      </c>
      <c r="F32" s="91">
        <v>45.791290619999998</v>
      </c>
      <c r="G32" s="91"/>
      <c r="H32" s="91">
        <v>22.21762652</v>
      </c>
      <c r="I32" s="91"/>
      <c r="J32" s="91"/>
      <c r="K32" s="91" t="s">
        <v>31</v>
      </c>
      <c r="L32" s="91">
        <v>0</v>
      </c>
      <c r="M32" s="91">
        <v>1.503080819579249E-2</v>
      </c>
      <c r="N32" s="91">
        <v>5.2776975153689598E-3</v>
      </c>
      <c r="O32" s="91">
        <v>5.2776975153689598E-3</v>
      </c>
      <c r="P32" s="91">
        <v>2.3640099207989504E-3</v>
      </c>
      <c r="Q32" s="91">
        <v>1.070486266042758E-2</v>
      </c>
      <c r="R32" s="91">
        <v>0.54503584331263899</v>
      </c>
      <c r="S32" s="91">
        <v>47.253000847992794</v>
      </c>
      <c r="T32" s="91">
        <v>162.3944076853121</v>
      </c>
      <c r="U32" s="91">
        <v>4.7689098090576795E-2</v>
      </c>
      <c r="V32" s="91">
        <v>1.0597714534301161</v>
      </c>
      <c r="W32" s="91">
        <v>2.4222614144082999E-2</v>
      </c>
      <c r="X32" s="91">
        <v>3.9360822475459606E-2</v>
      </c>
      <c r="Y32" s="91">
        <v>0</v>
      </c>
      <c r="Z32" s="91">
        <v>15.730494886243269</v>
      </c>
      <c r="AA32" s="91">
        <v>15.730494886243269</v>
      </c>
      <c r="AB32" s="91">
        <v>0</v>
      </c>
      <c r="AC32" s="91">
        <v>0</v>
      </c>
      <c r="AD32" s="91">
        <v>2.3628526920087892E-2</v>
      </c>
      <c r="AE32" s="91">
        <v>0</v>
      </c>
      <c r="AF32" s="91">
        <v>0.307610623936241</v>
      </c>
      <c r="AG32" s="91">
        <v>2.7577148718287798E-3</v>
      </c>
      <c r="AH32" s="91">
        <v>0.31499304375623405</v>
      </c>
      <c r="AI32" s="91">
        <v>1.861862706823857E-3</v>
      </c>
      <c r="AJ32" s="91">
        <v>83.783253322089593</v>
      </c>
      <c r="AK32" s="91">
        <v>0</v>
      </c>
      <c r="AL32" s="91">
        <v>23.269082282004099</v>
      </c>
      <c r="AM32" s="91">
        <v>362.75965899744699</v>
      </c>
      <c r="AN32" s="91">
        <v>40.306626009380501</v>
      </c>
      <c r="AO32" s="91">
        <v>403.06628500682802</v>
      </c>
      <c r="AP32" s="91">
        <v>0</v>
      </c>
      <c r="AQ32" s="91">
        <v>9.2014866510138404E-2</v>
      </c>
      <c r="AR32" s="91">
        <v>0.35020645314902599</v>
      </c>
      <c r="AS32" s="91">
        <v>3.7519289882316098</v>
      </c>
      <c r="AT32" s="91">
        <v>0.48356881992096301</v>
      </c>
      <c r="AU32" s="91">
        <v>1.299057084277186</v>
      </c>
      <c r="AV32" s="91">
        <v>3.00904559599199</v>
      </c>
      <c r="AW32" s="91">
        <v>0.69738779025226294</v>
      </c>
      <c r="AX32" s="91">
        <v>0</v>
      </c>
      <c r="AY32" s="91">
        <v>0.219329713784949</v>
      </c>
      <c r="AZ32" s="91">
        <v>46.915489760192202</v>
      </c>
      <c r="BA32" s="91">
        <v>45.724798553106496</v>
      </c>
      <c r="BB32" s="91">
        <v>1.190691207085653</v>
      </c>
      <c r="BC32" s="91">
        <v>4.0113240408516399E-4</v>
      </c>
      <c r="BD32" s="91">
        <v>6.6848768443040802E-5</v>
      </c>
      <c r="BE32" s="91">
        <v>1.3495881942492431</v>
      </c>
      <c r="BF32" s="91">
        <v>0.57562448673644107</v>
      </c>
      <c r="BG32" s="91">
        <v>8.0363152058290108</v>
      </c>
      <c r="BH32" s="91">
        <v>2.0112716799770709</v>
      </c>
      <c r="BI32" s="91">
        <v>1.0734100056769009</v>
      </c>
      <c r="BJ32" s="91">
        <v>20.08437502824664</v>
      </c>
      <c r="BK32" s="91">
        <v>0.75241088020910296</v>
      </c>
      <c r="BL32" s="91">
        <v>1.094087315156224</v>
      </c>
      <c r="BM32" s="91">
        <v>5.4409740582130404</v>
      </c>
      <c r="BN32" s="91">
        <v>8.914047300164789E-5</v>
      </c>
      <c r="BO32" s="91">
        <v>0</v>
      </c>
      <c r="BP32" s="91">
        <v>2.9707634366303699</v>
      </c>
      <c r="BQ32" s="91">
        <v>0</v>
      </c>
      <c r="BR32" s="91">
        <v>2.3465342957390001E-2</v>
      </c>
      <c r="BS32" s="91">
        <v>0.48069451199219404</v>
      </c>
      <c r="BT32" s="91">
        <v>0</v>
      </c>
      <c r="BU32" s="91">
        <v>2.0493819877418499E-2</v>
      </c>
      <c r="BV32" s="91">
        <v>22.183847186626743</v>
      </c>
      <c r="BW32" s="91">
        <v>1.8089506760473321E-2</v>
      </c>
      <c r="BX32" s="48"/>
      <c r="BY32" s="79">
        <f t="shared" si="0"/>
        <v>-1.5585571584932655E-3</v>
      </c>
      <c r="BZ32" s="79">
        <f t="shared" si="1"/>
        <v>-1.781541282137037E-3</v>
      </c>
      <c r="CA32" s="79">
        <f t="shared" si="2"/>
        <v>-4.2092726732798325E-5</v>
      </c>
      <c r="CB32" s="79">
        <f t="shared" si="3"/>
        <v>-1.7435534743569489E-6</v>
      </c>
      <c r="CC32" s="79">
        <f t="shared" si="4"/>
        <v>-1.4520679804657253E-3</v>
      </c>
      <c r="CD32" s="79" t="str">
        <f t="shared" si="5"/>
        <v/>
      </c>
      <c r="CE32" s="79">
        <f t="shared" si="6"/>
        <v>-1.5203844273306744E-3</v>
      </c>
      <c r="CF32" s="79" t="str">
        <f t="shared" si="7"/>
        <v/>
      </c>
      <c r="CH32" s="91">
        <f t="shared" si="8"/>
        <v>-1.6966873171952557E-2</v>
      </c>
      <c r="CI32" s="91">
        <f t="shared" si="9"/>
        <v>0</v>
      </c>
    </row>
    <row r="33" spans="1:87" x14ac:dyDescent="0.25">
      <c r="A33" s="90" t="s">
        <v>32</v>
      </c>
      <c r="B33" s="91">
        <v>3496.9317916999998</v>
      </c>
      <c r="C33" s="91">
        <v>278.61067120000001</v>
      </c>
      <c r="D33" s="91">
        <v>3072.4632799999999</v>
      </c>
      <c r="E33" s="91">
        <v>451.91578995999998</v>
      </c>
      <c r="F33" s="91">
        <v>419.72253572</v>
      </c>
      <c r="G33" s="91">
        <v>496.76799679999999</v>
      </c>
      <c r="H33" s="91">
        <v>442.67121666000003</v>
      </c>
      <c r="I33" s="91">
        <v>15.68187</v>
      </c>
      <c r="J33" s="91"/>
      <c r="K33" s="91" t="s">
        <v>32</v>
      </c>
      <c r="L33" s="91">
        <v>4.7887826738757695E-3</v>
      </c>
      <c r="M33" s="91">
        <v>0.20411125218097659</v>
      </c>
      <c r="N33" s="91">
        <v>1.018166896892871</v>
      </c>
      <c r="O33" s="91">
        <v>1.017786548458141</v>
      </c>
      <c r="P33" s="91">
        <v>0.421573985022899</v>
      </c>
      <c r="Q33" s="91">
        <v>0.123748982137425</v>
      </c>
      <c r="R33" s="91">
        <v>15.9734675711923</v>
      </c>
      <c r="S33" s="91">
        <v>2807.1026514243199</v>
      </c>
      <c r="T33" s="91">
        <v>3485.5793364087704</v>
      </c>
      <c r="U33" s="91">
        <v>31.335350807104799</v>
      </c>
      <c r="V33" s="91">
        <v>459.83421067904902</v>
      </c>
      <c r="W33" s="91">
        <v>10.439167544934261</v>
      </c>
      <c r="X33" s="91">
        <v>0.45547989606842998</v>
      </c>
      <c r="Y33" s="91">
        <v>2.7551329001250999E-3</v>
      </c>
      <c r="Z33" s="91">
        <v>105.16128557776861</v>
      </c>
      <c r="AA33" s="91">
        <v>105.16128557776861</v>
      </c>
      <c r="AB33" s="91">
        <v>15.63388249651392</v>
      </c>
      <c r="AC33" s="91">
        <v>0</v>
      </c>
      <c r="AD33" s="91">
        <v>10.18580691913556</v>
      </c>
      <c r="AE33" s="91">
        <v>2.62371920567468E-3</v>
      </c>
      <c r="AF33" s="91">
        <v>3.5625385249479997</v>
      </c>
      <c r="AG33" s="91">
        <v>3.7578336956629502E-2</v>
      </c>
      <c r="AH33" s="91">
        <v>3.5834995966445602</v>
      </c>
      <c r="AI33" s="91">
        <v>2.22971332044179E-2</v>
      </c>
      <c r="AJ33" s="91">
        <v>277.98061702464202</v>
      </c>
      <c r="AK33" s="91">
        <v>0</v>
      </c>
      <c r="AL33" s="91">
        <v>901.22953479235093</v>
      </c>
      <c r="AM33" s="91">
        <v>2756.2182954874597</v>
      </c>
      <c r="AN33" s="91">
        <v>306.24679179351398</v>
      </c>
      <c r="AO33" s="91">
        <v>3062.4650872809798</v>
      </c>
      <c r="AP33" s="91">
        <v>1.9576024438234751E-5</v>
      </c>
      <c r="AQ33" s="91">
        <v>39.652404182210802</v>
      </c>
      <c r="AR33" s="91">
        <v>3.4131158804433399</v>
      </c>
      <c r="AS33" s="91">
        <v>111.6721740738285</v>
      </c>
      <c r="AT33" s="91">
        <v>4.5890494409629703</v>
      </c>
      <c r="AU33" s="91">
        <v>12.89758409299095</v>
      </c>
      <c r="AV33" s="91">
        <v>27.792102089981498</v>
      </c>
      <c r="AW33" s="91">
        <v>6.6611001889360901</v>
      </c>
      <c r="AX33" s="91">
        <v>0</v>
      </c>
      <c r="AY33" s="91">
        <v>1.8807959328251669</v>
      </c>
      <c r="AZ33" s="91">
        <v>460.708838770944</v>
      </c>
      <c r="BA33" s="91">
        <v>418.54075444955504</v>
      </c>
      <c r="BB33" s="91">
        <v>42.168084321389699</v>
      </c>
      <c r="BC33" s="91">
        <v>1.1488635724797029E-3</v>
      </c>
      <c r="BD33" s="91">
        <v>5.9886222766028898E-3</v>
      </c>
      <c r="BE33" s="91">
        <v>16.265550243224919</v>
      </c>
      <c r="BF33" s="91">
        <v>1.7267393629744749</v>
      </c>
      <c r="BG33" s="91">
        <v>74.3145731474836</v>
      </c>
      <c r="BH33" s="91">
        <v>19.216545362081561</v>
      </c>
      <c r="BI33" s="91">
        <v>9.9998014989224906</v>
      </c>
      <c r="BJ33" s="91">
        <v>185.72748298384562</v>
      </c>
      <c r="BK33" s="91">
        <v>97.697667891785102</v>
      </c>
      <c r="BL33" s="91">
        <v>10.72977816994328</v>
      </c>
      <c r="BM33" s="91">
        <v>43.2959118626299</v>
      </c>
      <c r="BN33" s="91">
        <v>2.3486706460093501E-2</v>
      </c>
      <c r="BO33" s="91">
        <v>495.24016293134201</v>
      </c>
      <c r="BP33" s="91">
        <v>37.958960326611404</v>
      </c>
      <c r="BQ33" s="91">
        <v>0.43887852229547997</v>
      </c>
      <c r="BR33" s="91">
        <v>0.26825147897220403</v>
      </c>
      <c r="BS33" s="91">
        <v>5.6152011559566102</v>
      </c>
      <c r="BT33" s="91">
        <v>0</v>
      </c>
      <c r="BU33" s="91">
        <v>0.64023474007435899</v>
      </c>
      <c r="BV33" s="91">
        <v>441.20353639180502</v>
      </c>
      <c r="BW33" s="91">
        <v>3.4315204286959098</v>
      </c>
      <c r="BX33" s="48"/>
      <c r="BY33" s="79">
        <f t="shared" si="0"/>
        <v>-3.2464045533214712E-3</v>
      </c>
      <c r="BZ33" s="79">
        <f t="shared" si="1"/>
        <v>-2.26141436953689E-3</v>
      </c>
      <c r="CA33" s="79">
        <f t="shared" si="2"/>
        <v>-3.254129279299362E-3</v>
      </c>
      <c r="CB33" s="79">
        <f t="shared" si="3"/>
        <v>1.9457272806781781E-2</v>
      </c>
      <c r="CC33" s="79">
        <f t="shared" si="4"/>
        <v>-2.8156250138385063E-3</v>
      </c>
      <c r="CD33" s="79">
        <f t="shared" si="5"/>
        <v>-3.0755480999173309E-3</v>
      </c>
      <c r="CE33" s="79">
        <f t="shared" si="6"/>
        <v>-3.3155086957512387E-3</v>
      </c>
      <c r="CF33" s="79">
        <f t="shared" si="7"/>
        <v>-3.0600625745577782E-3</v>
      </c>
      <c r="CH33" s="91">
        <f t="shared" si="8"/>
        <v>-9.9981927190201532</v>
      </c>
      <c r="CI33" s="91">
        <f t="shared" si="9"/>
        <v>-1.5278338686579787</v>
      </c>
    </row>
    <row r="34" spans="1:87" x14ac:dyDescent="0.25">
      <c r="A34" s="90" t="s">
        <v>33</v>
      </c>
      <c r="B34" s="91">
        <v>6673.4501809000003</v>
      </c>
      <c r="C34" s="91">
        <v>268.96838537999997</v>
      </c>
      <c r="D34" s="91">
        <v>3049.31509994</v>
      </c>
      <c r="E34" s="91">
        <v>848.18598608000002</v>
      </c>
      <c r="F34" s="91">
        <v>771.28360780000003</v>
      </c>
      <c r="G34" s="91">
        <v>1227.7232715</v>
      </c>
      <c r="H34" s="91">
        <v>378.79580432</v>
      </c>
      <c r="I34" s="91">
        <v>29.855937180000002</v>
      </c>
      <c r="J34" s="91"/>
      <c r="K34" s="91" t="s">
        <v>33</v>
      </c>
      <c r="L34" s="91">
        <v>0</v>
      </c>
      <c r="M34" s="91">
        <v>0.20761975682082401</v>
      </c>
      <c r="N34" s="91">
        <v>0.41889558998961179</v>
      </c>
      <c r="O34" s="91">
        <v>0.41889558998961179</v>
      </c>
      <c r="P34" s="91">
        <v>0.17210788281801892</v>
      </c>
      <c r="Q34" s="91">
        <v>0.14787381698167409</v>
      </c>
      <c r="R34" s="91">
        <v>31.167802376678601</v>
      </c>
      <c r="S34" s="91">
        <v>1334.87155674219</v>
      </c>
      <c r="T34" s="91">
        <v>6658.3484522773106</v>
      </c>
      <c r="U34" s="91">
        <v>33.6634125408915</v>
      </c>
      <c r="V34" s="91">
        <v>184.82637666737082</v>
      </c>
      <c r="W34" s="91">
        <v>4.0251165969368801</v>
      </c>
      <c r="X34" s="91">
        <v>26.4245761470684</v>
      </c>
      <c r="Y34" s="91">
        <v>0</v>
      </c>
      <c r="Z34" s="91">
        <v>143.4380124381963</v>
      </c>
      <c r="AA34" s="91">
        <v>143.4380124381963</v>
      </c>
      <c r="AB34" s="91">
        <v>29.843965831842461</v>
      </c>
      <c r="AC34" s="91">
        <v>0</v>
      </c>
      <c r="AD34" s="91">
        <v>4.3214018557650418</v>
      </c>
      <c r="AE34" s="91">
        <v>0</v>
      </c>
      <c r="AF34" s="91">
        <v>4.2490118694068197</v>
      </c>
      <c r="AG34" s="91">
        <v>3.8094078303984202E-2</v>
      </c>
      <c r="AH34" s="91">
        <v>4.35097196052293</v>
      </c>
      <c r="AI34" s="91">
        <v>2.5711204759615698E-2</v>
      </c>
      <c r="AJ34" s="91">
        <v>268.45347487449499</v>
      </c>
      <c r="AK34" s="91">
        <v>0</v>
      </c>
      <c r="AL34" s="91">
        <v>563.33883085037598</v>
      </c>
      <c r="AM34" s="91">
        <v>2737.685532931644</v>
      </c>
      <c r="AN34" s="91">
        <v>304.18741912835799</v>
      </c>
      <c r="AO34" s="91">
        <v>3041.87295206</v>
      </c>
      <c r="AP34" s="91">
        <v>0</v>
      </c>
      <c r="AQ34" s="91">
        <v>18.329813721167099</v>
      </c>
      <c r="AR34" s="91">
        <v>11.24902702744202</v>
      </c>
      <c r="AS34" s="91">
        <v>46.150002186606855</v>
      </c>
      <c r="AT34" s="91">
        <v>10.462681277578429</v>
      </c>
      <c r="AU34" s="91">
        <v>13.895152752051668</v>
      </c>
      <c r="AV34" s="91">
        <v>41.863273058637304</v>
      </c>
      <c r="AW34" s="91">
        <v>10.59748187399482</v>
      </c>
      <c r="AX34" s="91">
        <v>0</v>
      </c>
      <c r="AY34" s="91">
        <v>19.62310898152748</v>
      </c>
      <c r="AZ34" s="91">
        <v>846.82042133393497</v>
      </c>
      <c r="BA34" s="91">
        <v>769.94519043648893</v>
      </c>
      <c r="BB34" s="91">
        <v>76.8752308974464</v>
      </c>
      <c r="BC34" s="91">
        <v>0.27307692025331098</v>
      </c>
      <c r="BD34" s="91">
        <v>3.8153552505828428E-2</v>
      </c>
      <c r="BE34" s="91">
        <v>121.51111118667069</v>
      </c>
      <c r="BF34" s="91">
        <v>7.7665580454923697</v>
      </c>
      <c r="BG34" s="91">
        <v>106.0756297298786</v>
      </c>
      <c r="BH34" s="91">
        <v>20.009189469512769</v>
      </c>
      <c r="BI34" s="91">
        <v>10.49402826782849</v>
      </c>
      <c r="BJ34" s="91">
        <v>265.12654587145801</v>
      </c>
      <c r="BK34" s="91">
        <v>39.220180991580214</v>
      </c>
      <c r="BL34" s="91">
        <v>47.983427723000105</v>
      </c>
      <c r="BM34" s="91">
        <v>82.408100193014604</v>
      </c>
      <c r="BN34" s="91">
        <v>0.56864450564107494</v>
      </c>
      <c r="BO34" s="91">
        <v>1227.688979640533</v>
      </c>
      <c r="BP34" s="91">
        <v>14.335622662542221</v>
      </c>
      <c r="BQ34" s="91">
        <v>25.67306474776364</v>
      </c>
      <c r="BR34" s="91">
        <v>0.32412583759696101</v>
      </c>
      <c r="BS34" s="91">
        <v>7.6159224216953403</v>
      </c>
      <c r="BT34" s="91">
        <v>0</v>
      </c>
      <c r="BU34" s="91">
        <v>0.66445445109145296</v>
      </c>
      <c r="BV34" s="91">
        <v>378.21465786438199</v>
      </c>
      <c r="BW34" s="91">
        <v>13.73739610661956</v>
      </c>
      <c r="BX34" s="48"/>
      <c r="BY34" s="79">
        <f t="shared" si="0"/>
        <v>-2.2629566735827603E-3</v>
      </c>
      <c r="BZ34" s="79">
        <f t="shared" si="1"/>
        <v>-1.9143904395214238E-3</v>
      </c>
      <c r="CA34" s="79">
        <f t="shared" si="2"/>
        <v>-2.4405965392512007E-3</v>
      </c>
      <c r="CB34" s="79">
        <f t="shared" si="3"/>
        <v>-1.6099826788888356E-3</v>
      </c>
      <c r="CC34" s="79">
        <f t="shared" si="4"/>
        <v>-1.7353115637045414E-3</v>
      </c>
      <c r="CD34" s="79">
        <f t="shared" si="5"/>
        <v>-2.793126127280991E-5</v>
      </c>
      <c r="CE34" s="79">
        <f t="shared" si="6"/>
        <v>-1.5341945422581002E-3</v>
      </c>
      <c r="CF34" s="79">
        <f t="shared" si="7"/>
        <v>-4.0097043631108595E-4</v>
      </c>
      <c r="CH34" s="91">
        <f t="shared" si="8"/>
        <v>-7.4421478799999932</v>
      </c>
      <c r="CI34" s="91">
        <f t="shared" si="9"/>
        <v>-3.4291859466975438E-2</v>
      </c>
    </row>
    <row r="35" spans="1:87" x14ac:dyDescent="0.25">
      <c r="A35" s="90" t="s">
        <v>34</v>
      </c>
      <c r="B35" s="91">
        <v>971.05748342000004</v>
      </c>
      <c r="C35" s="91">
        <v>43.811486360000004</v>
      </c>
      <c r="D35" s="91">
        <v>6253.3154799000004</v>
      </c>
      <c r="E35" s="91">
        <v>596.91543890000003</v>
      </c>
      <c r="F35" s="91">
        <v>395.66750669999999</v>
      </c>
      <c r="G35" s="91">
        <v>9725.9182497999991</v>
      </c>
      <c r="H35" s="91">
        <v>132.509503</v>
      </c>
      <c r="I35" s="91">
        <v>27.13334558</v>
      </c>
      <c r="J35" s="91"/>
      <c r="K35" s="91" t="s">
        <v>34</v>
      </c>
      <c r="L35" s="91">
        <v>0.16409745104691958</v>
      </c>
      <c r="M35" s="91">
        <v>0.36671013441844702</v>
      </c>
      <c r="N35" s="91">
        <v>0.20911383680536899</v>
      </c>
      <c r="O35" s="91">
        <v>0.1960821222168353</v>
      </c>
      <c r="P35" s="91">
        <v>0.37687798824385299</v>
      </c>
      <c r="Q35" s="91">
        <v>0.10449916756934891</v>
      </c>
      <c r="R35" s="91">
        <v>0.64498046855576208</v>
      </c>
      <c r="S35" s="91">
        <v>2.3131611932582601</v>
      </c>
      <c r="T35" s="91">
        <v>971.10562023931095</v>
      </c>
      <c r="U35" s="91">
        <v>0.64292001987466607</v>
      </c>
      <c r="V35" s="91">
        <v>2.6717981253658198</v>
      </c>
      <c r="W35" s="91">
        <v>0.19332444875411309</v>
      </c>
      <c r="X35" s="91">
        <v>0.40066889762229096</v>
      </c>
      <c r="Y35" s="91">
        <v>9.4411864283470287E-2</v>
      </c>
      <c r="Z35" s="91">
        <v>0.71366592210894009</v>
      </c>
      <c r="AA35" s="91">
        <v>0.71366592210894009</v>
      </c>
      <c r="AB35" s="91">
        <v>27.145727854627101</v>
      </c>
      <c r="AC35" s="91">
        <v>0</v>
      </c>
      <c r="AD35" s="91">
        <v>2.0183254723457638</v>
      </c>
      <c r="AE35" s="91">
        <v>8.9913906888561698E-2</v>
      </c>
      <c r="AF35" s="91">
        <v>3.2326931140155399</v>
      </c>
      <c r="AG35" s="91">
        <v>0.222235202813096</v>
      </c>
      <c r="AH35" s="91">
        <v>1.09702089986717</v>
      </c>
      <c r="AI35" s="91">
        <v>4.4941584254865302E-2</v>
      </c>
      <c r="AJ35" s="91">
        <v>43.797403239140799</v>
      </c>
      <c r="AK35" s="91">
        <v>0</v>
      </c>
      <c r="AL35" s="91">
        <v>136.5926618594884</v>
      </c>
      <c r="AM35" s="91">
        <v>5629.7988706096203</v>
      </c>
      <c r="AN35" s="91">
        <v>625.53307149963803</v>
      </c>
      <c r="AO35" s="91">
        <v>6255.3319421092601</v>
      </c>
      <c r="AP35" s="91">
        <v>6.7084823080187494E-4</v>
      </c>
      <c r="AQ35" s="91">
        <v>4.0888931888038202</v>
      </c>
      <c r="AR35" s="91">
        <v>13.0275067781103</v>
      </c>
      <c r="AS35" s="91">
        <v>38.9558385015293</v>
      </c>
      <c r="AT35" s="91">
        <v>49.920762977011194</v>
      </c>
      <c r="AU35" s="91">
        <v>0.48039280973560899</v>
      </c>
      <c r="AV35" s="91">
        <v>7.0673052388432298</v>
      </c>
      <c r="AW35" s="91">
        <v>9.5233476438653497</v>
      </c>
      <c r="AX35" s="91">
        <v>0.61631960404988995</v>
      </c>
      <c r="AY35" s="91">
        <v>1.600295305808626</v>
      </c>
      <c r="AZ35" s="91">
        <v>597.20467413835001</v>
      </c>
      <c r="BA35" s="91">
        <v>395.82070576773197</v>
      </c>
      <c r="BB35" s="91">
        <v>201.38396837061799</v>
      </c>
      <c r="BC35" s="91">
        <v>3.40224053087297</v>
      </c>
      <c r="BD35" s="91">
        <v>9.1600485898686496E-2</v>
      </c>
      <c r="BE35" s="91">
        <v>106.3368195032986</v>
      </c>
      <c r="BF35" s="91">
        <v>2.0579955025711327</v>
      </c>
      <c r="BG35" s="91">
        <v>40.849349542816398</v>
      </c>
      <c r="BH35" s="91">
        <v>1.4651342587234131</v>
      </c>
      <c r="BI35" s="91">
        <v>1.43537341435319</v>
      </c>
      <c r="BJ35" s="91">
        <v>102.10410186345661</v>
      </c>
      <c r="BK35" s="91">
        <v>2.5488915602440398</v>
      </c>
      <c r="BL35" s="91">
        <v>21.974725540986601</v>
      </c>
      <c r="BM35" s="91">
        <v>31.512097058923899</v>
      </c>
      <c r="BN35" s="91">
        <v>2.3553377084056599</v>
      </c>
      <c r="BO35" s="91">
        <v>9726.6887402238699</v>
      </c>
      <c r="BP35" s="91">
        <v>27.1980193166189</v>
      </c>
      <c r="BQ35" s="91">
        <v>278.18327607268498</v>
      </c>
      <c r="BR35" s="91">
        <v>0.12639684753694111</v>
      </c>
      <c r="BS35" s="91">
        <v>18.965834976398362</v>
      </c>
      <c r="BT35" s="91">
        <v>0</v>
      </c>
      <c r="BU35" s="91">
        <v>2.2367382515980601</v>
      </c>
      <c r="BV35" s="91">
        <v>132.48942668694912</v>
      </c>
      <c r="BW35" s="91">
        <v>54.811933192275504</v>
      </c>
      <c r="BX35" s="48"/>
      <c r="BY35" s="79">
        <f t="shared" ref="BY35:BY61" si="10">+IF(B35=0,"",(T35-B35)/B35)</f>
        <v>4.9571544561272808E-5</v>
      </c>
      <c r="BZ35" s="79">
        <f t="shared" ref="BZ35:BZ61" si="11">IF(C35=0,"",(AJ35-C35)/C35)</f>
        <v>-3.2144814132721681E-4</v>
      </c>
      <c r="CA35" s="79">
        <f t="shared" ref="CA35:CA61" si="12">IF(D35=0,"",(AO35-D35)/D35)</f>
        <v>3.2246289440238145E-4</v>
      </c>
      <c r="CB35" s="79">
        <f t="shared" ref="CB35:CB61" si="13">IF(E35=0,"",(AZ35-E35)/E35)</f>
        <v>4.8454976953350888E-4</v>
      </c>
      <c r="CC35" s="79">
        <f t="shared" ref="CC35:CC61" si="14">IF(F35=0,"",(BA35-F35)/F35)</f>
        <v>3.8719143002089601E-4</v>
      </c>
      <c r="CD35" s="79">
        <f t="shared" ref="CD35:CD61" si="15">IF(G35=0,"",(BO35-G35)/G35)</f>
        <v>7.9220326973922578E-5</v>
      </c>
      <c r="CE35" s="79">
        <f t="shared" ref="CE35:CE61" si="16">IF(H35=0,"",(BV35-H35)/H35)</f>
        <v>-1.5150847747786799E-4</v>
      </c>
      <c r="CF35" s="79">
        <f t="shared" ref="CF35:CF54" si="17">IF(I35=0,"",(AB35-I35)/I35)</f>
        <v>4.5634898175723923E-4</v>
      </c>
      <c r="CH35" s="91">
        <f t="shared" ref="CH35:CH51" si="18">AO35-D35</f>
        <v>2.016462209259771</v>
      </c>
      <c r="CI35" s="91">
        <f t="shared" ref="CI35:CI51" si="19">BO35-G35</f>
        <v>0.7704904238707968</v>
      </c>
    </row>
    <row r="36" spans="1:87" x14ac:dyDescent="0.25">
      <c r="A36" s="90" t="s">
        <v>35</v>
      </c>
      <c r="B36" s="91">
        <v>2586.3591397</v>
      </c>
      <c r="C36" s="91">
        <v>367.75244745999998</v>
      </c>
      <c r="D36" s="91">
        <v>9488.0824250000005</v>
      </c>
      <c r="E36" s="91">
        <v>1640.9798383</v>
      </c>
      <c r="F36" s="91">
        <v>1322.068888</v>
      </c>
      <c r="G36" s="91">
        <v>15502.758497999999</v>
      </c>
      <c r="H36" s="91">
        <v>344.11402564000002</v>
      </c>
      <c r="I36" s="91">
        <v>67.761785599999996</v>
      </c>
      <c r="J36" s="91"/>
      <c r="K36" s="91" t="s">
        <v>35</v>
      </c>
      <c r="L36" s="91">
        <v>0</v>
      </c>
      <c r="M36" s="91">
        <v>1.018855795929165E-2</v>
      </c>
      <c r="N36" s="91">
        <v>0.20807615900399701</v>
      </c>
      <c r="O36" s="91">
        <v>0.20807615900399701</v>
      </c>
      <c r="P36" s="91">
        <v>8.4023727525256608E-2</v>
      </c>
      <c r="Q36" s="91">
        <v>7.2557698141834199E-3</v>
      </c>
      <c r="R36" s="91">
        <v>0.75855128223406809</v>
      </c>
      <c r="S36" s="91">
        <v>816.615173739174</v>
      </c>
      <c r="T36" s="91">
        <v>2583.5179404897499</v>
      </c>
      <c r="U36" s="91">
        <v>4.3267741785456</v>
      </c>
      <c r="V36" s="91">
        <v>103.1146452964926</v>
      </c>
      <c r="W36" s="91">
        <v>2.1976910043267903</v>
      </c>
      <c r="X36" s="91">
        <v>2.6681661894674E-2</v>
      </c>
      <c r="Y36" s="91">
        <v>0</v>
      </c>
      <c r="Z36" s="91">
        <v>130.6494294625362</v>
      </c>
      <c r="AA36" s="91">
        <v>130.6494294625362</v>
      </c>
      <c r="AB36" s="91">
        <v>67.788807485441097</v>
      </c>
      <c r="AC36" s="91">
        <v>0</v>
      </c>
      <c r="AD36" s="91">
        <v>4.3772512529506002</v>
      </c>
      <c r="AE36" s="91">
        <v>0</v>
      </c>
      <c r="AF36" s="91">
        <v>0.2085155513358575</v>
      </c>
      <c r="AG36" s="91">
        <v>1.8694590170692839E-3</v>
      </c>
      <c r="AH36" s="91">
        <v>0.213522952348418</v>
      </c>
      <c r="AI36" s="91">
        <v>1.261751919643181E-3</v>
      </c>
      <c r="AJ36" s="91">
        <v>367.47421506054297</v>
      </c>
      <c r="AK36" s="91">
        <v>0</v>
      </c>
      <c r="AL36" s="91">
        <v>446.816243313656</v>
      </c>
      <c r="AM36" s="91">
        <v>8523.2686945262503</v>
      </c>
      <c r="AN36" s="91">
        <v>947.03013449212608</v>
      </c>
      <c r="AO36" s="91">
        <v>9470.2988290183694</v>
      </c>
      <c r="AP36" s="91">
        <v>0</v>
      </c>
      <c r="AQ36" s="91">
        <v>14.48234741052927</v>
      </c>
      <c r="AR36" s="91">
        <v>54.652783092522299</v>
      </c>
      <c r="AS36" s="91">
        <v>67.398172727421297</v>
      </c>
      <c r="AT36" s="91">
        <v>34.480398084216503</v>
      </c>
      <c r="AU36" s="91">
        <v>13.822766846122882</v>
      </c>
      <c r="AV36" s="91">
        <v>68.5198051431626</v>
      </c>
      <c r="AW36" s="91">
        <v>32.385543680087196</v>
      </c>
      <c r="AX36" s="91">
        <v>0</v>
      </c>
      <c r="AY36" s="91">
        <v>5.7603868168455099</v>
      </c>
      <c r="AZ36" s="91">
        <v>1672.7032243795688</v>
      </c>
      <c r="BA36" s="91">
        <v>1322.1133881401031</v>
      </c>
      <c r="BB36" s="91">
        <v>350.58983623946602</v>
      </c>
      <c r="BC36" s="91">
        <v>2.7191664324255696E-4</v>
      </c>
      <c r="BD36" s="91">
        <v>0.24178689569382122</v>
      </c>
      <c r="BE36" s="91">
        <v>511.78591651327901</v>
      </c>
      <c r="BF36" s="91">
        <v>0.39020689275065101</v>
      </c>
      <c r="BG36" s="91">
        <v>96.805127978637103</v>
      </c>
      <c r="BH36" s="91">
        <v>24.360801711006999</v>
      </c>
      <c r="BI36" s="91">
        <v>11.95411611049564</v>
      </c>
      <c r="BJ36" s="91">
        <v>241.81480211687702</v>
      </c>
      <c r="BK36" s="91">
        <v>26.122787475459901</v>
      </c>
      <c r="BL36" s="91">
        <v>88.529345849192794</v>
      </c>
      <c r="BM36" s="91">
        <v>132.92985609803941</v>
      </c>
      <c r="BN36" s="91">
        <v>3.67947239452812</v>
      </c>
      <c r="BO36" s="91">
        <v>15488.691919729681</v>
      </c>
      <c r="BP36" s="91">
        <v>31.996914799984097</v>
      </c>
      <c r="BQ36" s="91">
        <v>329.04529724587496</v>
      </c>
      <c r="BR36" s="91">
        <v>1.5906337855476002E-2</v>
      </c>
      <c r="BS36" s="91">
        <v>22.827476182874598</v>
      </c>
      <c r="BT36" s="91">
        <v>0</v>
      </c>
      <c r="BU36" s="91">
        <v>8.991287596475861E-2</v>
      </c>
      <c r="BV36" s="91">
        <v>343.73251174843</v>
      </c>
      <c r="BW36" s="91">
        <v>70.152310707164602</v>
      </c>
      <c r="BX36" s="48"/>
      <c r="BY36" s="79">
        <f t="shared" si="10"/>
        <v>-1.0985323602737105E-3</v>
      </c>
      <c r="BZ36" s="79">
        <f t="shared" si="11"/>
        <v>-7.5657524886295596E-4</v>
      </c>
      <c r="CA36" s="79">
        <f t="shared" si="12"/>
        <v>-1.8743087575602666E-3</v>
      </c>
      <c r="CB36" s="79">
        <f t="shared" si="13"/>
        <v>1.9331977967769073E-2</v>
      </c>
      <c r="CC36" s="79">
        <f t="shared" si="14"/>
        <v>3.3659471535103719E-5</v>
      </c>
      <c r="CD36" s="79">
        <f t="shared" si="15"/>
        <v>-9.0735969809068828E-4</v>
      </c>
      <c r="CE36" s="79">
        <f t="shared" si="16"/>
        <v>-1.1086845148507534E-3</v>
      </c>
      <c r="CF36" s="79">
        <f t="shared" si="17"/>
        <v>3.9877764733964289E-4</v>
      </c>
      <c r="CH36" s="91">
        <f t="shared" si="18"/>
        <v>-17.783595981631152</v>
      </c>
      <c r="CI36" s="91">
        <f t="shared" si="19"/>
        <v>-14.066578270318132</v>
      </c>
    </row>
    <row r="37" spans="1:87" x14ac:dyDescent="0.25">
      <c r="A37" s="90" t="s">
        <v>36</v>
      </c>
      <c r="B37" s="91">
        <v>1838.2848887</v>
      </c>
      <c r="C37" s="91">
        <v>243.25860123999999</v>
      </c>
      <c r="D37" s="91">
        <v>527.76239766000003</v>
      </c>
      <c r="E37" s="91">
        <v>178.18614646</v>
      </c>
      <c r="F37" s="91">
        <v>192.46307064000001</v>
      </c>
      <c r="G37" s="91">
        <v>0.32120346</v>
      </c>
      <c r="H37" s="91">
        <v>82.05965716</v>
      </c>
      <c r="I37" s="91"/>
      <c r="J37" s="91"/>
      <c r="K37" s="91" t="s">
        <v>36</v>
      </c>
      <c r="L37" s="91">
        <v>0</v>
      </c>
      <c r="M37" s="91">
        <v>0</v>
      </c>
      <c r="N37" s="91">
        <v>1.4306638890061001E-2</v>
      </c>
      <c r="O37" s="91">
        <v>1.4306638890061001E-2</v>
      </c>
      <c r="P37" s="91">
        <v>5.7661294664263507E-3</v>
      </c>
      <c r="Q37" s="91">
        <v>0</v>
      </c>
      <c r="R37" s="91">
        <v>8.788446069015679E-2</v>
      </c>
      <c r="S37" s="91">
        <v>217.14813422572101</v>
      </c>
      <c r="T37" s="91">
        <v>1835.7860720593849</v>
      </c>
      <c r="U37" s="91">
        <v>0.31841915608425897</v>
      </c>
      <c r="V37" s="91">
        <v>6.6820452445612499</v>
      </c>
      <c r="W37" s="91">
        <v>0.1526002944426991</v>
      </c>
      <c r="X37" s="91">
        <v>0</v>
      </c>
      <c r="Y37" s="91">
        <v>0</v>
      </c>
      <c r="Z37" s="91">
        <v>77.626388105707093</v>
      </c>
      <c r="AA37" s="91">
        <v>77.626388105707093</v>
      </c>
      <c r="AB37" s="91">
        <v>0</v>
      </c>
      <c r="AC37" s="91">
        <v>0</v>
      </c>
      <c r="AD37" s="91">
        <v>0.1488581844629264</v>
      </c>
      <c r="AE37" s="91">
        <v>0</v>
      </c>
      <c r="AF37" s="91">
        <v>0</v>
      </c>
      <c r="AG37" s="91">
        <v>0</v>
      </c>
      <c r="AH37" s="91">
        <v>0</v>
      </c>
      <c r="AI37" s="91">
        <v>0</v>
      </c>
      <c r="AJ37" s="91">
        <v>242.84891249326097</v>
      </c>
      <c r="AK37" s="91">
        <v>0</v>
      </c>
      <c r="AL37" s="91">
        <v>88.570187428253291</v>
      </c>
      <c r="AM37" s="91">
        <v>473.93506113350497</v>
      </c>
      <c r="AN37" s="91">
        <v>52.659464182939502</v>
      </c>
      <c r="AO37" s="91">
        <v>526.59452531644502</v>
      </c>
      <c r="AP37" s="91">
        <v>0</v>
      </c>
      <c r="AQ37" s="91">
        <v>0.57412253535937996</v>
      </c>
      <c r="AR37" s="91">
        <v>1.5376159601404331</v>
      </c>
      <c r="AS37" s="91">
        <v>1.464587643300979</v>
      </c>
      <c r="AT37" s="91">
        <v>2.0741929226122497</v>
      </c>
      <c r="AU37" s="91">
        <v>5.4407739958222407</v>
      </c>
      <c r="AV37" s="91">
        <v>13.127981875802611</v>
      </c>
      <c r="AW37" s="91">
        <v>3.07227922011496</v>
      </c>
      <c r="AX37" s="91">
        <v>0</v>
      </c>
      <c r="AY37" s="91">
        <v>0.72444068916483295</v>
      </c>
      <c r="AZ37" s="91">
        <v>195.87478255306229</v>
      </c>
      <c r="BA37" s="91">
        <v>191.99732568108999</v>
      </c>
      <c r="BB37" s="91">
        <v>3.8774568719720799</v>
      </c>
      <c r="BC37" s="91">
        <v>0</v>
      </c>
      <c r="BD37" s="91">
        <v>4.1666694224441399E-5</v>
      </c>
      <c r="BE37" s="91">
        <v>5.7466309423105404</v>
      </c>
      <c r="BF37" s="91">
        <v>5.6179114513577608E-4</v>
      </c>
      <c r="BG37" s="91">
        <v>35.256955834807599</v>
      </c>
      <c r="BH37" s="91">
        <v>8.7761816928189909</v>
      </c>
      <c r="BI37" s="91">
        <v>4.7028816752922502</v>
      </c>
      <c r="BJ37" s="91">
        <v>88.1136048104851</v>
      </c>
      <c r="BK37" s="91">
        <v>1.4072737074338741</v>
      </c>
      <c r="BL37" s="91">
        <v>4.8026246230922993</v>
      </c>
      <c r="BM37" s="91">
        <v>18.620391313789312</v>
      </c>
      <c r="BN37" s="91">
        <v>1.6666699735996512E-4</v>
      </c>
      <c r="BO37" s="91">
        <v>0.31999223973059399</v>
      </c>
      <c r="BP37" s="91">
        <v>0.41751925804851098</v>
      </c>
      <c r="BQ37" s="91">
        <v>0</v>
      </c>
      <c r="BR37" s="91">
        <v>0</v>
      </c>
      <c r="BS37" s="91">
        <v>3.6168622422107805E-2</v>
      </c>
      <c r="BT37" s="91">
        <v>0</v>
      </c>
      <c r="BU37" s="91">
        <v>5.9427737297243505E-3</v>
      </c>
      <c r="BV37" s="91">
        <v>81.890589551304203</v>
      </c>
      <c r="BW37" s="91">
        <v>4.8146249089215498E-2</v>
      </c>
      <c r="BX37" s="48"/>
      <c r="BY37" s="79">
        <f t="shared" si="10"/>
        <v>-1.3593195787962157E-3</v>
      </c>
      <c r="BZ37" s="79">
        <f t="shared" si="11"/>
        <v>-1.6841696229882581E-3</v>
      </c>
      <c r="CA37" s="79">
        <f t="shared" si="12"/>
        <v>-2.2128752422172293E-3</v>
      </c>
      <c r="CB37" s="79">
        <f t="shared" si="13"/>
        <v>9.9270546248852787E-2</v>
      </c>
      <c r="CC37" s="79">
        <f t="shared" si="14"/>
        <v>-2.4199185711901742E-3</v>
      </c>
      <c r="CD37" s="79">
        <f t="shared" si="15"/>
        <v>-3.7708817626248806E-3</v>
      </c>
      <c r="CE37" s="79">
        <f t="shared" si="16"/>
        <v>-2.0603011826645784E-3</v>
      </c>
      <c r="CF37" s="79" t="str">
        <f t="shared" si="17"/>
        <v/>
      </c>
      <c r="CH37" s="91">
        <f t="shared" si="18"/>
        <v>-1.1678723435550182</v>
      </c>
      <c r="CI37" s="91">
        <f t="shared" si="19"/>
        <v>-1.2112202694060104E-3</v>
      </c>
    </row>
    <row r="38" spans="1:87" x14ac:dyDescent="0.25">
      <c r="A38" s="90" t="s">
        <v>37</v>
      </c>
      <c r="B38" s="91">
        <v>666.34547941999995</v>
      </c>
      <c r="C38" s="91">
        <v>79.235111419999996</v>
      </c>
      <c r="D38" s="91">
        <v>527.90315310000005</v>
      </c>
      <c r="E38" s="91">
        <v>130.69386152000001</v>
      </c>
      <c r="F38" s="91">
        <v>125.22774472</v>
      </c>
      <c r="G38" s="91">
        <v>9.5382407600000008</v>
      </c>
      <c r="H38" s="91">
        <v>110.47386786</v>
      </c>
      <c r="I38" s="91"/>
      <c r="J38" s="91"/>
      <c r="K38" s="91" t="s">
        <v>37</v>
      </c>
      <c r="L38" s="91">
        <v>0</v>
      </c>
      <c r="M38" s="91">
        <v>4.0997499290001398E-2</v>
      </c>
      <c r="N38" s="91">
        <v>0.16871694675853011</v>
      </c>
      <c r="O38" s="91">
        <v>0.16871694675853011</v>
      </c>
      <c r="P38" s="91">
        <v>6.8646506797069906E-2</v>
      </c>
      <c r="Q38" s="91">
        <v>2.9199895050954199E-2</v>
      </c>
      <c r="R38" s="91">
        <v>0.975863951765642</v>
      </c>
      <c r="S38" s="91">
        <v>546.322383017672</v>
      </c>
      <c r="T38" s="91">
        <v>664.50438031448903</v>
      </c>
      <c r="U38" s="91">
        <v>3.7943990277755799</v>
      </c>
      <c r="V38" s="91">
        <v>75.039359939640804</v>
      </c>
      <c r="W38" s="91">
        <v>1.7121248650227319</v>
      </c>
      <c r="X38" s="91">
        <v>0.10736178958316109</v>
      </c>
      <c r="Y38" s="91">
        <v>0</v>
      </c>
      <c r="Z38" s="91">
        <v>61.030534099149001</v>
      </c>
      <c r="AA38" s="91">
        <v>61.030534099149001</v>
      </c>
      <c r="AB38" s="91">
        <v>0</v>
      </c>
      <c r="AC38" s="91">
        <v>0</v>
      </c>
      <c r="AD38" s="91">
        <v>1.670138798419724</v>
      </c>
      <c r="AE38" s="91">
        <v>0</v>
      </c>
      <c r="AF38" s="91">
        <v>0.83904257139607596</v>
      </c>
      <c r="AG38" s="91">
        <v>7.5221157823376506E-3</v>
      </c>
      <c r="AH38" s="91">
        <v>0.85918243209929601</v>
      </c>
      <c r="AI38" s="91">
        <v>5.0776066308801399E-3</v>
      </c>
      <c r="AJ38" s="91">
        <v>79.231736242993293</v>
      </c>
      <c r="AK38" s="91">
        <v>0</v>
      </c>
      <c r="AL38" s="91">
        <v>185.20053211858578</v>
      </c>
      <c r="AM38" s="91">
        <v>473.642445747007</v>
      </c>
      <c r="AN38" s="91">
        <v>52.626614863340897</v>
      </c>
      <c r="AO38" s="91">
        <v>526.26906061034799</v>
      </c>
      <c r="AP38" s="91">
        <v>0</v>
      </c>
      <c r="AQ38" s="91">
        <v>6.4525497379035102</v>
      </c>
      <c r="AR38" s="91">
        <v>0.99507768492644799</v>
      </c>
      <c r="AS38" s="91">
        <v>15.257792967294389</v>
      </c>
      <c r="AT38" s="91">
        <v>1.357115087661281</v>
      </c>
      <c r="AU38" s="91">
        <v>3.8988253382716804</v>
      </c>
      <c r="AV38" s="91">
        <v>8.0588987556011098</v>
      </c>
      <c r="AW38" s="91">
        <v>1.931390613380944</v>
      </c>
      <c r="AX38" s="91">
        <v>0</v>
      </c>
      <c r="AY38" s="91">
        <v>0.65563353141861902</v>
      </c>
      <c r="AZ38" s="91">
        <v>131.16752843598599</v>
      </c>
      <c r="BA38" s="91">
        <v>125.00265065008779</v>
      </c>
      <c r="BB38" s="91">
        <v>6.1648777858981294</v>
      </c>
      <c r="BC38" s="91">
        <v>1.094025253944895E-3</v>
      </c>
      <c r="BD38" s="91">
        <v>2.0776444716347699E-3</v>
      </c>
      <c r="BE38" s="91">
        <v>4.8504823630240699</v>
      </c>
      <c r="BF38" s="91">
        <v>1.5954813406306299</v>
      </c>
      <c r="BG38" s="91">
        <v>21.498023743889021</v>
      </c>
      <c r="BH38" s="91">
        <v>5.6142464953675297</v>
      </c>
      <c r="BI38" s="91">
        <v>2.9022746836643001</v>
      </c>
      <c r="BJ38" s="91">
        <v>53.728312932863602</v>
      </c>
      <c r="BK38" s="91">
        <v>15.570143528789309</v>
      </c>
      <c r="BL38" s="91">
        <v>3.1293946880735399</v>
      </c>
      <c r="BM38" s="91">
        <v>14.776497346627199</v>
      </c>
      <c r="BN38" s="91">
        <v>7.8243749621080601E-3</v>
      </c>
      <c r="BO38" s="91">
        <v>9.4892433186174596</v>
      </c>
      <c r="BP38" s="91">
        <v>3.7519469379232939</v>
      </c>
      <c r="BQ38" s="91">
        <v>0</v>
      </c>
      <c r="BR38" s="91">
        <v>6.4002836368326196E-2</v>
      </c>
      <c r="BS38" s="91">
        <v>0.87026937542959892</v>
      </c>
      <c r="BT38" s="91">
        <v>0</v>
      </c>
      <c r="BU38" s="91">
        <v>9.68108523916731E-2</v>
      </c>
      <c r="BV38" s="91">
        <v>110.1173250075783</v>
      </c>
      <c r="BW38" s="91">
        <v>0.56868044767676806</v>
      </c>
      <c r="BX38" s="48"/>
      <c r="BY38" s="79">
        <f t="shared" si="10"/>
        <v>-2.7629798090825935E-3</v>
      </c>
      <c r="BZ38" s="79">
        <f t="shared" si="11"/>
        <v>-4.2596986944487551E-5</v>
      </c>
      <c r="CA38" s="79">
        <f t="shared" si="12"/>
        <v>-3.0954399117644931E-3</v>
      </c>
      <c r="CB38" s="79">
        <f t="shared" si="13"/>
        <v>3.6242476155889541E-3</v>
      </c>
      <c r="CC38" s="79">
        <f t="shared" si="14"/>
        <v>-1.7974776309795449E-3</v>
      </c>
      <c r="CD38" s="79">
        <f t="shared" si="15"/>
        <v>-5.1369474324887074E-3</v>
      </c>
      <c r="CE38" s="79">
        <f t="shared" si="16"/>
        <v>-3.2273953952036178E-3</v>
      </c>
      <c r="CF38" s="79" t="str">
        <f t="shared" si="17"/>
        <v/>
      </c>
      <c r="CH38" s="91">
        <f t="shared" si="18"/>
        <v>-1.6340924896520619</v>
      </c>
      <c r="CI38" s="91">
        <f t="shared" si="19"/>
        <v>-4.899744138254114E-2</v>
      </c>
    </row>
    <row r="39" spans="1:87" x14ac:dyDescent="0.25">
      <c r="A39" s="90" t="s">
        <v>130</v>
      </c>
      <c r="B39" s="91">
        <v>3426.4389209000001</v>
      </c>
      <c r="C39" s="91">
        <v>533.56656622000003</v>
      </c>
      <c r="D39" s="91">
        <v>4572.8295630000002</v>
      </c>
      <c r="E39" s="91">
        <v>1269.7026693</v>
      </c>
      <c r="F39" s="91">
        <v>939.91060247999997</v>
      </c>
      <c r="G39" s="91">
        <v>2936.4641209000001</v>
      </c>
      <c r="H39" s="91">
        <v>452.64962617999998</v>
      </c>
      <c r="I39" s="91">
        <v>51.283521720000003</v>
      </c>
      <c r="J39" s="91"/>
      <c r="K39" s="91" t="s">
        <v>130</v>
      </c>
      <c r="L39" s="91">
        <v>1.9255781682898199E-2</v>
      </c>
      <c r="M39" s="91">
        <v>0.19674091674057631</v>
      </c>
      <c r="N39" s="91">
        <v>0.41918187103464</v>
      </c>
      <c r="O39" s="91">
        <v>0.41765219787278102</v>
      </c>
      <c r="P39" s="91">
        <v>0.20358379053886438</v>
      </c>
      <c r="Q39" s="91">
        <v>2.5902983745321899E-2</v>
      </c>
      <c r="R39" s="91">
        <v>5.6436011036113101</v>
      </c>
      <c r="S39" s="91">
        <v>1663.88738598022</v>
      </c>
      <c r="T39" s="91">
        <v>3419.49443302708</v>
      </c>
      <c r="U39" s="91">
        <v>12.601478877815429</v>
      </c>
      <c r="V39" s="91">
        <v>197.71747804832279</v>
      </c>
      <c r="W39" s="91">
        <v>4.9535393002265202</v>
      </c>
      <c r="X39" s="91">
        <v>9.7165945727321304E-2</v>
      </c>
      <c r="Y39" s="91">
        <v>1.107792174694246E-2</v>
      </c>
      <c r="Z39" s="91">
        <v>280.788900192173</v>
      </c>
      <c r="AA39" s="91">
        <v>280.788900192173</v>
      </c>
      <c r="AB39" s="91">
        <v>51.166228520317105</v>
      </c>
      <c r="AC39" s="91">
        <v>0</v>
      </c>
      <c r="AD39" s="91">
        <v>4.1439954495406299</v>
      </c>
      <c r="AE39" s="91">
        <v>1.055060573951289E-2</v>
      </c>
      <c r="AF39" s="91">
        <v>0.77126391581143805</v>
      </c>
      <c r="AG39" s="91">
        <v>2.9591348031548E-2</v>
      </c>
      <c r="AH39" s="91">
        <v>0.53006490557581898</v>
      </c>
      <c r="AI39" s="91">
        <v>7.6450050711817201E-3</v>
      </c>
      <c r="AJ39" s="91">
        <v>532.94358541166298</v>
      </c>
      <c r="AK39" s="91">
        <v>0</v>
      </c>
      <c r="AL39" s="91">
        <v>649.57625328119298</v>
      </c>
      <c r="AM39" s="91">
        <v>4113.1007865252504</v>
      </c>
      <c r="AN39" s="91">
        <v>457.01167934371199</v>
      </c>
      <c r="AO39" s="91">
        <v>4570.1124658689696</v>
      </c>
      <c r="AP39" s="91">
        <v>7.8719490070933693E-5</v>
      </c>
      <c r="AQ39" s="91">
        <v>23.357728886399901</v>
      </c>
      <c r="AR39" s="91">
        <v>11.986163583260289</v>
      </c>
      <c r="AS39" s="91">
        <v>61.266696374764692</v>
      </c>
      <c r="AT39" s="91">
        <v>16.280249359380939</v>
      </c>
      <c r="AU39" s="91">
        <v>27.452177880994398</v>
      </c>
      <c r="AV39" s="91">
        <v>58.4282385634462</v>
      </c>
      <c r="AW39" s="91">
        <v>16.298867642619751</v>
      </c>
      <c r="AX39" s="91">
        <v>0</v>
      </c>
      <c r="AY39" s="91">
        <v>4.2466487425001507</v>
      </c>
      <c r="AZ39" s="91">
        <v>1290.6169377134702</v>
      </c>
      <c r="BA39" s="91">
        <v>938.57876055996701</v>
      </c>
      <c r="BB39" s="91">
        <v>352.03817715350101</v>
      </c>
      <c r="BC39" s="91">
        <v>0.32556612190457201</v>
      </c>
      <c r="BD39" s="91">
        <v>4.6644313464177599E-2</v>
      </c>
      <c r="BE39" s="91">
        <v>83.975567648263507</v>
      </c>
      <c r="BF39" s="91">
        <v>1.230919651449262</v>
      </c>
      <c r="BG39" s="91">
        <v>152.61081612636889</v>
      </c>
      <c r="BH39" s="91">
        <v>39.672193732391804</v>
      </c>
      <c r="BI39" s="91">
        <v>20.237933353252</v>
      </c>
      <c r="BJ39" s="91">
        <v>381.39978566852301</v>
      </c>
      <c r="BK39" s="91">
        <v>50.174206069427399</v>
      </c>
      <c r="BL39" s="91">
        <v>29.937923129736397</v>
      </c>
      <c r="BM39" s="91">
        <v>93.873160098656797</v>
      </c>
      <c r="BN39" s="91">
        <v>0.57590494375458101</v>
      </c>
      <c r="BO39" s="91">
        <v>2931.5804029951901</v>
      </c>
      <c r="BP39" s="91">
        <v>11.29728488274683</v>
      </c>
      <c r="BQ39" s="91">
        <v>6.5401500633277507</v>
      </c>
      <c r="BR39" s="91">
        <v>4.4728425089700499E-2</v>
      </c>
      <c r="BS39" s="91">
        <v>2.3428185634770697</v>
      </c>
      <c r="BT39" s="91">
        <v>0</v>
      </c>
      <c r="BU39" s="91">
        <v>0.434544016754839</v>
      </c>
      <c r="BV39" s="91">
        <v>451.588895685995</v>
      </c>
      <c r="BW39" s="91">
        <v>3.5196384178943001</v>
      </c>
      <c r="BX39" s="48"/>
      <c r="BY39" s="79">
        <f t="shared" si="10"/>
        <v>-2.026736221842814E-3</v>
      </c>
      <c r="BZ39" s="79">
        <f t="shared" si="11"/>
        <v>-1.1675784199720262E-3</v>
      </c>
      <c r="CA39" s="79">
        <f t="shared" si="12"/>
        <v>-5.9418290001783767E-4</v>
      </c>
      <c r="CB39" s="79">
        <f t="shared" si="13"/>
        <v>1.647178423669882E-2</v>
      </c>
      <c r="CC39" s="79">
        <f t="shared" si="14"/>
        <v>-1.4169878672703844E-3</v>
      </c>
      <c r="CD39" s="79">
        <f t="shared" si="15"/>
        <v>-1.6631287506803382E-3</v>
      </c>
      <c r="CE39" s="79">
        <f t="shared" si="16"/>
        <v>-2.3433809124216026E-3</v>
      </c>
      <c r="CF39" s="79">
        <f t="shared" si="17"/>
        <v>-2.2871518130775097E-3</v>
      </c>
      <c r="CH39" s="91">
        <f t="shared" si="18"/>
        <v>-2.7170971310306413</v>
      </c>
      <c r="CI39" s="91">
        <f t="shared" si="19"/>
        <v>-4.8837179048100552</v>
      </c>
    </row>
    <row r="40" spans="1:87" x14ac:dyDescent="0.25">
      <c r="A40" s="90" t="s">
        <v>39</v>
      </c>
      <c r="B40" s="91">
        <v>127.18995706</v>
      </c>
      <c r="C40" s="91">
        <v>2.48155788</v>
      </c>
      <c r="D40" s="91">
        <v>139.72256021999999</v>
      </c>
      <c r="E40" s="91">
        <v>36.267917859999997</v>
      </c>
      <c r="F40" s="91">
        <v>9.1065297600000008</v>
      </c>
      <c r="G40" s="91"/>
      <c r="H40" s="91">
        <v>16.113491639999999</v>
      </c>
      <c r="I40" s="91"/>
      <c r="J40" s="91"/>
      <c r="K40" s="91" t="s">
        <v>39</v>
      </c>
      <c r="L40" s="91">
        <v>0</v>
      </c>
      <c r="M40" s="91">
        <v>0</v>
      </c>
      <c r="N40" s="91">
        <v>3.1150233792026902E-2</v>
      </c>
      <c r="O40" s="91">
        <v>3.1150233792026902E-2</v>
      </c>
      <c r="P40" s="91">
        <v>1.2554803072140741E-2</v>
      </c>
      <c r="Q40" s="91">
        <v>0</v>
      </c>
      <c r="R40" s="91">
        <v>0.11485677688176049</v>
      </c>
      <c r="S40" s="91">
        <v>94.538917014941688</v>
      </c>
      <c r="T40" s="91">
        <v>126.784188892012</v>
      </c>
      <c r="U40" s="91">
        <v>0.65415139358454999</v>
      </c>
      <c r="V40" s="91">
        <v>14.536914786620141</v>
      </c>
      <c r="W40" s="91">
        <v>0.33226100455695301</v>
      </c>
      <c r="X40" s="91">
        <v>0</v>
      </c>
      <c r="Y40" s="91">
        <v>0</v>
      </c>
      <c r="Z40" s="91">
        <v>7.22749718403632</v>
      </c>
      <c r="AA40" s="91">
        <v>7.22749718403632</v>
      </c>
      <c r="AB40" s="91">
        <v>0</v>
      </c>
      <c r="AC40" s="91">
        <v>0</v>
      </c>
      <c r="AD40" s="91">
        <v>0.32411284939675999</v>
      </c>
      <c r="AE40" s="91">
        <v>0</v>
      </c>
      <c r="AF40" s="91">
        <v>0</v>
      </c>
      <c r="AG40" s="91">
        <v>0</v>
      </c>
      <c r="AH40" s="91">
        <v>0</v>
      </c>
      <c r="AI40" s="91">
        <v>0</v>
      </c>
      <c r="AJ40" s="91">
        <v>2.47316929843416</v>
      </c>
      <c r="AK40" s="91">
        <v>0</v>
      </c>
      <c r="AL40" s="91">
        <v>30.590974828728399</v>
      </c>
      <c r="AM40" s="91">
        <v>125.3054527356603</v>
      </c>
      <c r="AN40" s="91">
        <v>13.92282050959836</v>
      </c>
      <c r="AO40" s="91">
        <v>139.22827324525861</v>
      </c>
      <c r="AP40" s="91">
        <v>0</v>
      </c>
      <c r="AQ40" s="91">
        <v>1.2485738890083051</v>
      </c>
      <c r="AR40" s="91">
        <v>7.2673094242078407E-2</v>
      </c>
      <c r="AS40" s="91">
        <v>2.9167468109591699</v>
      </c>
      <c r="AT40" s="91">
        <v>9.8049861935547794E-2</v>
      </c>
      <c r="AU40" s="91">
        <v>0.25692684513081598</v>
      </c>
      <c r="AV40" s="91">
        <v>0.62098252285917399</v>
      </c>
      <c r="AW40" s="91">
        <v>0.14525887222562089</v>
      </c>
      <c r="AX40" s="91">
        <v>0</v>
      </c>
      <c r="AY40" s="91">
        <v>3.4199474197655302E-2</v>
      </c>
      <c r="AZ40" s="91">
        <v>36.143722851457895</v>
      </c>
      <c r="BA40" s="91">
        <v>9.0793418266395403</v>
      </c>
      <c r="BB40" s="91">
        <v>27.064381024818399</v>
      </c>
      <c r="BC40" s="91">
        <v>0</v>
      </c>
      <c r="BD40" s="91">
        <v>0</v>
      </c>
      <c r="BE40" s="91">
        <v>0.27054523608745601</v>
      </c>
      <c r="BF40" s="91">
        <v>0</v>
      </c>
      <c r="BG40" s="91">
        <v>1.6677554192364279</v>
      </c>
      <c r="BH40" s="91">
        <v>0.41489587019185603</v>
      </c>
      <c r="BI40" s="91">
        <v>0.22242776280471899</v>
      </c>
      <c r="BJ40" s="91">
        <v>4.1680270286655903</v>
      </c>
      <c r="BK40" s="91">
        <v>3.0222562399510502</v>
      </c>
      <c r="BL40" s="91">
        <v>0.22696711255146301</v>
      </c>
      <c r="BM40" s="91">
        <v>0.88063272651113</v>
      </c>
      <c r="BN40" s="91">
        <v>0</v>
      </c>
      <c r="BO40" s="91">
        <v>0</v>
      </c>
      <c r="BP40" s="91">
        <v>0.68614446996742595</v>
      </c>
      <c r="BQ40" s="91">
        <v>0</v>
      </c>
      <c r="BR40" s="91">
        <v>0</v>
      </c>
      <c r="BS40" s="91">
        <v>5.7828662159537303E-2</v>
      </c>
      <c r="BT40" s="91">
        <v>0</v>
      </c>
      <c r="BU40" s="91">
        <v>1.235550050100033E-2</v>
      </c>
      <c r="BV40" s="91">
        <v>16.05940905107558</v>
      </c>
      <c r="BW40" s="91">
        <v>0.10483030881242519</v>
      </c>
      <c r="BX40" s="48"/>
      <c r="BY40" s="79">
        <f t="shared" si="10"/>
        <v>-3.1902532036911166E-3</v>
      </c>
      <c r="BZ40" s="79">
        <f t="shared" si="11"/>
        <v>-3.3803690953361893E-3</v>
      </c>
      <c r="CA40" s="79">
        <f t="shared" si="12"/>
        <v>-3.537631818105152E-3</v>
      </c>
      <c r="CB40" s="79">
        <f t="shared" si="13"/>
        <v>-3.4243765804674851E-3</v>
      </c>
      <c r="CC40" s="79">
        <f t="shared" si="14"/>
        <v>-2.9855426904639628E-3</v>
      </c>
      <c r="CD40" s="79" t="str">
        <f t="shared" si="15"/>
        <v/>
      </c>
      <c r="CE40" s="79">
        <f t="shared" si="16"/>
        <v>-3.3563544222883056E-3</v>
      </c>
      <c r="CF40" s="79" t="str">
        <f t="shared" si="17"/>
        <v/>
      </c>
      <c r="CH40" s="91">
        <f t="shared" si="18"/>
        <v>-0.49428697474138517</v>
      </c>
      <c r="CI40" s="91">
        <f t="shared" si="19"/>
        <v>0</v>
      </c>
    </row>
    <row r="41" spans="1:87" x14ac:dyDescent="0.25">
      <c r="A41" s="90" t="s">
        <v>40</v>
      </c>
      <c r="B41" s="91">
        <v>1794.5184587000001</v>
      </c>
      <c r="C41" s="91">
        <v>254.6748992</v>
      </c>
      <c r="D41" s="91">
        <v>1622.2390055000001</v>
      </c>
      <c r="E41" s="91">
        <v>663.33468368000001</v>
      </c>
      <c r="F41" s="91">
        <v>469.62436434</v>
      </c>
      <c r="G41" s="91">
        <v>920.04641489999995</v>
      </c>
      <c r="H41" s="91">
        <v>227.00733302</v>
      </c>
      <c r="I41" s="91">
        <v>7.9819175800000002</v>
      </c>
      <c r="J41" s="91"/>
      <c r="K41" s="91" t="s">
        <v>40</v>
      </c>
      <c r="L41" s="91">
        <v>0</v>
      </c>
      <c r="M41" s="91">
        <v>0.85890517294046909</v>
      </c>
      <c r="N41" s="91">
        <v>0.41156082898179297</v>
      </c>
      <c r="O41" s="91">
        <v>0.41156082898179297</v>
      </c>
      <c r="P41" s="91">
        <v>0.24204113942379918</v>
      </c>
      <c r="Q41" s="91">
        <v>0.47936803855266397</v>
      </c>
      <c r="R41" s="91">
        <v>11.384167384747631</v>
      </c>
      <c r="S41" s="91">
        <v>579.91329702082101</v>
      </c>
      <c r="T41" s="91">
        <v>1791.132587920207</v>
      </c>
      <c r="U41" s="91">
        <v>12.46586666817773</v>
      </c>
      <c r="V41" s="91">
        <v>76.818603678701706</v>
      </c>
      <c r="W41" s="91">
        <v>1.6761802749153452</v>
      </c>
      <c r="X41" s="91">
        <v>11.000466749974901</v>
      </c>
      <c r="Y41" s="91">
        <v>0</v>
      </c>
      <c r="Z41" s="91">
        <v>73.323538344467408</v>
      </c>
      <c r="AA41" s="91">
        <v>73.323538344467408</v>
      </c>
      <c r="AB41" s="91">
        <v>7.9797363426306696</v>
      </c>
      <c r="AC41" s="91">
        <v>0</v>
      </c>
      <c r="AD41" s="91">
        <v>2.0539972472657251</v>
      </c>
      <c r="AE41" s="91">
        <v>0</v>
      </c>
      <c r="AF41" s="91">
        <v>14.962375946322179</v>
      </c>
      <c r="AG41" s="91">
        <v>0.1234203416895121</v>
      </c>
      <c r="AH41" s="91">
        <v>15.553247586148341</v>
      </c>
      <c r="AI41" s="91">
        <v>0.14999768106218669</v>
      </c>
      <c r="AJ41" s="91">
        <v>254.128345154871</v>
      </c>
      <c r="AK41" s="91">
        <v>0</v>
      </c>
      <c r="AL41" s="91">
        <v>304.79118799164348</v>
      </c>
      <c r="AM41" s="91">
        <v>1458.6233909041689</v>
      </c>
      <c r="AN41" s="91">
        <v>162.0692641066596</v>
      </c>
      <c r="AO41" s="91">
        <v>1620.6926550108301</v>
      </c>
      <c r="AP41" s="91">
        <v>0</v>
      </c>
      <c r="AQ41" s="91">
        <v>7.9975897864421102</v>
      </c>
      <c r="AR41" s="91">
        <v>6.3950381208463494</v>
      </c>
      <c r="AS41" s="91">
        <v>27.719973823710987</v>
      </c>
      <c r="AT41" s="91">
        <v>6.1302826311391705</v>
      </c>
      <c r="AU41" s="91">
        <v>9.7658969073011512</v>
      </c>
      <c r="AV41" s="91">
        <v>24.498544581865801</v>
      </c>
      <c r="AW41" s="91">
        <v>6.2772006850972897</v>
      </c>
      <c r="AX41" s="91">
        <v>0</v>
      </c>
      <c r="AY41" s="91">
        <v>9.3983802289984801</v>
      </c>
      <c r="AZ41" s="91">
        <v>662.06733350956301</v>
      </c>
      <c r="BA41" s="91">
        <v>468.71458544541997</v>
      </c>
      <c r="BB41" s="91">
        <v>193.35274806414338</v>
      </c>
      <c r="BC41" s="91">
        <v>0.1154688382193267</v>
      </c>
      <c r="BD41" s="91">
        <v>2.2173044307390401E-2</v>
      </c>
      <c r="BE41" s="91">
        <v>63.134226485975802</v>
      </c>
      <c r="BF41" s="91">
        <v>16.89781939736659</v>
      </c>
      <c r="BG41" s="91">
        <v>60.163001119617206</v>
      </c>
      <c r="BH41" s="91">
        <v>12.79232027050711</v>
      </c>
      <c r="BI41" s="91">
        <v>6.6245851979915802</v>
      </c>
      <c r="BJ41" s="91">
        <v>150.36842603669581</v>
      </c>
      <c r="BK41" s="91">
        <v>16.515407155605001</v>
      </c>
      <c r="BL41" s="91">
        <v>22.995602124693299</v>
      </c>
      <c r="BM41" s="91">
        <v>72.825212832222689</v>
      </c>
      <c r="BN41" s="91">
        <v>0.31040694257510704</v>
      </c>
      <c r="BO41" s="91">
        <v>919.859204352804</v>
      </c>
      <c r="BP41" s="91">
        <v>12.820979768931689</v>
      </c>
      <c r="BQ41" s="91">
        <v>17.827316013977303</v>
      </c>
      <c r="BR41" s="91">
        <v>2.1240383598824897</v>
      </c>
      <c r="BS41" s="91">
        <v>13.943193050212271</v>
      </c>
      <c r="BT41" s="91">
        <v>0</v>
      </c>
      <c r="BU41" s="91">
        <v>0.76604090898716404</v>
      </c>
      <c r="BV41" s="91">
        <v>226.64021528993459</v>
      </c>
      <c r="BW41" s="91">
        <v>14.039132902932291</v>
      </c>
      <c r="BX41" s="48"/>
      <c r="BY41" s="79">
        <f t="shared" si="10"/>
        <v>-1.8867851502881252E-3</v>
      </c>
      <c r="BZ41" s="79">
        <f t="shared" si="11"/>
        <v>-2.1460852516124195E-3</v>
      </c>
      <c r="CA41" s="79">
        <f t="shared" si="12"/>
        <v>-9.5321989172204088E-4</v>
      </c>
      <c r="CB41" s="79">
        <f t="shared" si="13"/>
        <v>-1.9105742570342998E-3</v>
      </c>
      <c r="CC41" s="79">
        <f t="shared" si="14"/>
        <v>-1.9372480724219082E-3</v>
      </c>
      <c r="CD41" s="79">
        <f t="shared" si="15"/>
        <v>-2.0347945947519802E-4</v>
      </c>
      <c r="CE41" s="79">
        <f t="shared" si="16"/>
        <v>-1.6172064804315038E-3</v>
      </c>
      <c r="CF41" s="79">
        <f t="shared" si="17"/>
        <v>-2.7327234934072374E-4</v>
      </c>
      <c r="CH41" s="91">
        <f t="shared" si="18"/>
        <v>-1.5463504891699813</v>
      </c>
      <c r="CI41" s="91">
        <f t="shared" si="19"/>
        <v>-0.18721054719594576</v>
      </c>
    </row>
    <row r="42" spans="1:87" x14ac:dyDescent="0.25">
      <c r="A42" s="90" t="s">
        <v>41</v>
      </c>
      <c r="B42" s="91">
        <v>140.38243944000001</v>
      </c>
      <c r="C42" s="91">
        <v>8.5522140400000008</v>
      </c>
      <c r="D42" s="91">
        <v>336.64966715999998</v>
      </c>
      <c r="E42" s="91">
        <v>24.240761840000001</v>
      </c>
      <c r="F42" s="91">
        <v>11.34904414</v>
      </c>
      <c r="G42" s="91">
        <v>312.69841853999998</v>
      </c>
      <c r="H42" s="91">
        <v>30.826295640000001</v>
      </c>
      <c r="I42" s="91">
        <v>4.4478800999999999</v>
      </c>
      <c r="J42" s="91"/>
      <c r="K42" s="91" t="s">
        <v>41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0.21261354181782049</v>
      </c>
      <c r="T42" s="91">
        <v>140.1533516621196</v>
      </c>
      <c r="U42" s="91">
        <v>0</v>
      </c>
      <c r="V42" s="91">
        <v>0.65500353226541397</v>
      </c>
      <c r="W42" s="91">
        <v>0</v>
      </c>
      <c r="X42" s="91">
        <v>0</v>
      </c>
      <c r="Y42" s="91">
        <v>0</v>
      </c>
      <c r="Z42" s="91">
        <v>9.1120268942277399E-2</v>
      </c>
      <c r="AA42" s="91">
        <v>9.1120268942277399E-2</v>
      </c>
      <c r="AB42" s="91">
        <v>4.4406236003813895</v>
      </c>
      <c r="AC42" s="91">
        <v>0</v>
      </c>
      <c r="AD42" s="91">
        <v>0.48265217904506796</v>
      </c>
      <c r="AE42" s="91">
        <v>0</v>
      </c>
      <c r="AF42" s="91">
        <v>0</v>
      </c>
      <c r="AG42" s="91">
        <v>0</v>
      </c>
      <c r="AH42" s="91">
        <v>0</v>
      </c>
      <c r="AI42" s="91">
        <v>0</v>
      </c>
      <c r="AJ42" s="91">
        <v>8.5382486517082903</v>
      </c>
      <c r="AK42" s="91">
        <v>0</v>
      </c>
      <c r="AL42" s="91">
        <v>31.4278510226689</v>
      </c>
      <c r="AM42" s="91">
        <v>302.04590883358799</v>
      </c>
      <c r="AN42" s="91">
        <v>33.5606531570957</v>
      </c>
      <c r="AO42" s="91">
        <v>335.60656199068501</v>
      </c>
      <c r="AP42" s="91">
        <v>0</v>
      </c>
      <c r="AQ42" s="91">
        <v>0.87725190065973202</v>
      </c>
      <c r="AR42" s="91">
        <v>0.67278470069500695</v>
      </c>
      <c r="AS42" s="91">
        <v>9.0346908930637007</v>
      </c>
      <c r="AT42" s="91">
        <v>0.38923089954088697</v>
      </c>
      <c r="AU42" s="91">
        <v>9.0794690939554699E-3</v>
      </c>
      <c r="AV42" s="91">
        <v>0.486753332451484</v>
      </c>
      <c r="AW42" s="91">
        <v>0.32992055225780703</v>
      </c>
      <c r="AX42" s="91">
        <v>0</v>
      </c>
      <c r="AY42" s="91">
        <v>5.2562703274414702E-2</v>
      </c>
      <c r="AZ42" s="91">
        <v>24.201411458026698</v>
      </c>
      <c r="BA42" s="91">
        <v>11.330740436019109</v>
      </c>
      <c r="BB42" s="91">
        <v>12.87067102200764</v>
      </c>
      <c r="BC42" s="91">
        <v>0</v>
      </c>
      <c r="BD42" s="91">
        <v>3.1921992096429997E-3</v>
      </c>
      <c r="BE42" s="91">
        <v>6.5756689594735303</v>
      </c>
      <c r="BF42" s="91">
        <v>0</v>
      </c>
      <c r="BG42" s="91">
        <v>0.15596403302523731</v>
      </c>
      <c r="BH42" s="91">
        <v>4.23644288651156E-2</v>
      </c>
      <c r="BI42" s="91">
        <v>8.1526226403655193E-3</v>
      </c>
      <c r="BJ42" s="91">
        <v>0.38821085688145096</v>
      </c>
      <c r="BK42" s="91">
        <v>0.55784829158330396</v>
      </c>
      <c r="BL42" s="91">
        <v>1.0162860204919602</v>
      </c>
      <c r="BM42" s="91">
        <v>1.151982878905625</v>
      </c>
      <c r="BN42" s="91">
        <v>4.8586779212619099E-2</v>
      </c>
      <c r="BO42" s="91">
        <v>312.06587382286898</v>
      </c>
      <c r="BP42" s="91">
        <v>5.9261351547155101</v>
      </c>
      <c r="BQ42" s="91">
        <v>7.6456167998809503</v>
      </c>
      <c r="BR42" s="91">
        <v>0</v>
      </c>
      <c r="BS42" s="91">
        <v>4.8200227295951699</v>
      </c>
      <c r="BT42" s="91">
        <v>0</v>
      </c>
      <c r="BU42" s="91">
        <v>0</v>
      </c>
      <c r="BV42" s="91">
        <v>30.775982429162603</v>
      </c>
      <c r="BW42" s="91">
        <v>15.00860976526673</v>
      </c>
      <c r="BX42" s="48"/>
      <c r="BY42" s="79">
        <f t="shared" si="10"/>
        <v>-1.6318834378022172E-3</v>
      </c>
      <c r="BZ42" s="79">
        <f t="shared" si="11"/>
        <v>-1.632955890298387E-3</v>
      </c>
      <c r="CA42" s="79">
        <f t="shared" si="12"/>
        <v>-3.0984886398809706E-3</v>
      </c>
      <c r="CB42" s="79">
        <f t="shared" si="13"/>
        <v>-1.623314573734677E-3</v>
      </c>
      <c r="CC42" s="79">
        <f t="shared" si="14"/>
        <v>-1.612796968193911E-3</v>
      </c>
      <c r="CD42" s="79">
        <f t="shared" si="15"/>
        <v>-2.022858702274131E-3</v>
      </c>
      <c r="CE42" s="79">
        <f t="shared" si="16"/>
        <v>-1.6321523489222676E-3</v>
      </c>
      <c r="CF42" s="79">
        <f t="shared" si="17"/>
        <v>-1.6314512656513409E-3</v>
      </c>
      <c r="CH42" s="91">
        <f t="shared" si="18"/>
        <v>-1.0431051693149698</v>
      </c>
      <c r="CI42" s="91">
        <f t="shared" si="19"/>
        <v>-0.63254471713099747</v>
      </c>
    </row>
    <row r="43" spans="1:87" x14ac:dyDescent="0.25">
      <c r="A43" s="90" t="s">
        <v>42</v>
      </c>
      <c r="B43" s="91">
        <v>466.78259293999997</v>
      </c>
      <c r="C43" s="91">
        <v>86.802819499999998</v>
      </c>
      <c r="D43" s="91">
        <v>177.19529302000001</v>
      </c>
      <c r="E43" s="91">
        <v>149.47549494</v>
      </c>
      <c r="F43" s="91">
        <v>146.07183146</v>
      </c>
      <c r="G43" s="91"/>
      <c r="H43" s="91">
        <v>104.9412457</v>
      </c>
      <c r="I43" s="91"/>
      <c r="J43" s="91"/>
      <c r="K43" s="91" t="s">
        <v>42</v>
      </c>
      <c r="L43" s="91">
        <v>0</v>
      </c>
      <c r="M43" s="91">
        <v>0</v>
      </c>
      <c r="N43" s="91">
        <v>6.9132457186092941E-2</v>
      </c>
      <c r="O43" s="91">
        <v>6.9132457186092941E-2</v>
      </c>
      <c r="P43" s="91">
        <v>2.7863167086724292E-2</v>
      </c>
      <c r="Q43" s="91">
        <v>0</v>
      </c>
      <c r="R43" s="91">
        <v>0.2534413589187926</v>
      </c>
      <c r="S43" s="91">
        <v>371.08796623661999</v>
      </c>
      <c r="T43" s="91">
        <v>465.60028540877403</v>
      </c>
      <c r="U43" s="91">
        <v>1.4517749242801912</v>
      </c>
      <c r="V43" s="91">
        <v>32.262127842148438</v>
      </c>
      <c r="W43" s="91">
        <v>0.73739943822434117</v>
      </c>
      <c r="X43" s="91">
        <v>0</v>
      </c>
      <c r="Y43" s="91">
        <v>0</v>
      </c>
      <c r="Z43" s="91">
        <v>85.164014036908398</v>
      </c>
      <c r="AA43" s="91">
        <v>85.164014036908398</v>
      </c>
      <c r="AB43" s="91">
        <v>0</v>
      </c>
      <c r="AC43" s="91">
        <v>0</v>
      </c>
      <c r="AD43" s="91">
        <v>0.71931208270176317</v>
      </c>
      <c r="AE43" s="91">
        <v>0</v>
      </c>
      <c r="AF43" s="91">
        <v>0</v>
      </c>
      <c r="AG43" s="91">
        <v>0</v>
      </c>
      <c r="AH43" s="91">
        <v>0</v>
      </c>
      <c r="AI43" s="91">
        <v>0</v>
      </c>
      <c r="AJ43" s="91">
        <v>86.530567179186107</v>
      </c>
      <c r="AK43" s="91">
        <v>0</v>
      </c>
      <c r="AL43" s="91">
        <v>137.00202027911598</v>
      </c>
      <c r="AM43" s="91">
        <v>159.2234803995656</v>
      </c>
      <c r="AN43" s="91">
        <v>17.691511914374619</v>
      </c>
      <c r="AO43" s="91">
        <v>176.91499231393939</v>
      </c>
      <c r="AP43" s="91">
        <v>0</v>
      </c>
      <c r="AQ43" s="91">
        <v>2.7709930067836179</v>
      </c>
      <c r="AR43" s="91">
        <v>1.1663043959346771</v>
      </c>
      <c r="AS43" s="91">
        <v>6.4637485844177283</v>
      </c>
      <c r="AT43" s="91">
        <v>1.57356539355148</v>
      </c>
      <c r="AU43" s="91">
        <v>4.1233254156836701</v>
      </c>
      <c r="AV43" s="91">
        <v>9.9659176067505406</v>
      </c>
      <c r="AW43" s="91">
        <v>2.3312078564669703</v>
      </c>
      <c r="AX43" s="91">
        <v>0</v>
      </c>
      <c r="AY43" s="91">
        <v>0.548853909256655</v>
      </c>
      <c r="AZ43" s="91">
        <v>150.7278443545726</v>
      </c>
      <c r="BA43" s="91">
        <v>145.71099586699842</v>
      </c>
      <c r="BB43" s="91">
        <v>5.0168484875741903</v>
      </c>
      <c r="BC43" s="91">
        <v>0</v>
      </c>
      <c r="BD43" s="91">
        <v>0</v>
      </c>
      <c r="BE43" s="91">
        <v>4.3418758200774796</v>
      </c>
      <c r="BF43" s="91">
        <v>0</v>
      </c>
      <c r="BG43" s="91">
        <v>26.7651868237018</v>
      </c>
      <c r="BH43" s="91">
        <v>6.6585141288491201</v>
      </c>
      <c r="BI43" s="91">
        <v>3.5696634974012902</v>
      </c>
      <c r="BJ43" s="91">
        <v>66.891116978124501</v>
      </c>
      <c r="BK43" s="91">
        <v>6.705917837332847</v>
      </c>
      <c r="BL43" s="91">
        <v>3.642513105845</v>
      </c>
      <c r="BM43" s="91">
        <v>14.132950935354959</v>
      </c>
      <c r="BN43" s="91">
        <v>0</v>
      </c>
      <c r="BO43" s="91">
        <v>0</v>
      </c>
      <c r="BP43" s="91">
        <v>1.5149830654713001</v>
      </c>
      <c r="BQ43" s="91">
        <v>0</v>
      </c>
      <c r="BR43" s="91">
        <v>0</v>
      </c>
      <c r="BS43" s="91">
        <v>0.12760916370681766</v>
      </c>
      <c r="BT43" s="91">
        <v>0</v>
      </c>
      <c r="BU43" s="91">
        <v>2.740044539868712E-2</v>
      </c>
      <c r="BV43" s="91">
        <v>104.7517185413228</v>
      </c>
      <c r="BW43" s="91">
        <v>0.2326530779984731</v>
      </c>
      <c r="BX43" s="48"/>
      <c r="BY43" s="79">
        <f t="shared" si="10"/>
        <v>-2.532886935177375E-3</v>
      </c>
      <c r="BZ43" s="79">
        <f t="shared" si="11"/>
        <v>-3.1364455945338383E-3</v>
      </c>
      <c r="CA43" s="79">
        <f t="shared" si="12"/>
        <v>-1.581874446455964E-3</v>
      </c>
      <c r="CB43" s="79">
        <f t="shared" si="13"/>
        <v>8.3782924758020669E-3</v>
      </c>
      <c r="CC43" s="79">
        <f t="shared" si="14"/>
        <v>-2.4702613049689343E-3</v>
      </c>
      <c r="CD43" s="79" t="str">
        <f t="shared" si="15"/>
        <v/>
      </c>
      <c r="CE43" s="79">
        <f t="shared" si="16"/>
        <v>-1.8060311502209856E-3</v>
      </c>
      <c r="CF43" s="79" t="str">
        <f t="shared" si="17"/>
        <v/>
      </c>
      <c r="CH43" s="91">
        <f t="shared" si="18"/>
        <v>-0.28030070606061486</v>
      </c>
      <c r="CI43" s="91">
        <f t="shared" si="19"/>
        <v>0</v>
      </c>
    </row>
    <row r="44" spans="1:87" x14ac:dyDescent="0.25">
      <c r="A44" s="90" t="s">
        <v>43</v>
      </c>
      <c r="B44" s="91">
        <v>10275.601514</v>
      </c>
      <c r="C44" s="91">
        <v>1290.9912093999999</v>
      </c>
      <c r="D44" s="91">
        <v>9610.6749743</v>
      </c>
      <c r="E44" s="91">
        <v>1842.650987</v>
      </c>
      <c r="F44" s="91">
        <v>1676.1121012999999</v>
      </c>
      <c r="G44" s="91">
        <v>9917.1512629999997</v>
      </c>
      <c r="H44" s="91">
        <v>554.26686924000001</v>
      </c>
      <c r="I44" s="91">
        <v>34.035520859999998</v>
      </c>
      <c r="J44" s="91"/>
      <c r="K44" s="91" t="s">
        <v>43</v>
      </c>
      <c r="L44" s="91">
        <v>0</v>
      </c>
      <c r="M44" s="91">
        <v>8.1414128553602499E-2</v>
      </c>
      <c r="N44" s="91">
        <v>0.28287311800201698</v>
      </c>
      <c r="O44" s="91">
        <v>0.28287311800201698</v>
      </c>
      <c r="P44" s="91">
        <v>0.1152936817920269</v>
      </c>
      <c r="Q44" s="91">
        <v>5.7985464902528094E-2</v>
      </c>
      <c r="R44" s="91">
        <v>6.6075848678729194</v>
      </c>
      <c r="S44" s="91">
        <v>1564.2821945732371</v>
      </c>
      <c r="T44" s="91">
        <v>10262.385023964889</v>
      </c>
      <c r="U44" s="91">
        <v>5.76294351905024</v>
      </c>
      <c r="V44" s="91">
        <v>129.6605424982489</v>
      </c>
      <c r="W44" s="91">
        <v>2.8547873546629301</v>
      </c>
      <c r="X44" s="91">
        <v>0.21320175306558109</v>
      </c>
      <c r="Y44" s="91">
        <v>0</v>
      </c>
      <c r="Z44" s="91">
        <v>363.79399671916599</v>
      </c>
      <c r="AA44" s="91">
        <v>363.79399671916599</v>
      </c>
      <c r="AB44" s="91">
        <v>34.000708372054099</v>
      </c>
      <c r="AC44" s="91">
        <v>0</v>
      </c>
      <c r="AD44" s="91">
        <v>3.4809773594077198</v>
      </c>
      <c r="AE44" s="91">
        <v>0</v>
      </c>
      <c r="AF44" s="91">
        <v>1.6661686816906129</v>
      </c>
      <c r="AG44" s="91">
        <v>1.4937711439232339E-2</v>
      </c>
      <c r="AH44" s="91">
        <v>1.7061817094638898</v>
      </c>
      <c r="AI44" s="91">
        <v>1.0081895471816659E-2</v>
      </c>
      <c r="AJ44" s="91">
        <v>1288.9888932307958</v>
      </c>
      <c r="AK44" s="91">
        <v>0</v>
      </c>
      <c r="AL44" s="91">
        <v>682.99686319207103</v>
      </c>
      <c r="AM44" s="91">
        <v>8638.2867509707394</v>
      </c>
      <c r="AN44" s="91">
        <v>959.80967505670799</v>
      </c>
      <c r="AO44" s="91">
        <v>9598.0964260274486</v>
      </c>
      <c r="AP44" s="91">
        <v>0</v>
      </c>
      <c r="AQ44" s="91">
        <v>14.3219501306955</v>
      </c>
      <c r="AR44" s="91">
        <v>24.4989912857686</v>
      </c>
      <c r="AS44" s="91">
        <v>81.608918700624898</v>
      </c>
      <c r="AT44" s="91">
        <v>61.295458920826398</v>
      </c>
      <c r="AU44" s="91">
        <v>37.804329165947294</v>
      </c>
      <c r="AV44" s="91">
        <v>95.880819605967801</v>
      </c>
      <c r="AW44" s="91">
        <v>30.735909611611699</v>
      </c>
      <c r="AX44" s="91">
        <v>0</v>
      </c>
      <c r="AY44" s="91">
        <v>6.7472161376091897</v>
      </c>
      <c r="AZ44" s="91">
        <v>1850.2634150300842</v>
      </c>
      <c r="BA44" s="91">
        <v>1673.7953545154251</v>
      </c>
      <c r="BB44" s="91">
        <v>176.46806051465779</v>
      </c>
      <c r="BC44" s="91">
        <v>3.1311290292498102</v>
      </c>
      <c r="BD44" s="91">
        <v>9.4013305996020591E-2</v>
      </c>
      <c r="BE44" s="91">
        <v>123.93444674615419</v>
      </c>
      <c r="BF44" s="91">
        <v>3.7336770039187099</v>
      </c>
      <c r="BG44" s="91">
        <v>277.62005365950597</v>
      </c>
      <c r="BH44" s="91">
        <v>61.488353919663503</v>
      </c>
      <c r="BI44" s="91">
        <v>33.432673035356501</v>
      </c>
      <c r="BJ44" s="91">
        <v>693.83336940844401</v>
      </c>
      <c r="BK44" s="91">
        <v>36.105263225282499</v>
      </c>
      <c r="BL44" s="91">
        <v>56.060987840241999</v>
      </c>
      <c r="BM44" s="91">
        <v>161.19178333228609</v>
      </c>
      <c r="BN44" s="91">
        <v>2.3121425068756638</v>
      </c>
      <c r="BO44" s="91">
        <v>9908.5003460154094</v>
      </c>
      <c r="BP44" s="91">
        <v>44.712761462186606</v>
      </c>
      <c r="BQ44" s="91">
        <v>250.516773305995</v>
      </c>
      <c r="BR44" s="91">
        <v>0.1270996986535271</v>
      </c>
      <c r="BS44" s="91">
        <v>11.483606220946921</v>
      </c>
      <c r="BT44" s="91">
        <v>0</v>
      </c>
      <c r="BU44" s="91">
        <v>0.24941572667949399</v>
      </c>
      <c r="BV44" s="91">
        <v>553.24809644769198</v>
      </c>
      <c r="BW44" s="91">
        <v>22.944580852122598</v>
      </c>
      <c r="BX44" s="48"/>
      <c r="BY44" s="79">
        <f t="shared" si="10"/>
        <v>-1.2862011062908601E-3</v>
      </c>
      <c r="BZ44" s="79">
        <f t="shared" si="11"/>
        <v>-1.5509913271482656E-3</v>
      </c>
      <c r="CA44" s="79">
        <f t="shared" si="12"/>
        <v>-1.308810079020239E-3</v>
      </c>
      <c r="CB44" s="79">
        <f t="shared" si="13"/>
        <v>4.1312370512865734E-3</v>
      </c>
      <c r="CC44" s="79">
        <f t="shared" si="14"/>
        <v>-1.3822146995884164E-3</v>
      </c>
      <c r="CD44" s="79">
        <f t="shared" si="15"/>
        <v>-8.7231874912165161E-4</v>
      </c>
      <c r="CE44" s="79">
        <f t="shared" si="16"/>
        <v>-1.8380546427120008E-3</v>
      </c>
      <c r="CF44" s="79">
        <f t="shared" si="17"/>
        <v>-1.0228281238619866E-3</v>
      </c>
      <c r="CH44" s="91">
        <f t="shared" si="18"/>
        <v>-12.578548272551416</v>
      </c>
      <c r="CI44" s="91">
        <f t="shared" si="19"/>
        <v>-8.6509169845903671</v>
      </c>
    </row>
    <row r="45" spans="1:87" x14ac:dyDescent="0.25">
      <c r="A45" s="90" t="s">
        <v>44</v>
      </c>
      <c r="B45" s="91">
        <v>3750.4569110000002</v>
      </c>
      <c r="C45" s="91">
        <v>177.43220964</v>
      </c>
      <c r="D45" s="91">
        <v>6594.6941458000001</v>
      </c>
      <c r="E45" s="91">
        <v>492.71039752000001</v>
      </c>
      <c r="F45" s="91">
        <v>483.84010192</v>
      </c>
      <c r="G45" s="91">
        <v>4862.8038280999999</v>
      </c>
      <c r="H45" s="91">
        <v>167.57474923999999</v>
      </c>
      <c r="I45" s="91">
        <v>35.855802679999996</v>
      </c>
      <c r="J45" s="91"/>
      <c r="K45" s="91" t="s">
        <v>44</v>
      </c>
      <c r="L45" s="91">
        <v>0</v>
      </c>
      <c r="M45" s="91">
        <v>0.17740612868125</v>
      </c>
      <c r="N45" s="91">
        <v>9.5439617860943404E-2</v>
      </c>
      <c r="O45" s="91">
        <v>9.5439617860943404E-2</v>
      </c>
      <c r="P45" s="91">
        <v>4.1265531209179904E-2</v>
      </c>
      <c r="Q45" s="91">
        <v>0.12635422865633789</v>
      </c>
      <c r="R45" s="91">
        <v>0.40835891741331598</v>
      </c>
      <c r="S45" s="91">
        <v>280.64008936467098</v>
      </c>
      <c r="T45" s="91">
        <v>3743.8436719301999</v>
      </c>
      <c r="U45" s="91">
        <v>1.258965118246002</v>
      </c>
      <c r="V45" s="91">
        <v>30.287777839175803</v>
      </c>
      <c r="W45" s="91">
        <v>1.188460227573868</v>
      </c>
      <c r="X45" s="91">
        <v>0.46457917504601498</v>
      </c>
      <c r="Y45" s="91">
        <v>0</v>
      </c>
      <c r="Z45" s="91">
        <v>56.617540839719098</v>
      </c>
      <c r="AA45" s="91">
        <v>56.617540839719098</v>
      </c>
      <c r="AB45" s="91">
        <v>35.789525166295697</v>
      </c>
      <c r="AC45" s="91">
        <v>0</v>
      </c>
      <c r="AD45" s="91">
        <v>1.8592344223515589</v>
      </c>
      <c r="AE45" s="91">
        <v>0</v>
      </c>
      <c r="AF45" s="91">
        <v>3.6306805079284801</v>
      </c>
      <c r="AG45" s="91">
        <v>3.2550129567838801E-2</v>
      </c>
      <c r="AH45" s="91">
        <v>3.7178762606370102</v>
      </c>
      <c r="AI45" s="91">
        <v>2.1968912683063481E-2</v>
      </c>
      <c r="AJ45" s="91">
        <v>177.1373085193207</v>
      </c>
      <c r="AK45" s="91">
        <v>0</v>
      </c>
      <c r="AL45" s="91">
        <v>197.69854054024188</v>
      </c>
      <c r="AM45" s="91">
        <v>5915.1973413526302</v>
      </c>
      <c r="AN45" s="91">
        <v>657.24420566235096</v>
      </c>
      <c r="AO45" s="91">
        <v>6572.4415470149797</v>
      </c>
      <c r="AP45" s="91">
        <v>0</v>
      </c>
      <c r="AQ45" s="91">
        <v>4.7850388497660203</v>
      </c>
      <c r="AR45" s="91">
        <v>21.676508039705148</v>
      </c>
      <c r="AS45" s="91">
        <v>30.7277824372492</v>
      </c>
      <c r="AT45" s="91">
        <v>13.89537862398517</v>
      </c>
      <c r="AU45" s="91">
        <v>4.0411819209973601</v>
      </c>
      <c r="AV45" s="91">
        <v>22.5423143790957</v>
      </c>
      <c r="AW45" s="91">
        <v>11.937219303118979</v>
      </c>
      <c r="AX45" s="91">
        <v>0</v>
      </c>
      <c r="AY45" s="91">
        <v>2.6803510441640799</v>
      </c>
      <c r="AZ45" s="91">
        <v>506.53466758039303</v>
      </c>
      <c r="BA45" s="91">
        <v>482.91080380729295</v>
      </c>
      <c r="BB45" s="91">
        <v>23.623863773100211</v>
      </c>
      <c r="BC45" s="91">
        <v>4.9830887966621898E-2</v>
      </c>
      <c r="BD45" s="91">
        <v>9.9953074532757799E-2</v>
      </c>
      <c r="BE45" s="91">
        <v>206.44964686805869</v>
      </c>
      <c r="BF45" s="91">
        <v>6.8023021219486601</v>
      </c>
      <c r="BG45" s="91">
        <v>25.0260703384645</v>
      </c>
      <c r="BH45" s="91">
        <v>6.3669833936848494</v>
      </c>
      <c r="BI45" s="91">
        <v>2.9172411635994804</v>
      </c>
      <c r="BJ45" s="91">
        <v>62.4984630036871</v>
      </c>
      <c r="BK45" s="91">
        <v>7.4282713148916599</v>
      </c>
      <c r="BL45" s="91">
        <v>34.164488011816701</v>
      </c>
      <c r="BM45" s="91">
        <v>60.239723540402402</v>
      </c>
      <c r="BN45" s="91">
        <v>1.523148092065012</v>
      </c>
      <c r="BO45" s="91">
        <v>4855.2019427128898</v>
      </c>
      <c r="BP45" s="91">
        <v>18.016647716710839</v>
      </c>
      <c r="BQ45" s="91">
        <v>85.543368790268602</v>
      </c>
      <c r="BR45" s="91">
        <v>0.27695802972139</v>
      </c>
      <c r="BS45" s="91">
        <v>15.405840522901659</v>
      </c>
      <c r="BT45" s="91">
        <v>0</v>
      </c>
      <c r="BU45" s="91">
        <v>0.16738715378230451</v>
      </c>
      <c r="BV45" s="91">
        <v>167.12043254683431</v>
      </c>
      <c r="BW45" s="91">
        <v>39.253899244925201</v>
      </c>
      <c r="BX45" s="48"/>
      <c r="BY45" s="79">
        <f t="shared" si="10"/>
        <v>-1.7633155710718492E-3</v>
      </c>
      <c r="BZ45" s="79">
        <f t="shared" si="11"/>
        <v>-1.6620495302269902E-3</v>
      </c>
      <c r="CA45" s="79">
        <f t="shared" si="12"/>
        <v>-3.374318549586188E-3</v>
      </c>
      <c r="CB45" s="79">
        <f t="shared" si="13"/>
        <v>2.8057597586687556E-2</v>
      </c>
      <c r="CC45" s="79">
        <f t="shared" si="14"/>
        <v>-1.9206719513726841E-3</v>
      </c>
      <c r="CD45" s="79">
        <f t="shared" si="15"/>
        <v>-1.5632720660418466E-3</v>
      </c>
      <c r="CE45" s="79">
        <f t="shared" si="16"/>
        <v>-2.7111285872491986E-3</v>
      </c>
      <c r="CF45" s="79">
        <f t="shared" si="17"/>
        <v>-1.84844596273029E-3</v>
      </c>
      <c r="CH45" s="91">
        <f t="shared" si="18"/>
        <v>-22.252598785020382</v>
      </c>
      <c r="CI45" s="91">
        <f t="shared" si="19"/>
        <v>-7.6018853871100873</v>
      </c>
    </row>
    <row r="46" spans="1:87" x14ac:dyDescent="0.25">
      <c r="A46" s="90" t="s">
        <v>45</v>
      </c>
      <c r="B46" s="91">
        <v>114.18412746</v>
      </c>
      <c r="C46" s="91">
        <v>0.7338076</v>
      </c>
      <c r="D46" s="91">
        <v>37.042608520000002</v>
      </c>
      <c r="E46" s="91">
        <v>9.8423333</v>
      </c>
      <c r="F46" s="91">
        <v>8.8280014999999992</v>
      </c>
      <c r="G46" s="91"/>
      <c r="H46" s="91">
        <v>19.674697200000001</v>
      </c>
      <c r="I46" s="91"/>
      <c r="J46" s="91"/>
      <c r="K46" s="91" t="s">
        <v>45</v>
      </c>
      <c r="L46" s="91">
        <v>0</v>
      </c>
      <c r="M46" s="91">
        <v>0</v>
      </c>
      <c r="N46" s="91">
        <v>5.8110715378825603E-2</v>
      </c>
      <c r="O46" s="91">
        <v>5.8110715378825603E-2</v>
      </c>
      <c r="P46" s="91">
        <v>2.3420892904975201E-2</v>
      </c>
      <c r="Q46" s="91">
        <v>0</v>
      </c>
      <c r="R46" s="91">
        <v>0.21303569405805761</v>
      </c>
      <c r="S46" s="91">
        <v>152.21926157244872</v>
      </c>
      <c r="T46" s="91">
        <v>113.784312866725</v>
      </c>
      <c r="U46" s="91">
        <v>1.2203150397857101</v>
      </c>
      <c r="V46" s="91">
        <v>27.118571125580701</v>
      </c>
      <c r="W46" s="91">
        <v>0.61983380525140808</v>
      </c>
      <c r="X46" s="91">
        <v>0</v>
      </c>
      <c r="Y46" s="91">
        <v>0</v>
      </c>
      <c r="Z46" s="91">
        <v>3.1408831106898698</v>
      </c>
      <c r="AA46" s="91">
        <v>3.1408831106898698</v>
      </c>
      <c r="AB46" s="91">
        <v>0</v>
      </c>
      <c r="AC46" s="91">
        <v>0</v>
      </c>
      <c r="AD46" s="91">
        <v>0.60463183747085592</v>
      </c>
      <c r="AE46" s="91">
        <v>0</v>
      </c>
      <c r="AF46" s="91">
        <v>0</v>
      </c>
      <c r="AG46" s="91">
        <v>0</v>
      </c>
      <c r="AH46" s="91">
        <v>0</v>
      </c>
      <c r="AI46" s="91">
        <v>0</v>
      </c>
      <c r="AJ46" s="91">
        <v>0.731320067020508</v>
      </c>
      <c r="AK46" s="91">
        <v>0</v>
      </c>
      <c r="AL46" s="91">
        <v>46.714306795196094</v>
      </c>
      <c r="AM46" s="91">
        <v>33.220212596107601</v>
      </c>
      <c r="AN46" s="91">
        <v>3.6911303079305702</v>
      </c>
      <c r="AO46" s="91">
        <v>36.9113429040382</v>
      </c>
      <c r="AP46" s="91">
        <v>0</v>
      </c>
      <c r="AQ46" s="91">
        <v>2.3292147744947203</v>
      </c>
      <c r="AR46" s="91">
        <v>7.0421191928878801E-2</v>
      </c>
      <c r="AS46" s="91">
        <v>5.43321801815505</v>
      </c>
      <c r="AT46" s="91">
        <v>9.5011521464750698E-2</v>
      </c>
      <c r="AU46" s="91">
        <v>0.248964966351955</v>
      </c>
      <c r="AV46" s="91">
        <v>0.60173951068414799</v>
      </c>
      <c r="AW46" s="91">
        <v>0.14075786460314038</v>
      </c>
      <c r="AX46" s="91">
        <v>0</v>
      </c>
      <c r="AY46" s="91">
        <v>3.3139743492231401E-2</v>
      </c>
      <c r="AZ46" s="91">
        <v>9.8087063291390297</v>
      </c>
      <c r="BA46" s="91">
        <v>8.797995730418819</v>
      </c>
      <c r="BB46" s="91">
        <v>1.0107105987202161</v>
      </c>
      <c r="BC46" s="91">
        <v>0</v>
      </c>
      <c r="BD46" s="91">
        <v>0</v>
      </c>
      <c r="BE46" s="91">
        <v>0.26216184791415098</v>
      </c>
      <c r="BF46" s="91">
        <v>0</v>
      </c>
      <c r="BG46" s="91">
        <v>1.6160753771281482</v>
      </c>
      <c r="BH46" s="91">
        <v>0.40203957737396401</v>
      </c>
      <c r="BI46" s="91">
        <v>0.21553561621940351</v>
      </c>
      <c r="BJ46" s="91">
        <v>4.03887051703897</v>
      </c>
      <c r="BK46" s="91">
        <v>5.6367911671908004</v>
      </c>
      <c r="BL46" s="91">
        <v>0.219934031096192</v>
      </c>
      <c r="BM46" s="91">
        <v>0.85334396512287891</v>
      </c>
      <c r="BN46" s="91">
        <v>0</v>
      </c>
      <c r="BO46" s="91">
        <v>0</v>
      </c>
      <c r="BP46" s="91">
        <v>1.273446103118371</v>
      </c>
      <c r="BQ46" s="91">
        <v>0</v>
      </c>
      <c r="BR46" s="91">
        <v>0</v>
      </c>
      <c r="BS46" s="91">
        <v>0.1072641368717515</v>
      </c>
      <c r="BT46" s="91">
        <v>0</v>
      </c>
      <c r="BU46" s="91">
        <v>2.3031996931166102E-2</v>
      </c>
      <c r="BV46" s="91">
        <v>19.60570127372031</v>
      </c>
      <c r="BW46" s="91">
        <v>0.19556031031487409</v>
      </c>
      <c r="BX46" s="48"/>
      <c r="BY46" s="79">
        <f t="shared" si="10"/>
        <v>-3.5014901122317195E-3</v>
      </c>
      <c r="BZ46" s="79">
        <f t="shared" si="11"/>
        <v>-3.3898980870353508E-3</v>
      </c>
      <c r="CA46" s="79">
        <f t="shared" si="12"/>
        <v>-3.5436385612781225E-3</v>
      </c>
      <c r="CB46" s="79">
        <f t="shared" si="13"/>
        <v>-3.4165649380081672E-3</v>
      </c>
      <c r="CC46" s="79">
        <f t="shared" si="14"/>
        <v>-3.398931182916108E-3</v>
      </c>
      <c r="CD46" s="79" t="str">
        <f t="shared" si="15"/>
        <v/>
      </c>
      <c r="CE46" s="79">
        <f t="shared" si="16"/>
        <v>-3.5068354840902161E-3</v>
      </c>
      <c r="CF46" s="79" t="str">
        <f t="shared" si="17"/>
        <v/>
      </c>
      <c r="CH46" s="91">
        <f t="shared" si="18"/>
        <v>-0.13126561596180153</v>
      </c>
      <c r="CI46" s="91">
        <f t="shared" si="19"/>
        <v>0</v>
      </c>
    </row>
    <row r="47" spans="1:87" x14ac:dyDescent="0.25">
      <c r="A47" s="90" t="s">
        <v>46</v>
      </c>
      <c r="B47" s="91">
        <v>1553.4253653000001</v>
      </c>
      <c r="C47" s="91">
        <v>289.70790227999998</v>
      </c>
      <c r="D47" s="91">
        <v>1638.8565711000001</v>
      </c>
      <c r="E47" s="91">
        <v>409.89472694</v>
      </c>
      <c r="F47" s="91">
        <v>380.58750856</v>
      </c>
      <c r="G47" s="91">
        <v>239.77771272000001</v>
      </c>
      <c r="H47" s="91">
        <v>169.05278279999999</v>
      </c>
      <c r="I47" s="91">
        <v>34.27333196</v>
      </c>
      <c r="J47" s="91"/>
      <c r="K47" s="91" t="s">
        <v>46</v>
      </c>
      <c r="L47" s="91">
        <v>0</v>
      </c>
      <c r="M47" s="91">
        <v>0.24970886742847301</v>
      </c>
      <c r="N47" s="91">
        <v>6.2667054209626399E-2</v>
      </c>
      <c r="O47" s="91">
        <v>6.2667054209626399E-2</v>
      </c>
      <c r="P47" s="91">
        <v>2.9185064055291799E-2</v>
      </c>
      <c r="Q47" s="91">
        <v>0.17785067615117101</v>
      </c>
      <c r="R47" s="91">
        <v>1.8360842977490499</v>
      </c>
      <c r="S47" s="91">
        <v>366.00676850239699</v>
      </c>
      <c r="T47" s="91">
        <v>1549.3888711568638</v>
      </c>
      <c r="U47" s="91">
        <v>1.7450648094598109</v>
      </c>
      <c r="V47" s="91">
        <v>6.3110996575637692</v>
      </c>
      <c r="W47" s="91">
        <v>0.30255619391987199</v>
      </c>
      <c r="X47" s="91">
        <v>0.65391457340890702</v>
      </c>
      <c r="Y47" s="91">
        <v>0</v>
      </c>
      <c r="Z47" s="91">
        <v>136.69367441990181</v>
      </c>
      <c r="AA47" s="91">
        <v>136.69367441990181</v>
      </c>
      <c r="AB47" s="91">
        <v>34.168094048316398</v>
      </c>
      <c r="AC47" s="91">
        <v>0</v>
      </c>
      <c r="AD47" s="91">
        <v>0.23209828191493398</v>
      </c>
      <c r="AE47" s="91">
        <v>2.70326694085549E-2</v>
      </c>
      <c r="AF47" s="91">
        <v>5.11047166199379</v>
      </c>
      <c r="AG47" s="91">
        <v>4.5815999219563801E-2</v>
      </c>
      <c r="AH47" s="91">
        <v>5.2330910973571996</v>
      </c>
      <c r="AI47" s="91">
        <v>3.09224864467335E-2</v>
      </c>
      <c r="AJ47" s="91">
        <v>289.07201027111296</v>
      </c>
      <c r="AK47" s="91">
        <v>0</v>
      </c>
      <c r="AL47" s="91">
        <v>175.4056271638089</v>
      </c>
      <c r="AM47" s="91">
        <v>1471.2513249979879</v>
      </c>
      <c r="AN47" s="91">
        <v>163.47240116250811</v>
      </c>
      <c r="AO47" s="91">
        <v>1634.7237261604951</v>
      </c>
      <c r="AP47" s="91">
        <v>0</v>
      </c>
      <c r="AQ47" s="91">
        <v>0.69571606453810297</v>
      </c>
      <c r="AR47" s="91">
        <v>2.9418257882262102</v>
      </c>
      <c r="AS47" s="91">
        <v>8.3126361687329293</v>
      </c>
      <c r="AT47" s="91">
        <v>4.0424050203255</v>
      </c>
      <c r="AU47" s="91">
        <v>11.810725804097281</v>
      </c>
      <c r="AV47" s="91">
        <v>23.852667695938401</v>
      </c>
      <c r="AW47" s="91">
        <v>5.7001436136289705</v>
      </c>
      <c r="AX47" s="91">
        <v>0</v>
      </c>
      <c r="AY47" s="91">
        <v>2.2265737344554797</v>
      </c>
      <c r="AZ47" s="91">
        <v>409.203659066439</v>
      </c>
      <c r="BA47" s="91">
        <v>379.94981085112499</v>
      </c>
      <c r="BB47" s="91">
        <v>29.253848215314299</v>
      </c>
      <c r="BC47" s="91">
        <v>1.9144251613507732E-2</v>
      </c>
      <c r="BD47" s="91">
        <v>6.42279303559911E-3</v>
      </c>
      <c r="BE47" s="91">
        <v>15.286908867265211</v>
      </c>
      <c r="BF47" s="91">
        <v>7.8271175306028899</v>
      </c>
      <c r="BG47" s="91">
        <v>63.489316802603597</v>
      </c>
      <c r="BH47" s="91">
        <v>16.626380316230971</v>
      </c>
      <c r="BI47" s="91">
        <v>8.5773115632092498</v>
      </c>
      <c r="BJ47" s="91">
        <v>158.67429811141039</v>
      </c>
      <c r="BK47" s="91">
        <v>1.7541373245598191</v>
      </c>
      <c r="BL47" s="91">
        <v>9.2536786908072699</v>
      </c>
      <c r="BM47" s="91">
        <v>49.591136362461796</v>
      </c>
      <c r="BN47" s="91">
        <v>2.37539052122775E-2</v>
      </c>
      <c r="BO47" s="91">
        <v>239.040356055269</v>
      </c>
      <c r="BP47" s="91">
        <v>5.13964192949169</v>
      </c>
      <c r="BQ47" s="91">
        <v>0</v>
      </c>
      <c r="BR47" s="91">
        <v>0.41527924359639901</v>
      </c>
      <c r="BS47" s="91">
        <v>4.0290323837001099</v>
      </c>
      <c r="BT47" s="91">
        <v>0</v>
      </c>
      <c r="BU47" s="91">
        <v>1.0049272439709629</v>
      </c>
      <c r="BV47" s="91">
        <v>168.66323746380272</v>
      </c>
      <c r="BW47" s="91">
        <v>0.54658573102288899</v>
      </c>
      <c r="BX47" s="48"/>
      <c r="BY47" s="79">
        <f t="shared" si="10"/>
        <v>-2.598447426765617E-3</v>
      </c>
      <c r="BZ47" s="79">
        <f t="shared" si="11"/>
        <v>-2.1949418841618021E-3</v>
      </c>
      <c r="CA47" s="79">
        <f t="shared" si="12"/>
        <v>-2.5217856232111172E-3</v>
      </c>
      <c r="CB47" s="79">
        <f t="shared" si="13"/>
        <v>-1.6859642931248398E-3</v>
      </c>
      <c r="CC47" s="79">
        <f t="shared" si="14"/>
        <v>-1.6755613217255022E-3</v>
      </c>
      <c r="CD47" s="79">
        <f t="shared" si="15"/>
        <v>-3.0751676474287536E-3</v>
      </c>
      <c r="CE47" s="79">
        <f t="shared" si="16"/>
        <v>-2.3042823060660834E-3</v>
      </c>
      <c r="CF47" s="79">
        <f t="shared" si="17"/>
        <v>-3.0705480227724608E-3</v>
      </c>
      <c r="CH47" s="91">
        <f t="shared" si="18"/>
        <v>-4.1328449395050484</v>
      </c>
      <c r="CI47" s="91">
        <f t="shared" si="19"/>
        <v>-0.73735666473100991</v>
      </c>
    </row>
    <row r="48" spans="1:87" x14ac:dyDescent="0.25">
      <c r="A48" s="90" t="s">
        <v>47</v>
      </c>
      <c r="B48" s="91">
        <v>786.87980791999996</v>
      </c>
      <c r="C48" s="91">
        <v>25.86305664</v>
      </c>
      <c r="D48" s="91">
        <v>811.55813334000004</v>
      </c>
      <c r="E48" s="91">
        <v>114.0038788</v>
      </c>
      <c r="F48" s="91">
        <v>97.085651740000003</v>
      </c>
      <c r="G48" s="91">
        <v>53.128268200000001</v>
      </c>
      <c r="H48" s="91">
        <v>77.969609800000001</v>
      </c>
      <c r="I48" s="91">
        <v>0.78340140000000003</v>
      </c>
      <c r="J48" s="91"/>
      <c r="K48" s="91" t="s">
        <v>47</v>
      </c>
      <c r="L48" s="91">
        <v>1.5435949283993881E-2</v>
      </c>
      <c r="M48" s="91">
        <v>1.8526943122927531</v>
      </c>
      <c r="N48" s="91">
        <v>0.21243818147798021</v>
      </c>
      <c r="O48" s="91">
        <v>0.2112122490228143</v>
      </c>
      <c r="P48" s="91">
        <v>0.11520079794474108</v>
      </c>
      <c r="Q48" s="91">
        <v>0.1026717366455574</v>
      </c>
      <c r="R48" s="91">
        <v>3.0144062713346598</v>
      </c>
      <c r="S48" s="91">
        <v>448.53207889978796</v>
      </c>
      <c r="T48" s="91">
        <v>798.33763804560203</v>
      </c>
      <c r="U48" s="91">
        <v>5.5871989211130995</v>
      </c>
      <c r="V48" s="91">
        <v>78.463164436216502</v>
      </c>
      <c r="W48" s="91">
        <v>1.796192250137401</v>
      </c>
      <c r="X48" s="91">
        <v>2.28102916864048</v>
      </c>
      <c r="Y48" s="91">
        <v>8.8801967321990305E-3</v>
      </c>
      <c r="Z48" s="91">
        <v>14.19049993353482</v>
      </c>
      <c r="AA48" s="91">
        <v>14.19049993353482</v>
      </c>
      <c r="AB48" s="91">
        <v>0.77937311728037906</v>
      </c>
      <c r="AC48" s="91">
        <v>0</v>
      </c>
      <c r="AD48" s="91">
        <v>1.76077475498101</v>
      </c>
      <c r="AE48" s="91">
        <v>8.4573999922838098E-3</v>
      </c>
      <c r="AF48" s="91">
        <v>2.9717494652741099</v>
      </c>
      <c r="AG48" s="91">
        <v>4.4821146359342298E-2</v>
      </c>
      <c r="AH48" s="91">
        <v>2.83501968998605</v>
      </c>
      <c r="AI48" s="91">
        <v>2.036878942838E-2</v>
      </c>
      <c r="AJ48" s="91">
        <v>29.183286798061999</v>
      </c>
      <c r="AK48" s="91">
        <v>0</v>
      </c>
      <c r="AL48" s="91">
        <v>160.6765509884971</v>
      </c>
      <c r="AM48" s="91">
        <v>730.68091526865896</v>
      </c>
      <c r="AN48" s="91">
        <v>81.186775403473206</v>
      </c>
      <c r="AO48" s="91">
        <v>811.86769067213299</v>
      </c>
      <c r="AP48" s="91">
        <v>6.3103031950483988E-5</v>
      </c>
      <c r="AQ48" s="91">
        <v>6.9642721893549702</v>
      </c>
      <c r="AR48" s="91">
        <v>0.44172253160050001</v>
      </c>
      <c r="AS48" s="91">
        <v>18.263210247725631</v>
      </c>
      <c r="AT48" s="91">
        <v>0.83050888439513404</v>
      </c>
      <c r="AU48" s="91">
        <v>2.6846024142815299</v>
      </c>
      <c r="AV48" s="91">
        <v>4.1626921292790193</v>
      </c>
      <c r="AW48" s="91">
        <v>0.79204083522103996</v>
      </c>
      <c r="AX48" s="91">
        <v>0</v>
      </c>
      <c r="AY48" s="91">
        <v>2.5694868112567901</v>
      </c>
      <c r="AZ48" s="91">
        <v>119.00689790989701</v>
      </c>
      <c r="BA48" s="91">
        <v>102.15799878788769</v>
      </c>
      <c r="BB48" s="91">
        <v>16.848899122009282</v>
      </c>
      <c r="BC48" s="91">
        <v>3.1506823305058995E-2</v>
      </c>
      <c r="BD48" s="91">
        <v>3.5640717163533302E-3</v>
      </c>
      <c r="BE48" s="91">
        <v>12.333793246912149</v>
      </c>
      <c r="BF48" s="91">
        <v>6.85381775492319</v>
      </c>
      <c r="BG48" s="91">
        <v>11.14125826716711</v>
      </c>
      <c r="BH48" s="91">
        <v>2.5380446769953191</v>
      </c>
      <c r="BI48" s="91">
        <v>1.1851953721677491</v>
      </c>
      <c r="BJ48" s="91">
        <v>27.850395625037798</v>
      </c>
      <c r="BK48" s="91">
        <v>16.378225864746859</v>
      </c>
      <c r="BL48" s="91">
        <v>3.9602141678929801</v>
      </c>
      <c r="BM48" s="91">
        <v>24.761678344218602</v>
      </c>
      <c r="BN48" s="91">
        <v>1.747683151727597E-2</v>
      </c>
      <c r="BO48" s="91">
        <v>52.856152956673498</v>
      </c>
      <c r="BP48" s="91">
        <v>5.2707256159388098</v>
      </c>
      <c r="BQ48" s="91">
        <v>0</v>
      </c>
      <c r="BR48" s="91">
        <v>0.215390296230206</v>
      </c>
      <c r="BS48" s="91">
        <v>2.2887912640178101</v>
      </c>
      <c r="BT48" s="91">
        <v>0</v>
      </c>
      <c r="BU48" s="91">
        <v>0.40747815672811999</v>
      </c>
      <c r="BV48" s="91">
        <v>80.191394708355901</v>
      </c>
      <c r="BW48" s="91">
        <v>0.72672764894977204</v>
      </c>
      <c r="BX48" s="48"/>
      <c r="BY48" s="79">
        <f t="shared" si="10"/>
        <v>1.456109307962692E-2</v>
      </c>
      <c r="BZ48" s="79">
        <f t="shared" si="11"/>
        <v>0.12837733003789298</v>
      </c>
      <c r="CA48" s="79">
        <f t="shared" si="12"/>
        <v>3.8143580775779827E-4</v>
      </c>
      <c r="CB48" s="79">
        <f t="shared" si="13"/>
        <v>4.3884639387348733E-2</v>
      </c>
      <c r="CC48" s="79">
        <f t="shared" si="14"/>
        <v>5.2246103898768437E-2</v>
      </c>
      <c r="CD48" s="79">
        <f t="shared" si="15"/>
        <v>-5.121854194496467E-3</v>
      </c>
      <c r="CE48" s="79">
        <f t="shared" si="16"/>
        <v>2.849552426971233E-2</v>
      </c>
      <c r="CF48" s="79">
        <f t="shared" si="17"/>
        <v>-5.1420417676314696E-3</v>
      </c>
      <c r="CH48" s="91">
        <f t="shared" si="18"/>
        <v>0.30955733213295389</v>
      </c>
      <c r="CI48" s="91">
        <f t="shared" si="19"/>
        <v>-0.27211524332650328</v>
      </c>
    </row>
    <row r="49" spans="1:87" x14ac:dyDescent="0.25">
      <c r="A49" s="90" t="s">
        <v>48</v>
      </c>
      <c r="B49" s="91">
        <v>2196.3067566</v>
      </c>
      <c r="C49" s="91">
        <v>20.884429000000001</v>
      </c>
      <c r="D49" s="91">
        <v>8787.7350898999994</v>
      </c>
      <c r="E49" s="91">
        <v>1014.6766542</v>
      </c>
      <c r="F49" s="91">
        <v>807.01501373999997</v>
      </c>
      <c r="G49" s="91">
        <v>10833.599045999999</v>
      </c>
      <c r="H49" s="91">
        <v>221.37018344000001</v>
      </c>
      <c r="I49" s="91">
        <v>90.175935800000005</v>
      </c>
      <c r="J49" s="91"/>
      <c r="K49" s="91" t="s">
        <v>48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27.872870753215302</v>
      </c>
      <c r="T49" s="91">
        <v>2195.01785043579</v>
      </c>
      <c r="U49" s="91">
        <v>0</v>
      </c>
      <c r="V49" s="91">
        <v>4.4697897816015395</v>
      </c>
      <c r="W49" s="91">
        <v>0</v>
      </c>
      <c r="X49" s="91">
        <v>0</v>
      </c>
      <c r="Y49" s="91">
        <v>0</v>
      </c>
      <c r="Z49" s="91">
        <v>11.94551725966623</v>
      </c>
      <c r="AA49" s="91">
        <v>11.94551725966623</v>
      </c>
      <c r="AB49" s="91">
        <v>90.165672590318309</v>
      </c>
      <c r="AC49" s="91">
        <v>0</v>
      </c>
      <c r="AD49" s="91">
        <v>3.2936564489105198</v>
      </c>
      <c r="AE49" s="91">
        <v>0</v>
      </c>
      <c r="AF49" s="91">
        <v>0</v>
      </c>
      <c r="AG49" s="91">
        <v>0</v>
      </c>
      <c r="AH49" s="91">
        <v>0</v>
      </c>
      <c r="AI49" s="91">
        <v>0</v>
      </c>
      <c r="AJ49" s="91">
        <v>20.89949199339706</v>
      </c>
      <c r="AK49" s="91">
        <v>0</v>
      </c>
      <c r="AL49" s="91">
        <v>225.78964727657501</v>
      </c>
      <c r="AM49" s="91">
        <v>7906.3920824711495</v>
      </c>
      <c r="AN49" s="91">
        <v>878.488084608078</v>
      </c>
      <c r="AO49" s="91">
        <v>8784.8801670792309</v>
      </c>
      <c r="AP49" s="91">
        <v>0</v>
      </c>
      <c r="AQ49" s="91">
        <v>5.9864199613254101</v>
      </c>
      <c r="AR49" s="91">
        <v>47.759817120408698</v>
      </c>
      <c r="AS49" s="91">
        <v>61.653403059114702</v>
      </c>
      <c r="AT49" s="91">
        <v>27.650842540209499</v>
      </c>
      <c r="AU49" s="91">
        <v>0.73603665160909792</v>
      </c>
      <c r="AV49" s="91">
        <v>34.7569569303393</v>
      </c>
      <c r="AW49" s="91">
        <v>23.459635409150238</v>
      </c>
      <c r="AX49" s="91">
        <v>0</v>
      </c>
      <c r="AY49" s="91">
        <v>3.7415332439050397</v>
      </c>
      <c r="AZ49" s="91">
        <v>1014.720222377277</v>
      </c>
      <c r="BA49" s="91">
        <v>807.15798127187804</v>
      </c>
      <c r="BB49" s="91">
        <v>207.56224110539731</v>
      </c>
      <c r="BC49" s="91">
        <v>0</v>
      </c>
      <c r="BD49" s="91">
        <v>0.22648519514762611</v>
      </c>
      <c r="BE49" s="91">
        <v>466.63819848307594</v>
      </c>
      <c r="BF49" s="91">
        <v>0</v>
      </c>
      <c r="BG49" s="91">
        <v>11.661822779587389</v>
      </c>
      <c r="BH49" s="91">
        <v>3.1540649188202998</v>
      </c>
      <c r="BI49" s="91">
        <v>0.65794381217722897</v>
      </c>
      <c r="BJ49" s="91">
        <v>29.0334870515936</v>
      </c>
      <c r="BK49" s="91">
        <v>3.8068102333522602</v>
      </c>
      <c r="BL49" s="91">
        <v>72.186329520428501</v>
      </c>
      <c r="BM49" s="91">
        <v>82.047615628785707</v>
      </c>
      <c r="BN49" s="91">
        <v>3.4472119866399797</v>
      </c>
      <c r="BO49" s="91">
        <v>10837.99970766711</v>
      </c>
      <c r="BP49" s="91">
        <v>40.4403583670926</v>
      </c>
      <c r="BQ49" s="91">
        <v>244.93890238484897</v>
      </c>
      <c r="BR49" s="91">
        <v>0</v>
      </c>
      <c r="BS49" s="91">
        <v>32.892251185526099</v>
      </c>
      <c r="BT49" s="91">
        <v>0</v>
      </c>
      <c r="BU49" s="91">
        <v>0</v>
      </c>
      <c r="BV49" s="91">
        <v>221.34125290276899</v>
      </c>
      <c r="BW49" s="91">
        <v>102.4201690478595</v>
      </c>
      <c r="BX49" s="48"/>
      <c r="BY49" s="79">
        <f t="shared" si="10"/>
        <v>-5.8685161366313116E-4</v>
      </c>
      <c r="BZ49" s="79">
        <f t="shared" si="11"/>
        <v>7.212547394548918E-4</v>
      </c>
      <c r="CA49" s="79">
        <f t="shared" si="12"/>
        <v>-3.2487584019797383E-4</v>
      </c>
      <c r="CB49" s="79">
        <f t="shared" si="13"/>
        <v>4.2937991227647691E-5</v>
      </c>
      <c r="CC49" s="79">
        <f t="shared" si="14"/>
        <v>1.7715597534611859E-4</v>
      </c>
      <c r="CD49" s="79">
        <f t="shared" si="15"/>
        <v>4.0620495999759364E-4</v>
      </c>
      <c r="CE49" s="79">
        <f t="shared" si="16"/>
        <v>-1.3068850005656195E-4</v>
      </c>
      <c r="CF49" s="79">
        <f t="shared" si="17"/>
        <v>-1.1381317632742701E-4</v>
      </c>
      <c r="CH49" s="91">
        <f t="shared" si="18"/>
        <v>-2.8549228207684791</v>
      </c>
      <c r="CI49" s="91">
        <f t="shared" si="19"/>
        <v>4.4006616671103984</v>
      </c>
    </row>
    <row r="50" spans="1:87" x14ac:dyDescent="0.25">
      <c r="A50" s="90" t="s">
        <v>49</v>
      </c>
      <c r="B50" s="91">
        <v>1691.2378845000001</v>
      </c>
      <c r="C50" s="91">
        <v>98.750914039999998</v>
      </c>
      <c r="D50" s="91">
        <v>1298.0375320999999</v>
      </c>
      <c r="E50" s="91">
        <v>405.59455983999999</v>
      </c>
      <c r="F50" s="91">
        <v>342.56549560000002</v>
      </c>
      <c r="G50" s="91">
        <v>247.05547128000001</v>
      </c>
      <c r="H50" s="91">
        <v>236.97113784000001</v>
      </c>
      <c r="I50" s="91">
        <v>11.602787279999999</v>
      </c>
      <c r="J50" s="91"/>
      <c r="K50" s="91" t="s">
        <v>49</v>
      </c>
      <c r="L50" s="91">
        <v>0</v>
      </c>
      <c r="M50" s="91">
        <v>0.22810030526133002</v>
      </c>
      <c r="N50" s="91">
        <v>0.39347837823697396</v>
      </c>
      <c r="O50" s="91">
        <v>0.39347837823697396</v>
      </c>
      <c r="P50" s="91">
        <v>0.16218616970518679</v>
      </c>
      <c r="Q50" s="91">
        <v>0.16245851902174291</v>
      </c>
      <c r="R50" s="91">
        <v>1.3827991704320559</v>
      </c>
      <c r="S50" s="91">
        <v>1055.1225486204421</v>
      </c>
      <c r="T50" s="91">
        <v>1685.9774227836651</v>
      </c>
      <c r="U50" s="91">
        <v>7.3047719730193794</v>
      </c>
      <c r="V50" s="91">
        <v>163.20575910155949</v>
      </c>
      <c r="W50" s="91">
        <v>3.7103032242828</v>
      </c>
      <c r="X50" s="91">
        <v>0.59732872394446501</v>
      </c>
      <c r="Y50" s="91">
        <v>0</v>
      </c>
      <c r="Z50" s="91">
        <v>80.860430136170606</v>
      </c>
      <c r="AA50" s="91">
        <v>80.860430136170606</v>
      </c>
      <c r="AB50" s="91">
        <v>11.59185555880442</v>
      </c>
      <c r="AC50" s="91">
        <v>0</v>
      </c>
      <c r="AD50" s="91">
        <v>4.2638152811499204</v>
      </c>
      <c r="AE50" s="91">
        <v>0</v>
      </c>
      <c r="AF50" s="91">
        <v>4.66817885848626</v>
      </c>
      <c r="AG50" s="91">
        <v>4.1851012948185801E-2</v>
      </c>
      <c r="AH50" s="91">
        <v>4.7802150142830797</v>
      </c>
      <c r="AI50" s="91">
        <v>2.82458954463367E-2</v>
      </c>
      <c r="AJ50" s="91">
        <v>98.586393199512699</v>
      </c>
      <c r="AK50" s="91">
        <v>0</v>
      </c>
      <c r="AL50" s="91">
        <v>399.764547340398</v>
      </c>
      <c r="AM50" s="91">
        <v>1165.8041508137799</v>
      </c>
      <c r="AN50" s="91">
        <v>129.5338752384574</v>
      </c>
      <c r="AO50" s="91">
        <v>1295.3380260522372</v>
      </c>
      <c r="AP50" s="91">
        <v>0</v>
      </c>
      <c r="AQ50" s="91">
        <v>15.129073893677131</v>
      </c>
      <c r="AR50" s="91">
        <v>10.75632085076362</v>
      </c>
      <c r="AS50" s="91">
        <v>46.178387145124603</v>
      </c>
      <c r="AT50" s="91">
        <v>7.3245324131240999</v>
      </c>
      <c r="AU50" s="91">
        <v>5.3363484149318996</v>
      </c>
      <c r="AV50" s="91">
        <v>17.50851003279368</v>
      </c>
      <c r="AW50" s="91">
        <v>7.0624680449963302</v>
      </c>
      <c r="AX50" s="91">
        <v>0</v>
      </c>
      <c r="AY50" s="91">
        <v>2.1431522496513891</v>
      </c>
      <c r="AZ50" s="91">
        <v>405.90048945956903</v>
      </c>
      <c r="BA50" s="91">
        <v>342.02192861034803</v>
      </c>
      <c r="BB50" s="91">
        <v>63.878560849220307</v>
      </c>
      <c r="BC50" s="91">
        <v>6.0867820786278497E-3</v>
      </c>
      <c r="BD50" s="91">
        <v>4.63027019957339E-2</v>
      </c>
      <c r="BE50" s="91">
        <v>98.495750110396301</v>
      </c>
      <c r="BF50" s="91">
        <v>8.7344871332749001</v>
      </c>
      <c r="BG50" s="91">
        <v>30.005724379150799</v>
      </c>
      <c r="BH50" s="91">
        <v>7.6978662769997204</v>
      </c>
      <c r="BI50" s="91">
        <v>3.8468431467671804</v>
      </c>
      <c r="BJ50" s="91">
        <v>74.969785247331004</v>
      </c>
      <c r="BK50" s="91">
        <v>34.524596061190799</v>
      </c>
      <c r="BL50" s="91">
        <v>18.20692085836955</v>
      </c>
      <c r="BM50" s="91">
        <v>49.1901682884968</v>
      </c>
      <c r="BN50" s="91">
        <v>0.69066167922749999</v>
      </c>
      <c r="BO50" s="91">
        <v>246.60969804218399</v>
      </c>
      <c r="BP50" s="91">
        <v>17.042914865601482</v>
      </c>
      <c r="BQ50" s="91">
        <v>6.0419345730143199</v>
      </c>
      <c r="BR50" s="91">
        <v>0.35609717628223503</v>
      </c>
      <c r="BS50" s="91">
        <v>10.290895070509389</v>
      </c>
      <c r="BT50" s="91">
        <v>0</v>
      </c>
      <c r="BU50" s="91">
        <v>0.323063449945864</v>
      </c>
      <c r="BV50" s="91">
        <v>236.22585174357999</v>
      </c>
      <c r="BW50" s="91">
        <v>21.370870346330101</v>
      </c>
      <c r="BX50" s="48"/>
      <c r="BY50" s="79">
        <f t="shared" si="10"/>
        <v>-3.110420931642115E-3</v>
      </c>
      <c r="BZ50" s="79">
        <f t="shared" si="11"/>
        <v>-1.6660184068843975E-3</v>
      </c>
      <c r="CA50" s="79">
        <f t="shared" si="12"/>
        <v>-2.0796825831340881E-3</v>
      </c>
      <c r="CB50" s="79">
        <f t="shared" si="13"/>
        <v>7.5427446484914917E-4</v>
      </c>
      <c r="CC50" s="79">
        <f t="shared" si="14"/>
        <v>-1.586753472354069E-3</v>
      </c>
      <c r="CD50" s="79">
        <f t="shared" si="15"/>
        <v>-1.804344730786377E-3</v>
      </c>
      <c r="CE50" s="79">
        <f t="shared" si="16"/>
        <v>-3.1450500816822043E-3</v>
      </c>
      <c r="CF50" s="79">
        <f t="shared" si="17"/>
        <v>-9.4216337262532826E-4</v>
      </c>
      <c r="CH50" s="91">
        <f t="shared" si="18"/>
        <v>-2.6995060477627248</v>
      </c>
      <c r="CI50" s="91">
        <f t="shared" si="19"/>
        <v>-0.44577323781601308</v>
      </c>
    </row>
    <row r="51" spans="1:87" x14ac:dyDescent="0.25">
      <c r="A51" s="90" t="s">
        <v>50</v>
      </c>
      <c r="B51" s="91">
        <v>906.71492160000003</v>
      </c>
      <c r="C51" s="91">
        <v>34.807431399999999</v>
      </c>
      <c r="D51" s="91">
        <v>3216.8539132999999</v>
      </c>
      <c r="E51" s="91">
        <v>212.11965717999999</v>
      </c>
      <c r="F51" s="91">
        <v>172.84021856000001</v>
      </c>
      <c r="G51" s="91">
        <v>2204.5481841999999</v>
      </c>
      <c r="H51" s="91">
        <v>80.982654879999998</v>
      </c>
      <c r="I51" s="91">
        <v>22.35458908</v>
      </c>
      <c r="J51" s="91"/>
      <c r="K51" s="91" t="s">
        <v>50</v>
      </c>
      <c r="L51" s="91">
        <v>0</v>
      </c>
      <c r="M51" s="91">
        <v>3.77512699735996E-3</v>
      </c>
      <c r="N51" s="91">
        <v>7.5518146266968593E-4</v>
      </c>
      <c r="O51" s="91">
        <v>7.5518146266968593E-4</v>
      </c>
      <c r="P51" s="91">
        <v>3.6394174176160299E-4</v>
      </c>
      <c r="Q51" s="91">
        <v>2.6887017356768397E-3</v>
      </c>
      <c r="R51" s="91">
        <v>1.1508593272595989E-3</v>
      </c>
      <c r="S51" s="91">
        <v>2.721690368932466E-2</v>
      </c>
      <c r="T51" s="91">
        <v>906.64595142062399</v>
      </c>
      <c r="U51" s="91">
        <v>0</v>
      </c>
      <c r="V51" s="91">
        <v>1.7246447611898339</v>
      </c>
      <c r="W51" s="91">
        <v>0</v>
      </c>
      <c r="X51" s="91">
        <v>9.8860196025286895E-3</v>
      </c>
      <c r="Y51" s="91">
        <v>0</v>
      </c>
      <c r="Z51" s="91">
        <v>2.0300929819320121E-2</v>
      </c>
      <c r="AA51" s="91">
        <v>2.0300929819320121E-2</v>
      </c>
      <c r="AB51" s="91">
        <v>22.351846234670901</v>
      </c>
      <c r="AC51" s="91">
        <v>0</v>
      </c>
      <c r="AD51" s="91">
        <v>1.2708390970199011</v>
      </c>
      <c r="AE51" s="91">
        <v>0</v>
      </c>
      <c r="AF51" s="91">
        <v>7.7259125264670298E-2</v>
      </c>
      <c r="AG51" s="91">
        <v>6.9263814106273699E-4</v>
      </c>
      <c r="AH51" s="91">
        <v>7.9114461279672699E-2</v>
      </c>
      <c r="AI51" s="91">
        <v>4.6747967658195303E-4</v>
      </c>
      <c r="AJ51" s="91">
        <v>34.8129009848045</v>
      </c>
      <c r="AK51" s="91">
        <v>0</v>
      </c>
      <c r="AL51" s="91">
        <v>82.793874485138005</v>
      </c>
      <c r="AM51" s="91">
        <v>2901.5709965074302</v>
      </c>
      <c r="AN51" s="91">
        <v>322.39679710286202</v>
      </c>
      <c r="AO51" s="91">
        <v>3223.9677936102898</v>
      </c>
      <c r="AP51" s="91">
        <v>0</v>
      </c>
      <c r="AQ51" s="91">
        <v>2.3100777998125901</v>
      </c>
      <c r="AR51" s="91">
        <v>10.26842836186664</v>
      </c>
      <c r="AS51" s="91">
        <v>23.810902758530901</v>
      </c>
      <c r="AT51" s="91">
        <v>5.9373456969085598</v>
      </c>
      <c r="AU51" s="91">
        <v>0.12600243544591219</v>
      </c>
      <c r="AV51" s="91">
        <v>7.3713558219106199</v>
      </c>
      <c r="AW51" s="91">
        <v>5.0228346310399701</v>
      </c>
      <c r="AX51" s="91">
        <v>0</v>
      </c>
      <c r="AY51" s="91">
        <v>0.81282928097356</v>
      </c>
      <c r="AZ51" s="91">
        <v>264.97631066042698</v>
      </c>
      <c r="BA51" s="91">
        <v>172.57593983198569</v>
      </c>
      <c r="BB51" s="91">
        <v>92.400370828441709</v>
      </c>
      <c r="BC51" s="91">
        <v>1.0073722559345659E-4</v>
      </c>
      <c r="BD51" s="91">
        <v>4.8775555206490295E-2</v>
      </c>
      <c r="BE51" s="91">
        <v>100.4210904273107</v>
      </c>
      <c r="BF51" s="91">
        <v>0.144558066987439</v>
      </c>
      <c r="BG51" s="91">
        <v>2.2004717345414599</v>
      </c>
      <c r="BH51" s="91">
        <v>0.60488914653571102</v>
      </c>
      <c r="BI51" s="91">
        <v>0.10068667603631</v>
      </c>
      <c r="BJ51" s="91">
        <v>5.4754044722961606</v>
      </c>
      <c r="BK51" s="91">
        <v>1.4688367222297529</v>
      </c>
      <c r="BL51" s="91">
        <v>15.49847928669455</v>
      </c>
      <c r="BM51" s="91">
        <v>17.800534777470958</v>
      </c>
      <c r="BN51" s="91">
        <v>0.74215272353488992</v>
      </c>
      <c r="BO51" s="91">
        <v>2208.0592531842899</v>
      </c>
      <c r="BP51" s="91">
        <v>15.62530841216633</v>
      </c>
      <c r="BQ51" s="91">
        <v>54.0974832035362</v>
      </c>
      <c r="BR51" s="91">
        <v>5.8935094054685597E-3</v>
      </c>
      <c r="BS51" s="91">
        <v>12.744135399030839</v>
      </c>
      <c r="BT51" s="91">
        <v>0</v>
      </c>
      <c r="BU51" s="91">
        <v>3.05629017675556E-3</v>
      </c>
      <c r="BV51" s="91">
        <v>81.070916433582909</v>
      </c>
      <c r="BW51" s="91">
        <v>39.520901308882301</v>
      </c>
      <c r="BX51" s="48"/>
      <c r="BY51" s="79">
        <f t="shared" si="10"/>
        <v>-7.606600237076961E-5</v>
      </c>
      <c r="BZ51" s="79">
        <f t="shared" si="11"/>
        <v>1.5713842086323662E-4</v>
      </c>
      <c r="CA51" s="79">
        <f t="shared" si="12"/>
        <v>2.2114402773709303E-3</v>
      </c>
      <c r="CB51" s="79">
        <f t="shared" si="13"/>
        <v>0.24918319302946079</v>
      </c>
      <c r="CC51" s="79">
        <f t="shared" si="14"/>
        <v>-1.5290349099077081E-3</v>
      </c>
      <c r="CD51" s="79">
        <f t="shared" si="15"/>
        <v>1.5926478765371579E-3</v>
      </c>
      <c r="CE51" s="79">
        <f t="shared" si="16"/>
        <v>1.0898821940784258E-3</v>
      </c>
      <c r="CF51" s="79">
        <f t="shared" si="17"/>
        <v>-1.2269719292459219E-4</v>
      </c>
      <c r="CH51" s="91">
        <f t="shared" si="18"/>
        <v>7.1138803102899146</v>
      </c>
      <c r="CI51" s="91">
        <f t="shared" si="19"/>
        <v>3.5110689842899774</v>
      </c>
    </row>
    <row r="52" spans="1:87" x14ac:dyDescent="0.25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BX52" s="48"/>
      <c r="BY52" s="79" t="str">
        <f t="shared" si="10"/>
        <v/>
      </c>
      <c r="BZ52" s="79" t="str">
        <f t="shared" si="11"/>
        <v/>
      </c>
      <c r="CA52" s="79" t="str">
        <f t="shared" si="12"/>
        <v/>
      </c>
      <c r="CB52" s="79" t="str">
        <f t="shared" si="13"/>
        <v/>
      </c>
      <c r="CC52" s="79" t="str">
        <f t="shared" si="14"/>
        <v/>
      </c>
      <c r="CD52" s="79" t="str">
        <f t="shared" si="15"/>
        <v/>
      </c>
      <c r="CE52" s="79" t="str">
        <f t="shared" si="16"/>
        <v/>
      </c>
      <c r="CF52" s="79" t="str">
        <f t="shared" si="17"/>
        <v/>
      </c>
    </row>
    <row r="53" spans="1:87" x14ac:dyDescent="0.25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BX53" s="48"/>
      <c r="BY53" s="79" t="str">
        <f t="shared" si="10"/>
        <v/>
      </c>
      <c r="BZ53" s="79" t="str">
        <f t="shared" si="11"/>
        <v/>
      </c>
      <c r="CA53" s="79" t="str">
        <f t="shared" si="12"/>
        <v/>
      </c>
      <c r="CB53" s="79" t="str">
        <f t="shared" si="13"/>
        <v/>
      </c>
      <c r="CC53" s="79" t="str">
        <f t="shared" si="14"/>
        <v/>
      </c>
      <c r="CD53" s="79" t="str">
        <f t="shared" si="15"/>
        <v/>
      </c>
      <c r="CE53" s="79" t="str">
        <f t="shared" si="16"/>
        <v/>
      </c>
      <c r="CF53" s="79" t="str">
        <f t="shared" si="17"/>
        <v/>
      </c>
    </row>
    <row r="54" spans="1:87" x14ac:dyDescent="0.25">
      <c r="A54" s="90" t="s">
        <v>51</v>
      </c>
      <c r="B54" s="91">
        <v>325.96674933999998</v>
      </c>
      <c r="C54" s="91">
        <v>17.32813148</v>
      </c>
      <c r="D54" s="91">
        <v>679.4263704</v>
      </c>
      <c r="E54" s="91">
        <v>660.79649447999998</v>
      </c>
      <c r="F54" s="91">
        <v>315.00275157999999</v>
      </c>
      <c r="G54" s="91">
        <v>1688.4108378000001</v>
      </c>
      <c r="H54" s="91">
        <v>39.161066599999998</v>
      </c>
      <c r="I54" s="91">
        <v>11.10240932</v>
      </c>
      <c r="J54" s="91"/>
      <c r="K54" s="91" t="s">
        <v>51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1.809491212350991</v>
      </c>
      <c r="S54" s="91">
        <v>6.0281552580785602E-2</v>
      </c>
      <c r="T54" s="91">
        <v>326.84253565479992</v>
      </c>
      <c r="U54" s="91">
        <v>0</v>
      </c>
      <c r="V54" s="91">
        <v>8.5257034481542302</v>
      </c>
      <c r="W54" s="91">
        <v>7.3863832195664507</v>
      </c>
      <c r="X54" s="91">
        <v>0</v>
      </c>
      <c r="Y54" s="91">
        <v>0</v>
      </c>
      <c r="Z54" s="91">
        <v>2.5834927306778603E-2</v>
      </c>
      <c r="AA54" s="91">
        <v>2.5834927306778603E-2</v>
      </c>
      <c r="AB54" s="91">
        <v>11.16140581708912</v>
      </c>
      <c r="AC54" s="91">
        <v>0</v>
      </c>
      <c r="AD54" s="91">
        <v>0</v>
      </c>
      <c r="AE54" s="91">
        <v>0</v>
      </c>
      <c r="AF54" s="91">
        <v>0</v>
      </c>
      <c r="AG54" s="91">
        <v>0</v>
      </c>
      <c r="AH54" s="91">
        <v>0</v>
      </c>
      <c r="AI54" s="91">
        <v>0</v>
      </c>
      <c r="AJ54" s="91">
        <v>17.380952509686541</v>
      </c>
      <c r="AK54" s="91">
        <v>0</v>
      </c>
      <c r="AL54" s="91">
        <v>47.896111127278274</v>
      </c>
      <c r="AM54" s="91">
        <v>612.99329861648903</v>
      </c>
      <c r="AN54" s="91">
        <v>68.110371550896346</v>
      </c>
      <c r="AO54" s="91">
        <v>681.10367016738542</v>
      </c>
      <c r="AP54" s="91">
        <v>0</v>
      </c>
      <c r="AQ54" s="91">
        <v>1.679699985047147</v>
      </c>
      <c r="AR54" s="91">
        <v>18.91048536638057</v>
      </c>
      <c r="AS54" s="91">
        <v>12.792003654590831</v>
      </c>
      <c r="AT54" s="91">
        <v>10.928571580989539</v>
      </c>
      <c r="AU54" s="91">
        <v>0.20107985262101968</v>
      </c>
      <c r="AV54" s="91">
        <v>13.561349230862419</v>
      </c>
      <c r="AW54" s="91">
        <v>9.250137147990749</v>
      </c>
      <c r="AX54" s="91">
        <v>0</v>
      </c>
      <c r="AY54" s="91">
        <v>1.4713895812871629</v>
      </c>
      <c r="AZ54" s="91">
        <v>664.23191611170773</v>
      </c>
      <c r="BA54" s="91">
        <v>316.82084726334676</v>
      </c>
      <c r="BB54" s="91">
        <v>347.41106884835983</v>
      </c>
      <c r="BC54" s="91">
        <v>0</v>
      </c>
      <c r="BD54" s="91">
        <v>8.9798523123728796E-2</v>
      </c>
      <c r="BE54" s="91">
        <v>184.92049215782839</v>
      </c>
      <c r="BF54" s="91">
        <v>0</v>
      </c>
      <c r="BG54" s="91">
        <v>4.0346930262294833</v>
      </c>
      <c r="BH54" s="91">
        <v>1.104000014330041</v>
      </c>
      <c r="BI54" s="91">
        <v>0.18230268996952048</v>
      </c>
      <c r="BJ54" s="91">
        <v>10.039211185149661</v>
      </c>
      <c r="BK54" s="91">
        <v>2.4892545498084653</v>
      </c>
      <c r="BL54" s="91">
        <v>28.54078613469137</v>
      </c>
      <c r="BM54" s="91">
        <v>32.219775438306328</v>
      </c>
      <c r="BN54" s="91">
        <v>1.366775333586862</v>
      </c>
      <c r="BO54" s="91">
        <v>1698.793581287166</v>
      </c>
      <c r="BP54" s="91">
        <v>6.9886822087807605</v>
      </c>
      <c r="BQ54" s="91">
        <v>41.620426693122056</v>
      </c>
      <c r="BR54" s="91">
        <v>0</v>
      </c>
      <c r="BS54" s="91">
        <v>6.3713542834574994</v>
      </c>
      <c r="BT54" s="91">
        <v>0</v>
      </c>
      <c r="BU54" s="91">
        <v>0</v>
      </c>
      <c r="BV54" s="91">
        <v>39.35258593671626</v>
      </c>
      <c r="BW54" s="91">
        <v>6.8741765118895204</v>
      </c>
      <c r="BX54" s="48"/>
      <c r="BY54" s="79">
        <f t="shared" si="10"/>
        <v>2.686735124282412E-3</v>
      </c>
      <c r="BZ54" s="79">
        <f t="shared" si="11"/>
        <v>3.0482819078044652E-3</v>
      </c>
      <c r="CA54" s="79">
        <f t="shared" si="12"/>
        <v>2.4686998333578675E-3</v>
      </c>
      <c r="CB54" s="79">
        <f t="shared" si="13"/>
        <v>5.1989101945996066E-3</v>
      </c>
      <c r="CC54" s="79">
        <f t="shared" si="14"/>
        <v>5.7716819114357306E-3</v>
      </c>
      <c r="CD54" s="79">
        <f t="shared" si="15"/>
        <v>6.1494176978244657E-3</v>
      </c>
      <c r="CE54" s="79">
        <f t="shared" si="16"/>
        <v>4.8905546591078179E-3</v>
      </c>
      <c r="CF54" s="79">
        <f t="shared" si="17"/>
        <v>5.3138463362942005E-3</v>
      </c>
    </row>
    <row r="55" spans="1:87" x14ac:dyDescent="0.25">
      <c r="A55" s="90" t="s">
        <v>1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BY55" s="79" t="str">
        <f t="shared" si="10"/>
        <v/>
      </c>
      <c r="BZ55" s="79" t="str">
        <f t="shared" si="11"/>
        <v/>
      </c>
      <c r="CA55" s="79" t="str">
        <f t="shared" si="12"/>
        <v/>
      </c>
      <c r="CB55" s="79" t="str">
        <f t="shared" si="13"/>
        <v/>
      </c>
      <c r="CC55" s="79" t="str">
        <f t="shared" si="14"/>
        <v/>
      </c>
      <c r="CD55" s="79" t="str">
        <f t="shared" si="15"/>
        <v/>
      </c>
      <c r="CE55" s="79" t="str">
        <f t="shared" si="16"/>
        <v/>
      </c>
      <c r="CF55" s="79" t="str">
        <f t="shared" ref="CF55:CF61" si="20">IF(I55=0,"",(Z55-I55)/I55)</f>
        <v/>
      </c>
    </row>
    <row r="56" spans="1:87" x14ac:dyDescent="0.25">
      <c r="A56" s="90" t="s">
        <v>11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BY56" s="79" t="str">
        <f t="shared" si="10"/>
        <v/>
      </c>
      <c r="BZ56" s="79" t="str">
        <f t="shared" si="11"/>
        <v/>
      </c>
      <c r="CA56" s="79" t="str">
        <f t="shared" si="12"/>
        <v/>
      </c>
      <c r="CB56" s="79" t="str">
        <f t="shared" si="13"/>
        <v/>
      </c>
      <c r="CC56" s="79" t="str">
        <f t="shared" si="14"/>
        <v/>
      </c>
      <c r="CD56" s="79" t="str">
        <f t="shared" si="15"/>
        <v/>
      </c>
      <c r="CE56" s="79" t="str">
        <f t="shared" si="16"/>
        <v/>
      </c>
      <c r="CF56" s="79" t="str">
        <f t="shared" si="20"/>
        <v/>
      </c>
    </row>
    <row r="57" spans="1:87" x14ac:dyDescent="0.25">
      <c r="A57" s="90" t="s">
        <v>58</v>
      </c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BY57" s="79" t="str">
        <f t="shared" si="10"/>
        <v/>
      </c>
      <c r="BZ57" s="79" t="str">
        <f t="shared" si="11"/>
        <v/>
      </c>
      <c r="CA57" s="79" t="str">
        <f t="shared" si="12"/>
        <v/>
      </c>
      <c r="CB57" s="79" t="str">
        <f t="shared" si="13"/>
        <v/>
      </c>
      <c r="CC57" s="79" t="str">
        <f t="shared" si="14"/>
        <v/>
      </c>
      <c r="CD57" s="79" t="str">
        <f t="shared" si="15"/>
        <v/>
      </c>
      <c r="CE57" s="79" t="str">
        <f t="shared" si="16"/>
        <v/>
      </c>
      <c r="CF57" s="79" t="str">
        <f t="shared" si="20"/>
        <v/>
      </c>
    </row>
    <row r="58" spans="1:87" x14ac:dyDescent="0.25">
      <c r="A58" s="90" t="s">
        <v>75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BY58" s="79" t="str">
        <f t="shared" si="10"/>
        <v/>
      </c>
      <c r="BZ58" s="79" t="str">
        <f t="shared" si="11"/>
        <v/>
      </c>
      <c r="CA58" s="79" t="str">
        <f t="shared" si="12"/>
        <v/>
      </c>
      <c r="CB58" s="79" t="str">
        <f t="shared" si="13"/>
        <v/>
      </c>
      <c r="CC58" s="79" t="str">
        <f t="shared" si="14"/>
        <v/>
      </c>
      <c r="CD58" s="79" t="str">
        <f t="shared" si="15"/>
        <v/>
      </c>
      <c r="CE58" s="79" t="str">
        <f t="shared" si="16"/>
        <v/>
      </c>
      <c r="CF58" s="79" t="str">
        <f t="shared" si="20"/>
        <v/>
      </c>
    </row>
    <row r="59" spans="1:87" x14ac:dyDescent="0.25">
      <c r="A59" s="90" t="s">
        <v>235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BY59" s="79" t="str">
        <f t="shared" si="10"/>
        <v/>
      </c>
      <c r="BZ59" s="79" t="str">
        <f t="shared" si="11"/>
        <v/>
      </c>
      <c r="CA59" s="79" t="str">
        <f t="shared" si="12"/>
        <v/>
      </c>
      <c r="CB59" s="79" t="str">
        <f t="shared" si="13"/>
        <v/>
      </c>
      <c r="CC59" s="79" t="str">
        <f t="shared" si="14"/>
        <v/>
      </c>
      <c r="CD59" s="79" t="str">
        <f t="shared" si="15"/>
        <v/>
      </c>
      <c r="CE59" s="79" t="str">
        <f t="shared" si="16"/>
        <v/>
      </c>
      <c r="CF59" s="79" t="str">
        <f t="shared" si="20"/>
        <v/>
      </c>
    </row>
    <row r="60" spans="1:87" x14ac:dyDescent="0.25">
      <c r="BY60" s="79" t="str">
        <f t="shared" si="10"/>
        <v/>
      </c>
      <c r="BZ60" s="79" t="str">
        <f t="shared" si="11"/>
        <v/>
      </c>
      <c r="CA60" s="79" t="str">
        <f t="shared" si="12"/>
        <v/>
      </c>
      <c r="CB60" s="79" t="str">
        <f t="shared" si="13"/>
        <v/>
      </c>
      <c r="CC60" s="79" t="str">
        <f t="shared" si="14"/>
        <v/>
      </c>
      <c r="CD60" s="79" t="str">
        <f t="shared" si="15"/>
        <v/>
      </c>
      <c r="CE60" s="79" t="str">
        <f t="shared" si="16"/>
        <v/>
      </c>
      <c r="CF60" s="79" t="str">
        <f t="shared" si="20"/>
        <v/>
      </c>
    </row>
    <row r="61" spans="1:87" x14ac:dyDescent="0.25">
      <c r="A61" s="1" t="s">
        <v>55</v>
      </c>
      <c r="B61" s="1">
        <f>SUM(B3:B54)</f>
        <v>110877.97906215998</v>
      </c>
      <c r="C61" s="1">
        <f t="shared" ref="C61:I61" si="21">SUM(C3:C54)</f>
        <v>10304.04396196</v>
      </c>
      <c r="D61" s="1">
        <f t="shared" si="21"/>
        <v>160120.55786930004</v>
      </c>
      <c r="E61" s="1">
        <f t="shared" si="21"/>
        <v>30351.336509160003</v>
      </c>
      <c r="F61" s="1">
        <f t="shared" si="21"/>
        <v>26181.240400859991</v>
      </c>
      <c r="G61" s="1">
        <f t="shared" si="21"/>
        <v>168721.14737562</v>
      </c>
      <c r="H61" s="1">
        <f t="shared" si="21"/>
        <v>10565.18725786</v>
      </c>
      <c r="I61" s="1">
        <f t="shared" si="21"/>
        <v>1056.6947137800003</v>
      </c>
      <c r="L61" s="1">
        <f>SUM(L3:L54)</f>
        <v>0.22902018434387655</v>
      </c>
      <c r="M61" s="1">
        <f t="shared" ref="M61:BU61" si="22">SUM(M3:M54)</f>
        <v>13.219646176815846</v>
      </c>
      <c r="N61" s="1">
        <f t="shared" si="22"/>
        <v>10.430960888536555</v>
      </c>
      <c r="O61" s="1">
        <f t="shared" si="22"/>
        <v>10.412772409423209</v>
      </c>
      <c r="P61" s="1">
        <f t="shared" si="22"/>
        <v>4.6424001466169349</v>
      </c>
      <c r="Q61" s="1">
        <f t="shared" si="22"/>
        <v>5.1395490490854767</v>
      </c>
      <c r="R61" s="1">
        <f t="shared" si="22"/>
        <v>196.54318638831589</v>
      </c>
      <c r="S61" s="1">
        <f t="shared" si="22"/>
        <v>32475.442224026887</v>
      </c>
      <c r="T61" s="1">
        <f t="shared" si="22"/>
        <v>110691.9523422136</v>
      </c>
      <c r="U61" s="1">
        <f t="shared" si="22"/>
        <v>352.1966433058829</v>
      </c>
      <c r="V61" s="1">
        <f t="shared" si="22"/>
        <v>3933.2243527037531</v>
      </c>
      <c r="W61" s="1">
        <f t="shared" si="22"/>
        <v>107.75347170499447</v>
      </c>
      <c r="X61" s="1">
        <f t="shared" si="22"/>
        <v>91.945904115425094</v>
      </c>
      <c r="Y61" s="1">
        <f t="shared" si="22"/>
        <v>0.13176218028571896</v>
      </c>
      <c r="Z61" s="1">
        <f t="shared" si="22"/>
        <v>4789.7084461483437</v>
      </c>
      <c r="AA61" s="1">
        <f t="shared" si="22"/>
        <v>4789.7084461483437</v>
      </c>
      <c r="AB61" s="1">
        <f t="shared" si="22"/>
        <v>1055.8029468468283</v>
      </c>
      <c r="AC61" s="1">
        <f t="shared" si="22"/>
        <v>0</v>
      </c>
      <c r="AD61" s="1">
        <f t="shared" si="22"/>
        <v>122.25778696569536</v>
      </c>
      <c r="AE61" s="1">
        <f t="shared" si="22"/>
        <v>0.15251883045760203</v>
      </c>
      <c r="AF61" s="1">
        <f t="shared" si="22"/>
        <v>151.29025890320221</v>
      </c>
      <c r="AG61" s="1">
        <f t="shared" si="22"/>
        <v>1.6747302425699246</v>
      </c>
      <c r="AH61" s="1">
        <f t="shared" si="22"/>
        <v>154.76842519616568</v>
      </c>
      <c r="AI61" s="1">
        <f t="shared" si="22"/>
        <v>1.0917118043045988</v>
      </c>
      <c r="AJ61" s="1">
        <f t="shared" si="22"/>
        <v>10287.914599631249</v>
      </c>
      <c r="AK61" s="1">
        <f t="shared" si="22"/>
        <v>0</v>
      </c>
      <c r="AL61" s="1">
        <f t="shared" si="22"/>
        <v>14496.657349253503</v>
      </c>
      <c r="AM61" s="1">
        <f t="shared" si="22"/>
        <v>143821.70951576144</v>
      </c>
      <c r="AN61" s="1">
        <f t="shared" si="22"/>
        <v>15980.192592135721</v>
      </c>
      <c r="AO61" s="1">
        <f t="shared" si="22"/>
        <v>159801.90210789716</v>
      </c>
      <c r="AP61" s="1">
        <f t="shared" si="22"/>
        <v>1.3436189409073095E-3</v>
      </c>
      <c r="AQ61" s="1">
        <f t="shared" si="22"/>
        <v>428.27565626504304</v>
      </c>
      <c r="AR61" s="1">
        <f t="shared" si="22"/>
        <v>790.12686294774983</v>
      </c>
      <c r="AS61" s="1">
        <f t="shared" si="22"/>
        <v>1667.7119054081563</v>
      </c>
      <c r="AT61" s="1">
        <f t="shared" si="22"/>
        <v>636.06785703548121</v>
      </c>
      <c r="AU61" s="1">
        <f t="shared" si="22"/>
        <v>429.55906848982033</v>
      </c>
      <c r="AV61" s="1">
        <f t="shared" si="22"/>
        <v>1399.4367597649305</v>
      </c>
      <c r="AW61" s="1">
        <f t="shared" si="22"/>
        <v>549.51670534743334</v>
      </c>
      <c r="AX61" s="1">
        <f t="shared" si="22"/>
        <v>2.7707674840302601</v>
      </c>
      <c r="AY61" s="1">
        <f t="shared" si="22"/>
        <v>165.38512876317398</v>
      </c>
      <c r="AZ61" s="1">
        <f t="shared" si="22"/>
        <v>31576.990537109075</v>
      </c>
      <c r="BA61" s="1">
        <f t="shared" si="22"/>
        <v>26161.256040273289</v>
      </c>
      <c r="BB61" s="1">
        <f t="shared" si="22"/>
        <v>5415.7344968357847</v>
      </c>
      <c r="BC61" s="1">
        <f t="shared" si="22"/>
        <v>7.6361562680158759</v>
      </c>
      <c r="BD61" s="1">
        <f t="shared" si="22"/>
        <v>3.4664991345054124</v>
      </c>
      <c r="BE61" s="1">
        <f t="shared" si="22"/>
        <v>7197.9482437426523</v>
      </c>
      <c r="BF61" s="1">
        <f t="shared" si="22"/>
        <v>264.85377130805682</v>
      </c>
      <c r="BG61" s="1">
        <f t="shared" si="22"/>
        <v>2635.3297974633547</v>
      </c>
      <c r="BH61" s="1">
        <f t="shared" si="22"/>
        <v>649.45604086041783</v>
      </c>
      <c r="BI61" s="1">
        <f t="shared" si="22"/>
        <v>326.64898880634883</v>
      </c>
      <c r="BJ61" s="1">
        <f t="shared" si="22"/>
        <v>6586.0803270595343</v>
      </c>
      <c r="BK61" s="1">
        <f t="shared" si="22"/>
        <v>892.25677646451618</v>
      </c>
      <c r="BL61" s="1">
        <f t="shared" si="22"/>
        <v>1422.5259306683784</v>
      </c>
      <c r="BM61" s="1">
        <f t="shared" si="22"/>
        <v>3041.5848591247509</v>
      </c>
      <c r="BN61" s="1">
        <f t="shared" si="22"/>
        <v>52.862276004653538</v>
      </c>
      <c r="BO61" s="1">
        <f t="shared" si="22"/>
        <v>168583.90512867508</v>
      </c>
      <c r="BP61" s="1">
        <f t="shared" si="22"/>
        <v>764.10094421867529</v>
      </c>
      <c r="BQ61" s="1">
        <f t="shared" si="22"/>
        <v>3610.4199471062261</v>
      </c>
      <c r="BR61" s="1">
        <f t="shared" si="22"/>
        <v>13.592339675178069</v>
      </c>
      <c r="BS61" s="1">
        <f t="shared" si="22"/>
        <v>468.97716890508815</v>
      </c>
      <c r="BT61" s="1">
        <f t="shared" si="22"/>
        <v>5.9197314492633796E-2</v>
      </c>
      <c r="BU61" s="1">
        <f t="shared" si="22"/>
        <v>16.894227806610594</v>
      </c>
      <c r="BV61" s="1">
        <f>SUM(BV3:BV54)</f>
        <v>10544.576492354745</v>
      </c>
      <c r="BW61" s="1">
        <f>SUM(BW3:BW54)</f>
        <v>1075.4843762796274</v>
      </c>
      <c r="BX61" s="1"/>
      <c r="BY61" s="79">
        <f t="shared" si="10"/>
        <v>-1.6777607377033411E-3</v>
      </c>
      <c r="BZ61" s="79">
        <f t="shared" si="11"/>
        <v>-1.5653429263594691E-3</v>
      </c>
      <c r="CA61" s="79">
        <f t="shared" si="12"/>
        <v>-1.9900989956766948E-3</v>
      </c>
      <c r="CB61" s="79">
        <f t="shared" si="13"/>
        <v>4.0382209448311168E-2</v>
      </c>
      <c r="CC61" s="79">
        <f t="shared" si="14"/>
        <v>-7.6330839489355284E-4</v>
      </c>
      <c r="CD61" s="79">
        <f t="shared" si="15"/>
        <v>-8.1342646775263861E-4</v>
      </c>
      <c r="CE61" s="79">
        <f t="shared" si="16"/>
        <v>-1.9508187599724029E-3</v>
      </c>
      <c r="CF61" s="79">
        <f t="shared" si="20"/>
        <v>3.5327267977092789</v>
      </c>
    </row>
    <row r="62" spans="1:87" x14ac:dyDescent="0.25">
      <c r="A62" s="90" t="s">
        <v>56</v>
      </c>
      <c r="B62" s="1">
        <f>SUM(B2:B54)</f>
        <v>110877.97906215998</v>
      </c>
      <c r="C62" s="1">
        <f t="shared" ref="C62:I62" si="23">SUM(C2:C54)</f>
        <v>10304.04396196</v>
      </c>
      <c r="D62" s="1">
        <f t="shared" si="23"/>
        <v>160120.55786930004</v>
      </c>
      <c r="E62" s="1">
        <f t="shared" si="23"/>
        <v>30351.336509160003</v>
      </c>
      <c r="F62" s="1">
        <f t="shared" si="23"/>
        <v>26181.240400859991</v>
      </c>
      <c r="G62" s="1">
        <f t="shared" si="23"/>
        <v>168721.14737562</v>
      </c>
      <c r="H62" s="1">
        <f t="shared" si="23"/>
        <v>10565.18725786</v>
      </c>
      <c r="I62" s="1">
        <f t="shared" si="23"/>
        <v>1056.6947137800003</v>
      </c>
      <c r="L62" s="1">
        <f>SUM(L2:L54)</f>
        <v>0.22902018434387655</v>
      </c>
      <c r="M62" s="1">
        <f t="shared" ref="M62:BU62" si="24">SUM(M2:M54)</f>
        <v>13.219646176815846</v>
      </c>
      <c r="N62" s="1">
        <f t="shared" si="24"/>
        <v>10.430960888536555</v>
      </c>
      <c r="O62" s="1">
        <f t="shared" si="24"/>
        <v>10.412772409423209</v>
      </c>
      <c r="P62" s="1">
        <f t="shared" si="24"/>
        <v>4.6424001466169349</v>
      </c>
      <c r="Q62" s="1">
        <f t="shared" si="24"/>
        <v>5.1395490490854767</v>
      </c>
      <c r="R62" s="1">
        <f t="shared" si="24"/>
        <v>196.54318638831589</v>
      </c>
      <c r="S62" s="1">
        <f t="shared" si="24"/>
        <v>32475.442224026887</v>
      </c>
      <c r="T62" s="1">
        <f t="shared" si="24"/>
        <v>110691.9523422136</v>
      </c>
      <c r="U62" s="1">
        <f t="shared" si="24"/>
        <v>352.1966433058829</v>
      </c>
      <c r="V62" s="1">
        <f t="shared" si="24"/>
        <v>3933.2243527037531</v>
      </c>
      <c r="W62" s="1">
        <f t="shared" si="24"/>
        <v>107.75347170499447</v>
      </c>
      <c r="X62" s="1">
        <f t="shared" si="24"/>
        <v>91.945904115425094</v>
      </c>
      <c r="Y62" s="1">
        <f t="shared" si="24"/>
        <v>0.13176218028571896</v>
      </c>
      <c r="Z62" s="1">
        <f t="shared" si="24"/>
        <v>4789.7084461483437</v>
      </c>
      <c r="AA62" s="1">
        <f t="shared" si="24"/>
        <v>4789.7084461483437</v>
      </c>
      <c r="AB62" s="1">
        <f t="shared" si="24"/>
        <v>1055.8029468468283</v>
      </c>
      <c r="AC62" s="1">
        <f t="shared" si="24"/>
        <v>0</v>
      </c>
      <c r="AD62" s="1">
        <f t="shared" si="24"/>
        <v>122.25778696569536</v>
      </c>
      <c r="AE62" s="1">
        <f t="shared" si="24"/>
        <v>0.15251883045760203</v>
      </c>
      <c r="AF62" s="1">
        <f t="shared" si="24"/>
        <v>151.29025890320221</v>
      </c>
      <c r="AG62" s="1">
        <f t="shared" si="24"/>
        <v>1.6747302425699246</v>
      </c>
      <c r="AH62" s="1">
        <f t="shared" si="24"/>
        <v>154.76842519616568</v>
      </c>
      <c r="AI62" s="1">
        <f t="shared" si="24"/>
        <v>1.0917118043045988</v>
      </c>
      <c r="AJ62" s="1">
        <f t="shared" si="24"/>
        <v>10287.914599631249</v>
      </c>
      <c r="AK62" s="1">
        <f t="shared" si="24"/>
        <v>0</v>
      </c>
      <c r="AL62" s="1">
        <f t="shared" si="24"/>
        <v>14496.657349253503</v>
      </c>
      <c r="AM62" s="1">
        <f t="shared" si="24"/>
        <v>143821.70951576144</v>
      </c>
      <c r="AN62" s="1">
        <f t="shared" si="24"/>
        <v>15980.192592135721</v>
      </c>
      <c r="AO62" s="1">
        <f t="shared" si="24"/>
        <v>159801.90210789716</v>
      </c>
      <c r="AP62" s="1">
        <f t="shared" si="24"/>
        <v>1.3436189409073095E-3</v>
      </c>
      <c r="AQ62" s="1">
        <f t="shared" si="24"/>
        <v>428.27565626504304</v>
      </c>
      <c r="AR62" s="1">
        <f t="shared" si="24"/>
        <v>790.12686294774983</v>
      </c>
      <c r="AS62" s="1">
        <f t="shared" si="24"/>
        <v>1667.7119054081563</v>
      </c>
      <c r="AT62" s="1">
        <f t="shared" si="24"/>
        <v>636.06785703548121</v>
      </c>
      <c r="AU62" s="1">
        <f t="shared" si="24"/>
        <v>429.55906848982033</v>
      </c>
      <c r="AV62" s="1">
        <f t="shared" si="24"/>
        <v>1399.4367597649305</v>
      </c>
      <c r="AW62" s="1">
        <f t="shared" si="24"/>
        <v>549.51670534743334</v>
      </c>
      <c r="AX62" s="1">
        <f t="shared" si="24"/>
        <v>2.7707674840302601</v>
      </c>
      <c r="AY62" s="1">
        <f t="shared" si="24"/>
        <v>165.38512876317398</v>
      </c>
      <c r="AZ62" s="1">
        <f t="shared" si="24"/>
        <v>31576.990537109075</v>
      </c>
      <c r="BA62" s="1">
        <f t="shared" si="24"/>
        <v>26161.256040273289</v>
      </c>
      <c r="BB62" s="1">
        <f t="shared" si="24"/>
        <v>5415.7344968357847</v>
      </c>
      <c r="BC62" s="1">
        <f t="shared" si="24"/>
        <v>7.6361562680158759</v>
      </c>
      <c r="BD62" s="1">
        <f t="shared" si="24"/>
        <v>3.4664991345054124</v>
      </c>
      <c r="BE62" s="1">
        <f t="shared" si="24"/>
        <v>7197.9482437426523</v>
      </c>
      <c r="BF62" s="1">
        <f t="shared" si="24"/>
        <v>264.85377130805682</v>
      </c>
      <c r="BG62" s="1">
        <f t="shared" si="24"/>
        <v>2635.3297974633547</v>
      </c>
      <c r="BH62" s="1">
        <f t="shared" si="24"/>
        <v>649.45604086041783</v>
      </c>
      <c r="BI62" s="1">
        <f t="shared" si="24"/>
        <v>326.64898880634883</v>
      </c>
      <c r="BJ62" s="1">
        <f t="shared" si="24"/>
        <v>6586.0803270595343</v>
      </c>
      <c r="BK62" s="1">
        <f t="shared" si="24"/>
        <v>892.25677646451618</v>
      </c>
      <c r="BL62" s="1">
        <f t="shared" si="24"/>
        <v>1422.5259306683784</v>
      </c>
      <c r="BM62" s="1">
        <f t="shared" si="24"/>
        <v>3041.5848591247509</v>
      </c>
      <c r="BN62" s="1">
        <f t="shared" si="24"/>
        <v>52.862276004653538</v>
      </c>
      <c r="BO62" s="1">
        <f t="shared" si="24"/>
        <v>168583.90512867508</v>
      </c>
      <c r="BP62" s="1">
        <f t="shared" si="24"/>
        <v>764.10094421867529</v>
      </c>
      <c r="BQ62" s="1">
        <f t="shared" si="24"/>
        <v>3610.4199471062261</v>
      </c>
      <c r="BR62" s="1">
        <f t="shared" si="24"/>
        <v>13.592339675178069</v>
      </c>
      <c r="BS62" s="1">
        <f t="shared" si="24"/>
        <v>468.97716890508815</v>
      </c>
      <c r="BT62" s="1">
        <f t="shared" si="24"/>
        <v>5.9197314492633796E-2</v>
      </c>
      <c r="BU62" s="1">
        <f t="shared" si="24"/>
        <v>16.894227806610594</v>
      </c>
      <c r="BV62" s="1">
        <f>SUM(BV2:BV54)</f>
        <v>10544.576492354745</v>
      </c>
      <c r="BW62" s="1">
        <f>SUM(BW2:BW54)</f>
        <v>1075.4843762796274</v>
      </c>
    </row>
    <row r="63" spans="1:87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91943.903357960022</v>
      </c>
      <c r="C63" s="91">
        <f t="shared" ref="C63:I63" si="25">+C3+C5+C8+C9+C11+C12+C14+C15+C16+C17+C18+C19+C20+C21+C22+C23+C24+C25+C26+C28+C30+C31+C33+C34+C35+C36+C37+C39+C40+C41+C42+C43+C44+C46+C47+C49+C50+C10</f>
        <v>8412.8141176199988</v>
      </c>
      <c r="D63" s="91">
        <f t="shared" si="25"/>
        <v>133785.68522720001</v>
      </c>
      <c r="E63" s="91">
        <f t="shared" si="25"/>
        <v>25649.982380800007</v>
      </c>
      <c r="F63" s="91">
        <f t="shared" si="25"/>
        <v>22307.112558959998</v>
      </c>
      <c r="G63" s="91">
        <f t="shared" si="25"/>
        <v>156007.07700836001</v>
      </c>
      <c r="H63" s="91">
        <f t="shared" si="25"/>
        <v>8417.9542131800008</v>
      </c>
      <c r="I63" s="91">
        <f t="shared" si="25"/>
        <v>937.10473730000001</v>
      </c>
      <c r="L63" s="91">
        <f t="shared" ref="L63:BT63" si="26">+L3+L5+L8+L9+L11+L12+L14+L15+L16+L17+L18+L19+L20+L21+L22+L23+L24+L25+L26+L28+L30+L31+L33+L34+L35+L36+L37+L39+L40+L41+L42+L43+L44+L46+L47+L49+L50+L10</f>
        <v>0.21358423505988267</v>
      </c>
      <c r="M63" s="91">
        <f t="shared" si="26"/>
        <v>9.8149938517783966</v>
      </c>
      <c r="N63" s="91">
        <f t="shared" si="26"/>
        <v>7.7332578756076238</v>
      </c>
      <c r="O63" s="91">
        <f t="shared" si="26"/>
        <v>7.7162953289494443</v>
      </c>
      <c r="P63" s="91">
        <f t="shared" si="26"/>
        <v>3.486478048812077</v>
      </c>
      <c r="Q63" s="91">
        <f t="shared" si="26"/>
        <v>3.9315269309176948</v>
      </c>
      <c r="R63" s="91">
        <f t="shared" si="26"/>
        <v>174.56308494885442</v>
      </c>
      <c r="S63" s="91">
        <f t="shared" si="26"/>
        <v>24583.894073098061</v>
      </c>
      <c r="T63" s="91">
        <f t="shared" si="26"/>
        <v>91803.403190937199</v>
      </c>
      <c r="U63" s="91">
        <f t="shared" si="26"/>
        <v>284.18211314678217</v>
      </c>
      <c r="V63" s="91">
        <f t="shared" si="26"/>
        <v>2845.0388062858715</v>
      </c>
      <c r="W63" s="91">
        <f t="shared" si="26"/>
        <v>69.717937045330771</v>
      </c>
      <c r="X63" s="91">
        <f t="shared" si="26"/>
        <v>85.499833215891229</v>
      </c>
      <c r="Y63" s="91">
        <f t="shared" si="26"/>
        <v>0.12288198355351992</v>
      </c>
      <c r="Z63" s="91">
        <f t="shared" si="26"/>
        <v>3871.9531119099142</v>
      </c>
      <c r="AA63" s="91">
        <f t="shared" si="26"/>
        <v>3871.9531119099142</v>
      </c>
      <c r="AB63" s="91">
        <f t="shared" si="26"/>
        <v>936.21731000105842</v>
      </c>
      <c r="AC63" s="91">
        <f t="shared" si="26"/>
        <v>0</v>
      </c>
      <c r="AD63" s="91">
        <f t="shared" si="26"/>
        <v>89.224455302146509</v>
      </c>
      <c r="AE63" s="91">
        <f t="shared" si="26"/>
        <v>0.14406143046531822</v>
      </c>
      <c r="AF63" s="91">
        <f t="shared" si="26"/>
        <v>116.36419985578431</v>
      </c>
      <c r="AG63" s="91">
        <f t="shared" si="26"/>
        <v>1.3451599892897228</v>
      </c>
      <c r="AH63" s="91">
        <f t="shared" si="26"/>
        <v>119.02011525743657</v>
      </c>
      <c r="AI63" s="91">
        <f t="shared" si="26"/>
        <v>0.87915519269104714</v>
      </c>
      <c r="AJ63" s="91">
        <f t="shared" si="26"/>
        <v>8397.8453664708904</v>
      </c>
      <c r="AK63" s="91">
        <f t="shared" si="26"/>
        <v>0</v>
      </c>
      <c r="AL63" s="91">
        <f t="shared" si="26"/>
        <v>11262.043844363876</v>
      </c>
      <c r="AM63" s="91">
        <f t="shared" si="26"/>
        <v>120177.64134894661</v>
      </c>
      <c r="AN63" s="91">
        <f t="shared" si="26"/>
        <v>13353.072875495149</v>
      </c>
      <c r="AO63" s="91">
        <f t="shared" si="26"/>
        <v>133530.7142244417</v>
      </c>
      <c r="AP63" s="91">
        <f t="shared" si="26"/>
        <v>8.7315120184636955E-4</v>
      </c>
      <c r="AQ63" s="91">
        <f t="shared" si="26"/>
        <v>314.85000370222087</v>
      </c>
      <c r="AR63" s="91">
        <f t="shared" si="26"/>
        <v>685.07354970663607</v>
      </c>
      <c r="AS63" s="91">
        <f t="shared" si="26"/>
        <v>1307.2193706918017</v>
      </c>
      <c r="AT63" s="91">
        <f t="shared" si="26"/>
        <v>560.18332280786512</v>
      </c>
      <c r="AU63" s="91">
        <f t="shared" si="26"/>
        <v>359.76221867941791</v>
      </c>
      <c r="AV63" s="91">
        <f t="shared" si="26"/>
        <v>1174.201543475971</v>
      </c>
      <c r="AW63" s="91">
        <f t="shared" si="26"/>
        <v>472.41426518283646</v>
      </c>
      <c r="AX63" s="91">
        <f t="shared" si="26"/>
        <v>2.7707674840302601</v>
      </c>
      <c r="AY63" s="91">
        <f t="shared" si="26"/>
        <v>142.7529471932296</v>
      </c>
      <c r="AZ63" s="91">
        <f t="shared" si="26"/>
        <v>26634.160448966497</v>
      </c>
      <c r="BA63" s="91">
        <f t="shared" si="26"/>
        <v>22287.937388065828</v>
      </c>
      <c r="BB63" s="91">
        <f t="shared" si="26"/>
        <v>4346.2230609006656</v>
      </c>
      <c r="BC63" s="91">
        <f t="shared" si="26"/>
        <v>7.5216109800095712</v>
      </c>
      <c r="BD63" s="91">
        <f t="shared" si="26"/>
        <v>3.0335894676678885</v>
      </c>
      <c r="BE63" s="91">
        <f t="shared" si="26"/>
        <v>6258.0089788510286</v>
      </c>
      <c r="BF63" s="91">
        <f t="shared" si="26"/>
        <v>203.4626947134264</v>
      </c>
      <c r="BG63" s="91">
        <f t="shared" si="26"/>
        <v>2220.8832011123363</v>
      </c>
      <c r="BH63" s="91">
        <f t="shared" si="26"/>
        <v>544.5412644125048</v>
      </c>
      <c r="BI63" s="91">
        <f t="shared" si="26"/>
        <v>273.20770162985247</v>
      </c>
      <c r="BJ63" s="91">
        <f t="shared" si="26"/>
        <v>5549.2995890975999</v>
      </c>
      <c r="BK63" s="91">
        <f t="shared" si="26"/>
        <v>658.7708144493206</v>
      </c>
      <c r="BL63" s="91">
        <f t="shared" si="26"/>
        <v>1233.2882875876624</v>
      </c>
      <c r="BM63" s="91">
        <f t="shared" si="26"/>
        <v>2551.0786587242833</v>
      </c>
      <c r="BN63" s="91">
        <f t="shared" si="26"/>
        <v>46.453196959475321</v>
      </c>
      <c r="BO63" s="91">
        <f t="shared" si="26"/>
        <v>155862.85099444847</v>
      </c>
      <c r="BP63" s="91">
        <f t="shared" si="26"/>
        <v>618.17356757213315</v>
      </c>
      <c r="BQ63" s="91">
        <f t="shared" si="26"/>
        <v>3334.6947613028015</v>
      </c>
      <c r="BR63" s="91">
        <f t="shared" si="26"/>
        <v>10.954113110670059</v>
      </c>
      <c r="BS63" s="91">
        <f t="shared" si="26"/>
        <v>379.92013274927439</v>
      </c>
      <c r="BT63" s="91">
        <f t="shared" si="26"/>
        <v>5.9197314492633796E-2</v>
      </c>
      <c r="BU63" s="91">
        <f>+BU3+BU5+BU8+BU9+BU11+BU12+BU14+BU15+BU16+BU17+BU18+BU19+BU20+BU21+BU22+BU23+BU24+BU25+BU26+BU28+BU30+BU31+BU33+BU34+BU35+BU36+BU37+BU39+BU40+BU41+BU42+BU43+BU44+BU46+BU47+BU49+BU50+BU10</f>
        <v>13.279697753099699</v>
      </c>
      <c r="BV63" s="91">
        <f>+BV3+BV5+BV8+BV9+BV11+BV12+BV14+BV15+BV16+BV17+BV18+BV19+BV20+BV21+BV22+BV23+BV24+BV25+BV26+BV28+BV30+BV31+BV33+BV34+BV35+BV36+BV37+BV39+BV40+BV41+BV42+BV43+BV44+BV46+BV47+BV49+BV50+BV10</f>
        <v>8402.4884139327078</v>
      </c>
      <c r="BW63" s="91">
        <f>+BW3+BW5+BW8+BW9+BW11+BW12+BW14+BW15+BW16+BW17+BW18+BW19+BW20+BW21+BW22+BW23+BW24+BW25+BW26+BW28+BW30+BW31+BW33+BW34+BW35+BW36+BW37+BW39+BW40+BW41+BW42+BW43+BW44+BW46+BW47+BW49+BW50+BW10</f>
        <v>895.28296841345696</v>
      </c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Y69"/>
  <sheetViews>
    <sheetView zoomScale="85" zoomScaleNormal="85" workbookViewId="0">
      <pane xSplit="1" ySplit="2" topLeftCell="B22" activePane="bottomRight" state="frozen"/>
      <selection pane="topRight" activeCell="B1" sqref="B1"/>
      <selection pane="bottomLeft" activeCell="A3" sqref="A3"/>
      <selection pane="bottomRight" activeCell="B52" sqref="B52"/>
    </sheetView>
  </sheetViews>
  <sheetFormatPr defaultRowHeight="15" x14ac:dyDescent="0.25"/>
  <cols>
    <col min="1" max="1" width="19" customWidth="1"/>
    <col min="2" max="2" width="9.42578125" bestFit="1" customWidth="1"/>
    <col min="3" max="4" width="9.28515625" bestFit="1" customWidth="1"/>
    <col min="5" max="5" width="9.28515625" style="26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50" customWidth="1"/>
    <col min="10" max="10" width="9.7109375" style="50" customWidth="1"/>
    <col min="11" max="11" width="9.28515625" bestFit="1" customWidth="1"/>
    <col min="12" max="12" width="11.42578125" style="50" customWidth="1"/>
    <col min="13" max="13" width="9.28515625" bestFit="1" customWidth="1"/>
    <col min="14" max="14" width="11.5703125" style="50" customWidth="1"/>
    <col min="15" max="16" width="9" style="62" customWidth="1"/>
    <col min="17" max="17" width="9" style="50" customWidth="1"/>
    <col min="19" max="19" width="19.7109375" customWidth="1"/>
    <col min="20" max="20" width="6" style="91" bestFit="1" customWidth="1"/>
    <col min="21" max="21" width="5.7109375" style="27" bestFit="1" customWidth="1"/>
    <col min="22" max="22" width="9.85546875" style="90" bestFit="1" customWidth="1"/>
    <col min="23" max="23" width="5.7109375" style="25" bestFit="1" customWidth="1"/>
    <col min="24" max="24" width="14.5703125" style="25" bestFit="1" customWidth="1"/>
    <col min="25" max="25" width="5.7109375" style="25" bestFit="1" customWidth="1"/>
    <col min="26" max="26" width="5.7109375" style="91" customWidth="1"/>
    <col min="27" max="27" width="6.7109375" style="25" bestFit="1" customWidth="1"/>
    <col min="28" max="28" width="13.42578125" style="91" bestFit="1" customWidth="1"/>
    <col min="29" max="29" width="9.28515625" style="25" bestFit="1" customWidth="1"/>
    <col min="30" max="30" width="5.7109375" style="25" bestFit="1" customWidth="1"/>
    <col min="31" max="31" width="9.28515625" style="25" bestFit="1" customWidth="1"/>
    <col min="32" max="33" width="6.7109375" style="25" bestFit="1" customWidth="1"/>
    <col min="34" max="34" width="5.7109375" style="25" bestFit="1" customWidth="1"/>
    <col min="35" max="35" width="6.7109375" style="25" bestFit="1" customWidth="1"/>
    <col min="36" max="36" width="5.7109375" style="91" bestFit="1" customWidth="1"/>
    <col min="37" max="37" width="6.7109375" style="25" bestFit="1" customWidth="1"/>
    <col min="38" max="38" width="15.42578125" style="25" bestFit="1" customWidth="1"/>
    <col min="39" max="39" width="6.7109375" style="25" bestFit="1" customWidth="1"/>
    <col min="40" max="40" width="6.5703125" style="25" bestFit="1" customWidth="1"/>
    <col min="41" max="41" width="6.7109375" style="25" bestFit="1" customWidth="1"/>
    <col min="42" max="42" width="5.140625" style="25" bestFit="1" customWidth="1"/>
    <col min="43" max="43" width="6.7109375" style="91" bestFit="1" customWidth="1"/>
    <col min="44" max="44" width="5.7109375" style="25" bestFit="1" customWidth="1"/>
    <col min="45" max="45" width="6.7109375" style="25" bestFit="1" customWidth="1"/>
    <col min="46" max="46" width="6.140625" style="25" bestFit="1" customWidth="1"/>
    <col min="47" max="47" width="6.7109375" style="25" bestFit="1" customWidth="1"/>
    <col min="48" max="48" width="10" style="25" bestFit="1" customWidth="1"/>
    <col min="49" max="49" width="7.7109375" style="91" bestFit="1" customWidth="1"/>
    <col min="50" max="50" width="7.7109375" style="25" bestFit="1" customWidth="1"/>
    <col min="51" max="51" width="6.7109375" style="25" bestFit="1" customWidth="1"/>
    <col min="52" max="52" width="7.7109375" style="25" bestFit="1" customWidth="1"/>
    <col min="53" max="53" width="6" style="25" bestFit="1" customWidth="1"/>
    <col min="54" max="54" width="6.7109375" style="25" bestFit="1" customWidth="1"/>
    <col min="55" max="55" width="5.7109375" style="25" bestFit="1" customWidth="1"/>
    <col min="56" max="56" width="7.7109375" style="25" bestFit="1" customWidth="1"/>
    <col min="57" max="60" width="5.7109375" style="25" bestFit="1" customWidth="1"/>
    <col min="61" max="61" width="5.85546875" style="25" bestFit="1" customWidth="1"/>
    <col min="62" max="62" width="5.7109375" style="25" bestFit="1" customWidth="1"/>
    <col min="63" max="65" width="7.7109375" style="25" bestFit="1" customWidth="1"/>
    <col min="66" max="66" width="5.140625" style="25" bestFit="1" customWidth="1"/>
    <col min="67" max="67" width="5.28515625" style="25" bestFit="1" customWidth="1"/>
    <col min="68" max="68" width="8.7109375" style="25" bestFit="1" customWidth="1"/>
    <col min="69" max="69" width="5.7109375" style="25" bestFit="1" customWidth="1"/>
    <col min="70" max="70" width="7.85546875" style="25" bestFit="1" customWidth="1"/>
    <col min="71" max="71" width="5.85546875" style="25" bestFit="1" customWidth="1"/>
    <col min="72" max="72" width="6" style="25" bestFit="1" customWidth="1"/>
    <col min="73" max="76" width="6.7109375" style="25" bestFit="1" customWidth="1"/>
    <col min="77" max="77" width="4.140625" style="25" bestFit="1" customWidth="1"/>
    <col min="78" max="78" width="7.7109375" style="25" bestFit="1" customWidth="1"/>
    <col min="79" max="79" width="8" style="25" bestFit="1" customWidth="1"/>
    <col min="80" max="80" width="5.7109375" style="25" bestFit="1" customWidth="1"/>
    <col min="81" max="82" width="6.7109375" style="25" bestFit="1" customWidth="1"/>
    <col min="83" max="83" width="4.85546875" style="91" bestFit="1" customWidth="1"/>
    <col min="84" max="84" width="6.7109375" style="25" customWidth="1"/>
    <col min="85" max="85" width="9.140625" style="25" bestFit="1" customWidth="1"/>
    <col min="86" max="86" width="7.140625" style="25" bestFit="1" customWidth="1"/>
    <col min="87" max="87" width="6.7109375" style="25" customWidth="1"/>
    <col min="89" max="97" width="9.140625" style="27"/>
    <col min="98" max="98" width="9.140625" style="50"/>
    <col min="99" max="99" width="9.140625" style="27"/>
    <col min="100" max="100" width="9.140625" style="50"/>
    <col min="103" max="103" width="9.140625" style="50"/>
  </cols>
  <sheetData>
    <row r="1" spans="1:103" x14ac:dyDescent="0.25">
      <c r="B1" s="84" t="s">
        <v>503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S1" s="27" t="s">
        <v>504</v>
      </c>
      <c r="CJ1" s="26"/>
      <c r="CL1" s="27" t="s">
        <v>309</v>
      </c>
    </row>
    <row r="2" spans="1:103" x14ac:dyDescent="0.25">
      <c r="A2" s="27" t="s">
        <v>227</v>
      </c>
      <c r="B2" s="84" t="s">
        <v>59</v>
      </c>
      <c r="C2" s="84" t="s">
        <v>57</v>
      </c>
      <c r="D2" s="84" t="s">
        <v>60</v>
      </c>
      <c r="E2" s="84" t="s">
        <v>54</v>
      </c>
      <c r="F2" s="84" t="s">
        <v>53</v>
      </c>
      <c r="G2" s="84" t="s">
        <v>61</v>
      </c>
      <c r="H2" s="84" t="s">
        <v>62</v>
      </c>
      <c r="I2" s="86" t="s">
        <v>63</v>
      </c>
      <c r="J2" s="86" t="s">
        <v>64</v>
      </c>
      <c r="K2" s="84" t="s">
        <v>225</v>
      </c>
      <c r="L2" s="86" t="s">
        <v>65</v>
      </c>
      <c r="M2" s="84" t="s">
        <v>67</v>
      </c>
      <c r="N2" s="86" t="s">
        <v>68</v>
      </c>
      <c r="O2" s="88" t="s">
        <v>310</v>
      </c>
      <c r="P2" s="88" t="s">
        <v>313</v>
      </c>
      <c r="Q2" s="86" t="s">
        <v>320</v>
      </c>
      <c r="S2" s="27" t="s">
        <v>226</v>
      </c>
      <c r="T2" s="91" t="s">
        <v>466</v>
      </c>
      <c r="U2" s="27" t="s">
        <v>359</v>
      </c>
      <c r="V2" s="90" t="s">
        <v>178</v>
      </c>
      <c r="W2" s="27" t="s">
        <v>131</v>
      </c>
      <c r="X2" s="27" t="s">
        <v>132</v>
      </c>
      <c r="Y2" s="27" t="s">
        <v>133</v>
      </c>
      <c r="Z2" s="90" t="s">
        <v>334</v>
      </c>
      <c r="AA2" s="27" t="s">
        <v>360</v>
      </c>
      <c r="AB2" s="90" t="s">
        <v>179</v>
      </c>
      <c r="AC2" s="27" t="s">
        <v>134</v>
      </c>
      <c r="AD2" s="27" t="s">
        <v>135</v>
      </c>
      <c r="AE2" s="27" t="s">
        <v>59</v>
      </c>
      <c r="AF2" s="27" t="s">
        <v>136</v>
      </c>
      <c r="AG2" s="27" t="s">
        <v>137</v>
      </c>
      <c r="AH2" s="27" t="s">
        <v>361</v>
      </c>
      <c r="AI2" s="27" t="s">
        <v>138</v>
      </c>
      <c r="AJ2" s="90" t="s">
        <v>467</v>
      </c>
      <c r="AK2" s="27" t="s">
        <v>139</v>
      </c>
      <c r="AL2" s="27" t="s">
        <v>140</v>
      </c>
      <c r="AM2" s="27" t="s">
        <v>67</v>
      </c>
      <c r="AN2" s="27" t="s">
        <v>141</v>
      </c>
      <c r="AO2" s="27" t="s">
        <v>142</v>
      </c>
      <c r="AP2" s="27" t="s">
        <v>143</v>
      </c>
      <c r="AQ2" s="90" t="s">
        <v>468</v>
      </c>
      <c r="AR2" s="27" t="s">
        <v>362</v>
      </c>
      <c r="AS2" s="27" t="s">
        <v>144</v>
      </c>
      <c r="AT2" s="27" t="s">
        <v>367</v>
      </c>
      <c r="AU2" s="27" t="s">
        <v>57</v>
      </c>
      <c r="AV2" s="27" t="s">
        <v>128</v>
      </c>
      <c r="AW2" s="90" t="s">
        <v>469</v>
      </c>
      <c r="AX2" s="27" t="s">
        <v>145</v>
      </c>
      <c r="AY2" s="27" t="s">
        <v>146</v>
      </c>
      <c r="AZ2" s="27" t="s">
        <v>60</v>
      </c>
      <c r="BA2" s="27" t="s">
        <v>147</v>
      </c>
      <c r="BB2" s="27" t="s">
        <v>148</v>
      </c>
      <c r="BC2" s="27" t="s">
        <v>149</v>
      </c>
      <c r="BD2" s="27" t="s">
        <v>150</v>
      </c>
      <c r="BE2" s="27" t="s">
        <v>151</v>
      </c>
      <c r="BF2" s="27" t="s">
        <v>152</v>
      </c>
      <c r="BG2" s="27" t="s">
        <v>153</v>
      </c>
      <c r="BH2" s="27" t="s">
        <v>154</v>
      </c>
      <c r="BI2" s="27" t="s">
        <v>155</v>
      </c>
      <c r="BJ2" s="27" t="s">
        <v>156</v>
      </c>
      <c r="BK2" s="27" t="s">
        <v>54</v>
      </c>
      <c r="BL2" s="27" t="s">
        <v>53</v>
      </c>
      <c r="BM2" s="27" t="s">
        <v>157</v>
      </c>
      <c r="BN2" s="27" t="s">
        <v>158</v>
      </c>
      <c r="BO2" s="27" t="s">
        <v>159</v>
      </c>
      <c r="BP2" s="27" t="s">
        <v>160</v>
      </c>
      <c r="BQ2" s="27" t="s">
        <v>161</v>
      </c>
      <c r="BR2" s="27" t="s">
        <v>162</v>
      </c>
      <c r="BS2" s="27" t="s">
        <v>163</v>
      </c>
      <c r="BT2" s="27" t="s">
        <v>164</v>
      </c>
      <c r="BU2" s="27" t="s">
        <v>165</v>
      </c>
      <c r="BV2" s="27" t="s">
        <v>363</v>
      </c>
      <c r="BW2" s="27" t="s">
        <v>166</v>
      </c>
      <c r="BX2" s="27" t="s">
        <v>167</v>
      </c>
      <c r="BY2" s="27" t="s">
        <v>168</v>
      </c>
      <c r="BZ2" s="27" t="s">
        <v>61</v>
      </c>
      <c r="CA2" s="27" t="s">
        <v>368</v>
      </c>
      <c r="CB2" s="27" t="s">
        <v>169</v>
      </c>
      <c r="CC2" s="27" t="s">
        <v>170</v>
      </c>
      <c r="CD2" s="27" t="s">
        <v>171</v>
      </c>
      <c r="CE2" s="90" t="s">
        <v>172</v>
      </c>
      <c r="CF2" s="27" t="s">
        <v>173</v>
      </c>
      <c r="CG2" s="27" t="s">
        <v>174</v>
      </c>
      <c r="CH2" s="27" t="s">
        <v>369</v>
      </c>
      <c r="CK2" s="34" t="s">
        <v>141</v>
      </c>
      <c r="CL2" s="27" t="s">
        <v>59</v>
      </c>
      <c r="CM2" s="27" t="s">
        <v>57</v>
      </c>
      <c r="CN2" s="27" t="s">
        <v>60</v>
      </c>
      <c r="CO2" s="27" t="s">
        <v>54</v>
      </c>
      <c r="CP2" s="27" t="s">
        <v>53</v>
      </c>
      <c r="CQ2" s="27" t="s">
        <v>61</v>
      </c>
      <c r="CR2" s="27" t="s">
        <v>62</v>
      </c>
      <c r="CS2" s="27" t="s">
        <v>225</v>
      </c>
      <c r="CT2" s="50" t="s">
        <v>65</v>
      </c>
      <c r="CU2" s="27" t="s">
        <v>67</v>
      </c>
      <c r="CV2" s="50" t="s">
        <v>68</v>
      </c>
      <c r="CW2" s="27" t="s">
        <v>310</v>
      </c>
      <c r="CX2" s="27" t="s">
        <v>313</v>
      </c>
      <c r="CY2" s="50" t="s">
        <v>320</v>
      </c>
    </row>
    <row r="3" spans="1:103" x14ac:dyDescent="0.25">
      <c r="A3" s="27" t="s">
        <v>0</v>
      </c>
      <c r="B3" s="85">
        <v>58337.057640999999</v>
      </c>
      <c r="C3" s="85">
        <v>1822.6115907000001</v>
      </c>
      <c r="D3" s="85">
        <v>46318.155284</v>
      </c>
      <c r="E3" s="85">
        <v>15523.588250000001</v>
      </c>
      <c r="F3" s="85">
        <v>12221.216748999999</v>
      </c>
      <c r="G3" s="85">
        <v>40422.836583999997</v>
      </c>
      <c r="H3" s="85">
        <v>21432.499521000002</v>
      </c>
      <c r="I3" s="87">
        <v>379.84574404</v>
      </c>
      <c r="J3" s="87">
        <v>113.98520351000001</v>
      </c>
      <c r="K3" s="85">
        <v>47.279669243000001</v>
      </c>
      <c r="L3" s="87">
        <v>228.21811217999999</v>
      </c>
      <c r="M3" s="85">
        <v>884.13152671</v>
      </c>
      <c r="N3" s="87">
        <v>5416.3145428999997</v>
      </c>
      <c r="O3" s="89">
        <v>62.346573169999999</v>
      </c>
      <c r="P3" s="89">
        <v>4.9932818785000004</v>
      </c>
      <c r="Q3" s="87">
        <v>26.672561760000001</v>
      </c>
      <c r="R3" s="25"/>
      <c r="S3" s="27" t="s">
        <v>0</v>
      </c>
      <c r="T3" s="91">
        <v>25.135741322344899</v>
      </c>
      <c r="U3" s="25">
        <v>174.60291651260599</v>
      </c>
      <c r="V3" s="91">
        <v>62.500607485415003</v>
      </c>
      <c r="W3" s="25">
        <v>145.180876040161</v>
      </c>
      <c r="X3" s="25">
        <v>112.839501392722</v>
      </c>
      <c r="Y3" s="25">
        <v>101.427167497114</v>
      </c>
      <c r="Z3" s="91">
        <v>376.40871504752999</v>
      </c>
      <c r="AA3" s="25">
        <v>630.50781984875005</v>
      </c>
      <c r="AB3" s="91">
        <v>5.0069875010650096</v>
      </c>
      <c r="AC3" s="25">
        <v>16011.0629730692</v>
      </c>
      <c r="AD3" s="25">
        <v>47.409026380821899</v>
      </c>
      <c r="AE3" s="25">
        <v>58494.495273665198</v>
      </c>
      <c r="AF3" s="25">
        <v>701.14236132825999</v>
      </c>
      <c r="AG3" s="25">
        <v>310.67381825724198</v>
      </c>
      <c r="AH3" s="25">
        <v>277.99382580144999</v>
      </c>
      <c r="AI3" s="25">
        <v>251.00497101210701</v>
      </c>
      <c r="AJ3" s="91">
        <v>14.774867942635399</v>
      </c>
      <c r="AK3" s="25">
        <v>170.601698732904</v>
      </c>
      <c r="AL3" s="25">
        <v>170.601698732904</v>
      </c>
      <c r="AM3" s="25">
        <v>886.51390255458898</v>
      </c>
      <c r="AN3" s="25">
        <v>0</v>
      </c>
      <c r="AO3" s="25">
        <v>370.48094500352101</v>
      </c>
      <c r="AP3" s="25">
        <v>54.593498242559299</v>
      </c>
      <c r="AQ3" s="91">
        <v>1853.44766759397</v>
      </c>
      <c r="AR3" s="25">
        <v>52.431838938966898</v>
      </c>
      <c r="AS3" s="25">
        <v>1160.1701639294899</v>
      </c>
      <c r="AT3" s="25">
        <v>87.784494867985501</v>
      </c>
      <c r="AU3" s="25">
        <v>1827.6193620505201</v>
      </c>
      <c r="AV3" s="25">
        <v>0</v>
      </c>
      <c r="AW3" s="91">
        <v>24095.802249486002</v>
      </c>
      <c r="AX3" s="25">
        <v>41792.972765131701</v>
      </c>
      <c r="AY3" s="25">
        <v>4643.6626907667096</v>
      </c>
      <c r="AZ3" s="25">
        <v>46436.635455898402</v>
      </c>
      <c r="BA3" s="25">
        <v>0.28303640985371298</v>
      </c>
      <c r="BB3" s="25">
        <v>509.28251054736398</v>
      </c>
      <c r="BC3" s="25">
        <v>104.396165432519</v>
      </c>
      <c r="BD3" s="25">
        <v>7360.7815448151796</v>
      </c>
      <c r="BE3" s="25">
        <v>407.25763026064101</v>
      </c>
      <c r="BF3" s="25">
        <v>441.31246164850597</v>
      </c>
      <c r="BG3" s="25">
        <v>386.656240825851</v>
      </c>
      <c r="BH3" s="25">
        <v>265.35603715548598</v>
      </c>
      <c r="BI3" s="25">
        <v>98.548294040399597</v>
      </c>
      <c r="BJ3" s="25">
        <v>386.59442082739503</v>
      </c>
      <c r="BK3" s="25">
        <v>15563.6768740959</v>
      </c>
      <c r="BL3" s="25">
        <v>12252.728373671</v>
      </c>
      <c r="BM3" s="25">
        <v>3310.94850042494</v>
      </c>
      <c r="BN3" s="25">
        <v>43.7869711602374</v>
      </c>
      <c r="BO3" s="25">
        <v>22.370491960801701</v>
      </c>
      <c r="BP3" s="25">
        <v>3526.62528700761</v>
      </c>
      <c r="BQ3" s="25">
        <v>877.27243489839304</v>
      </c>
      <c r="BR3" s="25">
        <v>751.71740810881795</v>
      </c>
      <c r="BS3" s="25">
        <v>79.269325693987298</v>
      </c>
      <c r="BT3" s="25">
        <v>125.890686255945</v>
      </c>
      <c r="BU3" s="25">
        <v>1882.5972430187901</v>
      </c>
      <c r="BV3" s="25">
        <v>411.13277811488302</v>
      </c>
      <c r="BW3" s="25">
        <v>478.42881833253398</v>
      </c>
      <c r="BX3" s="25">
        <v>2356.9515168323901</v>
      </c>
      <c r="BY3" s="25">
        <v>17.696940210717699</v>
      </c>
      <c r="BZ3" s="25">
        <v>40532.286702975398</v>
      </c>
      <c r="CA3" s="25">
        <v>4020.0611165739401</v>
      </c>
      <c r="CB3" s="25">
        <v>71.788601989322004</v>
      </c>
      <c r="CC3" s="25">
        <v>1887.6875819186901</v>
      </c>
      <c r="CD3" s="25">
        <v>1122.64249306286</v>
      </c>
      <c r="CE3" s="91">
        <v>7.0892613217962799</v>
      </c>
      <c r="CF3" s="25">
        <v>2878.1359062499801</v>
      </c>
      <c r="CG3" s="25">
        <v>21490.888009568</v>
      </c>
      <c r="CH3" s="25">
        <v>1218.0891137681799</v>
      </c>
      <c r="CK3" s="34">
        <f t="shared" ref="CK3:CK34" si="0">AN3/AZ3</f>
        <v>0</v>
      </c>
      <c r="CL3" s="22">
        <f t="shared" ref="CL3:CL34" si="1">+(AE3-B3)/B3</f>
        <v>2.6987585427097217E-3</v>
      </c>
      <c r="CM3" s="22">
        <f t="shared" ref="CM3:CM34" si="2">+(AU3-C3)/C3</f>
        <v>2.7475801076172692E-3</v>
      </c>
      <c r="CN3" s="22">
        <f t="shared" ref="CN3:CN34" si="3">+(AZ3-D3)/D3</f>
        <v>2.5579639597462372E-3</v>
      </c>
      <c r="CO3" s="22">
        <f t="shared" ref="CO3:CO34" si="4">+(BK3-E3)/E3</f>
        <v>2.5824328402873557E-3</v>
      </c>
      <c r="CP3" s="22">
        <f t="shared" ref="CP3:CP34" si="5">+(BL3-F3)/F3</f>
        <v>2.5784359543069907E-3</v>
      </c>
      <c r="CQ3" s="22">
        <f t="shared" ref="CQ3:CQ34" si="6">+(BZ3-G3)/G3</f>
        <v>2.7076308400069845E-3</v>
      </c>
      <c r="CR3" s="22">
        <f t="shared" ref="CR3:CR34" si="7">+(CG3-H3)/H3</f>
        <v>2.7242967396680869E-3</v>
      </c>
      <c r="CS3" s="22">
        <f t="shared" ref="CS3:CS34" si="8">+(AD3-K3)/K3</f>
        <v>2.7359992126224633E-3</v>
      </c>
      <c r="CT3" s="71">
        <f t="shared" ref="CT3:CT34" si="9">+(AL3-L3)/L3</f>
        <v>-0.25246205437740554</v>
      </c>
      <c r="CU3" s="22">
        <f t="shared" ref="CU3:CU34" si="10">+(AM3-M3)/M3</f>
        <v>2.6945943817366104E-3</v>
      </c>
      <c r="CV3" s="71">
        <f t="shared" ref="CV3:CV34" si="11">+(AS3-N3)/N3</f>
        <v>-0.78580081442088623</v>
      </c>
      <c r="CW3" s="22">
        <f>+(V3-O3)/O3</f>
        <v>2.4706139821830992E-3</v>
      </c>
      <c r="CX3" s="22">
        <f>+(AB3-P3)/P3</f>
        <v>2.7448125097889321E-3</v>
      </c>
      <c r="CY3" s="71">
        <f t="shared" ref="CY3:CY34" si="12">+(AT3-Q3)/Q3</f>
        <v>2.2911909871226968</v>
      </c>
    </row>
    <row r="4" spans="1:103" x14ac:dyDescent="0.25">
      <c r="A4" s="27" t="s">
        <v>2</v>
      </c>
      <c r="B4" s="85">
        <v>5102.9133730000003</v>
      </c>
      <c r="C4" s="85">
        <v>112.3279612</v>
      </c>
      <c r="D4" s="85">
        <v>3889.0218132</v>
      </c>
      <c r="E4" s="85">
        <v>5467.8326293</v>
      </c>
      <c r="F4" s="85">
        <v>1826.0091765</v>
      </c>
      <c r="G4" s="85">
        <v>6329.4144961000002</v>
      </c>
      <c r="H4" s="85">
        <v>1090.4244825999999</v>
      </c>
      <c r="I4" s="87">
        <v>0.31108743950000001</v>
      </c>
      <c r="J4" s="87">
        <v>13.068102505000001</v>
      </c>
      <c r="K4" s="85">
        <v>0.51068594079999996</v>
      </c>
      <c r="L4" s="87">
        <v>9.2323684130999997</v>
      </c>
      <c r="M4" s="85">
        <v>15.032941793000001</v>
      </c>
      <c r="N4" s="87">
        <v>9.0796962666999992</v>
      </c>
      <c r="O4" s="89">
        <v>4.8321241199999997E-2</v>
      </c>
      <c r="P4" s="89">
        <v>0.56237797239999998</v>
      </c>
      <c r="Q4" s="87">
        <v>1.2159039330999999</v>
      </c>
      <c r="R4" s="25"/>
      <c r="S4" s="27" t="s">
        <v>2</v>
      </c>
      <c r="T4" s="91">
        <v>0.47285901212756198</v>
      </c>
      <c r="U4" s="25">
        <v>3.9162642715097702</v>
      </c>
      <c r="V4" s="91">
        <v>4.8375938433483402E-2</v>
      </c>
      <c r="W4" s="25">
        <v>6.6128491364175801</v>
      </c>
      <c r="X4" s="25">
        <v>6.5755560578573604</v>
      </c>
      <c r="Y4" s="25">
        <v>5.6569161120531897</v>
      </c>
      <c r="Z4" s="91">
        <v>1.0560008197414401</v>
      </c>
      <c r="AA4" s="25">
        <v>46.096270887259998</v>
      </c>
      <c r="AB4" s="91">
        <v>0.563922903703168</v>
      </c>
      <c r="AC4" s="25">
        <v>10311.0663901388</v>
      </c>
      <c r="AD4" s="25">
        <v>0.51208501638144299</v>
      </c>
      <c r="AE4" s="25">
        <v>5115.9924000312903</v>
      </c>
      <c r="AF4" s="25">
        <v>38.165455838683599</v>
      </c>
      <c r="AG4" s="25">
        <v>75.900116406423805</v>
      </c>
      <c r="AH4" s="25">
        <v>2.7588789853644098</v>
      </c>
      <c r="AI4" s="25">
        <v>7.0936414619487103</v>
      </c>
      <c r="AJ4" s="91">
        <v>0.27344387083720401</v>
      </c>
      <c r="AK4" s="25">
        <v>29.145986843934999</v>
      </c>
      <c r="AL4" s="25">
        <v>29.145986843934999</v>
      </c>
      <c r="AM4" s="25">
        <v>15.0739977071048</v>
      </c>
      <c r="AN4" s="25">
        <v>0</v>
      </c>
      <c r="AO4" s="25">
        <v>266.01206209873101</v>
      </c>
      <c r="AP4" s="25">
        <v>0.74445853762218395</v>
      </c>
      <c r="AQ4" s="91">
        <v>32.055533158266002</v>
      </c>
      <c r="AR4" s="25">
        <v>1.60798826177681</v>
      </c>
      <c r="AS4" s="25">
        <v>24.2471589881977</v>
      </c>
      <c r="AT4" s="25">
        <v>0.83376145451452799</v>
      </c>
      <c r="AU4" s="25">
        <v>112.6347881948</v>
      </c>
      <c r="AV4" s="25">
        <v>0</v>
      </c>
      <c r="AW4" s="91">
        <v>1187.4379874424701</v>
      </c>
      <c r="AX4" s="25">
        <v>3508.8573794859799</v>
      </c>
      <c r="AY4" s="25">
        <v>389.87333483401801</v>
      </c>
      <c r="AZ4" s="25">
        <v>3898.7307143200001</v>
      </c>
      <c r="BA4" s="25">
        <v>2.80903531031618E-3</v>
      </c>
      <c r="BB4" s="25">
        <v>33.996500586204498</v>
      </c>
      <c r="BC4" s="25">
        <v>28.5578835033647</v>
      </c>
      <c r="BD4" s="25">
        <v>274.80923509308002</v>
      </c>
      <c r="BE4" s="25">
        <v>56.3152291788928</v>
      </c>
      <c r="BF4" s="25">
        <v>11.248737915132599</v>
      </c>
      <c r="BG4" s="25">
        <v>33.281785319201703</v>
      </c>
      <c r="BH4" s="25">
        <v>19.635479146556701</v>
      </c>
      <c r="BI4" s="25">
        <v>34.484038653769602</v>
      </c>
      <c r="BJ4" s="25">
        <v>23.570932715241899</v>
      </c>
      <c r="BK4" s="25">
        <v>5485.3746382888803</v>
      </c>
      <c r="BL4" s="25">
        <v>1831.05811401562</v>
      </c>
      <c r="BM4" s="25">
        <v>3654.3165242732598</v>
      </c>
      <c r="BN4" s="25">
        <v>2.8111825201033902</v>
      </c>
      <c r="BO4" s="25">
        <v>1.31666061696346</v>
      </c>
      <c r="BP4" s="25">
        <v>1188.1013196740801</v>
      </c>
      <c r="BQ4" s="25">
        <v>21.787936393128099</v>
      </c>
      <c r="BR4" s="25">
        <v>41.079620608585799</v>
      </c>
      <c r="BS4" s="25">
        <v>7.9582502193047597</v>
      </c>
      <c r="BT4" s="25">
        <v>16.370529721352298</v>
      </c>
      <c r="BU4" s="25">
        <v>103.799880984032</v>
      </c>
      <c r="BV4" s="25">
        <v>14.3650792856054</v>
      </c>
      <c r="BW4" s="25">
        <v>76.690497660344704</v>
      </c>
      <c r="BX4" s="25">
        <v>162.02667108796999</v>
      </c>
      <c r="BY4" s="25">
        <v>2.0214780975948199</v>
      </c>
      <c r="BZ4" s="25">
        <v>6348.3851260094298</v>
      </c>
      <c r="CA4" s="25">
        <v>216.42467423420501</v>
      </c>
      <c r="CB4" s="25">
        <v>2.90056096996013E-3</v>
      </c>
      <c r="CC4" s="25">
        <v>48.862005824810097</v>
      </c>
      <c r="CD4" s="25">
        <v>204.752332654432</v>
      </c>
      <c r="CE4" s="91">
        <v>0.200495249035201</v>
      </c>
      <c r="CF4" s="25">
        <v>43.821678600904903</v>
      </c>
      <c r="CG4" s="25">
        <v>1093.35992322624</v>
      </c>
      <c r="CH4" s="25">
        <v>16.2804071911454</v>
      </c>
      <c r="CK4" s="34">
        <f t="shared" si="0"/>
        <v>0</v>
      </c>
      <c r="CL4" s="22">
        <f t="shared" si="1"/>
        <v>2.5630509623174088E-3</v>
      </c>
      <c r="CM4" s="22">
        <f t="shared" si="2"/>
        <v>2.7315282100926343E-3</v>
      </c>
      <c r="CN4" s="22">
        <f t="shared" si="3"/>
        <v>2.4964892423710266E-3</v>
      </c>
      <c r="CO4" s="22">
        <f t="shared" si="4"/>
        <v>3.2082198154492619E-3</v>
      </c>
      <c r="CP4" s="22">
        <f t="shared" si="5"/>
        <v>2.765012126224702E-3</v>
      </c>
      <c r="CQ4" s="22">
        <f t="shared" si="6"/>
        <v>2.9972171866953471E-3</v>
      </c>
      <c r="CR4" s="22">
        <f t="shared" si="7"/>
        <v>2.6920164331241071E-3</v>
      </c>
      <c r="CS4" s="22">
        <f t="shared" si="8"/>
        <v>2.7396007402345005E-3</v>
      </c>
      <c r="CT4" s="71">
        <f t="shared" si="9"/>
        <v>2.1569349856727071</v>
      </c>
      <c r="CU4" s="22">
        <f t="shared" si="10"/>
        <v>2.7310631990816641E-3</v>
      </c>
      <c r="CV4" s="71">
        <f t="shared" si="11"/>
        <v>1.6704812887986935</v>
      </c>
      <c r="CW4" s="79">
        <f t="shared" ref="CW4:CW51" si="13">+(V4-O4)/O4</f>
        <v>1.1319500932729686E-3</v>
      </c>
      <c r="CX4" s="79">
        <f t="shared" ref="CX4:CX51" si="14">+(AB4-P4)/P4</f>
        <v>2.7471404980086269E-3</v>
      </c>
      <c r="CY4" s="71">
        <f t="shared" si="12"/>
        <v>-0.31428673613316066</v>
      </c>
    </row>
    <row r="5" spans="1:103" x14ac:dyDescent="0.25">
      <c r="A5" s="27" t="s">
        <v>3</v>
      </c>
      <c r="B5" s="85">
        <v>24014.240361</v>
      </c>
      <c r="C5" s="85">
        <v>1233.9123026</v>
      </c>
      <c r="D5" s="85">
        <v>15408.514427</v>
      </c>
      <c r="E5" s="85">
        <v>6076.5129720000004</v>
      </c>
      <c r="F5" s="85">
        <v>4594.5739747999996</v>
      </c>
      <c r="G5" s="85">
        <v>7348.5668598000002</v>
      </c>
      <c r="H5" s="85">
        <v>16602.421069</v>
      </c>
      <c r="I5" s="87">
        <v>160.67537099</v>
      </c>
      <c r="J5" s="87">
        <v>43.301985244999997</v>
      </c>
      <c r="K5" s="85">
        <v>105.13118763999999</v>
      </c>
      <c r="L5" s="87">
        <v>155.11331668</v>
      </c>
      <c r="M5" s="85">
        <v>698.1818548</v>
      </c>
      <c r="N5" s="87">
        <v>2694.1820600999999</v>
      </c>
      <c r="O5" s="89">
        <v>27.323199125999999</v>
      </c>
      <c r="P5" s="89">
        <v>0.80877999519999999</v>
      </c>
      <c r="Q5" s="87">
        <v>14.358971726</v>
      </c>
      <c r="R5" s="25"/>
      <c r="S5" s="27" t="s">
        <v>3</v>
      </c>
      <c r="T5" s="91">
        <v>13.481053410199699</v>
      </c>
      <c r="U5" s="25">
        <v>192.42568189367401</v>
      </c>
      <c r="V5" s="91">
        <v>27.395526016644101</v>
      </c>
      <c r="W5" s="25">
        <v>153.99405916146699</v>
      </c>
      <c r="X5" s="25">
        <v>151.488948767474</v>
      </c>
      <c r="Y5" s="25">
        <v>56.566238246267297</v>
      </c>
      <c r="Z5" s="91">
        <v>292.68810801505202</v>
      </c>
      <c r="AA5" s="25">
        <v>342.21124474441399</v>
      </c>
      <c r="AB5" s="91">
        <v>0.81096120704421004</v>
      </c>
      <c r="AC5" s="25">
        <v>2880.43291921018</v>
      </c>
      <c r="AD5" s="25">
        <v>105.419346226169</v>
      </c>
      <c r="AE5" s="25">
        <v>24078.082445991899</v>
      </c>
      <c r="AF5" s="25">
        <v>326.35981099933599</v>
      </c>
      <c r="AG5" s="25">
        <v>94.387285199974897</v>
      </c>
      <c r="AH5" s="25">
        <v>62.084054970611398</v>
      </c>
      <c r="AI5" s="25">
        <v>209.63059381416201</v>
      </c>
      <c r="AJ5" s="91">
        <v>8.0237392281224693</v>
      </c>
      <c r="AK5" s="25">
        <v>97.779893669155399</v>
      </c>
      <c r="AL5" s="25">
        <v>97.779893669155399</v>
      </c>
      <c r="AM5" s="25">
        <v>700.03908756823</v>
      </c>
      <c r="AN5" s="25">
        <v>0</v>
      </c>
      <c r="AO5" s="25">
        <v>685.44543868937205</v>
      </c>
      <c r="AP5" s="25">
        <v>31.1032099973031</v>
      </c>
      <c r="AQ5" s="91">
        <v>1637.61359866876</v>
      </c>
      <c r="AR5" s="25">
        <v>35.287712145489699</v>
      </c>
      <c r="AS5" s="25">
        <v>1642.29867750175</v>
      </c>
      <c r="AT5" s="25">
        <v>32.398182589855502</v>
      </c>
      <c r="AU5" s="25">
        <v>1237.2844051290499</v>
      </c>
      <c r="AV5" s="25">
        <v>0</v>
      </c>
      <c r="AW5" s="91">
        <v>17065.1017091332</v>
      </c>
      <c r="AX5" s="25">
        <v>13904.823988993199</v>
      </c>
      <c r="AY5" s="25">
        <v>1544.9808816673899</v>
      </c>
      <c r="AZ5" s="25">
        <v>15449.8048706606</v>
      </c>
      <c r="BA5" s="25">
        <v>0.106354520828565</v>
      </c>
      <c r="BB5" s="25">
        <v>358.53386799965199</v>
      </c>
      <c r="BC5" s="25">
        <v>31.3883028024051</v>
      </c>
      <c r="BD5" s="25">
        <v>4307.2116703667298</v>
      </c>
      <c r="BE5" s="25">
        <v>75.593562447834202</v>
      </c>
      <c r="BF5" s="25">
        <v>107.63552064826899</v>
      </c>
      <c r="BG5" s="25">
        <v>150.278208682506</v>
      </c>
      <c r="BH5" s="25">
        <v>124.743471149379</v>
      </c>
      <c r="BI5" s="25">
        <v>16.978049085577901</v>
      </c>
      <c r="BJ5" s="25">
        <v>151.25942062842699</v>
      </c>
      <c r="BK5" s="25">
        <v>6092.3214725137896</v>
      </c>
      <c r="BL5" s="25">
        <v>4606.6034467907903</v>
      </c>
      <c r="BM5" s="25">
        <v>1485.718025723</v>
      </c>
      <c r="BN5" s="25">
        <v>14.9291798535028</v>
      </c>
      <c r="BO5" s="25">
        <v>11.4530663056597</v>
      </c>
      <c r="BP5" s="25">
        <v>1146.42437161152</v>
      </c>
      <c r="BQ5" s="25">
        <v>376.81047037583198</v>
      </c>
      <c r="BR5" s="25">
        <v>344.27704392446901</v>
      </c>
      <c r="BS5" s="25">
        <v>27.770727332841599</v>
      </c>
      <c r="BT5" s="25">
        <v>31.569791064997698</v>
      </c>
      <c r="BU5" s="25">
        <v>863.32783924469504</v>
      </c>
      <c r="BV5" s="25">
        <v>227.236763004072</v>
      </c>
      <c r="BW5" s="25">
        <v>186.52885571651899</v>
      </c>
      <c r="BX5" s="25">
        <v>938.54530125296105</v>
      </c>
      <c r="BY5" s="25">
        <v>7.0902646633894504</v>
      </c>
      <c r="BZ5" s="25">
        <v>7368.6375157177899</v>
      </c>
      <c r="CA5" s="25">
        <v>2488.6005599307</v>
      </c>
      <c r="CB5" s="25">
        <v>58.667420821632703</v>
      </c>
      <c r="CC5" s="25">
        <v>2618.5790428482501</v>
      </c>
      <c r="CD5" s="25">
        <v>920.78681285742505</v>
      </c>
      <c r="CE5" s="91">
        <v>10.223874269809301</v>
      </c>
      <c r="CF5" s="25">
        <v>1251.448421224</v>
      </c>
      <c r="CG5" s="25">
        <v>16647.051242690301</v>
      </c>
      <c r="CH5" s="25">
        <v>563.91029198659999</v>
      </c>
      <c r="CK5" s="34">
        <f t="shared" si="0"/>
        <v>0</v>
      </c>
      <c r="CL5" s="22">
        <f t="shared" si="1"/>
        <v>2.658509452398932E-3</v>
      </c>
      <c r="CM5" s="22">
        <f t="shared" si="2"/>
        <v>2.7328542895183917E-3</v>
      </c>
      <c r="CN5" s="22">
        <f t="shared" si="3"/>
        <v>2.679716065829688E-3</v>
      </c>
      <c r="CO5" s="22">
        <f t="shared" si="4"/>
        <v>2.6015743875859717E-3</v>
      </c>
      <c r="CP5" s="22">
        <f t="shared" si="5"/>
        <v>2.6181909480115107E-3</v>
      </c>
      <c r="CQ5" s="22">
        <f t="shared" si="6"/>
        <v>2.7312340352491507E-3</v>
      </c>
      <c r="CR5" s="22">
        <f t="shared" si="7"/>
        <v>2.6881726168018912E-3</v>
      </c>
      <c r="CS5" s="22">
        <f t="shared" si="8"/>
        <v>2.7409429365122711E-3</v>
      </c>
      <c r="CT5" s="71">
        <f t="shared" si="9"/>
        <v>-0.36962282954160475</v>
      </c>
      <c r="CU5" s="22">
        <f t="shared" si="10"/>
        <v>2.6600988774794576E-3</v>
      </c>
      <c r="CV5" s="71">
        <f t="shared" si="11"/>
        <v>-0.39042772876277232</v>
      </c>
      <c r="CW5" s="79">
        <f t="shared" si="13"/>
        <v>2.6470871990710099E-3</v>
      </c>
      <c r="CX5" s="79">
        <f t="shared" si="14"/>
        <v>2.6969161665165425E-3</v>
      </c>
      <c r="CY5" s="71">
        <f t="shared" si="12"/>
        <v>1.2563024155268472</v>
      </c>
    </row>
    <row r="6" spans="1:103" x14ac:dyDescent="0.25">
      <c r="A6" s="27" t="s">
        <v>4</v>
      </c>
      <c r="B6" s="85">
        <v>31122.255108000001</v>
      </c>
      <c r="C6" s="85">
        <v>7814.5710001999996</v>
      </c>
      <c r="D6" s="85">
        <v>32973.062583999999</v>
      </c>
      <c r="E6" s="85">
        <v>23040.528562</v>
      </c>
      <c r="F6" s="85">
        <v>12046.310778999999</v>
      </c>
      <c r="G6" s="85">
        <v>11071.677147</v>
      </c>
      <c r="H6" s="85">
        <v>27225.924896</v>
      </c>
      <c r="I6" s="87">
        <v>31.022904751999999</v>
      </c>
      <c r="J6" s="87">
        <v>60.645628799999997</v>
      </c>
      <c r="K6" s="85">
        <v>4.5767877189000004</v>
      </c>
      <c r="L6" s="87">
        <v>202.25553307999999</v>
      </c>
      <c r="M6" s="85">
        <v>345.53789333999998</v>
      </c>
      <c r="N6" s="87">
        <v>175.03568369999999</v>
      </c>
      <c r="O6" s="89">
        <v>3.3422827194</v>
      </c>
      <c r="P6" s="89">
        <v>3.2784646217</v>
      </c>
      <c r="Q6" s="87">
        <v>9.8920910905999992</v>
      </c>
      <c r="R6" s="25"/>
      <c r="S6" s="27" t="s">
        <v>4</v>
      </c>
      <c r="T6" s="91">
        <v>35.729705238443898</v>
      </c>
      <c r="U6" s="25">
        <v>130.96887477034701</v>
      </c>
      <c r="V6" s="91">
        <v>3.3503105598013798</v>
      </c>
      <c r="W6" s="25">
        <v>85.171022062705802</v>
      </c>
      <c r="X6" s="25">
        <v>80.670252565543905</v>
      </c>
      <c r="Y6" s="25">
        <v>119.10613195734599</v>
      </c>
      <c r="Z6" s="91">
        <v>157.17912863761899</v>
      </c>
      <c r="AA6" s="25">
        <v>1028.7684570481399</v>
      </c>
      <c r="AB6" s="91">
        <v>3.28531532099956</v>
      </c>
      <c r="AC6" s="25">
        <v>119905.890358969</v>
      </c>
      <c r="AD6" s="25">
        <v>4.5856676483946801</v>
      </c>
      <c r="AE6" s="25">
        <v>31189.812012619201</v>
      </c>
      <c r="AF6" s="25">
        <v>1006.48893207476</v>
      </c>
      <c r="AG6" s="25">
        <v>2580.01965187221</v>
      </c>
      <c r="AH6" s="25">
        <v>106.168706714758</v>
      </c>
      <c r="AI6" s="25">
        <v>2028.57037047261</v>
      </c>
      <c r="AJ6" s="91">
        <v>21.059167125536899</v>
      </c>
      <c r="AK6" s="25">
        <v>944.20941471166702</v>
      </c>
      <c r="AL6" s="25">
        <v>944.20941471166702</v>
      </c>
      <c r="AM6" s="25">
        <v>346.321843178976</v>
      </c>
      <c r="AN6" s="25">
        <v>0</v>
      </c>
      <c r="AO6" s="25">
        <v>846.474622170825</v>
      </c>
      <c r="AP6" s="25">
        <v>20.8362182308956</v>
      </c>
      <c r="AQ6" s="91">
        <v>728.10093276687098</v>
      </c>
      <c r="AR6" s="25">
        <v>62.959945617571201</v>
      </c>
      <c r="AS6" s="25">
        <v>193.54272393410201</v>
      </c>
      <c r="AT6" s="25">
        <v>15.5637160133246</v>
      </c>
      <c r="AU6" s="25">
        <v>7818.1709730216899</v>
      </c>
      <c r="AV6" s="25">
        <v>0</v>
      </c>
      <c r="AW6" s="91">
        <v>30512.135050844001</v>
      </c>
      <c r="AX6" s="25">
        <v>29749.522721954199</v>
      </c>
      <c r="AY6" s="25">
        <v>3305.4933290471099</v>
      </c>
      <c r="AZ6" s="25">
        <v>33055.016051001301</v>
      </c>
      <c r="BA6" s="25">
        <v>0.335120312483353</v>
      </c>
      <c r="BB6" s="25">
        <v>1076.60197708851</v>
      </c>
      <c r="BC6" s="25">
        <v>267.08068139243898</v>
      </c>
      <c r="BD6" s="25">
        <v>11848.9189103218</v>
      </c>
      <c r="BE6" s="25">
        <v>305.84747061404198</v>
      </c>
      <c r="BF6" s="25">
        <v>213.20508277198101</v>
      </c>
      <c r="BG6" s="25">
        <v>604.40104520136401</v>
      </c>
      <c r="BH6" s="25">
        <v>183.18597280598701</v>
      </c>
      <c r="BI6" s="25">
        <v>152.02853777222899</v>
      </c>
      <c r="BJ6" s="25">
        <v>156.76566855382299</v>
      </c>
      <c r="BK6" s="25">
        <v>23086.840039946699</v>
      </c>
      <c r="BL6" s="25">
        <v>12070.566417979901</v>
      </c>
      <c r="BM6" s="25">
        <v>11016.2736219668</v>
      </c>
      <c r="BN6" s="25">
        <v>16.8735063833727</v>
      </c>
      <c r="BO6" s="25">
        <v>6.9670374672200301</v>
      </c>
      <c r="BP6" s="25">
        <v>4684.4185745796003</v>
      </c>
      <c r="BQ6" s="25">
        <v>92.168404377166695</v>
      </c>
      <c r="BR6" s="25">
        <v>882.61352532834906</v>
      </c>
      <c r="BS6" s="25">
        <v>228.045701503331</v>
      </c>
      <c r="BT6" s="25">
        <v>144.11957762628299</v>
      </c>
      <c r="BU6" s="25">
        <v>2221.0960253487401</v>
      </c>
      <c r="BV6" s="25">
        <v>1753.42171311633</v>
      </c>
      <c r="BW6" s="25">
        <v>742.14628636827001</v>
      </c>
      <c r="BX6" s="25">
        <v>1142.1578127394</v>
      </c>
      <c r="BY6" s="25">
        <v>27.4455071462822</v>
      </c>
      <c r="BZ6" s="25">
        <v>11099.8201953974</v>
      </c>
      <c r="CA6" s="25">
        <v>8000.45802989195</v>
      </c>
      <c r="CB6" s="25">
        <v>3.3516645108337402</v>
      </c>
      <c r="CC6" s="25">
        <v>188.27656375460001</v>
      </c>
      <c r="CD6" s="25">
        <v>2357.8989344911101</v>
      </c>
      <c r="CE6" s="91">
        <v>0.149702824086376</v>
      </c>
      <c r="CF6" s="25">
        <v>1622.2382297845099</v>
      </c>
      <c r="CG6" s="25">
        <v>27286.719142964201</v>
      </c>
      <c r="CH6" s="25">
        <v>692.50700366220497</v>
      </c>
      <c r="CK6" s="34">
        <f t="shared" si="0"/>
        <v>0</v>
      </c>
      <c r="CL6" s="54">
        <f t="shared" si="1"/>
        <v>2.1706943916745265E-3</v>
      </c>
      <c r="CM6" s="54">
        <f t="shared" si="2"/>
        <v>4.6067440190870483E-4</v>
      </c>
      <c r="CN6" s="54">
        <f t="shared" si="3"/>
        <v>2.4854672444369554E-3</v>
      </c>
      <c r="CO6" s="54">
        <f t="shared" si="4"/>
        <v>2.0100006743369431E-3</v>
      </c>
      <c r="CP6" s="54">
        <f t="shared" si="5"/>
        <v>2.0135325598759444E-3</v>
      </c>
      <c r="CQ6" s="54">
        <f t="shared" si="6"/>
        <v>2.5418956878656513E-3</v>
      </c>
      <c r="CR6" s="54">
        <f t="shared" si="7"/>
        <v>2.2329543329171566E-3</v>
      </c>
      <c r="CS6" s="22">
        <f t="shared" si="8"/>
        <v>1.9402100425173271E-3</v>
      </c>
      <c r="CT6" s="71">
        <f t="shared" si="9"/>
        <v>3.668398438020458</v>
      </c>
      <c r="CU6" s="22">
        <f t="shared" si="10"/>
        <v>2.2687810919904761E-3</v>
      </c>
      <c r="CV6" s="71">
        <f t="shared" si="11"/>
        <v>0.10573295594869621</v>
      </c>
      <c r="CW6" s="79">
        <f t="shared" si="13"/>
        <v>2.4019034520278309E-3</v>
      </c>
      <c r="CX6" s="79">
        <f t="shared" si="14"/>
        <v>2.0896059863558109E-3</v>
      </c>
      <c r="CY6" s="71">
        <f t="shared" si="12"/>
        <v>0.57334944358873585</v>
      </c>
    </row>
    <row r="7" spans="1:103" x14ac:dyDescent="0.25">
      <c r="A7" s="27" t="s">
        <v>5</v>
      </c>
      <c r="B7" s="85">
        <v>17451.837203999999</v>
      </c>
      <c r="C7" s="85">
        <v>472.13814382999999</v>
      </c>
      <c r="D7" s="85">
        <v>15622.786569</v>
      </c>
      <c r="E7" s="85">
        <v>11760.975334999999</v>
      </c>
      <c r="F7" s="85">
        <v>5213.0707961999997</v>
      </c>
      <c r="G7" s="85">
        <v>2914.0186388000002</v>
      </c>
      <c r="H7" s="85">
        <v>17126.787893000001</v>
      </c>
      <c r="I7" s="87">
        <v>33.697873833000003</v>
      </c>
      <c r="J7" s="87">
        <v>159.54268167999999</v>
      </c>
      <c r="K7" s="85">
        <v>2.2036781267999999</v>
      </c>
      <c r="L7" s="87">
        <v>68.248026451000001</v>
      </c>
      <c r="M7" s="85">
        <v>88.219576618000005</v>
      </c>
      <c r="N7" s="87">
        <v>34.348623021999998</v>
      </c>
      <c r="O7" s="89">
        <v>2.5783289361000001</v>
      </c>
      <c r="P7" s="89">
        <v>3.2258525941</v>
      </c>
      <c r="Q7" s="87">
        <v>11.702998806</v>
      </c>
      <c r="R7" s="25"/>
      <c r="S7" s="27" t="s">
        <v>5</v>
      </c>
      <c r="T7" s="91">
        <v>18.400736873962</v>
      </c>
      <c r="U7" s="25">
        <v>124.26094572247401</v>
      </c>
      <c r="V7" s="91">
        <v>2.5853638027751602</v>
      </c>
      <c r="W7" s="25">
        <v>65.933553573108099</v>
      </c>
      <c r="X7" s="25">
        <v>64.487407998429902</v>
      </c>
      <c r="Y7" s="25">
        <v>52.263646060172199</v>
      </c>
      <c r="Z7" s="91">
        <v>10.5314819469023</v>
      </c>
      <c r="AA7" s="25">
        <v>332.43401982848002</v>
      </c>
      <c r="AB7" s="91">
        <v>3.2346658044051901</v>
      </c>
      <c r="AC7" s="25">
        <v>145465.786220913</v>
      </c>
      <c r="AD7" s="25">
        <v>2.20761459424924</v>
      </c>
      <c r="AE7" s="25">
        <v>17368.070738827399</v>
      </c>
      <c r="AF7" s="25">
        <v>196.504979806964</v>
      </c>
      <c r="AG7" s="25">
        <v>1279.5192428729099</v>
      </c>
      <c r="AH7" s="25">
        <v>95.625914370349705</v>
      </c>
      <c r="AI7" s="25">
        <v>839.00870908966999</v>
      </c>
      <c r="AJ7" s="91">
        <v>10.824494534563099</v>
      </c>
      <c r="AK7" s="25">
        <v>311.92847185849598</v>
      </c>
      <c r="AL7" s="25">
        <v>311.92847185849598</v>
      </c>
      <c r="AM7" s="25">
        <v>88.288743781764495</v>
      </c>
      <c r="AN7" s="25">
        <v>0</v>
      </c>
      <c r="AO7" s="25">
        <v>932.35678066866399</v>
      </c>
      <c r="AP7" s="25">
        <v>13.2582129237963</v>
      </c>
      <c r="AQ7" s="91">
        <v>388.41956894996298</v>
      </c>
      <c r="AR7" s="25">
        <v>39.097653402498999</v>
      </c>
      <c r="AS7" s="25">
        <v>122.97745919589801</v>
      </c>
      <c r="AT7" s="25">
        <v>7.4956093953522798</v>
      </c>
      <c r="AU7" s="25">
        <v>473.04681846657502</v>
      </c>
      <c r="AV7" s="25">
        <v>0</v>
      </c>
      <c r="AW7" s="91">
        <v>18954.524555131</v>
      </c>
      <c r="AX7" s="25">
        <v>14077.971982581201</v>
      </c>
      <c r="AY7" s="25">
        <v>1564.2198923266999</v>
      </c>
      <c r="AZ7" s="25">
        <v>15642.1918749079</v>
      </c>
      <c r="BA7" s="25">
        <v>0.118083838839489</v>
      </c>
      <c r="BB7" s="25">
        <v>440.152622023341</v>
      </c>
      <c r="BC7" s="25">
        <v>153.00055853183099</v>
      </c>
      <c r="BD7" s="25">
        <v>9317.4910883674693</v>
      </c>
      <c r="BE7" s="25">
        <v>236.488680125266</v>
      </c>
      <c r="BF7" s="25">
        <v>51.134055310321401</v>
      </c>
      <c r="BG7" s="25">
        <v>167.999962984473</v>
      </c>
      <c r="BH7" s="25">
        <v>88.844678219877807</v>
      </c>
      <c r="BI7" s="25">
        <v>66.745017199192006</v>
      </c>
      <c r="BJ7" s="25">
        <v>69.287987822549894</v>
      </c>
      <c r="BK7" s="25">
        <v>11715.9891488668</v>
      </c>
      <c r="BL7" s="25">
        <v>5203.8941035176904</v>
      </c>
      <c r="BM7" s="25">
        <v>6512.0950453491796</v>
      </c>
      <c r="BN7" s="25">
        <v>13.7376842048358</v>
      </c>
      <c r="BO7" s="25">
        <v>4.8728567126550697</v>
      </c>
      <c r="BP7" s="25">
        <v>2679.4887589262298</v>
      </c>
      <c r="BQ7" s="25">
        <v>48.003044150020003</v>
      </c>
      <c r="BR7" s="25">
        <v>186.04094413785501</v>
      </c>
      <c r="BS7" s="25">
        <v>39.649210796055897</v>
      </c>
      <c r="BT7" s="25">
        <v>39.872410441924103</v>
      </c>
      <c r="BU7" s="25">
        <v>471.99918853552401</v>
      </c>
      <c r="BV7" s="25">
        <v>372.85347848892297</v>
      </c>
      <c r="BW7" s="25">
        <v>440.284128245396</v>
      </c>
      <c r="BX7" s="25">
        <v>432.81597866851803</v>
      </c>
      <c r="BY7" s="25">
        <v>13.628958505155801</v>
      </c>
      <c r="BZ7" s="25">
        <v>2921.66425517176</v>
      </c>
      <c r="CA7" s="25">
        <v>7534.8235572818803</v>
      </c>
      <c r="CB7" s="25">
        <v>3.18025322896874</v>
      </c>
      <c r="CC7" s="25">
        <v>81.158040651315403</v>
      </c>
      <c r="CD7" s="25">
        <v>1706.9240225711401</v>
      </c>
      <c r="CE7" s="91">
        <v>0.233949683491459</v>
      </c>
      <c r="CF7" s="25">
        <v>910.31512338121695</v>
      </c>
      <c r="CG7" s="25">
        <v>17172.705248023402</v>
      </c>
      <c r="CH7" s="25">
        <v>909.34228745672203</v>
      </c>
      <c r="CK7" s="34">
        <f t="shared" si="0"/>
        <v>0</v>
      </c>
      <c r="CL7" s="54">
        <f t="shared" si="1"/>
        <v>-4.7998651484900063E-3</v>
      </c>
      <c r="CM7" s="54">
        <f t="shared" si="2"/>
        <v>1.9245948425260252E-3</v>
      </c>
      <c r="CN7" s="54">
        <f t="shared" si="3"/>
        <v>1.242115535675643E-3</v>
      </c>
      <c r="CO7" s="54">
        <f t="shared" si="4"/>
        <v>-3.8250387278105135E-3</v>
      </c>
      <c r="CP7" s="54">
        <f t="shared" si="5"/>
        <v>-1.7603238170098372E-3</v>
      </c>
      <c r="CQ7" s="54">
        <f t="shared" si="6"/>
        <v>2.623736262341934E-3</v>
      </c>
      <c r="CR7" s="54">
        <f t="shared" si="7"/>
        <v>2.6810254970325207E-3</v>
      </c>
      <c r="CS7" s="22">
        <f t="shared" si="8"/>
        <v>1.7863168860129126E-3</v>
      </c>
      <c r="CT7" s="71">
        <f t="shared" si="9"/>
        <v>3.5705127031394981</v>
      </c>
      <c r="CU7" s="22">
        <f t="shared" si="10"/>
        <v>7.8403418397700124E-4</v>
      </c>
      <c r="CV7" s="71">
        <f t="shared" si="11"/>
        <v>2.5802733378025664</v>
      </c>
      <c r="CW7" s="79">
        <f t="shared" si="13"/>
        <v>2.7284597308988279E-3</v>
      </c>
      <c r="CX7" s="79">
        <f t="shared" si="14"/>
        <v>2.7320561148110865E-3</v>
      </c>
      <c r="CY7" s="71">
        <f t="shared" si="12"/>
        <v>-0.35951378620073321</v>
      </c>
    </row>
    <row r="8" spans="1:103" x14ac:dyDescent="0.25">
      <c r="A8" s="27" t="s">
        <v>6</v>
      </c>
      <c r="B8" s="85">
        <v>532.24051097999995</v>
      </c>
      <c r="C8" s="85">
        <v>232.75098704999999</v>
      </c>
      <c r="D8" s="85">
        <v>789.25548956</v>
      </c>
      <c r="E8" s="85">
        <v>157.17167899</v>
      </c>
      <c r="F8" s="85">
        <v>145.17980836999999</v>
      </c>
      <c r="G8" s="85">
        <v>91.380678691</v>
      </c>
      <c r="H8" s="85">
        <v>560.65956670000003</v>
      </c>
      <c r="I8" s="87">
        <v>0.1215194822</v>
      </c>
      <c r="J8" s="87">
        <v>2.350320397</v>
      </c>
      <c r="K8" s="85">
        <v>0.22464999999999999</v>
      </c>
      <c r="L8" s="87">
        <v>8.0393600291999991</v>
      </c>
      <c r="M8" s="85">
        <v>1.3789971E-2</v>
      </c>
      <c r="N8" s="87">
        <v>15.202659463</v>
      </c>
      <c r="O8" s="89">
        <v>2.2993720499999998E-2</v>
      </c>
      <c r="P8" s="89">
        <v>4.7088416000000003E-3</v>
      </c>
      <c r="Q8" s="87">
        <v>0.71773667549999998</v>
      </c>
      <c r="R8" s="25"/>
      <c r="S8" s="27" t="s">
        <v>6</v>
      </c>
      <c r="T8" s="91">
        <v>7.8133610631128295E-2</v>
      </c>
      <c r="U8" s="25">
        <v>8.7177441274860996</v>
      </c>
      <c r="V8" s="91">
        <v>2.30342702903952E-2</v>
      </c>
      <c r="W8" s="25">
        <v>0.32797365209030499</v>
      </c>
      <c r="X8" s="25">
        <v>0.32614778924971599</v>
      </c>
      <c r="Y8" s="25">
        <v>0.66725214409629796</v>
      </c>
      <c r="Z8" s="91">
        <v>4.9691326819192902E-2</v>
      </c>
      <c r="AA8" s="25">
        <v>7.7566763492795001</v>
      </c>
      <c r="AB8" s="91">
        <v>4.7201332630215703E-3</v>
      </c>
      <c r="AC8" s="25">
        <v>290.44823918069602</v>
      </c>
      <c r="AD8" s="25">
        <v>0.22526495670232599</v>
      </c>
      <c r="AE8" s="25">
        <v>533.53921372156799</v>
      </c>
      <c r="AF8" s="25">
        <v>9.1596811282659907</v>
      </c>
      <c r="AG8" s="25">
        <v>14.673554615603701</v>
      </c>
      <c r="AH8" s="25">
        <v>1.13111421904231</v>
      </c>
      <c r="AI8" s="25">
        <v>6.1273686545119697</v>
      </c>
      <c r="AJ8" s="91">
        <v>0.101234746026995</v>
      </c>
      <c r="AK8" s="25">
        <v>44.175166094637703</v>
      </c>
      <c r="AL8" s="25">
        <v>44.175166094637703</v>
      </c>
      <c r="AM8" s="25">
        <v>1.38276112898692E-2</v>
      </c>
      <c r="AN8" s="25">
        <v>0</v>
      </c>
      <c r="AO8" s="25">
        <v>22.175546803505298</v>
      </c>
      <c r="AP8" s="25">
        <v>0.10518737166692101</v>
      </c>
      <c r="AQ8" s="91">
        <v>11.425761069157399</v>
      </c>
      <c r="AR8" s="25">
        <v>0.70620835520075798</v>
      </c>
      <c r="AS8" s="25">
        <v>5.7279484150291502</v>
      </c>
      <c r="AT8" s="25">
        <v>5.7730284539880002E-2</v>
      </c>
      <c r="AU8" s="25">
        <v>233.366249304386</v>
      </c>
      <c r="AV8" s="25">
        <v>0</v>
      </c>
      <c r="AW8" s="91">
        <v>601.28903961154401</v>
      </c>
      <c r="AX8" s="25">
        <v>712.15092899463605</v>
      </c>
      <c r="AY8" s="25">
        <v>79.127540433318401</v>
      </c>
      <c r="AZ8" s="25">
        <v>791.27846942795395</v>
      </c>
      <c r="BA8" s="25">
        <v>9.3095300111356097E-3</v>
      </c>
      <c r="BB8" s="25">
        <v>17.628927311904398</v>
      </c>
      <c r="BC8" s="25">
        <v>0.60341067808660898</v>
      </c>
      <c r="BD8" s="25">
        <v>275.83217070123499</v>
      </c>
      <c r="BE8" s="25">
        <v>0.994100284947393</v>
      </c>
      <c r="BF8" s="25">
        <v>2.0104169381107502</v>
      </c>
      <c r="BG8" s="25">
        <v>14.7332506489855</v>
      </c>
      <c r="BH8" s="25">
        <v>1.3553398700375301</v>
      </c>
      <c r="BI8" s="25">
        <v>1.1646531754824001</v>
      </c>
      <c r="BJ8" s="25">
        <v>0.51580220572430102</v>
      </c>
      <c r="BK8" s="25">
        <v>157.56714245928799</v>
      </c>
      <c r="BL8" s="25">
        <v>145.54265019696001</v>
      </c>
      <c r="BM8" s="25">
        <v>12.024492262328</v>
      </c>
      <c r="BN8" s="25">
        <v>6.4584630367565704E-2</v>
      </c>
      <c r="BO8" s="25">
        <v>1.80380224981674E-2</v>
      </c>
      <c r="BP8" s="25">
        <v>46.531889350022297</v>
      </c>
      <c r="BQ8" s="25">
        <v>2.3525196752591802</v>
      </c>
      <c r="BR8" s="25">
        <v>14.695150537101</v>
      </c>
      <c r="BS8" s="25">
        <v>2.8415427834454801</v>
      </c>
      <c r="BT8" s="25">
        <v>1.7614875753016199</v>
      </c>
      <c r="BU8" s="25">
        <v>37.558367808109701</v>
      </c>
      <c r="BV8" s="25">
        <v>7.1358431315297297</v>
      </c>
      <c r="BW8" s="25">
        <v>2.05396533562614</v>
      </c>
      <c r="BX8" s="25">
        <v>16.263418938805199</v>
      </c>
      <c r="BY8" s="25">
        <v>2.4711739049036199E-2</v>
      </c>
      <c r="BZ8" s="25">
        <v>91.618756137281807</v>
      </c>
      <c r="CA8" s="25">
        <v>216.611587841724</v>
      </c>
      <c r="CB8" s="25">
        <v>4.3475404842451999E-3</v>
      </c>
      <c r="CC8" s="25">
        <v>2.28707752721352</v>
      </c>
      <c r="CD8" s="25">
        <v>94.507839807202004</v>
      </c>
      <c r="CE8" s="91">
        <v>9.3450800152119207E-3</v>
      </c>
      <c r="CF8" s="25">
        <v>33.135509097002199</v>
      </c>
      <c r="CG8" s="25">
        <v>562.14435060103403</v>
      </c>
      <c r="CH8" s="25">
        <v>23.264293794987399</v>
      </c>
      <c r="CK8" s="34">
        <f t="shared" si="0"/>
        <v>0</v>
      </c>
      <c r="CL8" s="54">
        <f t="shared" si="1"/>
        <v>2.4400674408957897E-3</v>
      </c>
      <c r="CM8" s="54">
        <f t="shared" si="2"/>
        <v>2.6434356398834032E-3</v>
      </c>
      <c r="CN8" s="54">
        <f t="shared" si="3"/>
        <v>2.563149569072666E-3</v>
      </c>
      <c r="CO8" s="54">
        <f t="shared" si="4"/>
        <v>2.5161242268917322E-3</v>
      </c>
      <c r="CP8" s="54">
        <f t="shared" si="5"/>
        <v>2.4992582028714092E-3</v>
      </c>
      <c r="CQ8" s="54">
        <f t="shared" si="6"/>
        <v>2.6053368139982392E-3</v>
      </c>
      <c r="CR8" s="54">
        <f t="shared" si="7"/>
        <v>2.6482806844326814E-3</v>
      </c>
      <c r="CS8" s="22">
        <f t="shared" si="8"/>
        <v>2.7373990755664491E-3</v>
      </c>
      <c r="CT8" s="71">
        <f t="shared" si="9"/>
        <v>4.4948610255278734</v>
      </c>
      <c r="CU8" s="22">
        <f t="shared" si="10"/>
        <v>2.7295409010794922E-3</v>
      </c>
      <c r="CV8" s="71">
        <f t="shared" si="11"/>
        <v>-0.62322721041211615</v>
      </c>
      <c r="CW8" s="79">
        <f t="shared" si="13"/>
        <v>1.7635158431712483E-3</v>
      </c>
      <c r="CX8" s="79">
        <f t="shared" si="14"/>
        <v>2.3979704523443761E-3</v>
      </c>
      <c r="CY8" s="71">
        <f t="shared" si="12"/>
        <v>-0.91956620511322884</v>
      </c>
    </row>
    <row r="9" spans="1:103" x14ac:dyDescent="0.25">
      <c r="A9" s="27" t="s">
        <v>7</v>
      </c>
      <c r="B9" s="85">
        <v>1842.2639816999999</v>
      </c>
      <c r="C9" s="85">
        <v>63.709886306999998</v>
      </c>
      <c r="D9" s="85">
        <v>1954.7907808</v>
      </c>
      <c r="E9" s="85">
        <v>502.96269271</v>
      </c>
      <c r="F9" s="85">
        <v>440.80677953999998</v>
      </c>
      <c r="G9" s="85">
        <v>711.99454593999997</v>
      </c>
      <c r="H9" s="85">
        <v>685.20885491000001</v>
      </c>
      <c r="I9" s="87">
        <v>0.46778707320000001</v>
      </c>
      <c r="J9" s="87">
        <v>4.7629031181999997</v>
      </c>
      <c r="K9" s="85">
        <v>3.0911288700000001E-2</v>
      </c>
      <c r="L9" s="87">
        <v>1.3538454672</v>
      </c>
      <c r="M9" s="85">
        <v>23.886314638999998</v>
      </c>
      <c r="N9" s="87">
        <v>15.694597111</v>
      </c>
      <c r="O9" s="89">
        <v>8.1741951E-3</v>
      </c>
      <c r="P9" s="89">
        <v>8.5888404299999999E-2</v>
      </c>
      <c r="Q9" s="87">
        <v>0.14376266130000001</v>
      </c>
      <c r="R9" s="25"/>
      <c r="S9" s="27" t="s">
        <v>7</v>
      </c>
      <c r="T9" s="91">
        <v>0.74055498729718905</v>
      </c>
      <c r="U9" s="25">
        <v>4.0745120415349696</v>
      </c>
      <c r="V9" s="91">
        <v>8.1972519773367905E-3</v>
      </c>
      <c r="W9" s="25">
        <v>4.7866752517291502</v>
      </c>
      <c r="X9" s="25">
        <v>4.7294037299188103</v>
      </c>
      <c r="Y9" s="25">
        <v>12.1385742228872</v>
      </c>
      <c r="Z9" s="91">
        <v>0.34560738609351899</v>
      </c>
      <c r="AA9" s="25">
        <v>37.440736439331801</v>
      </c>
      <c r="AB9" s="91">
        <v>8.6122677819408605E-2</v>
      </c>
      <c r="AC9" s="25">
        <v>3145.61827664876</v>
      </c>
      <c r="AD9" s="25">
        <v>3.0996578559967101E-2</v>
      </c>
      <c r="AE9" s="25">
        <v>1847.27090152504</v>
      </c>
      <c r="AF9" s="25">
        <v>17.3575368174407</v>
      </c>
      <c r="AG9" s="25">
        <v>42.087079649828901</v>
      </c>
      <c r="AH9" s="25">
        <v>2.4964646989275598</v>
      </c>
      <c r="AI9" s="25">
        <v>4.4231210885510697</v>
      </c>
      <c r="AJ9" s="91">
        <v>0.44303656831847799</v>
      </c>
      <c r="AK9" s="25">
        <v>13.1330960317839</v>
      </c>
      <c r="AL9" s="25">
        <v>13.1330960317839</v>
      </c>
      <c r="AM9" s="25">
        <v>23.9552146110317</v>
      </c>
      <c r="AN9" s="25">
        <v>0</v>
      </c>
      <c r="AO9" s="25">
        <v>10.530646874340899</v>
      </c>
      <c r="AP9" s="25">
        <v>0.41025867668934901</v>
      </c>
      <c r="AQ9" s="91">
        <v>22.0589608871034</v>
      </c>
      <c r="AR9" s="25">
        <v>1.30501661117853</v>
      </c>
      <c r="AS9" s="25">
        <v>4.9899230371436998</v>
      </c>
      <c r="AT9" s="25">
        <v>0.46850666986617601</v>
      </c>
      <c r="AU9" s="25">
        <v>63.888321235470201</v>
      </c>
      <c r="AV9" s="25">
        <v>0</v>
      </c>
      <c r="AW9" s="91">
        <v>739.855444589581</v>
      </c>
      <c r="AX9" s="25">
        <v>1764.2670646009301</v>
      </c>
      <c r="AY9" s="25">
        <v>196.02927596906801</v>
      </c>
      <c r="AZ9" s="25">
        <v>1960.29634057</v>
      </c>
      <c r="BA9" s="25">
        <v>8.3965057207074905E-3</v>
      </c>
      <c r="BB9" s="25">
        <v>33.603604333515101</v>
      </c>
      <c r="BC9" s="25">
        <v>3.6619884147114301</v>
      </c>
      <c r="BD9" s="25">
        <v>320.95129856313702</v>
      </c>
      <c r="BE9" s="25">
        <v>4.8460101853535997</v>
      </c>
      <c r="BF9" s="25">
        <v>9.5229836361932705</v>
      </c>
      <c r="BG9" s="25">
        <v>32.518908491652702</v>
      </c>
      <c r="BH9" s="25">
        <v>6.0108141338315697</v>
      </c>
      <c r="BI9" s="25">
        <v>0.99388038602931095</v>
      </c>
      <c r="BJ9" s="25">
        <v>1.6634754035836099</v>
      </c>
      <c r="BK9" s="25">
        <v>504.08435549926298</v>
      </c>
      <c r="BL9" s="25">
        <v>441.96011557025201</v>
      </c>
      <c r="BM9" s="25">
        <v>62.124239929011097</v>
      </c>
      <c r="BN9" s="25">
        <v>0.123714118950379</v>
      </c>
      <c r="BO9" s="25">
        <v>3.3541281656993799E-2</v>
      </c>
      <c r="BP9" s="25">
        <v>80.543390708620194</v>
      </c>
      <c r="BQ9" s="25">
        <v>0.27062589989913799</v>
      </c>
      <c r="BR9" s="25">
        <v>64.126135683460404</v>
      </c>
      <c r="BS9" s="25">
        <v>15.1752723093966</v>
      </c>
      <c r="BT9" s="25">
        <v>8.2351550124836699</v>
      </c>
      <c r="BU9" s="25">
        <v>160.96304381134999</v>
      </c>
      <c r="BV9" s="25">
        <v>57.687454766646098</v>
      </c>
      <c r="BW9" s="25">
        <v>13.324496602126301</v>
      </c>
      <c r="BX9" s="25">
        <v>39.647568191713802</v>
      </c>
      <c r="BY9" s="25">
        <v>0.29911129923885499</v>
      </c>
      <c r="BZ9" s="25">
        <v>713.98827005296698</v>
      </c>
      <c r="CA9" s="25">
        <v>193.036984465291</v>
      </c>
      <c r="CB9" s="25">
        <v>0.75264523836593</v>
      </c>
      <c r="CC9" s="25">
        <v>0.31197013092919301</v>
      </c>
      <c r="CD9" s="25">
        <v>67.128997341181702</v>
      </c>
      <c r="CE9" s="91">
        <v>0</v>
      </c>
      <c r="CF9" s="25">
        <v>49.588753654656998</v>
      </c>
      <c r="CG9" s="25">
        <v>686.93433555448905</v>
      </c>
      <c r="CH9" s="25">
        <v>16.457459974826399</v>
      </c>
      <c r="CK9" s="34">
        <f t="shared" si="0"/>
        <v>0</v>
      </c>
      <c r="CL9" s="54">
        <f t="shared" si="1"/>
        <v>2.7178080203358328E-3</v>
      </c>
      <c r="CM9" s="54">
        <f t="shared" si="2"/>
        <v>2.8007415930767082E-3</v>
      </c>
      <c r="CN9" s="54">
        <f t="shared" si="3"/>
        <v>2.8164445136920663E-3</v>
      </c>
      <c r="CO9" s="54">
        <f t="shared" si="4"/>
        <v>2.230111309487753E-3</v>
      </c>
      <c r="CP9" s="54">
        <f t="shared" si="5"/>
        <v>2.6164208079004336E-3</v>
      </c>
      <c r="CQ9" s="54">
        <f t="shared" si="6"/>
        <v>2.8001957660150774E-3</v>
      </c>
      <c r="CR9" s="54">
        <f t="shared" si="7"/>
        <v>2.5181820581050072E-3</v>
      </c>
      <c r="CS9" s="22">
        <f t="shared" si="8"/>
        <v>2.7591816308551319E-3</v>
      </c>
      <c r="CT9" s="71">
        <f t="shared" si="9"/>
        <v>8.7005872161654789</v>
      </c>
      <c r="CU9" s="22">
        <f t="shared" si="10"/>
        <v>2.8844957069771686E-3</v>
      </c>
      <c r="CV9" s="71">
        <f t="shared" si="11"/>
        <v>-0.68206109390050074</v>
      </c>
      <c r="CW9" s="79">
        <f t="shared" si="13"/>
        <v>2.8206908514809598E-3</v>
      </c>
      <c r="CX9" s="79">
        <f t="shared" si="14"/>
        <v>2.7276501562459058E-3</v>
      </c>
      <c r="CY9" s="71">
        <f t="shared" si="12"/>
        <v>2.2588897953725904</v>
      </c>
    </row>
    <row r="10" spans="1:103" x14ac:dyDescent="0.25">
      <c r="A10" s="27" t="s">
        <v>8</v>
      </c>
      <c r="B10" s="85">
        <v>239.13079372999999</v>
      </c>
      <c r="C10" s="85">
        <v>2.5045740600000001E-2</v>
      </c>
      <c r="D10" s="85">
        <v>390.39119098999998</v>
      </c>
      <c r="E10" s="85">
        <v>31.849286785</v>
      </c>
      <c r="F10" s="85">
        <v>31.853460433999999</v>
      </c>
      <c r="G10" s="85">
        <v>17.203111629999999</v>
      </c>
      <c r="H10" s="85">
        <v>18.233766033999999</v>
      </c>
      <c r="I10" s="87"/>
      <c r="J10" s="87"/>
      <c r="K10" s="85"/>
      <c r="L10" s="87"/>
      <c r="M10" s="85"/>
      <c r="N10" s="87"/>
      <c r="O10" s="89"/>
      <c r="P10" s="89"/>
      <c r="Q10" s="87"/>
      <c r="R10" s="25"/>
      <c r="S10" s="27" t="s">
        <v>8</v>
      </c>
      <c r="T10" s="91">
        <v>0</v>
      </c>
      <c r="U10" s="25">
        <v>0</v>
      </c>
      <c r="V10" s="91">
        <v>0</v>
      </c>
      <c r="W10" s="25">
        <v>0.17980779712759901</v>
      </c>
      <c r="X10" s="25">
        <v>0.17980779712759901</v>
      </c>
      <c r="Y10" s="25">
        <v>0.13762535590866301</v>
      </c>
      <c r="Z10" s="91">
        <v>0</v>
      </c>
      <c r="AA10" s="25">
        <v>1.44608815285812</v>
      </c>
      <c r="AB10" s="91">
        <v>0</v>
      </c>
      <c r="AC10" s="25">
        <v>20.081008088537502</v>
      </c>
      <c r="AD10" s="25">
        <v>0</v>
      </c>
      <c r="AE10" s="25">
        <v>239.83269388272399</v>
      </c>
      <c r="AF10" s="25">
        <v>3.6775141036723101E-2</v>
      </c>
      <c r="AG10" s="25">
        <v>9.5387723785114999E-5</v>
      </c>
      <c r="AH10" s="25">
        <v>1.9741142413730199E-2</v>
      </c>
      <c r="AI10" s="25">
        <v>0</v>
      </c>
      <c r="AJ10" s="91">
        <v>0</v>
      </c>
      <c r="AK10" s="25">
        <v>3.15273049646982</v>
      </c>
      <c r="AL10" s="25">
        <v>3.15273049646982</v>
      </c>
      <c r="AM10" s="25">
        <v>0</v>
      </c>
      <c r="AN10" s="25">
        <v>0</v>
      </c>
      <c r="AO10" s="25">
        <v>8.7312240414028301E-3</v>
      </c>
      <c r="AP10" s="25">
        <v>0</v>
      </c>
      <c r="AQ10" s="91">
        <v>0.17514598954546101</v>
      </c>
      <c r="AR10" s="25">
        <v>1.54899005869806E-2</v>
      </c>
      <c r="AS10" s="25">
        <v>0</v>
      </c>
      <c r="AT10" s="25">
        <v>1.2337970927429401E-2</v>
      </c>
      <c r="AU10" s="25">
        <v>2.5121453286815799E-2</v>
      </c>
      <c r="AV10" s="25">
        <v>0</v>
      </c>
      <c r="AW10" s="91">
        <v>18.286141856401901</v>
      </c>
      <c r="AX10" s="25">
        <v>352.36300688392998</v>
      </c>
      <c r="AY10" s="25">
        <v>39.151033361442401</v>
      </c>
      <c r="AZ10" s="25">
        <v>391.51404024537197</v>
      </c>
      <c r="BA10" s="25">
        <v>1.57843789216091E-5</v>
      </c>
      <c r="BB10" s="25">
        <v>4.8591271251178202E-2</v>
      </c>
      <c r="BC10" s="25">
        <v>0.257929617442968</v>
      </c>
      <c r="BD10" s="25">
        <v>10.0614234163925</v>
      </c>
      <c r="BE10" s="25">
        <v>0.327453904109965</v>
      </c>
      <c r="BF10" s="25">
        <v>0.78889168141007304</v>
      </c>
      <c r="BG10" s="25">
        <v>2.5775622392345499</v>
      </c>
      <c r="BH10" s="25">
        <v>0.466521492308623</v>
      </c>
      <c r="BI10" s="25">
        <v>4.1982572463168899E-4</v>
      </c>
      <c r="BJ10" s="25">
        <v>0.109451203448027</v>
      </c>
      <c r="BK10" s="25">
        <v>31.960781861472501</v>
      </c>
      <c r="BL10" s="25">
        <v>31.947239798938401</v>
      </c>
      <c r="BM10" s="25">
        <v>1.3542062534102801E-2</v>
      </c>
      <c r="BN10" s="25">
        <v>4.5270655930157298E-4</v>
      </c>
      <c r="BO10" s="25">
        <v>2.27462755667254E-4</v>
      </c>
      <c r="BP10" s="25">
        <v>2.23802311546156</v>
      </c>
      <c r="BQ10" s="25">
        <v>2.6454346136675498E-3</v>
      </c>
      <c r="BR10" s="25">
        <v>5.4519264538104002</v>
      </c>
      <c r="BS10" s="25">
        <v>1.27492297601921</v>
      </c>
      <c r="BT10" s="25">
        <v>0.68354150476473896</v>
      </c>
      <c r="BU10" s="25">
        <v>13.654331365708099</v>
      </c>
      <c r="BV10" s="25">
        <v>1.43907381184653</v>
      </c>
      <c r="BW10" s="25">
        <v>0.785829461465958</v>
      </c>
      <c r="BX10" s="25">
        <v>3.3245692995364902</v>
      </c>
      <c r="BY10" s="25">
        <v>2.54005456439426E-3</v>
      </c>
      <c r="BZ10" s="25">
        <v>17.250556126919999</v>
      </c>
      <c r="CA10" s="25">
        <v>7.9201145406637004</v>
      </c>
      <c r="CB10" s="25">
        <v>0.32559225692664701</v>
      </c>
      <c r="CC10" s="25">
        <v>0</v>
      </c>
      <c r="CD10" s="25">
        <v>1.05729432855702</v>
      </c>
      <c r="CE10" s="91">
        <v>0</v>
      </c>
      <c r="CF10" s="25">
        <v>0.20875891506142499</v>
      </c>
      <c r="CG10" s="25">
        <v>18.286978841140499</v>
      </c>
      <c r="CH10" s="25">
        <v>0.24857450174440601</v>
      </c>
      <c r="CK10" s="34">
        <f t="shared" si="0"/>
        <v>0</v>
      </c>
      <c r="CL10" s="54">
        <f t="shared" si="1"/>
        <v>2.935214414570553E-3</v>
      </c>
      <c r="CM10" s="54">
        <f t="shared" si="2"/>
        <v>3.022976562162322E-3</v>
      </c>
      <c r="CN10" s="54">
        <f t="shared" si="3"/>
        <v>2.8762156556979049E-3</v>
      </c>
      <c r="CO10" s="54">
        <f t="shared" si="4"/>
        <v>3.5007087356509199E-3</v>
      </c>
      <c r="CP10" s="54">
        <f t="shared" si="5"/>
        <v>2.9440871936884981E-3</v>
      </c>
      <c r="CQ10" s="54">
        <f t="shared" si="6"/>
        <v>2.757902055187719E-3</v>
      </c>
      <c r="CR10" s="54">
        <f t="shared" si="7"/>
        <v>2.9183662355476113E-3</v>
      </c>
      <c r="CS10" s="22" t="e">
        <f t="shared" si="8"/>
        <v>#DIV/0!</v>
      </c>
      <c r="CT10" s="71" t="e">
        <f t="shared" si="9"/>
        <v>#DIV/0!</v>
      </c>
      <c r="CU10" s="22" t="e">
        <f t="shared" si="10"/>
        <v>#DIV/0!</v>
      </c>
      <c r="CV10" s="71" t="e">
        <f t="shared" si="11"/>
        <v>#DIV/0!</v>
      </c>
      <c r="CW10" s="79" t="e">
        <f t="shared" si="13"/>
        <v>#DIV/0!</v>
      </c>
      <c r="CX10" s="79" t="e">
        <f t="shared" si="14"/>
        <v>#DIV/0!</v>
      </c>
      <c r="CY10" s="71" t="e">
        <f t="shared" si="12"/>
        <v>#DIV/0!</v>
      </c>
    </row>
    <row r="11" spans="1:103" x14ac:dyDescent="0.25">
      <c r="A11" s="27" t="s">
        <v>9</v>
      </c>
      <c r="B11" s="85">
        <v>40115.028311000002</v>
      </c>
      <c r="C11" s="85">
        <v>1473.7857882000001</v>
      </c>
      <c r="D11" s="85">
        <v>24524.806768999999</v>
      </c>
      <c r="E11" s="85">
        <v>9043.6951752999994</v>
      </c>
      <c r="F11" s="85">
        <v>6854.6102233000001</v>
      </c>
      <c r="G11" s="85">
        <v>28050.873004000001</v>
      </c>
      <c r="H11" s="85">
        <v>18357.615457</v>
      </c>
      <c r="I11" s="87">
        <v>132.85027192000001</v>
      </c>
      <c r="J11" s="87">
        <v>79.461906061999997</v>
      </c>
      <c r="K11" s="85">
        <v>24.19736717</v>
      </c>
      <c r="L11" s="87">
        <v>115.82685997999999</v>
      </c>
      <c r="M11" s="85">
        <v>606.33599718000005</v>
      </c>
      <c r="N11" s="87">
        <v>2021.8793549</v>
      </c>
      <c r="O11" s="89">
        <v>34.163181399999999</v>
      </c>
      <c r="P11" s="89">
        <v>1.0771769400000001E-2</v>
      </c>
      <c r="Q11" s="87">
        <v>183.46024825999999</v>
      </c>
      <c r="R11" s="25"/>
      <c r="S11" s="27" t="s">
        <v>9</v>
      </c>
      <c r="T11" s="91">
        <v>29.5248117597686</v>
      </c>
      <c r="U11" s="25">
        <v>201.535237886613</v>
      </c>
      <c r="V11" s="91">
        <v>34.247391155851297</v>
      </c>
      <c r="W11" s="25">
        <v>183.20329174785201</v>
      </c>
      <c r="X11" s="25">
        <v>178.00564377265599</v>
      </c>
      <c r="Y11" s="25">
        <v>105.41936287941</v>
      </c>
      <c r="Z11" s="91">
        <v>168.04710810624999</v>
      </c>
      <c r="AA11" s="25">
        <v>809.45264859522399</v>
      </c>
      <c r="AB11" s="91">
        <v>1.08028178652034E-2</v>
      </c>
      <c r="AC11" s="25">
        <v>75593.988553050207</v>
      </c>
      <c r="AD11" s="25">
        <v>24.316739254816401</v>
      </c>
      <c r="AE11" s="25">
        <v>40252.542583850198</v>
      </c>
      <c r="AF11" s="25">
        <v>830.31344003121706</v>
      </c>
      <c r="AG11" s="25">
        <v>949.60499234050701</v>
      </c>
      <c r="AH11" s="25">
        <v>96.295819619054598</v>
      </c>
      <c r="AI11" s="25">
        <v>666.04965914174602</v>
      </c>
      <c r="AJ11" s="91">
        <v>17.370787844989099</v>
      </c>
      <c r="AK11" s="25">
        <v>189.284486521975</v>
      </c>
      <c r="AL11" s="25">
        <v>189.284486521975</v>
      </c>
      <c r="AM11" s="25">
        <v>607.93484165700795</v>
      </c>
      <c r="AN11" s="25">
        <v>0</v>
      </c>
      <c r="AO11" s="25">
        <v>857.91378414626104</v>
      </c>
      <c r="AP11" s="25">
        <v>28.8505338026423</v>
      </c>
      <c r="AQ11" s="91">
        <v>1215.2745087001999</v>
      </c>
      <c r="AR11" s="25">
        <v>65.300808436090506</v>
      </c>
      <c r="AS11" s="25">
        <v>1274.0518553892</v>
      </c>
      <c r="AT11" s="25">
        <v>32.794003634208899</v>
      </c>
      <c r="AU11" s="25">
        <v>1477.7777275804799</v>
      </c>
      <c r="AV11" s="25">
        <v>0</v>
      </c>
      <c r="AW11" s="91">
        <v>19906.341769885901</v>
      </c>
      <c r="AX11" s="25">
        <v>22131.646029164</v>
      </c>
      <c r="AY11" s="25">
        <v>2459.0714291386598</v>
      </c>
      <c r="AZ11" s="25">
        <v>24590.717458302701</v>
      </c>
      <c r="BA11" s="25">
        <v>0.53442959926553302</v>
      </c>
      <c r="BB11" s="25">
        <v>699.19964858444905</v>
      </c>
      <c r="BC11" s="25">
        <v>24.502019344786302</v>
      </c>
      <c r="BD11" s="25">
        <v>4694.5806634065602</v>
      </c>
      <c r="BE11" s="25">
        <v>138.50431576476601</v>
      </c>
      <c r="BF11" s="25">
        <v>104.27815166710199</v>
      </c>
      <c r="BG11" s="25">
        <v>229.90902670943601</v>
      </c>
      <c r="BH11" s="25">
        <v>52.113034611330697</v>
      </c>
      <c r="BI11" s="25">
        <v>75.669034474919599</v>
      </c>
      <c r="BJ11" s="25">
        <v>202.94594018176801</v>
      </c>
      <c r="BK11" s="25">
        <v>9068.0267203675194</v>
      </c>
      <c r="BL11" s="25">
        <v>6873.1779425713703</v>
      </c>
      <c r="BM11" s="25">
        <v>2194.84877779614</v>
      </c>
      <c r="BN11" s="25">
        <v>8.5201515838555508</v>
      </c>
      <c r="BO11" s="25">
        <v>3.5788554258950498</v>
      </c>
      <c r="BP11" s="25">
        <v>2209.01897939736</v>
      </c>
      <c r="BQ11" s="25">
        <v>320.54074018005099</v>
      </c>
      <c r="BR11" s="25">
        <v>549.09436448651604</v>
      </c>
      <c r="BS11" s="25">
        <v>63.395931102145603</v>
      </c>
      <c r="BT11" s="25">
        <v>67.409995022713105</v>
      </c>
      <c r="BU11" s="25">
        <v>1376.5511851311401</v>
      </c>
      <c r="BV11" s="25">
        <v>346.92299408427999</v>
      </c>
      <c r="BW11" s="25">
        <v>296.31448677017198</v>
      </c>
      <c r="BX11" s="25">
        <v>1145.19463664412</v>
      </c>
      <c r="BY11" s="25">
        <v>5.63709407327819</v>
      </c>
      <c r="BZ11" s="25">
        <v>28127.6756339153</v>
      </c>
      <c r="CA11" s="25">
        <v>3298.5309440741398</v>
      </c>
      <c r="CB11" s="25">
        <v>50.349819455102001</v>
      </c>
      <c r="CC11" s="25">
        <v>1249.3555095290601</v>
      </c>
      <c r="CD11" s="25">
        <v>2744.3310189440299</v>
      </c>
      <c r="CE11" s="91">
        <v>4.4012889622871896</v>
      </c>
      <c r="CF11" s="25">
        <v>1111.5846991262899</v>
      </c>
      <c r="CG11" s="25">
        <v>18409.508287218101</v>
      </c>
      <c r="CH11" s="25">
        <v>447.20464039488797</v>
      </c>
      <c r="CK11" s="34">
        <f t="shared" si="0"/>
        <v>0</v>
      </c>
      <c r="CL11" s="54">
        <f t="shared" si="1"/>
        <v>3.4279988981707385E-3</v>
      </c>
      <c r="CM11" s="54">
        <f t="shared" si="2"/>
        <v>2.7086293085750047E-3</v>
      </c>
      <c r="CN11" s="54">
        <f t="shared" si="3"/>
        <v>2.6875110545627125E-3</v>
      </c>
      <c r="CO11" s="54">
        <f t="shared" si="4"/>
        <v>2.6904428550371669E-3</v>
      </c>
      <c r="CP11" s="54">
        <f t="shared" si="5"/>
        <v>2.7087928658956094E-3</v>
      </c>
      <c r="CQ11" s="54">
        <f t="shared" si="6"/>
        <v>2.7379764581425678E-3</v>
      </c>
      <c r="CR11" s="54">
        <f t="shared" si="7"/>
        <v>2.826774007749124E-3</v>
      </c>
      <c r="CS11" s="22">
        <f t="shared" si="8"/>
        <v>4.9332674905391899E-3</v>
      </c>
      <c r="CT11" s="71">
        <f t="shared" si="9"/>
        <v>0.63420200249457725</v>
      </c>
      <c r="CU11" s="22">
        <f t="shared" si="10"/>
        <v>2.6368951941562859E-3</v>
      </c>
      <c r="CV11" s="71">
        <f t="shared" si="11"/>
        <v>-0.36986751840481935</v>
      </c>
      <c r="CW11" s="79">
        <f t="shared" si="13"/>
        <v>2.4649272228287711E-3</v>
      </c>
      <c r="CX11" s="79">
        <f t="shared" si="14"/>
        <v>2.882392302549561E-3</v>
      </c>
      <c r="CY11" s="71">
        <f t="shared" si="12"/>
        <v>-0.82124736042146185</v>
      </c>
    </row>
    <row r="12" spans="1:103" x14ac:dyDescent="0.25">
      <c r="A12" s="27" t="s">
        <v>10</v>
      </c>
      <c r="B12" s="85">
        <v>35889.985968000001</v>
      </c>
      <c r="C12" s="85">
        <v>5494.5150061000004</v>
      </c>
      <c r="D12" s="85">
        <v>26482.957890999998</v>
      </c>
      <c r="E12" s="85">
        <v>13596.432203</v>
      </c>
      <c r="F12" s="85">
        <v>10728.246535</v>
      </c>
      <c r="G12" s="85">
        <v>15131.810735999999</v>
      </c>
      <c r="H12" s="85">
        <v>23206.649215000001</v>
      </c>
      <c r="I12" s="87">
        <v>302.85078093999999</v>
      </c>
      <c r="J12" s="87">
        <v>92.311542016999994</v>
      </c>
      <c r="K12" s="85">
        <v>4.0430237692000004</v>
      </c>
      <c r="L12" s="87">
        <v>191.17465461</v>
      </c>
      <c r="M12" s="85">
        <v>929.62591970999995</v>
      </c>
      <c r="N12" s="87">
        <v>4568.2111944999997</v>
      </c>
      <c r="O12" s="89">
        <v>88.402893246999994</v>
      </c>
      <c r="P12" s="89">
        <v>5.94851666E-2</v>
      </c>
      <c r="Q12" s="87">
        <v>4.4832434660000002</v>
      </c>
      <c r="R12" s="25"/>
      <c r="S12" s="27" t="s">
        <v>10</v>
      </c>
      <c r="T12" s="91">
        <v>25.737458893226201</v>
      </c>
      <c r="U12" s="25">
        <v>424.961922023179</v>
      </c>
      <c r="V12" s="91">
        <v>88.595422214051894</v>
      </c>
      <c r="W12" s="25">
        <v>383.85827533160301</v>
      </c>
      <c r="X12" s="25">
        <v>381.78380126710499</v>
      </c>
      <c r="Y12" s="25">
        <v>128.24964974626599</v>
      </c>
      <c r="Z12" s="91">
        <v>790.51643106797599</v>
      </c>
      <c r="AA12" s="25">
        <v>431.59668726614899</v>
      </c>
      <c r="AB12" s="91">
        <v>5.9647732049090803E-2</v>
      </c>
      <c r="AC12" s="25">
        <v>30382.7140714079</v>
      </c>
      <c r="AD12" s="25">
        <v>4.0541267207089504</v>
      </c>
      <c r="AE12" s="25">
        <v>35978.598662508703</v>
      </c>
      <c r="AF12" s="25">
        <v>453.87707005104102</v>
      </c>
      <c r="AG12" s="25">
        <v>357.83276013138101</v>
      </c>
      <c r="AH12" s="25">
        <v>109.953767800165</v>
      </c>
      <c r="AI12" s="25">
        <v>399.32528150325999</v>
      </c>
      <c r="AJ12" s="91">
        <v>15.6926348228045</v>
      </c>
      <c r="AK12" s="25">
        <v>211.57934674538899</v>
      </c>
      <c r="AL12" s="25">
        <v>211.57934674538899</v>
      </c>
      <c r="AM12" s="25">
        <v>931.40691825559395</v>
      </c>
      <c r="AN12" s="25">
        <v>0</v>
      </c>
      <c r="AO12" s="25">
        <v>999.76437199745396</v>
      </c>
      <c r="AP12" s="25">
        <v>39.020957944254597</v>
      </c>
      <c r="AQ12" s="91">
        <v>2187.5725947870201</v>
      </c>
      <c r="AR12" s="25">
        <v>79.414902075398601</v>
      </c>
      <c r="AS12" s="25">
        <v>2286.5377606554398</v>
      </c>
      <c r="AT12" s="25">
        <v>45.0672844754408</v>
      </c>
      <c r="AU12" s="25">
        <v>5509.15630157134</v>
      </c>
      <c r="AV12" s="25">
        <v>0</v>
      </c>
      <c r="AW12" s="91">
        <v>24373.8306683708</v>
      </c>
      <c r="AX12" s="25">
        <v>23897.2687432481</v>
      </c>
      <c r="AY12" s="25">
        <v>2655.2522575210101</v>
      </c>
      <c r="AZ12" s="25">
        <v>26552.521000769098</v>
      </c>
      <c r="BA12" s="25">
        <v>0.27027151528698301</v>
      </c>
      <c r="BB12" s="25">
        <v>505.40430613601399</v>
      </c>
      <c r="BC12" s="25">
        <v>49.308890263397203</v>
      </c>
      <c r="BD12" s="25">
        <v>5493.71530268274</v>
      </c>
      <c r="BE12" s="25">
        <v>156.24206770967299</v>
      </c>
      <c r="BF12" s="25">
        <v>227.94119935669099</v>
      </c>
      <c r="BG12" s="25">
        <v>305.62077902368299</v>
      </c>
      <c r="BH12" s="25">
        <v>54.465814478980697</v>
      </c>
      <c r="BI12" s="25">
        <v>136.934144713085</v>
      </c>
      <c r="BJ12" s="25">
        <v>224.14895584998601</v>
      </c>
      <c r="BK12" s="25">
        <v>13631.351463859501</v>
      </c>
      <c r="BL12" s="25">
        <v>10755.7139213389</v>
      </c>
      <c r="BM12" s="25">
        <v>2875.6375425206502</v>
      </c>
      <c r="BN12" s="25">
        <v>9.6288882877252107</v>
      </c>
      <c r="BO12" s="25">
        <v>2.2007068743751201</v>
      </c>
      <c r="BP12" s="25">
        <v>4143.6079530150901</v>
      </c>
      <c r="BQ12" s="25">
        <v>539.72731767334994</v>
      </c>
      <c r="BR12" s="25">
        <v>779.36572430143701</v>
      </c>
      <c r="BS12" s="25">
        <v>67.835836845516695</v>
      </c>
      <c r="BT12" s="25">
        <v>111.25562471711901</v>
      </c>
      <c r="BU12" s="25">
        <v>1841.2106462265101</v>
      </c>
      <c r="BV12" s="25">
        <v>256.455153266948</v>
      </c>
      <c r="BW12" s="25">
        <v>303.248359295667</v>
      </c>
      <c r="BX12" s="25">
        <v>1790.3004562491601</v>
      </c>
      <c r="BY12" s="25">
        <v>12.670556457465601</v>
      </c>
      <c r="BZ12" s="25">
        <v>15177.0688866906</v>
      </c>
      <c r="CA12" s="25">
        <v>3573.0436674481698</v>
      </c>
      <c r="CB12" s="25">
        <v>79.226525497184099</v>
      </c>
      <c r="CC12" s="25">
        <v>3213.0451003578901</v>
      </c>
      <c r="CD12" s="25">
        <v>1892.40360149405</v>
      </c>
      <c r="CE12" s="91">
        <v>8.4580020061574999</v>
      </c>
      <c r="CF12" s="25">
        <v>1514.6065386308901</v>
      </c>
      <c r="CG12" s="25">
        <v>23259.445776060998</v>
      </c>
      <c r="CH12" s="25">
        <v>675.69346426217601</v>
      </c>
      <c r="CK12" s="34">
        <f t="shared" si="0"/>
        <v>0</v>
      </c>
      <c r="CL12" s="54">
        <f t="shared" si="1"/>
        <v>2.4690088925559892E-3</v>
      </c>
      <c r="CM12" s="54">
        <f t="shared" si="2"/>
        <v>2.6647111628751363E-3</v>
      </c>
      <c r="CN12" s="54">
        <f t="shared" si="3"/>
        <v>2.6267122447353464E-3</v>
      </c>
      <c r="CO12" s="54">
        <f t="shared" si="4"/>
        <v>2.5682664641828285E-3</v>
      </c>
      <c r="CP12" s="54">
        <f t="shared" si="5"/>
        <v>2.5602866460320223E-3</v>
      </c>
      <c r="CQ12" s="54">
        <f t="shared" si="6"/>
        <v>2.9909276213009603E-3</v>
      </c>
      <c r="CR12" s="54">
        <f t="shared" si="7"/>
        <v>2.2750617968091344E-3</v>
      </c>
      <c r="CS12" s="22">
        <f t="shared" si="8"/>
        <v>2.7461999094670125E-3</v>
      </c>
      <c r="CT12" s="71">
        <f t="shared" si="9"/>
        <v>0.10673324964030902</v>
      </c>
      <c r="CU12" s="22">
        <f t="shared" si="10"/>
        <v>1.9158228141375308E-3</v>
      </c>
      <c r="CV12" s="71">
        <f t="shared" si="11"/>
        <v>-0.49946758954394049</v>
      </c>
      <c r="CW12" s="79">
        <f t="shared" si="13"/>
        <v>2.1778582123321267E-3</v>
      </c>
      <c r="CX12" s="79">
        <f t="shared" si="14"/>
        <v>2.7328737294114373E-3</v>
      </c>
      <c r="CY12" s="71">
        <f t="shared" si="12"/>
        <v>9.0523839084854192</v>
      </c>
    </row>
    <row r="13" spans="1:103" x14ac:dyDescent="0.25">
      <c r="A13" s="27" t="s">
        <v>12</v>
      </c>
      <c r="B13" s="85">
        <v>9706.9947644000003</v>
      </c>
      <c r="C13" s="85">
        <v>1518.4843676</v>
      </c>
      <c r="D13" s="85">
        <v>5863.0832094999996</v>
      </c>
      <c r="E13" s="85">
        <v>1867.2502480999999</v>
      </c>
      <c r="F13" s="85">
        <v>1253.7985163999999</v>
      </c>
      <c r="G13" s="85">
        <v>2402.5829223999999</v>
      </c>
      <c r="H13" s="85">
        <v>1406.723469</v>
      </c>
      <c r="I13" s="87">
        <v>63.083424751999999</v>
      </c>
      <c r="J13" s="87">
        <v>8.8593334287999994</v>
      </c>
      <c r="K13" s="85">
        <v>2.9674152326000001</v>
      </c>
      <c r="L13" s="87">
        <v>24.569333306000001</v>
      </c>
      <c r="M13" s="85">
        <v>53.302350681999997</v>
      </c>
      <c r="N13" s="87">
        <v>410.19020913999998</v>
      </c>
      <c r="O13" s="89">
        <v>9.7994893120000004</v>
      </c>
      <c r="P13" s="89">
        <v>2.0908300000000001E-5</v>
      </c>
      <c r="Q13" s="87">
        <v>0.53507112700000004</v>
      </c>
      <c r="R13" s="25"/>
      <c r="S13" s="27" t="s">
        <v>12</v>
      </c>
      <c r="T13" s="91">
        <v>2.1683630232848099</v>
      </c>
      <c r="U13" s="25">
        <v>15.935195267085801</v>
      </c>
      <c r="V13" s="91">
        <v>9.8262279830393897</v>
      </c>
      <c r="W13" s="25">
        <v>13.8489010526489</v>
      </c>
      <c r="X13" s="25">
        <v>13.676902397526501</v>
      </c>
      <c r="Y13" s="25">
        <v>9.0782219630450101</v>
      </c>
      <c r="Z13" s="91">
        <v>33.579912536306999</v>
      </c>
      <c r="AA13" s="25">
        <v>40.965304824802402</v>
      </c>
      <c r="AB13" s="91">
        <v>2.09631377750116E-5</v>
      </c>
      <c r="AC13" s="25">
        <v>194.22939792963001</v>
      </c>
      <c r="AD13" s="25">
        <v>2.9755435257984302</v>
      </c>
      <c r="AE13" s="25">
        <v>9733.2881402383791</v>
      </c>
      <c r="AF13" s="25">
        <v>43.040267577355998</v>
      </c>
      <c r="AG13" s="25">
        <v>24.753028768226301</v>
      </c>
      <c r="AH13" s="25">
        <v>9.4501705409616807</v>
      </c>
      <c r="AI13" s="25">
        <v>29.289617097434999</v>
      </c>
      <c r="AJ13" s="91">
        <v>1.2511369605607401</v>
      </c>
      <c r="AK13" s="25">
        <v>17.300038191929499</v>
      </c>
      <c r="AL13" s="25">
        <v>17.300038191929499</v>
      </c>
      <c r="AM13" s="25">
        <v>53.448308078294701</v>
      </c>
      <c r="AN13" s="25">
        <v>0</v>
      </c>
      <c r="AO13" s="25">
        <v>17.312562865494499</v>
      </c>
      <c r="AP13" s="25">
        <v>3.0144948605250299</v>
      </c>
      <c r="AQ13" s="91">
        <v>119.800203294977</v>
      </c>
      <c r="AR13" s="25">
        <v>4.0670003420012399</v>
      </c>
      <c r="AS13" s="25">
        <v>140.85256859468001</v>
      </c>
      <c r="AT13" s="25">
        <v>2.6218423401719901</v>
      </c>
      <c r="AU13" s="25">
        <v>1522.4232544735601</v>
      </c>
      <c r="AV13" s="25">
        <v>0</v>
      </c>
      <c r="AW13" s="91">
        <v>1466.5600618175899</v>
      </c>
      <c r="AX13" s="25">
        <v>5291.1095404143598</v>
      </c>
      <c r="AY13" s="25">
        <v>587.90184525414304</v>
      </c>
      <c r="AZ13" s="25">
        <v>5879.0113856685002</v>
      </c>
      <c r="BA13" s="25">
        <v>1.04751186406644E-2</v>
      </c>
      <c r="BB13" s="25">
        <v>37.755268653295602</v>
      </c>
      <c r="BC13" s="25">
        <v>5.55220077272</v>
      </c>
      <c r="BD13" s="25">
        <v>388.82686396059802</v>
      </c>
      <c r="BE13" s="25">
        <v>9.1662724977815806</v>
      </c>
      <c r="BF13" s="25">
        <v>8.31134694107595</v>
      </c>
      <c r="BG13" s="25">
        <v>40.344508317619798</v>
      </c>
      <c r="BH13" s="25">
        <v>4.9645018492986397</v>
      </c>
      <c r="BI13" s="25">
        <v>8.0707160939932105</v>
      </c>
      <c r="BJ13" s="25">
        <v>22.1433041455712</v>
      </c>
      <c r="BK13" s="25">
        <v>1871.97944510909</v>
      </c>
      <c r="BL13" s="25">
        <v>1257.0050727012599</v>
      </c>
      <c r="BM13" s="25">
        <v>614.97437240783404</v>
      </c>
      <c r="BN13" s="25">
        <v>1.3347666870594099</v>
      </c>
      <c r="BO13" s="25">
        <v>0.15888231496332</v>
      </c>
      <c r="BP13" s="25">
        <v>636.13169951553402</v>
      </c>
      <c r="BQ13" s="25">
        <v>25.960476273306899</v>
      </c>
      <c r="BR13" s="25">
        <v>88.779464768487003</v>
      </c>
      <c r="BS13" s="25">
        <v>12.2059532732574</v>
      </c>
      <c r="BT13" s="25">
        <v>5.6012364066866098</v>
      </c>
      <c r="BU13" s="25">
        <v>222.74236859229299</v>
      </c>
      <c r="BV13" s="25">
        <v>21.981928658499399</v>
      </c>
      <c r="BW13" s="25">
        <v>61.034788679927402</v>
      </c>
      <c r="BX13" s="25">
        <v>103.70444836808301</v>
      </c>
      <c r="BY13" s="25">
        <v>0.79813720360014295</v>
      </c>
      <c r="BZ13" s="25">
        <v>2409.0968310695898</v>
      </c>
      <c r="CA13" s="25">
        <v>241.52239058287901</v>
      </c>
      <c r="CB13" s="25">
        <v>14.686158189343899</v>
      </c>
      <c r="CC13" s="25">
        <v>189.94120726565501</v>
      </c>
      <c r="CD13" s="25">
        <v>107.716593186635</v>
      </c>
      <c r="CE13" s="91">
        <v>0.65600093688387395</v>
      </c>
      <c r="CF13" s="25">
        <v>98.390853660213693</v>
      </c>
      <c r="CG13" s="25">
        <v>1410.53955191057</v>
      </c>
      <c r="CH13" s="25">
        <v>38.531105430024702</v>
      </c>
      <c r="CK13" s="34">
        <f t="shared" si="0"/>
        <v>0</v>
      </c>
      <c r="CL13" s="54">
        <f t="shared" si="1"/>
        <v>2.7087040300885546E-3</v>
      </c>
      <c r="CM13" s="54">
        <f t="shared" si="2"/>
        <v>2.5939594490429463E-3</v>
      </c>
      <c r="CN13" s="54">
        <f t="shared" si="3"/>
        <v>2.7166894276192542E-3</v>
      </c>
      <c r="CO13" s="54">
        <f t="shared" si="4"/>
        <v>2.5327065902935081E-3</v>
      </c>
      <c r="CP13" s="54">
        <f t="shared" si="5"/>
        <v>2.5574733574154195E-3</v>
      </c>
      <c r="CQ13" s="54">
        <f t="shared" si="6"/>
        <v>2.7112107594117934E-3</v>
      </c>
      <c r="CR13" s="54">
        <f t="shared" si="7"/>
        <v>2.7127456068410864E-3</v>
      </c>
      <c r="CS13" s="22">
        <f t="shared" si="8"/>
        <v>2.7391829458623621E-3</v>
      </c>
      <c r="CT13" s="71">
        <f t="shared" si="9"/>
        <v>-0.29586863524275159</v>
      </c>
      <c r="CU13" s="22">
        <f t="shared" si="10"/>
        <v>2.7382919219732273E-3</v>
      </c>
      <c r="CV13" s="71">
        <f t="shared" si="11"/>
        <v>-0.65661645388857559</v>
      </c>
      <c r="CW13" s="79">
        <f t="shared" si="13"/>
        <v>2.7285780093301779E-3</v>
      </c>
      <c r="CX13" s="79">
        <f t="shared" si="14"/>
        <v>2.6227754055374486E-3</v>
      </c>
      <c r="CY13" s="71">
        <f t="shared" si="12"/>
        <v>3.8999884461565983</v>
      </c>
    </row>
    <row r="14" spans="1:103" x14ac:dyDescent="0.25">
      <c r="A14" s="27" t="s">
        <v>13</v>
      </c>
      <c r="B14" s="85">
        <v>31632.872335</v>
      </c>
      <c r="C14" s="85">
        <v>966.03762755000002</v>
      </c>
      <c r="D14" s="85">
        <v>31265.177038000002</v>
      </c>
      <c r="E14" s="85">
        <v>15045.25877</v>
      </c>
      <c r="F14" s="85">
        <v>9214.9198340000003</v>
      </c>
      <c r="G14" s="85">
        <v>19391.356444000001</v>
      </c>
      <c r="H14" s="85">
        <v>26801.470307</v>
      </c>
      <c r="I14" s="87">
        <v>182.81053746000001</v>
      </c>
      <c r="J14" s="87">
        <v>49.228593562</v>
      </c>
      <c r="K14" s="85">
        <v>18.431614518</v>
      </c>
      <c r="L14" s="87">
        <v>51.352224397999997</v>
      </c>
      <c r="M14" s="85">
        <v>823.82753632000004</v>
      </c>
      <c r="N14" s="87">
        <v>437.71684048999998</v>
      </c>
      <c r="O14" s="89">
        <v>11.161348524999999</v>
      </c>
      <c r="P14" s="89">
        <v>27.639596681</v>
      </c>
      <c r="Q14" s="87">
        <v>47.402249470999998</v>
      </c>
      <c r="R14" s="25"/>
      <c r="S14" s="27" t="s">
        <v>13</v>
      </c>
      <c r="T14" s="91">
        <v>98.033648336453993</v>
      </c>
      <c r="U14" s="25">
        <v>292.32588347742501</v>
      </c>
      <c r="V14" s="91">
        <v>11.191512710582501</v>
      </c>
      <c r="W14" s="25">
        <v>200.60501236299899</v>
      </c>
      <c r="X14" s="25">
        <v>162.54692478746199</v>
      </c>
      <c r="Y14" s="25">
        <v>302.33760632104099</v>
      </c>
      <c r="Z14" s="91">
        <v>42.775368004990703</v>
      </c>
      <c r="AA14" s="25">
        <v>1051.5831301416999</v>
      </c>
      <c r="AB14" s="91">
        <v>27.714444499960599</v>
      </c>
      <c r="AC14" s="25">
        <v>38448.481362608298</v>
      </c>
      <c r="AD14" s="25">
        <v>18.482076193938902</v>
      </c>
      <c r="AE14" s="25">
        <v>31715.832902770599</v>
      </c>
      <c r="AF14" s="25">
        <v>940.08372502704106</v>
      </c>
      <c r="AG14" s="25">
        <v>694.06660494411199</v>
      </c>
      <c r="AH14" s="25">
        <v>141.65762118868599</v>
      </c>
      <c r="AI14" s="25">
        <v>1210.39025698205</v>
      </c>
      <c r="AJ14" s="91">
        <v>57.937211080090201</v>
      </c>
      <c r="AK14" s="25">
        <v>678.07376389479896</v>
      </c>
      <c r="AL14" s="25">
        <v>678.07376389479896</v>
      </c>
      <c r="AM14" s="25">
        <v>825.73888983970301</v>
      </c>
      <c r="AN14" s="25">
        <v>0</v>
      </c>
      <c r="AO14" s="25">
        <v>986.32976472608902</v>
      </c>
      <c r="AP14" s="25">
        <v>48.733130979483597</v>
      </c>
      <c r="AQ14" s="91">
        <v>2247.9441643557998</v>
      </c>
      <c r="AR14" s="25">
        <v>180.73951893374101</v>
      </c>
      <c r="AS14" s="25">
        <v>280.78365107087501</v>
      </c>
      <c r="AT14" s="25">
        <v>27.865795057523201</v>
      </c>
      <c r="AU14" s="25">
        <v>968.68370245704205</v>
      </c>
      <c r="AV14" s="25">
        <v>0</v>
      </c>
      <c r="AW14" s="91">
        <v>28767.981427410199</v>
      </c>
      <c r="AX14" s="25">
        <v>28213.0006397283</v>
      </c>
      <c r="AY14" s="25">
        <v>3134.7847256641699</v>
      </c>
      <c r="AZ14" s="25">
        <v>31347.785365392501</v>
      </c>
      <c r="BA14" s="25">
        <v>1.0550730859897799</v>
      </c>
      <c r="BB14" s="25">
        <v>1100.68415335809</v>
      </c>
      <c r="BC14" s="25">
        <v>150.66005122251801</v>
      </c>
      <c r="BD14" s="25">
        <v>9676.1894708720502</v>
      </c>
      <c r="BE14" s="25">
        <v>124.496246431543</v>
      </c>
      <c r="BF14" s="25">
        <v>215.32336256673099</v>
      </c>
      <c r="BG14" s="25">
        <v>305.31674028208101</v>
      </c>
      <c r="BH14" s="25">
        <v>181.80174477774599</v>
      </c>
      <c r="BI14" s="25">
        <v>115.80285748166</v>
      </c>
      <c r="BJ14" s="25">
        <v>104.928284612289</v>
      </c>
      <c r="BK14" s="25">
        <v>15082.561308717501</v>
      </c>
      <c r="BL14" s="25">
        <v>9238.3206767626107</v>
      </c>
      <c r="BM14" s="25">
        <v>5844.24063195489</v>
      </c>
      <c r="BN14" s="25">
        <v>12.5923366602181</v>
      </c>
      <c r="BO14" s="25">
        <v>9.7069905561710002</v>
      </c>
      <c r="BP14" s="25">
        <v>4635.6814848239201</v>
      </c>
      <c r="BQ14" s="25">
        <v>99.449787059199593</v>
      </c>
      <c r="BR14" s="25">
        <v>438.913667390885</v>
      </c>
      <c r="BS14" s="25">
        <v>88.726849361706698</v>
      </c>
      <c r="BT14" s="25">
        <v>69.387652051345597</v>
      </c>
      <c r="BU14" s="25">
        <v>1107.6162820505101</v>
      </c>
      <c r="BV14" s="25">
        <v>935.381851102214</v>
      </c>
      <c r="BW14" s="25">
        <v>520.62712822853098</v>
      </c>
      <c r="BX14" s="25">
        <v>1018.32728394936</v>
      </c>
      <c r="BY14" s="25">
        <v>38.961927256176303</v>
      </c>
      <c r="BZ14" s="25">
        <v>19438.721065648198</v>
      </c>
      <c r="CA14" s="25">
        <v>7796.61506207207</v>
      </c>
      <c r="CB14" s="25">
        <v>117.16301514307099</v>
      </c>
      <c r="CC14" s="25">
        <v>53.182143610367397</v>
      </c>
      <c r="CD14" s="25">
        <v>2590.68469464702</v>
      </c>
      <c r="CE14" s="91">
        <v>5.37626738537344E-2</v>
      </c>
      <c r="CF14" s="25">
        <v>2235.9297418535102</v>
      </c>
      <c r="CG14" s="25">
        <v>26870.220219168201</v>
      </c>
      <c r="CH14" s="25">
        <v>1171.24640325322</v>
      </c>
      <c r="CK14" s="34">
        <f t="shared" si="0"/>
        <v>0</v>
      </c>
      <c r="CL14" s="54">
        <f t="shared" si="1"/>
        <v>2.6226062208965879E-3</v>
      </c>
      <c r="CM14" s="54">
        <f t="shared" si="2"/>
        <v>2.7391012850636249E-3</v>
      </c>
      <c r="CN14" s="54">
        <f t="shared" si="3"/>
        <v>2.6421832600562814E-3</v>
      </c>
      <c r="CO14" s="54">
        <f t="shared" si="4"/>
        <v>2.4793550770878686E-3</v>
      </c>
      <c r="CP14" s="54">
        <f t="shared" si="5"/>
        <v>2.5394515833191576E-3</v>
      </c>
      <c r="CQ14" s="54">
        <f t="shared" si="6"/>
        <v>2.4425636125549577E-3</v>
      </c>
      <c r="CR14" s="54">
        <f t="shared" si="7"/>
        <v>2.5651545001337179E-3</v>
      </c>
      <c r="CS14" s="22">
        <f t="shared" si="8"/>
        <v>2.7377783910151549E-3</v>
      </c>
      <c r="CT14" s="71">
        <f t="shared" si="9"/>
        <v>12.204369856297944</v>
      </c>
      <c r="CU14" s="22">
        <f t="shared" si="10"/>
        <v>2.3200893821064775E-3</v>
      </c>
      <c r="CV14" s="71">
        <f t="shared" si="11"/>
        <v>-0.35852673441452898</v>
      </c>
      <c r="CW14" s="79">
        <f t="shared" si="13"/>
        <v>2.7025574476899016E-3</v>
      </c>
      <c r="CX14" s="79">
        <f t="shared" si="14"/>
        <v>2.7079924437555507E-3</v>
      </c>
      <c r="CY14" s="71">
        <f t="shared" si="12"/>
        <v>-0.41214192641699238</v>
      </c>
    </row>
    <row r="15" spans="1:103" x14ac:dyDescent="0.25">
      <c r="A15" s="27" t="s">
        <v>14</v>
      </c>
      <c r="B15" s="85">
        <v>235118.15773000001</v>
      </c>
      <c r="C15" s="85">
        <v>1190.3595971</v>
      </c>
      <c r="D15" s="85">
        <v>41621.622414999998</v>
      </c>
      <c r="E15" s="85">
        <v>21117.762538999999</v>
      </c>
      <c r="F15" s="85">
        <v>15575.047859</v>
      </c>
      <c r="G15" s="85">
        <v>38468.587076000003</v>
      </c>
      <c r="H15" s="85">
        <v>18404.798853</v>
      </c>
      <c r="I15" s="87">
        <v>72.635349540000007</v>
      </c>
      <c r="J15" s="87">
        <v>134.48499298999999</v>
      </c>
      <c r="K15" s="85">
        <v>4.6123719955000002</v>
      </c>
      <c r="L15" s="87">
        <v>83.484926130999995</v>
      </c>
      <c r="M15" s="85">
        <v>1019.5242598999999</v>
      </c>
      <c r="N15" s="87">
        <v>207.36942902000001</v>
      </c>
      <c r="O15" s="89">
        <v>18.270918541</v>
      </c>
      <c r="P15" s="89">
        <v>2.2921342454000002</v>
      </c>
      <c r="Q15" s="87">
        <v>7.6930558258000001</v>
      </c>
      <c r="R15" s="25"/>
      <c r="S15" s="27" t="s">
        <v>14</v>
      </c>
      <c r="T15" s="91">
        <v>62.762025105155601</v>
      </c>
      <c r="U15" s="25">
        <v>185.33939915612299</v>
      </c>
      <c r="V15" s="91">
        <v>18.321020622278901</v>
      </c>
      <c r="W15" s="25">
        <v>172.295996907296</v>
      </c>
      <c r="X15" s="25">
        <v>108.005117778547</v>
      </c>
      <c r="Y15" s="25">
        <v>198.15177771758701</v>
      </c>
      <c r="Z15" s="91">
        <v>29.254575528693302</v>
      </c>
      <c r="AA15" s="25">
        <v>745.84527114914204</v>
      </c>
      <c r="AB15" s="91">
        <v>2.2985422266118301</v>
      </c>
      <c r="AC15" s="25">
        <v>16386.0195958404</v>
      </c>
      <c r="AD15" s="25">
        <v>4.6249998410943398</v>
      </c>
      <c r="AE15" s="25">
        <v>235756.9527844</v>
      </c>
      <c r="AF15" s="25">
        <v>627.57490454203605</v>
      </c>
      <c r="AG15" s="25">
        <v>521.82872071235295</v>
      </c>
      <c r="AH15" s="25">
        <v>99.566354339964093</v>
      </c>
      <c r="AI15" s="25">
        <v>2948.5962497587502</v>
      </c>
      <c r="AJ15" s="91">
        <v>35.856854996692299</v>
      </c>
      <c r="AK15" s="25">
        <v>299.86228561316199</v>
      </c>
      <c r="AL15" s="25">
        <v>299.86228561316199</v>
      </c>
      <c r="AM15" s="25">
        <v>1019.98093739406</v>
      </c>
      <c r="AN15" s="25">
        <v>0</v>
      </c>
      <c r="AO15" s="25">
        <v>1036.45662467999</v>
      </c>
      <c r="AP15" s="25">
        <v>33.311346170089898</v>
      </c>
      <c r="AQ15" s="91">
        <v>1232.61808611321</v>
      </c>
      <c r="AR15" s="25">
        <v>88.9105459667026</v>
      </c>
      <c r="AS15" s="25">
        <v>241.98548788061899</v>
      </c>
      <c r="AT15" s="25">
        <v>22.212430765555101</v>
      </c>
      <c r="AU15" s="25">
        <v>1193.56990848482</v>
      </c>
      <c r="AV15" s="25">
        <v>0</v>
      </c>
      <c r="AW15" s="91">
        <v>19588.8129829715</v>
      </c>
      <c r="AX15" s="25">
        <v>37553.3076797412</v>
      </c>
      <c r="AY15" s="25">
        <v>4172.5903166463304</v>
      </c>
      <c r="AZ15" s="25">
        <v>41725.897996387503</v>
      </c>
      <c r="BA15" s="25">
        <v>0.46043243117975502</v>
      </c>
      <c r="BB15" s="25">
        <v>733.27865912447703</v>
      </c>
      <c r="BC15" s="25">
        <v>292.99672240887998</v>
      </c>
      <c r="BD15" s="25">
        <v>4485.6424733167896</v>
      </c>
      <c r="BE15" s="25">
        <v>432.75974114129502</v>
      </c>
      <c r="BF15" s="25">
        <v>780.27402518731196</v>
      </c>
      <c r="BG15" s="25">
        <v>509.740755484744</v>
      </c>
      <c r="BH15" s="25">
        <v>567.15434767168495</v>
      </c>
      <c r="BI15" s="25">
        <v>132.45491724711999</v>
      </c>
      <c r="BJ15" s="25">
        <v>567.62352224254801</v>
      </c>
      <c r="BK15" s="25">
        <v>21173.3438068082</v>
      </c>
      <c r="BL15" s="25">
        <v>15616.2077596985</v>
      </c>
      <c r="BM15" s="25">
        <v>5557.1360471096896</v>
      </c>
      <c r="BN15" s="25">
        <v>36.597394701157903</v>
      </c>
      <c r="BO15" s="25">
        <v>27.3562727190779</v>
      </c>
      <c r="BP15" s="25">
        <v>4763.2797736484299</v>
      </c>
      <c r="BQ15" s="25">
        <v>421.35946602584499</v>
      </c>
      <c r="BR15" s="25">
        <v>1123.5049390466399</v>
      </c>
      <c r="BS15" s="25">
        <v>235.067471707203</v>
      </c>
      <c r="BT15" s="25">
        <v>170.000104068062</v>
      </c>
      <c r="BU15" s="25">
        <v>2814.6708983301701</v>
      </c>
      <c r="BV15" s="25">
        <v>434.31438471193002</v>
      </c>
      <c r="BW15" s="25">
        <v>732.90148918746604</v>
      </c>
      <c r="BX15" s="25">
        <v>1977.1150013056399</v>
      </c>
      <c r="BY15" s="25">
        <v>31.350917575282999</v>
      </c>
      <c r="BZ15" s="25">
        <v>38573.493929833399</v>
      </c>
      <c r="CA15" s="25">
        <v>3654.85020974093</v>
      </c>
      <c r="CB15" s="25">
        <v>112.27573497364899</v>
      </c>
      <c r="CC15" s="25">
        <v>101.753177014711</v>
      </c>
      <c r="CD15" s="25">
        <v>2191.7263103669402</v>
      </c>
      <c r="CE15" s="91">
        <v>0.14753752737621301</v>
      </c>
      <c r="CF15" s="25">
        <v>1326.33753707348</v>
      </c>
      <c r="CG15" s="25">
        <v>18450.801047781799</v>
      </c>
      <c r="CH15" s="25">
        <v>1005.31818207899</v>
      </c>
      <c r="CK15" s="34">
        <f t="shared" si="0"/>
        <v>0</v>
      </c>
      <c r="CL15" s="54">
        <f t="shared" si="1"/>
        <v>2.716910767621599E-3</v>
      </c>
      <c r="CM15" s="54">
        <f t="shared" si="2"/>
        <v>2.6969256959334582E-3</v>
      </c>
      <c r="CN15" s="54">
        <f t="shared" si="3"/>
        <v>2.5053223622038532E-3</v>
      </c>
      <c r="CO15" s="54">
        <f t="shared" si="4"/>
        <v>2.6319676483506941E-3</v>
      </c>
      <c r="CP15" s="54">
        <f t="shared" si="5"/>
        <v>2.6426821330578212E-3</v>
      </c>
      <c r="CQ15" s="54">
        <f t="shared" si="6"/>
        <v>2.7270784244333669E-3</v>
      </c>
      <c r="CR15" s="54">
        <f t="shared" si="7"/>
        <v>2.4994674024541269E-3</v>
      </c>
      <c r="CS15" s="22">
        <f t="shared" si="8"/>
        <v>2.7378202813345921E-3</v>
      </c>
      <c r="CT15" s="71">
        <f t="shared" si="9"/>
        <v>2.5918135106526226</v>
      </c>
      <c r="CU15" s="22">
        <f t="shared" si="10"/>
        <v>4.479319541693285E-4</v>
      </c>
      <c r="CV15" s="71">
        <f t="shared" si="11"/>
        <v>0.16692942168095756</v>
      </c>
      <c r="CW15" s="79">
        <f t="shared" si="13"/>
        <v>2.7421763808136729E-3</v>
      </c>
      <c r="CX15" s="79">
        <f t="shared" si="14"/>
        <v>2.7956395768222475E-3</v>
      </c>
      <c r="CY15" s="71">
        <f t="shared" si="12"/>
        <v>1.8873351849419646</v>
      </c>
    </row>
    <row r="16" spans="1:103" x14ac:dyDescent="0.25">
      <c r="A16" s="27" t="s">
        <v>15</v>
      </c>
      <c r="B16" s="85">
        <v>12195.741038</v>
      </c>
      <c r="C16" s="85">
        <v>2351.2913524999999</v>
      </c>
      <c r="D16" s="85">
        <v>13372.498528</v>
      </c>
      <c r="E16" s="85">
        <v>6088.3328197999999</v>
      </c>
      <c r="F16" s="85">
        <v>4412.8546201999998</v>
      </c>
      <c r="G16" s="85">
        <v>6260.6099303000001</v>
      </c>
      <c r="H16" s="85">
        <v>16458.300243000002</v>
      </c>
      <c r="I16" s="87">
        <v>415.38587536</v>
      </c>
      <c r="J16" s="87">
        <v>60.310326001</v>
      </c>
      <c r="K16" s="85">
        <v>14.599161386</v>
      </c>
      <c r="L16" s="87">
        <v>109.4351715</v>
      </c>
      <c r="M16" s="85">
        <v>238.50137405000001</v>
      </c>
      <c r="N16" s="87">
        <v>209.88674717999999</v>
      </c>
      <c r="O16" s="89">
        <v>73.049126405999999</v>
      </c>
      <c r="P16" s="89">
        <v>1.3450516146</v>
      </c>
      <c r="Q16" s="87">
        <v>11.514221514999999</v>
      </c>
      <c r="R16" s="25"/>
      <c r="S16" s="27" t="s">
        <v>15</v>
      </c>
      <c r="T16" s="91">
        <v>63.1769808027843</v>
      </c>
      <c r="U16" s="25">
        <v>161.35162047704401</v>
      </c>
      <c r="V16" s="91">
        <v>73.248105599892298</v>
      </c>
      <c r="W16" s="25">
        <v>121.170111293148</v>
      </c>
      <c r="X16" s="25">
        <v>84.368417947446801</v>
      </c>
      <c r="Y16" s="25">
        <v>177.75690131768701</v>
      </c>
      <c r="Z16" s="91">
        <v>30.844650926217899</v>
      </c>
      <c r="AA16" s="25">
        <v>504.95192736539201</v>
      </c>
      <c r="AB16" s="91">
        <v>1.34709037487816</v>
      </c>
      <c r="AC16" s="25">
        <v>14666.155445087201</v>
      </c>
      <c r="AD16" s="25">
        <v>14.637427268624</v>
      </c>
      <c r="AE16" s="25">
        <v>12228.253757926699</v>
      </c>
      <c r="AF16" s="25">
        <v>720.48987602874297</v>
      </c>
      <c r="AG16" s="25">
        <v>558.20161585357403</v>
      </c>
      <c r="AH16" s="25">
        <v>87.280577223713607</v>
      </c>
      <c r="AI16" s="25">
        <v>3526.4177865030501</v>
      </c>
      <c r="AJ16" s="91">
        <v>37.042938405768197</v>
      </c>
      <c r="AK16" s="25">
        <v>211.03142790124801</v>
      </c>
      <c r="AL16" s="25">
        <v>211.03142790124801</v>
      </c>
      <c r="AM16" s="25">
        <v>239.122392277123</v>
      </c>
      <c r="AN16" s="25">
        <v>0</v>
      </c>
      <c r="AO16" s="25">
        <v>244.25542537411599</v>
      </c>
      <c r="AP16" s="25">
        <v>34.008467789180401</v>
      </c>
      <c r="AQ16" s="91">
        <v>1178.47889569324</v>
      </c>
      <c r="AR16" s="25">
        <v>91.641069163332304</v>
      </c>
      <c r="AS16" s="25">
        <v>185.77635502492001</v>
      </c>
      <c r="AT16" s="25">
        <v>15.8379796098629</v>
      </c>
      <c r="AU16" s="25">
        <v>2357.6266745942198</v>
      </c>
      <c r="AV16" s="25">
        <v>0</v>
      </c>
      <c r="AW16" s="91">
        <v>17714.5138513192</v>
      </c>
      <c r="AX16" s="25">
        <v>12066.613343012699</v>
      </c>
      <c r="AY16" s="25">
        <v>1340.7353815168899</v>
      </c>
      <c r="AZ16" s="25">
        <v>13407.3487245296</v>
      </c>
      <c r="BA16" s="25">
        <v>0.67814413030559195</v>
      </c>
      <c r="BB16" s="25">
        <v>513.70556557043699</v>
      </c>
      <c r="BC16" s="25">
        <v>36.805428657838199</v>
      </c>
      <c r="BD16" s="25">
        <v>5005.4351895845402</v>
      </c>
      <c r="BE16" s="25">
        <v>96.956898678659698</v>
      </c>
      <c r="BF16" s="25">
        <v>106.23872621593</v>
      </c>
      <c r="BG16" s="25">
        <v>118.50581174754799</v>
      </c>
      <c r="BH16" s="25">
        <v>86.062236086178004</v>
      </c>
      <c r="BI16" s="25">
        <v>61.867396860669601</v>
      </c>
      <c r="BJ16" s="25">
        <v>49.149561103116</v>
      </c>
      <c r="BK16" s="25">
        <v>6103.2961731351597</v>
      </c>
      <c r="BL16" s="25">
        <v>4423.5953830762401</v>
      </c>
      <c r="BM16" s="25">
        <v>1679.7007900589099</v>
      </c>
      <c r="BN16" s="25">
        <v>6.0309552371822903</v>
      </c>
      <c r="BO16" s="25">
        <v>5.6957595723460503</v>
      </c>
      <c r="BP16" s="25">
        <v>2294.2871920224402</v>
      </c>
      <c r="BQ16" s="25">
        <v>62.164822860013601</v>
      </c>
      <c r="BR16" s="25">
        <v>222.88140204765199</v>
      </c>
      <c r="BS16" s="25">
        <v>35.590405828385599</v>
      </c>
      <c r="BT16" s="25">
        <v>43.815533414056603</v>
      </c>
      <c r="BU16" s="25">
        <v>559.67335633007599</v>
      </c>
      <c r="BV16" s="25">
        <v>507.46588857056901</v>
      </c>
      <c r="BW16" s="25">
        <v>147.90248148456101</v>
      </c>
      <c r="BX16" s="25">
        <v>470.30665612678803</v>
      </c>
      <c r="BY16" s="25">
        <v>19.660758802794099</v>
      </c>
      <c r="BZ16" s="25">
        <v>6277.08480358214</v>
      </c>
      <c r="CA16" s="25">
        <v>4097.0313199091797</v>
      </c>
      <c r="CB16" s="25">
        <v>56.959356385656598</v>
      </c>
      <c r="CC16" s="25">
        <v>70.554029076855997</v>
      </c>
      <c r="CD16" s="25">
        <v>1007.72012716145</v>
      </c>
      <c r="CE16" s="91">
        <v>0.15645315854098099</v>
      </c>
      <c r="CF16" s="25">
        <v>1199.80574023657</v>
      </c>
      <c r="CG16" s="25">
        <v>16501.679528419099</v>
      </c>
      <c r="CH16" s="25">
        <v>608.346062152027</v>
      </c>
      <c r="CK16" s="34">
        <f t="shared" si="0"/>
        <v>0</v>
      </c>
      <c r="CL16" s="54">
        <f t="shared" si="1"/>
        <v>2.6659076988757384E-3</v>
      </c>
      <c r="CM16" s="54">
        <f t="shared" si="2"/>
        <v>2.6944011372660882E-3</v>
      </c>
      <c r="CN16" s="54">
        <f t="shared" si="3"/>
        <v>2.6061095805416565E-3</v>
      </c>
      <c r="CO16" s="54">
        <f t="shared" si="4"/>
        <v>2.4577094876444931E-3</v>
      </c>
      <c r="CP16" s="54">
        <f t="shared" si="5"/>
        <v>2.4339716126323468E-3</v>
      </c>
      <c r="CQ16" s="54">
        <f t="shared" si="6"/>
        <v>2.6315124988709319E-3</v>
      </c>
      <c r="CR16" s="54">
        <f t="shared" si="7"/>
        <v>2.6357087170984029E-3</v>
      </c>
      <c r="CS16" s="22">
        <f t="shared" si="8"/>
        <v>2.6211014189277391E-3</v>
      </c>
      <c r="CT16" s="71">
        <f t="shared" si="9"/>
        <v>0.92836932595521193</v>
      </c>
      <c r="CU16" s="22">
        <f t="shared" si="10"/>
        <v>2.6038350076456854E-3</v>
      </c>
      <c r="CV16" s="71">
        <f t="shared" si="11"/>
        <v>-0.11487334230971133</v>
      </c>
      <c r="CW16" s="79">
        <f t="shared" si="13"/>
        <v>2.7239092879275785E-3</v>
      </c>
      <c r="CX16" s="79">
        <f t="shared" si="14"/>
        <v>1.5157487311490774E-3</v>
      </c>
      <c r="CY16" s="71">
        <f t="shared" si="12"/>
        <v>0.3755145833550434</v>
      </c>
    </row>
    <row r="17" spans="1:103" x14ac:dyDescent="0.25">
      <c r="A17" s="27" t="s">
        <v>16</v>
      </c>
      <c r="B17" s="85">
        <v>10854.870010000001</v>
      </c>
      <c r="C17" s="85">
        <v>1308.3092449000001</v>
      </c>
      <c r="D17" s="85">
        <v>11893.296741</v>
      </c>
      <c r="E17" s="85">
        <v>6355.89725</v>
      </c>
      <c r="F17" s="85">
        <v>3457.2676584999999</v>
      </c>
      <c r="G17" s="85">
        <v>3882.2512603999999</v>
      </c>
      <c r="H17" s="85">
        <v>7322.5235221000003</v>
      </c>
      <c r="I17" s="87">
        <v>39.898041169000003</v>
      </c>
      <c r="J17" s="87">
        <v>30.272387718000001</v>
      </c>
      <c r="K17" s="85">
        <v>6.9435116993000001</v>
      </c>
      <c r="L17" s="87">
        <v>35.466358456000002</v>
      </c>
      <c r="M17" s="85">
        <v>145.73904603</v>
      </c>
      <c r="N17" s="87">
        <v>68.219549881999995</v>
      </c>
      <c r="O17" s="89">
        <v>11.931082196</v>
      </c>
      <c r="P17" s="89">
        <v>0.2399779216</v>
      </c>
      <c r="Q17" s="87">
        <v>3.6072862789000002</v>
      </c>
      <c r="R17" s="25"/>
      <c r="S17" s="27" t="s">
        <v>16</v>
      </c>
      <c r="T17" s="91">
        <v>17.011767903302701</v>
      </c>
      <c r="U17" s="25">
        <v>54.8598796484833</v>
      </c>
      <c r="V17" s="91">
        <v>11.9637552212939</v>
      </c>
      <c r="W17" s="25">
        <v>57.235062487731597</v>
      </c>
      <c r="X17" s="25">
        <v>47.103344049499903</v>
      </c>
      <c r="Y17" s="25">
        <v>61.958555059795501</v>
      </c>
      <c r="Z17" s="91">
        <v>8.15123187832525</v>
      </c>
      <c r="AA17" s="25">
        <v>284.602572220387</v>
      </c>
      <c r="AB17" s="91">
        <v>0.24063440283211801</v>
      </c>
      <c r="AC17" s="25">
        <v>11882.6857935481</v>
      </c>
      <c r="AD17" s="25">
        <v>6.9619600676733198</v>
      </c>
      <c r="AE17" s="25">
        <v>10882.6722765495</v>
      </c>
      <c r="AF17" s="25">
        <v>143.05012159895199</v>
      </c>
      <c r="AG17" s="25">
        <v>233.93758817890799</v>
      </c>
      <c r="AH17" s="25">
        <v>52.838530735289901</v>
      </c>
      <c r="AI17" s="25">
        <v>457.40919796419001</v>
      </c>
      <c r="AJ17" s="91">
        <v>9.79801442086025</v>
      </c>
      <c r="AK17" s="25">
        <v>116.84536736281601</v>
      </c>
      <c r="AL17" s="25">
        <v>116.84536736281601</v>
      </c>
      <c r="AM17" s="25">
        <v>146.136271246756</v>
      </c>
      <c r="AN17" s="25">
        <v>0</v>
      </c>
      <c r="AO17" s="25">
        <v>239.16256893273501</v>
      </c>
      <c r="AP17" s="25">
        <v>9.6558752232456193</v>
      </c>
      <c r="AQ17" s="91">
        <v>375.39532448865202</v>
      </c>
      <c r="AR17" s="25">
        <v>37.311817395186203</v>
      </c>
      <c r="AS17" s="25">
        <v>61.918667893722798</v>
      </c>
      <c r="AT17" s="25">
        <v>4.9476889043963599</v>
      </c>
      <c r="AU17" s="25">
        <v>1311.90032590552</v>
      </c>
      <c r="AV17" s="25">
        <v>0</v>
      </c>
      <c r="AW17" s="91">
        <v>7753.8986781375297</v>
      </c>
      <c r="AX17" s="25">
        <v>10732.2767905007</v>
      </c>
      <c r="AY17" s="25">
        <v>1192.47506586639</v>
      </c>
      <c r="AZ17" s="25">
        <v>11924.7518563671</v>
      </c>
      <c r="BA17" s="25">
        <v>7.3180372247981199E-2</v>
      </c>
      <c r="BB17" s="25">
        <v>307.31207610396802</v>
      </c>
      <c r="BC17" s="25">
        <v>41.951058939665003</v>
      </c>
      <c r="BD17" s="25">
        <v>2957.2511127152402</v>
      </c>
      <c r="BE17" s="25">
        <v>68.435859744350907</v>
      </c>
      <c r="BF17" s="25">
        <v>145.32298961748199</v>
      </c>
      <c r="BG17" s="25">
        <v>128.90590503336099</v>
      </c>
      <c r="BH17" s="25">
        <v>90.515728066059395</v>
      </c>
      <c r="BI17" s="25">
        <v>49.8156622250808</v>
      </c>
      <c r="BJ17" s="25">
        <v>33.157241939069102</v>
      </c>
      <c r="BK17" s="25">
        <v>6368.7842551329104</v>
      </c>
      <c r="BL17" s="25">
        <v>3464.3931166827601</v>
      </c>
      <c r="BM17" s="25">
        <v>2904.3911384501498</v>
      </c>
      <c r="BN17" s="25">
        <v>8.6728944950588698</v>
      </c>
      <c r="BO17" s="25">
        <v>6.24975078600992</v>
      </c>
      <c r="BP17" s="25">
        <v>1524.4876172289</v>
      </c>
      <c r="BQ17" s="25">
        <v>32.754009776947399</v>
      </c>
      <c r="BR17" s="25">
        <v>207.565465454433</v>
      </c>
      <c r="BS17" s="25">
        <v>39.740337003808499</v>
      </c>
      <c r="BT17" s="25">
        <v>43.379641112258199</v>
      </c>
      <c r="BU17" s="25">
        <v>522.86264346093697</v>
      </c>
      <c r="BV17" s="25">
        <v>330.89254379901303</v>
      </c>
      <c r="BW17" s="25">
        <v>153.195102905581</v>
      </c>
      <c r="BX17" s="25">
        <v>344.14295435949703</v>
      </c>
      <c r="BY17" s="25">
        <v>23.238254534265302</v>
      </c>
      <c r="BZ17" s="25">
        <v>3892.48967761019</v>
      </c>
      <c r="CA17" s="25">
        <v>2079.4382545574099</v>
      </c>
      <c r="CB17" s="25">
        <v>0.25356583999854299</v>
      </c>
      <c r="CC17" s="25">
        <v>23.2899806778398</v>
      </c>
      <c r="CD17" s="25">
        <v>1074.18354587882</v>
      </c>
      <c r="CE17" s="91">
        <v>0</v>
      </c>
      <c r="CF17" s="25">
        <v>465.29095382785601</v>
      </c>
      <c r="CG17" s="25">
        <v>7341.8285636096198</v>
      </c>
      <c r="CH17" s="25">
        <v>213.93494778705201</v>
      </c>
      <c r="CK17" s="34">
        <f t="shared" si="0"/>
        <v>0</v>
      </c>
      <c r="CL17" s="54">
        <f t="shared" si="1"/>
        <v>2.5612712564854665E-3</v>
      </c>
      <c r="CM17" s="54">
        <f t="shared" si="2"/>
        <v>2.7448258273176569E-3</v>
      </c>
      <c r="CN17" s="54">
        <f t="shared" si="3"/>
        <v>2.6447768059687064E-3</v>
      </c>
      <c r="CO17" s="54">
        <f t="shared" si="4"/>
        <v>2.027566624509296E-3</v>
      </c>
      <c r="CP17" s="54">
        <f t="shared" si="5"/>
        <v>2.0610085439123119E-3</v>
      </c>
      <c r="CQ17" s="54">
        <f t="shared" si="6"/>
        <v>2.637237139858709E-3</v>
      </c>
      <c r="CR17" s="54">
        <f t="shared" si="7"/>
        <v>2.6363918738335564E-3</v>
      </c>
      <c r="CS17" s="22">
        <f t="shared" si="8"/>
        <v>2.6569219110237101E-3</v>
      </c>
      <c r="CT17" s="71">
        <f t="shared" si="9"/>
        <v>2.2945408677289438</v>
      </c>
      <c r="CU17" s="22">
        <f t="shared" si="10"/>
        <v>2.7255922662910177E-3</v>
      </c>
      <c r="CV17" s="71">
        <f t="shared" si="11"/>
        <v>-9.2361822955089753E-2</v>
      </c>
      <c r="CW17" s="79">
        <f t="shared" si="13"/>
        <v>2.7384796078978729E-3</v>
      </c>
      <c r="CX17" s="79">
        <f t="shared" si="14"/>
        <v>2.7355901232124255E-3</v>
      </c>
      <c r="CY17" s="71">
        <f t="shared" si="12"/>
        <v>0.37158199318328011</v>
      </c>
    </row>
    <row r="18" spans="1:103" x14ac:dyDescent="0.25">
      <c r="A18" s="27" t="s">
        <v>17</v>
      </c>
      <c r="B18" s="85">
        <v>77343.686379999999</v>
      </c>
      <c r="C18" s="85">
        <v>483.44328432999998</v>
      </c>
      <c r="D18" s="85">
        <v>18439.24307</v>
      </c>
      <c r="E18" s="85">
        <v>14717.250857999999</v>
      </c>
      <c r="F18" s="85">
        <v>8811.0902337999996</v>
      </c>
      <c r="G18" s="85">
        <v>13552.770911</v>
      </c>
      <c r="H18" s="85">
        <v>39441.560599999997</v>
      </c>
      <c r="I18" s="87">
        <v>43.484477833</v>
      </c>
      <c r="J18" s="87">
        <v>46.307170429999999</v>
      </c>
      <c r="K18" s="85">
        <v>115.18452789</v>
      </c>
      <c r="L18" s="87">
        <v>109.59955359</v>
      </c>
      <c r="M18" s="85">
        <v>986.72025742000005</v>
      </c>
      <c r="N18" s="87">
        <v>1275.5446406000001</v>
      </c>
      <c r="O18" s="89">
        <v>8.5150177962000004</v>
      </c>
      <c r="P18" s="89">
        <v>8.327926905</v>
      </c>
      <c r="Q18" s="87">
        <v>44.040993508</v>
      </c>
      <c r="R18" s="25"/>
      <c r="S18" s="27" t="s">
        <v>17</v>
      </c>
      <c r="T18" s="91">
        <v>17.819244765737</v>
      </c>
      <c r="U18" s="25">
        <v>1753.57467287597</v>
      </c>
      <c r="V18" s="91">
        <v>8.5306201234230201</v>
      </c>
      <c r="W18" s="25">
        <v>42.236619899636601</v>
      </c>
      <c r="X18" s="25">
        <v>37.867413510016299</v>
      </c>
      <c r="Y18" s="25">
        <v>54.5257078992598</v>
      </c>
      <c r="Z18" s="91">
        <v>16.638182961303599</v>
      </c>
      <c r="AA18" s="25">
        <v>281.99943604142197</v>
      </c>
      <c r="AB18" s="91">
        <v>8.3511457651444303</v>
      </c>
      <c r="AC18" s="25">
        <v>4651.7110529559905</v>
      </c>
      <c r="AD18" s="25">
        <v>115.509634908663</v>
      </c>
      <c r="AE18" s="25">
        <v>77552.838526944397</v>
      </c>
      <c r="AF18" s="25">
        <v>467.91130973544699</v>
      </c>
      <c r="AG18" s="25">
        <v>400.76185218331199</v>
      </c>
      <c r="AH18" s="25">
        <v>112.306514652079</v>
      </c>
      <c r="AI18" s="25">
        <v>20538.971926691102</v>
      </c>
      <c r="AJ18" s="91">
        <v>10.758163773887899</v>
      </c>
      <c r="AK18" s="25">
        <v>137.158507431506</v>
      </c>
      <c r="AL18" s="25">
        <v>137.158507431506</v>
      </c>
      <c r="AM18" s="25">
        <v>988.28657458295595</v>
      </c>
      <c r="AN18" s="25">
        <v>0</v>
      </c>
      <c r="AO18" s="25">
        <v>547.234426903025</v>
      </c>
      <c r="AP18" s="25">
        <v>11.388056718241801</v>
      </c>
      <c r="AQ18" s="91">
        <v>843.19216583609602</v>
      </c>
      <c r="AR18" s="25">
        <v>102.681494321523</v>
      </c>
      <c r="AS18" s="25">
        <v>995.43358052317797</v>
      </c>
      <c r="AT18" s="25">
        <v>10.7948456048053</v>
      </c>
      <c r="AU18" s="25">
        <v>484.72255275985901</v>
      </c>
      <c r="AV18" s="25">
        <v>0</v>
      </c>
      <c r="AW18" s="91">
        <v>41843.670766594398</v>
      </c>
      <c r="AX18" s="25">
        <v>16639.591298079798</v>
      </c>
      <c r="AY18" s="25">
        <v>1848.8421778802301</v>
      </c>
      <c r="AZ18" s="25">
        <v>18488.433475960101</v>
      </c>
      <c r="BA18" s="25">
        <v>0.22707864516913301</v>
      </c>
      <c r="BB18" s="25">
        <v>391.91869658517197</v>
      </c>
      <c r="BC18" s="25">
        <v>406.73734425767702</v>
      </c>
      <c r="BD18" s="25">
        <v>4989.6649078973396</v>
      </c>
      <c r="BE18" s="25">
        <v>229.10231572578499</v>
      </c>
      <c r="BF18" s="25">
        <v>295.63502080467401</v>
      </c>
      <c r="BG18" s="25">
        <v>241.594764042615</v>
      </c>
      <c r="BH18" s="25">
        <v>135.7898359456</v>
      </c>
      <c r="BI18" s="25">
        <v>99.179207514280705</v>
      </c>
      <c r="BJ18" s="25">
        <v>232.08264928308901</v>
      </c>
      <c r="BK18" s="25">
        <v>14752.803918199799</v>
      </c>
      <c r="BL18" s="25">
        <v>8832.9957764207993</v>
      </c>
      <c r="BM18" s="25">
        <v>5919.8081417790199</v>
      </c>
      <c r="BN18" s="25">
        <v>56.169221973191704</v>
      </c>
      <c r="BO18" s="25">
        <v>6.5534343248132298</v>
      </c>
      <c r="BP18" s="25">
        <v>4062.9737242428801</v>
      </c>
      <c r="BQ18" s="25">
        <v>275.72660360642197</v>
      </c>
      <c r="BR18" s="25">
        <v>411.87870764022699</v>
      </c>
      <c r="BS18" s="25">
        <v>56.659988865695503</v>
      </c>
      <c r="BT18" s="25">
        <v>73.289349208622198</v>
      </c>
      <c r="BU18" s="25">
        <v>1031.64935862056</v>
      </c>
      <c r="BV18" s="25">
        <v>285.73386964546302</v>
      </c>
      <c r="BW18" s="25">
        <v>457.49509706403001</v>
      </c>
      <c r="BX18" s="25">
        <v>741.17788960226596</v>
      </c>
      <c r="BY18" s="25">
        <v>19.301263698363201</v>
      </c>
      <c r="BZ18" s="25">
        <v>13589.4347352406</v>
      </c>
      <c r="CA18" s="25">
        <v>2865.6585171213701</v>
      </c>
      <c r="CB18" s="25">
        <v>62.718359482080501</v>
      </c>
      <c r="CC18" s="25">
        <v>210.85735994713301</v>
      </c>
      <c r="CD18" s="25">
        <v>4341.3362649811397</v>
      </c>
      <c r="CE18" s="91">
        <v>0.78772141495044301</v>
      </c>
      <c r="CF18" s="25">
        <v>1814.0344019060501</v>
      </c>
      <c r="CG18" s="25">
        <v>39538.663721280602</v>
      </c>
      <c r="CH18" s="25">
        <v>2582.9452568961701</v>
      </c>
      <c r="CK18" s="34">
        <f t="shared" si="0"/>
        <v>0</v>
      </c>
      <c r="CL18" s="54">
        <f t="shared" si="1"/>
        <v>2.7041915989988508E-3</v>
      </c>
      <c r="CM18" s="54">
        <f t="shared" si="2"/>
        <v>2.6461603073708174E-3</v>
      </c>
      <c r="CN18" s="54">
        <f t="shared" si="3"/>
        <v>2.6677020186436631E-3</v>
      </c>
      <c r="CO18" s="54">
        <f t="shared" si="4"/>
        <v>2.4157405851700816E-3</v>
      </c>
      <c r="CP18" s="54">
        <f t="shared" si="5"/>
        <v>2.4861330481860669E-3</v>
      </c>
      <c r="CQ18" s="54">
        <f t="shared" si="6"/>
        <v>2.7052640734038201E-3</v>
      </c>
      <c r="CR18" s="54">
        <f t="shared" si="7"/>
        <v>2.4619492688279856E-3</v>
      </c>
      <c r="CS18" s="22">
        <f t="shared" si="8"/>
        <v>2.8224886156018999E-3</v>
      </c>
      <c r="CT18" s="71">
        <f t="shared" si="9"/>
        <v>0.25145133295525129</v>
      </c>
      <c r="CU18" s="22">
        <f t="shared" si="10"/>
        <v>1.5873973916896999E-3</v>
      </c>
      <c r="CV18" s="71">
        <f t="shared" si="11"/>
        <v>-0.21960114225799374</v>
      </c>
      <c r="CW18" s="79">
        <f t="shared" si="13"/>
        <v>1.8323305477978614E-3</v>
      </c>
      <c r="CX18" s="79">
        <f t="shared" si="14"/>
        <v>2.7880720387315058E-3</v>
      </c>
      <c r="CY18" s="71">
        <f t="shared" si="12"/>
        <v>-0.75489096078533213</v>
      </c>
    </row>
    <row r="19" spans="1:103" x14ac:dyDescent="0.25">
      <c r="A19" s="27" t="s">
        <v>18</v>
      </c>
      <c r="B19" s="85">
        <v>57564.691995000001</v>
      </c>
      <c r="C19" s="85">
        <v>8367.4572067000008</v>
      </c>
      <c r="D19" s="85">
        <v>64934.607784</v>
      </c>
      <c r="E19" s="85">
        <v>26405.038281000001</v>
      </c>
      <c r="F19" s="85">
        <v>15628.650546000001</v>
      </c>
      <c r="G19" s="85">
        <v>54966.597491</v>
      </c>
      <c r="H19" s="85">
        <v>42105.411881</v>
      </c>
      <c r="I19" s="87">
        <v>341.95553361999998</v>
      </c>
      <c r="J19" s="87">
        <v>236.72169636999999</v>
      </c>
      <c r="K19" s="85">
        <v>170.63846111999999</v>
      </c>
      <c r="L19" s="87">
        <v>273.38286977000001</v>
      </c>
      <c r="M19" s="85">
        <v>901.28858629000001</v>
      </c>
      <c r="N19" s="87">
        <v>5383.3032272</v>
      </c>
      <c r="O19" s="89">
        <v>51.007281909</v>
      </c>
      <c r="P19" s="89">
        <v>48.531060238999999</v>
      </c>
      <c r="Q19" s="87">
        <v>98.213172192000002</v>
      </c>
      <c r="R19" s="25"/>
      <c r="S19" s="27" t="s">
        <v>18</v>
      </c>
      <c r="T19" s="91">
        <v>22.153713038007002</v>
      </c>
      <c r="U19" s="25">
        <v>1064.10187514122</v>
      </c>
      <c r="V19" s="91">
        <v>51.1457567813016</v>
      </c>
      <c r="W19" s="25">
        <v>608.82857423179701</v>
      </c>
      <c r="X19" s="25">
        <v>606.65734727109202</v>
      </c>
      <c r="Y19" s="25">
        <v>117.46322014478901</v>
      </c>
      <c r="Z19" s="91">
        <v>859.82388884734598</v>
      </c>
      <c r="AA19" s="25">
        <v>1472.73571534913</v>
      </c>
      <c r="AB19" s="91">
        <v>48.663980345128202</v>
      </c>
      <c r="AC19" s="25">
        <v>30635.725084041402</v>
      </c>
      <c r="AD19" s="25">
        <v>171.105162081163</v>
      </c>
      <c r="AE19" s="25">
        <v>57725.293795476297</v>
      </c>
      <c r="AF19" s="25">
        <v>1262.1173869434399</v>
      </c>
      <c r="AG19" s="25">
        <v>964.04944171174702</v>
      </c>
      <c r="AH19" s="25">
        <v>458.66644655119597</v>
      </c>
      <c r="AI19" s="25">
        <v>334.59980569244999</v>
      </c>
      <c r="AJ19" s="91">
        <v>16.517974900781301</v>
      </c>
      <c r="AK19" s="25">
        <v>930.50068484139194</v>
      </c>
      <c r="AL19" s="25">
        <v>930.50068484139194</v>
      </c>
      <c r="AM19" s="25">
        <v>903.43522388462998</v>
      </c>
      <c r="AN19" s="25">
        <v>0</v>
      </c>
      <c r="AO19" s="25">
        <v>353.07636222974003</v>
      </c>
      <c r="AP19" s="25">
        <v>36.307124748225803</v>
      </c>
      <c r="AQ19" s="91">
        <v>2180.34056320644</v>
      </c>
      <c r="AR19" s="25">
        <v>112.62873587988</v>
      </c>
      <c r="AS19" s="25">
        <v>2434.1376068085901</v>
      </c>
      <c r="AT19" s="25">
        <v>20.4780298726327</v>
      </c>
      <c r="AU19" s="25">
        <v>8390.2944612378797</v>
      </c>
      <c r="AV19" s="25">
        <v>0</v>
      </c>
      <c r="AW19" s="91">
        <v>44985.289893770299</v>
      </c>
      <c r="AX19" s="25">
        <v>58605.885465717802</v>
      </c>
      <c r="AY19" s="25">
        <v>6511.7665203035604</v>
      </c>
      <c r="AZ19" s="25">
        <v>65117.651986021301</v>
      </c>
      <c r="BA19" s="25">
        <v>0.81764388555832601</v>
      </c>
      <c r="BB19" s="25">
        <v>1610.78689775782</v>
      </c>
      <c r="BC19" s="25">
        <v>254.55988057970501</v>
      </c>
      <c r="BD19" s="25">
        <v>16036.440780025599</v>
      </c>
      <c r="BE19" s="25">
        <v>177.764800837954</v>
      </c>
      <c r="BF19" s="25">
        <v>190.842304393479</v>
      </c>
      <c r="BG19" s="25">
        <v>545.26447183231596</v>
      </c>
      <c r="BH19" s="25">
        <v>146.69290504829499</v>
      </c>
      <c r="BI19" s="25">
        <v>160.93692926536499</v>
      </c>
      <c r="BJ19" s="25">
        <v>365.850463001148</v>
      </c>
      <c r="BK19" s="25">
        <v>26481.0854871376</v>
      </c>
      <c r="BL19" s="25">
        <v>15674.775177563501</v>
      </c>
      <c r="BM19" s="25">
        <v>10806.310309574101</v>
      </c>
      <c r="BN19" s="25">
        <v>25.647283826963601</v>
      </c>
      <c r="BO19" s="25">
        <v>6.0153778747002997</v>
      </c>
      <c r="BP19" s="25">
        <v>6047.9743679575804</v>
      </c>
      <c r="BQ19" s="25">
        <v>451.64798669400398</v>
      </c>
      <c r="BR19" s="25">
        <v>1090.60564260718</v>
      </c>
      <c r="BS19" s="25">
        <v>183.42207405578799</v>
      </c>
      <c r="BT19" s="25">
        <v>101.308936600042</v>
      </c>
      <c r="BU19" s="25">
        <v>2730.2555776365298</v>
      </c>
      <c r="BV19" s="25">
        <v>1531.6629330180499</v>
      </c>
      <c r="BW19" s="25">
        <v>970.95312168763803</v>
      </c>
      <c r="BX19" s="25">
        <v>2208.1351501238</v>
      </c>
      <c r="BY19" s="25">
        <v>16.897903541061499</v>
      </c>
      <c r="BZ19" s="25">
        <v>55116.8090840937</v>
      </c>
      <c r="CA19" s="25">
        <v>10625.3954611095</v>
      </c>
      <c r="CB19" s="25">
        <v>8.2315440850542904E-2</v>
      </c>
      <c r="CC19" s="25">
        <v>2377.4242142170001</v>
      </c>
      <c r="CD19" s="25">
        <v>3162.06373552168</v>
      </c>
      <c r="CE19" s="91">
        <v>4.0069568198753203</v>
      </c>
      <c r="CF19" s="25">
        <v>3211.5544456499101</v>
      </c>
      <c r="CG19" s="25">
        <v>42219.2289430932</v>
      </c>
      <c r="CH19" s="25">
        <v>1400.8367792863601</v>
      </c>
      <c r="CK19" s="34">
        <f t="shared" si="0"/>
        <v>0</v>
      </c>
      <c r="CL19" s="54">
        <f t="shared" si="1"/>
        <v>2.7899358949101151E-3</v>
      </c>
      <c r="CM19" s="54">
        <f t="shared" si="2"/>
        <v>2.7292944527511367E-3</v>
      </c>
      <c r="CN19" s="54">
        <f t="shared" si="3"/>
        <v>2.8189005565442673E-3</v>
      </c>
      <c r="CO19" s="54">
        <f t="shared" si="4"/>
        <v>2.8800263543764318E-3</v>
      </c>
      <c r="CP19" s="54">
        <f t="shared" si="5"/>
        <v>2.9512868963152425E-3</v>
      </c>
      <c r="CQ19" s="54">
        <f t="shared" si="6"/>
        <v>2.7327795415805897E-3</v>
      </c>
      <c r="CR19" s="54">
        <f t="shared" si="7"/>
        <v>2.7031456767332897E-3</v>
      </c>
      <c r="CS19" s="22">
        <f t="shared" si="8"/>
        <v>2.7350279538375009E-3</v>
      </c>
      <c r="CT19" s="71">
        <f t="shared" si="9"/>
        <v>2.4036539510476</v>
      </c>
      <c r="CU19" s="22">
        <f t="shared" si="10"/>
        <v>2.3817427928009504E-3</v>
      </c>
      <c r="CV19" s="71">
        <f t="shared" si="11"/>
        <v>-0.54783568673788974</v>
      </c>
      <c r="CW19" s="79">
        <f t="shared" si="13"/>
        <v>2.7148059476811096E-3</v>
      </c>
      <c r="CX19" s="79">
        <f t="shared" si="14"/>
        <v>2.7388667272796913E-3</v>
      </c>
      <c r="CY19" s="71">
        <f t="shared" si="12"/>
        <v>-0.79149405914107362</v>
      </c>
    </row>
    <row r="20" spans="1:103" x14ac:dyDescent="0.25">
      <c r="A20" s="27" t="s">
        <v>19</v>
      </c>
      <c r="B20" s="85">
        <v>4941.4842194000003</v>
      </c>
      <c r="C20" s="85">
        <v>277.07593154</v>
      </c>
      <c r="D20" s="85">
        <v>4605.7176514000002</v>
      </c>
      <c r="E20" s="85">
        <v>1451.3959024000001</v>
      </c>
      <c r="F20" s="85">
        <v>1180.5733147999999</v>
      </c>
      <c r="G20" s="85">
        <v>1121.3224349</v>
      </c>
      <c r="H20" s="85">
        <v>1798.133429</v>
      </c>
      <c r="I20" s="87">
        <v>59.613750809000003</v>
      </c>
      <c r="J20" s="87">
        <v>9.7993082913999991</v>
      </c>
      <c r="K20" s="85">
        <v>0.68156115009999996</v>
      </c>
      <c r="L20" s="87">
        <v>37.980334566000003</v>
      </c>
      <c r="M20" s="85">
        <v>153.50225829999999</v>
      </c>
      <c r="N20" s="87">
        <v>467.37854965999998</v>
      </c>
      <c r="O20" s="89">
        <v>8.5712891639999995</v>
      </c>
      <c r="P20" s="89">
        <v>2.4975159999999998E-8</v>
      </c>
      <c r="Q20" s="87">
        <v>0.50565896210000005</v>
      </c>
      <c r="R20" s="25"/>
      <c r="S20" s="27" t="s">
        <v>19</v>
      </c>
      <c r="T20" s="91">
        <v>4.0103646736918801</v>
      </c>
      <c r="U20" s="25">
        <v>19.2699701577932</v>
      </c>
      <c r="V20" s="91">
        <v>8.5946710785800597</v>
      </c>
      <c r="W20" s="25">
        <v>16.770400000623699</v>
      </c>
      <c r="X20" s="25">
        <v>16.452569119462201</v>
      </c>
      <c r="Y20" s="25">
        <v>11.8097617033846</v>
      </c>
      <c r="Z20" s="91">
        <v>11.3494306947666</v>
      </c>
      <c r="AA20" s="25">
        <v>49.257615099449701</v>
      </c>
      <c r="AB20" s="91">
        <v>2.50477513592047E-8</v>
      </c>
      <c r="AC20" s="25">
        <v>1238.94875557052</v>
      </c>
      <c r="AD20" s="25">
        <v>0.68344306214851502</v>
      </c>
      <c r="AE20" s="25">
        <v>4954.6788608718098</v>
      </c>
      <c r="AF20" s="25">
        <v>56.793487765019101</v>
      </c>
      <c r="AG20" s="25">
        <v>33.837866812602101</v>
      </c>
      <c r="AH20" s="25">
        <v>10.8050045681006</v>
      </c>
      <c r="AI20" s="25">
        <v>30.4349554043186</v>
      </c>
      <c r="AJ20" s="91">
        <v>2.3185140630626599</v>
      </c>
      <c r="AK20" s="25">
        <v>23.516107104302801</v>
      </c>
      <c r="AL20" s="25">
        <v>23.516107104302801</v>
      </c>
      <c r="AM20" s="25">
        <v>153.922335251531</v>
      </c>
      <c r="AN20" s="25">
        <v>0</v>
      </c>
      <c r="AO20" s="25">
        <v>33.547274688793401</v>
      </c>
      <c r="AP20" s="25">
        <v>4.2076272944113899</v>
      </c>
      <c r="AQ20" s="91">
        <v>181.19802788907299</v>
      </c>
      <c r="AR20" s="25">
        <v>6.4336638721473101</v>
      </c>
      <c r="AS20" s="25">
        <v>164.43048837559999</v>
      </c>
      <c r="AT20" s="25">
        <v>4.2775066026147801</v>
      </c>
      <c r="AU20" s="25">
        <v>277.83094157652403</v>
      </c>
      <c r="AV20" s="25">
        <v>0</v>
      </c>
      <c r="AW20" s="91">
        <v>1885.5291124742901</v>
      </c>
      <c r="AX20" s="25">
        <v>4156.3876878034798</v>
      </c>
      <c r="AY20" s="25">
        <v>461.822040232147</v>
      </c>
      <c r="AZ20" s="25">
        <v>4618.2097280356202</v>
      </c>
      <c r="BA20" s="25">
        <v>1.9336000105303602E-2</v>
      </c>
      <c r="BB20" s="25">
        <v>45.031984449764998</v>
      </c>
      <c r="BC20" s="25">
        <v>3.3622332728164599</v>
      </c>
      <c r="BD20" s="25">
        <v>578.84475452305799</v>
      </c>
      <c r="BE20" s="25">
        <v>15.076208526375501</v>
      </c>
      <c r="BF20" s="25">
        <v>19.3242384805745</v>
      </c>
      <c r="BG20" s="25">
        <v>54.124857564884699</v>
      </c>
      <c r="BH20" s="25">
        <v>5.2546981235359898</v>
      </c>
      <c r="BI20" s="25">
        <v>1.40195060786939</v>
      </c>
      <c r="BJ20" s="25">
        <v>50.625385064788198</v>
      </c>
      <c r="BK20" s="25">
        <v>1455.29562750536</v>
      </c>
      <c r="BL20" s="25">
        <v>1183.7278264725001</v>
      </c>
      <c r="BM20" s="25">
        <v>271.56780103286502</v>
      </c>
      <c r="BN20" s="25">
        <v>0.96205167369389999</v>
      </c>
      <c r="BO20" s="25">
        <v>0.113671661744848</v>
      </c>
      <c r="BP20" s="25">
        <v>144.93823057039</v>
      </c>
      <c r="BQ20" s="25">
        <v>64.639351881699795</v>
      </c>
      <c r="BR20" s="25">
        <v>152.716587796314</v>
      </c>
      <c r="BS20" s="25">
        <v>15.2891622048424</v>
      </c>
      <c r="BT20" s="25">
        <v>8.9788025137099901</v>
      </c>
      <c r="BU20" s="25">
        <v>382.35999845676298</v>
      </c>
      <c r="BV20" s="25">
        <v>25.394351936171699</v>
      </c>
      <c r="BW20" s="25">
        <v>73.817244178419799</v>
      </c>
      <c r="BX20" s="25">
        <v>190.583992625539</v>
      </c>
      <c r="BY20" s="25">
        <v>0.15916126853905199</v>
      </c>
      <c r="BZ20" s="25">
        <v>1124.3289618060201</v>
      </c>
      <c r="CA20" s="25">
        <v>417.71734644558001</v>
      </c>
      <c r="CB20" s="25">
        <v>1.64956347265878</v>
      </c>
      <c r="CC20" s="25">
        <v>209.45677036891701</v>
      </c>
      <c r="CD20" s="25">
        <v>72.0452650844083</v>
      </c>
      <c r="CE20" s="91">
        <v>0.71292578666578499</v>
      </c>
      <c r="CF20" s="25">
        <v>134.6647993979</v>
      </c>
      <c r="CG20" s="25">
        <v>1803.0373985460501</v>
      </c>
      <c r="CH20" s="25">
        <v>50.2675489365663</v>
      </c>
      <c r="CK20" s="34">
        <f t="shared" si="0"/>
        <v>0</v>
      </c>
      <c r="CL20" s="54">
        <f t="shared" si="1"/>
        <v>2.670177802047423E-3</v>
      </c>
      <c r="CM20" s="54">
        <f t="shared" si="2"/>
        <v>2.7249210435841484E-3</v>
      </c>
      <c r="CN20" s="54">
        <f t="shared" si="3"/>
        <v>2.7122975356126547E-3</v>
      </c>
      <c r="CO20" s="54">
        <f t="shared" si="4"/>
        <v>2.6868789548815998E-3</v>
      </c>
      <c r="CP20" s="54">
        <f t="shared" si="5"/>
        <v>2.6720167506365535E-3</v>
      </c>
      <c r="CQ20" s="54">
        <f t="shared" si="6"/>
        <v>2.6812331693766766E-3</v>
      </c>
      <c r="CR20" s="54">
        <f t="shared" si="7"/>
        <v>2.7272556457489231E-3</v>
      </c>
      <c r="CS20" s="22">
        <f t="shared" si="8"/>
        <v>2.7611785798514906E-3</v>
      </c>
      <c r="CT20" s="71">
        <f t="shared" si="9"/>
        <v>-0.38083465106296299</v>
      </c>
      <c r="CU20" s="22">
        <f t="shared" si="10"/>
        <v>2.7366174034392137E-3</v>
      </c>
      <c r="CV20" s="71">
        <f t="shared" si="11"/>
        <v>-0.64818563347586899</v>
      </c>
      <c r="CW20" s="79">
        <f t="shared" si="13"/>
        <v>2.7279344020110612E-3</v>
      </c>
      <c r="CX20" s="79">
        <f t="shared" si="14"/>
        <v>2.9065423086259202E-3</v>
      </c>
      <c r="CY20" s="71">
        <f t="shared" si="12"/>
        <v>7.459271808118082</v>
      </c>
    </row>
    <row r="21" spans="1:103" x14ac:dyDescent="0.25">
      <c r="A21" s="27" t="s">
        <v>20</v>
      </c>
      <c r="B21" s="85">
        <v>4084.1884458999998</v>
      </c>
      <c r="C21" s="85">
        <v>231.21868212999999</v>
      </c>
      <c r="D21" s="85">
        <v>5532.0662414999997</v>
      </c>
      <c r="E21" s="85">
        <v>900.02564355000004</v>
      </c>
      <c r="F21" s="85">
        <v>682.03300551999996</v>
      </c>
      <c r="G21" s="85">
        <v>388.79288792</v>
      </c>
      <c r="H21" s="85">
        <v>1348.752596</v>
      </c>
      <c r="I21" s="87">
        <v>7.0789340228000004</v>
      </c>
      <c r="J21" s="87">
        <v>7.1799113228999998</v>
      </c>
      <c r="K21" s="85">
        <v>0.2133151358</v>
      </c>
      <c r="L21" s="87">
        <v>26.726285978</v>
      </c>
      <c r="M21" s="85">
        <v>23.05972955</v>
      </c>
      <c r="N21" s="87">
        <v>1.9096726398999999</v>
      </c>
      <c r="O21" s="89">
        <v>2.4577824347999999</v>
      </c>
      <c r="P21" s="89">
        <v>9.1760354099999997E-2</v>
      </c>
      <c r="Q21" s="87">
        <v>0.17342514680000001</v>
      </c>
      <c r="R21" s="25"/>
      <c r="S21" s="27" t="s">
        <v>20</v>
      </c>
      <c r="T21" s="91">
        <v>4.9619210336231498</v>
      </c>
      <c r="U21" s="25">
        <v>11.7525892818147</v>
      </c>
      <c r="V21" s="91">
        <v>2.4633222919166</v>
      </c>
      <c r="W21" s="25">
        <v>10.866882733246101</v>
      </c>
      <c r="X21" s="25">
        <v>10.473244289241</v>
      </c>
      <c r="Y21" s="25">
        <v>15.009258794533</v>
      </c>
      <c r="Z21" s="91">
        <v>26.6114020872906</v>
      </c>
      <c r="AA21" s="25">
        <v>41.811005412375501</v>
      </c>
      <c r="AB21" s="91">
        <v>9.1947789105066499E-2</v>
      </c>
      <c r="AC21" s="25">
        <v>444.44872825891002</v>
      </c>
      <c r="AD21" s="25">
        <v>0.213897658915325</v>
      </c>
      <c r="AE21" s="25">
        <v>4094.9419397807501</v>
      </c>
      <c r="AF21" s="25">
        <v>30.190540573676799</v>
      </c>
      <c r="AG21" s="25">
        <v>41.665700472663801</v>
      </c>
      <c r="AH21" s="25">
        <v>8.6658275881331193</v>
      </c>
      <c r="AI21" s="25">
        <v>13.362869411156799</v>
      </c>
      <c r="AJ21" s="91">
        <v>2.8610142777338701</v>
      </c>
      <c r="AK21" s="25">
        <v>48.9563451308777</v>
      </c>
      <c r="AL21" s="25">
        <v>48.9563451308777</v>
      </c>
      <c r="AM21" s="25">
        <v>23.120806896656301</v>
      </c>
      <c r="AN21" s="25">
        <v>0</v>
      </c>
      <c r="AO21" s="25">
        <v>48.233639727061799</v>
      </c>
      <c r="AP21" s="25">
        <v>2.78777777423613</v>
      </c>
      <c r="AQ21" s="91">
        <v>81.487850287812705</v>
      </c>
      <c r="AR21" s="25">
        <v>10.305197675796199</v>
      </c>
      <c r="AS21" s="25">
        <v>10.6784346783455</v>
      </c>
      <c r="AT21" s="25">
        <v>1.6323800220525799</v>
      </c>
      <c r="AU21" s="25">
        <v>231.588726257378</v>
      </c>
      <c r="AV21" s="25">
        <v>0</v>
      </c>
      <c r="AW21" s="91">
        <v>1446.3375464871999</v>
      </c>
      <c r="AX21" s="25">
        <v>4991.5857167016602</v>
      </c>
      <c r="AY21" s="25">
        <v>554.62051294631101</v>
      </c>
      <c r="AZ21" s="25">
        <v>5546.2062296479698</v>
      </c>
      <c r="BA21" s="25">
        <v>2.1708371137035502E-2</v>
      </c>
      <c r="BB21" s="25">
        <v>55.7821319452922</v>
      </c>
      <c r="BC21" s="25">
        <v>8.45999583734298</v>
      </c>
      <c r="BD21" s="25">
        <v>524.24562254663499</v>
      </c>
      <c r="BE21" s="25">
        <v>60.977975636722299</v>
      </c>
      <c r="BF21" s="25">
        <v>9.5931975688310693</v>
      </c>
      <c r="BG21" s="25">
        <v>49.944753122020302</v>
      </c>
      <c r="BH21" s="25">
        <v>6.5394649753909002</v>
      </c>
      <c r="BI21" s="25">
        <v>11.4276366590056</v>
      </c>
      <c r="BJ21" s="25">
        <v>12.3214735761724</v>
      </c>
      <c r="BK21" s="25">
        <v>902.28299013843696</v>
      </c>
      <c r="BL21" s="25">
        <v>683.72730560154605</v>
      </c>
      <c r="BM21" s="25">
        <v>218.55568453689099</v>
      </c>
      <c r="BN21" s="25">
        <v>2.6358614098557598</v>
      </c>
      <c r="BO21" s="25">
        <v>0.27915000693353598</v>
      </c>
      <c r="BP21" s="25">
        <v>221.89290756394701</v>
      </c>
      <c r="BQ21" s="25">
        <v>5.1788873715945298</v>
      </c>
      <c r="BR21" s="25">
        <v>50.333613910062397</v>
      </c>
      <c r="BS21" s="25">
        <v>9.4567497675777208</v>
      </c>
      <c r="BT21" s="25">
        <v>10.570187592828299</v>
      </c>
      <c r="BU21" s="25">
        <v>128.091618902428</v>
      </c>
      <c r="BV21" s="25">
        <v>39.513775280182003</v>
      </c>
      <c r="BW21" s="25">
        <v>23.890548579286399</v>
      </c>
      <c r="BX21" s="25">
        <v>70.359590883888004</v>
      </c>
      <c r="BY21" s="25">
        <v>1.7736922376568101</v>
      </c>
      <c r="BZ21" s="25">
        <v>389.781253233244</v>
      </c>
      <c r="CA21" s="25">
        <v>446.73701537573999</v>
      </c>
      <c r="CB21" s="25">
        <v>0.78177554582494302</v>
      </c>
      <c r="CC21" s="25">
        <v>23.838475408312298</v>
      </c>
      <c r="CD21" s="25">
        <v>208.33808240964899</v>
      </c>
      <c r="CE21" s="91">
        <v>0</v>
      </c>
      <c r="CF21" s="25">
        <v>85.433102645301105</v>
      </c>
      <c r="CG21" s="25">
        <v>1351.9154217827599</v>
      </c>
      <c r="CH21" s="25">
        <v>33.919415783724098</v>
      </c>
      <c r="CK21" s="34">
        <f t="shared" si="0"/>
        <v>0</v>
      </c>
      <c r="CL21" s="54">
        <f t="shared" si="1"/>
        <v>2.6329573238828901E-3</v>
      </c>
      <c r="CM21" s="54">
        <f t="shared" si="2"/>
        <v>1.6004075620929094E-3</v>
      </c>
      <c r="CN21" s="54">
        <f t="shared" si="3"/>
        <v>2.5560048507546678E-3</v>
      </c>
      <c r="CO21" s="54">
        <f t="shared" si="4"/>
        <v>2.5080914134103919E-3</v>
      </c>
      <c r="CP21" s="54">
        <f t="shared" si="5"/>
        <v>2.4841907471241952E-3</v>
      </c>
      <c r="CQ21" s="54">
        <f t="shared" si="6"/>
        <v>2.5421383568296502E-3</v>
      </c>
      <c r="CR21" s="54">
        <f t="shared" si="7"/>
        <v>2.3450007007511332E-3</v>
      </c>
      <c r="CS21" s="22">
        <f t="shared" si="8"/>
        <v>2.7308100437428077E-3</v>
      </c>
      <c r="CT21" s="71">
        <f t="shared" si="9"/>
        <v>0.83176761526747822</v>
      </c>
      <c r="CU21" s="22">
        <f t="shared" si="10"/>
        <v>2.6486584122276079E-3</v>
      </c>
      <c r="CV21" s="71">
        <f t="shared" si="11"/>
        <v>4.5917618838088794</v>
      </c>
      <c r="CW21" s="79">
        <f t="shared" si="13"/>
        <v>2.2540063099811768E-3</v>
      </c>
      <c r="CX21" s="79">
        <f t="shared" si="14"/>
        <v>2.0426578221596297E-3</v>
      </c>
      <c r="CY21" s="71">
        <f t="shared" si="12"/>
        <v>8.412591265873905</v>
      </c>
    </row>
    <row r="22" spans="1:103" x14ac:dyDescent="0.25">
      <c r="A22" s="27" t="s">
        <v>21</v>
      </c>
      <c r="B22" s="85">
        <v>2434.1596301999998</v>
      </c>
      <c r="C22" s="85">
        <v>159.60112903000001</v>
      </c>
      <c r="D22" s="85">
        <v>3115.2916512000002</v>
      </c>
      <c r="E22" s="85">
        <v>830.37910347000002</v>
      </c>
      <c r="F22" s="85">
        <v>660.56527359999995</v>
      </c>
      <c r="G22" s="85">
        <v>358.19929114000001</v>
      </c>
      <c r="H22" s="85">
        <v>1407.3111663</v>
      </c>
      <c r="I22" s="87">
        <v>1.2698553115</v>
      </c>
      <c r="J22" s="87">
        <v>2.0069443484999998</v>
      </c>
      <c r="K22" s="85">
        <v>1.3400791943999999</v>
      </c>
      <c r="L22" s="87">
        <v>33.058893148999999</v>
      </c>
      <c r="M22" s="85">
        <v>6.3926365615999998</v>
      </c>
      <c r="N22" s="87">
        <v>34.252016765</v>
      </c>
      <c r="O22" s="89">
        <v>0.74245447369999995</v>
      </c>
      <c r="P22" s="89">
        <v>5.5542389999999997E-4</v>
      </c>
      <c r="Q22" s="87">
        <v>0.1976583844</v>
      </c>
      <c r="R22" s="25"/>
      <c r="S22" s="27" t="s">
        <v>129</v>
      </c>
      <c r="T22" s="91">
        <v>2.2420722425031299</v>
      </c>
      <c r="U22" s="25">
        <v>13.9383612322292</v>
      </c>
      <c r="V22" s="91">
        <v>0.74446902358760303</v>
      </c>
      <c r="W22" s="25">
        <v>8.7400047909499801</v>
      </c>
      <c r="X22" s="25">
        <v>7.1593605830364204</v>
      </c>
      <c r="Y22" s="25">
        <v>10.3335911707038</v>
      </c>
      <c r="Z22" s="91">
        <v>0.99608126017996201</v>
      </c>
      <c r="AA22" s="25">
        <v>65.358573227849703</v>
      </c>
      <c r="AB22" s="91">
        <v>5.5694264772112299E-4</v>
      </c>
      <c r="AC22" s="25">
        <v>6624.4770619672499</v>
      </c>
      <c r="AD22" s="25">
        <v>1.3437424372290001</v>
      </c>
      <c r="AE22" s="25">
        <v>2440.7004277958699</v>
      </c>
      <c r="AF22" s="25">
        <v>73.791242849466599</v>
      </c>
      <c r="AG22" s="25">
        <v>81.834506068401595</v>
      </c>
      <c r="AH22" s="25">
        <v>6.9145845257698602</v>
      </c>
      <c r="AI22" s="25">
        <v>12.4302416889805</v>
      </c>
      <c r="AJ22" s="91">
        <v>1.53245379503905</v>
      </c>
      <c r="AK22" s="25">
        <v>65.717290334745897</v>
      </c>
      <c r="AL22" s="25">
        <v>65.717290334745897</v>
      </c>
      <c r="AM22" s="25">
        <v>6.3684617956822196</v>
      </c>
      <c r="AN22" s="25">
        <v>0</v>
      </c>
      <c r="AO22" s="25">
        <v>72.299047365142002</v>
      </c>
      <c r="AP22" s="25">
        <v>1.1816374006606001</v>
      </c>
      <c r="AQ22" s="91">
        <v>78.694542547381005</v>
      </c>
      <c r="AR22" s="25">
        <v>5.4695339155302696</v>
      </c>
      <c r="AS22" s="25">
        <v>15.7350868447617</v>
      </c>
      <c r="AT22" s="25">
        <v>1.08804781380232</v>
      </c>
      <c r="AU22" s="25">
        <v>159.90190666729501</v>
      </c>
      <c r="AV22" s="25">
        <v>0</v>
      </c>
      <c r="AW22" s="91">
        <v>1549.1398197390799</v>
      </c>
      <c r="AX22" s="25">
        <v>2811.31071934699</v>
      </c>
      <c r="AY22" s="25">
        <v>312.36732499637799</v>
      </c>
      <c r="AZ22" s="25">
        <v>3123.6780443433699</v>
      </c>
      <c r="BA22" s="25">
        <v>5.1543254640674198E-2</v>
      </c>
      <c r="BB22" s="25">
        <v>53.256701927319597</v>
      </c>
      <c r="BC22" s="25">
        <v>9.6443114750574406</v>
      </c>
      <c r="BD22" s="25">
        <v>526.59778835310794</v>
      </c>
      <c r="BE22" s="25">
        <v>13.1965280858574</v>
      </c>
      <c r="BF22" s="25">
        <v>12.682160784613901</v>
      </c>
      <c r="BG22" s="25">
        <v>45.820624058576797</v>
      </c>
      <c r="BH22" s="25">
        <v>9.8219593027676702</v>
      </c>
      <c r="BI22" s="25">
        <v>3.6347098806748201</v>
      </c>
      <c r="BJ22" s="25">
        <v>3.2890295841941799</v>
      </c>
      <c r="BK22" s="25">
        <v>832.07325721380801</v>
      </c>
      <c r="BL22" s="25">
        <v>662.08163093030498</v>
      </c>
      <c r="BM22" s="25">
        <v>169.991626283503</v>
      </c>
      <c r="BN22" s="25">
        <v>0.55432039495802898</v>
      </c>
      <c r="BO22" s="25">
        <v>0.18169635805265599</v>
      </c>
      <c r="BP22" s="25">
        <v>193.947751835292</v>
      </c>
      <c r="BQ22" s="25">
        <v>7.0416400950191997</v>
      </c>
      <c r="BR22" s="25">
        <v>68.115818565099602</v>
      </c>
      <c r="BS22" s="25">
        <v>14.9494553672073</v>
      </c>
      <c r="BT22" s="25">
        <v>8.7688166851634399</v>
      </c>
      <c r="BU22" s="25">
        <v>171.813390046682</v>
      </c>
      <c r="BV22" s="25">
        <v>39.886769582668101</v>
      </c>
      <c r="BW22" s="25">
        <v>24.432127867592602</v>
      </c>
      <c r="BX22" s="25">
        <v>67.493882699890193</v>
      </c>
      <c r="BY22" s="25">
        <v>6.6934078436041</v>
      </c>
      <c r="BZ22" s="25">
        <v>358.92835324605198</v>
      </c>
      <c r="CA22" s="25">
        <v>425.923920913335</v>
      </c>
      <c r="CB22" s="25">
        <v>2.2270219129862201</v>
      </c>
      <c r="CC22" s="25">
        <v>7.7376100902038001</v>
      </c>
      <c r="CD22" s="25">
        <v>182.15474036826001</v>
      </c>
      <c r="CE22" s="91">
        <v>1.2494422901172199E-2</v>
      </c>
      <c r="CF22" s="25">
        <v>89.024046159244804</v>
      </c>
      <c r="CG22" s="25">
        <v>1410.7947540909499</v>
      </c>
      <c r="CH22" s="25">
        <v>66.867849657067694</v>
      </c>
      <c r="CK22" s="34">
        <f t="shared" si="0"/>
        <v>0</v>
      </c>
      <c r="CL22" s="54">
        <f t="shared" si="1"/>
        <v>2.6870865471270264E-3</v>
      </c>
      <c r="CM22" s="54">
        <f t="shared" si="2"/>
        <v>1.8845583306522995E-3</v>
      </c>
      <c r="CN22" s="54">
        <f t="shared" si="3"/>
        <v>2.6920089938094163E-3</v>
      </c>
      <c r="CO22" s="54">
        <f t="shared" si="4"/>
        <v>2.0402172173269221E-3</v>
      </c>
      <c r="CP22" s="54">
        <f t="shared" si="5"/>
        <v>2.2955450292460352E-3</v>
      </c>
      <c r="CQ22" s="54">
        <f t="shared" si="6"/>
        <v>2.0353532909896804E-3</v>
      </c>
      <c r="CR22" s="54">
        <f t="shared" si="7"/>
        <v>2.4753500678238514E-3</v>
      </c>
      <c r="CS22" s="22">
        <f t="shared" si="8"/>
        <v>2.7336017485447002E-3</v>
      </c>
      <c r="CT22" s="71">
        <f t="shared" si="9"/>
        <v>0.98788537893724926</v>
      </c>
      <c r="CU22" s="22">
        <f t="shared" si="10"/>
        <v>-3.7816581131791382E-3</v>
      </c>
      <c r="CV22" s="71">
        <f t="shared" si="11"/>
        <v>-0.54060845664304347</v>
      </c>
      <c r="CW22" s="79">
        <f t="shared" si="13"/>
        <v>2.7133648714696658E-3</v>
      </c>
      <c r="CX22" s="79">
        <f t="shared" si="14"/>
        <v>2.7343938946866033E-3</v>
      </c>
      <c r="CY22" s="71">
        <f t="shared" si="12"/>
        <v>4.5046883900479759</v>
      </c>
    </row>
    <row r="23" spans="1:103" x14ac:dyDescent="0.25">
      <c r="A23" s="27" t="s">
        <v>22</v>
      </c>
      <c r="B23" s="85">
        <v>64374.826449</v>
      </c>
      <c r="C23" s="85">
        <v>605.36422015999995</v>
      </c>
      <c r="D23" s="85">
        <v>40695.526388999999</v>
      </c>
      <c r="E23" s="85">
        <v>9899.9314859000006</v>
      </c>
      <c r="F23" s="85">
        <v>6836.2701908999998</v>
      </c>
      <c r="G23" s="85">
        <v>13293.913151000001</v>
      </c>
      <c r="H23" s="85">
        <v>10403.870220999999</v>
      </c>
      <c r="I23" s="87">
        <v>45.183347312999999</v>
      </c>
      <c r="J23" s="87">
        <v>21.653079825999999</v>
      </c>
      <c r="K23" s="85">
        <v>8.8652446529999995</v>
      </c>
      <c r="L23" s="87">
        <v>193.71728809999999</v>
      </c>
      <c r="M23" s="85">
        <v>374.84768401999997</v>
      </c>
      <c r="N23" s="87">
        <v>421.55878326999999</v>
      </c>
      <c r="O23" s="89">
        <v>26.298680807</v>
      </c>
      <c r="P23" s="89">
        <v>2.3359647878000001</v>
      </c>
      <c r="Q23" s="87">
        <v>4.4703578804999999</v>
      </c>
      <c r="R23" s="25"/>
      <c r="S23" s="27" t="s">
        <v>22</v>
      </c>
      <c r="T23" s="91">
        <v>24.190353174104999</v>
      </c>
      <c r="U23" s="25">
        <v>135.63399503070801</v>
      </c>
      <c r="V23" s="91">
        <v>26.3707230388742</v>
      </c>
      <c r="W23" s="25">
        <v>103.713068566771</v>
      </c>
      <c r="X23" s="25">
        <v>40.811913193741702</v>
      </c>
      <c r="Y23" s="25">
        <v>111.91055543171299</v>
      </c>
      <c r="Z23" s="91">
        <v>104.21498084646799</v>
      </c>
      <c r="AA23" s="25">
        <v>473.03375795958999</v>
      </c>
      <c r="AB23" s="91">
        <v>2.3423498165895098</v>
      </c>
      <c r="AC23" s="25">
        <v>6342.8121951253197</v>
      </c>
      <c r="AD23" s="25">
        <v>8.8895437295051902</v>
      </c>
      <c r="AE23" s="25">
        <v>64540.890648147601</v>
      </c>
      <c r="AF23" s="25">
        <v>311.758148091002</v>
      </c>
      <c r="AG23" s="25">
        <v>461.145939500579</v>
      </c>
      <c r="AH23" s="25">
        <v>55.191903869814297</v>
      </c>
      <c r="AI23" s="25">
        <v>186.97854313525599</v>
      </c>
      <c r="AJ23" s="91">
        <v>14.8247984136355</v>
      </c>
      <c r="AK23" s="25">
        <v>203.5763758253</v>
      </c>
      <c r="AL23" s="25">
        <v>203.5763758253</v>
      </c>
      <c r="AM23" s="25">
        <v>375.80762007684501</v>
      </c>
      <c r="AN23" s="25">
        <v>0</v>
      </c>
      <c r="AO23" s="25">
        <v>865.15097673032506</v>
      </c>
      <c r="AP23" s="25">
        <v>14.328877482367</v>
      </c>
      <c r="AQ23" s="91">
        <v>677.51336423746102</v>
      </c>
      <c r="AR23" s="25">
        <v>58.183180639397698</v>
      </c>
      <c r="AS23" s="25">
        <v>198.82867004547899</v>
      </c>
      <c r="AT23" s="25">
        <v>8.9962822262752304</v>
      </c>
      <c r="AU23" s="25">
        <v>607.01037487590702</v>
      </c>
      <c r="AV23" s="25">
        <v>0</v>
      </c>
      <c r="AW23" s="91">
        <v>11270.126850692101</v>
      </c>
      <c r="AX23" s="25">
        <v>36720.9445390361</v>
      </c>
      <c r="AY23" s="25">
        <v>4080.1008274679002</v>
      </c>
      <c r="AZ23" s="25">
        <v>40801.045366503997</v>
      </c>
      <c r="BA23" s="25">
        <v>0.26409349886792699</v>
      </c>
      <c r="BB23" s="25">
        <v>421.773146376113</v>
      </c>
      <c r="BC23" s="25">
        <v>91.312645368364699</v>
      </c>
      <c r="BD23" s="25">
        <v>2914.3449208567199</v>
      </c>
      <c r="BE23" s="25">
        <v>220.955671710731</v>
      </c>
      <c r="BF23" s="25">
        <v>393.96358000154203</v>
      </c>
      <c r="BG23" s="25">
        <v>266.34249980180402</v>
      </c>
      <c r="BH23" s="25">
        <v>193.58688368193901</v>
      </c>
      <c r="BI23" s="25">
        <v>56.543147502152202</v>
      </c>
      <c r="BJ23" s="25">
        <v>156.97677214206499</v>
      </c>
      <c r="BK23" s="25">
        <v>9917.7070347026402</v>
      </c>
      <c r="BL23" s="25">
        <v>6850.0552943479097</v>
      </c>
      <c r="BM23" s="25">
        <v>3067.65174035472</v>
      </c>
      <c r="BN23" s="25">
        <v>12.120143590524499</v>
      </c>
      <c r="BO23" s="25">
        <v>11.757709973434199</v>
      </c>
      <c r="BP23" s="25">
        <v>1942.00347477019</v>
      </c>
      <c r="BQ23" s="25">
        <v>235.15238304568501</v>
      </c>
      <c r="BR23" s="25">
        <v>503.76309689798597</v>
      </c>
      <c r="BS23" s="25">
        <v>79.105043986948601</v>
      </c>
      <c r="BT23" s="25">
        <v>79.873715259379296</v>
      </c>
      <c r="BU23" s="25">
        <v>1268.3747968059799</v>
      </c>
      <c r="BV23" s="25">
        <v>302.88255873553402</v>
      </c>
      <c r="BW23" s="25">
        <v>301.29647590943301</v>
      </c>
      <c r="BX23" s="25">
        <v>1024.4203802894599</v>
      </c>
      <c r="BY23" s="25">
        <v>12.506873610274299</v>
      </c>
      <c r="BZ23" s="25">
        <v>13326.7870468868</v>
      </c>
      <c r="CA23" s="25">
        <v>2131.4383374200902</v>
      </c>
      <c r="CB23" s="25">
        <v>33.826501260203898</v>
      </c>
      <c r="CC23" s="25">
        <v>246.737801969104</v>
      </c>
      <c r="CD23" s="25">
        <v>1562.8939347810201</v>
      </c>
      <c r="CE23" s="91">
        <v>0.60208609938325697</v>
      </c>
      <c r="CF23" s="25">
        <v>704.08354100370696</v>
      </c>
      <c r="CG23" s="25">
        <v>10429.651980685099</v>
      </c>
      <c r="CH23" s="25">
        <v>718.28931148732795</v>
      </c>
      <c r="CK23" s="34">
        <f t="shared" si="0"/>
        <v>0</v>
      </c>
      <c r="CL23" s="54">
        <f t="shared" si="1"/>
        <v>2.5796449995738992E-3</v>
      </c>
      <c r="CM23" s="54">
        <f t="shared" si="2"/>
        <v>2.7192798336710231E-3</v>
      </c>
      <c r="CN23" s="54">
        <f t="shared" si="3"/>
        <v>2.5928888717488075E-3</v>
      </c>
      <c r="CO23" s="54">
        <f t="shared" si="4"/>
        <v>1.7955224061859893E-3</v>
      </c>
      <c r="CP23" s="54">
        <f t="shared" si="5"/>
        <v>2.0164655671830773E-3</v>
      </c>
      <c r="CQ23" s="54">
        <f t="shared" si="6"/>
        <v>2.4728532158589398E-3</v>
      </c>
      <c r="CR23" s="54">
        <f t="shared" si="7"/>
        <v>2.4780931650858241E-3</v>
      </c>
      <c r="CS23" s="22">
        <f t="shared" si="8"/>
        <v>2.7409369347712121E-3</v>
      </c>
      <c r="CT23" s="71">
        <f t="shared" si="9"/>
        <v>5.0894206820666386E-2</v>
      </c>
      <c r="CU23" s="22">
        <f t="shared" si="10"/>
        <v>2.5608696485739007E-3</v>
      </c>
      <c r="CV23" s="71">
        <f t="shared" si="11"/>
        <v>-0.52834888528906965</v>
      </c>
      <c r="CW23" s="79">
        <f t="shared" si="13"/>
        <v>2.7393857662633731E-3</v>
      </c>
      <c r="CX23" s="79">
        <f t="shared" si="14"/>
        <v>2.73335832066336E-3</v>
      </c>
      <c r="CY23" s="71">
        <f t="shared" si="12"/>
        <v>1.0124299813931263</v>
      </c>
    </row>
    <row r="24" spans="1:103" x14ac:dyDescent="0.25">
      <c r="A24" s="27" t="s">
        <v>23</v>
      </c>
      <c r="B24" s="85">
        <v>15584.364713999999</v>
      </c>
      <c r="C24" s="85">
        <v>614.18558665</v>
      </c>
      <c r="D24" s="85">
        <v>38244.025748</v>
      </c>
      <c r="E24" s="85">
        <v>15230.249796</v>
      </c>
      <c r="F24" s="85">
        <v>9104.6118392999997</v>
      </c>
      <c r="G24" s="85">
        <v>9660.4670031000005</v>
      </c>
      <c r="H24" s="85">
        <v>9415.8458114000005</v>
      </c>
      <c r="I24" s="87">
        <v>85.688499926999995</v>
      </c>
      <c r="J24" s="87">
        <v>37.311240529999999</v>
      </c>
      <c r="K24" s="85">
        <v>39.492672003999999</v>
      </c>
      <c r="L24" s="87">
        <v>90.830107815000005</v>
      </c>
      <c r="M24" s="85">
        <v>147.49436954000001</v>
      </c>
      <c r="N24" s="87">
        <v>203.62914271</v>
      </c>
      <c r="O24" s="89">
        <v>31.635107298000001</v>
      </c>
      <c r="P24" s="89">
        <v>0.32966889989999998</v>
      </c>
      <c r="Q24" s="87">
        <v>3.1545590841000002</v>
      </c>
      <c r="R24" s="25"/>
      <c r="S24" s="27" t="s">
        <v>23</v>
      </c>
      <c r="T24" s="91">
        <v>21.155035543489198</v>
      </c>
      <c r="U24" s="25">
        <v>94.9598964641674</v>
      </c>
      <c r="V24" s="91">
        <v>31.707902376471498</v>
      </c>
      <c r="W24" s="25">
        <v>72.390167206502895</v>
      </c>
      <c r="X24" s="25">
        <v>46.614392301006198</v>
      </c>
      <c r="Y24" s="25">
        <v>82.683431239540894</v>
      </c>
      <c r="Z24" s="91">
        <v>26.562841778222499</v>
      </c>
      <c r="AA24" s="25">
        <v>449.03472612933001</v>
      </c>
      <c r="AB24" s="91">
        <v>0.33056659986540499</v>
      </c>
      <c r="AC24" s="25">
        <v>19813.110020632099</v>
      </c>
      <c r="AD24" s="25">
        <v>39.600934412385399</v>
      </c>
      <c r="AE24" s="25">
        <v>15624.7727268012</v>
      </c>
      <c r="AF24" s="25">
        <v>663.53504232637397</v>
      </c>
      <c r="AG24" s="25">
        <v>317.92838909404497</v>
      </c>
      <c r="AH24" s="25">
        <v>56.207941216281299</v>
      </c>
      <c r="AI24" s="25">
        <v>762.53738987318798</v>
      </c>
      <c r="AJ24" s="91">
        <v>12.623676946224199</v>
      </c>
      <c r="AK24" s="25">
        <v>180.96853656690399</v>
      </c>
      <c r="AL24" s="25">
        <v>180.96853656690399</v>
      </c>
      <c r="AM24" s="25">
        <v>147.803577107302</v>
      </c>
      <c r="AN24" s="25">
        <v>0</v>
      </c>
      <c r="AO24" s="25">
        <v>201.06662208542701</v>
      </c>
      <c r="AP24" s="25">
        <v>14.1956483590325</v>
      </c>
      <c r="AQ24" s="91">
        <v>541.96189848768199</v>
      </c>
      <c r="AR24" s="25">
        <v>45.218114704334901</v>
      </c>
      <c r="AS24" s="25">
        <v>177.616467113863</v>
      </c>
      <c r="AT24" s="25">
        <v>12.7983513558054</v>
      </c>
      <c r="AU24" s="25">
        <v>615.308792785484</v>
      </c>
      <c r="AV24" s="25">
        <v>0</v>
      </c>
      <c r="AW24" s="91">
        <v>10059.050939078499</v>
      </c>
      <c r="AX24" s="25">
        <v>34511.0060791547</v>
      </c>
      <c r="AY24" s="25">
        <v>3834.56443384051</v>
      </c>
      <c r="AZ24" s="25">
        <v>38345.570512995197</v>
      </c>
      <c r="BA24" s="25">
        <v>0.16201745566659501</v>
      </c>
      <c r="BB24" s="25">
        <v>352.66910232475198</v>
      </c>
      <c r="BC24" s="25">
        <v>154.56979933810999</v>
      </c>
      <c r="BD24" s="25">
        <v>3185.0397085279201</v>
      </c>
      <c r="BE24" s="25">
        <v>174.32038110305999</v>
      </c>
      <c r="BF24" s="25">
        <v>179.562526443801</v>
      </c>
      <c r="BG24" s="25">
        <v>306.456271542629</v>
      </c>
      <c r="BH24" s="25">
        <v>186.29140441240199</v>
      </c>
      <c r="BI24" s="25">
        <v>64.4250752130379</v>
      </c>
      <c r="BJ24" s="25">
        <v>91.8039431376842</v>
      </c>
      <c r="BK24" s="25">
        <v>15266.072837972</v>
      </c>
      <c r="BL24" s="25">
        <v>9127.1338410864992</v>
      </c>
      <c r="BM24" s="25">
        <v>6138.9389968855303</v>
      </c>
      <c r="BN24" s="25">
        <v>17.0975814797422</v>
      </c>
      <c r="BO24" s="25">
        <v>7.3728339902445503</v>
      </c>
      <c r="BP24" s="25">
        <v>4104.10132839178</v>
      </c>
      <c r="BQ24" s="25">
        <v>83.211610463356095</v>
      </c>
      <c r="BR24" s="25">
        <v>654.97911004051002</v>
      </c>
      <c r="BS24" s="25">
        <v>100.61414176852099</v>
      </c>
      <c r="BT24" s="25">
        <v>63.100990919629297</v>
      </c>
      <c r="BU24" s="25">
        <v>1644.00703958806</v>
      </c>
      <c r="BV24" s="25">
        <v>332.36113954175801</v>
      </c>
      <c r="BW24" s="25">
        <v>536.572477432607</v>
      </c>
      <c r="BX24" s="25">
        <v>729.80037714688797</v>
      </c>
      <c r="BY24" s="25">
        <v>28.846948674428599</v>
      </c>
      <c r="BZ24" s="25">
        <v>9686.2355293652308</v>
      </c>
      <c r="CA24" s="25">
        <v>2011.9597114413</v>
      </c>
      <c r="CB24" s="25">
        <v>71.009181149128196</v>
      </c>
      <c r="CC24" s="25">
        <v>210.33675633926001</v>
      </c>
      <c r="CD24" s="25">
        <v>933.91515703451205</v>
      </c>
      <c r="CE24" s="91">
        <v>0.76178915463720998</v>
      </c>
      <c r="CF24" s="25">
        <v>630.84141059624699</v>
      </c>
      <c r="CG24" s="25">
        <v>9440.9495124257992</v>
      </c>
      <c r="CH24" s="25">
        <v>342.00323944960201</v>
      </c>
      <c r="CK24" s="34">
        <f t="shared" si="0"/>
        <v>0</v>
      </c>
      <c r="CL24" s="54">
        <f t="shared" si="1"/>
        <v>2.5928559516385711E-3</v>
      </c>
      <c r="CM24" s="54">
        <f t="shared" si="2"/>
        <v>1.8287731915208028E-3</v>
      </c>
      <c r="CN24" s="54">
        <f t="shared" si="3"/>
        <v>2.6551798093721072E-3</v>
      </c>
      <c r="CO24" s="54">
        <f t="shared" si="4"/>
        <v>2.3520981239197191E-3</v>
      </c>
      <c r="CP24" s="54">
        <f t="shared" si="5"/>
        <v>2.4736915954267683E-3</v>
      </c>
      <c r="CQ24" s="54">
        <f t="shared" si="6"/>
        <v>2.6674203490329521E-3</v>
      </c>
      <c r="CR24" s="54">
        <f t="shared" si="7"/>
        <v>2.6661121612043654E-3</v>
      </c>
      <c r="CS24" s="22">
        <f t="shared" si="8"/>
        <v>2.7413290337618764E-3</v>
      </c>
      <c r="CT24" s="71">
        <f t="shared" si="9"/>
        <v>0.99238491421253394</v>
      </c>
      <c r="CU24" s="22">
        <f t="shared" si="10"/>
        <v>2.0964025153390018E-3</v>
      </c>
      <c r="CV24" s="71">
        <f t="shared" si="11"/>
        <v>-0.12774534749764749</v>
      </c>
      <c r="CW24" s="79">
        <f t="shared" si="13"/>
        <v>2.3010852400712164E-3</v>
      </c>
      <c r="CX24" s="79">
        <f t="shared" si="14"/>
        <v>2.7230350381164596E-3</v>
      </c>
      <c r="CY24" s="71">
        <f t="shared" si="12"/>
        <v>3.0570967335223602</v>
      </c>
    </row>
    <row r="25" spans="1:103" x14ac:dyDescent="0.25">
      <c r="A25" s="27" t="s">
        <v>24</v>
      </c>
      <c r="B25" s="85">
        <v>24331.180284999999</v>
      </c>
      <c r="C25" s="85">
        <v>1847.5307619</v>
      </c>
      <c r="D25" s="85">
        <v>12951.506898</v>
      </c>
      <c r="E25" s="85">
        <v>8319.8779794999991</v>
      </c>
      <c r="F25" s="85">
        <v>7004.0106056000004</v>
      </c>
      <c r="G25" s="85">
        <v>5459.4109220999999</v>
      </c>
      <c r="H25" s="85">
        <v>18972.116314999999</v>
      </c>
      <c r="I25" s="87">
        <v>172.65364878</v>
      </c>
      <c r="J25" s="87">
        <v>44.582759848000002</v>
      </c>
      <c r="K25" s="85">
        <v>27.471403807000002</v>
      </c>
      <c r="L25" s="87">
        <v>218.76012084000001</v>
      </c>
      <c r="M25" s="85">
        <v>187.1173125</v>
      </c>
      <c r="N25" s="87">
        <v>4091.9709022000002</v>
      </c>
      <c r="O25" s="89">
        <v>30.275254302</v>
      </c>
      <c r="P25" s="89">
        <v>0.96342717369999997</v>
      </c>
      <c r="Q25" s="87">
        <v>18.047443013999999</v>
      </c>
      <c r="R25" s="25"/>
      <c r="S25" s="27" t="s">
        <v>24</v>
      </c>
      <c r="T25" s="91">
        <v>11.684988329062501</v>
      </c>
      <c r="U25" s="25">
        <v>181.63240670521699</v>
      </c>
      <c r="V25" s="91">
        <v>30.3581884963221</v>
      </c>
      <c r="W25" s="25">
        <v>329.54261669740498</v>
      </c>
      <c r="X25" s="25">
        <v>312.50300758100099</v>
      </c>
      <c r="Y25" s="25">
        <v>122.19563730139301</v>
      </c>
      <c r="Z25" s="91">
        <v>868.97900069635898</v>
      </c>
      <c r="AA25" s="25">
        <v>921.29160909554901</v>
      </c>
      <c r="AB25" s="91">
        <v>0.96607115386217002</v>
      </c>
      <c r="AC25" s="25">
        <v>6982.9665957451598</v>
      </c>
      <c r="AD25" s="25">
        <v>27.547773874242399</v>
      </c>
      <c r="AE25" s="25">
        <v>24396.1741607535</v>
      </c>
      <c r="AF25" s="25">
        <v>594.24978491813101</v>
      </c>
      <c r="AG25" s="25">
        <v>315.53275520093598</v>
      </c>
      <c r="AH25" s="25">
        <v>61.934564770669603</v>
      </c>
      <c r="AI25" s="25">
        <v>455.070067329572</v>
      </c>
      <c r="AJ25" s="91">
        <v>7.8914473969747299</v>
      </c>
      <c r="AK25" s="25">
        <v>284.95216892560097</v>
      </c>
      <c r="AL25" s="25">
        <v>284.95216892560097</v>
      </c>
      <c r="AM25" s="25">
        <v>187.62275592311801</v>
      </c>
      <c r="AN25" s="25">
        <v>0</v>
      </c>
      <c r="AO25" s="25">
        <v>513.543030634464</v>
      </c>
      <c r="AP25" s="25">
        <v>16.867294142893101</v>
      </c>
      <c r="AQ25" s="91">
        <v>1386.0958450784201</v>
      </c>
      <c r="AR25" s="25">
        <v>47.368361857732097</v>
      </c>
      <c r="AS25" s="25">
        <v>1543.10081577696</v>
      </c>
      <c r="AT25" s="25">
        <v>31.203908438366</v>
      </c>
      <c r="AU25" s="25">
        <v>1852.57207482729</v>
      </c>
      <c r="AV25" s="25">
        <v>0</v>
      </c>
      <c r="AW25" s="91">
        <v>19701.8623704602</v>
      </c>
      <c r="AX25" s="25">
        <v>11687.481103831</v>
      </c>
      <c r="AY25" s="25">
        <v>1298.60840125242</v>
      </c>
      <c r="AZ25" s="25">
        <v>12986.089505083401</v>
      </c>
      <c r="BA25" s="25">
        <v>0.25227265654595399</v>
      </c>
      <c r="BB25" s="25">
        <v>501.57580010741998</v>
      </c>
      <c r="BC25" s="25">
        <v>31.2323813899039</v>
      </c>
      <c r="BD25" s="25">
        <v>4967.8801916397097</v>
      </c>
      <c r="BE25" s="25">
        <v>60.837169688255401</v>
      </c>
      <c r="BF25" s="25">
        <v>185.81952754329001</v>
      </c>
      <c r="BG25" s="25">
        <v>236.57174757651401</v>
      </c>
      <c r="BH25" s="25">
        <v>99.320451358040501</v>
      </c>
      <c r="BI25" s="25">
        <v>56.461105343121801</v>
      </c>
      <c r="BJ25" s="25">
        <v>152.32243965963201</v>
      </c>
      <c r="BK25" s="25">
        <v>8341.1156751489307</v>
      </c>
      <c r="BL25" s="25">
        <v>7022.0208361293198</v>
      </c>
      <c r="BM25" s="25">
        <v>1319.0948390195999</v>
      </c>
      <c r="BN25" s="25">
        <v>10.0081353803248</v>
      </c>
      <c r="BO25" s="25">
        <v>4.9235547363062597</v>
      </c>
      <c r="BP25" s="25">
        <v>2396.1075936204802</v>
      </c>
      <c r="BQ25" s="25">
        <v>205.89145949170199</v>
      </c>
      <c r="BR25" s="25">
        <v>643.83960591918799</v>
      </c>
      <c r="BS25" s="25">
        <v>62.794308782927502</v>
      </c>
      <c r="BT25" s="25">
        <v>101.81605253003499</v>
      </c>
      <c r="BU25" s="25">
        <v>1612.2241627446399</v>
      </c>
      <c r="BV25" s="25">
        <v>548.08314810031902</v>
      </c>
      <c r="BW25" s="25">
        <v>276.57951823674301</v>
      </c>
      <c r="BX25" s="25">
        <v>874.19593972839095</v>
      </c>
      <c r="BY25" s="25">
        <v>11.075682399813401</v>
      </c>
      <c r="BZ25" s="25">
        <v>5472.5586624237403</v>
      </c>
      <c r="CA25" s="25">
        <v>3307.3572398572701</v>
      </c>
      <c r="CB25" s="25">
        <v>44.749743088476897</v>
      </c>
      <c r="CC25" s="25">
        <v>1696.0392473931099</v>
      </c>
      <c r="CD25" s="25">
        <v>1381.9161113503601</v>
      </c>
      <c r="CE25" s="91">
        <v>4.6681418351978001</v>
      </c>
      <c r="CF25" s="25">
        <v>1067.65651154186</v>
      </c>
      <c r="CG25" s="25">
        <v>19022.928956292199</v>
      </c>
      <c r="CH25" s="25">
        <v>665.76538797561398</v>
      </c>
      <c r="CK25" s="34">
        <f t="shared" si="0"/>
        <v>0</v>
      </c>
      <c r="CL25" s="54">
        <f t="shared" si="1"/>
        <v>2.6712175485202497E-3</v>
      </c>
      <c r="CM25" s="54">
        <f t="shared" si="2"/>
        <v>2.7286760422356661E-3</v>
      </c>
      <c r="CN25" s="54">
        <f t="shared" si="3"/>
        <v>2.6701608821087272E-3</v>
      </c>
      <c r="CO25" s="54">
        <f t="shared" si="4"/>
        <v>2.5526450870145905E-3</v>
      </c>
      <c r="CP25" s="54">
        <f t="shared" si="5"/>
        <v>2.5714167986723891E-3</v>
      </c>
      <c r="CQ25" s="54">
        <f t="shared" si="6"/>
        <v>2.4082708759873067E-3</v>
      </c>
      <c r="CR25" s="54">
        <f t="shared" si="7"/>
        <v>2.6782800847591822E-3</v>
      </c>
      <c r="CS25" s="22">
        <f t="shared" si="8"/>
        <v>2.7799841529371483E-3</v>
      </c>
      <c r="CT25" s="71">
        <f t="shared" si="9"/>
        <v>0.302578220524999</v>
      </c>
      <c r="CU25" s="22">
        <f t="shared" si="10"/>
        <v>2.7012114291562928E-3</v>
      </c>
      <c r="CV25" s="71">
        <f t="shared" si="11"/>
        <v>-0.62289545730950102</v>
      </c>
      <c r="CW25" s="79">
        <f t="shared" si="13"/>
        <v>2.7393393130514814E-3</v>
      </c>
      <c r="CX25" s="79">
        <f t="shared" si="14"/>
        <v>2.7443487523981236E-3</v>
      </c>
      <c r="CY25" s="71">
        <f t="shared" si="12"/>
        <v>0.72899332133422423</v>
      </c>
    </row>
    <row r="26" spans="1:103" x14ac:dyDescent="0.25">
      <c r="A26" s="27" t="s">
        <v>25</v>
      </c>
      <c r="B26" s="85">
        <v>55073.474227999999</v>
      </c>
      <c r="C26" s="85">
        <v>1360.6456917</v>
      </c>
      <c r="D26" s="85">
        <v>23423.495403000001</v>
      </c>
      <c r="E26" s="85">
        <v>7043.2522859999999</v>
      </c>
      <c r="F26" s="85">
        <v>3922.5707984000001</v>
      </c>
      <c r="G26" s="85">
        <v>12688.028990999999</v>
      </c>
      <c r="H26" s="85">
        <v>7962.9115915000002</v>
      </c>
      <c r="I26" s="87">
        <v>51.043298321999998</v>
      </c>
      <c r="J26" s="87">
        <v>68.188010157999997</v>
      </c>
      <c r="K26" s="85">
        <v>4.6210871970999996</v>
      </c>
      <c r="L26" s="87">
        <v>45.458752955999998</v>
      </c>
      <c r="M26" s="85">
        <v>355.64410686000002</v>
      </c>
      <c r="N26" s="87">
        <v>144.71528031</v>
      </c>
      <c r="O26" s="89">
        <v>4.2367963057000004</v>
      </c>
      <c r="P26" s="89">
        <v>0.40205261850000001</v>
      </c>
      <c r="Q26" s="87">
        <v>8.3176490177000009</v>
      </c>
      <c r="R26" s="25"/>
      <c r="S26" s="27" t="s">
        <v>25</v>
      </c>
      <c r="T26" s="91">
        <v>30.943284415285198</v>
      </c>
      <c r="U26" s="25">
        <v>100.124201619948</v>
      </c>
      <c r="V26" s="91">
        <v>4.24836931202909</v>
      </c>
      <c r="W26" s="25">
        <v>65.124034043494703</v>
      </c>
      <c r="X26" s="25">
        <v>56.429702882617299</v>
      </c>
      <c r="Y26" s="25">
        <v>92.127635405871004</v>
      </c>
      <c r="Z26" s="91">
        <v>14.769537395603299</v>
      </c>
      <c r="AA26" s="25">
        <v>250.19202419301101</v>
      </c>
      <c r="AB26" s="91">
        <v>0.40316059129975701</v>
      </c>
      <c r="AC26" s="25">
        <v>17818.074255192401</v>
      </c>
      <c r="AD26" s="25">
        <v>4.6336478481511598</v>
      </c>
      <c r="AE26" s="25">
        <v>55223.061637016697</v>
      </c>
      <c r="AF26" s="25">
        <v>194.341381081332</v>
      </c>
      <c r="AG26" s="25">
        <v>194.295127438718</v>
      </c>
      <c r="AH26" s="25">
        <v>40.217691708837698</v>
      </c>
      <c r="AI26" s="25">
        <v>439.740318618966</v>
      </c>
      <c r="AJ26" s="91">
        <v>18.692374344178699</v>
      </c>
      <c r="AK26" s="25">
        <v>144.866534668502</v>
      </c>
      <c r="AL26" s="25">
        <v>144.866534668502</v>
      </c>
      <c r="AM26" s="25">
        <v>356.61484771546202</v>
      </c>
      <c r="AN26" s="25">
        <v>0</v>
      </c>
      <c r="AO26" s="25">
        <v>421.27544186915298</v>
      </c>
      <c r="AP26" s="25">
        <v>16.688701990713401</v>
      </c>
      <c r="AQ26" s="91">
        <v>669.81945123063304</v>
      </c>
      <c r="AR26" s="25">
        <v>54.436676320196497</v>
      </c>
      <c r="AS26" s="25">
        <v>115.190222458284</v>
      </c>
      <c r="AT26" s="25">
        <v>13.3154302716482</v>
      </c>
      <c r="AU26" s="25">
        <v>1364.22960295705</v>
      </c>
      <c r="AV26" s="25">
        <v>0</v>
      </c>
      <c r="AW26" s="91">
        <v>8566.2538868676093</v>
      </c>
      <c r="AX26" s="25">
        <v>21138.409058684501</v>
      </c>
      <c r="AY26" s="25">
        <v>2348.7127365777501</v>
      </c>
      <c r="AZ26" s="25">
        <v>23487.121795262301</v>
      </c>
      <c r="BA26" s="25">
        <v>0.30253867623316899</v>
      </c>
      <c r="BB26" s="25">
        <v>322.70592121525601</v>
      </c>
      <c r="BC26" s="25">
        <v>65.630423824203405</v>
      </c>
      <c r="BD26" s="25">
        <v>2292.9135784242599</v>
      </c>
      <c r="BE26" s="25">
        <v>306.77099394285398</v>
      </c>
      <c r="BF26" s="25">
        <v>107.628650357598</v>
      </c>
      <c r="BG26" s="25">
        <v>115.85324095614401</v>
      </c>
      <c r="BH26" s="25">
        <v>44.667501878000301</v>
      </c>
      <c r="BI26" s="25">
        <v>71.877450517016797</v>
      </c>
      <c r="BJ26" s="25">
        <v>128.51298467795999</v>
      </c>
      <c r="BK26" s="25">
        <v>7061.2655643701401</v>
      </c>
      <c r="BL26" s="25">
        <v>3932.5711742611702</v>
      </c>
      <c r="BM26" s="25">
        <v>3128.6943901089599</v>
      </c>
      <c r="BN26" s="25">
        <v>14.1012511697195</v>
      </c>
      <c r="BO26" s="25">
        <v>3.64994771678764</v>
      </c>
      <c r="BP26" s="25">
        <v>1321.39292005129</v>
      </c>
      <c r="BQ26" s="25">
        <v>202.41043490888899</v>
      </c>
      <c r="BR26" s="25">
        <v>176.88793108693301</v>
      </c>
      <c r="BS26" s="25">
        <v>52.106963052409299</v>
      </c>
      <c r="BT26" s="25">
        <v>111.11948736755301</v>
      </c>
      <c r="BU26" s="25">
        <v>444.80468475448703</v>
      </c>
      <c r="BV26" s="25">
        <v>177.59816035051901</v>
      </c>
      <c r="BW26" s="25">
        <v>185.41958268258401</v>
      </c>
      <c r="BX26" s="25">
        <v>568.93063870801802</v>
      </c>
      <c r="BY26" s="25">
        <v>10.8060866087182</v>
      </c>
      <c r="BZ26" s="25">
        <v>12722.6687643601</v>
      </c>
      <c r="CA26" s="25">
        <v>1930.1166823650799</v>
      </c>
      <c r="CB26" s="25">
        <v>37.755474282365903</v>
      </c>
      <c r="CC26" s="25">
        <v>55.027898407959498</v>
      </c>
      <c r="CD26" s="25">
        <v>1034.3011866654999</v>
      </c>
      <c r="CE26" s="91">
        <v>0.11823353834394</v>
      </c>
      <c r="CF26" s="25">
        <v>756.63283508929806</v>
      </c>
      <c r="CG26" s="25">
        <v>7982.9128076654597</v>
      </c>
      <c r="CH26" s="25">
        <v>581.22240088653496</v>
      </c>
      <c r="CK26" s="34">
        <f t="shared" si="0"/>
        <v>0</v>
      </c>
      <c r="CL26" s="54">
        <f t="shared" si="1"/>
        <v>2.7161425915753486E-3</v>
      </c>
      <c r="CM26" s="54">
        <f t="shared" si="2"/>
        <v>2.6339783228742034E-3</v>
      </c>
      <c r="CN26" s="54">
        <f t="shared" si="3"/>
        <v>2.7163491685425895E-3</v>
      </c>
      <c r="CO26" s="54">
        <f t="shared" si="4"/>
        <v>2.5575228088798498E-3</v>
      </c>
      <c r="CP26" s="54">
        <f t="shared" si="5"/>
        <v>2.5494443249435427E-3</v>
      </c>
      <c r="CQ26" s="54">
        <f t="shared" si="6"/>
        <v>2.7301146131264121E-3</v>
      </c>
      <c r="CR26" s="54">
        <f t="shared" si="7"/>
        <v>2.5117968390870691E-3</v>
      </c>
      <c r="CS26" s="22">
        <f t="shared" si="8"/>
        <v>2.7181160007200811E-3</v>
      </c>
      <c r="CT26" s="71">
        <f t="shared" si="9"/>
        <v>2.1867687793530068</v>
      </c>
      <c r="CU26" s="22">
        <f t="shared" si="10"/>
        <v>2.7295288653387735E-3</v>
      </c>
      <c r="CV26" s="71">
        <f t="shared" si="11"/>
        <v>-0.20402170239707426</v>
      </c>
      <c r="CW26" s="79">
        <f t="shared" si="13"/>
        <v>2.7315465493395834E-3</v>
      </c>
      <c r="CX26" s="79">
        <f t="shared" si="14"/>
        <v>2.7557905328180208E-3</v>
      </c>
      <c r="CY26" s="71">
        <f t="shared" si="12"/>
        <v>0.60086464856991373</v>
      </c>
    </row>
    <row r="27" spans="1:103" x14ac:dyDescent="0.25">
      <c r="A27" s="27" t="s">
        <v>26</v>
      </c>
      <c r="B27" s="85">
        <v>5041.3092499000004</v>
      </c>
      <c r="C27" s="85">
        <v>173.59786170999999</v>
      </c>
      <c r="D27" s="85">
        <v>6927.0021766</v>
      </c>
      <c r="E27" s="85">
        <v>5648.2093838000001</v>
      </c>
      <c r="F27" s="85">
        <v>1771.9800508000001</v>
      </c>
      <c r="G27" s="85">
        <v>2815.6860087</v>
      </c>
      <c r="H27" s="85">
        <v>3089.9271623</v>
      </c>
      <c r="I27" s="87">
        <v>4.7637452250000001</v>
      </c>
      <c r="J27" s="87">
        <v>19.808798508999999</v>
      </c>
      <c r="K27" s="85"/>
      <c r="L27" s="87">
        <v>84.750965233000002</v>
      </c>
      <c r="M27" s="85">
        <v>44.229672647999998</v>
      </c>
      <c r="N27" s="87">
        <v>62.239471045999998</v>
      </c>
      <c r="O27" s="89">
        <v>6.1291690785000004</v>
      </c>
      <c r="P27" s="89">
        <v>4.7833829628000002</v>
      </c>
      <c r="Q27" s="87">
        <v>2.5332525753000001</v>
      </c>
      <c r="R27" s="25"/>
      <c r="S27" s="27" t="s">
        <v>26</v>
      </c>
      <c r="T27" s="91">
        <v>0.56217059182900397</v>
      </c>
      <c r="U27" s="25">
        <v>5.4552908407576099</v>
      </c>
      <c r="V27" s="91">
        <v>6.1459853965128204</v>
      </c>
      <c r="W27" s="25">
        <v>5.1518257124766604</v>
      </c>
      <c r="X27" s="25">
        <v>5.1085197314135398</v>
      </c>
      <c r="Y27" s="25">
        <v>3.8766398844263201</v>
      </c>
      <c r="Z27" s="91">
        <v>57.380311623235102</v>
      </c>
      <c r="AA27" s="25">
        <v>195.98554661225501</v>
      </c>
      <c r="AB27" s="91">
        <v>4.7965584068413696</v>
      </c>
      <c r="AC27" s="25">
        <v>9110.6943123839101</v>
      </c>
      <c r="AD27" s="25">
        <v>0</v>
      </c>
      <c r="AE27" s="25">
        <v>5054.6058598415902</v>
      </c>
      <c r="AF27" s="25">
        <v>51.457377291452097</v>
      </c>
      <c r="AG27" s="25">
        <v>157.98756318986401</v>
      </c>
      <c r="AH27" s="25">
        <v>4.6690615497249803</v>
      </c>
      <c r="AI27" s="25">
        <v>17.9964642641119</v>
      </c>
      <c r="AJ27" s="91">
        <v>0.34070312335008701</v>
      </c>
      <c r="AK27" s="25">
        <v>41.915180321039898</v>
      </c>
      <c r="AL27" s="25">
        <v>41.915180321039898</v>
      </c>
      <c r="AM27" s="25">
        <v>44.3014215368419</v>
      </c>
      <c r="AN27" s="25">
        <v>0</v>
      </c>
      <c r="AO27" s="25">
        <v>28.156415526534701</v>
      </c>
      <c r="AP27" s="25">
        <v>1.27227276417114</v>
      </c>
      <c r="AQ27" s="91">
        <v>84.953193316108894</v>
      </c>
      <c r="AR27" s="25">
        <v>1.5587626815599001</v>
      </c>
      <c r="AS27" s="25">
        <v>57.388031007263798</v>
      </c>
      <c r="AT27" s="25">
        <v>1.34205281434048</v>
      </c>
      <c r="AU27" s="25">
        <v>174.05267950638401</v>
      </c>
      <c r="AV27" s="25">
        <v>0</v>
      </c>
      <c r="AW27" s="91">
        <v>3299.8992325411</v>
      </c>
      <c r="AX27" s="25">
        <v>6248.3774156918398</v>
      </c>
      <c r="AY27" s="25">
        <v>694.26381655891498</v>
      </c>
      <c r="AZ27" s="25">
        <v>6942.6412322507504</v>
      </c>
      <c r="BA27" s="25">
        <v>1.0128138915985701E-2</v>
      </c>
      <c r="BB27" s="25">
        <v>123.92535816618</v>
      </c>
      <c r="BC27" s="25">
        <v>44.209278276261202</v>
      </c>
      <c r="BD27" s="25">
        <v>1408.3520416169399</v>
      </c>
      <c r="BE27" s="25">
        <v>61.079707684540601</v>
      </c>
      <c r="BF27" s="25">
        <v>16.9870015487469</v>
      </c>
      <c r="BG27" s="25">
        <v>53.719226971676001</v>
      </c>
      <c r="BH27" s="25">
        <v>27.453960759051299</v>
      </c>
      <c r="BI27" s="25">
        <v>32.639946155855803</v>
      </c>
      <c r="BJ27" s="25">
        <v>31.553313308399101</v>
      </c>
      <c r="BK27" s="25">
        <v>5660.4624466240502</v>
      </c>
      <c r="BL27" s="25">
        <v>1776.0272966441701</v>
      </c>
      <c r="BM27" s="25">
        <v>3884.43514997988</v>
      </c>
      <c r="BN27" s="25">
        <v>3.85468364909031</v>
      </c>
      <c r="BO27" s="25">
        <v>1.06087272226172</v>
      </c>
      <c r="BP27" s="25">
        <v>718.53245752839803</v>
      </c>
      <c r="BQ27" s="25">
        <v>16.4396061325197</v>
      </c>
      <c r="BR27" s="25">
        <v>121.678303705749</v>
      </c>
      <c r="BS27" s="25">
        <v>15.275329940089399</v>
      </c>
      <c r="BT27" s="25">
        <v>15.6326975920677</v>
      </c>
      <c r="BU27" s="25">
        <v>304.81891066122103</v>
      </c>
      <c r="BV27" s="25">
        <v>255.689194029395</v>
      </c>
      <c r="BW27" s="25">
        <v>135.689279218351</v>
      </c>
      <c r="BX27" s="25">
        <v>170.92267309060401</v>
      </c>
      <c r="BY27" s="25">
        <v>4.4800476992897602</v>
      </c>
      <c r="BZ27" s="25">
        <v>2823.5344862550301</v>
      </c>
      <c r="CA27" s="25">
        <v>697.224572569933</v>
      </c>
      <c r="CB27" s="25">
        <v>4.3156223719307496</v>
      </c>
      <c r="CC27" s="25">
        <v>153.47493084491299</v>
      </c>
      <c r="CD27" s="25">
        <v>302.46901078147602</v>
      </c>
      <c r="CE27" s="91">
        <v>0.42691030955538301</v>
      </c>
      <c r="CF27" s="25">
        <v>250.997440823294</v>
      </c>
      <c r="CG27" s="25">
        <v>3098.4172014010301</v>
      </c>
      <c r="CH27" s="25">
        <v>74.476149698826404</v>
      </c>
      <c r="CK27" s="34">
        <f t="shared" si="0"/>
        <v>0</v>
      </c>
      <c r="CL27" s="54">
        <f t="shared" si="1"/>
        <v>2.6375311020353696E-3</v>
      </c>
      <c r="CM27" s="54">
        <f t="shared" si="2"/>
        <v>2.6199504527527301E-3</v>
      </c>
      <c r="CN27" s="54">
        <f t="shared" si="3"/>
        <v>2.2576946350010446E-3</v>
      </c>
      <c r="CO27" s="54">
        <f t="shared" si="4"/>
        <v>2.1693712097844652E-3</v>
      </c>
      <c r="CP27" s="54">
        <f t="shared" si="5"/>
        <v>2.2840244969703654E-3</v>
      </c>
      <c r="CQ27" s="54">
        <f t="shared" si="6"/>
        <v>2.7874122081722082E-3</v>
      </c>
      <c r="CR27" s="54">
        <f t="shared" si="7"/>
        <v>2.7476502373960528E-3</v>
      </c>
      <c r="CS27" s="22" t="e">
        <f t="shared" si="8"/>
        <v>#DIV/0!</v>
      </c>
      <c r="CT27" s="71">
        <f t="shared" si="9"/>
        <v>-0.50543123366435561</v>
      </c>
      <c r="CU27" s="22">
        <f t="shared" si="10"/>
        <v>1.6221890090146768E-3</v>
      </c>
      <c r="CV27" s="71">
        <f t="shared" si="11"/>
        <v>-7.7947963843564699E-2</v>
      </c>
      <c r="CW27" s="79">
        <f t="shared" si="13"/>
        <v>2.7436537966962888E-3</v>
      </c>
      <c r="CX27" s="79">
        <f t="shared" si="14"/>
        <v>2.7544196531688555E-3</v>
      </c>
      <c r="CY27" s="71">
        <f t="shared" si="12"/>
        <v>-0.47022542188413741</v>
      </c>
    </row>
    <row r="28" spans="1:103" x14ac:dyDescent="0.25">
      <c r="A28" s="27" t="s">
        <v>27</v>
      </c>
      <c r="B28" s="85">
        <v>7481.9100944000002</v>
      </c>
      <c r="C28" s="85">
        <v>2771.8867573000002</v>
      </c>
      <c r="D28" s="85">
        <v>7772.6781400999998</v>
      </c>
      <c r="E28" s="85">
        <v>4082.5707748</v>
      </c>
      <c r="F28" s="85">
        <v>2007.1094535</v>
      </c>
      <c r="G28" s="85">
        <v>1979.0482958</v>
      </c>
      <c r="H28" s="85">
        <v>3880.4492286</v>
      </c>
      <c r="I28" s="87">
        <v>112.22775297</v>
      </c>
      <c r="J28" s="87">
        <v>9.5429837764999998</v>
      </c>
      <c r="K28" s="85">
        <v>2.2907620061</v>
      </c>
      <c r="L28" s="87">
        <v>21.803691108999999</v>
      </c>
      <c r="M28" s="85">
        <v>76.683164887000004</v>
      </c>
      <c r="N28" s="87">
        <v>22.067082255999999</v>
      </c>
      <c r="O28" s="89">
        <v>23.616378024999999</v>
      </c>
      <c r="P28" s="89">
        <v>2.4063491699999998E-2</v>
      </c>
      <c r="Q28" s="87">
        <v>0.17003507800000001</v>
      </c>
      <c r="R28" s="25"/>
      <c r="S28" s="27" t="s">
        <v>27</v>
      </c>
      <c r="T28" s="91">
        <v>8.9845687587316192</v>
      </c>
      <c r="U28" s="25">
        <v>178.435702191047</v>
      </c>
      <c r="V28" s="91">
        <v>23.6809728706092</v>
      </c>
      <c r="W28" s="25">
        <v>20.110496330142301</v>
      </c>
      <c r="X28" s="25">
        <v>19.0969900166575</v>
      </c>
      <c r="Y28" s="25">
        <v>27.682245021778598</v>
      </c>
      <c r="Z28" s="91">
        <v>3.56040098874487</v>
      </c>
      <c r="AA28" s="25">
        <v>72.325873273670496</v>
      </c>
      <c r="AB28" s="91">
        <v>2.4130740467795401E-2</v>
      </c>
      <c r="AC28" s="25">
        <v>6499.0661157515196</v>
      </c>
      <c r="AD28" s="25">
        <v>2.297043994349</v>
      </c>
      <c r="AE28" s="25">
        <v>7500.9928024865403</v>
      </c>
      <c r="AF28" s="25">
        <v>56.375831799352099</v>
      </c>
      <c r="AG28" s="25">
        <v>87.6200773158602</v>
      </c>
      <c r="AH28" s="25">
        <v>12.591621347785701</v>
      </c>
      <c r="AI28" s="25">
        <v>523.54540575111901</v>
      </c>
      <c r="AJ28" s="91">
        <v>5.1333471484043898</v>
      </c>
      <c r="AK28" s="25">
        <v>80.593987360304595</v>
      </c>
      <c r="AL28" s="25">
        <v>80.593987360304595</v>
      </c>
      <c r="AM28" s="25">
        <v>76.807058312928007</v>
      </c>
      <c r="AN28" s="25">
        <v>0</v>
      </c>
      <c r="AO28" s="25">
        <v>232.08873707441299</v>
      </c>
      <c r="AP28" s="25">
        <v>4.1795676001254503</v>
      </c>
      <c r="AQ28" s="91">
        <v>201.34468763043799</v>
      </c>
      <c r="AR28" s="25">
        <v>20.412707039785602</v>
      </c>
      <c r="AS28" s="25">
        <v>96.087334173299098</v>
      </c>
      <c r="AT28" s="25">
        <v>2.64155197348548</v>
      </c>
      <c r="AU28" s="25">
        <v>2779.4633635555101</v>
      </c>
      <c r="AV28" s="25">
        <v>0</v>
      </c>
      <c r="AW28" s="91">
        <v>4295.9584017391599</v>
      </c>
      <c r="AX28" s="25">
        <v>7013.2751915065501</v>
      </c>
      <c r="AY28" s="25">
        <v>779.25404215687502</v>
      </c>
      <c r="AZ28" s="25">
        <v>7792.5292336634302</v>
      </c>
      <c r="BA28" s="25">
        <v>9.8070714254156102E-2</v>
      </c>
      <c r="BB28" s="25">
        <v>95.147510848379298</v>
      </c>
      <c r="BC28" s="25">
        <v>14.597853058893101</v>
      </c>
      <c r="BD28" s="25">
        <v>1208.76381638115</v>
      </c>
      <c r="BE28" s="25">
        <v>27.443535834208902</v>
      </c>
      <c r="BF28" s="25">
        <v>27.1278844230449</v>
      </c>
      <c r="BG28" s="25">
        <v>69.228711177035805</v>
      </c>
      <c r="BH28" s="25">
        <v>22.1373182052454</v>
      </c>
      <c r="BI28" s="25">
        <v>18.868632753848399</v>
      </c>
      <c r="BJ28" s="25">
        <v>11.8575567812559</v>
      </c>
      <c r="BK28" s="25">
        <v>4092.0685938685901</v>
      </c>
      <c r="BL28" s="25">
        <v>2011.91112476692</v>
      </c>
      <c r="BM28" s="25">
        <v>2080.1574691016699</v>
      </c>
      <c r="BN28" s="25">
        <v>1.66499191543069</v>
      </c>
      <c r="BO28" s="25">
        <v>0.843615584252425</v>
      </c>
      <c r="BP28" s="25">
        <v>1063.7716007213501</v>
      </c>
      <c r="BQ28" s="25">
        <v>2.5018322617106699</v>
      </c>
      <c r="BR28" s="25">
        <v>137.60766758288901</v>
      </c>
      <c r="BS28" s="25">
        <v>26.043038809261599</v>
      </c>
      <c r="BT28" s="25">
        <v>16.507099354095999</v>
      </c>
      <c r="BU28" s="25">
        <v>345.78827900057001</v>
      </c>
      <c r="BV28" s="25">
        <v>67.946630305733393</v>
      </c>
      <c r="BW28" s="25">
        <v>79.825612571967099</v>
      </c>
      <c r="BX28" s="25">
        <v>145.13042875465001</v>
      </c>
      <c r="BY28" s="25">
        <v>0.96546597721123095</v>
      </c>
      <c r="BZ28" s="25">
        <v>1984.15495413555</v>
      </c>
      <c r="CA28" s="25">
        <v>917.77945749242497</v>
      </c>
      <c r="CB28" s="25">
        <v>6.4708314002195397</v>
      </c>
      <c r="CC28" s="25">
        <v>3.9198781301511101</v>
      </c>
      <c r="CD28" s="25">
        <v>572.39356598577103</v>
      </c>
      <c r="CE28" s="91">
        <v>2.3440188263695E-3</v>
      </c>
      <c r="CF28" s="25">
        <v>302.87232336438598</v>
      </c>
      <c r="CG28" s="25">
        <v>3890.8079923199002</v>
      </c>
      <c r="CH28" s="25">
        <v>178.342742697022</v>
      </c>
      <c r="CK28" s="34">
        <f t="shared" si="0"/>
        <v>0</v>
      </c>
      <c r="CL28" s="54">
        <f t="shared" si="1"/>
        <v>2.5505128831771213E-3</v>
      </c>
      <c r="CM28" s="54">
        <f t="shared" si="2"/>
        <v>2.7333751047210887E-3</v>
      </c>
      <c r="CN28" s="54">
        <f t="shared" si="3"/>
        <v>2.5539580059306265E-3</v>
      </c>
      <c r="CO28" s="54">
        <f t="shared" si="4"/>
        <v>2.3264309653163199E-3</v>
      </c>
      <c r="CP28" s="54">
        <f t="shared" si="5"/>
        <v>2.3923315485096632E-3</v>
      </c>
      <c r="CQ28" s="54">
        <f t="shared" si="6"/>
        <v>2.5803606442488299E-3</v>
      </c>
      <c r="CR28" s="54">
        <f t="shared" si="7"/>
        <v>2.6694753905174835E-3</v>
      </c>
      <c r="CS28" s="22">
        <f t="shared" si="8"/>
        <v>2.742313794393234E-3</v>
      </c>
      <c r="CT28" s="71">
        <f t="shared" si="9"/>
        <v>2.6963460433099553</v>
      </c>
      <c r="CU28" s="22">
        <f t="shared" si="10"/>
        <v>1.6156535285231346E-3</v>
      </c>
      <c r="CV28" s="71">
        <f t="shared" si="11"/>
        <v>3.354328907582385</v>
      </c>
      <c r="CW28" s="79">
        <f t="shared" si="13"/>
        <v>2.7351715635996659E-3</v>
      </c>
      <c r="CX28" s="79">
        <f t="shared" si="14"/>
        <v>2.7946388094377246E-3</v>
      </c>
      <c r="CY28" s="71">
        <f t="shared" si="12"/>
        <v>14.535335441111037</v>
      </c>
    </row>
    <row r="29" spans="1:103" x14ac:dyDescent="0.25">
      <c r="A29" s="27" t="s">
        <v>28</v>
      </c>
      <c r="B29" s="85">
        <v>2818.3140229999999</v>
      </c>
      <c r="C29" s="85">
        <v>48.275981379999998</v>
      </c>
      <c r="D29" s="85">
        <v>5517.6758874999996</v>
      </c>
      <c r="E29" s="85">
        <v>3118.1728910000002</v>
      </c>
      <c r="F29" s="85">
        <v>1466.3279674</v>
      </c>
      <c r="G29" s="85">
        <v>1182.3996477000001</v>
      </c>
      <c r="H29" s="85">
        <v>1262.5038093000001</v>
      </c>
      <c r="I29" s="87">
        <v>7.6078590900000007E-2</v>
      </c>
      <c r="J29" s="87">
        <v>0.6281877521</v>
      </c>
      <c r="K29" s="85">
        <v>0.61226482209999999</v>
      </c>
      <c r="L29" s="87">
        <v>1.8151511433</v>
      </c>
      <c r="M29" s="85">
        <v>20.266512633000001</v>
      </c>
      <c r="N29" s="87">
        <v>32.196271611</v>
      </c>
      <c r="O29" s="89">
        <v>0.14936441310000001</v>
      </c>
      <c r="P29" s="89">
        <v>6.9905935000000004E-3</v>
      </c>
      <c r="Q29" s="87">
        <v>0.70399435669999999</v>
      </c>
      <c r="R29" s="25"/>
      <c r="S29" s="27" t="s">
        <v>28</v>
      </c>
      <c r="T29" s="91">
        <v>1.8367533018781299</v>
      </c>
      <c r="U29" s="25">
        <v>4.3600038060597104</v>
      </c>
      <c r="V29" s="91">
        <v>0.14950662502220599</v>
      </c>
      <c r="W29" s="25">
        <v>4.0820307539442604</v>
      </c>
      <c r="X29" s="25">
        <v>3.9356306478700298</v>
      </c>
      <c r="Y29" s="25">
        <v>5.6242303370666002</v>
      </c>
      <c r="Z29" s="91">
        <v>1.51919869965633</v>
      </c>
      <c r="AA29" s="25">
        <v>54.306423524983202</v>
      </c>
      <c r="AB29" s="91">
        <v>7.0103927394890601E-3</v>
      </c>
      <c r="AC29" s="25">
        <v>1039.18976429329</v>
      </c>
      <c r="AD29" s="25">
        <v>0.61377930313368501</v>
      </c>
      <c r="AE29" s="25">
        <v>2823.31092555542</v>
      </c>
      <c r="AF29" s="25">
        <v>25.9178152740852</v>
      </c>
      <c r="AG29" s="25">
        <v>110.59477405475999</v>
      </c>
      <c r="AH29" s="25">
        <v>9.5726068452663</v>
      </c>
      <c r="AI29" s="25">
        <v>3.7826546077121601</v>
      </c>
      <c r="AJ29" s="91">
        <v>1.0766870016646</v>
      </c>
      <c r="AK29" s="25">
        <v>99.304404299868096</v>
      </c>
      <c r="AL29" s="25">
        <v>99.304404299868096</v>
      </c>
      <c r="AM29" s="25">
        <v>20.321051326924501</v>
      </c>
      <c r="AN29" s="25">
        <v>0</v>
      </c>
      <c r="AO29" s="25">
        <v>99.109090906525395</v>
      </c>
      <c r="AP29" s="25">
        <v>1.03850439067304</v>
      </c>
      <c r="AQ29" s="91">
        <v>38.917253411528698</v>
      </c>
      <c r="AR29" s="25">
        <v>5.67790575097185</v>
      </c>
      <c r="AS29" s="25">
        <v>4.5630351336950801</v>
      </c>
      <c r="AT29" s="25">
        <v>1.37433066216366</v>
      </c>
      <c r="AU29" s="25">
        <v>48.3814480193126</v>
      </c>
      <c r="AV29" s="25">
        <v>0</v>
      </c>
      <c r="AW29" s="91">
        <v>1391.77129703423</v>
      </c>
      <c r="AX29" s="25">
        <v>4977.1436718860996</v>
      </c>
      <c r="AY29" s="25">
        <v>553.01612186488899</v>
      </c>
      <c r="AZ29" s="25">
        <v>5530.1597937509896</v>
      </c>
      <c r="BA29" s="25">
        <v>1.10307510002097E-2</v>
      </c>
      <c r="BB29" s="25">
        <v>37.119186063989098</v>
      </c>
      <c r="BC29" s="25">
        <v>33.929916127140501</v>
      </c>
      <c r="BD29" s="25">
        <v>568.92459014066401</v>
      </c>
      <c r="BE29" s="25">
        <v>83.728619249656802</v>
      </c>
      <c r="BF29" s="25">
        <v>13.994274041788501</v>
      </c>
      <c r="BG29" s="25">
        <v>53.315062844954397</v>
      </c>
      <c r="BH29" s="25">
        <v>19.116261792026901</v>
      </c>
      <c r="BI29" s="25">
        <v>25.998065855365802</v>
      </c>
      <c r="BJ29" s="25">
        <v>20.158991912013501</v>
      </c>
      <c r="BK29" s="25">
        <v>3118.1786943249799</v>
      </c>
      <c r="BL29" s="25">
        <v>1469.6853658197699</v>
      </c>
      <c r="BM29" s="25">
        <v>1648.49332850521</v>
      </c>
      <c r="BN29" s="25">
        <v>5.4635104276746196</v>
      </c>
      <c r="BO29" s="25">
        <v>0.84479621944807404</v>
      </c>
      <c r="BP29" s="25">
        <v>694.15620483914404</v>
      </c>
      <c r="BQ29" s="25">
        <v>11.241756731647801</v>
      </c>
      <c r="BR29" s="25">
        <v>68.050046313596397</v>
      </c>
      <c r="BS29" s="25">
        <v>14.311732864520399</v>
      </c>
      <c r="BT29" s="25">
        <v>15.2773509495858</v>
      </c>
      <c r="BU29" s="25">
        <v>172.26585693766901</v>
      </c>
      <c r="BV29" s="25">
        <v>104.998386060009</v>
      </c>
      <c r="BW29" s="25">
        <v>88.498447161163298</v>
      </c>
      <c r="BX29" s="25">
        <v>139.329979336077</v>
      </c>
      <c r="BY29" s="25">
        <v>10.0044922162955</v>
      </c>
      <c r="BZ29" s="25">
        <v>1183.1973775157201</v>
      </c>
      <c r="CA29" s="25">
        <v>441.64230078461799</v>
      </c>
      <c r="CB29" s="25">
        <v>1.3922738291958201</v>
      </c>
      <c r="CC29" s="25">
        <v>1.95894123673321</v>
      </c>
      <c r="CD29" s="25">
        <v>122.647942323086</v>
      </c>
      <c r="CE29" s="91">
        <v>3.7836393617619E-3</v>
      </c>
      <c r="CF29" s="25">
        <v>37.285319739423201</v>
      </c>
      <c r="CG29" s="25">
        <v>1263.25767090505</v>
      </c>
      <c r="CH29" s="25">
        <v>26.355539797366401</v>
      </c>
      <c r="CK29" s="34">
        <f t="shared" si="0"/>
        <v>0</v>
      </c>
      <c r="CL29" s="54">
        <f t="shared" si="1"/>
        <v>1.7730112807305479E-3</v>
      </c>
      <c r="CM29" s="54">
        <f t="shared" si="2"/>
        <v>2.1846607007826859E-3</v>
      </c>
      <c r="CN29" s="54">
        <f t="shared" si="3"/>
        <v>2.2625298233395017E-3</v>
      </c>
      <c r="CO29" s="54">
        <f t="shared" si="4"/>
        <v>1.8611299573868876E-6</v>
      </c>
      <c r="CP29" s="54">
        <f t="shared" si="5"/>
        <v>2.2896640413419965E-3</v>
      </c>
      <c r="CQ29" s="54">
        <f t="shared" si="6"/>
        <v>6.7467020754932174E-4</v>
      </c>
      <c r="CR29" s="54">
        <f t="shared" si="7"/>
        <v>5.971163013503201E-4</v>
      </c>
      <c r="CS29" s="22">
        <f t="shared" si="8"/>
        <v>2.4735718581552837E-3</v>
      </c>
      <c r="CT29" s="71">
        <f t="shared" si="9"/>
        <v>53.70861457813902</v>
      </c>
      <c r="CU29" s="22">
        <f t="shared" si="10"/>
        <v>2.6910744296329359E-3</v>
      </c>
      <c r="CV29" s="71">
        <f t="shared" si="11"/>
        <v>-0.8582744241685395</v>
      </c>
      <c r="CW29" s="79">
        <f t="shared" si="13"/>
        <v>9.5211382185641537E-4</v>
      </c>
      <c r="CX29" s="79">
        <f t="shared" si="14"/>
        <v>2.8322687464318575E-3</v>
      </c>
      <c r="CY29" s="71">
        <f t="shared" si="12"/>
        <v>0.95218988488187117</v>
      </c>
    </row>
    <row r="30" spans="1:103" x14ac:dyDescent="0.25">
      <c r="A30" s="27" t="s">
        <v>29</v>
      </c>
      <c r="B30" s="85">
        <v>756.26423794000004</v>
      </c>
      <c r="C30" s="85">
        <v>10.770407283000001</v>
      </c>
      <c r="D30" s="85">
        <v>430.05357430999999</v>
      </c>
      <c r="E30" s="85">
        <v>241.89858128</v>
      </c>
      <c r="F30" s="85">
        <v>227.22424513000001</v>
      </c>
      <c r="G30" s="85">
        <v>182.07196733999999</v>
      </c>
      <c r="H30" s="85">
        <v>156.72204726000001</v>
      </c>
      <c r="I30" s="87">
        <v>0.38675336170000002</v>
      </c>
      <c r="J30" s="87">
        <v>1.2537286217000001</v>
      </c>
      <c r="K30" s="85">
        <v>8.1302301800000004E-2</v>
      </c>
      <c r="L30" s="87">
        <v>2.0089424016000001</v>
      </c>
      <c r="M30" s="85">
        <v>5.2458698470999998</v>
      </c>
      <c r="N30" s="87">
        <v>8.5406148034000005</v>
      </c>
      <c r="O30" s="89">
        <v>0.1142567867</v>
      </c>
      <c r="P30" s="89">
        <v>2.824565E-4</v>
      </c>
      <c r="Q30" s="87">
        <v>0.31233950370000002</v>
      </c>
      <c r="R30" s="25"/>
      <c r="S30" s="27" t="s">
        <v>29</v>
      </c>
      <c r="T30" s="91">
        <v>0.47505317902787297</v>
      </c>
      <c r="U30" s="25">
        <v>1.65847958916245</v>
      </c>
      <c r="V30" s="91">
        <v>0.114366907229087</v>
      </c>
      <c r="W30" s="25">
        <v>1.94533767666125</v>
      </c>
      <c r="X30" s="25">
        <v>1.90760550558237</v>
      </c>
      <c r="Y30" s="25">
        <v>1.2012703979397701</v>
      </c>
      <c r="Z30" s="91">
        <v>0.24245420146386901</v>
      </c>
      <c r="AA30" s="25">
        <v>5.6446840768758699</v>
      </c>
      <c r="AB30" s="91">
        <v>2.8320676716002901E-4</v>
      </c>
      <c r="AC30" s="25">
        <v>733.86685932803698</v>
      </c>
      <c r="AD30" s="25">
        <v>8.1465665796943504E-2</v>
      </c>
      <c r="AE30" s="25">
        <v>757.63012418767903</v>
      </c>
      <c r="AF30" s="25">
        <v>6.7978322392567296</v>
      </c>
      <c r="AG30" s="25">
        <v>12.7548263339153</v>
      </c>
      <c r="AH30" s="25">
        <v>1.02822450657272</v>
      </c>
      <c r="AI30" s="25">
        <v>39.288663101265897</v>
      </c>
      <c r="AJ30" s="91">
        <v>0.273307153323191</v>
      </c>
      <c r="AK30" s="25">
        <v>16.621029181701999</v>
      </c>
      <c r="AL30" s="25">
        <v>16.621029181701999</v>
      </c>
      <c r="AM30" s="25">
        <v>5.2579606693011796</v>
      </c>
      <c r="AN30" s="25">
        <v>0</v>
      </c>
      <c r="AO30" s="25">
        <v>1.92658517349546</v>
      </c>
      <c r="AP30" s="25">
        <v>0.26873688369437299</v>
      </c>
      <c r="AQ30" s="91">
        <v>8.2484685179499397</v>
      </c>
      <c r="AR30" s="25">
        <v>0.70905808084172395</v>
      </c>
      <c r="AS30" s="25">
        <v>4.7526102477042498</v>
      </c>
      <c r="AT30" s="25">
        <v>0.126892602597099</v>
      </c>
      <c r="AU30" s="25">
        <v>10.7956923979122</v>
      </c>
      <c r="AV30" s="25">
        <v>0</v>
      </c>
      <c r="AW30" s="91">
        <v>175.32597679701499</v>
      </c>
      <c r="AX30" s="25">
        <v>387.81350070294297</v>
      </c>
      <c r="AY30" s="25">
        <v>43.090307480833502</v>
      </c>
      <c r="AZ30" s="25">
        <v>430.90380818377599</v>
      </c>
      <c r="BA30" s="25">
        <v>2.6763662622900498E-3</v>
      </c>
      <c r="BB30" s="25">
        <v>5.6252731821205302</v>
      </c>
      <c r="BC30" s="25">
        <v>0.47103890904280799</v>
      </c>
      <c r="BD30" s="25">
        <v>30.1930612052474</v>
      </c>
      <c r="BE30" s="25">
        <v>3.8741521226739599</v>
      </c>
      <c r="BF30" s="25">
        <v>2.4298926372682499</v>
      </c>
      <c r="BG30" s="25">
        <v>7.0907791905730297</v>
      </c>
      <c r="BH30" s="25">
        <v>1.0667427525675499</v>
      </c>
      <c r="BI30" s="25">
        <v>3.89901498194964</v>
      </c>
      <c r="BJ30" s="25">
        <v>4.0565668503652699</v>
      </c>
      <c r="BK30" s="25">
        <v>242.35048712058401</v>
      </c>
      <c r="BL30" s="25">
        <v>227.666249998475</v>
      </c>
      <c r="BM30" s="25">
        <v>14.684237122108399</v>
      </c>
      <c r="BN30" s="25">
        <v>0.10756030985962001</v>
      </c>
      <c r="BO30" s="25">
        <v>1.2824853239416401E-2</v>
      </c>
      <c r="BP30" s="25">
        <v>82.9155989131213</v>
      </c>
      <c r="BQ30" s="25">
        <v>5.6025724003372996</v>
      </c>
      <c r="BR30" s="25">
        <v>18.222315382198701</v>
      </c>
      <c r="BS30" s="25">
        <v>2.64651240000661</v>
      </c>
      <c r="BT30" s="25">
        <v>1.64939442781792</v>
      </c>
      <c r="BU30" s="25">
        <v>45.625027640448202</v>
      </c>
      <c r="BV30" s="25">
        <v>3.9535011680660301</v>
      </c>
      <c r="BW30" s="25">
        <v>6.4000585089259499</v>
      </c>
      <c r="BX30" s="25">
        <v>41.583992570423902</v>
      </c>
      <c r="BY30" s="25">
        <v>1.22051476559025E-2</v>
      </c>
      <c r="BZ30" s="25">
        <v>182.55161074410901</v>
      </c>
      <c r="CA30" s="25">
        <v>25.5181582815996</v>
      </c>
      <c r="CB30" s="25">
        <v>1.16206578193779</v>
      </c>
      <c r="CC30" s="25">
        <v>3.4464433574827602</v>
      </c>
      <c r="CD30" s="25">
        <v>8.1773687530534502</v>
      </c>
      <c r="CE30" s="91">
        <v>3.55006771011425E-3</v>
      </c>
      <c r="CF30" s="25">
        <v>9.4034945791034996</v>
      </c>
      <c r="CG30" s="25">
        <v>156.858697519028</v>
      </c>
      <c r="CH30" s="25">
        <v>2.80352614431653</v>
      </c>
      <c r="CK30" s="34">
        <f t="shared" si="0"/>
        <v>0</v>
      </c>
      <c r="CL30" s="54">
        <f t="shared" si="1"/>
        <v>1.8060965720123766E-3</v>
      </c>
      <c r="CM30" s="54">
        <f t="shared" si="2"/>
        <v>2.3476470525036772E-3</v>
      </c>
      <c r="CN30" s="54">
        <f t="shared" si="3"/>
        <v>1.9770417561118156E-3</v>
      </c>
      <c r="CO30" s="54">
        <f t="shared" si="4"/>
        <v>1.868162426553956E-3</v>
      </c>
      <c r="CP30" s="54">
        <f t="shared" si="5"/>
        <v>1.9452363818927016E-3</v>
      </c>
      <c r="CQ30" s="54">
        <f t="shared" si="6"/>
        <v>2.6343616269787627E-3</v>
      </c>
      <c r="CR30" s="54">
        <f t="shared" si="7"/>
        <v>8.7192747553435624E-4</v>
      </c>
      <c r="CS30" s="22">
        <f t="shared" si="8"/>
        <v>2.0093403670829362E-3</v>
      </c>
      <c r="CT30" s="71">
        <f t="shared" si="9"/>
        <v>7.2735220126094022</v>
      </c>
      <c r="CU30" s="22">
        <f t="shared" si="10"/>
        <v>2.3048269502652149E-3</v>
      </c>
      <c r="CV30" s="71">
        <f t="shared" si="11"/>
        <v>-0.44352832236243156</v>
      </c>
      <c r="CW30" s="79">
        <f t="shared" si="13"/>
        <v>9.6379858271475132E-4</v>
      </c>
      <c r="CX30" s="79">
        <f t="shared" si="14"/>
        <v>2.6562219670250393E-3</v>
      </c>
      <c r="CY30" s="71">
        <f t="shared" si="12"/>
        <v>-0.59373501880511892</v>
      </c>
    </row>
    <row r="31" spans="1:103" x14ac:dyDescent="0.25">
      <c r="A31" s="27" t="s">
        <v>30</v>
      </c>
      <c r="B31" s="85">
        <v>3865.9958252000001</v>
      </c>
      <c r="C31" s="85">
        <v>696.04549459999998</v>
      </c>
      <c r="D31" s="85">
        <v>4566.7393142000001</v>
      </c>
      <c r="E31" s="85">
        <v>1700.3039799000001</v>
      </c>
      <c r="F31" s="85">
        <v>1303.6121753</v>
      </c>
      <c r="G31" s="85">
        <v>811.15703399999995</v>
      </c>
      <c r="H31" s="85">
        <v>5304.7289917999997</v>
      </c>
      <c r="I31" s="87">
        <v>4.4392390186000004</v>
      </c>
      <c r="J31" s="87">
        <v>21.113018411999999</v>
      </c>
      <c r="K31" s="85">
        <v>5.2211851921000001</v>
      </c>
      <c r="L31" s="87">
        <v>64.848706186000001</v>
      </c>
      <c r="M31" s="85">
        <v>36.331307025000001</v>
      </c>
      <c r="N31" s="87">
        <v>31.768129390999999</v>
      </c>
      <c r="O31" s="89">
        <v>5.5094613259000003</v>
      </c>
      <c r="P31" s="89">
        <v>0.32119462209999999</v>
      </c>
      <c r="Q31" s="87">
        <v>2.9073804856000001</v>
      </c>
      <c r="R31" s="25"/>
      <c r="S31" s="27" t="s">
        <v>30</v>
      </c>
      <c r="T31" s="91">
        <v>1.5152167836774599</v>
      </c>
      <c r="U31" s="25">
        <v>312.87721292778701</v>
      </c>
      <c r="V31" s="91">
        <v>5.5112518706206197</v>
      </c>
      <c r="W31" s="25">
        <v>10.732040052853799</v>
      </c>
      <c r="X31" s="25">
        <v>10.1991868036152</v>
      </c>
      <c r="Y31" s="25">
        <v>10.699227135453601</v>
      </c>
      <c r="Z31" s="91">
        <v>1.0213059423110999</v>
      </c>
      <c r="AA31" s="25">
        <v>223.91159414094801</v>
      </c>
      <c r="AB31" s="91">
        <v>0.32146621892208799</v>
      </c>
      <c r="AC31" s="25">
        <v>12701.9676897303</v>
      </c>
      <c r="AD31" s="25">
        <v>5.2356210448604097</v>
      </c>
      <c r="AE31" s="25">
        <v>3873.9335043678998</v>
      </c>
      <c r="AF31" s="25">
        <v>71.974330480114702</v>
      </c>
      <c r="AG31" s="25">
        <v>316.17366193283601</v>
      </c>
      <c r="AH31" s="25">
        <v>20.348426283667699</v>
      </c>
      <c r="AI31" s="25">
        <v>19.862401661856101</v>
      </c>
      <c r="AJ31" s="91">
        <v>1.0353587546507099</v>
      </c>
      <c r="AK31" s="25">
        <v>115.586987264825</v>
      </c>
      <c r="AL31" s="25">
        <v>115.586987264825</v>
      </c>
      <c r="AM31" s="25">
        <v>36.412310098149703</v>
      </c>
      <c r="AN31" s="25">
        <v>0</v>
      </c>
      <c r="AO31" s="25">
        <v>167.06311112095301</v>
      </c>
      <c r="AP31" s="25">
        <v>1.2730228157067001</v>
      </c>
      <c r="AQ31" s="91">
        <v>120.819951094098</v>
      </c>
      <c r="AR31" s="25">
        <v>19.171985600815699</v>
      </c>
      <c r="AS31" s="25">
        <v>171.850536122595</v>
      </c>
      <c r="AT31" s="25">
        <v>1.1425760895186501</v>
      </c>
      <c r="AU31" s="25">
        <v>697.93716871266599</v>
      </c>
      <c r="AV31" s="25">
        <v>0</v>
      </c>
      <c r="AW31" s="91">
        <v>5999.2156001256599</v>
      </c>
      <c r="AX31" s="25">
        <v>4120.3537105000596</v>
      </c>
      <c r="AY31" s="25">
        <v>457.81800675716499</v>
      </c>
      <c r="AZ31" s="25">
        <v>4578.1717172572198</v>
      </c>
      <c r="BA31" s="25">
        <v>3.8233415944147101E-2</v>
      </c>
      <c r="BB31" s="25">
        <v>141.57565327287699</v>
      </c>
      <c r="BC31" s="25">
        <v>24.595858864729902</v>
      </c>
      <c r="BD31" s="25">
        <v>2284.4115485520601</v>
      </c>
      <c r="BE31" s="25">
        <v>8.8025261361243796</v>
      </c>
      <c r="BF31" s="25">
        <v>11.6035932185827</v>
      </c>
      <c r="BG31" s="25">
        <v>48.059176580300502</v>
      </c>
      <c r="BH31" s="25">
        <v>15.2390670326338</v>
      </c>
      <c r="BI31" s="25">
        <v>35.233105416205099</v>
      </c>
      <c r="BJ31" s="25">
        <v>3.1589275179814398</v>
      </c>
      <c r="BK31" s="25">
        <v>1704.7282451731201</v>
      </c>
      <c r="BL31" s="25">
        <v>1306.95533247394</v>
      </c>
      <c r="BM31" s="25">
        <v>397.77291269917498</v>
      </c>
      <c r="BN31" s="25">
        <v>0.70462705549584703</v>
      </c>
      <c r="BO31" s="25">
        <v>0.83299528461985295</v>
      </c>
      <c r="BP31" s="25">
        <v>564.39905635564901</v>
      </c>
      <c r="BQ31" s="25">
        <v>4.8345651583414702</v>
      </c>
      <c r="BR31" s="25">
        <v>84.046411525763702</v>
      </c>
      <c r="BS31" s="25">
        <v>15.4190209461135</v>
      </c>
      <c r="BT31" s="25">
        <v>9.6858594961336397</v>
      </c>
      <c r="BU31" s="25">
        <v>211.72063023528801</v>
      </c>
      <c r="BV31" s="25">
        <v>160.372711140512</v>
      </c>
      <c r="BW31" s="25">
        <v>62.723256020546998</v>
      </c>
      <c r="BX31" s="25">
        <v>195.21685919630499</v>
      </c>
      <c r="BY31" s="25">
        <v>10.679796433131401</v>
      </c>
      <c r="BZ31" s="25">
        <v>813.06350822996399</v>
      </c>
      <c r="CA31" s="25">
        <v>1543.69696004398</v>
      </c>
      <c r="CB31" s="25">
        <v>0.14022688773540001</v>
      </c>
      <c r="CC31" s="25">
        <v>22.400356230270699</v>
      </c>
      <c r="CD31" s="25">
        <v>917.83908735540194</v>
      </c>
      <c r="CE31" s="91">
        <v>8.9806508634799401E-2</v>
      </c>
      <c r="CF31" s="25">
        <v>347.26007198630799</v>
      </c>
      <c r="CG31" s="25">
        <v>5318.7146936953304</v>
      </c>
      <c r="CH31" s="25">
        <v>362.86190213356002</v>
      </c>
      <c r="CK31" s="34">
        <f t="shared" si="0"/>
        <v>0</v>
      </c>
      <c r="CL31" s="54">
        <f t="shared" si="1"/>
        <v>2.0532042782247491E-3</v>
      </c>
      <c r="CM31" s="54">
        <f t="shared" si="2"/>
        <v>2.717744928085639E-3</v>
      </c>
      <c r="CN31" s="54">
        <f t="shared" si="3"/>
        <v>2.5034061002061968E-3</v>
      </c>
      <c r="CO31" s="54">
        <f t="shared" si="4"/>
        <v>2.6020437083139709E-3</v>
      </c>
      <c r="CP31" s="54">
        <f t="shared" si="5"/>
        <v>2.5645335608886987E-3</v>
      </c>
      <c r="CQ31" s="54">
        <f t="shared" si="6"/>
        <v>2.3503146124034388E-3</v>
      </c>
      <c r="CR31" s="54">
        <f t="shared" si="7"/>
        <v>2.6364592643563349E-3</v>
      </c>
      <c r="CS31" s="22">
        <f t="shared" si="8"/>
        <v>2.7648612775221992E-3</v>
      </c>
      <c r="CT31" s="71">
        <f t="shared" si="9"/>
        <v>0.78241007512619798</v>
      </c>
      <c r="CU31" s="22">
        <f t="shared" si="10"/>
        <v>2.2295667231009074E-3</v>
      </c>
      <c r="CV31" s="71">
        <f t="shared" si="11"/>
        <v>4.409526447323044</v>
      </c>
      <c r="CW31" s="79">
        <f t="shared" si="13"/>
        <v>3.2499451665121958E-4</v>
      </c>
      <c r="CX31" s="79">
        <f t="shared" si="14"/>
        <v>8.4558334231211237E-4</v>
      </c>
      <c r="CY31" s="71">
        <f t="shared" si="12"/>
        <v>-0.6070084066472452</v>
      </c>
    </row>
    <row r="32" spans="1:103" x14ac:dyDescent="0.25">
      <c r="A32" s="27" t="s">
        <v>31</v>
      </c>
      <c r="B32" s="85">
        <v>2373.9132328000001</v>
      </c>
      <c r="C32" s="85">
        <v>43.525189109999999</v>
      </c>
      <c r="D32" s="85">
        <v>3198.1580244000002</v>
      </c>
      <c r="E32" s="85">
        <v>1781.907639</v>
      </c>
      <c r="F32" s="85">
        <v>504.74444571999999</v>
      </c>
      <c r="G32" s="85">
        <v>226.33076266</v>
      </c>
      <c r="H32" s="85">
        <v>1565.6769305</v>
      </c>
      <c r="I32" s="87">
        <v>1.7734521352999999</v>
      </c>
      <c r="J32" s="87">
        <v>6.1520839209</v>
      </c>
      <c r="K32" s="85">
        <v>3.0264001399999998</v>
      </c>
      <c r="L32" s="87">
        <v>30.800143423000002</v>
      </c>
      <c r="M32" s="85">
        <v>6.8413155979000004</v>
      </c>
      <c r="N32" s="87">
        <v>7.8242167824999997</v>
      </c>
      <c r="O32" s="89">
        <v>0.13147842239999999</v>
      </c>
      <c r="P32" s="89">
        <v>0.16871776159999999</v>
      </c>
      <c r="Q32" s="87">
        <v>0.77502530199999997</v>
      </c>
      <c r="R32" s="25"/>
      <c r="S32" s="27" t="s">
        <v>31</v>
      </c>
      <c r="T32" s="91">
        <v>0.65764808080645798</v>
      </c>
      <c r="U32" s="25">
        <v>3.30102311230783</v>
      </c>
      <c r="V32" s="91">
        <v>0.13167488970115199</v>
      </c>
      <c r="W32" s="25">
        <v>13.9873203499971</v>
      </c>
      <c r="X32" s="25">
        <v>13.9350731316565</v>
      </c>
      <c r="Y32" s="25">
        <v>4.8057229401599599</v>
      </c>
      <c r="Z32" s="91">
        <v>0.31529949445504601</v>
      </c>
      <c r="AA32" s="25">
        <v>91.707187543229097</v>
      </c>
      <c r="AB32" s="91">
        <v>0.169180819821553</v>
      </c>
      <c r="AC32" s="25">
        <v>13920.7664636273</v>
      </c>
      <c r="AD32" s="25">
        <v>3.0346933388448898</v>
      </c>
      <c r="AE32" s="25">
        <v>2379.1580628043798</v>
      </c>
      <c r="AF32" s="25">
        <v>18.247841175628601</v>
      </c>
      <c r="AG32" s="25">
        <v>265.92997445636098</v>
      </c>
      <c r="AH32" s="25">
        <v>21.170607213157801</v>
      </c>
      <c r="AI32" s="25">
        <v>79.587149845961306</v>
      </c>
      <c r="AJ32" s="91">
        <v>0.378354806314812</v>
      </c>
      <c r="AK32" s="25">
        <v>75.694336832457694</v>
      </c>
      <c r="AL32" s="25">
        <v>75.694336832457694</v>
      </c>
      <c r="AM32" s="25">
        <v>6.8598663788753003</v>
      </c>
      <c r="AN32" s="25">
        <v>0</v>
      </c>
      <c r="AO32" s="25">
        <v>17.5946604606713</v>
      </c>
      <c r="AP32" s="25">
        <v>0.40315132524971398</v>
      </c>
      <c r="AQ32" s="91">
        <v>16.903587750899</v>
      </c>
      <c r="AR32" s="25">
        <v>1.76971600698556</v>
      </c>
      <c r="AS32" s="25">
        <v>2.5890327574407399</v>
      </c>
      <c r="AT32" s="25">
        <v>0.77359046858611002</v>
      </c>
      <c r="AU32" s="25">
        <v>43.643063099037001</v>
      </c>
      <c r="AV32" s="25">
        <v>0</v>
      </c>
      <c r="AW32" s="91">
        <v>1857.3282158346899</v>
      </c>
      <c r="AX32" s="25">
        <v>2885.2304674961701</v>
      </c>
      <c r="AY32" s="25">
        <v>320.58107927391802</v>
      </c>
      <c r="AZ32" s="25">
        <v>3205.81154677009</v>
      </c>
      <c r="BA32" s="25">
        <v>3.43718713303505E-3</v>
      </c>
      <c r="BB32" s="25">
        <v>51.030176551175302</v>
      </c>
      <c r="BC32" s="25">
        <v>14.4962347571884</v>
      </c>
      <c r="BD32" s="25">
        <v>745.21683592064096</v>
      </c>
      <c r="BE32" s="25">
        <v>14.6335311974955</v>
      </c>
      <c r="BF32" s="25">
        <v>3.1381976805171998</v>
      </c>
      <c r="BG32" s="25">
        <v>22.733358270914898</v>
      </c>
      <c r="BH32" s="25">
        <v>6.6342794395851099</v>
      </c>
      <c r="BI32" s="25">
        <v>10.0097618818785</v>
      </c>
      <c r="BJ32" s="25">
        <v>3.8641002234384501</v>
      </c>
      <c r="BK32" s="25">
        <v>1786.4543420334701</v>
      </c>
      <c r="BL32" s="25">
        <v>505.94622950957302</v>
      </c>
      <c r="BM32" s="25">
        <v>1280.5081125239001</v>
      </c>
      <c r="BN32" s="25">
        <v>0.74157186961865496</v>
      </c>
      <c r="BO32" s="25">
        <v>0.26657079466922301</v>
      </c>
      <c r="BP32" s="25">
        <v>242.48404475514801</v>
      </c>
      <c r="BQ32" s="25">
        <v>1.3228196111267201</v>
      </c>
      <c r="BR32" s="25">
        <v>23.0319992085407</v>
      </c>
      <c r="BS32" s="25">
        <v>5.7656557363713103</v>
      </c>
      <c r="BT32" s="25">
        <v>3.8051102803728001</v>
      </c>
      <c r="BU32" s="25">
        <v>58.443713161042297</v>
      </c>
      <c r="BV32" s="25">
        <v>186.80863020106401</v>
      </c>
      <c r="BW32" s="25">
        <v>36.0072552817781</v>
      </c>
      <c r="BX32" s="25">
        <v>52.148641863787198</v>
      </c>
      <c r="BY32" s="25">
        <v>6.4193834960989804</v>
      </c>
      <c r="BZ32" s="25">
        <v>226.643712668088</v>
      </c>
      <c r="CA32" s="25">
        <v>450.382054825323</v>
      </c>
      <c r="CB32" s="25">
        <v>0</v>
      </c>
      <c r="CC32" s="25">
        <v>0.27970413028914698</v>
      </c>
      <c r="CD32" s="25">
        <v>129.363431756935</v>
      </c>
      <c r="CE32" s="91">
        <v>0</v>
      </c>
      <c r="CF32" s="25">
        <v>79.262617021523596</v>
      </c>
      <c r="CG32" s="25">
        <v>1569.5344590397699</v>
      </c>
      <c r="CH32" s="25">
        <v>31.806428614059499</v>
      </c>
      <c r="CK32" s="34">
        <f t="shared" si="0"/>
        <v>0</v>
      </c>
      <c r="CL32" s="54">
        <f t="shared" si="1"/>
        <v>2.2093604483570594E-3</v>
      </c>
      <c r="CM32" s="54">
        <f t="shared" si="2"/>
        <v>2.7081786764694216E-3</v>
      </c>
      <c r="CN32" s="54">
        <f t="shared" si="3"/>
        <v>2.3931032524653604E-3</v>
      </c>
      <c r="CO32" s="54">
        <f t="shared" si="4"/>
        <v>2.551592986054911E-3</v>
      </c>
      <c r="CP32" s="54">
        <f t="shared" si="5"/>
        <v>2.3809747680506445E-3</v>
      </c>
      <c r="CQ32" s="54">
        <f t="shared" si="6"/>
        <v>1.3827108803504396E-3</v>
      </c>
      <c r="CR32" s="54">
        <f t="shared" si="7"/>
        <v>2.4638087619634078E-3</v>
      </c>
      <c r="CS32" s="22">
        <f t="shared" si="8"/>
        <v>2.7402849792658264E-3</v>
      </c>
      <c r="CT32" s="71">
        <f t="shared" si="9"/>
        <v>1.4575968946928006</v>
      </c>
      <c r="CU32" s="22">
        <f t="shared" si="10"/>
        <v>2.711580939343618E-3</v>
      </c>
      <c r="CV32" s="71">
        <f t="shared" si="11"/>
        <v>-0.66910007360334278</v>
      </c>
      <c r="CW32" s="79">
        <f t="shared" si="13"/>
        <v>1.4942931133922548E-3</v>
      </c>
      <c r="CX32" s="79">
        <f t="shared" si="14"/>
        <v>2.7445730500552964E-3</v>
      </c>
      <c r="CY32" s="71">
        <f t="shared" si="12"/>
        <v>-1.8513375114170745E-3</v>
      </c>
    </row>
    <row r="33" spans="1:103" x14ac:dyDescent="0.25">
      <c r="A33" s="27" t="s">
        <v>32</v>
      </c>
      <c r="B33" s="85">
        <v>23847.976198</v>
      </c>
      <c r="C33" s="85">
        <v>524.26488093</v>
      </c>
      <c r="D33" s="85">
        <v>12589.206111</v>
      </c>
      <c r="E33" s="85">
        <v>2480.472307</v>
      </c>
      <c r="F33" s="85">
        <v>1720.3824110999999</v>
      </c>
      <c r="G33" s="85">
        <v>6676.7596936</v>
      </c>
      <c r="H33" s="85">
        <v>4872.1789580000004</v>
      </c>
      <c r="I33" s="87">
        <v>18.764706002</v>
      </c>
      <c r="J33" s="87">
        <v>17.846640232999999</v>
      </c>
      <c r="K33" s="85">
        <v>12.985897096</v>
      </c>
      <c r="L33" s="87">
        <v>230.45554935999999</v>
      </c>
      <c r="M33" s="85">
        <v>152.03013928999999</v>
      </c>
      <c r="N33" s="87">
        <v>171.27295125000001</v>
      </c>
      <c r="O33" s="89">
        <v>4.7687210021000004</v>
      </c>
      <c r="P33" s="89">
        <v>0.231094776</v>
      </c>
      <c r="Q33" s="87">
        <v>2.3405807897000002</v>
      </c>
      <c r="R33" s="25"/>
      <c r="S33" s="27" t="s">
        <v>32</v>
      </c>
      <c r="T33" s="91">
        <v>6.3937472963922302</v>
      </c>
      <c r="U33" s="25">
        <v>66.781549311648902</v>
      </c>
      <c r="V33" s="91">
        <v>4.78170546303308</v>
      </c>
      <c r="W33" s="25">
        <v>22.457427892131498</v>
      </c>
      <c r="X33" s="25">
        <v>17.6094330253223</v>
      </c>
      <c r="Y33" s="25">
        <v>25.3026917606179</v>
      </c>
      <c r="Z33" s="91">
        <v>44.286184290076399</v>
      </c>
      <c r="AA33" s="25">
        <v>162.622283222005</v>
      </c>
      <c r="AB33" s="91">
        <v>0.23172854058079301</v>
      </c>
      <c r="AC33" s="25">
        <v>77759.613590867302</v>
      </c>
      <c r="AD33" s="25">
        <v>13.021144364155001</v>
      </c>
      <c r="AE33" s="25">
        <v>23905.2367667203</v>
      </c>
      <c r="AF33" s="25">
        <v>190.33801106600899</v>
      </c>
      <c r="AG33" s="25">
        <v>1102.68110433435</v>
      </c>
      <c r="AH33" s="25">
        <v>32.204676035671604</v>
      </c>
      <c r="AI33" s="25">
        <v>85.604254038956299</v>
      </c>
      <c r="AJ33" s="91">
        <v>3.83676158792517</v>
      </c>
      <c r="AK33" s="25">
        <v>152.48774252295101</v>
      </c>
      <c r="AL33" s="25">
        <v>152.48774252295101</v>
      </c>
      <c r="AM33" s="25">
        <v>152.37528424565599</v>
      </c>
      <c r="AN33" s="25">
        <v>0</v>
      </c>
      <c r="AO33" s="25">
        <v>312.74358510542203</v>
      </c>
      <c r="AP33" s="25">
        <v>4.1286198600961797</v>
      </c>
      <c r="AQ33" s="91">
        <v>166.15404827007299</v>
      </c>
      <c r="AR33" s="25">
        <v>14.795153076638501</v>
      </c>
      <c r="AS33" s="25">
        <v>63.970051538683897</v>
      </c>
      <c r="AT33" s="25">
        <v>2.8835429960146799</v>
      </c>
      <c r="AU33" s="25">
        <v>525.59133209450999</v>
      </c>
      <c r="AV33" s="25">
        <v>0</v>
      </c>
      <c r="AW33" s="91">
        <v>6201.7464354370904</v>
      </c>
      <c r="AX33" s="25">
        <v>11356.989106978101</v>
      </c>
      <c r="AY33" s="25">
        <v>1261.88609690164</v>
      </c>
      <c r="AZ33" s="25">
        <v>12618.875203879799</v>
      </c>
      <c r="BA33" s="25">
        <v>5.8722514498942398E-2</v>
      </c>
      <c r="BB33" s="25">
        <v>194.590870328915</v>
      </c>
      <c r="BC33" s="25">
        <v>22.690431941665601</v>
      </c>
      <c r="BD33" s="25">
        <v>1745.75982826886</v>
      </c>
      <c r="BE33" s="25">
        <v>56.438452845230103</v>
      </c>
      <c r="BF33" s="25">
        <v>75.362873919762905</v>
      </c>
      <c r="BG33" s="25">
        <v>91.459080708455204</v>
      </c>
      <c r="BH33" s="25">
        <v>20.951160151788201</v>
      </c>
      <c r="BI33" s="25">
        <v>14.960841204506201</v>
      </c>
      <c r="BJ33" s="25">
        <v>41.271213590425297</v>
      </c>
      <c r="BK33" s="25">
        <v>2486.85516538608</v>
      </c>
      <c r="BL33" s="25">
        <v>1724.75400703837</v>
      </c>
      <c r="BM33" s="25">
        <v>762.10115834771204</v>
      </c>
      <c r="BN33" s="25">
        <v>2.8459161142366698</v>
      </c>
      <c r="BO33" s="25">
        <v>0.58914987759487902</v>
      </c>
      <c r="BP33" s="25">
        <v>407.16536646229798</v>
      </c>
      <c r="BQ33" s="25">
        <v>63.890956037141002</v>
      </c>
      <c r="BR33" s="25">
        <v>149.41551473910999</v>
      </c>
      <c r="BS33" s="25">
        <v>27.104941551282199</v>
      </c>
      <c r="BT33" s="25">
        <v>25.112168388255899</v>
      </c>
      <c r="BU33" s="25">
        <v>376.66264962603998</v>
      </c>
      <c r="BV33" s="25">
        <v>255.65424052203099</v>
      </c>
      <c r="BW33" s="25">
        <v>47.3160450740477</v>
      </c>
      <c r="BX33" s="25">
        <v>295.55312341573102</v>
      </c>
      <c r="BY33" s="25">
        <v>5.9641213908027799</v>
      </c>
      <c r="BZ33" s="25">
        <v>6694.0228117690704</v>
      </c>
      <c r="CA33" s="25">
        <v>1467.49894840668</v>
      </c>
      <c r="CB33" s="25">
        <v>13.568751323013901</v>
      </c>
      <c r="CC33" s="25">
        <v>82.379942341437896</v>
      </c>
      <c r="CD33" s="25">
        <v>713.47959797370902</v>
      </c>
      <c r="CE33" s="91">
        <v>0.171044575547875</v>
      </c>
      <c r="CF33" s="25">
        <v>316.728912279101</v>
      </c>
      <c r="CG33" s="25">
        <v>4884.31008811212</v>
      </c>
      <c r="CH33" s="25">
        <v>234.834275856625</v>
      </c>
      <c r="CK33" s="34">
        <f t="shared" si="0"/>
        <v>0</v>
      </c>
      <c r="CL33" s="54">
        <f t="shared" si="1"/>
        <v>2.4010661636395636E-3</v>
      </c>
      <c r="CM33" s="54">
        <f t="shared" si="2"/>
        <v>2.5301163834529255E-3</v>
      </c>
      <c r="CN33" s="54">
        <f t="shared" si="3"/>
        <v>2.3567088042093453E-3</v>
      </c>
      <c r="CO33" s="54">
        <f t="shared" si="4"/>
        <v>2.5732431553729851E-3</v>
      </c>
      <c r="CP33" s="54">
        <f t="shared" si="5"/>
        <v>2.5410605863930716E-3</v>
      </c>
      <c r="CQ33" s="54">
        <f t="shared" si="6"/>
        <v>2.5855533164714476E-3</v>
      </c>
      <c r="CR33" s="54">
        <f t="shared" si="7"/>
        <v>2.4898777768005654E-3</v>
      </c>
      <c r="CS33" s="22">
        <f t="shared" si="8"/>
        <v>2.7142728680529544E-3</v>
      </c>
      <c r="CT33" s="71">
        <f t="shared" si="9"/>
        <v>-0.33832037047306529</v>
      </c>
      <c r="CU33" s="22">
        <f t="shared" si="10"/>
        <v>2.270240343578366E-3</v>
      </c>
      <c r="CV33" s="71">
        <f t="shared" si="11"/>
        <v>-0.62650231065786055</v>
      </c>
      <c r="CW33" s="79">
        <f t="shared" si="13"/>
        <v>2.7228392953501843E-3</v>
      </c>
      <c r="CX33" s="79">
        <f t="shared" si="14"/>
        <v>2.7424444280514846E-3</v>
      </c>
      <c r="CY33" s="71">
        <f t="shared" si="12"/>
        <v>0.23197755390629901</v>
      </c>
    </row>
    <row r="34" spans="1:103" x14ac:dyDescent="0.25">
      <c r="A34" s="27" t="s">
        <v>33</v>
      </c>
      <c r="B34" s="85">
        <v>20098.396661999999</v>
      </c>
      <c r="C34" s="85">
        <v>1286.6623532000001</v>
      </c>
      <c r="D34" s="85">
        <v>27128.387900999998</v>
      </c>
      <c r="E34" s="85">
        <v>11296.313369</v>
      </c>
      <c r="F34" s="85">
        <v>7590.4085038000003</v>
      </c>
      <c r="G34" s="85">
        <v>13825.185061</v>
      </c>
      <c r="H34" s="85">
        <v>26162.631237000001</v>
      </c>
      <c r="I34" s="87">
        <v>299.92606401</v>
      </c>
      <c r="J34" s="87">
        <v>51.357034544999998</v>
      </c>
      <c r="K34" s="85">
        <v>74.712363949999997</v>
      </c>
      <c r="L34" s="87">
        <v>609.30110330000002</v>
      </c>
      <c r="M34" s="85">
        <v>642.89482174</v>
      </c>
      <c r="N34" s="87">
        <v>3342.8440205000002</v>
      </c>
      <c r="O34" s="89">
        <v>65.435432226000003</v>
      </c>
      <c r="P34" s="89">
        <v>2.5482815969999999</v>
      </c>
      <c r="Q34" s="87">
        <v>15.626447062</v>
      </c>
      <c r="R34" s="25"/>
      <c r="S34" s="27" t="s">
        <v>33</v>
      </c>
      <c r="T34" s="91">
        <v>34.960358038350897</v>
      </c>
      <c r="U34" s="25">
        <v>479.667103385747</v>
      </c>
      <c r="V34" s="91">
        <v>65.613090051204196</v>
      </c>
      <c r="W34" s="25">
        <v>172.58354437183701</v>
      </c>
      <c r="X34" s="25">
        <v>162.98091493470599</v>
      </c>
      <c r="Y34" s="25">
        <v>179.64480621571099</v>
      </c>
      <c r="Z34" s="91">
        <v>1528.7470567264099</v>
      </c>
      <c r="AA34" s="25">
        <v>548.89765836933304</v>
      </c>
      <c r="AB34" s="91">
        <v>2.5498404983540301</v>
      </c>
      <c r="AC34" s="25">
        <v>39991.349341622103</v>
      </c>
      <c r="AD34" s="25">
        <v>74.905091911083403</v>
      </c>
      <c r="AE34" s="25">
        <v>20139.607763795899</v>
      </c>
      <c r="AF34" s="25">
        <v>1093.8454701421499</v>
      </c>
      <c r="AG34" s="25">
        <v>788.42306254260097</v>
      </c>
      <c r="AH34" s="25">
        <v>129.74201646505301</v>
      </c>
      <c r="AI34" s="25">
        <v>189.26965890279899</v>
      </c>
      <c r="AJ34" s="91">
        <v>21.162771486272099</v>
      </c>
      <c r="AK34" s="25">
        <v>296.43856171541898</v>
      </c>
      <c r="AL34" s="25">
        <v>296.43856171541898</v>
      </c>
      <c r="AM34" s="25">
        <v>644.37520934934503</v>
      </c>
      <c r="AN34" s="25">
        <v>0</v>
      </c>
      <c r="AO34" s="25">
        <v>420.33108492923799</v>
      </c>
      <c r="AP34" s="25">
        <v>43.481108739204799</v>
      </c>
      <c r="AQ34" s="91">
        <v>1986.99674834246</v>
      </c>
      <c r="AR34" s="25">
        <v>81.000415387177497</v>
      </c>
      <c r="AS34" s="25">
        <v>2279.24825275696</v>
      </c>
      <c r="AT34" s="25">
        <v>51.174671624097499</v>
      </c>
      <c r="AU34" s="25">
        <v>1289.87467002013</v>
      </c>
      <c r="AV34" s="25">
        <v>0</v>
      </c>
      <c r="AW34" s="91">
        <v>28014.372563643501</v>
      </c>
      <c r="AX34" s="25">
        <v>24473.934012807102</v>
      </c>
      <c r="AY34" s="25">
        <v>2719.3272136772498</v>
      </c>
      <c r="AZ34" s="25">
        <v>27193.261226484301</v>
      </c>
      <c r="BA34" s="25">
        <v>0.42135203671024302</v>
      </c>
      <c r="BB34" s="25">
        <v>649.94228301844601</v>
      </c>
      <c r="BC34" s="25">
        <v>47.853082592194497</v>
      </c>
      <c r="BD34" s="25">
        <v>7318.9762236262304</v>
      </c>
      <c r="BE34" s="25">
        <v>116.381533426302</v>
      </c>
      <c r="BF34" s="25">
        <v>183.67082781450301</v>
      </c>
      <c r="BG34" s="25">
        <v>277.350351679646</v>
      </c>
      <c r="BH34" s="25">
        <v>97.179801175416102</v>
      </c>
      <c r="BI34" s="25">
        <v>44.378604617360303</v>
      </c>
      <c r="BJ34" s="25">
        <v>168.52294633223599</v>
      </c>
      <c r="BK34" s="25">
        <v>11320.372796502999</v>
      </c>
      <c r="BL34" s="25">
        <v>7606.4593197447302</v>
      </c>
      <c r="BM34" s="25">
        <v>3713.91347675832</v>
      </c>
      <c r="BN34" s="25">
        <v>10.4839709988591</v>
      </c>
      <c r="BO34" s="25">
        <v>6.64067969485827</v>
      </c>
      <c r="BP34" s="25">
        <v>2703.0791420127098</v>
      </c>
      <c r="BQ34" s="25">
        <v>281.78484713757302</v>
      </c>
      <c r="BR34" s="25">
        <v>649.43476943203405</v>
      </c>
      <c r="BS34" s="25">
        <v>40.930862703638198</v>
      </c>
      <c r="BT34" s="25">
        <v>41.208792833810101</v>
      </c>
      <c r="BU34" s="25">
        <v>1621.21817151187</v>
      </c>
      <c r="BV34" s="25">
        <v>509.09079535472199</v>
      </c>
      <c r="BW34" s="25">
        <v>303.89980882333799</v>
      </c>
      <c r="BX34" s="25">
        <v>1003.8179607468099</v>
      </c>
      <c r="BY34" s="25">
        <v>8.6231662115633494</v>
      </c>
      <c r="BZ34" s="25">
        <v>13859.003877131099</v>
      </c>
      <c r="CA34" s="25">
        <v>4366.7387178767003</v>
      </c>
      <c r="CB34" s="25">
        <v>28.356052070294901</v>
      </c>
      <c r="CC34" s="25">
        <v>3280.9357454221899</v>
      </c>
      <c r="CD34" s="25">
        <v>1613.30821098097</v>
      </c>
      <c r="CE34" s="91">
        <v>9.8932025886291495</v>
      </c>
      <c r="CF34" s="25">
        <v>2027.2191344538101</v>
      </c>
      <c r="CG34" s="25">
        <v>26227.886247382801</v>
      </c>
      <c r="CH34" s="25">
        <v>923.821273057285</v>
      </c>
      <c r="CK34" s="34">
        <f t="shared" si="0"/>
        <v>0</v>
      </c>
      <c r="CL34" s="54">
        <f t="shared" si="1"/>
        <v>2.0504671337200418E-3</v>
      </c>
      <c r="CM34" s="54">
        <f t="shared" si="2"/>
        <v>2.4966276600389302E-3</v>
      </c>
      <c r="CN34" s="54">
        <f t="shared" si="3"/>
        <v>2.3913446578929013E-3</v>
      </c>
      <c r="CO34" s="54">
        <f t="shared" si="4"/>
        <v>2.1298477403278405E-3</v>
      </c>
      <c r="CP34" s="54">
        <f t="shared" si="5"/>
        <v>2.1146181969908997E-3</v>
      </c>
      <c r="CQ34" s="54">
        <f t="shared" si="6"/>
        <v>2.4461745706753604E-3</v>
      </c>
      <c r="CR34" s="54">
        <f t="shared" si="7"/>
        <v>2.4942067100083634E-3</v>
      </c>
      <c r="CS34" s="22">
        <f t="shared" si="8"/>
        <v>2.5795992911211625E-3</v>
      </c>
      <c r="CT34" s="71">
        <f t="shared" si="9"/>
        <v>-0.51347772044085349</v>
      </c>
      <c r="CU34" s="22">
        <f t="shared" si="10"/>
        <v>2.3026902057452399E-3</v>
      </c>
      <c r="CV34" s="71">
        <f t="shared" si="11"/>
        <v>-0.318170923088405</v>
      </c>
      <c r="CW34" s="79">
        <f t="shared" si="13"/>
        <v>2.7150095775420381E-3</v>
      </c>
      <c r="CX34" s="79">
        <f t="shared" si="14"/>
        <v>6.1174610995326788E-4</v>
      </c>
      <c r="CY34" s="71">
        <f t="shared" si="12"/>
        <v>2.2748756912595174</v>
      </c>
    </row>
    <row r="35" spans="1:103" x14ac:dyDescent="0.25">
      <c r="A35" s="27" t="s">
        <v>34</v>
      </c>
      <c r="B35" s="85">
        <v>6286.6722444999996</v>
      </c>
      <c r="C35" s="85">
        <v>209.51075402999999</v>
      </c>
      <c r="D35" s="85">
        <v>3538.5917362999999</v>
      </c>
      <c r="E35" s="85">
        <v>1560.3353575000001</v>
      </c>
      <c r="F35" s="85">
        <v>1322.5141263</v>
      </c>
      <c r="G35" s="85">
        <v>1879.8414018999999</v>
      </c>
      <c r="H35" s="85">
        <v>2241.7793781999999</v>
      </c>
      <c r="I35" s="87">
        <v>40.675159252999997</v>
      </c>
      <c r="J35" s="87">
        <v>11.559320455</v>
      </c>
      <c r="K35" s="85">
        <v>15.04977912</v>
      </c>
      <c r="L35" s="87">
        <v>9.1304471904</v>
      </c>
      <c r="M35" s="85">
        <v>16.605537426000001</v>
      </c>
      <c r="N35" s="87">
        <v>205.84154724000001</v>
      </c>
      <c r="O35" s="89">
        <v>4.7414502093999999</v>
      </c>
      <c r="P35" s="89">
        <v>2.8000000000000001E-2</v>
      </c>
      <c r="Q35" s="87">
        <v>1.6567942751</v>
      </c>
      <c r="R35" s="25"/>
      <c r="S35" s="27" t="s">
        <v>34</v>
      </c>
      <c r="T35" s="91">
        <v>6.12127544505696</v>
      </c>
      <c r="U35" s="25">
        <v>13.392941983120201</v>
      </c>
      <c r="V35" s="91">
        <v>4.7542403489919698</v>
      </c>
      <c r="W35" s="25">
        <v>11.1557995430214</v>
      </c>
      <c r="X35" s="25">
        <v>10.669599341557101</v>
      </c>
      <c r="Y35" s="25">
        <v>18.415439921328101</v>
      </c>
      <c r="Z35" s="91">
        <v>2.9348053627533401</v>
      </c>
      <c r="AA35" s="25">
        <v>93.9323866573488</v>
      </c>
      <c r="AB35" s="91">
        <v>2.8076887693513599E-2</v>
      </c>
      <c r="AC35" s="25">
        <v>10273.509494301299</v>
      </c>
      <c r="AD35" s="25">
        <v>15.0511978237147</v>
      </c>
      <c r="AE35" s="25">
        <v>6304.2507955312403</v>
      </c>
      <c r="AF35" s="25">
        <v>69.538564525453907</v>
      </c>
      <c r="AG35" s="25">
        <v>330.22278187980299</v>
      </c>
      <c r="AH35" s="25">
        <v>12.2361226728431</v>
      </c>
      <c r="AI35" s="25">
        <v>275.06438683067699</v>
      </c>
      <c r="AJ35" s="91">
        <v>3.5217036286479502</v>
      </c>
      <c r="AK35" s="25">
        <v>29.187729846803101</v>
      </c>
      <c r="AL35" s="25">
        <v>29.187729846803101</v>
      </c>
      <c r="AM35" s="25">
        <v>16.651347156447699</v>
      </c>
      <c r="AN35" s="25">
        <v>0</v>
      </c>
      <c r="AO35" s="25">
        <v>20.7343507895221</v>
      </c>
      <c r="AP35" s="25">
        <v>3.38872455341986</v>
      </c>
      <c r="AQ35" s="91">
        <v>94.6728571151517</v>
      </c>
      <c r="AR35" s="25">
        <v>8.6840187387445695</v>
      </c>
      <c r="AS35" s="25">
        <v>12.5781949062296</v>
      </c>
      <c r="AT35" s="25">
        <v>1.5517552964494401</v>
      </c>
      <c r="AU35" s="25">
        <v>210.09426232400301</v>
      </c>
      <c r="AV35" s="25">
        <v>0</v>
      </c>
      <c r="AW35" s="91">
        <v>2641.4476083709401</v>
      </c>
      <c r="AX35" s="25">
        <v>3193.5015899292798</v>
      </c>
      <c r="AY35" s="25">
        <v>354.83295697790402</v>
      </c>
      <c r="AZ35" s="25">
        <v>3548.3345469071901</v>
      </c>
      <c r="BA35" s="25">
        <v>2.52789851753638E-2</v>
      </c>
      <c r="BB35" s="25">
        <v>74.482584056383203</v>
      </c>
      <c r="BC35" s="25">
        <v>10.9409678676344</v>
      </c>
      <c r="BD35" s="25">
        <v>807.56409415949997</v>
      </c>
      <c r="BE35" s="25">
        <v>14.194804467666399</v>
      </c>
      <c r="BF35" s="25">
        <v>10.3244525289549</v>
      </c>
      <c r="BG35" s="25">
        <v>48.0343859223862</v>
      </c>
      <c r="BH35" s="25">
        <v>26.366604389490501</v>
      </c>
      <c r="BI35" s="25">
        <v>2.7699443399086099</v>
      </c>
      <c r="BJ35" s="25">
        <v>6.5374468061530999</v>
      </c>
      <c r="BK35" s="25">
        <v>1564.58490102263</v>
      </c>
      <c r="BL35" s="25">
        <v>1326.1097864191099</v>
      </c>
      <c r="BM35" s="25">
        <v>238.47511460352601</v>
      </c>
      <c r="BN35" s="25">
        <v>0.90004923427966999</v>
      </c>
      <c r="BO35" s="25">
        <v>2.1673976216537798</v>
      </c>
      <c r="BP35" s="25">
        <v>839.61348533915202</v>
      </c>
      <c r="BQ35" s="25">
        <v>0.38797161394864199</v>
      </c>
      <c r="BR35" s="25">
        <v>67.547596118101595</v>
      </c>
      <c r="BS35" s="25">
        <v>11.144803571046699</v>
      </c>
      <c r="BT35" s="25">
        <v>5.6074163920258604</v>
      </c>
      <c r="BU35" s="25">
        <v>170.60311217888301</v>
      </c>
      <c r="BV35" s="25">
        <v>327.02363381026402</v>
      </c>
      <c r="BW35" s="25">
        <v>62.3479766232904</v>
      </c>
      <c r="BX35" s="25">
        <v>44.904181872936498</v>
      </c>
      <c r="BY35" s="25">
        <v>1.71718953159565</v>
      </c>
      <c r="BZ35" s="25">
        <v>1885.0514652244799</v>
      </c>
      <c r="CA35" s="25">
        <v>480.66601277559602</v>
      </c>
      <c r="CB35" s="25">
        <v>26.132808367863099</v>
      </c>
      <c r="CC35" s="25">
        <v>2.6034734353213498</v>
      </c>
      <c r="CD35" s="25">
        <v>157.64675209656599</v>
      </c>
      <c r="CE35" s="91">
        <v>0</v>
      </c>
      <c r="CF35" s="25">
        <v>132.694938095444</v>
      </c>
      <c r="CG35" s="25">
        <v>2247.9164074141299</v>
      </c>
      <c r="CH35" s="25">
        <v>51.577262592719201</v>
      </c>
      <c r="CK35" s="34">
        <f t="shared" ref="CK35:CK51" si="15">AN35/AZ35</f>
        <v>0</v>
      </c>
      <c r="CL35" s="54">
        <f t="shared" ref="CL35:CL51" si="16">+(AE35-B35)/B35</f>
        <v>2.7961615219593543E-3</v>
      </c>
      <c r="CM35" s="54">
        <f t="shared" ref="CM35:CM51" si="17">+(AU35-C35)/C35</f>
        <v>2.7850994890671423E-3</v>
      </c>
      <c r="CN35" s="54">
        <f t="shared" ref="CN35:CN51" si="18">+(AZ35-D35)/D35</f>
        <v>2.7533016898347927E-3</v>
      </c>
      <c r="CO35" s="54">
        <f t="shared" ref="CO35:CO51" si="19">+(BK35-E35)/E35</f>
        <v>2.7234808864669926E-3</v>
      </c>
      <c r="CP35" s="54">
        <f t="shared" ref="CP35:CP51" si="20">+(BL35-F35)/F35</f>
        <v>2.7188065878505693E-3</v>
      </c>
      <c r="CQ35" s="54">
        <f t="shared" ref="CQ35:CQ51" si="21">+(BZ35-G35)/G35</f>
        <v>2.7715440883544894E-3</v>
      </c>
      <c r="CR35" s="54">
        <f t="shared" ref="CR35:CR51" si="22">+(CG35-H35)/H35</f>
        <v>2.737570553913151E-3</v>
      </c>
      <c r="CS35" s="22">
        <f t="shared" ref="CS35:CS51" si="23">+(AD35-K35)/K35</f>
        <v>9.4267411062175574E-5</v>
      </c>
      <c r="CT35" s="71">
        <f t="shared" ref="CT35:CT51" si="24">+(AL35-L35)/L35</f>
        <v>2.1967470199588774</v>
      </c>
      <c r="CU35" s="22">
        <f t="shared" ref="CU35:CU51" si="25">+(AM35-M35)/M35</f>
        <v>2.7587020686226601E-3</v>
      </c>
      <c r="CV35" s="71">
        <f t="shared" ref="CV35:CV51" si="26">+(AS35-N35)/N35</f>
        <v>-0.93889379926024297</v>
      </c>
      <c r="CW35" s="79">
        <f t="shared" si="13"/>
        <v>2.6975163772917378E-3</v>
      </c>
      <c r="CX35" s="79">
        <f t="shared" si="14"/>
        <v>2.7459890540570864E-3</v>
      </c>
      <c r="CY35" s="71">
        <f t="shared" ref="CY35:CY51" si="27">+(AT35-Q35)/Q35</f>
        <v>-6.3398926607360462E-2</v>
      </c>
    </row>
    <row r="36" spans="1:103" x14ac:dyDescent="0.25">
      <c r="A36" s="27" t="s">
        <v>35</v>
      </c>
      <c r="B36" s="85">
        <v>149147.74210999999</v>
      </c>
      <c r="C36" s="85">
        <v>2639.6743885000001</v>
      </c>
      <c r="D36" s="85">
        <v>36953.337147999999</v>
      </c>
      <c r="E36" s="85">
        <v>12883.546773</v>
      </c>
      <c r="F36" s="85">
        <v>10357.933303</v>
      </c>
      <c r="G36" s="85">
        <v>30365.765866000002</v>
      </c>
      <c r="H36" s="85">
        <v>18577.730399</v>
      </c>
      <c r="I36" s="87">
        <v>70.449009126999997</v>
      </c>
      <c r="J36" s="87">
        <v>93.520889961999998</v>
      </c>
      <c r="K36" s="85">
        <v>2.4761141368000001</v>
      </c>
      <c r="L36" s="87">
        <v>109.15038946</v>
      </c>
      <c r="M36" s="85">
        <v>1068.4949128000001</v>
      </c>
      <c r="N36" s="87">
        <v>333.33729514999999</v>
      </c>
      <c r="O36" s="89">
        <v>9.3455479896</v>
      </c>
      <c r="P36" s="89">
        <v>5.1450553429000001</v>
      </c>
      <c r="Q36" s="87">
        <v>4.0973579361999999</v>
      </c>
      <c r="R36" s="25"/>
      <c r="S36" s="27" t="s">
        <v>35</v>
      </c>
      <c r="T36" s="91">
        <v>55.704147217751498</v>
      </c>
      <c r="U36" s="25">
        <v>179.594028462935</v>
      </c>
      <c r="V36" s="91">
        <v>9.3706257963308897</v>
      </c>
      <c r="W36" s="25">
        <v>199.81647689763801</v>
      </c>
      <c r="X36" s="25">
        <v>123.724753614473</v>
      </c>
      <c r="Y36" s="25">
        <v>233.986870566074</v>
      </c>
      <c r="Z36" s="91">
        <v>26.465580079015901</v>
      </c>
      <c r="AA36" s="25">
        <v>787.36405278236998</v>
      </c>
      <c r="AB36" s="91">
        <v>5.1591311370669297</v>
      </c>
      <c r="AC36" s="25">
        <v>32302.6819453793</v>
      </c>
      <c r="AD36" s="25">
        <v>2.4828996740425899</v>
      </c>
      <c r="AE36" s="25">
        <v>149547.66119441</v>
      </c>
      <c r="AF36" s="25">
        <v>627.531464654616</v>
      </c>
      <c r="AG36" s="25">
        <v>676.33379390257403</v>
      </c>
      <c r="AH36" s="25">
        <v>111.141159322839</v>
      </c>
      <c r="AI36" s="25">
        <v>392.77747366098299</v>
      </c>
      <c r="AJ36" s="91">
        <v>37.950552820618903</v>
      </c>
      <c r="AK36" s="25">
        <v>353.60621056083698</v>
      </c>
      <c r="AL36" s="25">
        <v>353.60621056083698</v>
      </c>
      <c r="AM36" s="25">
        <v>1071.30638270751</v>
      </c>
      <c r="AN36" s="25">
        <v>0</v>
      </c>
      <c r="AO36" s="25">
        <v>798.74274113460899</v>
      </c>
      <c r="AP36" s="25">
        <v>27.1838150832778</v>
      </c>
      <c r="AQ36" s="91">
        <v>1931.87264243973</v>
      </c>
      <c r="AR36" s="25">
        <v>124.684492904858</v>
      </c>
      <c r="AS36" s="25">
        <v>300.03818703814198</v>
      </c>
      <c r="AT36" s="25">
        <v>24.868869427466301</v>
      </c>
      <c r="AU36" s="25">
        <v>2646.9214253463201</v>
      </c>
      <c r="AV36" s="25">
        <v>0</v>
      </c>
      <c r="AW36" s="91">
        <v>20154.158332104202</v>
      </c>
      <c r="AX36" s="25">
        <v>33341.698971674101</v>
      </c>
      <c r="AY36" s="25">
        <v>3704.62873326719</v>
      </c>
      <c r="AZ36" s="25">
        <v>37046.327704941301</v>
      </c>
      <c r="BA36" s="25">
        <v>1.30900994695119</v>
      </c>
      <c r="BB36" s="25">
        <v>894.89670259009199</v>
      </c>
      <c r="BC36" s="25">
        <v>154.21721090736699</v>
      </c>
      <c r="BD36" s="25">
        <v>5803.0482186866802</v>
      </c>
      <c r="BE36" s="25">
        <v>230.17704663414801</v>
      </c>
      <c r="BF36" s="25">
        <v>498.47417010499498</v>
      </c>
      <c r="BG36" s="25">
        <v>424.09657784586301</v>
      </c>
      <c r="BH36" s="25">
        <v>366.02499262708301</v>
      </c>
      <c r="BI36" s="25">
        <v>92.190134218775697</v>
      </c>
      <c r="BJ36" s="25">
        <v>204.80257154808501</v>
      </c>
      <c r="BK36" s="25">
        <v>12914.1422417507</v>
      </c>
      <c r="BL36" s="25">
        <v>10382.478376359501</v>
      </c>
      <c r="BM36" s="25">
        <v>2531.6638653912901</v>
      </c>
      <c r="BN36" s="25">
        <v>40.341227580482503</v>
      </c>
      <c r="BO36" s="25">
        <v>24.722545102209502</v>
      </c>
      <c r="BP36" s="25">
        <v>3628.3359294444799</v>
      </c>
      <c r="BQ36" s="25">
        <v>305.87221880214003</v>
      </c>
      <c r="BR36" s="25">
        <v>615.73028555200904</v>
      </c>
      <c r="BS36" s="25">
        <v>116.446996458605</v>
      </c>
      <c r="BT36" s="25">
        <v>135.65056932577099</v>
      </c>
      <c r="BU36" s="25">
        <v>1547.29954540418</v>
      </c>
      <c r="BV36" s="25">
        <v>565.87867893467796</v>
      </c>
      <c r="BW36" s="25">
        <v>432.11260047399298</v>
      </c>
      <c r="BX36" s="25">
        <v>1533.0369185146301</v>
      </c>
      <c r="BY36" s="25">
        <v>32.946835814657497</v>
      </c>
      <c r="BZ36" s="25">
        <v>30447.210117588798</v>
      </c>
      <c r="CA36" s="25">
        <v>5069.5612501206697</v>
      </c>
      <c r="CB36" s="25">
        <v>114.023189449429</v>
      </c>
      <c r="CC36" s="25">
        <v>96.692386143866798</v>
      </c>
      <c r="CD36" s="25">
        <v>1886.09443678703</v>
      </c>
      <c r="CE36" s="91">
        <v>4.6880930014715598E-2</v>
      </c>
      <c r="CF36" s="25">
        <v>1854.75283999459</v>
      </c>
      <c r="CG36" s="25">
        <v>18626.234147158499</v>
      </c>
      <c r="CH36" s="25">
        <v>979.84107033996895</v>
      </c>
      <c r="CK36" s="34">
        <f t="shared" si="15"/>
        <v>0</v>
      </c>
      <c r="CL36" s="54">
        <f t="shared" si="16"/>
        <v>2.6813619753965749E-3</v>
      </c>
      <c r="CM36" s="54">
        <f t="shared" si="17"/>
        <v>2.7454283293017003E-3</v>
      </c>
      <c r="CN36" s="54">
        <f t="shared" si="18"/>
        <v>2.5164319143591899E-3</v>
      </c>
      <c r="CO36" s="54">
        <f t="shared" si="19"/>
        <v>2.3747706504872478E-3</v>
      </c>
      <c r="CP36" s="54">
        <f t="shared" si="20"/>
        <v>2.3696882999228895E-3</v>
      </c>
      <c r="CQ36" s="54">
        <f t="shared" si="21"/>
        <v>2.6821076059204032E-3</v>
      </c>
      <c r="CR36" s="54">
        <f t="shared" si="22"/>
        <v>2.6108543464011887E-3</v>
      </c>
      <c r="CS36" s="22">
        <f t="shared" si="23"/>
        <v>2.7403976019292316E-3</v>
      </c>
      <c r="CT36" s="71">
        <f t="shared" si="24"/>
        <v>2.2396239015750097</v>
      </c>
      <c r="CU36" s="22">
        <f t="shared" si="25"/>
        <v>2.6312431382031235E-3</v>
      </c>
      <c r="CV36" s="71">
        <f t="shared" si="26"/>
        <v>-9.9896137025032208E-2</v>
      </c>
      <c r="CW36" s="79">
        <f t="shared" si="13"/>
        <v>2.68339606824522E-3</v>
      </c>
      <c r="CX36" s="79">
        <f t="shared" si="14"/>
        <v>2.7357906239733115E-3</v>
      </c>
      <c r="CY36" s="71">
        <f t="shared" si="27"/>
        <v>5.0694891231617323</v>
      </c>
    </row>
    <row r="37" spans="1:103" x14ac:dyDescent="0.25">
      <c r="A37" s="27" t="s">
        <v>36</v>
      </c>
      <c r="B37" s="85">
        <v>20751.574321</v>
      </c>
      <c r="C37" s="85">
        <v>3449.6735023000001</v>
      </c>
      <c r="D37" s="85">
        <v>33316.121139000003</v>
      </c>
      <c r="E37" s="85">
        <v>6955.3778468999999</v>
      </c>
      <c r="F37" s="85">
        <v>4858.1086212</v>
      </c>
      <c r="G37" s="85">
        <v>24132.659672999998</v>
      </c>
      <c r="H37" s="85">
        <v>19956.181757999999</v>
      </c>
      <c r="I37" s="87">
        <v>119.62425113</v>
      </c>
      <c r="J37" s="87">
        <v>102.16093907</v>
      </c>
      <c r="K37" s="85">
        <v>7.9097934969999999</v>
      </c>
      <c r="L37" s="87">
        <v>375.11058420000001</v>
      </c>
      <c r="M37" s="85">
        <v>201.84949796000001</v>
      </c>
      <c r="N37" s="87">
        <v>2654.3179350999999</v>
      </c>
      <c r="O37" s="89">
        <v>65.207101699999996</v>
      </c>
      <c r="P37" s="89">
        <v>11.428199466000001</v>
      </c>
      <c r="Q37" s="87">
        <v>9.5898306621000007</v>
      </c>
      <c r="R37" s="25"/>
      <c r="S37" s="27" t="s">
        <v>36</v>
      </c>
      <c r="T37" s="91">
        <v>6.6860492727000196</v>
      </c>
      <c r="U37" s="25">
        <v>76.135094941676996</v>
      </c>
      <c r="V37" s="91">
        <v>65.385667731429194</v>
      </c>
      <c r="W37" s="25">
        <v>97.714721173889799</v>
      </c>
      <c r="X37" s="25">
        <v>81.806171868701995</v>
      </c>
      <c r="Y37" s="25">
        <v>50.266451794280698</v>
      </c>
      <c r="Z37" s="91">
        <v>141.37317467901099</v>
      </c>
      <c r="AA37" s="25">
        <v>689.20169256544796</v>
      </c>
      <c r="AB37" s="91">
        <v>11.4595294890854</v>
      </c>
      <c r="AC37" s="25">
        <v>26032.092731095501</v>
      </c>
      <c r="AD37" s="25">
        <v>7.9315376022762996</v>
      </c>
      <c r="AE37" s="25">
        <v>20808.238169489101</v>
      </c>
      <c r="AF37" s="25">
        <v>612.24191140243204</v>
      </c>
      <c r="AG37" s="25">
        <v>4316.3840705061502</v>
      </c>
      <c r="AH37" s="25">
        <v>228.369968594124</v>
      </c>
      <c r="AI37" s="25">
        <v>273.13131697738299</v>
      </c>
      <c r="AJ37" s="91">
        <v>4.1548169768260896</v>
      </c>
      <c r="AK37" s="25">
        <v>622.77532021918103</v>
      </c>
      <c r="AL37" s="25">
        <v>622.77532021918103</v>
      </c>
      <c r="AM37" s="25">
        <v>202.39336562505301</v>
      </c>
      <c r="AN37" s="25">
        <v>0</v>
      </c>
      <c r="AO37" s="25">
        <v>587.19021017913099</v>
      </c>
      <c r="AP37" s="25">
        <v>17.008219304021701</v>
      </c>
      <c r="AQ37" s="91">
        <v>505.26655859501602</v>
      </c>
      <c r="AR37" s="25">
        <v>18.904253052801099</v>
      </c>
      <c r="AS37" s="25">
        <v>565.550328879978</v>
      </c>
      <c r="AT37" s="25">
        <v>6.94910832089277</v>
      </c>
      <c r="AU37" s="25">
        <v>3459.1285616230498</v>
      </c>
      <c r="AV37" s="25">
        <v>0</v>
      </c>
      <c r="AW37" s="91">
        <v>24460.218593236601</v>
      </c>
      <c r="AX37" s="25">
        <v>30066.1159341208</v>
      </c>
      <c r="AY37" s="25">
        <v>3340.6775946263601</v>
      </c>
      <c r="AZ37" s="25">
        <v>33406.793528747199</v>
      </c>
      <c r="BA37" s="25">
        <v>0.13136755521302701</v>
      </c>
      <c r="BB37" s="25">
        <v>804.04041362943894</v>
      </c>
      <c r="BC37" s="25">
        <v>64.930059631056395</v>
      </c>
      <c r="BD37" s="25">
        <v>8970.7263074473194</v>
      </c>
      <c r="BE37" s="25">
        <v>152.712266936373</v>
      </c>
      <c r="BF37" s="25">
        <v>107.840950973799</v>
      </c>
      <c r="BG37" s="25">
        <v>166.77977678488901</v>
      </c>
      <c r="BH37" s="25">
        <v>62.009943645672003</v>
      </c>
      <c r="BI37" s="25">
        <v>75.178194384166204</v>
      </c>
      <c r="BJ37" s="25">
        <v>100.48199731422299</v>
      </c>
      <c r="BK37" s="25">
        <v>6974.0061030316101</v>
      </c>
      <c r="BL37" s="25">
        <v>4871.2114473780503</v>
      </c>
      <c r="BM37" s="25">
        <v>2102.7946556535599</v>
      </c>
      <c r="BN37" s="25">
        <v>11.008530541289799</v>
      </c>
      <c r="BO37" s="25">
        <v>2.9136132369472598</v>
      </c>
      <c r="BP37" s="25">
        <v>1746.5026548677499</v>
      </c>
      <c r="BQ37" s="25">
        <v>151.75317102134599</v>
      </c>
      <c r="BR37" s="25">
        <v>293.84983650082302</v>
      </c>
      <c r="BS37" s="25">
        <v>74.372267649046094</v>
      </c>
      <c r="BT37" s="25">
        <v>80.771612135994403</v>
      </c>
      <c r="BU37" s="25">
        <v>736.99608779929099</v>
      </c>
      <c r="BV37" s="25">
        <v>2353.6563088169501</v>
      </c>
      <c r="BW37" s="25">
        <v>191.793021454647</v>
      </c>
      <c r="BX37" s="25">
        <v>824.74885059738699</v>
      </c>
      <c r="BY37" s="25">
        <v>26.568611903345101</v>
      </c>
      <c r="BZ37" s="25">
        <v>24196.224041184301</v>
      </c>
      <c r="CA37" s="25">
        <v>5023.8002080489296</v>
      </c>
      <c r="CB37" s="25">
        <v>41.229541734472399</v>
      </c>
      <c r="CC37" s="25">
        <v>438.625697202651</v>
      </c>
      <c r="CD37" s="25">
        <v>1147.24557223994</v>
      </c>
      <c r="CE37" s="91">
        <v>1.3434089828006399</v>
      </c>
      <c r="CF37" s="25">
        <v>1147.81249624575</v>
      </c>
      <c r="CG37" s="25">
        <v>20010.629300504799</v>
      </c>
      <c r="CH37" s="25">
        <v>408.46837596347098</v>
      </c>
      <c r="CK37" s="34">
        <f t="shared" si="15"/>
        <v>0</v>
      </c>
      <c r="CL37" s="54">
        <f t="shared" si="16"/>
        <v>2.7305807074000515E-3</v>
      </c>
      <c r="CM37" s="54">
        <f t="shared" si="17"/>
        <v>2.7408562916883907E-3</v>
      </c>
      <c r="CN37" s="54">
        <f t="shared" si="18"/>
        <v>2.7215770217936643E-3</v>
      </c>
      <c r="CO37" s="54">
        <f t="shared" si="19"/>
        <v>2.6782522160047418E-3</v>
      </c>
      <c r="CP37" s="54">
        <f t="shared" si="20"/>
        <v>2.6971044082611949E-3</v>
      </c>
      <c r="CQ37" s="54">
        <f t="shared" si="21"/>
        <v>2.6339561840927066E-3</v>
      </c>
      <c r="CR37" s="54">
        <f t="shared" si="22"/>
        <v>2.7283547105885391E-3</v>
      </c>
      <c r="CS37" s="22">
        <f t="shared" si="23"/>
        <v>2.7490104873846193E-3</v>
      </c>
      <c r="CT37" s="71">
        <f t="shared" si="24"/>
        <v>0.66024459573002103</v>
      </c>
      <c r="CU37" s="22">
        <f t="shared" si="25"/>
        <v>2.6944216881865952E-3</v>
      </c>
      <c r="CV37" s="71">
        <f t="shared" si="26"/>
        <v>-0.78693195664268778</v>
      </c>
      <c r="CW37" s="79">
        <f t="shared" si="13"/>
        <v>2.7384445370802119E-3</v>
      </c>
      <c r="CX37" s="79">
        <f t="shared" si="14"/>
        <v>2.741466245720409E-3</v>
      </c>
      <c r="CY37" s="71">
        <f t="shared" si="27"/>
        <v>-0.27536694173794307</v>
      </c>
    </row>
    <row r="38" spans="1:103" x14ac:dyDescent="0.25">
      <c r="A38" s="27" t="s">
        <v>37</v>
      </c>
      <c r="B38" s="85">
        <v>15811.938192</v>
      </c>
      <c r="C38" s="85">
        <v>565.38137325000002</v>
      </c>
      <c r="D38" s="85">
        <v>9915.7370418999999</v>
      </c>
      <c r="E38" s="85">
        <v>4714.1435934000001</v>
      </c>
      <c r="F38" s="85">
        <v>3692.0226797999999</v>
      </c>
      <c r="G38" s="85">
        <v>1434.4601628999999</v>
      </c>
      <c r="H38" s="85">
        <v>7721.3023138999997</v>
      </c>
      <c r="I38" s="87">
        <v>112.8232659</v>
      </c>
      <c r="J38" s="87">
        <v>25.416375943999999</v>
      </c>
      <c r="K38" s="85">
        <v>4.7260905446999999</v>
      </c>
      <c r="L38" s="87">
        <v>184.41472268999999</v>
      </c>
      <c r="M38" s="85">
        <v>169.66223095999999</v>
      </c>
      <c r="N38" s="87">
        <v>1394.9056163</v>
      </c>
      <c r="O38" s="89">
        <v>22.694166861999999</v>
      </c>
      <c r="P38" s="89"/>
      <c r="Q38" s="87">
        <v>1.4175480163</v>
      </c>
      <c r="R38" s="25"/>
      <c r="S38" s="27" t="s">
        <v>37</v>
      </c>
      <c r="T38" s="91">
        <v>6.0837821016339504</v>
      </c>
      <c r="U38" s="25">
        <v>78.251776981690199</v>
      </c>
      <c r="V38" s="91">
        <v>22.7563227111362</v>
      </c>
      <c r="W38" s="25">
        <v>109.594722571365</v>
      </c>
      <c r="X38" s="25">
        <v>105.657422961294</v>
      </c>
      <c r="Y38" s="25">
        <v>30.119139488847299</v>
      </c>
      <c r="Z38" s="91">
        <v>614.84334837693905</v>
      </c>
      <c r="AA38" s="25">
        <v>179.31884100542899</v>
      </c>
      <c r="AB38" s="91">
        <v>0</v>
      </c>
      <c r="AC38" s="25">
        <v>27766.510564922999</v>
      </c>
      <c r="AD38" s="25">
        <v>4.7390493253989101</v>
      </c>
      <c r="AE38" s="25">
        <v>15853.713898796799</v>
      </c>
      <c r="AF38" s="25">
        <v>174.18492474346201</v>
      </c>
      <c r="AG38" s="25">
        <v>323.23712658278998</v>
      </c>
      <c r="AH38" s="25">
        <v>30.163095996857599</v>
      </c>
      <c r="AI38" s="25">
        <v>135.74627933878699</v>
      </c>
      <c r="AJ38" s="91">
        <v>3.5923712026102801</v>
      </c>
      <c r="AK38" s="25">
        <v>80.079725661969903</v>
      </c>
      <c r="AL38" s="25">
        <v>80.079725661969903</v>
      </c>
      <c r="AM38" s="25">
        <v>170.07936338395299</v>
      </c>
      <c r="AN38" s="25">
        <v>0</v>
      </c>
      <c r="AO38" s="25">
        <v>144.388152947034</v>
      </c>
      <c r="AP38" s="25">
        <v>11.0895911421318</v>
      </c>
      <c r="AQ38" s="91">
        <v>528.55721908426597</v>
      </c>
      <c r="AR38" s="25">
        <v>24.529268894834001</v>
      </c>
      <c r="AS38" s="25">
        <v>717.75613661719603</v>
      </c>
      <c r="AT38" s="25">
        <v>13.958044773049799</v>
      </c>
      <c r="AU38" s="25">
        <v>566.93234718695498</v>
      </c>
      <c r="AV38" s="25">
        <v>0</v>
      </c>
      <c r="AW38" s="91">
        <v>8232.1794410180901</v>
      </c>
      <c r="AX38" s="25">
        <v>8948.1175560773008</v>
      </c>
      <c r="AY38" s="25">
        <v>994.23570979789201</v>
      </c>
      <c r="AZ38" s="25">
        <v>9942.3532658751992</v>
      </c>
      <c r="BA38" s="25">
        <v>4.7264006526835101E-2</v>
      </c>
      <c r="BB38" s="25">
        <v>142.87329780556399</v>
      </c>
      <c r="BC38" s="25">
        <v>14.3852060851976</v>
      </c>
      <c r="BD38" s="25">
        <v>1663.72090111079</v>
      </c>
      <c r="BE38" s="25">
        <v>58.016643351686803</v>
      </c>
      <c r="BF38" s="25">
        <v>78.858850080634099</v>
      </c>
      <c r="BG38" s="25">
        <v>121.458907047625</v>
      </c>
      <c r="BH38" s="25">
        <v>47.974862217959704</v>
      </c>
      <c r="BI38" s="25">
        <v>12.8369214821673</v>
      </c>
      <c r="BJ38" s="25">
        <v>113.479489171227</v>
      </c>
      <c r="BK38" s="25">
        <v>4724.1046775468603</v>
      </c>
      <c r="BL38" s="25">
        <v>3700.0100097800801</v>
      </c>
      <c r="BM38" s="25">
        <v>1024.09466776677</v>
      </c>
      <c r="BN38" s="25">
        <v>7.0199799408058796</v>
      </c>
      <c r="BO38" s="25">
        <v>3.9369022432028702</v>
      </c>
      <c r="BP38" s="25">
        <v>827.05584268919904</v>
      </c>
      <c r="BQ38" s="25">
        <v>383.22467098397601</v>
      </c>
      <c r="BR38" s="25">
        <v>287.10996004122597</v>
      </c>
      <c r="BS38" s="25">
        <v>13.2259736650186</v>
      </c>
      <c r="BT38" s="25">
        <v>17.759188589978798</v>
      </c>
      <c r="BU38" s="25">
        <v>719.18368949001501</v>
      </c>
      <c r="BV38" s="25">
        <v>116.66158642005701</v>
      </c>
      <c r="BW38" s="25">
        <v>107.293198080876</v>
      </c>
      <c r="BX38" s="25">
        <v>882.89372113295701</v>
      </c>
      <c r="BY38" s="25">
        <v>4.2960034863318999</v>
      </c>
      <c r="BZ38" s="25">
        <v>1438.2306155132601</v>
      </c>
      <c r="CA38" s="25">
        <v>1098.6255246153</v>
      </c>
      <c r="CB38" s="25">
        <v>1.47619001438515E-2</v>
      </c>
      <c r="CC38" s="25">
        <v>1355.73950031814</v>
      </c>
      <c r="CD38" s="25">
        <v>500.67632386087502</v>
      </c>
      <c r="CE38" s="91">
        <v>2.7458663708315201</v>
      </c>
      <c r="CF38" s="25">
        <v>452.85561502675603</v>
      </c>
      <c r="CG38" s="25">
        <v>7738.2387662935398</v>
      </c>
      <c r="CH38" s="25">
        <v>467.76809836229302</v>
      </c>
      <c r="CK38" s="34">
        <f t="shared" si="15"/>
        <v>0</v>
      </c>
      <c r="CL38" s="54">
        <f t="shared" si="16"/>
        <v>2.6420358016537057E-3</v>
      </c>
      <c r="CM38" s="54">
        <f t="shared" si="17"/>
        <v>2.7432349389925016E-3</v>
      </c>
      <c r="CN38" s="54">
        <f t="shared" si="18"/>
        <v>2.6842406028648839E-3</v>
      </c>
      <c r="CO38" s="54">
        <f t="shared" si="19"/>
        <v>2.1130209442084386E-3</v>
      </c>
      <c r="CP38" s="54">
        <f t="shared" si="20"/>
        <v>2.1634021978740544E-3</v>
      </c>
      <c r="CQ38" s="54">
        <f t="shared" si="21"/>
        <v>2.6284819270530361E-3</v>
      </c>
      <c r="CR38" s="54">
        <f t="shared" si="22"/>
        <v>2.1934709593031797E-3</v>
      </c>
      <c r="CS38" s="22">
        <f t="shared" si="23"/>
        <v>2.7419662353787596E-3</v>
      </c>
      <c r="CT38" s="71">
        <f t="shared" si="24"/>
        <v>-0.56576283881312761</v>
      </c>
      <c r="CU38" s="22">
        <f t="shared" si="25"/>
        <v>2.4586050860745238E-3</v>
      </c>
      <c r="CV38" s="71">
        <f t="shared" si="26"/>
        <v>-0.48544465788226532</v>
      </c>
      <c r="CW38" s="79">
        <f t="shared" si="13"/>
        <v>2.7388469254747741E-3</v>
      </c>
      <c r="CX38" s="79" t="e">
        <f t="shared" si="14"/>
        <v>#DIV/0!</v>
      </c>
      <c r="CY38" s="71">
        <f t="shared" si="27"/>
        <v>8.8466116227105047</v>
      </c>
    </row>
    <row r="39" spans="1:103" x14ac:dyDescent="0.25">
      <c r="A39" s="27" t="s">
        <v>38</v>
      </c>
      <c r="B39" s="85">
        <v>33550.88132</v>
      </c>
      <c r="C39" s="85">
        <v>1498.5761591</v>
      </c>
      <c r="D39" s="85">
        <v>31742.006899</v>
      </c>
      <c r="E39" s="85">
        <v>14577.589963</v>
      </c>
      <c r="F39" s="85">
        <v>10548.267029000001</v>
      </c>
      <c r="G39" s="85">
        <v>15715.432441999999</v>
      </c>
      <c r="H39" s="85">
        <v>11526.005961000001</v>
      </c>
      <c r="I39" s="87">
        <v>18.754651029000001</v>
      </c>
      <c r="J39" s="87">
        <v>89.719434906999993</v>
      </c>
      <c r="K39" s="85">
        <v>39.416920259999998</v>
      </c>
      <c r="L39" s="87">
        <v>266.98428630000001</v>
      </c>
      <c r="M39" s="85">
        <v>1737.8419895</v>
      </c>
      <c r="N39" s="87">
        <v>297.72577747999998</v>
      </c>
      <c r="O39" s="89">
        <v>4.0661703371</v>
      </c>
      <c r="P39" s="89">
        <v>0.1625943916</v>
      </c>
      <c r="Q39" s="87">
        <v>20.530108664</v>
      </c>
      <c r="R39" s="25"/>
      <c r="S39" s="27" t="s">
        <v>130</v>
      </c>
      <c r="T39" s="91">
        <v>21.439671757882799</v>
      </c>
      <c r="U39" s="25">
        <v>119.46997748194499</v>
      </c>
      <c r="V39" s="91">
        <v>4.07666378543811</v>
      </c>
      <c r="W39" s="25">
        <v>91.490517859347307</v>
      </c>
      <c r="X39" s="25">
        <v>41.866705582667201</v>
      </c>
      <c r="Y39" s="25">
        <v>92.654612854526405</v>
      </c>
      <c r="Z39" s="91">
        <v>23.107203678672299</v>
      </c>
      <c r="AA39" s="25">
        <v>724.97209712589301</v>
      </c>
      <c r="AB39" s="91">
        <v>0.163006038251133</v>
      </c>
      <c r="AC39" s="25">
        <v>17397.386683645698</v>
      </c>
      <c r="AD39" s="25">
        <v>39.515865069255597</v>
      </c>
      <c r="AE39" s="25">
        <v>33636.822306457798</v>
      </c>
      <c r="AF39" s="25">
        <v>346.69289364821498</v>
      </c>
      <c r="AG39" s="25">
        <v>681.25604557474196</v>
      </c>
      <c r="AH39" s="25">
        <v>53.962070969164103</v>
      </c>
      <c r="AI39" s="25">
        <v>62.125321938160901</v>
      </c>
      <c r="AJ39" s="91">
        <v>10.1023005280574</v>
      </c>
      <c r="AK39" s="25">
        <v>320.53655146868499</v>
      </c>
      <c r="AL39" s="25">
        <v>320.53655146868499</v>
      </c>
      <c r="AM39" s="25">
        <v>1739.9002722346499</v>
      </c>
      <c r="AN39" s="25">
        <v>0</v>
      </c>
      <c r="AO39" s="25">
        <v>759.07682465284199</v>
      </c>
      <c r="AP39" s="25">
        <v>11.0969809354107</v>
      </c>
      <c r="AQ39" s="91">
        <v>546.69621435505303</v>
      </c>
      <c r="AR39" s="25">
        <v>42.9276675530704</v>
      </c>
      <c r="AS39" s="25">
        <v>192.343757591615</v>
      </c>
      <c r="AT39" s="25">
        <v>8.1403901464022397</v>
      </c>
      <c r="AU39" s="25">
        <v>1502.59914039153</v>
      </c>
      <c r="AV39" s="25">
        <v>0</v>
      </c>
      <c r="AW39" s="91">
        <v>12502.61023423</v>
      </c>
      <c r="AX39" s="25">
        <v>28642.964271508001</v>
      </c>
      <c r="AY39" s="25">
        <v>3182.5493470487199</v>
      </c>
      <c r="AZ39" s="25">
        <v>31825.513618556699</v>
      </c>
      <c r="BA39" s="25">
        <v>0.12432475273768601</v>
      </c>
      <c r="BB39" s="25">
        <v>499.86982912711198</v>
      </c>
      <c r="BC39" s="25">
        <v>160.46944354580299</v>
      </c>
      <c r="BD39" s="25">
        <v>3757.0304621046198</v>
      </c>
      <c r="BE39" s="25">
        <v>261.801403667057</v>
      </c>
      <c r="BF39" s="25">
        <v>476.30481477824202</v>
      </c>
      <c r="BG39" s="25">
        <v>371.56383842490698</v>
      </c>
      <c r="BH39" s="25">
        <v>323.04336153948799</v>
      </c>
      <c r="BI39" s="25">
        <v>108.919880656095</v>
      </c>
      <c r="BJ39" s="25">
        <v>197.28531148409601</v>
      </c>
      <c r="BK39" s="25">
        <v>14612.8806229273</v>
      </c>
      <c r="BL39" s="25">
        <v>10573.802392126499</v>
      </c>
      <c r="BM39" s="25">
        <v>4039.0782308007601</v>
      </c>
      <c r="BN39" s="25">
        <v>16.868573745377098</v>
      </c>
      <c r="BO39" s="25">
        <v>14.165915319212701</v>
      </c>
      <c r="BP39" s="25">
        <v>3489.27633511466</v>
      </c>
      <c r="BQ39" s="25">
        <v>270.29306045316002</v>
      </c>
      <c r="BR39" s="25">
        <v>633.64215215364004</v>
      </c>
      <c r="BS39" s="25">
        <v>149.37771076572</v>
      </c>
      <c r="BT39" s="25">
        <v>123.32315770190201</v>
      </c>
      <c r="BU39" s="25">
        <v>1588.6407170907801</v>
      </c>
      <c r="BV39" s="25">
        <v>786.25554393169</v>
      </c>
      <c r="BW39" s="25">
        <v>434.65021220699202</v>
      </c>
      <c r="BX39" s="25">
        <v>1934.4133914240199</v>
      </c>
      <c r="BY39" s="25">
        <v>19.763112055402001</v>
      </c>
      <c r="BZ39" s="25">
        <v>15757.113236741699</v>
      </c>
      <c r="CA39" s="25">
        <v>2328.45234398705</v>
      </c>
      <c r="CB39" s="25">
        <v>36.241196053572601</v>
      </c>
      <c r="CC39" s="25">
        <v>130.39635577282601</v>
      </c>
      <c r="CD39" s="25">
        <v>1606.37544221451</v>
      </c>
      <c r="CE39" s="91">
        <v>0.45015345633095499</v>
      </c>
      <c r="CF39" s="25">
        <v>919.68577007331101</v>
      </c>
      <c r="CG39" s="25">
        <v>11556.019232648199</v>
      </c>
      <c r="CH39" s="25">
        <v>494.30490006184198</v>
      </c>
      <c r="CK39" s="34">
        <f t="shared" si="15"/>
        <v>0</v>
      </c>
      <c r="CL39" s="54">
        <f t="shared" si="16"/>
        <v>2.5615120401194101E-3</v>
      </c>
      <c r="CM39" s="54">
        <f t="shared" si="17"/>
        <v>2.6845357622304901E-3</v>
      </c>
      <c r="CN39" s="54">
        <f t="shared" si="18"/>
        <v>2.6307952053066233E-3</v>
      </c>
      <c r="CO39" s="54">
        <f t="shared" si="19"/>
        <v>2.4208843860248452E-3</v>
      </c>
      <c r="CP39" s="54">
        <f t="shared" si="20"/>
        <v>2.4208112153679203E-3</v>
      </c>
      <c r="CQ39" s="54">
        <f t="shared" si="21"/>
        <v>2.6522206687934857E-3</v>
      </c>
      <c r="CR39" s="54">
        <f t="shared" si="22"/>
        <v>2.6039611422857996E-3</v>
      </c>
      <c r="CS39" s="22">
        <f t="shared" si="23"/>
        <v>2.5102115691166102E-3</v>
      </c>
      <c r="CT39" s="71">
        <f t="shared" si="24"/>
        <v>0.20058208634986988</v>
      </c>
      <c r="CU39" s="22">
        <f t="shared" si="25"/>
        <v>1.1843900349318799E-3</v>
      </c>
      <c r="CV39" s="71">
        <f t="shared" si="26"/>
        <v>-0.35395665360371464</v>
      </c>
      <c r="CW39" s="79">
        <f t="shared" si="13"/>
        <v>2.5806711151195902E-3</v>
      </c>
      <c r="CX39" s="79">
        <f t="shared" si="14"/>
        <v>2.5317395457630063E-3</v>
      </c>
      <c r="CY39" s="71">
        <f t="shared" si="27"/>
        <v>-0.60349015781506343</v>
      </c>
    </row>
    <row r="40" spans="1:103" x14ac:dyDescent="0.25">
      <c r="A40" s="27" t="s">
        <v>39</v>
      </c>
      <c r="B40" s="85">
        <v>678.1072269</v>
      </c>
      <c r="C40" s="85">
        <v>15.46036926</v>
      </c>
      <c r="D40" s="85">
        <v>777.05759422000006</v>
      </c>
      <c r="E40" s="85">
        <v>151.71938621999999</v>
      </c>
      <c r="F40" s="85">
        <v>88.268929438000001</v>
      </c>
      <c r="G40" s="85">
        <v>159.64602113999999</v>
      </c>
      <c r="H40" s="85">
        <v>578.55918956000005</v>
      </c>
      <c r="I40" s="87">
        <v>3.2461502069999999</v>
      </c>
      <c r="J40" s="87">
        <v>1.0028728807</v>
      </c>
      <c r="K40" s="85">
        <v>8.3913046699999994E-2</v>
      </c>
      <c r="L40" s="87">
        <v>8.1461537970000002</v>
      </c>
      <c r="M40" s="85">
        <v>2.2062703172</v>
      </c>
      <c r="N40" s="87">
        <v>8.5980318826000008</v>
      </c>
      <c r="O40" s="89">
        <v>0.62443543059999995</v>
      </c>
      <c r="P40" s="89">
        <v>6.6481298999999999E-3</v>
      </c>
      <c r="Q40" s="87">
        <v>0.10784021100000001</v>
      </c>
      <c r="R40" s="25"/>
      <c r="S40" s="27" t="s">
        <v>39</v>
      </c>
      <c r="T40" s="91">
        <v>0.74784027853635304</v>
      </c>
      <c r="U40" s="25">
        <v>8.0496136496166102</v>
      </c>
      <c r="V40" s="91">
        <v>0.62615637954608705</v>
      </c>
      <c r="W40" s="25">
        <v>1.1300837075569301</v>
      </c>
      <c r="X40" s="25">
        <v>1.0730714797915899</v>
      </c>
      <c r="Y40" s="25">
        <v>2.5510543316192398</v>
      </c>
      <c r="Z40" s="91">
        <v>0.34417925233309499</v>
      </c>
      <c r="AA40" s="25">
        <v>18.628350575910002</v>
      </c>
      <c r="AB40" s="91">
        <v>6.6655744717959101E-3</v>
      </c>
      <c r="AC40" s="25">
        <v>12503.065137453401</v>
      </c>
      <c r="AD40" s="25">
        <v>8.4144290001488597E-2</v>
      </c>
      <c r="AE40" s="25">
        <v>679.98248291142295</v>
      </c>
      <c r="AF40" s="25">
        <v>17.721149506966</v>
      </c>
      <c r="AG40" s="25">
        <v>86.679507342207003</v>
      </c>
      <c r="AH40" s="25">
        <v>2.07552172144909</v>
      </c>
      <c r="AI40" s="25">
        <v>5.6530974349016301</v>
      </c>
      <c r="AJ40" s="91">
        <v>0.460828979924159</v>
      </c>
      <c r="AK40" s="25">
        <v>28.827814999513802</v>
      </c>
      <c r="AL40" s="25">
        <v>28.827814999513802</v>
      </c>
      <c r="AM40" s="25">
        <v>2.21231661936429</v>
      </c>
      <c r="AN40" s="25">
        <v>0</v>
      </c>
      <c r="AO40" s="25">
        <v>77.702181873564797</v>
      </c>
      <c r="AP40" s="25">
        <v>0.42311185950903302</v>
      </c>
      <c r="AQ40" s="91">
        <v>16.7299364473065</v>
      </c>
      <c r="AR40" s="25">
        <v>2.1558741171778699</v>
      </c>
      <c r="AS40" s="25">
        <v>3.9913759589896101</v>
      </c>
      <c r="AT40" s="25">
        <v>0.33855758658403901</v>
      </c>
      <c r="AU40" s="25">
        <v>15.4984691481891</v>
      </c>
      <c r="AV40" s="25">
        <v>0</v>
      </c>
      <c r="AW40" s="91">
        <v>691.45439629182499</v>
      </c>
      <c r="AX40" s="25">
        <v>701.30489126253099</v>
      </c>
      <c r="AY40" s="25">
        <v>77.922818289543898</v>
      </c>
      <c r="AZ40" s="25">
        <v>779.227709552075</v>
      </c>
      <c r="BA40" s="25">
        <v>7.9470070255460695E-3</v>
      </c>
      <c r="BB40" s="25">
        <v>19.456380559753502</v>
      </c>
      <c r="BC40" s="25">
        <v>1.2059670857653</v>
      </c>
      <c r="BD40" s="25">
        <v>183.048498989401</v>
      </c>
      <c r="BE40" s="25">
        <v>1.9680313880851099</v>
      </c>
      <c r="BF40" s="25">
        <v>1.8362243908353799</v>
      </c>
      <c r="BG40" s="25">
        <v>9.0196385632478595</v>
      </c>
      <c r="BH40" s="25">
        <v>1.4893214030214299</v>
      </c>
      <c r="BI40" s="25">
        <v>0.169355011863071</v>
      </c>
      <c r="BJ40" s="25">
        <v>0.72461321229958797</v>
      </c>
      <c r="BK40" s="25">
        <v>152.36994775458001</v>
      </c>
      <c r="BL40" s="25">
        <v>88.517272622165294</v>
      </c>
      <c r="BM40" s="25">
        <v>63.8526751324152</v>
      </c>
      <c r="BN40" s="25">
        <v>8.9535906535050405E-2</v>
      </c>
      <c r="BO40" s="25">
        <v>2.0843763854119901E-2</v>
      </c>
      <c r="BP40" s="25">
        <v>16.5029524771683</v>
      </c>
      <c r="BQ40" s="25">
        <v>0.192846532206772</v>
      </c>
      <c r="BR40" s="25">
        <v>10.740672597099801</v>
      </c>
      <c r="BS40" s="25">
        <v>2.5015153733802902</v>
      </c>
      <c r="BT40" s="25">
        <v>1.43658645259787</v>
      </c>
      <c r="BU40" s="25">
        <v>27.265707457685</v>
      </c>
      <c r="BV40" s="25">
        <v>11.3127254239874</v>
      </c>
      <c r="BW40" s="25">
        <v>3.74676438433176</v>
      </c>
      <c r="BX40" s="25">
        <v>9.1619787342163104</v>
      </c>
      <c r="BY40" s="25">
        <v>0.44471788797213502</v>
      </c>
      <c r="BZ40" s="25">
        <v>160.08191761547999</v>
      </c>
      <c r="CA40" s="25">
        <v>159.18183294752899</v>
      </c>
      <c r="CB40" s="25">
        <v>1.7183127853304401</v>
      </c>
      <c r="CC40" s="25">
        <v>0.310469880256178</v>
      </c>
      <c r="CD40" s="25">
        <v>129.004688291355</v>
      </c>
      <c r="CE40" s="91">
        <v>0</v>
      </c>
      <c r="CF40" s="25">
        <v>27.676972169050298</v>
      </c>
      <c r="CG40" s="25">
        <v>579.65195478320402</v>
      </c>
      <c r="CH40" s="25">
        <v>21.5637153763406</v>
      </c>
      <c r="CK40" s="34">
        <f t="shared" si="15"/>
        <v>0</v>
      </c>
      <c r="CL40" s="54">
        <f t="shared" si="16"/>
        <v>2.7654269664633599E-3</v>
      </c>
      <c r="CM40" s="54">
        <f t="shared" si="17"/>
        <v>2.4643582276960394E-3</v>
      </c>
      <c r="CN40" s="54">
        <f t="shared" si="18"/>
        <v>2.7927342171506285E-3</v>
      </c>
      <c r="CO40" s="54">
        <f t="shared" si="19"/>
        <v>4.2879262221419559E-3</v>
      </c>
      <c r="CP40" s="54">
        <f t="shared" si="20"/>
        <v>2.8134835864269655E-3</v>
      </c>
      <c r="CQ40" s="54">
        <f t="shared" si="21"/>
        <v>2.7303936068519487E-3</v>
      </c>
      <c r="CR40" s="54">
        <f t="shared" si="22"/>
        <v>1.8887699701650711E-3</v>
      </c>
      <c r="CS40" s="22">
        <f t="shared" si="23"/>
        <v>2.7557490829206652E-3</v>
      </c>
      <c r="CT40" s="71">
        <f t="shared" si="24"/>
        <v>2.5388252809725098</v>
      </c>
      <c r="CU40" s="22">
        <f t="shared" si="25"/>
        <v>2.7405083217379514E-3</v>
      </c>
      <c r="CV40" s="71">
        <f t="shared" si="26"/>
        <v>-0.53578027931403316</v>
      </c>
      <c r="CW40" s="79">
        <f t="shared" si="13"/>
        <v>2.7560078460530223E-3</v>
      </c>
      <c r="CX40" s="79">
        <f t="shared" si="14"/>
        <v>2.6239817901136738E-3</v>
      </c>
      <c r="CY40" s="71">
        <f t="shared" si="27"/>
        <v>2.1394373531412971</v>
      </c>
    </row>
    <row r="41" spans="1:103" x14ac:dyDescent="0.25">
      <c r="A41" s="27" t="s">
        <v>40</v>
      </c>
      <c r="B41" s="85">
        <v>58747.102895000004</v>
      </c>
      <c r="C41" s="85">
        <v>1279.022872</v>
      </c>
      <c r="D41" s="85">
        <v>23710.908609999999</v>
      </c>
      <c r="E41" s="85">
        <v>7432.3981153000004</v>
      </c>
      <c r="F41" s="85">
        <v>5472.5914627000002</v>
      </c>
      <c r="G41" s="85">
        <v>11580.512011000001</v>
      </c>
      <c r="H41" s="85">
        <v>21536.795848999998</v>
      </c>
      <c r="I41" s="87">
        <v>413.48157050999998</v>
      </c>
      <c r="J41" s="87">
        <v>110.6416624</v>
      </c>
      <c r="K41" s="85">
        <v>26.425152660999998</v>
      </c>
      <c r="L41" s="87">
        <v>270.90016184000001</v>
      </c>
      <c r="M41" s="85">
        <v>620.84218303</v>
      </c>
      <c r="N41" s="87">
        <v>3486.6024849999999</v>
      </c>
      <c r="O41" s="89">
        <v>76.080473097999999</v>
      </c>
      <c r="P41" s="89">
        <v>1.3085065826</v>
      </c>
      <c r="Q41" s="87">
        <v>18.168360463999999</v>
      </c>
      <c r="R41" s="25"/>
      <c r="S41" s="27" t="s">
        <v>40</v>
      </c>
      <c r="T41" s="91">
        <v>23.5540763668476</v>
      </c>
      <c r="U41" s="25">
        <v>186.067121385257</v>
      </c>
      <c r="V41" s="91">
        <v>76.281263966425499</v>
      </c>
      <c r="W41" s="25">
        <v>218.100911128229</v>
      </c>
      <c r="X41" s="25">
        <v>208.14917511933501</v>
      </c>
      <c r="Y41" s="25">
        <v>87.400640732584804</v>
      </c>
      <c r="Z41" s="91">
        <v>665.91597918007596</v>
      </c>
      <c r="AA41" s="25">
        <v>446.98299003749099</v>
      </c>
      <c r="AB41" s="91">
        <v>1.3118982337807299</v>
      </c>
      <c r="AC41" s="25">
        <v>26620.225662958201</v>
      </c>
      <c r="AD41" s="25">
        <v>26.4973922301055</v>
      </c>
      <c r="AE41" s="25">
        <v>58906.576136452299</v>
      </c>
      <c r="AF41" s="25">
        <v>679.13309426330704</v>
      </c>
      <c r="AG41" s="25">
        <v>432.19615796701402</v>
      </c>
      <c r="AH41" s="25">
        <v>97.8742215538377</v>
      </c>
      <c r="AI41" s="25">
        <v>180.15455973374199</v>
      </c>
      <c r="AJ41" s="91">
        <v>14.758038891647001</v>
      </c>
      <c r="AK41" s="25">
        <v>178.28023770572699</v>
      </c>
      <c r="AL41" s="25">
        <v>178.28023770572699</v>
      </c>
      <c r="AM41" s="25">
        <v>622.51856212370899</v>
      </c>
      <c r="AN41" s="25">
        <v>0</v>
      </c>
      <c r="AO41" s="25">
        <v>573.94899468795404</v>
      </c>
      <c r="AP41" s="25">
        <v>30.654808272824098</v>
      </c>
      <c r="AQ41" s="91">
        <v>1886.11583598727</v>
      </c>
      <c r="AR41" s="25">
        <v>53.346017772260304</v>
      </c>
      <c r="AS41" s="25">
        <v>1721.2026322348399</v>
      </c>
      <c r="AT41" s="25">
        <v>43.945099449075798</v>
      </c>
      <c r="AU41" s="25">
        <v>1282.52733634123</v>
      </c>
      <c r="AV41" s="25">
        <v>0</v>
      </c>
      <c r="AW41" s="91">
        <v>22750.397899899101</v>
      </c>
      <c r="AX41" s="25">
        <v>21397.709057832901</v>
      </c>
      <c r="AY41" s="25">
        <v>2377.52419107491</v>
      </c>
      <c r="AZ41" s="25">
        <v>23775.2332489078</v>
      </c>
      <c r="BA41" s="25">
        <v>0.460736120031078</v>
      </c>
      <c r="BB41" s="25">
        <v>544.90613406748798</v>
      </c>
      <c r="BC41" s="25">
        <v>53.1131511666308</v>
      </c>
      <c r="BD41" s="25">
        <v>7057.4111586018198</v>
      </c>
      <c r="BE41" s="25">
        <v>186.384109457454</v>
      </c>
      <c r="BF41" s="25">
        <v>130.38699975528201</v>
      </c>
      <c r="BG41" s="25">
        <v>183.12343077145201</v>
      </c>
      <c r="BH41" s="25">
        <v>114.940149737718</v>
      </c>
      <c r="BI41" s="25">
        <v>44.359490492743902</v>
      </c>
      <c r="BJ41" s="25">
        <v>191.737089709207</v>
      </c>
      <c r="BK41" s="25">
        <v>7451.9213609398803</v>
      </c>
      <c r="BL41" s="25">
        <v>5487.1029293300098</v>
      </c>
      <c r="BM41" s="25">
        <v>1964.81843160987</v>
      </c>
      <c r="BN41" s="25">
        <v>13.1483034969713</v>
      </c>
      <c r="BO41" s="25">
        <v>10.3040604759811</v>
      </c>
      <c r="BP41" s="25">
        <v>1264.60318313574</v>
      </c>
      <c r="BQ41" s="25">
        <v>398.87780150494098</v>
      </c>
      <c r="BR41" s="25">
        <v>411.340635806367</v>
      </c>
      <c r="BS41" s="25">
        <v>48.878682578812402</v>
      </c>
      <c r="BT41" s="25">
        <v>55.277722819954199</v>
      </c>
      <c r="BU41" s="25">
        <v>1033.6392088418499</v>
      </c>
      <c r="BV41" s="25">
        <v>337.473109656269</v>
      </c>
      <c r="BW41" s="25">
        <v>233.69547693689799</v>
      </c>
      <c r="BX41" s="25">
        <v>1087.2547502524801</v>
      </c>
      <c r="BY41" s="25">
        <v>26.0386823895054</v>
      </c>
      <c r="BZ41" s="25">
        <v>11612.143145616201</v>
      </c>
      <c r="CA41" s="25">
        <v>4740.7619338149698</v>
      </c>
      <c r="CB41" s="25">
        <v>51.341450001063599</v>
      </c>
      <c r="CC41" s="25">
        <v>1887.2235329678001</v>
      </c>
      <c r="CD41" s="25">
        <v>1575.77378890408</v>
      </c>
      <c r="CE41" s="91">
        <v>7.3025576614006598</v>
      </c>
      <c r="CF41" s="25">
        <v>1560.3656641698101</v>
      </c>
      <c r="CG41" s="25">
        <v>21593.717276244599</v>
      </c>
      <c r="CH41" s="25">
        <v>532.68212868622197</v>
      </c>
      <c r="CK41" s="34">
        <f t="shared" si="15"/>
        <v>0</v>
      </c>
      <c r="CL41" s="54">
        <f t="shared" si="16"/>
        <v>2.7145720145098063E-3</v>
      </c>
      <c r="CM41" s="54">
        <f t="shared" si="17"/>
        <v>2.7399543963980066E-3</v>
      </c>
      <c r="CN41" s="54">
        <f t="shared" si="18"/>
        <v>2.7128711078019409E-3</v>
      </c>
      <c r="CO41" s="54">
        <f t="shared" si="19"/>
        <v>2.6267760872080016E-3</v>
      </c>
      <c r="CP41" s="54">
        <f t="shared" si="20"/>
        <v>2.6516626956199188E-3</v>
      </c>
      <c r="CQ41" s="54">
        <f t="shared" si="21"/>
        <v>2.7314107170870014E-3</v>
      </c>
      <c r="CR41" s="54">
        <f t="shared" si="22"/>
        <v>2.6429849474216764E-3</v>
      </c>
      <c r="CS41" s="22">
        <f t="shared" si="23"/>
        <v>2.7337427348950749E-3</v>
      </c>
      <c r="CT41" s="71">
        <f t="shared" si="24"/>
        <v>-0.34189689480132729</v>
      </c>
      <c r="CU41" s="22">
        <f t="shared" si="25"/>
        <v>2.7001694464887593E-3</v>
      </c>
      <c r="CV41" s="71">
        <f t="shared" si="26"/>
        <v>-0.50633815020789785</v>
      </c>
      <c r="CW41" s="79">
        <f t="shared" si="13"/>
        <v>2.6391905866155604E-3</v>
      </c>
      <c r="CX41" s="79">
        <f t="shared" si="14"/>
        <v>2.5920016191211836E-3</v>
      </c>
      <c r="CY41" s="71">
        <f t="shared" si="27"/>
        <v>1.4187707821050528</v>
      </c>
    </row>
    <row r="42" spans="1:103" x14ac:dyDescent="0.25">
      <c r="A42" s="27" t="s">
        <v>41</v>
      </c>
      <c r="B42" s="85">
        <v>2999.2295774999998</v>
      </c>
      <c r="C42" s="85">
        <v>62.248198137000003</v>
      </c>
      <c r="D42" s="85">
        <v>2861.4650723999998</v>
      </c>
      <c r="E42" s="85">
        <v>737.97251976999996</v>
      </c>
      <c r="F42" s="85">
        <v>648.71155055999998</v>
      </c>
      <c r="G42" s="85">
        <v>654.82974353999998</v>
      </c>
      <c r="H42" s="85">
        <v>3002.2077565</v>
      </c>
      <c r="I42" s="87">
        <v>94.251188369999994</v>
      </c>
      <c r="J42" s="87">
        <v>19.676697423</v>
      </c>
      <c r="K42" s="85">
        <v>0.47606284570000001</v>
      </c>
      <c r="L42" s="87">
        <v>26.712941711999999</v>
      </c>
      <c r="M42" s="85">
        <v>40.952314211999997</v>
      </c>
      <c r="N42" s="87">
        <v>28.504859475</v>
      </c>
      <c r="O42" s="89">
        <v>22.643192009</v>
      </c>
      <c r="P42" s="89">
        <v>8.2058599999999999E-8</v>
      </c>
      <c r="Q42" s="87">
        <v>0.48239819270000001</v>
      </c>
      <c r="R42" s="25"/>
      <c r="S42" s="27" t="s">
        <v>41</v>
      </c>
      <c r="T42" s="91">
        <v>6.3540223743650097</v>
      </c>
      <c r="U42" s="25">
        <v>108.45182423139001</v>
      </c>
      <c r="V42" s="91">
        <v>22.704368913907</v>
      </c>
      <c r="W42" s="25">
        <v>10.6678757259478</v>
      </c>
      <c r="X42" s="25">
        <v>10.1631590588226</v>
      </c>
      <c r="Y42" s="25">
        <v>15.5105394967674</v>
      </c>
      <c r="Z42" s="91">
        <v>9.5015234922460401</v>
      </c>
      <c r="AA42" s="25">
        <v>88.529990740106797</v>
      </c>
      <c r="AB42" s="91">
        <v>8.2277974508837099E-8</v>
      </c>
      <c r="AC42" s="25">
        <v>356.87276716352198</v>
      </c>
      <c r="AD42" s="25">
        <v>0.47735322154537302</v>
      </c>
      <c r="AE42" s="25">
        <v>3005.8460072421799</v>
      </c>
      <c r="AF42" s="25">
        <v>78.011759161107094</v>
      </c>
      <c r="AG42" s="25">
        <v>31.642014615010101</v>
      </c>
      <c r="AH42" s="25">
        <v>9.1046790976901093</v>
      </c>
      <c r="AI42" s="25">
        <v>308.26725472567301</v>
      </c>
      <c r="AJ42" s="91">
        <v>3.6556219362390201</v>
      </c>
      <c r="AK42" s="25">
        <v>20.998529493883598</v>
      </c>
      <c r="AL42" s="25">
        <v>20.998529493883598</v>
      </c>
      <c r="AM42" s="25">
        <v>41.0468267460164</v>
      </c>
      <c r="AN42" s="25">
        <v>0</v>
      </c>
      <c r="AO42" s="25">
        <v>136.19507758441799</v>
      </c>
      <c r="AP42" s="25">
        <v>4.8414017432816898</v>
      </c>
      <c r="AQ42" s="91">
        <v>173.80904176973399</v>
      </c>
      <c r="AR42" s="25">
        <v>12.4640197204495</v>
      </c>
      <c r="AS42" s="25">
        <v>125.00052595948701</v>
      </c>
      <c r="AT42" s="25">
        <v>3.1615815122807902</v>
      </c>
      <c r="AU42" s="25">
        <v>62.400034655775698</v>
      </c>
      <c r="AV42" s="25">
        <v>0</v>
      </c>
      <c r="AW42" s="91">
        <v>3191.6425938480002</v>
      </c>
      <c r="AX42" s="25">
        <v>2581.11421518213</v>
      </c>
      <c r="AY42" s="25">
        <v>286.79043578321898</v>
      </c>
      <c r="AZ42" s="25">
        <v>2867.9046509653399</v>
      </c>
      <c r="BA42" s="25">
        <v>2.64711962467391E-2</v>
      </c>
      <c r="BB42" s="25">
        <v>74.044863341545394</v>
      </c>
      <c r="BC42" s="25">
        <v>2.7146350071925802</v>
      </c>
      <c r="BD42" s="25">
        <v>1001.99312313365</v>
      </c>
      <c r="BE42" s="25">
        <v>10.619271942327</v>
      </c>
      <c r="BF42" s="25">
        <v>14.2648797059034</v>
      </c>
      <c r="BG42" s="25">
        <v>14.645859815803799</v>
      </c>
      <c r="BH42" s="25">
        <v>11.833030698258799</v>
      </c>
      <c r="BI42" s="25">
        <v>2.6425769012935598</v>
      </c>
      <c r="BJ42" s="25">
        <v>16.130742738250699</v>
      </c>
      <c r="BK42" s="25">
        <v>739.96197522701402</v>
      </c>
      <c r="BL42" s="25">
        <v>650.45493681698701</v>
      </c>
      <c r="BM42" s="25">
        <v>89.507038410026794</v>
      </c>
      <c r="BN42" s="25">
        <v>0.56363259754074402</v>
      </c>
      <c r="BO42" s="25">
        <v>1.05407042235045</v>
      </c>
      <c r="BP42" s="25">
        <v>302.00896619763301</v>
      </c>
      <c r="BQ42" s="25">
        <v>4.8983393344246</v>
      </c>
      <c r="BR42" s="25">
        <v>52.233918561263501</v>
      </c>
      <c r="BS42" s="25">
        <v>8.7836875830177696</v>
      </c>
      <c r="BT42" s="25">
        <v>4.3994652711409401</v>
      </c>
      <c r="BU42" s="25">
        <v>130.677097791519</v>
      </c>
      <c r="BV42" s="25">
        <v>44.741671783500799</v>
      </c>
      <c r="BW42" s="25">
        <v>40.360104267597002</v>
      </c>
      <c r="BX42" s="25">
        <v>32.356651762319601</v>
      </c>
      <c r="BY42" s="25">
        <v>0.26800621914877298</v>
      </c>
      <c r="BZ42" s="25">
        <v>656.17291691198602</v>
      </c>
      <c r="CA42" s="25">
        <v>719.07691192079096</v>
      </c>
      <c r="CB42" s="25">
        <v>0.44104174337538898</v>
      </c>
      <c r="CC42" s="25">
        <v>146.20856849876299</v>
      </c>
      <c r="CD42" s="25">
        <v>333.57431585702102</v>
      </c>
      <c r="CE42" s="91">
        <v>0.57624119015856701</v>
      </c>
      <c r="CF42" s="25">
        <v>202.65712589229301</v>
      </c>
      <c r="CG42" s="25">
        <v>3010.3017562018699</v>
      </c>
      <c r="CH42" s="25">
        <v>138.45313675036499</v>
      </c>
      <c r="CK42" s="34">
        <f t="shared" si="15"/>
        <v>0</v>
      </c>
      <c r="CL42" s="54">
        <f t="shared" si="16"/>
        <v>2.2060431091424568E-3</v>
      </c>
      <c r="CM42" s="54">
        <f t="shared" si="17"/>
        <v>2.4392114682825618E-3</v>
      </c>
      <c r="CN42" s="54">
        <f t="shared" si="18"/>
        <v>2.2504480755164333E-3</v>
      </c>
      <c r="CO42" s="54">
        <f t="shared" si="19"/>
        <v>2.6958394841505792E-3</v>
      </c>
      <c r="CP42" s="54">
        <f t="shared" si="20"/>
        <v>2.6874598663798412E-3</v>
      </c>
      <c r="CQ42" s="54">
        <f t="shared" si="21"/>
        <v>2.0511795397760413E-3</v>
      </c>
      <c r="CR42" s="54">
        <f t="shared" si="22"/>
        <v>2.6960158517830282E-3</v>
      </c>
      <c r="CS42" s="22">
        <f t="shared" si="23"/>
        <v>2.7105157586403178E-3</v>
      </c>
      <c r="CT42" s="71">
        <f t="shared" si="24"/>
        <v>-0.21391924108266108</v>
      </c>
      <c r="CU42" s="22">
        <f t="shared" si="25"/>
        <v>2.3078679638746319E-3</v>
      </c>
      <c r="CV42" s="71">
        <f t="shared" si="26"/>
        <v>3.3852356497009883</v>
      </c>
      <c r="CW42" s="79">
        <f t="shared" si="13"/>
        <v>2.7017791874345519E-3</v>
      </c>
      <c r="CX42" s="79">
        <f t="shared" si="14"/>
        <v>2.6733883936248017E-3</v>
      </c>
      <c r="CY42" s="71">
        <f t="shared" si="27"/>
        <v>5.5538834102700614</v>
      </c>
    </row>
    <row r="43" spans="1:103" x14ac:dyDescent="0.25">
      <c r="A43" s="27" t="s">
        <v>42</v>
      </c>
      <c r="B43" s="85">
        <v>37604.528229000003</v>
      </c>
      <c r="C43" s="85">
        <v>962.89726774999997</v>
      </c>
      <c r="D43" s="85">
        <v>25956.962398</v>
      </c>
      <c r="E43" s="85">
        <v>11968.937384999999</v>
      </c>
      <c r="F43" s="85">
        <v>7926.8443356999996</v>
      </c>
      <c r="G43" s="85">
        <v>8111.2282462000003</v>
      </c>
      <c r="H43" s="85">
        <v>27380.089289</v>
      </c>
      <c r="I43" s="87">
        <v>171.63715859000001</v>
      </c>
      <c r="J43" s="87">
        <v>67.906151234999996</v>
      </c>
      <c r="K43" s="85">
        <v>74.307853171999994</v>
      </c>
      <c r="L43" s="87">
        <v>64.205226698000004</v>
      </c>
      <c r="M43" s="85">
        <v>476.77476130000002</v>
      </c>
      <c r="N43" s="87">
        <v>1410.2244350999999</v>
      </c>
      <c r="O43" s="89">
        <v>29.064038894999999</v>
      </c>
      <c r="P43" s="89">
        <v>2.3437469543999998</v>
      </c>
      <c r="Q43" s="87">
        <v>15.650525242000001</v>
      </c>
      <c r="R43" s="25"/>
      <c r="S43" s="27" t="s">
        <v>42</v>
      </c>
      <c r="T43" s="91">
        <v>226.00289433723</v>
      </c>
      <c r="U43" s="25">
        <v>473.481508777491</v>
      </c>
      <c r="V43" s="91">
        <v>29.1426292037651</v>
      </c>
      <c r="W43" s="25">
        <v>133.50151210543001</v>
      </c>
      <c r="X43" s="25">
        <v>99.2985334356745</v>
      </c>
      <c r="Y43" s="25">
        <v>147.69135731232501</v>
      </c>
      <c r="Z43" s="91">
        <v>69.652934191287898</v>
      </c>
      <c r="AA43" s="25">
        <v>587.91272194950898</v>
      </c>
      <c r="AB43" s="91">
        <v>2.3501571445341201</v>
      </c>
      <c r="AC43" s="25">
        <v>16713.840151166401</v>
      </c>
      <c r="AD43" s="25">
        <v>74.5120764813026</v>
      </c>
      <c r="AE43" s="25">
        <v>37704.334550711501</v>
      </c>
      <c r="AF43" s="25">
        <v>736.980255733847</v>
      </c>
      <c r="AG43" s="25">
        <v>313.85593139564401</v>
      </c>
      <c r="AH43" s="25">
        <v>91.712512020883295</v>
      </c>
      <c r="AI43" s="25">
        <v>10001.2476483435</v>
      </c>
      <c r="AJ43" s="91">
        <v>31.012375531106699</v>
      </c>
      <c r="AK43" s="25">
        <v>192.924138758883</v>
      </c>
      <c r="AL43" s="25">
        <v>192.924138758883</v>
      </c>
      <c r="AM43" s="25">
        <v>478.07407012381299</v>
      </c>
      <c r="AN43" s="25">
        <v>0.35238783269123602</v>
      </c>
      <c r="AO43" s="25">
        <v>752.30619662585002</v>
      </c>
      <c r="AP43" s="25">
        <v>20.8490930978354</v>
      </c>
      <c r="AQ43" s="91">
        <v>1313.4661560767599</v>
      </c>
      <c r="AR43" s="25">
        <v>129.65382505378301</v>
      </c>
      <c r="AS43" s="25">
        <v>716.75481214822298</v>
      </c>
      <c r="AT43" s="25">
        <v>17.096286364222799</v>
      </c>
      <c r="AU43" s="25">
        <v>965.56243613804895</v>
      </c>
      <c r="AV43" s="25">
        <v>0</v>
      </c>
      <c r="AW43" s="91">
        <v>28664.333259372801</v>
      </c>
      <c r="AX43" s="25">
        <v>23423.807160804001</v>
      </c>
      <c r="AY43" s="25">
        <v>2602.29296576958</v>
      </c>
      <c r="AZ43" s="25">
        <v>26026.452514406301</v>
      </c>
      <c r="BA43" s="25">
        <v>0.785304758137363</v>
      </c>
      <c r="BB43" s="25">
        <v>744.57662349243003</v>
      </c>
      <c r="BC43" s="25">
        <v>71.805669985173907</v>
      </c>
      <c r="BD43" s="25">
        <v>4852.4349188197302</v>
      </c>
      <c r="BE43" s="25">
        <v>192.23990666622601</v>
      </c>
      <c r="BF43" s="25">
        <v>266.91740127008302</v>
      </c>
      <c r="BG43" s="25">
        <v>186.20229710125199</v>
      </c>
      <c r="BH43" s="25">
        <v>154.916328722256</v>
      </c>
      <c r="BI43" s="25">
        <v>103.800689241885</v>
      </c>
      <c r="BJ43" s="25">
        <v>154.368824383934</v>
      </c>
      <c r="BK43" s="25">
        <v>11999.0299732443</v>
      </c>
      <c r="BL43" s="25">
        <v>7946.9239248802596</v>
      </c>
      <c r="BM43" s="25">
        <v>4052.1060483641199</v>
      </c>
      <c r="BN43" s="25">
        <v>14.6173450965348</v>
      </c>
      <c r="BO43" s="25">
        <v>10.2098517888633</v>
      </c>
      <c r="BP43" s="25">
        <v>3817.3636350127999</v>
      </c>
      <c r="BQ43" s="25">
        <v>217.95040437121401</v>
      </c>
      <c r="BR43" s="25">
        <v>385.71481043833302</v>
      </c>
      <c r="BS43" s="25">
        <v>42.481449346067201</v>
      </c>
      <c r="BT43" s="25">
        <v>50.3497367785181</v>
      </c>
      <c r="BU43" s="25">
        <v>967.06462537850496</v>
      </c>
      <c r="BV43" s="25">
        <v>416.35623155125302</v>
      </c>
      <c r="BW43" s="25">
        <v>271.079263891268</v>
      </c>
      <c r="BX43" s="25">
        <v>1004.29597941235</v>
      </c>
      <c r="BY43" s="25">
        <v>35.545705994989298</v>
      </c>
      <c r="BZ43" s="25">
        <v>8133.1926347184999</v>
      </c>
      <c r="CA43" s="25">
        <v>3294.7651669332299</v>
      </c>
      <c r="CB43" s="25">
        <v>91.304762873636406</v>
      </c>
      <c r="CC43" s="25">
        <v>286.60195371093801</v>
      </c>
      <c r="CD43" s="25">
        <v>2446.1844743207198</v>
      </c>
      <c r="CE43" s="91">
        <v>1.1389599926257401</v>
      </c>
      <c r="CF43" s="25">
        <v>1690.8688940442901</v>
      </c>
      <c r="CG43" s="25">
        <v>27453.121618343699</v>
      </c>
      <c r="CH43" s="25">
        <v>1225.2130774177499</v>
      </c>
      <c r="CK43" s="34">
        <f t="shared" si="15"/>
        <v>1.3539602928834824E-5</v>
      </c>
      <c r="CL43" s="54">
        <f t="shared" si="16"/>
        <v>2.654103811745967E-3</v>
      </c>
      <c r="CM43" s="54">
        <f t="shared" si="17"/>
        <v>2.7678636935762379E-3</v>
      </c>
      <c r="CN43" s="54">
        <f t="shared" si="18"/>
        <v>2.6771282148043449E-3</v>
      </c>
      <c r="CO43" s="54">
        <f t="shared" si="19"/>
        <v>2.5142238844038131E-3</v>
      </c>
      <c r="CP43" s="54">
        <f t="shared" si="20"/>
        <v>2.5331125893097023E-3</v>
      </c>
      <c r="CQ43" s="54">
        <f t="shared" si="21"/>
        <v>2.7078992048817801E-3</v>
      </c>
      <c r="CR43" s="54">
        <f t="shared" si="22"/>
        <v>2.6673517596248453E-3</v>
      </c>
      <c r="CS43" s="22">
        <f t="shared" si="23"/>
        <v>2.7483408628411182E-3</v>
      </c>
      <c r="CT43" s="71">
        <f t="shared" si="24"/>
        <v>2.0048042609729246</v>
      </c>
      <c r="CU43" s="22">
        <f t="shared" si="25"/>
        <v>2.7252047072923872E-3</v>
      </c>
      <c r="CV43" s="71">
        <f t="shared" si="26"/>
        <v>-0.49174415482497474</v>
      </c>
      <c r="CW43" s="79">
        <f t="shared" si="13"/>
        <v>2.7040394849809041E-3</v>
      </c>
      <c r="CX43" s="79">
        <f t="shared" si="14"/>
        <v>2.7350180112602064E-3</v>
      </c>
      <c r="CY43" s="71">
        <f t="shared" si="27"/>
        <v>9.2377802014141377E-2</v>
      </c>
    </row>
    <row r="44" spans="1:103" x14ac:dyDescent="0.25">
      <c r="A44" s="27" t="s">
        <v>43</v>
      </c>
      <c r="B44" s="85">
        <v>90203.469394999993</v>
      </c>
      <c r="C44" s="85">
        <v>1940.8775633</v>
      </c>
      <c r="D44" s="85">
        <v>94703.083998000002</v>
      </c>
      <c r="E44" s="85">
        <v>25030.492924999999</v>
      </c>
      <c r="F44" s="85">
        <v>18974.369213999998</v>
      </c>
      <c r="G44" s="85">
        <v>60029.275118999998</v>
      </c>
      <c r="H44" s="85">
        <v>59096.512569999999</v>
      </c>
      <c r="I44" s="87">
        <v>299.99026871000001</v>
      </c>
      <c r="J44" s="87">
        <v>573.61681180999994</v>
      </c>
      <c r="K44" s="85">
        <v>80.651865837000003</v>
      </c>
      <c r="L44" s="87">
        <v>390.18331927999998</v>
      </c>
      <c r="M44" s="85">
        <v>693.21545369</v>
      </c>
      <c r="N44" s="87">
        <v>2989.2653430999999</v>
      </c>
      <c r="O44" s="89">
        <v>28.489009072000002</v>
      </c>
      <c r="P44" s="89">
        <v>349.01016943000002</v>
      </c>
      <c r="Q44" s="87">
        <v>111.89330018</v>
      </c>
      <c r="R44" s="25"/>
      <c r="S44" s="27" t="s">
        <v>43</v>
      </c>
      <c r="T44" s="91">
        <v>69.332305800380396</v>
      </c>
      <c r="U44" s="25">
        <v>475.02636176209302</v>
      </c>
      <c r="V44" s="91">
        <v>28.5644642718546</v>
      </c>
      <c r="W44" s="25">
        <v>230.60009643818799</v>
      </c>
      <c r="X44" s="25">
        <v>214.788356339317</v>
      </c>
      <c r="Y44" s="25">
        <v>354.26076273521301</v>
      </c>
      <c r="Z44" s="91">
        <v>717.59617269530099</v>
      </c>
      <c r="AA44" s="25">
        <v>2703.8095454674499</v>
      </c>
      <c r="AB44" s="91">
        <v>349.95904865091899</v>
      </c>
      <c r="AC44" s="25">
        <v>111014.871660206</v>
      </c>
      <c r="AD44" s="25">
        <v>80.871816117712399</v>
      </c>
      <c r="AE44" s="25">
        <v>90440.715892478707</v>
      </c>
      <c r="AF44" s="25">
        <v>2684.2143738857199</v>
      </c>
      <c r="AG44" s="25">
        <v>3358.3183298489498</v>
      </c>
      <c r="AH44" s="25">
        <v>267.37823967776802</v>
      </c>
      <c r="AI44" s="25">
        <v>742.19458491088506</v>
      </c>
      <c r="AJ44" s="91">
        <v>41.123497690164001</v>
      </c>
      <c r="AK44" s="25">
        <v>1878.2111094311799</v>
      </c>
      <c r="AL44" s="25">
        <v>1878.2111094311799</v>
      </c>
      <c r="AM44" s="25">
        <v>694.90075333710604</v>
      </c>
      <c r="AN44" s="25">
        <v>0</v>
      </c>
      <c r="AO44" s="25">
        <v>1500.5182554094099</v>
      </c>
      <c r="AP44" s="25">
        <v>36.331226823900401</v>
      </c>
      <c r="AQ44" s="91">
        <v>2757.06913878756</v>
      </c>
      <c r="AR44" s="25">
        <v>142.35846808883201</v>
      </c>
      <c r="AS44" s="25">
        <v>1007.07370300247</v>
      </c>
      <c r="AT44" s="25">
        <v>39.726621020080103</v>
      </c>
      <c r="AU44" s="25">
        <v>1944.6776123428101</v>
      </c>
      <c r="AV44" s="25">
        <v>0</v>
      </c>
      <c r="AW44" s="91">
        <v>64252.063413133103</v>
      </c>
      <c r="AX44" s="25">
        <v>85449.711156178106</v>
      </c>
      <c r="AY44" s="25">
        <v>9494.4119404486501</v>
      </c>
      <c r="AZ44" s="25">
        <v>94944.123096626703</v>
      </c>
      <c r="BA44" s="25">
        <v>2.5062947477484898</v>
      </c>
      <c r="BB44" s="25">
        <v>2372.36111864328</v>
      </c>
      <c r="BC44" s="25">
        <v>285.84969834066902</v>
      </c>
      <c r="BD44" s="25">
        <v>24552.394241781902</v>
      </c>
      <c r="BE44" s="25">
        <v>483.72491603437402</v>
      </c>
      <c r="BF44" s="25">
        <v>329.9657301762</v>
      </c>
      <c r="BG44" s="25">
        <v>871.04928777964096</v>
      </c>
      <c r="BH44" s="25">
        <v>317.14876727183901</v>
      </c>
      <c r="BI44" s="25">
        <v>324.76041012281598</v>
      </c>
      <c r="BJ44" s="25">
        <v>243.785039976078</v>
      </c>
      <c r="BK44" s="25">
        <v>25092.046306699602</v>
      </c>
      <c r="BL44" s="25">
        <v>19020.496620427999</v>
      </c>
      <c r="BM44" s="25">
        <v>6071.54968627159</v>
      </c>
      <c r="BN44" s="25">
        <v>31.5606848423133</v>
      </c>
      <c r="BO44" s="25">
        <v>19.4528393657524</v>
      </c>
      <c r="BP44" s="25">
        <v>6298.3608426639703</v>
      </c>
      <c r="BQ44" s="25">
        <v>359.36207900041398</v>
      </c>
      <c r="BR44" s="25">
        <v>1436.7520117214301</v>
      </c>
      <c r="BS44" s="25">
        <v>359.19602260004098</v>
      </c>
      <c r="BT44" s="25">
        <v>221.169803247609</v>
      </c>
      <c r="BU44" s="25">
        <v>3608.11832944963</v>
      </c>
      <c r="BV44" s="25">
        <v>3716.8131369789298</v>
      </c>
      <c r="BW44" s="25">
        <v>845.10282161614202</v>
      </c>
      <c r="BX44" s="25">
        <v>2945.4606798790701</v>
      </c>
      <c r="BY44" s="25">
        <v>39.676656340006502</v>
      </c>
      <c r="BZ44" s="25">
        <v>60170.985761212898</v>
      </c>
      <c r="CA44" s="25">
        <v>15911.890422037401</v>
      </c>
      <c r="CB44" s="25">
        <v>3.2214513397377603E-2</v>
      </c>
      <c r="CC44" s="25">
        <v>1608.91890404982</v>
      </c>
      <c r="CD44" s="25">
        <v>5172.4452183147096</v>
      </c>
      <c r="CE44" s="91">
        <v>4.9887016056529898</v>
      </c>
      <c r="CF44" s="25">
        <v>4460.0304070618904</v>
      </c>
      <c r="CG44" s="25">
        <v>59252.2293920792</v>
      </c>
      <c r="CH44" s="25">
        <v>1386.1918831528501</v>
      </c>
      <c r="CK44" s="34">
        <f t="shared" si="15"/>
        <v>0</v>
      </c>
      <c r="CL44" s="54">
        <f t="shared" si="16"/>
        <v>2.6301260812908941E-3</v>
      </c>
      <c r="CM44" s="54">
        <f t="shared" si="17"/>
        <v>1.9579025048591984E-3</v>
      </c>
      <c r="CN44" s="54">
        <f t="shared" si="18"/>
        <v>2.5452085449697878E-3</v>
      </c>
      <c r="CO44" s="54">
        <f t="shared" si="19"/>
        <v>2.4591358182213287E-3</v>
      </c>
      <c r="CP44" s="54">
        <f t="shared" si="20"/>
        <v>2.4310376754957427E-3</v>
      </c>
      <c r="CQ44" s="54">
        <f t="shared" si="21"/>
        <v>2.3606922111249489E-3</v>
      </c>
      <c r="CR44" s="54">
        <f t="shared" si="22"/>
        <v>2.6349578901928247E-3</v>
      </c>
      <c r="CS44" s="22">
        <f t="shared" si="23"/>
        <v>2.7271567548966921E-3</v>
      </c>
      <c r="CT44" s="71">
        <f t="shared" si="24"/>
        <v>3.8136632619175459</v>
      </c>
      <c r="CU44" s="22">
        <f t="shared" si="25"/>
        <v>2.4311339831435534E-3</v>
      </c>
      <c r="CV44" s="71">
        <f t="shared" si="26"/>
        <v>-0.66310327541612946</v>
      </c>
      <c r="CW44" s="79">
        <f t="shared" si="13"/>
        <v>2.6485722849784372E-3</v>
      </c>
      <c r="CX44" s="79">
        <f t="shared" si="14"/>
        <v>2.7187724141925964E-3</v>
      </c>
      <c r="CY44" s="71">
        <f t="shared" si="27"/>
        <v>-0.64495978797503639</v>
      </c>
    </row>
    <row r="45" spans="1:103" x14ac:dyDescent="0.25">
      <c r="A45" s="27" t="s">
        <v>44</v>
      </c>
      <c r="B45" s="85">
        <v>15807.756191</v>
      </c>
      <c r="C45" s="85">
        <v>291.67986660000003</v>
      </c>
      <c r="D45" s="85">
        <v>13737.926880999999</v>
      </c>
      <c r="E45" s="85">
        <v>4964.3563147000004</v>
      </c>
      <c r="F45" s="85">
        <v>2336.5101681000001</v>
      </c>
      <c r="G45" s="85">
        <v>2187.0770083000002</v>
      </c>
      <c r="H45" s="85">
        <v>3090.7072982</v>
      </c>
      <c r="I45" s="87">
        <v>0.62507380329999995</v>
      </c>
      <c r="J45" s="87">
        <v>16.726508607</v>
      </c>
      <c r="K45" s="85">
        <v>2515.1468885999998</v>
      </c>
      <c r="L45" s="87">
        <v>14.893495019</v>
      </c>
      <c r="M45" s="85">
        <v>1243.3783886000001</v>
      </c>
      <c r="N45" s="87">
        <v>5.4863425405999999</v>
      </c>
      <c r="O45" s="89">
        <v>0.23797718430000001</v>
      </c>
      <c r="P45" s="89">
        <v>0.2743560545</v>
      </c>
      <c r="Q45" s="87">
        <v>2.9239565272000001</v>
      </c>
      <c r="R45" s="25"/>
      <c r="S45" s="27" t="s">
        <v>44</v>
      </c>
      <c r="T45" s="91">
        <v>6.9445747333188201</v>
      </c>
      <c r="U45" s="25">
        <v>22.691139791015999</v>
      </c>
      <c r="V45" s="91">
        <v>0.238509241817494</v>
      </c>
      <c r="W45" s="25">
        <v>19.3214785238508</v>
      </c>
      <c r="X45" s="25">
        <v>16.725860400596002</v>
      </c>
      <c r="Y45" s="25">
        <v>26.016535840665298</v>
      </c>
      <c r="Z45" s="91">
        <v>3.18580157124733</v>
      </c>
      <c r="AA45" s="25">
        <v>133.42199198314</v>
      </c>
      <c r="AB45" s="91">
        <v>0.27510622588280798</v>
      </c>
      <c r="AC45" s="25">
        <v>8399.0783650943504</v>
      </c>
      <c r="AD45" s="25">
        <v>2522.59731700569</v>
      </c>
      <c r="AE45" s="25">
        <v>15848.9323183782</v>
      </c>
      <c r="AF45" s="25">
        <v>187.54905536409601</v>
      </c>
      <c r="AG45" s="25">
        <v>224.572839394488</v>
      </c>
      <c r="AH45" s="25">
        <v>60.492299922758498</v>
      </c>
      <c r="AI45" s="25">
        <v>19.8697650271946</v>
      </c>
      <c r="AJ45" s="91">
        <v>4.3011740802091101</v>
      </c>
      <c r="AK45" s="25">
        <v>76.823684350817999</v>
      </c>
      <c r="AL45" s="25">
        <v>76.823684350817999</v>
      </c>
      <c r="AM45" s="25">
        <v>1246.73751590906</v>
      </c>
      <c r="AN45" s="25">
        <v>4.6368345817005399E-2</v>
      </c>
      <c r="AO45" s="25">
        <v>154.54173970870599</v>
      </c>
      <c r="AP45" s="25">
        <v>3.7204326944776702</v>
      </c>
      <c r="AQ45" s="91">
        <v>187.95301229734099</v>
      </c>
      <c r="AR45" s="25">
        <v>12.5061774951569</v>
      </c>
      <c r="AS45" s="25">
        <v>26.666935015584698</v>
      </c>
      <c r="AT45" s="25">
        <v>1.95442456891876</v>
      </c>
      <c r="AU45" s="25">
        <v>292.480461082359</v>
      </c>
      <c r="AV45" s="25">
        <v>0</v>
      </c>
      <c r="AW45" s="91">
        <v>3409.05589470725</v>
      </c>
      <c r="AX45" s="25">
        <v>12394.7600410831</v>
      </c>
      <c r="AY45" s="25">
        <v>1377.1509444492499</v>
      </c>
      <c r="AZ45" s="25">
        <v>13771.957353878101</v>
      </c>
      <c r="BA45" s="25">
        <v>8.4847418421690898E-2</v>
      </c>
      <c r="BB45" s="25">
        <v>201.476869743668</v>
      </c>
      <c r="BC45" s="25">
        <v>25.032524904842901</v>
      </c>
      <c r="BD45" s="25">
        <v>1225.72702240428</v>
      </c>
      <c r="BE45" s="25">
        <v>83.552836468857095</v>
      </c>
      <c r="BF45" s="25">
        <v>120.306017943859</v>
      </c>
      <c r="BG45" s="25">
        <v>386.01909298544302</v>
      </c>
      <c r="BH45" s="25">
        <v>65.614969339770795</v>
      </c>
      <c r="BI45" s="25">
        <v>13.593410550196401</v>
      </c>
      <c r="BJ45" s="25">
        <v>145.64992875797</v>
      </c>
      <c r="BK45" s="25">
        <v>4977.1393526024203</v>
      </c>
      <c r="BL45" s="25">
        <v>2342.5765782481299</v>
      </c>
      <c r="BM45" s="25">
        <v>2634.56277435429</v>
      </c>
      <c r="BN45" s="25">
        <v>9.5152226432315299</v>
      </c>
      <c r="BO45" s="25">
        <v>3.0056023743778799</v>
      </c>
      <c r="BP45" s="25">
        <v>798.32448941043003</v>
      </c>
      <c r="BQ45" s="25">
        <v>89.432504630256901</v>
      </c>
      <c r="BR45" s="25">
        <v>87.369076049537895</v>
      </c>
      <c r="BS45" s="25">
        <v>17.204420996709601</v>
      </c>
      <c r="BT45" s="25">
        <v>13.6320101512921</v>
      </c>
      <c r="BU45" s="25">
        <v>248.83981300396201</v>
      </c>
      <c r="BV45" s="25">
        <v>177.044779472605</v>
      </c>
      <c r="BW45" s="25">
        <v>72.017046305439294</v>
      </c>
      <c r="BX45" s="25">
        <v>161.736174192253</v>
      </c>
      <c r="BY45" s="25">
        <v>1.7314375397000501</v>
      </c>
      <c r="BZ45" s="25">
        <v>2193.2603275336301</v>
      </c>
      <c r="CA45" s="25">
        <v>836.61815911875703</v>
      </c>
      <c r="CB45" s="25">
        <v>1.5931496917607699</v>
      </c>
      <c r="CC45" s="25">
        <v>2.8782325533588802</v>
      </c>
      <c r="CD45" s="25">
        <v>228.46085387955799</v>
      </c>
      <c r="CE45" s="91">
        <v>0</v>
      </c>
      <c r="CF45" s="25">
        <v>200.120276144043</v>
      </c>
      <c r="CG45" s="25">
        <v>3098.1767892326202</v>
      </c>
      <c r="CH45" s="25">
        <v>76.644639866149504</v>
      </c>
      <c r="CK45" s="34">
        <f t="shared" si="15"/>
        <v>3.3668667877444706E-6</v>
      </c>
      <c r="CL45" s="54">
        <f t="shared" si="16"/>
        <v>2.6048053171292395E-3</v>
      </c>
      <c r="CM45" s="54">
        <f t="shared" si="17"/>
        <v>2.7447711482153233E-3</v>
      </c>
      <c r="CN45" s="54">
        <f t="shared" si="18"/>
        <v>2.4771185036052555E-3</v>
      </c>
      <c r="CO45" s="54">
        <f t="shared" si="19"/>
        <v>2.5749638204993308E-3</v>
      </c>
      <c r="CP45" s="54">
        <f t="shared" si="20"/>
        <v>2.5963551243874264E-3</v>
      </c>
      <c r="CQ45" s="54">
        <f t="shared" si="21"/>
        <v>2.8272069114000228E-3</v>
      </c>
      <c r="CR45" s="54">
        <f t="shared" si="22"/>
        <v>2.416757820117871E-3</v>
      </c>
      <c r="CS45" s="22">
        <f t="shared" si="23"/>
        <v>2.9622239716732141E-3</v>
      </c>
      <c r="CT45" s="71">
        <f t="shared" si="24"/>
        <v>4.1582039174023375</v>
      </c>
      <c r="CU45" s="22">
        <f t="shared" si="25"/>
        <v>2.7016130727848214E-3</v>
      </c>
      <c r="CV45" s="71">
        <f t="shared" si="26"/>
        <v>3.860603365219033</v>
      </c>
      <c r="CW45" s="79">
        <f t="shared" si="13"/>
        <v>2.2357501163778352E-3</v>
      </c>
      <c r="CX45" s="79">
        <f t="shared" si="14"/>
        <v>2.734298625831761E-3</v>
      </c>
      <c r="CY45" s="71">
        <f t="shared" si="27"/>
        <v>-0.33158220693851087</v>
      </c>
    </row>
    <row r="46" spans="1:103" x14ac:dyDescent="0.25">
      <c r="A46" s="27" t="s">
        <v>45</v>
      </c>
      <c r="B46" s="85">
        <v>137.15690635000001</v>
      </c>
      <c r="C46" s="85">
        <v>6.2956269999999996</v>
      </c>
      <c r="D46" s="85">
        <v>107.71085947</v>
      </c>
      <c r="E46" s="85">
        <v>110.17947156</v>
      </c>
      <c r="F46" s="85">
        <v>81.211566407999996</v>
      </c>
      <c r="G46" s="85">
        <v>12.420062654000001</v>
      </c>
      <c r="H46" s="85">
        <v>31.818225600000002</v>
      </c>
      <c r="I46" s="87">
        <v>1.4391501623</v>
      </c>
      <c r="J46" s="87">
        <v>1.6728437339</v>
      </c>
      <c r="K46" s="85">
        <v>0.358106808</v>
      </c>
      <c r="L46" s="87">
        <v>1.8838463833000001</v>
      </c>
      <c r="M46" s="85">
        <v>3.8576676289999998</v>
      </c>
      <c r="N46" s="87">
        <v>4.6966576089999998</v>
      </c>
      <c r="O46" s="89">
        <v>1.4353397907000001</v>
      </c>
      <c r="P46" s="89">
        <v>8.6009562000000008E-3</v>
      </c>
      <c r="Q46" s="87">
        <v>5.7363554300000001E-2</v>
      </c>
      <c r="R46" s="25"/>
      <c r="S46" s="27" t="s">
        <v>45</v>
      </c>
      <c r="T46" s="91">
        <v>1.0478492633806799E-3</v>
      </c>
      <c r="U46" s="25">
        <v>0.17670781447054401</v>
      </c>
      <c r="V46" s="91">
        <v>1.43926971137828</v>
      </c>
      <c r="W46" s="25">
        <v>8.06983329636385E-2</v>
      </c>
      <c r="X46" s="25">
        <v>8.0614800627323305E-2</v>
      </c>
      <c r="Y46" s="25">
        <v>2.6632892578911702E-2</v>
      </c>
      <c r="Z46" s="91">
        <v>1.9287079808462499</v>
      </c>
      <c r="AA46" s="25">
        <v>2.5331657139520201</v>
      </c>
      <c r="AB46" s="91">
        <v>8.62427018224508E-3</v>
      </c>
      <c r="AC46" s="25">
        <v>11.4805530681856</v>
      </c>
      <c r="AD46" s="25">
        <v>0.35909192625539399</v>
      </c>
      <c r="AE46" s="25">
        <v>137.5321799644</v>
      </c>
      <c r="AF46" s="25">
        <v>1.94108527103887</v>
      </c>
      <c r="AG46" s="25">
        <v>0.581445375137156</v>
      </c>
      <c r="AH46" s="25">
        <v>3.3315186812414001E-2</v>
      </c>
      <c r="AI46" s="25">
        <v>1.8137212031913199</v>
      </c>
      <c r="AJ46" s="91">
        <v>6.0292224904512305E-4</v>
      </c>
      <c r="AK46" s="25">
        <v>1.0934128814814501</v>
      </c>
      <c r="AL46" s="25">
        <v>1.0934128814814501</v>
      </c>
      <c r="AM46" s="25">
        <v>3.86827943685577</v>
      </c>
      <c r="AN46" s="25">
        <v>0</v>
      </c>
      <c r="AO46" s="25">
        <v>0.18036008687003299</v>
      </c>
      <c r="AP46" s="25">
        <v>4.0642418752294303E-2</v>
      </c>
      <c r="AQ46" s="91">
        <v>1.94682871756147</v>
      </c>
      <c r="AR46" s="25">
        <v>1.06982866912481E-2</v>
      </c>
      <c r="AS46" s="25">
        <v>2.1713836481423399</v>
      </c>
      <c r="AT46" s="25">
        <v>5.1932205374758199E-2</v>
      </c>
      <c r="AU46" s="25">
        <v>6.3128418789992802</v>
      </c>
      <c r="AV46" s="25">
        <v>0</v>
      </c>
      <c r="AW46" s="91">
        <v>32.687204407039303</v>
      </c>
      <c r="AX46" s="25">
        <v>97.205316194822601</v>
      </c>
      <c r="AY46" s="25">
        <v>10.800617158132001</v>
      </c>
      <c r="AZ46" s="25">
        <v>108.005933352954</v>
      </c>
      <c r="BA46" s="25">
        <v>1.87903508788172E-5</v>
      </c>
      <c r="BB46" s="25">
        <v>0.40729924416739599</v>
      </c>
      <c r="BC46" s="25">
        <v>3.2055452442445398E-2</v>
      </c>
      <c r="BD46" s="25">
        <v>8.0006020307015095</v>
      </c>
      <c r="BE46" s="25">
        <v>0.52719916961810398</v>
      </c>
      <c r="BF46" s="25">
        <v>1.9939755790417699</v>
      </c>
      <c r="BG46" s="25">
        <v>4.1473672065895899</v>
      </c>
      <c r="BH46" s="25">
        <v>0.82750685606574703</v>
      </c>
      <c r="BI46" s="25">
        <v>0.32611050447262402</v>
      </c>
      <c r="BJ46" s="25">
        <v>3.7103703000570798</v>
      </c>
      <c r="BK46" s="25">
        <v>110.475551287996</v>
      </c>
      <c r="BL46" s="25">
        <v>81.428325892074099</v>
      </c>
      <c r="BM46" s="25">
        <v>29.047225395922698</v>
      </c>
      <c r="BN46" s="25">
        <v>3.4223905818548499E-2</v>
      </c>
      <c r="BO46" s="25">
        <v>0.113236918262537</v>
      </c>
      <c r="BP46" s="25">
        <v>16.474899071776999</v>
      </c>
      <c r="BQ46" s="25">
        <v>1.4062709370194599</v>
      </c>
      <c r="BR46" s="25">
        <v>12.224008963023</v>
      </c>
      <c r="BS46" s="25">
        <v>0.18300398615497401</v>
      </c>
      <c r="BT46" s="25">
        <v>0.56822344175664397</v>
      </c>
      <c r="BU46" s="25">
        <v>30.561878251844799</v>
      </c>
      <c r="BV46" s="25">
        <v>0.76740731762187597</v>
      </c>
      <c r="BW46" s="25">
        <v>4.1790321539190103</v>
      </c>
      <c r="BX46" s="25">
        <v>4.1177965418519999</v>
      </c>
      <c r="BY46" s="25">
        <v>1.1666523586699501E-3</v>
      </c>
      <c r="BZ46" s="25">
        <v>12.453949038504801</v>
      </c>
      <c r="CA46" s="25">
        <v>4.5048806150576404</v>
      </c>
      <c r="CB46" s="25">
        <v>0.13317878526165999</v>
      </c>
      <c r="CC46" s="25">
        <v>6.2064812602986201</v>
      </c>
      <c r="CD46" s="25">
        <v>0.59394733934765098</v>
      </c>
      <c r="CE46" s="91">
        <v>1.8735545991170399E-2</v>
      </c>
      <c r="CF46" s="25">
        <v>1.4319350055985001</v>
      </c>
      <c r="CG46" s="25">
        <v>31.905368430915299</v>
      </c>
      <c r="CH46" s="25">
        <v>0.46311222186897999</v>
      </c>
      <c r="CK46" s="34">
        <f t="shared" si="15"/>
        <v>0</v>
      </c>
      <c r="CL46" s="54">
        <f t="shared" si="16"/>
        <v>2.736089814116654E-3</v>
      </c>
      <c r="CM46" s="54">
        <f t="shared" si="17"/>
        <v>2.7344185097497894E-3</v>
      </c>
      <c r="CN46" s="54">
        <f t="shared" si="18"/>
        <v>2.739499846217317E-3</v>
      </c>
      <c r="CO46" s="54">
        <f t="shared" si="19"/>
        <v>2.6872494830833069E-3</v>
      </c>
      <c r="CP46" s="54">
        <f t="shared" si="20"/>
        <v>2.6690715825517016E-3</v>
      </c>
      <c r="CQ46" s="54">
        <f t="shared" si="21"/>
        <v>2.7283585798890367E-3</v>
      </c>
      <c r="CR46" s="54">
        <f t="shared" si="22"/>
        <v>2.7387709173605679E-3</v>
      </c>
      <c r="CS46" s="22">
        <f t="shared" si="23"/>
        <v>2.7509062474846634E-3</v>
      </c>
      <c r="CT46" s="71">
        <f t="shared" si="24"/>
        <v>-0.41958490290164729</v>
      </c>
      <c r="CU46" s="22">
        <f t="shared" si="25"/>
        <v>2.7508351875615168E-3</v>
      </c>
      <c r="CV46" s="71">
        <f t="shared" si="26"/>
        <v>-0.53767469785717137</v>
      </c>
      <c r="CW46" s="79">
        <f t="shared" si="13"/>
        <v>2.7379723628809362E-3</v>
      </c>
      <c r="CX46" s="79">
        <f t="shared" si="14"/>
        <v>2.7106267841567632E-3</v>
      </c>
      <c r="CY46" s="71">
        <f t="shared" si="27"/>
        <v>-9.4682921787533E-2</v>
      </c>
    </row>
    <row r="47" spans="1:103" x14ac:dyDescent="0.25">
      <c r="A47" s="27" t="s">
        <v>46</v>
      </c>
      <c r="B47" s="85">
        <v>20979.233262000002</v>
      </c>
      <c r="C47" s="85">
        <v>1674.7637041999999</v>
      </c>
      <c r="D47" s="85">
        <v>14533.505385</v>
      </c>
      <c r="E47" s="85">
        <v>5100.3240041999998</v>
      </c>
      <c r="F47" s="85">
        <v>3557.56007</v>
      </c>
      <c r="G47" s="85">
        <v>11202.024846</v>
      </c>
      <c r="H47" s="85">
        <v>8742.7930610000003</v>
      </c>
      <c r="I47" s="87">
        <v>121.88134878</v>
      </c>
      <c r="J47" s="87">
        <v>36.309645447999998</v>
      </c>
      <c r="K47" s="85">
        <v>13.443706378</v>
      </c>
      <c r="L47" s="87">
        <v>53.640716855000001</v>
      </c>
      <c r="M47" s="85">
        <v>1057.9883993999999</v>
      </c>
      <c r="N47" s="87">
        <v>1440.6175576999999</v>
      </c>
      <c r="O47" s="89">
        <v>28.185877875999999</v>
      </c>
      <c r="P47" s="89">
        <v>0.12612616090000001</v>
      </c>
      <c r="Q47" s="87">
        <v>60.101289985000001</v>
      </c>
      <c r="R47" s="25"/>
      <c r="S47" s="27" t="s">
        <v>46</v>
      </c>
      <c r="T47" s="91">
        <v>85.622441050264001</v>
      </c>
      <c r="U47" s="25">
        <v>308.41054017199298</v>
      </c>
      <c r="V47" s="91">
        <v>28.2629897590881</v>
      </c>
      <c r="W47" s="25">
        <v>86.517688052829001</v>
      </c>
      <c r="X47" s="25">
        <v>74.770347212918693</v>
      </c>
      <c r="Y47" s="25">
        <v>57.485345188739402</v>
      </c>
      <c r="Z47" s="91">
        <v>203.56980001298899</v>
      </c>
      <c r="AA47" s="25">
        <v>281.293468125608</v>
      </c>
      <c r="AB47" s="91">
        <v>0.126472675309965</v>
      </c>
      <c r="AC47" s="25">
        <v>8553.5835363970691</v>
      </c>
      <c r="AD47" s="25">
        <v>13.480474237765099</v>
      </c>
      <c r="AE47" s="25">
        <v>21035.458653966201</v>
      </c>
      <c r="AF47" s="25">
        <v>301.37729045908702</v>
      </c>
      <c r="AG47" s="25">
        <v>158.00166447393701</v>
      </c>
      <c r="AH47" s="25">
        <v>30.5773858033</v>
      </c>
      <c r="AI47" s="25">
        <v>121.868519774113</v>
      </c>
      <c r="AJ47" s="91">
        <v>8.9527207704822196</v>
      </c>
      <c r="AK47" s="25">
        <v>98.273973708148503</v>
      </c>
      <c r="AL47" s="25">
        <v>98.273973708148503</v>
      </c>
      <c r="AM47" s="25">
        <v>1060.8837960502799</v>
      </c>
      <c r="AN47" s="25">
        <v>0</v>
      </c>
      <c r="AO47" s="25">
        <v>318.18917668221599</v>
      </c>
      <c r="AP47" s="25">
        <v>11.7541017500181</v>
      </c>
      <c r="AQ47" s="91">
        <v>678.61834669033101</v>
      </c>
      <c r="AR47" s="25">
        <v>36.621146890513103</v>
      </c>
      <c r="AS47" s="25">
        <v>650.08388668167197</v>
      </c>
      <c r="AT47" s="25">
        <v>16.548755061052901</v>
      </c>
      <c r="AU47" s="25">
        <v>1679.1461450413599</v>
      </c>
      <c r="AV47" s="25">
        <v>0</v>
      </c>
      <c r="AW47" s="91">
        <v>9396.7350162128896</v>
      </c>
      <c r="AX47" s="25">
        <v>13115.2585998868</v>
      </c>
      <c r="AY47" s="25">
        <v>1457.25061226299</v>
      </c>
      <c r="AZ47" s="25">
        <v>14572.5092121498</v>
      </c>
      <c r="BA47" s="25">
        <v>0.45843752223140799</v>
      </c>
      <c r="BB47" s="25">
        <v>229.60070144024999</v>
      </c>
      <c r="BC47" s="25">
        <v>55.468487570969401</v>
      </c>
      <c r="BD47" s="25">
        <v>2526.8872199724801</v>
      </c>
      <c r="BE47" s="25">
        <v>99.226848835181301</v>
      </c>
      <c r="BF47" s="25">
        <v>59.857596543864801</v>
      </c>
      <c r="BG47" s="25">
        <v>159.04283385957601</v>
      </c>
      <c r="BH47" s="25">
        <v>55.234277365604399</v>
      </c>
      <c r="BI47" s="25">
        <v>21.904251416041902</v>
      </c>
      <c r="BJ47" s="25">
        <v>65.766521765358704</v>
      </c>
      <c r="BK47" s="25">
        <v>5113.5866141387396</v>
      </c>
      <c r="BL47" s="25">
        <v>3566.7132330224399</v>
      </c>
      <c r="BM47" s="25">
        <v>1546.8733811162899</v>
      </c>
      <c r="BN47" s="25">
        <v>8.8285412952594893</v>
      </c>
      <c r="BO47" s="25">
        <v>4.0856136211006602</v>
      </c>
      <c r="BP47" s="25">
        <v>1257.57473025016</v>
      </c>
      <c r="BQ47" s="25">
        <v>138.47408725920201</v>
      </c>
      <c r="BR47" s="25">
        <v>270.79934784040699</v>
      </c>
      <c r="BS47" s="25">
        <v>23.1063700737446</v>
      </c>
      <c r="BT47" s="25">
        <v>19.672439334314401</v>
      </c>
      <c r="BU47" s="25">
        <v>680.956766184956</v>
      </c>
      <c r="BV47" s="25">
        <v>141.66762163772501</v>
      </c>
      <c r="BW47" s="25">
        <v>164.59563829741199</v>
      </c>
      <c r="BX47" s="25">
        <v>465.35532110010502</v>
      </c>
      <c r="BY47" s="25">
        <v>16.763560409180499</v>
      </c>
      <c r="BZ47" s="25">
        <v>11232.5543274067</v>
      </c>
      <c r="CA47" s="25">
        <v>1819.8205953330501</v>
      </c>
      <c r="CB47" s="25">
        <v>7.2639158511539597</v>
      </c>
      <c r="CC47" s="25">
        <v>735.61121975591698</v>
      </c>
      <c r="CD47" s="25">
        <v>884.44834038574902</v>
      </c>
      <c r="CE47" s="91">
        <v>2.0852157559911402</v>
      </c>
      <c r="CF47" s="25">
        <v>644.26997438459796</v>
      </c>
      <c r="CG47" s="25">
        <v>8766.2641235707197</v>
      </c>
      <c r="CH47" s="25">
        <v>320.682846834754</v>
      </c>
      <c r="CK47" s="34">
        <f t="shared" si="15"/>
        <v>0</v>
      </c>
      <c r="CL47" s="54">
        <f t="shared" si="16"/>
        <v>2.6800498981076545E-3</v>
      </c>
      <c r="CM47" s="54">
        <f t="shared" si="17"/>
        <v>2.6167517425709891E-3</v>
      </c>
      <c r="CN47" s="54">
        <f t="shared" si="18"/>
        <v>2.6837178035558754E-3</v>
      </c>
      <c r="CO47" s="54">
        <f t="shared" si="19"/>
        <v>2.600346552065788E-3</v>
      </c>
      <c r="CP47" s="54">
        <f t="shared" si="20"/>
        <v>2.5728765902299751E-3</v>
      </c>
      <c r="CQ47" s="54">
        <f t="shared" si="21"/>
        <v>2.7253538379359652E-3</v>
      </c>
      <c r="CR47" s="54">
        <f t="shared" si="22"/>
        <v>2.6846183372930882E-3</v>
      </c>
      <c r="CS47" s="22">
        <f t="shared" si="23"/>
        <v>2.7349496285688168E-3</v>
      </c>
      <c r="CT47" s="71">
        <f t="shared" si="24"/>
        <v>0.83207793389114848</v>
      </c>
      <c r="CU47" s="22">
        <f t="shared" si="25"/>
        <v>2.7366998087332366E-3</v>
      </c>
      <c r="CV47" s="71">
        <f t="shared" si="26"/>
        <v>-0.54874638087879801</v>
      </c>
      <c r="CW47" s="79">
        <f t="shared" si="13"/>
        <v>2.7358340026641787E-3</v>
      </c>
      <c r="CX47" s="79">
        <f t="shared" si="14"/>
        <v>2.7473634929690354E-3</v>
      </c>
      <c r="CY47" s="71">
        <f t="shared" si="27"/>
        <v>-0.72465224847614551</v>
      </c>
    </row>
    <row r="48" spans="1:103" x14ac:dyDescent="0.25">
      <c r="A48" s="27" t="s">
        <v>47</v>
      </c>
      <c r="B48" s="85">
        <v>42807.634994</v>
      </c>
      <c r="C48" s="85">
        <v>396.17315488999998</v>
      </c>
      <c r="D48" s="85">
        <v>15406.799754</v>
      </c>
      <c r="E48" s="85">
        <v>3410.6801433999999</v>
      </c>
      <c r="F48" s="85">
        <v>2976.4946415999998</v>
      </c>
      <c r="G48" s="85">
        <v>7595.569872</v>
      </c>
      <c r="H48" s="85">
        <v>6616.2976918000004</v>
      </c>
      <c r="I48" s="87">
        <v>153.21745662999999</v>
      </c>
      <c r="J48" s="87">
        <v>48.249281494000002</v>
      </c>
      <c r="K48" s="85">
        <v>2.7802478995</v>
      </c>
      <c r="L48" s="87">
        <v>51.811969171999998</v>
      </c>
      <c r="M48" s="85">
        <v>245.32676577999999</v>
      </c>
      <c r="N48" s="87">
        <v>1143.1702147999999</v>
      </c>
      <c r="O48" s="89">
        <v>27.950734064999999</v>
      </c>
      <c r="P48" s="89">
        <v>0.41650132020000002</v>
      </c>
      <c r="Q48" s="87">
        <v>3.5187127617999998</v>
      </c>
      <c r="R48" s="25"/>
      <c r="S48" s="27" t="s">
        <v>47</v>
      </c>
      <c r="T48" s="91">
        <v>4.9018189148065403</v>
      </c>
      <c r="U48" s="25">
        <v>53.910522578910197</v>
      </c>
      <c r="V48" s="91">
        <v>28.024003547766402</v>
      </c>
      <c r="W48" s="25">
        <v>52.991206658662101</v>
      </c>
      <c r="X48" s="25">
        <v>47.6469915115728</v>
      </c>
      <c r="Y48" s="25">
        <v>31.970343122025799</v>
      </c>
      <c r="Z48" s="91">
        <v>99.691396467346195</v>
      </c>
      <c r="AA48" s="25">
        <v>216.01684021112499</v>
      </c>
      <c r="AB48" s="91">
        <v>0.41764574603938298</v>
      </c>
      <c r="AC48" s="25">
        <v>20770.843609601801</v>
      </c>
      <c r="AD48" s="25">
        <v>2.7878535500500998</v>
      </c>
      <c r="AE48" s="25">
        <v>42923.382760738699</v>
      </c>
      <c r="AF48" s="25">
        <v>111.16977358771101</v>
      </c>
      <c r="AG48" s="25">
        <v>314.88549553004998</v>
      </c>
      <c r="AH48" s="25">
        <v>16.656843410018102</v>
      </c>
      <c r="AI48" s="25">
        <v>84.517620600474899</v>
      </c>
      <c r="AJ48" s="91">
        <v>2.8730998379152002</v>
      </c>
      <c r="AK48" s="25">
        <v>82.322275078193996</v>
      </c>
      <c r="AL48" s="25">
        <v>82.322275078193996</v>
      </c>
      <c r="AM48" s="25">
        <v>245.98334666016001</v>
      </c>
      <c r="AN48" s="25">
        <v>0</v>
      </c>
      <c r="AO48" s="25">
        <v>132.90836386504199</v>
      </c>
      <c r="AP48" s="25">
        <v>8.49991011426415</v>
      </c>
      <c r="AQ48" s="91">
        <v>439.34866853473699</v>
      </c>
      <c r="AR48" s="25">
        <v>11.9804480132828</v>
      </c>
      <c r="AS48" s="25">
        <v>437.86184652518</v>
      </c>
      <c r="AT48" s="25">
        <v>24.534881144204601</v>
      </c>
      <c r="AU48" s="25">
        <v>397.25787671334803</v>
      </c>
      <c r="AV48" s="25">
        <v>0</v>
      </c>
      <c r="AW48" s="91">
        <v>7065.2923262840504</v>
      </c>
      <c r="AX48" s="25">
        <v>13903.3329995932</v>
      </c>
      <c r="AY48" s="25">
        <v>1544.8144172242601</v>
      </c>
      <c r="AZ48" s="25">
        <v>15448.147416817499</v>
      </c>
      <c r="BA48" s="25">
        <v>0.229335408314678</v>
      </c>
      <c r="BB48" s="25">
        <v>178.75625331866601</v>
      </c>
      <c r="BC48" s="25">
        <v>199.75768280648299</v>
      </c>
      <c r="BD48" s="25">
        <v>2588.55797648309</v>
      </c>
      <c r="BE48" s="25">
        <v>56.861447481825699</v>
      </c>
      <c r="BF48" s="25">
        <v>50.3445266347657</v>
      </c>
      <c r="BG48" s="25">
        <v>104.027795021081</v>
      </c>
      <c r="BH48" s="25">
        <v>15.0502662135065</v>
      </c>
      <c r="BI48" s="25">
        <v>30.374015182349801</v>
      </c>
      <c r="BJ48" s="25">
        <v>51.894279119209401</v>
      </c>
      <c r="BK48" s="25">
        <v>3419.79455822929</v>
      </c>
      <c r="BL48" s="25">
        <v>2984.5174480036999</v>
      </c>
      <c r="BM48" s="25">
        <v>435.27711022558799</v>
      </c>
      <c r="BN48" s="25">
        <v>22.9146583336364</v>
      </c>
      <c r="BO48" s="25">
        <v>0.60632895169122103</v>
      </c>
      <c r="BP48" s="25">
        <v>869.31556976140405</v>
      </c>
      <c r="BQ48" s="25">
        <v>280.08265422620502</v>
      </c>
      <c r="BR48" s="25">
        <v>159.78259585420801</v>
      </c>
      <c r="BS48" s="25">
        <v>21.726027734805999</v>
      </c>
      <c r="BT48" s="25">
        <v>19.5130250000826</v>
      </c>
      <c r="BU48" s="25">
        <v>401.79584952352599</v>
      </c>
      <c r="BV48" s="25">
        <v>220.325038845259</v>
      </c>
      <c r="BW48" s="25">
        <v>56.996274330594098</v>
      </c>
      <c r="BX48" s="25">
        <v>642.17250027612795</v>
      </c>
      <c r="BY48" s="25">
        <v>1.3019515521971801</v>
      </c>
      <c r="BZ48" s="25">
        <v>7616.2252370927699</v>
      </c>
      <c r="CA48" s="25">
        <v>1619.93923095641</v>
      </c>
      <c r="CB48" s="25">
        <v>0.24030788658542501</v>
      </c>
      <c r="CC48" s="25">
        <v>697.47136803814396</v>
      </c>
      <c r="CD48" s="25">
        <v>449.35355848056901</v>
      </c>
      <c r="CE48" s="91">
        <v>2.4579299237077299</v>
      </c>
      <c r="CF48" s="25">
        <v>397.63886956760501</v>
      </c>
      <c r="CG48" s="25">
        <v>6633.9856148635599</v>
      </c>
      <c r="CH48" s="25">
        <v>220.53861122342701</v>
      </c>
      <c r="CK48" s="34">
        <f t="shared" si="15"/>
        <v>0</v>
      </c>
      <c r="CL48" s="22">
        <f t="shared" si="16"/>
        <v>2.7039047299605014E-3</v>
      </c>
      <c r="CM48" s="22">
        <f t="shared" si="17"/>
        <v>2.7379993065134046E-3</v>
      </c>
      <c r="CN48" s="22">
        <f t="shared" si="18"/>
        <v>2.683728190000297E-3</v>
      </c>
      <c r="CO48" s="22">
        <f t="shared" si="19"/>
        <v>2.6723159153248105E-3</v>
      </c>
      <c r="CP48" s="22">
        <f t="shared" si="20"/>
        <v>2.6953874841808782E-3</v>
      </c>
      <c r="CQ48" s="22">
        <f t="shared" si="21"/>
        <v>2.7193963640454412E-3</v>
      </c>
      <c r="CR48" s="22">
        <f t="shared" si="22"/>
        <v>2.6733868225852818E-3</v>
      </c>
      <c r="CS48" s="22">
        <f t="shared" si="23"/>
        <v>2.7356015812358583E-3</v>
      </c>
      <c r="CT48" s="71">
        <f t="shared" si="24"/>
        <v>0.58886597814703878</v>
      </c>
      <c r="CU48" s="22">
        <f t="shared" si="25"/>
        <v>2.6763524072575874E-3</v>
      </c>
      <c r="CV48" s="71">
        <f t="shared" si="26"/>
        <v>-0.61697580915210881</v>
      </c>
      <c r="CW48" s="79">
        <f t="shared" si="13"/>
        <v>2.6213795528952119E-3</v>
      </c>
      <c r="CX48" s="79">
        <f t="shared" si="14"/>
        <v>2.7477123934046932E-3</v>
      </c>
      <c r="CY48" s="71">
        <f t="shared" si="27"/>
        <v>5.9726865490588574</v>
      </c>
    </row>
    <row r="49" spans="1:103" x14ac:dyDescent="0.25">
      <c r="A49" s="27" t="s">
        <v>48</v>
      </c>
      <c r="B49" s="85">
        <v>5869.047748</v>
      </c>
      <c r="C49" s="85">
        <v>277.77727076999997</v>
      </c>
      <c r="D49" s="85">
        <v>6710.3159327000003</v>
      </c>
      <c r="E49" s="85">
        <v>3689.4030806000001</v>
      </c>
      <c r="F49" s="85">
        <v>2314.3654606999999</v>
      </c>
      <c r="G49" s="85">
        <v>5672.0575245999999</v>
      </c>
      <c r="H49" s="85">
        <v>3933.9458540000001</v>
      </c>
      <c r="I49" s="87">
        <v>28.036963479000001</v>
      </c>
      <c r="J49" s="87">
        <v>24.938982632999998</v>
      </c>
      <c r="K49" s="85">
        <v>17.098154761</v>
      </c>
      <c r="L49" s="87">
        <v>35.449532488000003</v>
      </c>
      <c r="M49" s="85">
        <v>346.84454572999999</v>
      </c>
      <c r="N49" s="87">
        <v>248.28728161000001</v>
      </c>
      <c r="O49" s="89">
        <v>3.8412960108999998</v>
      </c>
      <c r="P49" s="89">
        <v>1.1857695999999999E-3</v>
      </c>
      <c r="Q49" s="87">
        <v>3.3446515025000001</v>
      </c>
      <c r="R49" s="25"/>
      <c r="S49" s="27" t="s">
        <v>48</v>
      </c>
      <c r="T49" s="91">
        <v>10.183663682710501</v>
      </c>
      <c r="U49" s="25">
        <v>25.198777191357799</v>
      </c>
      <c r="V49" s="91">
        <v>3.8517468769891701</v>
      </c>
      <c r="W49" s="25">
        <v>14.529486866726</v>
      </c>
      <c r="X49" s="25">
        <v>13.569491286217399</v>
      </c>
      <c r="Y49" s="25">
        <v>24.216787346272199</v>
      </c>
      <c r="Z49" s="91">
        <v>89.204657121762693</v>
      </c>
      <c r="AA49" s="25">
        <v>183.46981785716</v>
      </c>
      <c r="AB49" s="91">
        <v>1.18715648073113E-3</v>
      </c>
      <c r="AC49" s="25">
        <v>691.26110823782597</v>
      </c>
      <c r="AD49" s="25">
        <v>17.145984430016998</v>
      </c>
      <c r="AE49" s="25">
        <v>5882.2603592625501</v>
      </c>
      <c r="AF49" s="25">
        <v>388.05174228052698</v>
      </c>
      <c r="AG49" s="25">
        <v>45.860461415662499</v>
      </c>
      <c r="AH49" s="25">
        <v>19.761221572620499</v>
      </c>
      <c r="AI49" s="25">
        <v>24.745897724848501</v>
      </c>
      <c r="AJ49" s="91">
        <v>5.6948774958084298</v>
      </c>
      <c r="AK49" s="25">
        <v>40.566600260034399</v>
      </c>
      <c r="AL49" s="25">
        <v>40.566600260034399</v>
      </c>
      <c r="AM49" s="25">
        <v>347.640094996583</v>
      </c>
      <c r="AN49" s="25">
        <v>0</v>
      </c>
      <c r="AO49" s="25">
        <v>26.172914929904302</v>
      </c>
      <c r="AP49" s="25">
        <v>4.9650997274217996</v>
      </c>
      <c r="AQ49" s="91">
        <v>206.125945912909</v>
      </c>
      <c r="AR49" s="25">
        <v>14.510566457988499</v>
      </c>
      <c r="AS49" s="25">
        <v>43.996200424945698</v>
      </c>
      <c r="AT49" s="25">
        <v>2.5049047605205299</v>
      </c>
      <c r="AU49" s="25">
        <v>278.51464469386099</v>
      </c>
      <c r="AV49" s="25">
        <v>0</v>
      </c>
      <c r="AW49" s="91">
        <v>4179.5508761299998</v>
      </c>
      <c r="AX49" s="25">
        <v>6055.0609274161197</v>
      </c>
      <c r="AY49" s="25">
        <v>672.78476362461902</v>
      </c>
      <c r="AZ49" s="25">
        <v>6727.8456910407403</v>
      </c>
      <c r="BA49" s="25">
        <v>9.4971546266459803E-2</v>
      </c>
      <c r="BB49" s="25">
        <v>194.80803497693799</v>
      </c>
      <c r="BC49" s="25">
        <v>42.996673700028097</v>
      </c>
      <c r="BD49" s="25">
        <v>1224.1132349785501</v>
      </c>
      <c r="BE49" s="25">
        <v>76.300358809944896</v>
      </c>
      <c r="BF49" s="25">
        <v>37.450447182879003</v>
      </c>
      <c r="BG49" s="25">
        <v>129.29276024228699</v>
      </c>
      <c r="BH49" s="25">
        <v>49.6236760273814</v>
      </c>
      <c r="BI49" s="25">
        <v>24.063711916202202</v>
      </c>
      <c r="BJ49" s="25">
        <v>88.771122872688693</v>
      </c>
      <c r="BK49" s="25">
        <v>3691.0619073645098</v>
      </c>
      <c r="BL49" s="25">
        <v>2316.44339767355</v>
      </c>
      <c r="BM49" s="25">
        <v>1374.6185096909601</v>
      </c>
      <c r="BN49" s="25">
        <v>22.404034825751999</v>
      </c>
      <c r="BO49" s="25">
        <v>2.2107360201061499</v>
      </c>
      <c r="BP49" s="25">
        <v>1075.21863407551</v>
      </c>
      <c r="BQ49" s="25">
        <v>54.774784090455498</v>
      </c>
      <c r="BR49" s="25">
        <v>82.768996350027905</v>
      </c>
      <c r="BS49" s="25">
        <v>10.195371252831499</v>
      </c>
      <c r="BT49" s="25">
        <v>54.887044870891899</v>
      </c>
      <c r="BU49" s="25">
        <v>209.681070299883</v>
      </c>
      <c r="BV49" s="25">
        <v>180.413394113962</v>
      </c>
      <c r="BW49" s="25">
        <v>116.96532314357</v>
      </c>
      <c r="BX49" s="25">
        <v>236.13694925621499</v>
      </c>
      <c r="BY49" s="25">
        <v>2.70170273688607</v>
      </c>
      <c r="BZ49" s="25">
        <v>5687.3620597871404</v>
      </c>
      <c r="CA49" s="25">
        <v>559.85782870957803</v>
      </c>
      <c r="CB49" s="25">
        <v>60.4901572535924</v>
      </c>
      <c r="CC49" s="25">
        <v>109.259517882126</v>
      </c>
      <c r="CD49" s="25">
        <v>373.49878042487597</v>
      </c>
      <c r="CE49" s="91">
        <v>0.122375690924783</v>
      </c>
      <c r="CF49" s="25">
        <v>468.77495122308198</v>
      </c>
      <c r="CG49" s="25">
        <v>3941.8287264956898</v>
      </c>
      <c r="CH49" s="25">
        <v>249.09867736557101</v>
      </c>
      <c r="CK49" s="34">
        <f t="shared" si="15"/>
        <v>0</v>
      </c>
      <c r="CL49" s="22">
        <f t="shared" si="16"/>
        <v>2.2512359465899044E-3</v>
      </c>
      <c r="CM49" s="22">
        <f t="shared" si="17"/>
        <v>2.6545509710604112E-3</v>
      </c>
      <c r="CN49" s="22">
        <f t="shared" si="18"/>
        <v>2.6123596141451231E-3</v>
      </c>
      <c r="CO49" s="22">
        <f t="shared" si="19"/>
        <v>4.4961928210890113E-4</v>
      </c>
      <c r="CP49" s="22">
        <f t="shared" si="20"/>
        <v>8.9784306274671283E-4</v>
      </c>
      <c r="CQ49" s="22">
        <f t="shared" si="21"/>
        <v>2.6982334224862903E-3</v>
      </c>
      <c r="CR49" s="22">
        <f t="shared" si="22"/>
        <v>2.0038080818205774E-3</v>
      </c>
      <c r="CS49" s="22">
        <f t="shared" si="23"/>
        <v>2.7973585270204332E-3</v>
      </c>
      <c r="CT49" s="71">
        <f t="shared" si="24"/>
        <v>0.14434796209982659</v>
      </c>
      <c r="CU49" s="22">
        <f t="shared" si="25"/>
        <v>2.2936767389800674E-3</v>
      </c>
      <c r="CV49" s="71">
        <f t="shared" si="26"/>
        <v>-0.82280123194528665</v>
      </c>
      <c r="CW49" s="79">
        <f t="shared" si="13"/>
        <v>2.7206614797492877E-3</v>
      </c>
      <c r="CX49" s="79">
        <f t="shared" si="14"/>
        <v>1.1696038852152158E-3</v>
      </c>
      <c r="CY49" s="71">
        <f t="shared" si="27"/>
        <v>-0.25107152160749524</v>
      </c>
    </row>
    <row r="50" spans="1:103" x14ac:dyDescent="0.25">
      <c r="A50" s="27" t="s">
        <v>49</v>
      </c>
      <c r="B50" s="85">
        <v>23428.815047</v>
      </c>
      <c r="C50" s="85">
        <v>862.20330138999998</v>
      </c>
      <c r="D50" s="85">
        <v>22774.11249</v>
      </c>
      <c r="E50" s="85">
        <v>6797.0214323999999</v>
      </c>
      <c r="F50" s="85">
        <v>4073.0215454999998</v>
      </c>
      <c r="G50" s="85">
        <v>20338.30487</v>
      </c>
      <c r="H50" s="85">
        <v>10877.403392</v>
      </c>
      <c r="I50" s="87">
        <v>99.155334732</v>
      </c>
      <c r="J50" s="87">
        <v>125.10520226</v>
      </c>
      <c r="K50" s="85">
        <v>13.011938263999999</v>
      </c>
      <c r="L50" s="87">
        <v>203.72223943</v>
      </c>
      <c r="M50" s="85">
        <v>806.30506155</v>
      </c>
      <c r="N50" s="87">
        <v>1698.598806</v>
      </c>
      <c r="O50" s="89">
        <v>19.569179766000001</v>
      </c>
      <c r="P50" s="89">
        <v>0.15311151680000001</v>
      </c>
      <c r="Q50" s="87">
        <v>11.924835354000001</v>
      </c>
      <c r="R50" s="25"/>
      <c r="S50" s="27" t="s">
        <v>49</v>
      </c>
      <c r="T50" s="91">
        <v>15.379569107477399</v>
      </c>
      <c r="U50" s="25">
        <v>75.822207028246794</v>
      </c>
      <c r="V50" s="91">
        <v>19.6202711395301</v>
      </c>
      <c r="W50" s="25">
        <v>201.37535730336899</v>
      </c>
      <c r="X50" s="25">
        <v>108.175231139548</v>
      </c>
      <c r="Y50" s="25">
        <v>141.219265196783</v>
      </c>
      <c r="Z50" s="91">
        <v>122.841282208796</v>
      </c>
      <c r="AA50" s="25">
        <v>574.08890848476005</v>
      </c>
      <c r="AB50" s="91">
        <v>0.153499114685508</v>
      </c>
      <c r="AC50" s="25">
        <v>31969.074398704401</v>
      </c>
      <c r="AD50" s="25">
        <v>13.0470670051848</v>
      </c>
      <c r="AE50" s="25">
        <v>23489.384502424</v>
      </c>
      <c r="AF50" s="25">
        <v>388.21516759686898</v>
      </c>
      <c r="AG50" s="25">
        <v>1405.9820951496299</v>
      </c>
      <c r="AH50" s="25">
        <v>86.370278078420498</v>
      </c>
      <c r="AI50" s="25">
        <v>297.66241026681098</v>
      </c>
      <c r="AJ50" s="91">
        <v>9.2317413853955905</v>
      </c>
      <c r="AK50" s="25">
        <v>225.388832884587</v>
      </c>
      <c r="AL50" s="25">
        <v>225.388832884587</v>
      </c>
      <c r="AM50" s="25">
        <v>808.71010236737902</v>
      </c>
      <c r="AN50" s="25">
        <v>0</v>
      </c>
      <c r="AO50" s="25">
        <v>209.44358723267001</v>
      </c>
      <c r="AP50" s="25">
        <v>18.591001898332301</v>
      </c>
      <c r="AQ50" s="91">
        <v>1404.2155288113399</v>
      </c>
      <c r="AR50" s="25">
        <v>43.926241215407302</v>
      </c>
      <c r="AS50" s="25">
        <v>482.39813885645401</v>
      </c>
      <c r="AT50" s="25">
        <v>16.142917370830901</v>
      </c>
      <c r="AU50" s="25">
        <v>864.03344174330505</v>
      </c>
      <c r="AV50" s="25">
        <v>0</v>
      </c>
      <c r="AW50" s="91">
        <v>12566.924614445001</v>
      </c>
      <c r="AX50" s="25">
        <v>20549.612139644199</v>
      </c>
      <c r="AY50" s="25">
        <v>2283.2893654844302</v>
      </c>
      <c r="AZ50" s="25">
        <v>22832.901505128699</v>
      </c>
      <c r="BA50" s="25">
        <v>1.5200497132724</v>
      </c>
      <c r="BB50" s="25">
        <v>442.52713228759501</v>
      </c>
      <c r="BC50" s="25">
        <v>40.309616862591398</v>
      </c>
      <c r="BD50" s="25">
        <v>3136.0170604865398</v>
      </c>
      <c r="BE50" s="25">
        <v>52.5873287370271</v>
      </c>
      <c r="BF50" s="25">
        <v>174.32419531021699</v>
      </c>
      <c r="BG50" s="25">
        <v>117.826930568737</v>
      </c>
      <c r="BH50" s="25">
        <v>94.578905333641998</v>
      </c>
      <c r="BI50" s="25">
        <v>13.2262267510926</v>
      </c>
      <c r="BJ50" s="25">
        <v>101.85107393784</v>
      </c>
      <c r="BK50" s="25">
        <v>6808.9260205092496</v>
      </c>
      <c r="BL50" s="25">
        <v>4081.7458345493801</v>
      </c>
      <c r="BM50" s="25">
        <v>2727.18018595986</v>
      </c>
      <c r="BN50" s="25">
        <v>7.9416654108147799</v>
      </c>
      <c r="BO50" s="25">
        <v>5.4351944041479898</v>
      </c>
      <c r="BP50" s="25">
        <v>1450.6427373347201</v>
      </c>
      <c r="BQ50" s="25">
        <v>176.44404362076099</v>
      </c>
      <c r="BR50" s="25">
        <v>273.91324435930898</v>
      </c>
      <c r="BS50" s="25">
        <v>25.342577634672001</v>
      </c>
      <c r="BT50" s="25">
        <v>23.513904498310598</v>
      </c>
      <c r="BU50" s="25">
        <v>686.80080811962205</v>
      </c>
      <c r="BV50" s="25">
        <v>308.97602515937302</v>
      </c>
      <c r="BW50" s="25">
        <v>230.09742081648099</v>
      </c>
      <c r="BX50" s="25">
        <v>603.17095317548103</v>
      </c>
      <c r="BY50" s="25">
        <v>3.7390076739143598</v>
      </c>
      <c r="BZ50" s="25">
        <v>20395.243326997799</v>
      </c>
      <c r="CA50" s="25">
        <v>2631.3818430266301</v>
      </c>
      <c r="CB50" s="25">
        <v>293.386326828726</v>
      </c>
      <c r="CC50" s="25">
        <v>727.34827892000203</v>
      </c>
      <c r="CD50" s="25">
        <v>811.78099673672898</v>
      </c>
      <c r="CE50" s="91">
        <v>2.0395798700838399</v>
      </c>
      <c r="CF50" s="25">
        <v>722.19378363816702</v>
      </c>
      <c r="CG50" s="25">
        <v>10906.0119842119</v>
      </c>
      <c r="CH50" s="25">
        <v>528.20013713275398</v>
      </c>
      <c r="CK50" s="34">
        <f t="shared" si="15"/>
        <v>0</v>
      </c>
      <c r="CL50" s="22">
        <f t="shared" si="16"/>
        <v>2.5852547515737745E-3</v>
      </c>
      <c r="CM50" s="22">
        <f t="shared" si="17"/>
        <v>2.1226320409056779E-3</v>
      </c>
      <c r="CN50" s="22">
        <f t="shared" si="18"/>
        <v>2.5813965376044056E-3</v>
      </c>
      <c r="CO50" s="22">
        <f t="shared" si="19"/>
        <v>1.7514418966671234E-3</v>
      </c>
      <c r="CP50" s="22">
        <f t="shared" si="20"/>
        <v>2.1419697764720139E-3</v>
      </c>
      <c r="CQ50" s="22">
        <f t="shared" si="21"/>
        <v>2.7995674842000349E-3</v>
      </c>
      <c r="CR50" s="22">
        <f t="shared" si="22"/>
        <v>2.6300938910605066E-3</v>
      </c>
      <c r="CS50" s="22">
        <f t="shared" si="23"/>
        <v>2.6997316212290412E-3</v>
      </c>
      <c r="CT50" s="71">
        <f t="shared" si="24"/>
        <v>0.10635359946566733</v>
      </c>
      <c r="CU50" s="22">
        <f t="shared" si="25"/>
        <v>2.9827926576024323E-3</v>
      </c>
      <c r="CV50" s="71">
        <f t="shared" si="26"/>
        <v>-0.71600230898993467</v>
      </c>
      <c r="CW50" s="79">
        <f t="shared" si="13"/>
        <v>2.6108081248692049E-3</v>
      </c>
      <c r="CX50" s="79">
        <f t="shared" si="14"/>
        <v>2.531474402505493E-3</v>
      </c>
      <c r="CY50" s="71">
        <f t="shared" si="27"/>
        <v>0.35372245331806701</v>
      </c>
    </row>
    <row r="51" spans="1:103" x14ac:dyDescent="0.25">
      <c r="A51" s="27" t="s">
        <v>50</v>
      </c>
      <c r="B51" s="85">
        <v>21473.269620999999</v>
      </c>
      <c r="C51" s="85">
        <v>195.67746507000001</v>
      </c>
      <c r="D51" s="85">
        <v>19438.265691000001</v>
      </c>
      <c r="E51" s="85">
        <v>20689.810599</v>
      </c>
      <c r="F51" s="85">
        <v>6191.6169167999997</v>
      </c>
      <c r="G51" s="85">
        <v>11626.195248</v>
      </c>
      <c r="H51" s="85">
        <v>6803.0283006</v>
      </c>
      <c r="I51" s="87">
        <v>35.5150243</v>
      </c>
      <c r="J51" s="87">
        <v>158.31476026999999</v>
      </c>
      <c r="K51" s="85">
        <v>0.26568682580000003</v>
      </c>
      <c r="L51" s="87">
        <v>40.574467646000002</v>
      </c>
      <c r="M51" s="85">
        <v>109.54636331</v>
      </c>
      <c r="N51" s="87">
        <v>11.683440294</v>
      </c>
      <c r="O51" s="89">
        <v>27.568467743999999</v>
      </c>
      <c r="P51" s="89">
        <v>79.880604223000006</v>
      </c>
      <c r="Q51" s="87">
        <v>7.7710745155999996</v>
      </c>
      <c r="R51" s="25"/>
      <c r="S51" s="27" t="s">
        <v>50</v>
      </c>
      <c r="T51" s="91">
        <v>13.448523487525801</v>
      </c>
      <c r="U51" s="25">
        <v>35.595706330401399</v>
      </c>
      <c r="V51" s="91">
        <v>27.643786219651599</v>
      </c>
      <c r="W51" s="25">
        <v>20.151131864295799</v>
      </c>
      <c r="X51" s="25">
        <v>19.116371275106701</v>
      </c>
      <c r="Y51" s="25">
        <v>35.326683901056597</v>
      </c>
      <c r="Z51" s="91">
        <v>6.6533235170620504</v>
      </c>
      <c r="AA51" s="25">
        <v>360.93937005042102</v>
      </c>
      <c r="AB51" s="91">
        <v>80.099723271435494</v>
      </c>
      <c r="AC51" s="25">
        <v>8510.4608215283097</v>
      </c>
      <c r="AD51" s="25">
        <v>0.26641636249386702</v>
      </c>
      <c r="AE51" s="25">
        <v>21531.064310454902</v>
      </c>
      <c r="AF51" s="25">
        <v>97.298516935060505</v>
      </c>
      <c r="AG51" s="25">
        <v>370.510190472754</v>
      </c>
      <c r="AH51" s="25">
        <v>66.404398094706593</v>
      </c>
      <c r="AI51" s="25">
        <v>34.789890751454401</v>
      </c>
      <c r="AJ51" s="91">
        <v>8.1662877225808401</v>
      </c>
      <c r="AK51" s="25">
        <v>505.74347892067198</v>
      </c>
      <c r="AL51" s="25">
        <v>505.74347892067198</v>
      </c>
      <c r="AM51" s="25">
        <v>109.84142918661399</v>
      </c>
      <c r="AN51" s="25">
        <v>0</v>
      </c>
      <c r="AO51" s="25">
        <v>46.077712418404303</v>
      </c>
      <c r="AP51" s="25">
        <v>7.3984393326419298</v>
      </c>
      <c r="AQ51" s="91">
        <v>274.51147246474</v>
      </c>
      <c r="AR51" s="25">
        <v>20.299018601674401</v>
      </c>
      <c r="AS51" s="25">
        <v>47.054558271998197</v>
      </c>
      <c r="AT51" s="25">
        <v>3.5505530314657299</v>
      </c>
      <c r="AU51" s="25">
        <v>196.21709993904099</v>
      </c>
      <c r="AV51" s="25">
        <v>0</v>
      </c>
      <c r="AW51" s="91">
        <v>7333.1210057860299</v>
      </c>
      <c r="AX51" s="25">
        <v>17503.364398838101</v>
      </c>
      <c r="AY51" s="25">
        <v>1944.81783041827</v>
      </c>
      <c r="AZ51" s="25">
        <v>19448.182229256399</v>
      </c>
      <c r="BA51" s="25">
        <v>0.12544334299401</v>
      </c>
      <c r="BB51" s="25">
        <v>167.70754098689901</v>
      </c>
      <c r="BC51" s="25">
        <v>126.488989677959</v>
      </c>
      <c r="BD51" s="25">
        <v>3487.3458757363701</v>
      </c>
      <c r="BE51" s="25">
        <v>109.594529974591</v>
      </c>
      <c r="BF51" s="25">
        <v>13.286807285393801</v>
      </c>
      <c r="BG51" s="25">
        <v>115.912325093558</v>
      </c>
      <c r="BH51" s="25">
        <v>72.036837290078694</v>
      </c>
      <c r="BI51" s="25">
        <v>87.304281513472901</v>
      </c>
      <c r="BJ51" s="25">
        <v>36.674826729939298</v>
      </c>
      <c r="BK51" s="25">
        <v>20707.026344993501</v>
      </c>
      <c r="BL51" s="25">
        <v>6200.6961482861698</v>
      </c>
      <c r="BM51" s="25">
        <v>14506.3301967073</v>
      </c>
      <c r="BN51" s="25">
        <v>8.9730882141260899</v>
      </c>
      <c r="BO51" s="25">
        <v>1.6152033021357199</v>
      </c>
      <c r="BP51" s="25">
        <v>4324.0262343292698</v>
      </c>
      <c r="BQ51" s="25">
        <v>12.207463399218399</v>
      </c>
      <c r="BR51" s="25">
        <v>123.007572751974</v>
      </c>
      <c r="BS51" s="25">
        <v>17.265672930769298</v>
      </c>
      <c r="BT51" s="25">
        <v>24.020498780182599</v>
      </c>
      <c r="BU51" s="25">
        <v>311.38038388421302</v>
      </c>
      <c r="BV51" s="25">
        <v>683.58971875720499</v>
      </c>
      <c r="BW51" s="25">
        <v>335.18496955306802</v>
      </c>
      <c r="BX51" s="25">
        <v>472.96875010609699</v>
      </c>
      <c r="BY51" s="25">
        <v>8.7477134701301402</v>
      </c>
      <c r="BZ51" s="25">
        <v>11658.1161167664</v>
      </c>
      <c r="CA51" s="25">
        <v>2519.7750246041101</v>
      </c>
      <c r="CB51" s="25">
        <v>191.21452230837201</v>
      </c>
      <c r="CC51" s="25">
        <v>29.482266895808401</v>
      </c>
      <c r="CD51" s="25">
        <v>361.43549257758798</v>
      </c>
      <c r="CE51" s="91">
        <v>9.8343628115544299E-2</v>
      </c>
      <c r="CF51" s="25">
        <v>320.16044053880802</v>
      </c>
      <c r="CG51" s="25">
        <v>6821.5546079355399</v>
      </c>
      <c r="CH51" s="25">
        <v>139.054692636129</v>
      </c>
      <c r="CK51" s="34">
        <f t="shared" si="15"/>
        <v>0</v>
      </c>
      <c r="CL51" s="22">
        <f t="shared" si="16"/>
        <v>2.6914713257445134E-3</v>
      </c>
      <c r="CM51" s="22">
        <f t="shared" si="17"/>
        <v>2.7577772884983792E-3</v>
      </c>
      <c r="CN51" s="22">
        <f t="shared" si="18"/>
        <v>5.1015550533349172E-4</v>
      </c>
      <c r="CO51" s="22">
        <f t="shared" si="19"/>
        <v>8.3208813880261874E-4</v>
      </c>
      <c r="CP51" s="22">
        <f t="shared" si="20"/>
        <v>1.4663748756055957E-3</v>
      </c>
      <c r="CQ51" s="22">
        <f t="shared" si="21"/>
        <v>2.7455988898767809E-3</v>
      </c>
      <c r="CR51" s="22">
        <f t="shared" si="22"/>
        <v>2.7232441961039648E-3</v>
      </c>
      <c r="CS51" s="22">
        <f t="shared" si="23"/>
        <v>2.7458519694016172E-3</v>
      </c>
      <c r="CT51" s="71">
        <f t="shared" si="24"/>
        <v>11.464574602262964</v>
      </c>
      <c r="CU51" s="22">
        <f t="shared" si="25"/>
        <v>2.6935250764920124E-3</v>
      </c>
      <c r="CV51" s="71">
        <f t="shared" si="26"/>
        <v>3.0274574173296318</v>
      </c>
      <c r="CW51" s="79">
        <f t="shared" si="13"/>
        <v>2.7320515725068372E-3</v>
      </c>
      <c r="CX51" s="79">
        <f t="shared" si="14"/>
        <v>2.7430820105438908E-3</v>
      </c>
      <c r="CY51" s="71">
        <f t="shared" si="27"/>
        <v>-0.54310655182392198</v>
      </c>
    </row>
    <row r="52" spans="1:103" s="27" customFormat="1" x14ac:dyDescent="0.25">
      <c r="B52" s="85"/>
      <c r="C52" s="85"/>
      <c r="D52" s="85"/>
      <c r="E52" s="85"/>
      <c r="F52" s="85"/>
      <c r="G52" s="85"/>
      <c r="H52" s="85"/>
      <c r="I52" s="87"/>
      <c r="J52" s="87"/>
      <c r="K52" s="85"/>
      <c r="L52" s="87"/>
      <c r="M52" s="85"/>
      <c r="N52" s="87"/>
      <c r="O52" s="89"/>
      <c r="P52" s="89"/>
      <c r="Q52" s="87"/>
      <c r="R52" s="25"/>
      <c r="T52" s="91"/>
      <c r="U52" s="25"/>
      <c r="V52" s="91"/>
      <c r="W52" s="25"/>
      <c r="X52" s="25"/>
      <c r="Y52" s="25"/>
      <c r="Z52" s="91"/>
      <c r="AA52" s="25"/>
      <c r="AB52" s="91"/>
      <c r="AC52" s="25"/>
      <c r="AD52" s="25"/>
      <c r="AE52" s="25"/>
      <c r="AF52" s="25"/>
      <c r="AG52" s="25"/>
      <c r="AH52" s="25"/>
      <c r="AI52" s="25"/>
      <c r="AJ52" s="91"/>
      <c r="AK52" s="25"/>
      <c r="AL52" s="25"/>
      <c r="AM52" s="25"/>
      <c r="AN52" s="25"/>
      <c r="AO52" s="25"/>
      <c r="AP52" s="25"/>
      <c r="AQ52" s="91"/>
      <c r="AR52" s="25"/>
      <c r="AS52" s="25"/>
      <c r="AT52" s="25"/>
      <c r="AU52" s="25"/>
      <c r="AV52" s="25"/>
      <c r="AW52" s="91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91"/>
      <c r="CF52" s="25"/>
      <c r="CG52" s="25"/>
      <c r="CH52" s="25"/>
      <c r="CI52" s="25"/>
      <c r="CL52" s="22"/>
      <c r="CM52" s="22"/>
      <c r="CN52" s="22"/>
      <c r="CO52" s="22"/>
      <c r="CP52" s="22"/>
      <c r="CQ52" s="22"/>
      <c r="CR52" s="22"/>
      <c r="CS52" s="22"/>
      <c r="CT52" s="71"/>
      <c r="CU52" s="22"/>
      <c r="CV52" s="71"/>
      <c r="CW52" s="22"/>
      <c r="CX52" s="22"/>
      <c r="CY52" s="71"/>
    </row>
    <row r="53" spans="1:103" s="27" customFormat="1" x14ac:dyDescent="0.25">
      <c r="B53" s="85"/>
      <c r="C53" s="85"/>
      <c r="D53" s="85"/>
      <c r="E53" s="85"/>
      <c r="F53" s="85"/>
      <c r="G53" s="85"/>
      <c r="H53" s="85"/>
      <c r="I53" s="87"/>
      <c r="J53" s="87"/>
      <c r="K53" s="85"/>
      <c r="L53" s="87"/>
      <c r="M53" s="85"/>
      <c r="N53" s="87"/>
      <c r="O53" s="89"/>
      <c r="P53" s="89"/>
      <c r="Q53" s="87"/>
      <c r="R53" s="25"/>
      <c r="T53" s="91"/>
      <c r="U53" s="25"/>
      <c r="V53" s="91"/>
      <c r="W53" s="25"/>
      <c r="X53" s="25"/>
      <c r="Y53" s="25"/>
      <c r="Z53" s="91"/>
      <c r="AA53" s="25"/>
      <c r="AB53" s="91"/>
      <c r="AC53" s="25"/>
      <c r="AD53" s="25"/>
      <c r="AE53" s="25"/>
      <c r="AF53" s="25"/>
      <c r="AG53" s="25"/>
      <c r="AH53" s="25"/>
      <c r="AI53" s="25"/>
      <c r="AJ53" s="91"/>
      <c r="AK53" s="25"/>
      <c r="AL53" s="25"/>
      <c r="AM53" s="25"/>
      <c r="AN53" s="25"/>
      <c r="AO53" s="25"/>
      <c r="AP53" s="25"/>
      <c r="AQ53" s="91"/>
      <c r="AR53" s="25"/>
      <c r="AS53" s="25"/>
      <c r="AT53" s="25"/>
      <c r="AU53" s="25"/>
      <c r="AV53" s="25"/>
      <c r="AW53" s="91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91"/>
      <c r="CF53" s="25"/>
      <c r="CG53" s="25"/>
      <c r="CH53" s="25"/>
      <c r="CI53" s="25"/>
      <c r="CL53" s="22"/>
      <c r="CM53" s="22"/>
      <c r="CN53" s="22"/>
      <c r="CO53" s="22"/>
      <c r="CP53" s="22"/>
      <c r="CQ53" s="22"/>
      <c r="CR53" s="22"/>
      <c r="CS53" s="22"/>
      <c r="CT53" s="71"/>
      <c r="CU53" s="22"/>
      <c r="CV53" s="71"/>
      <c r="CW53" s="22"/>
      <c r="CX53" s="22"/>
      <c r="CY53" s="71"/>
    </row>
    <row r="54" spans="1:103" s="27" customFormat="1" x14ac:dyDescent="0.25">
      <c r="A54" s="27" t="s">
        <v>51</v>
      </c>
      <c r="B54" s="85">
        <v>223.61413765</v>
      </c>
      <c r="C54" s="85">
        <v>0.36099999999999999</v>
      </c>
      <c r="D54" s="85">
        <v>173.82330772</v>
      </c>
      <c r="E54" s="85">
        <v>1042.6509375000001</v>
      </c>
      <c r="F54" s="85">
        <v>378.57676622999998</v>
      </c>
      <c r="G54" s="85">
        <v>28.992884620000002</v>
      </c>
      <c r="H54" s="85">
        <v>630.33989968000003</v>
      </c>
      <c r="I54" s="87">
        <v>3.5621983921</v>
      </c>
      <c r="J54" s="87">
        <v>3.4949433137999999</v>
      </c>
      <c r="K54" s="85">
        <v>0.74998109619999997</v>
      </c>
      <c r="L54" s="87">
        <v>8.3653356670000001</v>
      </c>
      <c r="M54" s="85">
        <v>39.657024032000002</v>
      </c>
      <c r="N54" s="87">
        <v>8.2677157000000001</v>
      </c>
      <c r="O54" s="89">
        <v>3.3894276807999999</v>
      </c>
      <c r="P54" s="89"/>
      <c r="Q54" s="87">
        <v>9.47408161E-2</v>
      </c>
      <c r="R54" s="25"/>
      <c r="S54" s="27" t="s">
        <v>51</v>
      </c>
      <c r="T54" s="91">
        <v>7.3829884295441697E-2</v>
      </c>
      <c r="U54" s="25">
        <v>8.9348087422028009</v>
      </c>
      <c r="V54" s="91">
        <v>3.3987012183416101</v>
      </c>
      <c r="W54" s="25">
        <v>0.89852217483172703</v>
      </c>
      <c r="X54" s="25">
        <v>0.89266074157932596</v>
      </c>
      <c r="Y54" s="25">
        <v>0.41689091406934597</v>
      </c>
      <c r="Z54" s="91">
        <v>35.404067498120597</v>
      </c>
      <c r="AA54" s="25">
        <v>30.8154146076267</v>
      </c>
      <c r="AB54" s="91">
        <v>0</v>
      </c>
      <c r="AC54" s="25">
        <v>686.22801645413097</v>
      </c>
      <c r="AD54" s="25">
        <v>0.75204754858380796</v>
      </c>
      <c r="AE54" s="25">
        <v>224.12721538737901</v>
      </c>
      <c r="AF54" s="25">
        <v>31.516086283863899</v>
      </c>
      <c r="AG54" s="25">
        <v>23.245271431210799</v>
      </c>
      <c r="AH54" s="25">
        <v>0.72138393439838799</v>
      </c>
      <c r="AI54" s="25">
        <v>18.861850013088699</v>
      </c>
      <c r="AJ54" s="91">
        <v>4.2476587336099797E-2</v>
      </c>
      <c r="AK54" s="25">
        <v>1.37817302156759</v>
      </c>
      <c r="AL54" s="25">
        <v>1.37817302156759</v>
      </c>
      <c r="AM54" s="25">
        <v>39.7032756008091</v>
      </c>
      <c r="AN54" s="25">
        <v>0</v>
      </c>
      <c r="AO54" s="25">
        <v>18.488052526900301</v>
      </c>
      <c r="AP54" s="25">
        <v>0.49448102099003</v>
      </c>
      <c r="AQ54" s="91">
        <v>21.660335521880899</v>
      </c>
      <c r="AR54" s="25">
        <v>0.746111955016454</v>
      </c>
      <c r="AS54" s="25">
        <v>24.940990630829099</v>
      </c>
      <c r="AT54" s="25">
        <v>0.52805067693513297</v>
      </c>
      <c r="AU54" s="25">
        <v>0.36198894161609801</v>
      </c>
      <c r="AV54" s="25">
        <v>0</v>
      </c>
      <c r="AW54" s="91">
        <v>665.56558827582001</v>
      </c>
      <c r="AX54" s="25">
        <v>156.817729083703</v>
      </c>
      <c r="AY54" s="25">
        <v>17.424044516609001</v>
      </c>
      <c r="AZ54" s="25">
        <v>174.241773600313</v>
      </c>
      <c r="BA54" s="25">
        <v>4.4494033773045098E-4</v>
      </c>
      <c r="BB54" s="25">
        <v>14.0672301050502</v>
      </c>
      <c r="BC54" s="25">
        <v>7.7470915270865399</v>
      </c>
      <c r="BD54" s="25">
        <v>212.65390113989901</v>
      </c>
      <c r="BE54" s="25">
        <v>7.1246549601239098</v>
      </c>
      <c r="BF54" s="25">
        <v>1.86916311799688</v>
      </c>
      <c r="BG54" s="25">
        <v>8.8012954837216295</v>
      </c>
      <c r="BH54" s="25">
        <v>5.5570986579363399</v>
      </c>
      <c r="BI54" s="25">
        <v>2.5888500138340098</v>
      </c>
      <c r="BJ54" s="25">
        <v>8.8508639296284795</v>
      </c>
      <c r="BK54" s="25">
        <v>1044.8053292817201</v>
      </c>
      <c r="BL54" s="25">
        <v>379.35380682489199</v>
      </c>
      <c r="BM54" s="25">
        <v>665.45152245683005</v>
      </c>
      <c r="BN54" s="25">
        <v>1.00521198983668</v>
      </c>
      <c r="BO54" s="25">
        <v>0.16624472296168899</v>
      </c>
      <c r="BP54" s="25">
        <v>162.24991583855501</v>
      </c>
      <c r="BQ54" s="25">
        <v>5.9718178034248801</v>
      </c>
      <c r="BR54" s="25">
        <v>30.715076333934199</v>
      </c>
      <c r="BS54" s="25">
        <v>0.70638248560106498</v>
      </c>
      <c r="BT54" s="25">
        <v>1.36810256897986</v>
      </c>
      <c r="BU54" s="25">
        <v>76.830708867540594</v>
      </c>
      <c r="BV54" s="25">
        <v>4.2286317386499901</v>
      </c>
      <c r="BW54" s="25">
        <v>34.2796241780892</v>
      </c>
      <c r="BX54" s="25">
        <v>22.950789159873601</v>
      </c>
      <c r="BY54" s="25">
        <v>0.57091518576696099</v>
      </c>
      <c r="BZ54" s="25">
        <v>29.067362261942201</v>
      </c>
      <c r="CA54" s="25">
        <v>147.49256958834999</v>
      </c>
      <c r="CB54" s="25">
        <v>3.0772184725276502E-4</v>
      </c>
      <c r="CC54" s="25">
        <v>75.917164981489705</v>
      </c>
      <c r="CD54" s="25">
        <v>89.179892449664095</v>
      </c>
      <c r="CE54" s="91">
        <v>0.18483487862828299</v>
      </c>
      <c r="CF54" s="25">
        <v>24.7052457354784</v>
      </c>
      <c r="CG54" s="25">
        <v>632.04387925285403</v>
      </c>
      <c r="CH54" s="25">
        <v>23.389602119140999</v>
      </c>
      <c r="CI54" s="25"/>
      <c r="CJ54"/>
      <c r="CL54" s="22">
        <f>+(AE54-B54)/B54</f>
        <v>2.2944780807288402E-3</v>
      </c>
      <c r="CM54" s="22">
        <f>+(AU54-C54)/C54</f>
        <v>2.7394504601053376E-3</v>
      </c>
      <c r="CN54" s="22">
        <f>+(AZ54-D54)/D54</f>
        <v>2.4074209943529055E-3</v>
      </c>
      <c r="CO54" s="22">
        <f t="shared" ref="CO54:CP58" si="28">+(BK54-E54)/E54</f>
        <v>2.066263697883119E-3</v>
      </c>
      <c r="CP54" s="22">
        <f t="shared" si="28"/>
        <v>2.0525311223666912E-3</v>
      </c>
      <c r="CQ54" s="22">
        <f>+(BZ54-G54)/G54</f>
        <v>2.5688248312767869E-3</v>
      </c>
      <c r="CR54" s="22">
        <f>+(CG54-H54)/H54</f>
        <v>2.7032710030239914E-3</v>
      </c>
      <c r="CS54" s="22">
        <f>+(AD54-K54)/K54</f>
        <v>2.7553392935878935E-3</v>
      </c>
      <c r="CT54" s="71">
        <f t="shared" ref="CT54:CU58" si="29">+(AL54-L54)/L54</f>
        <v>-0.8352519161897739</v>
      </c>
      <c r="CU54" s="22">
        <f t="shared" si="29"/>
        <v>1.1662894515679278E-3</v>
      </c>
      <c r="CV54" s="71">
        <f>+(AS54-N54)/N54</f>
        <v>2.0166725049373793</v>
      </c>
      <c r="CW54" s="79">
        <f>+(V54-O54)/O54</f>
        <v>2.736018707270776E-3</v>
      </c>
      <c r="CX54" s="79" t="e">
        <f>+(AB54-P54)/P54</f>
        <v>#DIV/0!</v>
      </c>
      <c r="CY54" s="71">
        <f>+(AT54-Q54)/Q54</f>
        <v>4.5736344552676167</v>
      </c>
    </row>
    <row r="55" spans="1:103" s="27" customFormat="1" x14ac:dyDescent="0.25">
      <c r="A55" s="27" t="s">
        <v>1</v>
      </c>
      <c r="B55" s="85">
        <v>2818.4091668000001</v>
      </c>
      <c r="C55" s="85">
        <v>48.531428747</v>
      </c>
      <c r="D55" s="85">
        <v>7686.5414938000004</v>
      </c>
      <c r="E55" s="85">
        <v>1182.0374657</v>
      </c>
      <c r="F55" s="85">
        <v>578.65850902</v>
      </c>
      <c r="G55" s="85">
        <v>1369.0552789000001</v>
      </c>
      <c r="H55" s="85">
        <v>871.79364931999999</v>
      </c>
      <c r="I55" s="87">
        <v>1.6768249200000002E-2</v>
      </c>
      <c r="J55" s="87">
        <v>2.1847261686000001</v>
      </c>
      <c r="K55" s="85"/>
      <c r="L55" s="87">
        <v>0.6354426151</v>
      </c>
      <c r="M55" s="85"/>
      <c r="N55" s="87">
        <v>103.77849999999999</v>
      </c>
      <c r="O55" s="89">
        <v>2.7129810000000002E-3</v>
      </c>
      <c r="P55" s="89"/>
      <c r="Q55" s="87">
        <v>0.64659476279999994</v>
      </c>
      <c r="R55" s="25"/>
      <c r="S55" s="27" t="s">
        <v>1</v>
      </c>
      <c r="T55" s="91">
        <v>0</v>
      </c>
      <c r="U55" s="25">
        <v>0</v>
      </c>
      <c r="V55" s="91">
        <v>5.0620212565683703E-5</v>
      </c>
      <c r="W55" s="25">
        <v>0</v>
      </c>
      <c r="X55" s="25">
        <v>0</v>
      </c>
      <c r="Y55" s="25">
        <v>0</v>
      </c>
      <c r="Z55" s="91">
        <v>0</v>
      </c>
      <c r="AA55" s="25">
        <v>6.1902920206087397E-2</v>
      </c>
      <c r="AB55" s="91">
        <v>0</v>
      </c>
      <c r="AC55" s="25">
        <v>9.4796383701228601E-2</v>
      </c>
      <c r="AD55" s="25">
        <v>0</v>
      </c>
      <c r="AE55" s="25">
        <v>18.7816932599194</v>
      </c>
      <c r="AF55" s="25">
        <v>0.22481604344648701</v>
      </c>
      <c r="AG55" s="25">
        <v>2.28971067266324E-2</v>
      </c>
      <c r="AH55" s="25">
        <v>8.8516965871790601E-2</v>
      </c>
      <c r="AI55" s="25">
        <v>0</v>
      </c>
      <c r="AJ55" s="91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5.6881203633217303E-2</v>
      </c>
      <c r="AP55" s="25">
        <v>0</v>
      </c>
      <c r="AQ55" s="91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91">
        <v>0.70344924133445896</v>
      </c>
      <c r="AX55" s="25">
        <v>20.0358006360334</v>
      </c>
      <c r="AY55" s="25">
        <v>2.2261949436994599</v>
      </c>
      <c r="AZ55" s="25">
        <v>22.261995579732901</v>
      </c>
      <c r="BA55" s="25">
        <v>0</v>
      </c>
      <c r="BB55" s="25">
        <v>0.140751189889603</v>
      </c>
      <c r="BC55" s="25">
        <v>0.60508540154433499</v>
      </c>
      <c r="BD55" s="25">
        <v>0.107584141206038</v>
      </c>
      <c r="BE55" s="25">
        <v>0.142382358614836</v>
      </c>
      <c r="BF55" s="25">
        <v>2.03492936942298E-2</v>
      </c>
      <c r="BG55" s="25">
        <v>0.34710902406896099</v>
      </c>
      <c r="BH55" s="25">
        <v>0.22153036040058</v>
      </c>
      <c r="BI55" s="25">
        <v>6.8434200300930802E-3</v>
      </c>
      <c r="BJ55" s="25">
        <v>0.10548387594592</v>
      </c>
      <c r="BK55" s="25">
        <v>26.962698660141001</v>
      </c>
      <c r="BL55" s="25">
        <v>8.0111962653703301</v>
      </c>
      <c r="BM55" s="25">
        <v>18.951502394770699</v>
      </c>
      <c r="BN55" s="25">
        <v>3.09505756819171E-2</v>
      </c>
      <c r="BO55" s="25">
        <v>9.7240606932434501E-3</v>
      </c>
      <c r="BP55" s="25">
        <v>4.8846657517485204</v>
      </c>
      <c r="BQ55" s="25">
        <v>3.73978052988089E-2</v>
      </c>
      <c r="BR55" s="25">
        <v>2.2191497875295601E-2</v>
      </c>
      <c r="BS55" s="25">
        <v>0</v>
      </c>
      <c r="BT55" s="25">
        <v>4.49418806527888E-3</v>
      </c>
      <c r="BU55" s="25">
        <v>8.4915083472500305E-2</v>
      </c>
      <c r="BV55" s="25">
        <v>2.8286651829560498E-3</v>
      </c>
      <c r="BW55" s="25">
        <v>1.4287169651173699</v>
      </c>
      <c r="BX55" s="25">
        <v>4.1390984198371797E-2</v>
      </c>
      <c r="BY55" s="25">
        <v>1.7965618920066099E-2</v>
      </c>
      <c r="BZ55" s="25">
        <v>3.9443227125669097E-2</v>
      </c>
      <c r="CA55" s="25">
        <v>3.32077493306435E-3</v>
      </c>
      <c r="CB55" s="25">
        <v>2.0379972772918299E-4</v>
      </c>
      <c r="CC55" s="25">
        <v>0</v>
      </c>
      <c r="CD55" s="25">
        <v>4.9588370257444699E-5</v>
      </c>
      <c r="CE55" s="91">
        <v>0</v>
      </c>
      <c r="CF55" s="25">
        <v>5.0509270854346296E-6</v>
      </c>
      <c r="CG55" s="25">
        <v>0.68057342217959604</v>
      </c>
      <c r="CH55" s="25">
        <v>3.9773633552142098E-5</v>
      </c>
      <c r="CI55" s="25"/>
      <c r="CJ55"/>
      <c r="CL55" s="22">
        <f>+(AE55-B55)/B55</f>
        <v>-0.9933360657915955</v>
      </c>
      <c r="CM55" s="22">
        <f>+(AU55-C55)/C55</f>
        <v>-1</v>
      </c>
      <c r="CN55" s="22">
        <f>+(AZ55-D55)/D55</f>
        <v>-0.99710376954346902</v>
      </c>
      <c r="CO55" s="22">
        <f t="shared" si="28"/>
        <v>-0.97718964124020058</v>
      </c>
      <c r="CP55" s="22">
        <f t="shared" si="28"/>
        <v>-0.98615557165323997</v>
      </c>
      <c r="CQ55" s="22">
        <f>+(BZ55-G55)/G55</f>
        <v>-0.9999711894561647</v>
      </c>
      <c r="CR55" s="22">
        <f>+(CG55-H55)/H55</f>
        <v>-0.99921934115635003</v>
      </c>
      <c r="CS55" s="22" t="e">
        <f>+(AD55-K55)/K55</f>
        <v>#DIV/0!</v>
      </c>
      <c r="CT55" s="71">
        <f t="shared" si="29"/>
        <v>-1</v>
      </c>
      <c r="CU55" s="22" t="e">
        <f t="shared" si="29"/>
        <v>#DIV/0!</v>
      </c>
      <c r="CV55" s="71">
        <f>+(AS55-N55)/N55</f>
        <v>-1</v>
      </c>
      <c r="CW55" s="79">
        <f>+(V55-O55)/O55</f>
        <v>-0.9813414791457501</v>
      </c>
      <c r="CX55" s="79" t="e">
        <f>+(AB55-P55)/P55</f>
        <v>#DIV/0!</v>
      </c>
      <c r="CY55" s="71">
        <f>+(AT55-Q55)/Q55</f>
        <v>-1</v>
      </c>
    </row>
    <row r="56" spans="1:103" x14ac:dyDescent="0.25">
      <c r="A56" s="27" t="s">
        <v>11</v>
      </c>
      <c r="B56" s="85">
        <v>493.56712478999998</v>
      </c>
      <c r="C56" s="85">
        <v>66.914495818999995</v>
      </c>
      <c r="D56" s="85">
        <v>2115.6179751</v>
      </c>
      <c r="E56" s="85">
        <v>418.76465396999998</v>
      </c>
      <c r="F56" s="85">
        <v>349.48105448000001</v>
      </c>
      <c r="G56" s="85">
        <v>855.85693792999996</v>
      </c>
      <c r="H56" s="85">
        <v>2664.2193378000002</v>
      </c>
      <c r="I56" s="87">
        <v>0.79103157270000002</v>
      </c>
      <c r="J56" s="87">
        <v>14.126887050000001</v>
      </c>
      <c r="K56" s="85">
        <v>5.6174651399999997E-2</v>
      </c>
      <c r="L56" s="87">
        <v>1.0566008547000001</v>
      </c>
      <c r="M56" s="85">
        <v>32.526228082000003</v>
      </c>
      <c r="N56" s="87">
        <v>1.2963868895999999</v>
      </c>
      <c r="O56" s="89">
        <v>0.50645928900000003</v>
      </c>
      <c r="P56" s="89">
        <v>1.6280296623999999</v>
      </c>
      <c r="Q56" s="87">
        <v>5.1635160307000003</v>
      </c>
      <c r="R56" s="25"/>
      <c r="S56" s="27" t="s">
        <v>11</v>
      </c>
      <c r="T56" s="91">
        <v>0</v>
      </c>
      <c r="U56" s="25">
        <v>0</v>
      </c>
      <c r="V56" s="91">
        <v>0</v>
      </c>
      <c r="W56" s="25">
        <v>0</v>
      </c>
      <c r="X56" s="25">
        <v>0</v>
      </c>
      <c r="Y56" s="25">
        <v>0</v>
      </c>
      <c r="Z56" s="91">
        <v>0</v>
      </c>
      <c r="AA56" s="25">
        <v>0</v>
      </c>
      <c r="AB56" s="91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91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91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91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91">
        <v>0</v>
      </c>
      <c r="CF56" s="25">
        <v>0</v>
      </c>
      <c r="CG56" s="25">
        <v>0</v>
      </c>
      <c r="CH56" s="25">
        <v>0</v>
      </c>
      <c r="CL56" s="22">
        <f>+(AE56-B56)/B56</f>
        <v>-1</v>
      </c>
      <c r="CM56" s="22">
        <f>+(AU56-C56)/C56</f>
        <v>-1</v>
      </c>
      <c r="CN56" s="22">
        <f>+(AZ56-D56)/D56</f>
        <v>-1</v>
      </c>
      <c r="CO56" s="22">
        <f t="shared" si="28"/>
        <v>-1</v>
      </c>
      <c r="CP56" s="22">
        <f t="shared" si="28"/>
        <v>-1</v>
      </c>
      <c r="CQ56" s="22">
        <f>+(BZ56-G56)/G56</f>
        <v>-1</v>
      </c>
      <c r="CR56" s="22">
        <f>+(CG56-H56)/H56</f>
        <v>-1</v>
      </c>
      <c r="CS56" s="22">
        <f>+(AD56-K56)/K56</f>
        <v>-1</v>
      </c>
      <c r="CT56" s="71">
        <f t="shared" si="29"/>
        <v>-1</v>
      </c>
      <c r="CU56" s="22">
        <f t="shared" si="29"/>
        <v>-1</v>
      </c>
      <c r="CV56" s="71">
        <f>+(AS56-N56)/N56</f>
        <v>-1</v>
      </c>
      <c r="CW56" s="79">
        <f>+(V56-O56)/O56</f>
        <v>-1</v>
      </c>
      <c r="CX56" s="79">
        <f>+(AB56-P56)/P56</f>
        <v>-1</v>
      </c>
      <c r="CY56" s="71">
        <f>+(AT56-Q56)/Q56</f>
        <v>-1</v>
      </c>
    </row>
    <row r="57" spans="1:103" s="27" customFormat="1" x14ac:dyDescent="0.25">
      <c r="A57" s="27" t="s">
        <v>58</v>
      </c>
      <c r="B57" s="85">
        <v>483.60967570000003</v>
      </c>
      <c r="C57" s="85">
        <v>175.49677019000001</v>
      </c>
      <c r="D57" s="85">
        <v>1701.1207496</v>
      </c>
      <c r="E57" s="85">
        <v>263.66517125000001</v>
      </c>
      <c r="F57" s="85">
        <v>74.277190708999996</v>
      </c>
      <c r="G57" s="85">
        <v>1341.2388579000001</v>
      </c>
      <c r="H57" s="85">
        <v>246.78485151000001</v>
      </c>
      <c r="I57" s="87">
        <v>1.7851479999999999E-6</v>
      </c>
      <c r="J57" s="87">
        <v>2.8570345822999998</v>
      </c>
      <c r="K57" s="85">
        <v>6.5500000000000003E-3</v>
      </c>
      <c r="L57" s="87">
        <v>0.28533671189999998</v>
      </c>
      <c r="M57" s="85">
        <v>59.435499999999998</v>
      </c>
      <c r="N57" s="87">
        <v>9.0663084973999997</v>
      </c>
      <c r="O57" s="89">
        <v>5.5837908000000005E-7</v>
      </c>
      <c r="P57" s="89"/>
      <c r="Q57" s="87">
        <v>0.96414187009999996</v>
      </c>
      <c r="R57" s="25"/>
      <c r="S57" s="27" t="s">
        <v>58</v>
      </c>
      <c r="T57" s="91">
        <v>0</v>
      </c>
      <c r="U57" s="25">
        <v>0</v>
      </c>
      <c r="V57" s="91">
        <v>0</v>
      </c>
      <c r="W57" s="25">
        <v>0</v>
      </c>
      <c r="X57" s="25">
        <v>0</v>
      </c>
      <c r="Y57" s="25">
        <v>0</v>
      </c>
      <c r="Z57" s="91">
        <v>0</v>
      </c>
      <c r="AA57" s="25">
        <v>0</v>
      </c>
      <c r="AB57" s="91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91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91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91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91">
        <v>0</v>
      </c>
      <c r="CF57" s="25">
        <v>0</v>
      </c>
      <c r="CG57" s="25">
        <v>0</v>
      </c>
      <c r="CH57" s="25">
        <v>0</v>
      </c>
      <c r="CI57" s="25"/>
      <c r="CJ57"/>
      <c r="CL57" s="22">
        <f>+(AE57-B57)/B57</f>
        <v>-1</v>
      </c>
      <c r="CM57" s="22">
        <f>+(AU57-C57)/C57</f>
        <v>-1</v>
      </c>
      <c r="CN57" s="22">
        <f>+(AZ57-D57)/D57</f>
        <v>-1</v>
      </c>
      <c r="CO57" s="22">
        <f t="shared" si="28"/>
        <v>-1</v>
      </c>
      <c r="CP57" s="22">
        <f t="shared" si="28"/>
        <v>-1</v>
      </c>
      <c r="CQ57" s="22">
        <f>+(BZ57-G57)/G57</f>
        <v>-1</v>
      </c>
      <c r="CR57" s="22">
        <f>+(CG57-H57)/H57</f>
        <v>-1</v>
      </c>
      <c r="CS57" s="22">
        <f>+(AD57-K57)/K57</f>
        <v>-1</v>
      </c>
      <c r="CT57" s="71">
        <f t="shared" si="29"/>
        <v>-1</v>
      </c>
      <c r="CU57" s="22">
        <f t="shared" si="29"/>
        <v>-1</v>
      </c>
      <c r="CV57" s="71">
        <f>+(AS57-N57)/N57</f>
        <v>-1</v>
      </c>
      <c r="CW57" s="79">
        <f>+(V57-O57)/O57</f>
        <v>-1</v>
      </c>
      <c r="CX57" s="79" t="e">
        <f>+(AB57-P57)/P57</f>
        <v>#DIV/0!</v>
      </c>
      <c r="CY57" s="71">
        <f>+(AT57-Q57)/Q57</f>
        <v>-1</v>
      </c>
    </row>
    <row r="58" spans="1:103" s="27" customFormat="1" x14ac:dyDescent="0.25">
      <c r="A58" s="27" t="s">
        <v>75</v>
      </c>
      <c r="B58" s="85"/>
      <c r="C58" s="85"/>
      <c r="D58" s="85"/>
      <c r="E58" s="85"/>
      <c r="F58" s="85"/>
      <c r="G58" s="85"/>
      <c r="H58" s="85"/>
      <c r="I58" s="87"/>
      <c r="J58" s="87">
        <v>0.92100000000000004</v>
      </c>
      <c r="K58" s="85"/>
      <c r="L58" s="87"/>
      <c r="M58" s="85"/>
      <c r="N58" s="87"/>
      <c r="O58" s="89"/>
      <c r="P58" s="89"/>
      <c r="Q58" s="87">
        <v>0.2273</v>
      </c>
      <c r="R58" s="25"/>
      <c r="T58" s="91"/>
      <c r="U58" s="25"/>
      <c r="V58" s="91"/>
      <c r="W58" s="25"/>
      <c r="X58" s="25"/>
      <c r="Y58" s="25"/>
      <c r="Z58" s="91"/>
      <c r="AA58" s="25"/>
      <c r="AB58" s="91"/>
      <c r="AC58" s="25"/>
      <c r="AD58" s="25"/>
      <c r="AE58" s="25"/>
      <c r="AF58" s="25"/>
      <c r="AG58" s="25"/>
      <c r="AH58" s="25"/>
      <c r="AI58" s="25"/>
      <c r="AJ58" s="91"/>
      <c r="AK58" s="25"/>
      <c r="AL58" s="25"/>
      <c r="AM58" s="25"/>
      <c r="AN58" s="25"/>
      <c r="AO58" s="25"/>
      <c r="AP58" s="25"/>
      <c r="AQ58" s="91"/>
      <c r="AR58" s="25"/>
      <c r="AS58" s="25"/>
      <c r="AT58" s="25"/>
      <c r="AU58" s="25"/>
      <c r="AV58" s="25"/>
      <c r="AW58" s="91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91"/>
      <c r="CF58" s="25"/>
      <c r="CG58" s="25"/>
      <c r="CH58" s="25"/>
      <c r="CI58" s="25"/>
      <c r="CJ58"/>
      <c r="CL58" s="22" t="e">
        <f>+(AE58-B58)/B58</f>
        <v>#DIV/0!</v>
      </c>
      <c r="CM58" s="22" t="e">
        <f>+(AU58-C58)/C58</f>
        <v>#DIV/0!</v>
      </c>
      <c r="CN58" s="22" t="e">
        <f>+(AZ58-D58)/D58</f>
        <v>#DIV/0!</v>
      </c>
      <c r="CO58" s="22" t="e">
        <f t="shared" si="28"/>
        <v>#DIV/0!</v>
      </c>
      <c r="CP58" s="22" t="e">
        <f t="shared" si="28"/>
        <v>#DIV/0!</v>
      </c>
      <c r="CQ58" s="22" t="e">
        <f>+(BZ58-G58)/G58</f>
        <v>#DIV/0!</v>
      </c>
      <c r="CR58" s="22" t="e">
        <f>+(CG58-H58)/H58</f>
        <v>#DIV/0!</v>
      </c>
      <c r="CS58" s="22" t="e">
        <f>+(AD58-K58)/K58</f>
        <v>#DIV/0!</v>
      </c>
      <c r="CT58" s="71" t="e">
        <f t="shared" si="29"/>
        <v>#DIV/0!</v>
      </c>
      <c r="CU58" s="22" t="e">
        <f t="shared" si="29"/>
        <v>#DIV/0!</v>
      </c>
      <c r="CV58" s="71" t="e">
        <f>+(AS58-N58)/N58</f>
        <v>#DIV/0!</v>
      </c>
      <c r="CW58" s="79" t="e">
        <f>+(V58-O58)/O58</f>
        <v>#DIV/0!</v>
      </c>
      <c r="CX58" s="79" t="e">
        <f>+(AB58-P58)/P58</f>
        <v>#DIV/0!</v>
      </c>
      <c r="CY58" s="71">
        <f>+(AT58-Q58)/Q58</f>
        <v>-1</v>
      </c>
    </row>
    <row r="59" spans="1:103" s="27" customFormat="1" x14ac:dyDescent="0.25">
      <c r="A59" s="27" t="s">
        <v>235</v>
      </c>
      <c r="B59" s="84"/>
      <c r="C59" s="84"/>
      <c r="D59" s="84"/>
      <c r="E59" s="84"/>
      <c r="F59" s="84"/>
      <c r="G59" s="84"/>
      <c r="H59" s="84"/>
      <c r="I59" s="86"/>
      <c r="J59" s="86"/>
      <c r="K59" s="84"/>
      <c r="L59" s="86"/>
      <c r="M59" s="84"/>
      <c r="N59" s="86"/>
      <c r="O59" s="88"/>
      <c r="P59" s="88"/>
      <c r="Q59" s="86"/>
      <c r="R59" s="25"/>
      <c r="T59" s="91"/>
      <c r="V59" s="90"/>
      <c r="W59" s="25"/>
      <c r="X59" s="25"/>
      <c r="Y59" s="25"/>
      <c r="Z59" s="91"/>
      <c r="AA59" s="25"/>
      <c r="AB59" s="91"/>
      <c r="AC59" s="25"/>
      <c r="AD59" s="25"/>
      <c r="AE59" s="25"/>
      <c r="AF59" s="25"/>
      <c r="AG59" s="25"/>
      <c r="AH59" s="25"/>
      <c r="AI59" s="25"/>
      <c r="AJ59" s="91"/>
      <c r="AK59" s="25"/>
      <c r="AL59" s="25"/>
      <c r="AM59" s="25"/>
      <c r="AN59" s="25"/>
      <c r="AO59" s="25"/>
      <c r="AP59" s="25"/>
      <c r="AQ59" s="91"/>
      <c r="AR59" s="25"/>
      <c r="AS59" s="25"/>
      <c r="AT59" s="25"/>
      <c r="AU59" s="25"/>
      <c r="AV59" s="25"/>
      <c r="AW59" s="91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91"/>
      <c r="CF59" s="25"/>
      <c r="CG59" s="25"/>
      <c r="CH59" s="25"/>
      <c r="CI59" s="25"/>
      <c r="CL59" s="22"/>
      <c r="CM59" s="22"/>
      <c r="CN59" s="22"/>
      <c r="CO59" s="22"/>
      <c r="CP59" s="22"/>
      <c r="CQ59" s="22"/>
      <c r="CR59" s="22"/>
      <c r="CS59" s="22"/>
      <c r="CT59" s="71"/>
      <c r="CU59" s="22"/>
      <c r="CV59" s="71"/>
      <c r="CW59" s="22"/>
      <c r="CX59" s="22"/>
      <c r="CY59" s="71"/>
    </row>
    <row r="60" spans="1:103" s="27" customFormat="1" x14ac:dyDescent="0.25">
      <c r="I60" s="50"/>
      <c r="J60" s="50"/>
      <c r="L60" s="50"/>
      <c r="N60" s="50"/>
      <c r="O60" s="62"/>
      <c r="P60" s="62"/>
      <c r="Q60" s="50"/>
      <c r="R60" s="25"/>
      <c r="T60" s="91"/>
      <c r="V60" s="90"/>
      <c r="W60" s="25"/>
      <c r="X60" s="25"/>
      <c r="Y60" s="25"/>
      <c r="Z60" s="91"/>
      <c r="AA60" s="25"/>
      <c r="AB60" s="91"/>
      <c r="AC60" s="25"/>
      <c r="AD60" s="25"/>
      <c r="AE60" s="25"/>
      <c r="AF60" s="25"/>
      <c r="AG60" s="25"/>
      <c r="AH60" s="25"/>
      <c r="AI60" s="25"/>
      <c r="AJ60" s="91"/>
      <c r="AK60" s="25"/>
      <c r="AL60" s="25"/>
      <c r="AM60" s="25"/>
      <c r="AN60" s="25"/>
      <c r="AO60" s="25"/>
      <c r="AP60" s="25"/>
      <c r="AQ60" s="91"/>
      <c r="AR60" s="25"/>
      <c r="AS60" s="25"/>
      <c r="AT60" s="25"/>
      <c r="AU60" s="25"/>
      <c r="AV60" s="25"/>
      <c r="AW60" s="91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91"/>
      <c r="CF60" s="25"/>
      <c r="CG60" s="25"/>
      <c r="CH60" s="25"/>
      <c r="CI60" s="25"/>
      <c r="CL60" s="22"/>
      <c r="CM60" s="22"/>
      <c r="CN60" s="22"/>
      <c r="CO60" s="22"/>
      <c r="CP60" s="22"/>
      <c r="CQ60" s="22"/>
      <c r="CR60" s="22"/>
      <c r="CS60" s="22"/>
      <c r="CT60" s="71"/>
      <c r="CU60" s="22"/>
      <c r="CV60" s="71"/>
      <c r="CW60" s="22"/>
      <c r="CX60" s="22"/>
      <c r="CY60" s="71"/>
    </row>
    <row r="61" spans="1:103" x14ac:dyDescent="0.25">
      <c r="A61" s="2" t="s">
        <v>55</v>
      </c>
      <c r="B61" s="1">
        <f>SUM(B3:B58)</f>
        <v>1436475.0843847401</v>
      </c>
      <c r="C61" s="1">
        <f t="shared" ref="C61:N61" si="30">SUM(C3:C58)</f>
        <v>62175.577853533607</v>
      </c>
      <c r="D61" s="1">
        <f t="shared" si="30"/>
        <v>920301.81485147029</v>
      </c>
      <c r="E61" s="1">
        <f t="shared" si="30"/>
        <v>384504.7078129549</v>
      </c>
      <c r="F61" s="1">
        <f t="shared" si="30"/>
        <v>245239.33697215893</v>
      </c>
      <c r="G61" s="1">
        <f t="shared" si="30"/>
        <v>537975.749066605</v>
      </c>
      <c r="H61" s="1">
        <f t="shared" si="30"/>
        <v>591977.26911697397</v>
      </c>
      <c r="I61" s="52">
        <f t="shared" si="30"/>
        <v>4855.1587307144491</v>
      </c>
      <c r="J61" s="52">
        <f t="shared" si="30"/>
        <v>2984.1614755763003</v>
      </c>
      <c r="K61" s="1">
        <f t="shared" si="30"/>
        <v>3517.6315437930998</v>
      </c>
      <c r="L61" s="52">
        <f t="shared" si="30"/>
        <v>5476.3257656107999</v>
      </c>
      <c r="M61" s="1">
        <f t="shared" si="30"/>
        <v>18965.761221760797</v>
      </c>
      <c r="N61" s="52">
        <f t="shared" si="30"/>
        <v>49470.618698137696</v>
      </c>
      <c r="O61" s="1">
        <f>SUM(O3:O58)</f>
        <v>987.68489705417915</v>
      </c>
      <c r="P61" s="1">
        <f>SUM(P3:P58)</f>
        <v>565.53425334583369</v>
      </c>
      <c r="Q61" s="52">
        <f>SUM(Q3:Q58)</f>
        <v>806.22161646229983</v>
      </c>
      <c r="T61" s="1">
        <f t="shared" ref="T61:CE61" si="31">SUM(T3:T58)</f>
        <v>1145.5818671872269</v>
      </c>
      <c r="U61" s="1">
        <f t="shared" si="31"/>
        <v>8651.4610702549835</v>
      </c>
      <c r="V61" s="1">
        <f t="shared" si="31"/>
        <v>989.73915887236512</v>
      </c>
      <c r="W61" s="1">
        <f t="shared" si="31"/>
        <v>4603.3041460966979</v>
      </c>
      <c r="X61" s="1">
        <f t="shared" si="31"/>
        <v>3944.7039997964034</v>
      </c>
      <c r="Y61" s="1">
        <f t="shared" si="31"/>
        <v>3557.3466130207744</v>
      </c>
      <c r="Z61" s="1">
        <f t="shared" si="31"/>
        <v>8342.6595071282136</v>
      </c>
      <c r="AA61" s="1">
        <f t="shared" si="31"/>
        <v>19759.068116993276</v>
      </c>
      <c r="AB61" s="1">
        <f t="shared" si="31"/>
        <v>565.43362811691532</v>
      </c>
      <c r="AC61" s="1">
        <f t="shared" si="31"/>
        <v>1102466.6104965447</v>
      </c>
      <c r="AD61" s="1">
        <f t="shared" si="31"/>
        <v>3527.7590778099557</v>
      </c>
      <c r="AE61" s="1">
        <f t="shared" si="31"/>
        <v>1436382.1307501739</v>
      </c>
      <c r="AF61" s="1">
        <f t="shared" si="31"/>
        <v>18756.881697089899</v>
      </c>
      <c r="AG61" s="1">
        <f t="shared" si="31"/>
        <v>26484.490897799002</v>
      </c>
      <c r="AH61" s="1">
        <f t="shared" si="31"/>
        <v>3372.6824966448967</v>
      </c>
      <c r="AI61" s="1">
        <f t="shared" si="31"/>
        <v>49296.891193818701</v>
      </c>
      <c r="AJ61" s="1">
        <f t="shared" si="31"/>
        <v>541.30236050904682</v>
      </c>
      <c r="AK61" s="1">
        <f t="shared" si="31"/>
        <v>10973.97575425023</v>
      </c>
      <c r="AL61" s="1">
        <f t="shared" si="31"/>
        <v>10973.97575425023</v>
      </c>
      <c r="AM61" s="1">
        <f t="shared" si="31"/>
        <v>18916.118641179099</v>
      </c>
      <c r="AN61" s="1">
        <f t="shared" si="31"/>
        <v>0.39875617850824141</v>
      </c>
      <c r="AO61" s="1">
        <f t="shared" si="31"/>
        <v>18105.981743324206</v>
      </c>
      <c r="AP61" s="1">
        <f t="shared" si="31"/>
        <v>709.97466281216816</v>
      </c>
      <c r="AQ61" s="1">
        <f t="shared" si="31"/>
        <v>35463.658333259984</v>
      </c>
      <c r="AR61" s="1">
        <f t="shared" si="31"/>
        <v>2028.9264931695782</v>
      </c>
      <c r="AS61" s="1">
        <f t="shared" si="31"/>
        <v>23038.924252265741</v>
      </c>
      <c r="AT61" s="1">
        <f t="shared" si="31"/>
        <v>687.55808818813864</v>
      </c>
      <c r="AU61" s="1">
        <f t="shared" si="31"/>
        <v>62031.038910804695</v>
      </c>
      <c r="AV61" s="1">
        <f t="shared" si="31"/>
        <v>0</v>
      </c>
      <c r="AW61" s="1">
        <f t="shared" si="31"/>
        <v>637479.3922743171</v>
      </c>
      <c r="AX61" s="1">
        <f t="shared" si="31"/>
        <v>820015.36410730553</v>
      </c>
      <c r="AY61" s="1">
        <f t="shared" si="31"/>
        <v>91112.41614334828</v>
      </c>
      <c r="AZ61" s="1">
        <f t="shared" si="31"/>
        <v>911128.17900683219</v>
      </c>
      <c r="BA61" s="1">
        <f t="shared" si="31"/>
        <v>14.644563516968189</v>
      </c>
      <c r="BB61" s="1">
        <f t="shared" si="31"/>
        <v>19022.644733419671</v>
      </c>
      <c r="BC61" s="1">
        <f t="shared" si="31"/>
        <v>3737.1462193793391</v>
      </c>
      <c r="BD61" s="1">
        <f t="shared" si="31"/>
        <v>190803.05101889817</v>
      </c>
      <c r="BE61" s="1">
        <f t="shared" si="31"/>
        <v>5823.3716300641636</v>
      </c>
      <c r="BF61" s="1">
        <f t="shared" si="31"/>
        <v>6528.5412564215076</v>
      </c>
      <c r="BG61" s="1">
        <f t="shared" si="31"/>
        <v>8937.1109784549299</v>
      </c>
      <c r="BH61" s="1">
        <f t="shared" si="31"/>
        <v>4548.9118472462023</v>
      </c>
      <c r="BI61" s="1">
        <f t="shared" si="31"/>
        <v>2624.448102723833</v>
      </c>
      <c r="BJ61" s="1">
        <f t="shared" si="31"/>
        <v>5204.7003237095787</v>
      </c>
      <c r="BK61" s="1">
        <f t="shared" si="31"/>
        <v>383483.1572772967</v>
      </c>
      <c r="BL61" s="1">
        <f t="shared" si="31"/>
        <v>244819.80178808863</v>
      </c>
      <c r="BM61" s="1">
        <f t="shared" si="31"/>
        <v>138663.35548920822</v>
      </c>
      <c r="BN61" s="1">
        <f t="shared" si="31"/>
        <v>558.63280664571369</v>
      </c>
      <c r="BO61" s="1">
        <f t="shared" si="31"/>
        <v>260.11394346851483</v>
      </c>
      <c r="BP61" s="1">
        <f t="shared" si="31"/>
        <v>92661.037787982568</v>
      </c>
      <c r="BQ61" s="1">
        <f t="shared" si="31"/>
        <v>7690.7876014714093</v>
      </c>
      <c r="BR61" s="1">
        <f t="shared" si="31"/>
        <v>15939.977914122464</v>
      </c>
      <c r="BS61" s="1">
        <f t="shared" si="31"/>
        <v>2608.5816582256502</v>
      </c>
      <c r="BT61" s="1">
        <f t="shared" si="31"/>
        <v>2419.9827795437632</v>
      </c>
      <c r="BU61" s="1">
        <f t="shared" si="31"/>
        <v>39926.86748067024</v>
      </c>
      <c r="BV61" s="1">
        <f t="shared" si="31"/>
        <v>20899.505795900644</v>
      </c>
      <c r="BW61" s="1">
        <f t="shared" si="31"/>
        <v>11404.208156252365</v>
      </c>
      <c r="BX61" s="1">
        <f t="shared" si="31"/>
        <v>33366.803503171039</v>
      </c>
      <c r="BY61" s="1">
        <f t="shared" si="31"/>
        <v>578.57779853537124</v>
      </c>
      <c r="BZ61" s="1">
        <f t="shared" si="31"/>
        <v>535823.71493748203</v>
      </c>
      <c r="CA61" s="1">
        <f t="shared" si="31"/>
        <v>130457.92893540398</v>
      </c>
      <c r="CB61" s="1">
        <f t="shared" si="31"/>
        <v>1795.9947104797245</v>
      </c>
      <c r="CC61" s="1">
        <f t="shared" si="31"/>
        <v>26652.030878290177</v>
      </c>
      <c r="CD61" s="1">
        <f t="shared" si="31"/>
        <v>53496.880237649042</v>
      </c>
      <c r="CE61" s="1">
        <f t="shared" si="31"/>
        <v>79.640449956811977</v>
      </c>
      <c r="CF61" s="1">
        <f>SUM(CF3:CF58)</f>
        <v>41834.489057614097</v>
      </c>
      <c r="CG61" s="1">
        <f>SUM(CG3:CG58)</f>
        <v>589712.4942709622</v>
      </c>
      <c r="CH61" s="1">
        <f>SUM(CH3:CH58)</f>
        <v>23141.929273930065</v>
      </c>
      <c r="CI61" s="1"/>
      <c r="CL61" s="22">
        <f>+(AE61-B61)/B61</f>
        <v>-6.4709534872284233E-5</v>
      </c>
      <c r="CM61" s="22">
        <f>+(AU61-C61)/C61</f>
        <v>-2.3246899782644703E-3</v>
      </c>
      <c r="CN61" s="22">
        <f>+(AZ61-D61)/D61</f>
        <v>-9.9680731870757638E-3</v>
      </c>
      <c r="CO61" s="22">
        <f t="shared" ref="CO61:CP63" si="32">+(BK61-E61)/E61</f>
        <v>-2.656795911469413E-3</v>
      </c>
      <c r="CP61" s="22">
        <f t="shared" si="32"/>
        <v>-1.7107173312816513E-3</v>
      </c>
      <c r="CQ61" s="22">
        <f>+(BZ61-G61)/G61</f>
        <v>-4.0002437523564546E-3</v>
      </c>
      <c r="CR61" s="22">
        <f>+(CG61-H61)/H61</f>
        <v>-3.8257800833975198E-3</v>
      </c>
      <c r="CS61" s="22">
        <f>+(AD61-K61)/K61</f>
        <v>2.8790775528284105E-3</v>
      </c>
      <c r="CT61" s="71">
        <f t="shared" ref="CT61:CU63" si="33">+(AL61-L61)/L61</f>
        <v>1.0038938923543479</v>
      </c>
      <c r="CU61" s="22">
        <f t="shared" si="33"/>
        <v>-2.6174842128002455E-3</v>
      </c>
      <c r="CV61" s="71">
        <f>+(AS61-N61)/N61</f>
        <v>-0.53429075967604522</v>
      </c>
      <c r="CW61" s="79">
        <f>+(V61-O61)/O61</f>
        <v>2.0798757015652656E-3</v>
      </c>
      <c r="CX61" s="79">
        <f>+(AB61-P61)/P61</f>
        <v>-1.7792950351468962E-4</v>
      </c>
      <c r="CY61" s="71">
        <f>+(AT61-Q61)/Q61</f>
        <v>-0.14718475150152474</v>
      </c>
    </row>
    <row r="62" spans="1:103" x14ac:dyDescent="0.25">
      <c r="A62" s="27" t="s">
        <v>56</v>
      </c>
      <c r="B62" s="25">
        <f>SUM(B2:B54)</f>
        <v>1432679.4984174499</v>
      </c>
      <c r="C62" s="25">
        <f t="shared" ref="C62:Q62" si="34">SUM(C2:C54)</f>
        <v>61884.635158777601</v>
      </c>
      <c r="D62" s="25">
        <f t="shared" si="34"/>
        <v>908798.53463297035</v>
      </c>
      <c r="E62" s="25">
        <f t="shared" si="34"/>
        <v>382640.24052203487</v>
      </c>
      <c r="F62" s="25">
        <f t="shared" si="34"/>
        <v>244236.92021794993</v>
      </c>
      <c r="G62" s="25">
        <f t="shared" si="34"/>
        <v>534409.59799187502</v>
      </c>
      <c r="H62" s="25">
        <f t="shared" si="34"/>
        <v>588194.47127834393</v>
      </c>
      <c r="I62" s="25">
        <f t="shared" si="34"/>
        <v>4854.3509291074006</v>
      </c>
      <c r="J62" s="25">
        <f t="shared" si="34"/>
        <v>2964.0718277754008</v>
      </c>
      <c r="K62" s="25">
        <f t="shared" si="34"/>
        <v>3517.5688191416998</v>
      </c>
      <c r="L62" s="25">
        <f t="shared" si="34"/>
        <v>5474.3483854290998</v>
      </c>
      <c r="M62" s="25">
        <f t="shared" si="34"/>
        <v>18873.799493678798</v>
      </c>
      <c r="N62" s="25">
        <f t="shared" si="34"/>
        <v>49356.477502750698</v>
      </c>
      <c r="O62" s="25">
        <f t="shared" si="34"/>
        <v>987.1757242258002</v>
      </c>
      <c r="P62" s="25">
        <f t="shared" si="34"/>
        <v>563.90622368343372</v>
      </c>
      <c r="Q62" s="51">
        <f t="shared" si="34"/>
        <v>799.22006379869993</v>
      </c>
      <c r="T62" s="91">
        <f t="shared" ref="T62:CE62" si="35">SUM(T2:T54)</f>
        <v>1145.5818671872269</v>
      </c>
      <c r="U62" s="91">
        <f t="shared" si="35"/>
        <v>8651.4610702549835</v>
      </c>
      <c r="V62" s="91">
        <f t="shared" si="35"/>
        <v>989.7391082521525</v>
      </c>
      <c r="W62" s="91">
        <f t="shared" si="35"/>
        <v>4603.3041460966979</v>
      </c>
      <c r="X62" s="91">
        <f t="shared" si="35"/>
        <v>3944.7039997964034</v>
      </c>
      <c r="Y62" s="91">
        <f t="shared" si="35"/>
        <v>3557.3466130207744</v>
      </c>
      <c r="Z62" s="91">
        <f t="shared" si="35"/>
        <v>8342.6595071282136</v>
      </c>
      <c r="AA62" s="91">
        <f t="shared" si="35"/>
        <v>19759.00621407307</v>
      </c>
      <c r="AB62" s="91">
        <f t="shared" si="35"/>
        <v>565.43362811691532</v>
      </c>
      <c r="AC62" s="91">
        <f t="shared" si="35"/>
        <v>1102466.515700161</v>
      </c>
      <c r="AD62" s="91">
        <f t="shared" si="35"/>
        <v>3527.7590778099557</v>
      </c>
      <c r="AE62" s="91">
        <f t="shared" si="35"/>
        <v>1436363.349056914</v>
      </c>
      <c r="AF62" s="91">
        <f t="shared" si="35"/>
        <v>18756.656881046452</v>
      </c>
      <c r="AG62" s="91">
        <f t="shared" si="35"/>
        <v>26484.468000692275</v>
      </c>
      <c r="AH62" s="91">
        <f t="shared" si="35"/>
        <v>3372.5939796790249</v>
      </c>
      <c r="AI62" s="91">
        <f t="shared" si="35"/>
        <v>49296.891193818701</v>
      </c>
      <c r="AJ62" s="91">
        <f t="shared" si="35"/>
        <v>541.30236050904682</v>
      </c>
      <c r="AK62" s="91">
        <f t="shared" si="35"/>
        <v>10973.97575425023</v>
      </c>
      <c r="AL62" s="91">
        <f t="shared" si="35"/>
        <v>10973.97575425023</v>
      </c>
      <c r="AM62" s="91">
        <f t="shared" si="35"/>
        <v>18916.118641179099</v>
      </c>
      <c r="AN62" s="91">
        <f t="shared" si="35"/>
        <v>0.39875617850824141</v>
      </c>
      <c r="AO62" s="91">
        <f t="shared" si="35"/>
        <v>18105.924862120573</v>
      </c>
      <c r="AP62" s="91">
        <f t="shared" si="35"/>
        <v>709.97466281216816</v>
      </c>
      <c r="AQ62" s="91">
        <f t="shared" si="35"/>
        <v>35463.658333259984</v>
      </c>
      <c r="AR62" s="91">
        <f t="shared" si="35"/>
        <v>2028.9264931695782</v>
      </c>
      <c r="AS62" s="91">
        <f t="shared" si="35"/>
        <v>23038.924252265741</v>
      </c>
      <c r="AT62" s="91">
        <f t="shared" si="35"/>
        <v>687.55808818813864</v>
      </c>
      <c r="AU62" s="91">
        <f t="shared" si="35"/>
        <v>62031.038910804695</v>
      </c>
      <c r="AV62" s="91">
        <f t="shared" si="35"/>
        <v>0</v>
      </c>
      <c r="AW62" s="91">
        <f t="shared" si="35"/>
        <v>637478.68882507575</v>
      </c>
      <c r="AX62" s="91">
        <f t="shared" si="35"/>
        <v>819995.32830666949</v>
      </c>
      <c r="AY62" s="91">
        <f t="shared" si="35"/>
        <v>91110.189948404586</v>
      </c>
      <c r="AZ62" s="91">
        <f t="shared" si="35"/>
        <v>911105.91701125249</v>
      </c>
      <c r="BA62" s="91">
        <f t="shared" si="35"/>
        <v>14.644563516968189</v>
      </c>
      <c r="BB62" s="91">
        <f t="shared" si="35"/>
        <v>19022.50398222978</v>
      </c>
      <c r="BC62" s="91">
        <f t="shared" si="35"/>
        <v>3736.5411339777947</v>
      </c>
      <c r="BD62" s="91">
        <f t="shared" si="35"/>
        <v>190802.94343475698</v>
      </c>
      <c r="BE62" s="91">
        <f t="shared" si="35"/>
        <v>5823.2292477055489</v>
      </c>
      <c r="BF62" s="91">
        <f t="shared" si="35"/>
        <v>6528.5209071278132</v>
      </c>
      <c r="BG62" s="91">
        <f t="shared" si="35"/>
        <v>8936.7638694308607</v>
      </c>
      <c r="BH62" s="91">
        <f t="shared" si="35"/>
        <v>4548.6903168858016</v>
      </c>
      <c r="BI62" s="91">
        <f t="shared" si="35"/>
        <v>2624.4412593038028</v>
      </c>
      <c r="BJ62" s="91">
        <f t="shared" si="35"/>
        <v>5204.5948398336332</v>
      </c>
      <c r="BK62" s="91">
        <f t="shared" si="35"/>
        <v>383456.19457863655</v>
      </c>
      <c r="BL62" s="91">
        <f t="shared" si="35"/>
        <v>244811.79059182326</v>
      </c>
      <c r="BM62" s="91">
        <f t="shared" si="35"/>
        <v>138644.40398681344</v>
      </c>
      <c r="BN62" s="91">
        <f t="shared" si="35"/>
        <v>558.60185607003177</v>
      </c>
      <c r="BO62" s="91">
        <f t="shared" si="35"/>
        <v>260.10421940782157</v>
      </c>
      <c r="BP62" s="91">
        <f t="shared" si="35"/>
        <v>92656.153122230826</v>
      </c>
      <c r="BQ62" s="91">
        <f t="shared" si="35"/>
        <v>7690.7502036661108</v>
      </c>
      <c r="BR62" s="91">
        <f t="shared" si="35"/>
        <v>15939.955722624589</v>
      </c>
      <c r="BS62" s="91">
        <f t="shared" si="35"/>
        <v>2608.5816582256502</v>
      </c>
      <c r="BT62" s="91">
        <f t="shared" si="35"/>
        <v>2419.9782853556981</v>
      </c>
      <c r="BU62" s="91">
        <f t="shared" si="35"/>
        <v>39926.782565586771</v>
      </c>
      <c r="BV62" s="91">
        <f t="shared" si="35"/>
        <v>20899.502967235461</v>
      </c>
      <c r="BW62" s="91">
        <f t="shared" si="35"/>
        <v>11402.779439287247</v>
      </c>
      <c r="BX62" s="91">
        <f t="shared" si="35"/>
        <v>33366.762112186843</v>
      </c>
      <c r="BY62" s="91">
        <f t="shared" si="35"/>
        <v>578.55983291645123</v>
      </c>
      <c r="BZ62" s="91">
        <f t="shared" si="35"/>
        <v>535823.67549425492</v>
      </c>
      <c r="CA62" s="91">
        <f t="shared" si="35"/>
        <v>130457.92561462904</v>
      </c>
      <c r="CB62" s="91">
        <f t="shared" si="35"/>
        <v>1795.9945066799967</v>
      </c>
      <c r="CC62" s="91">
        <f t="shared" si="35"/>
        <v>26652.030878290177</v>
      </c>
      <c r="CD62" s="91">
        <f t="shared" si="35"/>
        <v>53496.88018806067</v>
      </c>
      <c r="CE62" s="91">
        <f t="shared" si="35"/>
        <v>79.640449956811977</v>
      </c>
      <c r="CF62" s="91">
        <f>SUM(CF2:CF54)</f>
        <v>41834.489052563171</v>
      </c>
      <c r="CG62" s="25">
        <f t="shared" ref="CG62:CH62" si="36">SUM(CG2:CG54)</f>
        <v>589711.81369753997</v>
      </c>
      <c r="CH62" s="25">
        <f t="shared" si="36"/>
        <v>23141.929234156432</v>
      </c>
      <c r="CL62" s="22">
        <f>+(AE62-B62)/B62</f>
        <v>2.5713012879246991E-3</v>
      </c>
      <c r="CM62" s="22">
        <f>+(AU62-C62)/C62</f>
        <v>2.3657528504687059E-3</v>
      </c>
      <c r="CN62" s="22">
        <f>+(AZ62-D62)/D62</f>
        <v>2.5389371685265835E-3</v>
      </c>
      <c r="CO62" s="22">
        <f t="shared" si="32"/>
        <v>2.1324313812067356E-3</v>
      </c>
      <c r="CP62" s="22">
        <f t="shared" si="32"/>
        <v>2.3537406767180553E-3</v>
      </c>
      <c r="CQ62" s="22">
        <f>+(BZ62-G62)/G62</f>
        <v>2.6460555867512535E-3</v>
      </c>
      <c r="CR62" s="22">
        <f>+(CG62-H62)/H62</f>
        <v>2.5796611380898269E-3</v>
      </c>
      <c r="CS62" s="22">
        <f>+(AD62-K62)/K62</f>
        <v>2.8969607112739664E-3</v>
      </c>
      <c r="CT62" s="71">
        <f t="shared" si="33"/>
        <v>1.0046177155000429</v>
      </c>
      <c r="CU62" s="22">
        <f t="shared" si="33"/>
        <v>2.2422166514206089E-3</v>
      </c>
      <c r="CV62" s="71">
        <f>+(AS62-N62)/N62</f>
        <v>-0.53321376609621807</v>
      </c>
      <c r="CW62" s="79">
        <f>+(V62-O62)/O62</f>
        <v>2.5966846260959899E-3</v>
      </c>
      <c r="CX62" s="79">
        <f>+(AB62-P62)/P62</f>
        <v>2.7086142506188202E-3</v>
      </c>
      <c r="CY62" s="71">
        <f>+(AT62-Q62)/Q62</f>
        <v>-0.13971367920849101</v>
      </c>
    </row>
    <row r="63" spans="1:103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1262937.7483267002</v>
      </c>
      <c r="C63" s="25">
        <f t="shared" ref="C63:Q63" si="37">+C3+C5+C8+C9+C11+C12+C14+C15+C16+C17+C18+C19+C20+C21+C22+C23+C24+C25+C26+C28+C30+C31+C33+C34+C35+C36+C37+C39+C40+C41+C42+C43+C44+C46+C47+C49+C50+C10</f>
        <v>50252.441793937607</v>
      </c>
      <c r="D63" s="25">
        <f t="shared" si="37"/>
        <v>776135.19169314997</v>
      </c>
      <c r="E63" s="25">
        <f t="shared" si="37"/>
        <v>295133.722245835</v>
      </c>
      <c r="F63" s="25">
        <f t="shared" si="37"/>
        <v>204579.45731339999</v>
      </c>
      <c r="G63" s="25">
        <f t="shared" si="37"/>
        <v>484595.19319269492</v>
      </c>
      <c r="H63" s="25">
        <f t="shared" si="37"/>
        <v>510564.82713146397</v>
      </c>
      <c r="I63" s="25">
        <f t="shared" si="37"/>
        <v>4413.8793433542996</v>
      </c>
      <c r="J63" s="25">
        <f t="shared" si="37"/>
        <v>2443.1651415508004</v>
      </c>
      <c r="K63" s="25">
        <f t="shared" si="37"/>
        <v>980.00269219429993</v>
      </c>
      <c r="L63" s="25">
        <f t="shared" si="37"/>
        <v>4752.6168741857</v>
      </c>
      <c r="M63" s="25">
        <f t="shared" si="37"/>
        <v>16492.798457684898</v>
      </c>
      <c r="N63" s="25">
        <f t="shared" si="37"/>
        <v>46062.050001547897</v>
      </c>
      <c r="O63" s="25">
        <f t="shared" si="37"/>
        <v>883.15651656700004</v>
      </c>
      <c r="P63" s="25">
        <f t="shared" si="37"/>
        <v>471.30895467133377</v>
      </c>
      <c r="Q63" s="25">
        <f t="shared" si="37"/>
        <v>756.13569397100002</v>
      </c>
      <c r="T63" s="91">
        <f t="shared" ref="T63:CE63" si="38">+T3+T5+T8+T9+T11+T12+T14+T15+T16+T17+T18+T19+T20+T21+T22+T23+T24+T25+T26+T28+T30+T31+T33+T34+T35+T36+T37+T39+T40+T41+T42+T43+T44+T46+T47+T49+T50+T10</f>
        <v>1054.3011019433145</v>
      </c>
      <c r="U63" s="91">
        <f t="shared" si="38"/>
        <v>8163.8795180402212</v>
      </c>
      <c r="V63" s="91">
        <f t="shared" si="38"/>
        <v>885.44034011815359</v>
      </c>
      <c r="W63" s="91">
        <f t="shared" si="38"/>
        <v>4205.5595816623936</v>
      </c>
      <c r="X63" s="91">
        <f t="shared" si="38"/>
        <v>3566.2753503759577</v>
      </c>
      <c r="Y63" s="91">
        <f t="shared" si="38"/>
        <v>3233.0855104998404</v>
      </c>
      <c r="Z63" s="91">
        <f t="shared" si="38"/>
        <v>7321.3202359395827</v>
      </c>
      <c r="AA63" s="91">
        <f t="shared" si="38"/>
        <v>17048.230545946171</v>
      </c>
      <c r="AB63" s="91">
        <f t="shared" si="38"/>
        <v>472.58447826190957</v>
      </c>
      <c r="AC63" s="91">
        <f t="shared" si="38"/>
        <v>736385.77141430473</v>
      </c>
      <c r="AD63" s="91">
        <f t="shared" si="38"/>
        <v>982.68701059093587</v>
      </c>
      <c r="AE63" s="91">
        <f t="shared" si="38"/>
        <v>1266317.8904132401</v>
      </c>
      <c r="AF63" s="91">
        <f t="shared" si="38"/>
        <v>16775.115855093329</v>
      </c>
      <c r="AG63" s="91">
        <f t="shared" si="38"/>
        <v>20733.312725660235</v>
      </c>
      <c r="AH63" s="91">
        <f t="shared" si="38"/>
        <v>2948.7400121007026</v>
      </c>
      <c r="AI63" s="91">
        <f t="shared" si="38"/>
        <v>45997.777181248246</v>
      </c>
      <c r="AJ63" s="91">
        <f t="shared" si="38"/>
        <v>487.12296365556801</v>
      </c>
      <c r="AK63" s="91">
        <f t="shared" si="38"/>
        <v>8708.1305841576159</v>
      </c>
      <c r="AL63" s="91">
        <f t="shared" si="38"/>
        <v>8708.1305841576159</v>
      </c>
      <c r="AM63" s="91">
        <f t="shared" si="38"/>
        <v>16529.158478449721</v>
      </c>
      <c r="AN63" s="91">
        <f t="shared" si="38"/>
        <v>0.35238783269123602</v>
      </c>
      <c r="AO63" s="91">
        <f t="shared" si="38"/>
        <v>15402.50464595704</v>
      </c>
      <c r="AP63" s="91">
        <f t="shared" si="38"/>
        <v>638.20449547472958</v>
      </c>
      <c r="AQ63" s="91">
        <f t="shared" si="38"/>
        <v>32602.477352708403</v>
      </c>
      <c r="AR63" s="91">
        <f t="shared" si="38"/>
        <v>1842.1264961462482</v>
      </c>
      <c r="AS63" s="91">
        <f t="shared" si="38"/>
        <v>21238.483775593675</v>
      </c>
      <c r="AT63" s="91">
        <f t="shared" si="38"/>
        <v>613.02723084511103</v>
      </c>
      <c r="AU63" s="91">
        <f t="shared" si="38"/>
        <v>50385.436112160016</v>
      </c>
      <c r="AV63" s="91">
        <f t="shared" si="38"/>
        <v>0</v>
      </c>
      <c r="AW63" s="91">
        <f t="shared" si="38"/>
        <v>552103.81816835946</v>
      </c>
      <c r="AX63" s="91">
        <f t="shared" si="38"/>
        <v>700350.72240248392</v>
      </c>
      <c r="AY63" s="91">
        <f t="shared" si="38"/>
        <v>77816.397582838603</v>
      </c>
      <c r="AZ63" s="91">
        <f t="shared" si="38"/>
        <v>778167.47237315529</v>
      </c>
      <c r="BA63" s="91">
        <f t="shared" si="38"/>
        <v>13.666144018050192</v>
      </c>
      <c r="BB63" s="91">
        <f t="shared" si="38"/>
        <v>16517.041701137245</v>
      </c>
      <c r="BC63" s="91">
        <f t="shared" si="38"/>
        <v>2816.3028856152814</v>
      </c>
      <c r="BD63" s="91">
        <f t="shared" si="38"/>
        <v>157072.39819246138</v>
      </c>
      <c r="BE63" s="91">
        <f t="shared" si="38"/>
        <v>4740.8196249207895</v>
      </c>
      <c r="BF63" s="91">
        <f t="shared" si="38"/>
        <v>5945.8368458555997</v>
      </c>
      <c r="BG63" s="91">
        <f t="shared" si="38"/>
        <v>7224.7495038892284</v>
      </c>
      <c r="BH63" s="91">
        <f t="shared" si="38"/>
        <v>3992.6211491541658</v>
      </c>
      <c r="BI63" s="91">
        <f t="shared" si="38"/>
        <v>2147.7676969494987</v>
      </c>
      <c r="BJ63" s="91">
        <f t="shared" si="38"/>
        <v>4520.701153444621</v>
      </c>
      <c r="BK63" s="91">
        <f t="shared" si="38"/>
        <v>295858.04556078871</v>
      </c>
      <c r="BL63" s="91">
        <f t="shared" si="38"/>
        <v>205090.45400049232</v>
      </c>
      <c r="BM63" s="91">
        <f t="shared" si="38"/>
        <v>90767.591560296612</v>
      </c>
      <c r="BN63" s="91">
        <f t="shared" si="38"/>
        <v>464.35678920664026</v>
      </c>
      <c r="BO63" s="91">
        <f t="shared" si="38"/>
        <v>235.28626096527128</v>
      </c>
      <c r="BP63" s="91">
        <f t="shared" si="38"/>
        <v>74831.868010383841</v>
      </c>
      <c r="BQ63" s="91">
        <f t="shared" si="38"/>
        <v>6702.9070489541118</v>
      </c>
      <c r="BR63" s="91">
        <f t="shared" si="38"/>
        <v>13840.69753752255</v>
      </c>
      <c r="BS63" s="91">
        <f t="shared" si="38"/>
        <v>2215.2413460798161</v>
      </c>
      <c r="BT63" s="91">
        <f t="shared" si="38"/>
        <v>2103.0065472469105</v>
      </c>
      <c r="BU63" s="91">
        <f t="shared" si="38"/>
        <v>34613.586176596989</v>
      </c>
      <c r="BV63" s="91">
        <f t="shared" si="38"/>
        <v>16987.534802161863</v>
      </c>
      <c r="BW63" s="91">
        <f t="shared" si="38"/>
        <v>9216.6576442239493</v>
      </c>
      <c r="BX63" s="91">
        <f t="shared" si="38"/>
        <v>28980.933972165094</v>
      </c>
      <c r="BY63" s="91">
        <f t="shared" si="38"/>
        <v>497.11380731800796</v>
      </c>
      <c r="BZ63" s="91">
        <f t="shared" si="38"/>
        <v>485876.43385099986</v>
      </c>
      <c r="CA63" s="91">
        <f t="shared" si="38"/>
        <v>106652.99752557534</v>
      </c>
      <c r="CB63" s="91">
        <f t="shared" si="38"/>
        <v>1576.0025844800441</v>
      </c>
      <c r="CC63" s="91">
        <f t="shared" si="38"/>
        <v>23826.590951794926</v>
      </c>
      <c r="CD63" s="91">
        <f t="shared" si="38"/>
        <v>46936.00179904759</v>
      </c>
      <c r="CE63" s="91">
        <f t="shared" si="38"/>
        <v>72.482632513114851</v>
      </c>
      <c r="CF63" s="91">
        <f>+CF3+CF5+CF8+CF9+CF11+CF12+CF14+CF15+CF16+CF17+CF18+CF19+CF20+CF21+CF22+CF23+CF24+CF25+CF26+CF28+CF30+CF31+CF33+CF34+CF35+CF36+CF37+CF39+CF40+CF41+CF42+CF43+CF44+CF46+CF47+CF49+CF50+CF10</f>
        <v>37396.697342539395</v>
      </c>
      <c r="CG63" s="25">
        <f t="shared" ref="CG63:CH63" si="39">+CG3+CG5+CG8+CG9+CG11+CG12+CG14+CG15+CG16+CG17+CG18+CG19+CG20+CG21+CG22+CG23+CG24+CG25+CG26+CG28+CG30+CG31+CG33+CG34+CG35+CG36+CG37+CG39+CG40+CG41+CG42+CG43+CG44+CG46+CG47+CG49+CG50+CG10</f>
        <v>511893.28084249154</v>
      </c>
      <c r="CH63" s="25">
        <f t="shared" si="39"/>
        <v>20425.234668098947</v>
      </c>
      <c r="CL63" s="22">
        <f>+(AE63-B63)/B63</f>
        <v>2.6764122705321964E-3</v>
      </c>
      <c r="CM63" s="22">
        <f>+(AU63-C63)/C63</f>
        <v>2.6465244966156656E-3</v>
      </c>
      <c r="CN63" s="22">
        <f>+(AZ63-D63)/D63</f>
        <v>2.6184622237936063E-3</v>
      </c>
      <c r="CO63" s="22">
        <f t="shared" si="32"/>
        <v>2.4542207831824057E-3</v>
      </c>
      <c r="CP63" s="22">
        <f t="shared" si="32"/>
        <v>2.4977908036461155E-3</v>
      </c>
      <c r="CQ63" s="22">
        <f>+(BZ63-G63)/G63</f>
        <v>2.643940089177631E-3</v>
      </c>
      <c r="CR63" s="22">
        <f>+(CG63-H63)/H63</f>
        <v>2.6019295502420314E-3</v>
      </c>
      <c r="CS63" s="22">
        <f>+(AD63-K63)/K63</f>
        <v>2.7390928800670468E-3</v>
      </c>
      <c r="CT63" s="71">
        <f t="shared" si="33"/>
        <v>0.8322812073189978</v>
      </c>
      <c r="CU63" s="22">
        <f t="shared" si="33"/>
        <v>2.2045998353833729E-3</v>
      </c>
      <c r="CV63" s="71">
        <f>+(AS63-N63)/N63</f>
        <v>-0.53891579348118535</v>
      </c>
      <c r="CW63" s="79">
        <f>+(V63-O63)/O63</f>
        <v>2.5859782590193742E-3</v>
      </c>
      <c r="CX63" s="79">
        <f>+(AB63-P63)/P63</f>
        <v>2.7063427883845001E-3</v>
      </c>
      <c r="CY63" s="71">
        <f>+(AT63-Q63)/Q63</f>
        <v>-0.18926293820931248</v>
      </c>
    </row>
    <row r="64" spans="1:103" x14ac:dyDescent="0.25">
      <c r="B64" s="25"/>
    </row>
    <row r="66" spans="2:17" x14ac:dyDescent="0.25">
      <c r="B66" s="27" t="s">
        <v>59</v>
      </c>
      <c r="C66" s="27" t="s">
        <v>57</v>
      </c>
      <c r="D66" s="27" t="s">
        <v>60</v>
      </c>
      <c r="E66" s="27" t="s">
        <v>342</v>
      </c>
      <c r="F66" s="27" t="s">
        <v>343</v>
      </c>
      <c r="G66" s="27" t="s">
        <v>61</v>
      </c>
      <c r="H66" s="27" t="s">
        <v>62</v>
      </c>
      <c r="I66" s="27">
        <v>75070</v>
      </c>
      <c r="J66" s="27">
        <v>71432</v>
      </c>
      <c r="K66" s="27"/>
      <c r="L66" s="27">
        <v>50000</v>
      </c>
    </row>
    <row r="67" spans="2:17" x14ac:dyDescent="0.25">
      <c r="B67" s="27">
        <v>295.423</v>
      </c>
      <c r="C67" s="27">
        <v>0</v>
      </c>
      <c r="D67" s="27">
        <v>224</v>
      </c>
      <c r="E67" s="27">
        <v>126.53700000000001</v>
      </c>
      <c r="F67" s="27">
        <v>37</v>
      </c>
      <c r="G67" s="59">
        <v>2</v>
      </c>
      <c r="H67" s="27">
        <v>295</v>
      </c>
      <c r="I67" s="27">
        <v>3.22011</v>
      </c>
      <c r="J67" s="59">
        <v>0.177253999999999</v>
      </c>
      <c r="K67" s="27"/>
      <c r="L67" s="59">
        <v>0.38405</v>
      </c>
    </row>
    <row r="69" spans="2:17" x14ac:dyDescent="0.25">
      <c r="B69" s="25">
        <f>B16-B67</f>
        <v>11900.318037999999</v>
      </c>
      <c r="C69" s="25">
        <f t="shared" ref="C69:L69" si="40">C16-C67</f>
        <v>2351.2913524999999</v>
      </c>
      <c r="D69" s="25">
        <f t="shared" si="40"/>
        <v>13148.498528</v>
      </c>
      <c r="E69" s="25">
        <f t="shared" si="40"/>
        <v>5961.7958197999997</v>
      </c>
      <c r="F69" s="25">
        <f t="shared" si="40"/>
        <v>4375.8546201999998</v>
      </c>
      <c r="G69" s="25">
        <f t="shared" si="40"/>
        <v>6258.6099303000001</v>
      </c>
      <c r="H69" s="25">
        <f t="shared" si="40"/>
        <v>16163.300243000002</v>
      </c>
      <c r="I69" s="25">
        <f t="shared" si="40"/>
        <v>412.16576536000002</v>
      </c>
      <c r="J69" s="25">
        <f t="shared" si="40"/>
        <v>60.133072001000002</v>
      </c>
      <c r="K69" s="25">
        <f t="shared" si="40"/>
        <v>14.599161386</v>
      </c>
      <c r="L69" s="25">
        <f t="shared" si="40"/>
        <v>109.05112149999999</v>
      </c>
      <c r="M69" s="25"/>
      <c r="N69" s="25"/>
      <c r="O69" s="63"/>
      <c r="P69" s="63"/>
      <c r="Q69" s="51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Y71"/>
  <sheetViews>
    <sheetView zoomScale="85" zoomScaleNormal="85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B52" sqref="B52"/>
    </sheetView>
  </sheetViews>
  <sheetFormatPr defaultColWidth="9.140625" defaultRowHeight="15" x14ac:dyDescent="0.25"/>
  <cols>
    <col min="1" max="1" width="19" style="27" customWidth="1"/>
    <col min="2" max="5" width="9.140625" style="27"/>
    <col min="6" max="6" width="9.7109375" style="27" customWidth="1"/>
    <col min="7" max="7" width="10.5703125" style="27" customWidth="1"/>
    <col min="8" max="8" width="9.140625" style="27"/>
    <col min="9" max="9" width="10.42578125" style="50" customWidth="1"/>
    <col min="10" max="10" width="9.7109375" style="50" customWidth="1"/>
    <col min="11" max="11" width="9.140625" style="27"/>
    <col min="12" max="12" width="11.42578125" style="50" customWidth="1"/>
    <col min="13" max="13" width="9.140625" style="27"/>
    <col min="14" max="14" width="11.5703125" style="50" customWidth="1"/>
    <col min="15" max="17" width="9" style="27" customWidth="1"/>
    <col min="18" max="18" width="9.140625" style="27"/>
    <col min="19" max="19" width="15" style="27" bestFit="1" customWidth="1"/>
    <col min="20" max="20" width="5.42578125" style="91" bestFit="1" customWidth="1"/>
    <col min="21" max="21" width="5.42578125" style="25" bestFit="1" customWidth="1"/>
    <col min="22" max="22" width="9.7109375" style="91" bestFit="1" customWidth="1"/>
    <col min="23" max="23" width="5.5703125" style="25" bestFit="1" customWidth="1"/>
    <col min="24" max="24" width="14.5703125" style="25" bestFit="1" customWidth="1"/>
    <col min="25" max="25" width="5.5703125" style="25" bestFit="1" customWidth="1"/>
    <col min="26" max="26" width="5.5703125" style="91" customWidth="1"/>
    <col min="27" max="27" width="5.7109375" style="25" bestFit="1" customWidth="1"/>
    <col min="28" max="28" width="12.85546875" style="91" bestFit="1" customWidth="1"/>
    <col min="29" max="29" width="7.7109375" style="25" bestFit="1" customWidth="1"/>
    <col min="30" max="30" width="4" style="25" bestFit="1" customWidth="1"/>
    <col min="31" max="31" width="7.7109375" style="25" bestFit="1" customWidth="1"/>
    <col min="32" max="32" width="5.7109375" style="25" bestFit="1" customWidth="1"/>
    <col min="33" max="33" width="7.7109375" style="25" bestFit="1" customWidth="1"/>
    <col min="34" max="34" width="5.7109375" style="25" bestFit="1" customWidth="1"/>
    <col min="35" max="35" width="5.85546875" style="25" bestFit="1" customWidth="1"/>
    <col min="36" max="36" width="5.85546875" style="91" customWidth="1"/>
    <col min="37" max="37" width="6.42578125" style="25" bestFit="1" customWidth="1"/>
    <col min="38" max="38" width="15.42578125" style="25" bestFit="1" customWidth="1"/>
    <col min="39" max="39" width="4.28515625" style="25" bestFit="1" customWidth="1"/>
    <col min="40" max="40" width="6.5703125" style="25" bestFit="1" customWidth="1"/>
    <col min="41" max="41" width="5.7109375" style="25" bestFit="1" customWidth="1"/>
    <col min="42" max="42" width="5.140625" style="25" bestFit="1" customWidth="1"/>
    <col min="43" max="43" width="5.140625" style="91" customWidth="1"/>
    <col min="44" max="44" width="4.140625" style="25" bestFit="1" customWidth="1"/>
    <col min="45" max="45" width="6.5703125" style="25" bestFit="1" customWidth="1"/>
    <col min="46" max="46" width="6.140625" style="25" bestFit="1" customWidth="1"/>
    <col min="47" max="47" width="4.85546875" style="25" bestFit="1" customWidth="1"/>
    <col min="48" max="48" width="10" style="25" bestFit="1" customWidth="1"/>
    <col min="49" max="49" width="10" style="91" customWidth="1"/>
    <col min="50" max="50" width="7.7109375" style="25" bestFit="1" customWidth="1"/>
    <col min="51" max="51" width="6.7109375" style="25" bestFit="1" customWidth="1"/>
    <col min="52" max="52" width="7.7109375" style="25" bestFit="1" customWidth="1"/>
    <col min="53" max="53" width="6" style="25" bestFit="1" customWidth="1"/>
    <col min="54" max="54" width="5.7109375" style="25" bestFit="1" customWidth="1"/>
    <col min="55" max="55" width="4.28515625" style="25" bestFit="1" customWidth="1"/>
    <col min="56" max="56" width="7.7109375" style="25" bestFit="1" customWidth="1"/>
    <col min="57" max="57" width="4.5703125" style="25" bestFit="1" customWidth="1"/>
    <col min="58" max="58" width="4.140625" style="25" bestFit="1" customWidth="1"/>
    <col min="59" max="59" width="5.7109375" style="25" bestFit="1" customWidth="1"/>
    <col min="60" max="60" width="4.140625" style="25" bestFit="1" customWidth="1"/>
    <col min="61" max="61" width="5.85546875" style="25" bestFit="1" customWidth="1"/>
    <col min="62" max="62" width="3.28515625" style="25" bestFit="1" customWidth="1"/>
    <col min="63" max="63" width="6.7109375" style="25" bestFit="1" customWidth="1"/>
    <col min="64" max="64" width="6.85546875" style="25" bestFit="1" customWidth="1"/>
    <col min="65" max="65" width="5" style="25" bestFit="1" customWidth="1"/>
    <col min="66" max="66" width="5.140625" style="25" bestFit="1" customWidth="1"/>
    <col min="67" max="67" width="5.28515625" style="25" bestFit="1" customWidth="1"/>
    <col min="68" max="68" width="8.7109375" style="25" bestFit="1" customWidth="1"/>
    <col min="69" max="69" width="4.85546875" style="25" bestFit="1" customWidth="1"/>
    <col min="70" max="70" width="7.85546875" style="25" bestFit="1" customWidth="1"/>
    <col min="71" max="71" width="5.85546875" style="25" bestFit="1" customWidth="1"/>
    <col min="72" max="72" width="6" style="25" bestFit="1" customWidth="1"/>
    <col min="73" max="73" width="5.7109375" style="25" bestFit="1" customWidth="1"/>
    <col min="74" max="74" width="6.7109375" style="25" bestFit="1" customWidth="1"/>
    <col min="75" max="75" width="3.85546875" style="25" bestFit="1" customWidth="1"/>
    <col min="76" max="76" width="5.5703125" style="25" bestFit="1" customWidth="1"/>
    <col min="77" max="77" width="4.140625" style="25" bestFit="1" customWidth="1"/>
    <col min="78" max="78" width="6.7109375" style="25" bestFit="1" customWidth="1"/>
    <col min="79" max="79" width="8" style="25" bestFit="1" customWidth="1"/>
    <col min="80" max="81" width="5.28515625" style="25" bestFit="1" customWidth="1"/>
    <col min="82" max="82" width="5.7109375" style="25" bestFit="1" customWidth="1"/>
    <col min="83" max="83" width="5.7109375" style="91" customWidth="1"/>
    <col min="84" max="84" width="5.7109375" style="25" bestFit="1" customWidth="1"/>
    <col min="85" max="85" width="9.140625" style="25" bestFit="1" customWidth="1"/>
    <col min="86" max="86" width="7.140625" style="25" bestFit="1" customWidth="1"/>
    <col min="87" max="94" width="9.140625" style="27"/>
    <col min="95" max="96" width="9" style="50" customWidth="1"/>
    <col min="97" max="97" width="9" style="27" customWidth="1"/>
    <col min="98" max="98" width="9" style="50" customWidth="1"/>
    <col min="99" max="99" width="9" style="27" customWidth="1"/>
    <col min="100" max="100" width="9" style="50" customWidth="1"/>
    <col min="101" max="102" width="9" style="27" customWidth="1"/>
    <col min="103" max="103" width="9" style="50" customWidth="1"/>
    <col min="104" max="16384" width="9.140625" style="27"/>
  </cols>
  <sheetData>
    <row r="1" spans="1:103" x14ac:dyDescent="0.25">
      <c r="B1" s="27" t="s">
        <v>503</v>
      </c>
      <c r="S1" s="27" t="s">
        <v>504</v>
      </c>
      <c r="CJ1" s="27" t="s">
        <v>331</v>
      </c>
    </row>
    <row r="2" spans="1:103" x14ac:dyDescent="0.25">
      <c r="A2" s="27" t="s">
        <v>52</v>
      </c>
      <c r="B2" s="25" t="s">
        <v>59</v>
      </c>
      <c r="C2" s="25" t="s">
        <v>57</v>
      </c>
      <c r="D2" s="25" t="s">
        <v>60</v>
      </c>
      <c r="E2" s="25" t="s">
        <v>54</v>
      </c>
      <c r="F2" s="25" t="s">
        <v>53</v>
      </c>
      <c r="G2" s="25" t="s">
        <v>61</v>
      </c>
      <c r="H2" s="25" t="s">
        <v>62</v>
      </c>
      <c r="I2" s="51" t="s">
        <v>63</v>
      </c>
      <c r="J2" s="51" t="s">
        <v>64</v>
      </c>
      <c r="K2" s="25" t="s">
        <v>225</v>
      </c>
      <c r="L2" s="51" t="s">
        <v>65</v>
      </c>
      <c r="M2" s="25" t="s">
        <v>67</v>
      </c>
      <c r="N2" s="51" t="s">
        <v>68</v>
      </c>
      <c r="O2" s="25" t="s">
        <v>310</v>
      </c>
      <c r="P2" s="25" t="s">
        <v>313</v>
      </c>
      <c r="Q2" s="51" t="s">
        <v>320</v>
      </c>
      <c r="S2" s="27" t="s">
        <v>226</v>
      </c>
      <c r="T2" s="91" t="s">
        <v>466</v>
      </c>
      <c r="U2" s="25" t="s">
        <v>359</v>
      </c>
      <c r="V2" s="91" t="s">
        <v>178</v>
      </c>
      <c r="W2" s="25" t="s">
        <v>131</v>
      </c>
      <c r="X2" s="25" t="s">
        <v>132</v>
      </c>
      <c r="Y2" s="25" t="s">
        <v>133</v>
      </c>
      <c r="Z2" s="91" t="s">
        <v>334</v>
      </c>
      <c r="AA2" s="25" t="s">
        <v>360</v>
      </c>
      <c r="AB2" s="91" t="s">
        <v>179</v>
      </c>
      <c r="AC2" s="90" t="s">
        <v>134</v>
      </c>
      <c r="AD2" s="25" t="s">
        <v>135</v>
      </c>
      <c r="AE2" s="25" t="s">
        <v>59</v>
      </c>
      <c r="AF2" s="25" t="s">
        <v>136</v>
      </c>
      <c r="AG2" s="25" t="s">
        <v>137</v>
      </c>
      <c r="AH2" s="25" t="s">
        <v>361</v>
      </c>
      <c r="AI2" s="25" t="s">
        <v>138</v>
      </c>
      <c r="AJ2" s="91" t="s">
        <v>467</v>
      </c>
      <c r="AK2" s="25" t="s">
        <v>139</v>
      </c>
      <c r="AL2" s="25" t="s">
        <v>140</v>
      </c>
      <c r="AM2" s="25" t="s">
        <v>67</v>
      </c>
      <c r="AN2" s="25" t="s">
        <v>141</v>
      </c>
      <c r="AO2" s="25" t="s">
        <v>142</v>
      </c>
      <c r="AP2" s="25" t="s">
        <v>143</v>
      </c>
      <c r="AQ2" s="91" t="s">
        <v>468</v>
      </c>
      <c r="AR2" s="25" t="s">
        <v>362</v>
      </c>
      <c r="AS2" s="25" t="s">
        <v>144</v>
      </c>
      <c r="AT2" s="25" t="s">
        <v>367</v>
      </c>
      <c r="AU2" s="25" t="s">
        <v>57</v>
      </c>
      <c r="AV2" s="25" t="s">
        <v>128</v>
      </c>
      <c r="AW2" s="91" t="s">
        <v>469</v>
      </c>
      <c r="AX2" s="25" t="s">
        <v>145</v>
      </c>
      <c r="AY2" s="25" t="s">
        <v>146</v>
      </c>
      <c r="AZ2" s="25" t="s">
        <v>60</v>
      </c>
      <c r="BA2" s="25" t="s">
        <v>147</v>
      </c>
      <c r="BB2" s="25" t="s">
        <v>148</v>
      </c>
      <c r="BC2" s="25" t="s">
        <v>149</v>
      </c>
      <c r="BD2" s="25" t="s">
        <v>150</v>
      </c>
      <c r="BE2" s="25" t="s">
        <v>151</v>
      </c>
      <c r="BF2" s="25" t="s">
        <v>152</v>
      </c>
      <c r="BG2" s="25" t="s">
        <v>153</v>
      </c>
      <c r="BH2" s="25" t="s">
        <v>154</v>
      </c>
      <c r="BI2" s="25" t="s">
        <v>155</v>
      </c>
      <c r="BJ2" s="25" t="s">
        <v>156</v>
      </c>
      <c r="BK2" s="25" t="s">
        <v>54</v>
      </c>
      <c r="BL2" s="25" t="s">
        <v>53</v>
      </c>
      <c r="BM2" s="25" t="s">
        <v>157</v>
      </c>
      <c r="BN2" s="25" t="s">
        <v>158</v>
      </c>
      <c r="BO2" s="25" t="s">
        <v>159</v>
      </c>
      <c r="BP2" s="25" t="s">
        <v>160</v>
      </c>
      <c r="BQ2" s="25" t="s">
        <v>161</v>
      </c>
      <c r="BR2" s="25" t="s">
        <v>162</v>
      </c>
      <c r="BS2" s="25" t="s">
        <v>163</v>
      </c>
      <c r="BT2" s="25" t="s">
        <v>164</v>
      </c>
      <c r="BU2" s="25" t="s">
        <v>165</v>
      </c>
      <c r="BV2" s="25" t="s">
        <v>363</v>
      </c>
      <c r="BW2" s="25" t="s">
        <v>166</v>
      </c>
      <c r="BX2" s="25" t="s">
        <v>167</v>
      </c>
      <c r="BY2" s="25" t="s">
        <v>168</v>
      </c>
      <c r="BZ2" s="25" t="s">
        <v>61</v>
      </c>
      <c r="CA2" s="25" t="s">
        <v>368</v>
      </c>
      <c r="CB2" s="25" t="s">
        <v>169</v>
      </c>
      <c r="CC2" s="25" t="s">
        <v>170</v>
      </c>
      <c r="CD2" s="25" t="s">
        <v>171</v>
      </c>
      <c r="CE2" s="91" t="s">
        <v>172</v>
      </c>
      <c r="CF2" s="25" t="s">
        <v>173</v>
      </c>
      <c r="CG2" s="25" t="s">
        <v>174</v>
      </c>
      <c r="CH2" s="25" t="s">
        <v>369</v>
      </c>
      <c r="CJ2" s="25" t="s">
        <v>59</v>
      </c>
      <c r="CK2" s="25" t="s">
        <v>57</v>
      </c>
      <c r="CL2" s="25" t="s">
        <v>60</v>
      </c>
      <c r="CM2" s="25" t="s">
        <v>54</v>
      </c>
      <c r="CN2" s="25" t="s">
        <v>53</v>
      </c>
      <c r="CO2" s="25" t="s">
        <v>61</v>
      </c>
      <c r="CP2" s="25" t="s">
        <v>62</v>
      </c>
      <c r="CQ2" s="51" t="s">
        <v>63</v>
      </c>
      <c r="CR2" s="51" t="s">
        <v>64</v>
      </c>
      <c r="CS2" s="25" t="s">
        <v>66</v>
      </c>
      <c r="CT2" s="51" t="s">
        <v>65</v>
      </c>
      <c r="CU2" s="25" t="s">
        <v>67</v>
      </c>
      <c r="CV2" s="51" t="s">
        <v>68</v>
      </c>
      <c r="CW2" s="25" t="s">
        <v>310</v>
      </c>
      <c r="CX2" s="25" t="s">
        <v>313</v>
      </c>
      <c r="CY2" s="51" t="s">
        <v>320</v>
      </c>
    </row>
    <row r="3" spans="1:103" x14ac:dyDescent="0.25">
      <c r="A3" s="27" t="s">
        <v>0</v>
      </c>
      <c r="B3" s="25">
        <v>3058.9263328000002</v>
      </c>
      <c r="C3" s="25"/>
      <c r="D3" s="25">
        <v>9439.6451617000002</v>
      </c>
      <c r="E3" s="25">
        <v>268.25459405999999</v>
      </c>
      <c r="F3" s="25">
        <v>238.89157510000001</v>
      </c>
      <c r="G3" s="25">
        <v>6402.6934449</v>
      </c>
      <c r="H3" s="25">
        <v>1246.8483864</v>
      </c>
      <c r="I3" s="51">
        <v>33.781599548000003</v>
      </c>
      <c r="J3" s="51">
        <v>20.13295252</v>
      </c>
      <c r="K3" s="25"/>
      <c r="L3" s="51">
        <v>251.62635204</v>
      </c>
      <c r="M3" s="25"/>
      <c r="N3" s="51">
        <v>11.048326674</v>
      </c>
      <c r="O3" s="25">
        <v>31.905487875999999</v>
      </c>
      <c r="P3" s="25">
        <v>2.2972837048999999</v>
      </c>
      <c r="Q3" s="51">
        <v>0.2390239485</v>
      </c>
      <c r="R3" s="25"/>
      <c r="S3" s="27" t="s">
        <v>0</v>
      </c>
      <c r="T3" s="91">
        <v>0</v>
      </c>
      <c r="U3" s="25">
        <v>0</v>
      </c>
      <c r="V3" s="91">
        <v>31.991790564311</v>
      </c>
      <c r="W3" s="25">
        <v>17.783928123953199</v>
      </c>
      <c r="X3" s="25">
        <v>17.783928123953199</v>
      </c>
      <c r="Y3" s="25">
        <v>0.64345781564853899</v>
      </c>
      <c r="Z3" s="91">
        <v>0</v>
      </c>
      <c r="AA3" s="25">
        <v>26.888193371194699</v>
      </c>
      <c r="AB3" s="91">
        <v>2.3033651642387101</v>
      </c>
      <c r="AC3" s="91">
        <v>4873.1556036095199</v>
      </c>
      <c r="AD3" s="25">
        <v>0</v>
      </c>
      <c r="AE3" s="25">
        <v>3066.2183664068498</v>
      </c>
      <c r="AF3" s="25">
        <v>50.036663851619799</v>
      </c>
      <c r="AG3" s="25">
        <v>846.95947165605003</v>
      </c>
      <c r="AH3" s="25">
        <v>50.023775185827198</v>
      </c>
      <c r="AI3" s="25">
        <v>9.9858859872339403E-3</v>
      </c>
      <c r="AJ3" s="91">
        <v>0</v>
      </c>
      <c r="AK3" s="25">
        <v>128.21641830996001</v>
      </c>
      <c r="AL3" s="25">
        <v>128.21641830996001</v>
      </c>
      <c r="AM3" s="25">
        <v>0</v>
      </c>
      <c r="AN3" s="25">
        <v>0</v>
      </c>
      <c r="AO3" s="25">
        <v>29.335428308977502</v>
      </c>
      <c r="AP3" s="25">
        <v>4.2646354613777401E-2</v>
      </c>
      <c r="AQ3" s="91">
        <v>7.0961793679511304E-2</v>
      </c>
      <c r="AR3" s="25">
        <v>0</v>
      </c>
      <c r="AS3" s="25">
        <v>1.0940510758556099</v>
      </c>
      <c r="AT3" s="25">
        <v>0</v>
      </c>
      <c r="AU3" s="25">
        <v>0</v>
      </c>
      <c r="AV3" s="25">
        <v>0</v>
      </c>
      <c r="AW3" s="91">
        <v>2096.9516531732702</v>
      </c>
      <c r="AX3" s="25">
        <v>8517.3980277010905</v>
      </c>
      <c r="AY3" s="25">
        <v>946.37680365261997</v>
      </c>
      <c r="AZ3" s="25">
        <v>9463.7748313537104</v>
      </c>
      <c r="BA3" s="25">
        <v>4.0321341210270998E-5</v>
      </c>
      <c r="BB3" s="25">
        <v>71.942245007905697</v>
      </c>
      <c r="BC3" s="25">
        <v>2.00903059717698</v>
      </c>
      <c r="BD3" s="25">
        <v>562.58057523142895</v>
      </c>
      <c r="BE3" s="25">
        <v>2.6629544343435998</v>
      </c>
      <c r="BF3" s="25">
        <v>6.5692437013398504</v>
      </c>
      <c r="BG3" s="25">
        <v>18.618337970314801</v>
      </c>
      <c r="BH3" s="25">
        <v>3.7116010502818999</v>
      </c>
      <c r="BI3" s="25">
        <v>0</v>
      </c>
      <c r="BJ3" s="25">
        <v>0.88541693354718498</v>
      </c>
      <c r="BK3" s="25">
        <v>268.94742549461603</v>
      </c>
      <c r="BL3" s="25">
        <v>239.50537813647</v>
      </c>
      <c r="BM3" s="25">
        <v>29.442047358146301</v>
      </c>
      <c r="BN3" s="25">
        <v>5.18952363630352E-5</v>
      </c>
      <c r="BO3" s="25">
        <v>1.1465526877097801E-5</v>
      </c>
      <c r="BP3" s="25">
        <v>8.2923681213864899</v>
      </c>
      <c r="BQ3" s="25">
        <v>3.0649779262223398E-5</v>
      </c>
      <c r="BR3" s="25">
        <v>43.077257271890502</v>
      </c>
      <c r="BS3" s="25">
        <v>10.5940677392152</v>
      </c>
      <c r="BT3" s="25">
        <v>5.68276275732073</v>
      </c>
      <c r="BU3" s="25">
        <v>107.89159504268601</v>
      </c>
      <c r="BV3" s="25">
        <v>264.285363768303</v>
      </c>
      <c r="BW3" s="25">
        <v>5.9527008830613202</v>
      </c>
      <c r="BX3" s="25">
        <v>22.498333324073901</v>
      </c>
      <c r="BY3" s="25">
        <v>1.0596142992884601</v>
      </c>
      <c r="BZ3" s="25">
        <v>6420.2236050622396</v>
      </c>
      <c r="CA3" s="25">
        <v>339.98348063547201</v>
      </c>
      <c r="CB3" s="25">
        <v>0</v>
      </c>
      <c r="CC3" s="25">
        <v>0</v>
      </c>
      <c r="CD3" s="25">
        <v>22.755140179832001</v>
      </c>
      <c r="CE3" s="91">
        <v>0</v>
      </c>
      <c r="CF3" s="25">
        <v>17.9260565705552</v>
      </c>
      <c r="CG3" s="25">
        <v>1250.1921428947701</v>
      </c>
      <c r="CH3" s="25">
        <v>13.412258714018799</v>
      </c>
      <c r="CJ3" s="22">
        <f t="shared" ref="CJ3:CJ34" si="0">+(AE3-B3)/(B3+1E-50)</f>
        <v>2.3838539453072765E-3</v>
      </c>
      <c r="CK3" s="22">
        <f t="shared" ref="CK3:CK34" si="1">+(AU3-C3)/(C3+1E-50)</f>
        <v>0</v>
      </c>
      <c r="CL3" s="22">
        <f t="shared" ref="CL3:CL34" si="2">+(AZ3-D3)/(D3+1E-50)</f>
        <v>2.5562051581782767E-3</v>
      </c>
      <c r="CM3" s="22">
        <f t="shared" ref="CM3:CM34" si="3">+(BK3-E3)/(E3+1E-50)</f>
        <v>2.582738375996181E-3</v>
      </c>
      <c r="CN3" s="22">
        <f t="shared" ref="CN3:CN34" si="4">+(BL3-F3)/(F3+1E-50)</f>
        <v>2.5693791679888699E-3</v>
      </c>
      <c r="CO3" s="22">
        <f t="shared" ref="CO3:CO34" si="5">+(BZ3-G3)/(G3+1E-50)</f>
        <v>2.7379352631981815E-3</v>
      </c>
      <c r="CP3" s="22">
        <f t="shared" ref="CP3:CP34" si="6">+(CG3-H3)/(H3+1E-50)</f>
        <v>2.6817667097636987E-3</v>
      </c>
      <c r="CQ3" s="71">
        <f t="shared" ref="CQ3:CQ34" si="7">+(X3-I3)/(I3+1E-50)</f>
        <v>-0.47356169151540151</v>
      </c>
      <c r="CR3" s="71">
        <f t="shared" ref="CR3:CR34" si="8">+(AA3-J3)/(J3+1E-50)</f>
        <v>0.33553155427571135</v>
      </c>
      <c r="CS3" s="22">
        <f t="shared" ref="CS3:CS34" si="9">+(AD3-K3)/(K3+1E-50)</f>
        <v>0</v>
      </c>
      <c r="CT3" s="71">
        <f t="shared" ref="CT3:CT34" si="10">+(AL3-L3)/(L3+1E-50)</f>
        <v>-0.4904491629335469</v>
      </c>
      <c r="CU3" s="22">
        <f t="shared" ref="CU3:CU34" si="11">+(AM3-M3)/(M3+1E-50)</f>
        <v>0</v>
      </c>
      <c r="CV3" s="71">
        <f t="shared" ref="CV3:CV34" si="12">+(AS3-N3)/(N3+1E-50)</f>
        <v>-0.90097585741827879</v>
      </c>
      <c r="CW3" s="22">
        <f>+(V3-O3)/(O3+1E-50)</f>
        <v>2.704948084367634E-3</v>
      </c>
      <c r="CX3" s="22">
        <f>+(AB3-P3)/(P3+1E-50)</f>
        <v>2.6472391397452176E-3</v>
      </c>
      <c r="CY3" s="71">
        <f t="shared" ref="CY3:CY34" si="13">+(AT3-Q3)/(Q3+1E-50)</f>
        <v>-1</v>
      </c>
    </row>
    <row r="4" spans="1:103" x14ac:dyDescent="0.25">
      <c r="A4" s="27" t="s">
        <v>2</v>
      </c>
      <c r="B4" s="25">
        <v>398.80236460999998</v>
      </c>
      <c r="C4" s="25"/>
      <c r="D4" s="25">
        <v>2238.9913504000001</v>
      </c>
      <c r="E4" s="25">
        <v>65.199619522000006</v>
      </c>
      <c r="F4" s="25">
        <v>65.199619522000006</v>
      </c>
      <c r="G4" s="25">
        <v>42.434955653999999</v>
      </c>
      <c r="H4" s="25">
        <v>200.89379088000001</v>
      </c>
      <c r="I4" s="51">
        <v>5.0921030282000004</v>
      </c>
      <c r="J4" s="51">
        <v>0.60202218799999996</v>
      </c>
      <c r="K4" s="25"/>
      <c r="L4" s="51">
        <v>38.538439169999997</v>
      </c>
      <c r="M4" s="25"/>
      <c r="N4" s="51">
        <v>0.79762095710000003</v>
      </c>
      <c r="O4" s="25">
        <v>4.7541848356000003</v>
      </c>
      <c r="P4" s="25">
        <v>0.25269404010000002</v>
      </c>
      <c r="Q4" s="51">
        <v>3.1375981599999998E-2</v>
      </c>
      <c r="R4" s="25"/>
      <c r="S4" s="27" t="s">
        <v>2</v>
      </c>
      <c r="T4" s="91">
        <v>5.0645643934589001E-2</v>
      </c>
      <c r="U4" s="25">
        <v>0.101984261747713</v>
      </c>
      <c r="V4" s="91">
        <v>4.7671237377880002</v>
      </c>
      <c r="W4" s="25">
        <v>0.190430729450764</v>
      </c>
      <c r="X4" s="25">
        <v>0.18640870232961501</v>
      </c>
      <c r="Y4" s="25">
        <v>0.166877673001427</v>
      </c>
      <c r="Z4" s="91">
        <v>2.4282670369549699E-2</v>
      </c>
      <c r="AA4" s="25">
        <v>1.28682321636659</v>
      </c>
      <c r="AB4" s="91">
        <v>0.25338690857894303</v>
      </c>
      <c r="AC4" s="91">
        <v>820.94812269243903</v>
      </c>
      <c r="AD4" s="25">
        <v>0</v>
      </c>
      <c r="AE4" s="25">
        <v>399.86642759745899</v>
      </c>
      <c r="AF4" s="25">
        <v>2.8893220298595299</v>
      </c>
      <c r="AG4" s="25">
        <v>135.562578574295</v>
      </c>
      <c r="AH4" s="25">
        <v>1.42775165555092</v>
      </c>
      <c r="AI4" s="25">
        <v>0.10070880239025</v>
      </c>
      <c r="AJ4" s="91">
        <v>2.9137837794937199E-2</v>
      </c>
      <c r="AK4" s="25">
        <v>13.442021714411</v>
      </c>
      <c r="AL4" s="25">
        <v>13.442021714411</v>
      </c>
      <c r="AM4" s="25">
        <v>0</v>
      </c>
      <c r="AN4" s="25">
        <v>0</v>
      </c>
      <c r="AO4" s="25">
        <v>1.4269509675496701</v>
      </c>
      <c r="AP4" s="25">
        <v>2.7776970269834202E-2</v>
      </c>
      <c r="AQ4" s="91">
        <v>0.76882983436114005</v>
      </c>
      <c r="AR4" s="25">
        <v>6.6533785571851106E-2</v>
      </c>
      <c r="AS4" s="25">
        <v>0.10406663478165901</v>
      </c>
      <c r="AT4" s="25">
        <v>1.2482758515848401E-2</v>
      </c>
      <c r="AU4" s="25">
        <v>0</v>
      </c>
      <c r="AV4" s="25">
        <v>0</v>
      </c>
      <c r="AW4" s="91">
        <v>337.39092952374602</v>
      </c>
      <c r="AX4" s="25">
        <v>2020.6171845874801</v>
      </c>
      <c r="AY4" s="25">
        <v>224.511599459867</v>
      </c>
      <c r="AZ4" s="25">
        <v>2245.1287840473501</v>
      </c>
      <c r="BA4" s="25">
        <v>2.0702875318705699E-4</v>
      </c>
      <c r="BB4" s="25">
        <v>5.4287389181401702</v>
      </c>
      <c r="BC4" s="25">
        <v>0.52337000832244895</v>
      </c>
      <c r="BD4" s="25">
        <v>97.889839538484495</v>
      </c>
      <c r="BE4" s="25">
        <v>0.70609628025154803</v>
      </c>
      <c r="BF4" s="25">
        <v>1.8501624938683801</v>
      </c>
      <c r="BG4" s="25">
        <v>4.4718575593732197</v>
      </c>
      <c r="BH4" s="25">
        <v>1.0460437132448199</v>
      </c>
      <c r="BI4" s="25">
        <v>0</v>
      </c>
      <c r="BJ4" s="25">
        <v>0.24627994488444899</v>
      </c>
      <c r="BK4" s="25">
        <v>65.382660945311102</v>
      </c>
      <c r="BL4" s="25">
        <v>65.382660945311102</v>
      </c>
      <c r="BM4" s="25">
        <v>0</v>
      </c>
      <c r="BN4" s="25">
        <v>0</v>
      </c>
      <c r="BO4" s="25">
        <v>1.70222170781042E-7</v>
      </c>
      <c r="BP4" s="25">
        <v>1.94858427553364</v>
      </c>
      <c r="BQ4" s="25">
        <v>0</v>
      </c>
      <c r="BR4" s="25">
        <v>12.0098246774362</v>
      </c>
      <c r="BS4" s="25">
        <v>2.9877549320149601</v>
      </c>
      <c r="BT4" s="25">
        <v>1.60175797659793</v>
      </c>
      <c r="BU4" s="25">
        <v>30.014779058295701</v>
      </c>
      <c r="BV4" s="25">
        <v>72.330401191377803</v>
      </c>
      <c r="BW4" s="25">
        <v>1.63449422774848</v>
      </c>
      <c r="BX4" s="25">
        <v>6.3416530365912296</v>
      </c>
      <c r="BY4" s="25">
        <v>2.59092577588915E-6</v>
      </c>
      <c r="BZ4" s="25">
        <v>42.551474991318997</v>
      </c>
      <c r="CA4" s="25">
        <v>54.146348316246502</v>
      </c>
      <c r="CB4" s="25">
        <v>0</v>
      </c>
      <c r="CC4" s="25">
        <v>2.15400147528895E-2</v>
      </c>
      <c r="CD4" s="25">
        <v>1.16609070345316</v>
      </c>
      <c r="CE4" s="91">
        <v>0</v>
      </c>
      <c r="CF4" s="25">
        <v>2.0868046336414099</v>
      </c>
      <c r="CG4" s="25">
        <v>201.43941213754599</v>
      </c>
      <c r="CH4" s="25">
        <v>0.77806338399956898</v>
      </c>
      <c r="CJ4" s="22">
        <f t="shared" si="0"/>
        <v>2.6681461342376628E-3</v>
      </c>
      <c r="CK4" s="22">
        <f t="shared" si="1"/>
        <v>0</v>
      </c>
      <c r="CL4" s="22">
        <f t="shared" si="2"/>
        <v>2.7411600523840987E-3</v>
      </c>
      <c r="CM4" s="22">
        <f t="shared" si="3"/>
        <v>2.8074001758450896E-3</v>
      </c>
      <c r="CN4" s="22">
        <f t="shared" si="4"/>
        <v>2.8074001758450896E-3</v>
      </c>
      <c r="CO4" s="22">
        <f t="shared" si="5"/>
        <v>2.7458338420112039E-3</v>
      </c>
      <c r="CP4" s="22">
        <f t="shared" si="6"/>
        <v>2.7159687472466019E-3</v>
      </c>
      <c r="CQ4" s="71">
        <f t="shared" si="7"/>
        <v>-0.96339259019362211</v>
      </c>
      <c r="CR4" s="71">
        <f t="shared" si="8"/>
        <v>1.1375013114410164</v>
      </c>
      <c r="CS4" s="22">
        <f t="shared" si="9"/>
        <v>0</v>
      </c>
      <c r="CT4" s="71">
        <f t="shared" si="10"/>
        <v>-0.65120482292716064</v>
      </c>
      <c r="CU4" s="22">
        <f t="shared" si="11"/>
        <v>0</v>
      </c>
      <c r="CV4" s="71">
        <f t="shared" si="12"/>
        <v>-0.86952871052934</v>
      </c>
      <c r="CW4" s="79">
        <f t="shared" ref="CW4:CW52" si="14">+(V4-O4)/(O4+1E-50)</f>
        <v>2.7215816455245221E-3</v>
      </c>
      <c r="CX4" s="79">
        <f t="shared" ref="CX4:CX52" si="15">+(AB4-P4)/(P4+1E-50)</f>
        <v>2.7419264762588657E-3</v>
      </c>
      <c r="CY4" s="71">
        <f t="shared" si="13"/>
        <v>-0.60215560185538852</v>
      </c>
    </row>
    <row r="5" spans="1:103" x14ac:dyDescent="0.25">
      <c r="A5" s="27" t="s">
        <v>3</v>
      </c>
      <c r="B5" s="25">
        <v>1316.1208475000001</v>
      </c>
      <c r="C5" s="25">
        <v>7.3206039599999997</v>
      </c>
      <c r="D5" s="25">
        <v>5446.3988741000003</v>
      </c>
      <c r="E5" s="25">
        <v>122.97205408000001</v>
      </c>
      <c r="F5" s="25">
        <v>121.67425534</v>
      </c>
      <c r="G5" s="25">
        <v>100.73368605</v>
      </c>
      <c r="H5" s="25">
        <v>468.74743776999998</v>
      </c>
      <c r="I5" s="51">
        <v>24.258862758999999</v>
      </c>
      <c r="J5" s="51">
        <v>2.9891369013000002</v>
      </c>
      <c r="K5" s="25"/>
      <c r="L5" s="51">
        <v>149.31713778</v>
      </c>
      <c r="M5" s="25"/>
      <c r="N5" s="51">
        <v>8.5132496331999992</v>
      </c>
      <c r="O5" s="25">
        <v>19.277320456000002</v>
      </c>
      <c r="P5" s="25">
        <v>1.359620509</v>
      </c>
      <c r="Q5" s="51">
        <v>0.18028598279999999</v>
      </c>
      <c r="R5" s="25"/>
      <c r="S5" s="27" t="s">
        <v>3</v>
      </c>
      <c r="T5" s="91">
        <v>0</v>
      </c>
      <c r="U5" s="25">
        <v>0</v>
      </c>
      <c r="V5" s="91">
        <v>19.330117866116201</v>
      </c>
      <c r="W5" s="25">
        <v>1.5671995292666201</v>
      </c>
      <c r="X5" s="25">
        <v>1.5671995292666201</v>
      </c>
      <c r="Y5" s="25">
        <v>0.56748688421223004</v>
      </c>
      <c r="Z5" s="91">
        <v>0</v>
      </c>
      <c r="AA5" s="25">
        <v>5.38710689960772</v>
      </c>
      <c r="AB5" s="91">
        <v>1.36329134080701</v>
      </c>
      <c r="AC5" s="91">
        <v>3681.1138123803498</v>
      </c>
      <c r="AD5" s="25">
        <v>0</v>
      </c>
      <c r="AE5" s="25">
        <v>1319.6920234527599</v>
      </c>
      <c r="AF5" s="25">
        <v>29.735759600475902</v>
      </c>
      <c r="AG5" s="25">
        <v>669.43703029454502</v>
      </c>
      <c r="AH5" s="25">
        <v>15.345266927403101</v>
      </c>
      <c r="AI5" s="25">
        <v>0</v>
      </c>
      <c r="AJ5" s="91">
        <v>0</v>
      </c>
      <c r="AK5" s="25">
        <v>40.964099324356297</v>
      </c>
      <c r="AL5" s="25">
        <v>40.964099324356297</v>
      </c>
      <c r="AM5" s="25">
        <v>0</v>
      </c>
      <c r="AN5" s="25">
        <v>0</v>
      </c>
      <c r="AO5" s="25">
        <v>14.6523496993017</v>
      </c>
      <c r="AP5" s="25">
        <v>0</v>
      </c>
      <c r="AQ5" s="91">
        <v>0</v>
      </c>
      <c r="AR5" s="25">
        <v>0</v>
      </c>
      <c r="AS5" s="25">
        <v>1.03766723484184E-2</v>
      </c>
      <c r="AT5" s="25">
        <v>0</v>
      </c>
      <c r="AU5" s="25">
        <v>7.3407371153623</v>
      </c>
      <c r="AV5" s="25">
        <v>0</v>
      </c>
      <c r="AW5" s="91">
        <v>1139.2258404863301</v>
      </c>
      <c r="AX5" s="25">
        <v>4915.0186251007199</v>
      </c>
      <c r="AY5" s="25">
        <v>546.11303995083699</v>
      </c>
      <c r="AZ5" s="25">
        <v>5461.13166505156</v>
      </c>
      <c r="BA5" s="25">
        <v>0</v>
      </c>
      <c r="BB5" s="25">
        <v>56.474600780370899</v>
      </c>
      <c r="BC5" s="25">
        <v>0.97660232874220698</v>
      </c>
      <c r="BD5" s="25">
        <v>149.097930060273</v>
      </c>
      <c r="BE5" s="25">
        <v>1.31762446535161</v>
      </c>
      <c r="BF5" s="25">
        <v>3.4526989317504002</v>
      </c>
      <c r="BG5" s="25">
        <v>8.3454762367102706</v>
      </c>
      <c r="BH5" s="25">
        <v>1.9520515319367</v>
      </c>
      <c r="BI5" s="25">
        <v>0</v>
      </c>
      <c r="BJ5" s="25">
        <v>0.459585264769589</v>
      </c>
      <c r="BK5" s="25">
        <v>123.31303476137199</v>
      </c>
      <c r="BL5" s="25">
        <v>122.011671117837</v>
      </c>
      <c r="BM5" s="25">
        <v>1.30136364353467</v>
      </c>
      <c r="BN5" s="25">
        <v>0</v>
      </c>
      <c r="BO5" s="25">
        <v>0</v>
      </c>
      <c r="BP5" s="25">
        <v>3.63569553641207</v>
      </c>
      <c r="BQ5" s="25">
        <v>0</v>
      </c>
      <c r="BR5" s="25">
        <v>22.411834517766501</v>
      </c>
      <c r="BS5" s="25">
        <v>5.5754668741215898</v>
      </c>
      <c r="BT5" s="25">
        <v>2.9890390767042998</v>
      </c>
      <c r="BU5" s="25">
        <v>56.011277777961404</v>
      </c>
      <c r="BV5" s="25">
        <v>147.850831920616</v>
      </c>
      <c r="BW5" s="25">
        <v>3.0500541444137599</v>
      </c>
      <c r="BX5" s="25">
        <v>11.834240253311</v>
      </c>
      <c r="BY5" s="25">
        <v>2.4177886002524202E-5</v>
      </c>
      <c r="BZ5" s="25">
        <v>101.005886575991</v>
      </c>
      <c r="CA5" s="25">
        <v>39.975011538785701</v>
      </c>
      <c r="CB5" s="25">
        <v>0</v>
      </c>
      <c r="CC5" s="25">
        <v>0</v>
      </c>
      <c r="CD5" s="25">
        <v>2.8441366395028398</v>
      </c>
      <c r="CE5" s="91">
        <v>0</v>
      </c>
      <c r="CF5" s="25">
        <v>0.75669897738547498</v>
      </c>
      <c r="CG5" s="25">
        <v>470.02886504627003</v>
      </c>
      <c r="CH5" s="25">
        <v>4.8071585915279798</v>
      </c>
      <c r="CJ5" s="22">
        <f t="shared" si="0"/>
        <v>2.713410367705507E-3</v>
      </c>
      <c r="CK5" s="22">
        <f t="shared" si="1"/>
        <v>2.7502041460388351E-3</v>
      </c>
      <c r="CL5" s="22">
        <f t="shared" si="2"/>
        <v>2.7050517768025775E-3</v>
      </c>
      <c r="CM5" s="22">
        <f t="shared" si="3"/>
        <v>2.7728306558997685E-3</v>
      </c>
      <c r="CN5" s="22">
        <f t="shared" si="4"/>
        <v>2.7731073997053716E-3</v>
      </c>
      <c r="CO5" s="22">
        <f t="shared" si="5"/>
        <v>2.7021797440817097E-3</v>
      </c>
      <c r="CP5" s="22">
        <f t="shared" si="6"/>
        <v>2.7337264655061611E-3</v>
      </c>
      <c r="CQ5" s="71">
        <f t="shared" si="7"/>
        <v>-0.9353968261069785</v>
      </c>
      <c r="CR5" s="71">
        <f t="shared" si="8"/>
        <v>0.80222822757459622</v>
      </c>
      <c r="CS5" s="22">
        <f t="shared" si="9"/>
        <v>0</v>
      </c>
      <c r="CT5" s="71">
        <f t="shared" si="10"/>
        <v>-0.72565708174294274</v>
      </c>
      <c r="CU5" s="22">
        <f t="shared" si="11"/>
        <v>0</v>
      </c>
      <c r="CV5" s="71">
        <f t="shared" si="12"/>
        <v>-0.99878111499186506</v>
      </c>
      <c r="CW5" s="79">
        <f t="shared" si="14"/>
        <v>2.7388355262707555E-3</v>
      </c>
      <c r="CX5" s="79">
        <f t="shared" si="15"/>
        <v>2.6998944063515887E-3</v>
      </c>
      <c r="CY5" s="71">
        <f t="shared" si="13"/>
        <v>-1</v>
      </c>
    </row>
    <row r="6" spans="1:103" x14ac:dyDescent="0.25">
      <c r="A6" s="27" t="s">
        <v>4</v>
      </c>
      <c r="B6" s="25">
        <v>3249.8329423999999</v>
      </c>
      <c r="C6" s="25">
        <v>63.438666595999997</v>
      </c>
      <c r="D6" s="25">
        <v>3298.0669696</v>
      </c>
      <c r="E6" s="25">
        <v>768.66037028999995</v>
      </c>
      <c r="F6" s="25">
        <v>763.80165532000001</v>
      </c>
      <c r="G6" s="25">
        <v>390.49754672</v>
      </c>
      <c r="H6" s="25">
        <v>2489.4643267000001</v>
      </c>
      <c r="I6" s="51">
        <v>18.168085273999999</v>
      </c>
      <c r="J6" s="51">
        <v>30.958739317999999</v>
      </c>
      <c r="K6" s="25">
        <v>7.2274851400000006E-2</v>
      </c>
      <c r="L6" s="51">
        <v>198.04395282999999</v>
      </c>
      <c r="M6" s="25">
        <v>0.49978954469999998</v>
      </c>
      <c r="N6" s="51">
        <v>7.0465600127999997</v>
      </c>
      <c r="O6" s="25">
        <v>5.1946046664000001</v>
      </c>
      <c r="P6" s="25">
        <v>1.6833660785</v>
      </c>
      <c r="Q6" s="51">
        <v>1.0294875948</v>
      </c>
      <c r="R6" s="25"/>
      <c r="S6" s="27" t="s">
        <v>4</v>
      </c>
      <c r="T6" s="91">
        <v>0.77817585754019902</v>
      </c>
      <c r="U6" s="25">
        <v>8.5954857484705691</v>
      </c>
      <c r="V6" s="91">
        <v>5.20686282376683</v>
      </c>
      <c r="W6" s="25">
        <v>3.4856851147488501</v>
      </c>
      <c r="X6" s="25">
        <v>3.44783247301597</v>
      </c>
      <c r="Y6" s="25">
        <v>1.45454157089168</v>
      </c>
      <c r="Z6" s="91">
        <v>0.22851950533596899</v>
      </c>
      <c r="AA6" s="25">
        <v>88.747960825136303</v>
      </c>
      <c r="AB6" s="91">
        <v>1.6874233837132799</v>
      </c>
      <c r="AC6" s="91">
        <v>3622.04975524159</v>
      </c>
      <c r="AD6" s="25">
        <v>7.2472597986930704E-2</v>
      </c>
      <c r="AE6" s="25">
        <v>3257.5194840747899</v>
      </c>
      <c r="AF6" s="25">
        <v>28.0401131219344</v>
      </c>
      <c r="AG6" s="25">
        <v>463.76972259332001</v>
      </c>
      <c r="AH6" s="25">
        <v>14.285935480668901</v>
      </c>
      <c r="AI6" s="25">
        <v>5.9316739562058602</v>
      </c>
      <c r="AJ6" s="91">
        <v>0.27458585530217</v>
      </c>
      <c r="AK6" s="25">
        <v>240.314796397099</v>
      </c>
      <c r="AL6" s="25">
        <v>240.314796397099</v>
      </c>
      <c r="AM6" s="25">
        <v>0.50115613130640102</v>
      </c>
      <c r="AN6" s="25">
        <v>0</v>
      </c>
      <c r="AO6" s="25">
        <v>30.231118552717302</v>
      </c>
      <c r="AP6" s="25">
        <v>0.32919545991232002</v>
      </c>
      <c r="AQ6" s="91">
        <v>11.817910629703199</v>
      </c>
      <c r="AR6" s="25">
        <v>1.1956221160774201</v>
      </c>
      <c r="AS6" s="25">
        <v>4.5701533424855203</v>
      </c>
      <c r="AT6" s="25">
        <v>0.118514029527915</v>
      </c>
      <c r="AU6" s="25">
        <v>63.599965748904701</v>
      </c>
      <c r="AV6" s="25">
        <v>0</v>
      </c>
      <c r="AW6" s="91">
        <v>2974.2357183705599</v>
      </c>
      <c r="AX6" s="25">
        <v>2975.7294717178902</v>
      </c>
      <c r="AY6" s="25">
        <v>330.63618211963302</v>
      </c>
      <c r="AZ6" s="25">
        <v>3306.3656538375299</v>
      </c>
      <c r="BA6" s="25">
        <v>3.3257442918102698E-3</v>
      </c>
      <c r="BB6" s="25">
        <v>73.4578417154043</v>
      </c>
      <c r="BC6" s="25">
        <v>6.0166262184670201</v>
      </c>
      <c r="BD6" s="25">
        <v>1379.3827992758499</v>
      </c>
      <c r="BE6" s="25">
        <v>8.0427094815538194</v>
      </c>
      <c r="BF6" s="25">
        <v>20.8696966088038</v>
      </c>
      <c r="BG6" s="25">
        <v>61.616707034066799</v>
      </c>
      <c r="BH6" s="25">
        <v>11.920543017161901</v>
      </c>
      <c r="BI6" s="25">
        <v>0.163869336116613</v>
      </c>
      <c r="BJ6" s="25">
        <v>2.8018296959203202</v>
      </c>
      <c r="BK6" s="25">
        <v>770.72871889840701</v>
      </c>
      <c r="BL6" s="25">
        <v>765.87469919968896</v>
      </c>
      <c r="BM6" s="25">
        <v>4.8540196987181199</v>
      </c>
      <c r="BN6" s="25">
        <v>3.8262769247727601E-3</v>
      </c>
      <c r="BO6" s="25">
        <v>2.76136649371406E-3</v>
      </c>
      <c r="BP6" s="25">
        <v>31.864516914807801</v>
      </c>
      <c r="BQ6" s="25">
        <v>1.5962499276332899E-2</v>
      </c>
      <c r="BR6" s="25">
        <v>136.60034196819799</v>
      </c>
      <c r="BS6" s="25">
        <v>33.909088535855503</v>
      </c>
      <c r="BT6" s="25">
        <v>18.177343231270999</v>
      </c>
      <c r="BU6" s="25">
        <v>342.29882854147598</v>
      </c>
      <c r="BV6" s="25">
        <v>328.86729139681</v>
      </c>
      <c r="BW6" s="25">
        <v>18.836915040371998</v>
      </c>
      <c r="BX6" s="25">
        <v>72.709999235586807</v>
      </c>
      <c r="BY6" s="25">
        <v>2.3134197334947499E-2</v>
      </c>
      <c r="BZ6" s="25">
        <v>391.55798842226102</v>
      </c>
      <c r="CA6" s="25">
        <v>806.95354707905506</v>
      </c>
      <c r="CB6" s="25">
        <v>2.3878818464017799E-3</v>
      </c>
      <c r="CC6" s="25">
        <v>2.2947074432398602</v>
      </c>
      <c r="CD6" s="25">
        <v>133.16452315186999</v>
      </c>
      <c r="CE6" s="91">
        <v>0</v>
      </c>
      <c r="CF6" s="25">
        <v>102.302049649423</v>
      </c>
      <c r="CG6" s="25">
        <v>2495.2629488252001</v>
      </c>
      <c r="CH6" s="25">
        <v>45.254987939300399</v>
      </c>
      <c r="CJ6" s="22">
        <f t="shared" si="0"/>
        <v>2.3652113234822374E-3</v>
      </c>
      <c r="CK6" s="22">
        <f t="shared" si="1"/>
        <v>2.5425999876686257E-3</v>
      </c>
      <c r="CL6" s="22">
        <f t="shared" si="2"/>
        <v>2.5162267212955835E-3</v>
      </c>
      <c r="CM6" s="22">
        <f t="shared" si="3"/>
        <v>2.6908485052074662E-3</v>
      </c>
      <c r="CN6" s="22">
        <f t="shared" si="4"/>
        <v>2.7141128397010828E-3</v>
      </c>
      <c r="CO6" s="22">
        <f t="shared" si="5"/>
        <v>2.7156168103186296E-3</v>
      </c>
      <c r="CP6" s="22">
        <f t="shared" si="6"/>
        <v>2.3292650001080759E-3</v>
      </c>
      <c r="CQ6" s="71">
        <f t="shared" si="7"/>
        <v>-0.81022587570358351</v>
      </c>
      <c r="CR6" s="71">
        <f t="shared" si="8"/>
        <v>1.8666529316178115</v>
      </c>
      <c r="CS6" s="22">
        <f t="shared" si="9"/>
        <v>2.7360358838551292E-3</v>
      </c>
      <c r="CT6" s="71">
        <f t="shared" si="10"/>
        <v>0.21344172827828831</v>
      </c>
      <c r="CU6" s="22">
        <f t="shared" si="11"/>
        <v>2.7343241188075287E-3</v>
      </c>
      <c r="CV6" s="71">
        <f t="shared" si="12"/>
        <v>-0.35143483711429602</v>
      </c>
      <c r="CW6" s="79">
        <f t="shared" si="14"/>
        <v>2.359786384923325E-3</v>
      </c>
      <c r="CX6" s="79">
        <f t="shared" si="15"/>
        <v>2.4102334394758094E-3</v>
      </c>
      <c r="CY6" s="71">
        <f t="shared" si="13"/>
        <v>-0.88488056570420459</v>
      </c>
    </row>
    <row r="7" spans="1:103" x14ac:dyDescent="0.25">
      <c r="A7" s="27" t="s">
        <v>5</v>
      </c>
      <c r="B7" s="25">
        <v>11960.660255000001</v>
      </c>
      <c r="C7" s="25"/>
      <c r="D7" s="25">
        <v>14672.866610999999</v>
      </c>
      <c r="E7" s="25">
        <v>485.99395476000001</v>
      </c>
      <c r="F7" s="25">
        <v>459.99222176000001</v>
      </c>
      <c r="G7" s="25">
        <v>477.19151538</v>
      </c>
      <c r="H7" s="25">
        <v>12013.494607000001</v>
      </c>
      <c r="I7" s="51"/>
      <c r="J7" s="51"/>
      <c r="K7" s="25"/>
      <c r="L7" s="51"/>
      <c r="M7" s="25"/>
      <c r="N7" s="51"/>
      <c r="O7" s="25"/>
      <c r="P7" s="25"/>
      <c r="Q7" s="51"/>
      <c r="R7" s="25"/>
      <c r="S7" s="27" t="s">
        <v>5</v>
      </c>
      <c r="T7" s="91">
        <v>5.9333707422411001E-2</v>
      </c>
      <c r="U7" s="25">
        <v>1.1966969417205999</v>
      </c>
      <c r="V7" s="91">
        <v>0</v>
      </c>
      <c r="W7" s="25">
        <v>116.244142649229</v>
      </c>
      <c r="X7" s="25">
        <v>116.238899662161</v>
      </c>
      <c r="Y7" s="25">
        <v>6.04203374002216</v>
      </c>
      <c r="Z7" s="91">
        <v>2.84488686810297E-2</v>
      </c>
      <c r="AA7" s="25">
        <v>159.74401741083901</v>
      </c>
      <c r="AB7" s="91">
        <v>0</v>
      </c>
      <c r="AC7" s="91">
        <v>48611.2475423371</v>
      </c>
      <c r="AD7" s="25">
        <v>0</v>
      </c>
      <c r="AE7" s="25">
        <v>11993.4983760498</v>
      </c>
      <c r="AF7" s="25">
        <v>415.19189325583699</v>
      </c>
      <c r="AG7" s="25">
        <v>8649.0766963204296</v>
      </c>
      <c r="AH7" s="25">
        <v>365.06686609050598</v>
      </c>
      <c r="AI7" s="25">
        <v>4.2795711650034001</v>
      </c>
      <c r="AJ7" s="91">
        <v>3.4136503315200503E-2</v>
      </c>
      <c r="AK7" s="25">
        <v>791.24521399915398</v>
      </c>
      <c r="AL7" s="25">
        <v>791.24521399915398</v>
      </c>
      <c r="AM7" s="25">
        <v>0</v>
      </c>
      <c r="AN7" s="25">
        <v>0</v>
      </c>
      <c r="AO7" s="25">
        <v>160.983089807787</v>
      </c>
      <c r="AP7" s="25">
        <v>5.7374423084200099E-2</v>
      </c>
      <c r="AQ7" s="91">
        <v>1.7259160706391199</v>
      </c>
      <c r="AR7" s="25">
        <v>0.798637204235076</v>
      </c>
      <c r="AS7" s="25">
        <v>6.7447013683187498</v>
      </c>
      <c r="AT7" s="25">
        <v>1.46282003171017E-2</v>
      </c>
      <c r="AU7" s="25">
        <v>0</v>
      </c>
      <c r="AV7" s="25">
        <v>0</v>
      </c>
      <c r="AW7" s="91">
        <v>20694.9405497224</v>
      </c>
      <c r="AX7" s="25">
        <v>13241.6199496799</v>
      </c>
      <c r="AY7" s="25">
        <v>1471.3049316511999</v>
      </c>
      <c r="AZ7" s="25">
        <v>14712.924881331101</v>
      </c>
      <c r="BA7" s="25">
        <v>2.47094929744208E-4</v>
      </c>
      <c r="BB7" s="25">
        <v>598.87216033639095</v>
      </c>
      <c r="BC7" s="25">
        <v>4.4501583648318697</v>
      </c>
      <c r="BD7" s="25">
        <v>5725.14791787165</v>
      </c>
      <c r="BE7" s="25">
        <v>5.6659523748739096</v>
      </c>
      <c r="BF7" s="25">
        <v>12.2270449990905</v>
      </c>
      <c r="BG7" s="25">
        <v>33.282529585696302</v>
      </c>
      <c r="BH7" s="25">
        <v>7.05223864614163</v>
      </c>
      <c r="BI7" s="25">
        <v>0.11394594112556999</v>
      </c>
      <c r="BJ7" s="25">
        <v>1.8316777795047301</v>
      </c>
      <c r="BK7" s="25">
        <v>488.07218193206302</v>
      </c>
      <c r="BL7" s="25">
        <v>461.183449801351</v>
      </c>
      <c r="BM7" s="25">
        <v>26.888732130712</v>
      </c>
      <c r="BN7" s="25">
        <v>1.97631856787755E-2</v>
      </c>
      <c r="BO7" s="25">
        <v>7.5194091044274401E-3</v>
      </c>
      <c r="BP7" s="25">
        <v>23.487416652171198</v>
      </c>
      <c r="BQ7" s="25">
        <v>5.86664983570057E-2</v>
      </c>
      <c r="BR7" s="25">
        <v>80.845853227290903</v>
      </c>
      <c r="BS7" s="25">
        <v>19.860781430027998</v>
      </c>
      <c r="BT7" s="25">
        <v>10.6530392146034</v>
      </c>
      <c r="BU7" s="25">
        <v>202.328819252964</v>
      </c>
      <c r="BV7" s="25">
        <v>3400.7061989691701</v>
      </c>
      <c r="BW7" s="25">
        <v>12.2786126368932</v>
      </c>
      <c r="BX7" s="25">
        <v>42.545987457574803</v>
      </c>
      <c r="BY7" s="25">
        <v>4.4734431454203802</v>
      </c>
      <c r="BZ7" s="25">
        <v>478.49835467737802</v>
      </c>
      <c r="CA7" s="25">
        <v>2929.0314667118701</v>
      </c>
      <c r="CB7" s="25">
        <v>4.74307317691538E-2</v>
      </c>
      <c r="CC7" s="25">
        <v>2.6486688209791699E-2</v>
      </c>
      <c r="CD7" s="25">
        <v>140.51039224623099</v>
      </c>
      <c r="CE7" s="91">
        <v>0</v>
      </c>
      <c r="CF7" s="25">
        <v>77.542754977610201</v>
      </c>
      <c r="CG7" s="25">
        <v>12046.3878648346</v>
      </c>
      <c r="CH7" s="25">
        <v>105.13417484101601</v>
      </c>
      <c r="CJ7" s="22">
        <f t="shared" si="0"/>
        <v>2.7455107284793581E-3</v>
      </c>
      <c r="CK7" s="22">
        <f t="shared" si="1"/>
        <v>0</v>
      </c>
      <c r="CL7" s="22">
        <f t="shared" si="2"/>
        <v>2.7300916305659098E-3</v>
      </c>
      <c r="CM7" s="22">
        <f t="shared" si="3"/>
        <v>4.2762407879935608E-3</v>
      </c>
      <c r="CN7" s="22">
        <f t="shared" si="4"/>
        <v>2.589669966142421E-3</v>
      </c>
      <c r="CO7" s="22">
        <f t="shared" si="5"/>
        <v>2.7386054765398526E-3</v>
      </c>
      <c r="CP7" s="22">
        <f t="shared" si="6"/>
        <v>2.7380257710719054E-3</v>
      </c>
      <c r="CQ7" s="71">
        <f t="shared" si="7"/>
        <v>1.1623889966216101E+52</v>
      </c>
      <c r="CR7" s="71">
        <f t="shared" si="8"/>
        <v>1.5974401741083899E+52</v>
      </c>
      <c r="CS7" s="22">
        <f t="shared" si="9"/>
        <v>0</v>
      </c>
      <c r="CT7" s="71">
        <f t="shared" si="10"/>
        <v>7.9124521399915401E+52</v>
      </c>
      <c r="CU7" s="22">
        <f t="shared" si="11"/>
        <v>0</v>
      </c>
      <c r="CV7" s="71">
        <f t="shared" si="12"/>
        <v>6.7447013683187497E+50</v>
      </c>
      <c r="CW7" s="79">
        <f t="shared" si="14"/>
        <v>0</v>
      </c>
      <c r="CX7" s="79">
        <f t="shared" si="15"/>
        <v>0</v>
      </c>
      <c r="CY7" s="71">
        <f t="shared" si="13"/>
        <v>1.4628200317101701E+48</v>
      </c>
    </row>
    <row r="8" spans="1:103" x14ac:dyDescent="0.25">
      <c r="A8" s="27" t="s">
        <v>6</v>
      </c>
      <c r="B8" s="25">
        <v>155.10160117999999</v>
      </c>
      <c r="C8" s="25">
        <v>2.6234787000000001E-3</v>
      </c>
      <c r="D8" s="25">
        <v>219.11184057</v>
      </c>
      <c r="E8" s="25">
        <v>20.250986520000001</v>
      </c>
      <c r="F8" s="25">
        <v>20.250986520000001</v>
      </c>
      <c r="G8" s="25">
        <v>3.2716061196999999</v>
      </c>
      <c r="H8" s="25">
        <v>110.66498482</v>
      </c>
      <c r="I8" s="51">
        <v>9.4523746899999997E-2</v>
      </c>
      <c r="J8" s="51">
        <v>2.67549251E-2</v>
      </c>
      <c r="K8" s="25"/>
      <c r="L8" s="51">
        <v>1.6173821824000001</v>
      </c>
      <c r="M8" s="25"/>
      <c r="N8" s="51">
        <v>2.2886510000000001E-3</v>
      </c>
      <c r="O8" s="25">
        <v>1.8710536400000002E-2</v>
      </c>
      <c r="P8" s="25">
        <v>1.1915528000000001E-3</v>
      </c>
      <c r="Q8" s="51">
        <v>2.9277169999999998E-3</v>
      </c>
      <c r="R8" s="25"/>
      <c r="S8" s="27" t="s">
        <v>6</v>
      </c>
      <c r="T8" s="91">
        <v>1.86785805936844E-2</v>
      </c>
      <c r="U8" s="25">
        <v>3.7615867698600099E-2</v>
      </c>
      <c r="V8" s="91">
        <v>1.8762614758064702E-2</v>
      </c>
      <c r="W8" s="25">
        <v>0.18544764454673299</v>
      </c>
      <c r="X8" s="25">
        <v>0.18396489048134401</v>
      </c>
      <c r="Y8" s="25">
        <v>0.107985772833512</v>
      </c>
      <c r="Z8" s="91">
        <v>8.9564854351943807E-3</v>
      </c>
      <c r="AA8" s="25">
        <v>11.5995935699664</v>
      </c>
      <c r="AB8" s="91">
        <v>1.19467986392647E-3</v>
      </c>
      <c r="AC8" s="91">
        <v>429.38351346662603</v>
      </c>
      <c r="AD8" s="25">
        <v>0</v>
      </c>
      <c r="AE8" s="25">
        <v>155.52709008901101</v>
      </c>
      <c r="AF8" s="25">
        <v>3.4849628243466002</v>
      </c>
      <c r="AG8" s="25">
        <v>76.368258420995204</v>
      </c>
      <c r="AH8" s="25">
        <v>1.75500640568759</v>
      </c>
      <c r="AI8" s="25">
        <v>3.4801150096221201E-2</v>
      </c>
      <c r="AJ8" s="91">
        <v>1.0747396399460899E-2</v>
      </c>
      <c r="AK8" s="25">
        <v>10.234249323564001</v>
      </c>
      <c r="AL8" s="25">
        <v>10.234249323564001</v>
      </c>
      <c r="AM8" s="25">
        <v>0</v>
      </c>
      <c r="AN8" s="25">
        <v>0</v>
      </c>
      <c r="AO8" s="25">
        <v>1.7308383065256201</v>
      </c>
      <c r="AP8" s="25">
        <v>1.0234804789927001E-2</v>
      </c>
      <c r="AQ8" s="91">
        <v>0.28352477305539697</v>
      </c>
      <c r="AR8" s="25">
        <v>2.45406964742804E-2</v>
      </c>
      <c r="AS8" s="25">
        <v>3.8383432532584402E-2</v>
      </c>
      <c r="AT8" s="25">
        <v>4.6047567221743002E-3</v>
      </c>
      <c r="AU8" s="25">
        <v>2.6312732243147599E-3</v>
      </c>
      <c r="AV8" s="25">
        <v>0</v>
      </c>
      <c r="AW8" s="91">
        <v>187.46567977094</v>
      </c>
      <c r="AX8" s="25">
        <v>197.74088390636899</v>
      </c>
      <c r="AY8" s="25">
        <v>21.971100353951901</v>
      </c>
      <c r="AZ8" s="25">
        <v>219.711984260321</v>
      </c>
      <c r="BA8" s="25">
        <v>7.6365216604328595E-5</v>
      </c>
      <c r="BB8" s="25">
        <v>10.1561243080208</v>
      </c>
      <c r="BC8" s="25">
        <v>0.162547630891164</v>
      </c>
      <c r="BD8" s="25">
        <v>40.848065616620303</v>
      </c>
      <c r="BE8" s="25">
        <v>0.219310406355925</v>
      </c>
      <c r="BF8" s="25">
        <v>0.57467497258001199</v>
      </c>
      <c r="BG8" s="25">
        <v>1.388953534946</v>
      </c>
      <c r="BH8" s="25">
        <v>0.32490269548107398</v>
      </c>
      <c r="BI8" s="25">
        <v>0</v>
      </c>
      <c r="BJ8" s="25">
        <v>7.6494576431488506E-2</v>
      </c>
      <c r="BK8" s="25">
        <v>20.3079090809923</v>
      </c>
      <c r="BL8" s="25">
        <v>20.3079090809923</v>
      </c>
      <c r="BM8" s="25">
        <v>0</v>
      </c>
      <c r="BN8" s="25">
        <v>0</v>
      </c>
      <c r="BO8" s="25">
        <v>0</v>
      </c>
      <c r="BP8" s="25">
        <v>0.605133707678148</v>
      </c>
      <c r="BQ8" s="25">
        <v>0</v>
      </c>
      <c r="BR8" s="25">
        <v>3.7302920378974398</v>
      </c>
      <c r="BS8" s="25">
        <v>0.92800301239548699</v>
      </c>
      <c r="BT8" s="25">
        <v>0.49751026494044998</v>
      </c>
      <c r="BU8" s="25">
        <v>9.3227012143058197</v>
      </c>
      <c r="BV8" s="25">
        <v>19.6440484577471</v>
      </c>
      <c r="BW8" s="25">
        <v>0.50766049648087197</v>
      </c>
      <c r="BX8" s="25">
        <v>1.9697245306084199</v>
      </c>
      <c r="BY8" s="25">
        <v>0</v>
      </c>
      <c r="BZ8" s="25">
        <v>3.2805553065361401</v>
      </c>
      <c r="CA8" s="25">
        <v>13.7343836874273</v>
      </c>
      <c r="CB8" s="25">
        <v>0</v>
      </c>
      <c r="CC8" s="25">
        <v>7.9448258568725304E-3</v>
      </c>
      <c r="CD8" s="25">
        <v>4.1421216884980598</v>
      </c>
      <c r="CE8" s="91">
        <v>0</v>
      </c>
      <c r="CF8" s="25">
        <v>4.4775955868716304</v>
      </c>
      <c r="CG8" s="25">
        <v>110.96807285504001</v>
      </c>
      <c r="CH8" s="25">
        <v>2.3933786902565699</v>
      </c>
      <c r="CJ8" s="22">
        <f t="shared" si="0"/>
        <v>2.7432915313184299E-3</v>
      </c>
      <c r="CK8" s="22">
        <f t="shared" si="1"/>
        <v>2.9710644552821339E-3</v>
      </c>
      <c r="CL8" s="22">
        <f t="shared" si="2"/>
        <v>2.7389833829143343E-3</v>
      </c>
      <c r="CM8" s="22">
        <f t="shared" si="3"/>
        <v>2.8108537298210637E-3</v>
      </c>
      <c r="CN8" s="22">
        <f t="shared" si="4"/>
        <v>2.8108537298210637E-3</v>
      </c>
      <c r="CO8" s="22">
        <f t="shared" si="5"/>
        <v>2.7354108375860458E-3</v>
      </c>
      <c r="CP8" s="22">
        <f t="shared" si="6"/>
        <v>2.7387889270756001E-3</v>
      </c>
      <c r="CQ8" s="71">
        <f t="shared" si="7"/>
        <v>0.94622934992163343</v>
      </c>
      <c r="CR8" s="71">
        <f t="shared" si="8"/>
        <v>432.54984275274234</v>
      </c>
      <c r="CS8" s="22">
        <f t="shared" si="9"/>
        <v>0</v>
      </c>
      <c r="CT8" s="71">
        <f t="shared" si="10"/>
        <v>5.327662957420249</v>
      </c>
      <c r="CU8" s="22">
        <f t="shared" si="11"/>
        <v>0</v>
      </c>
      <c r="CV8" s="71">
        <f t="shared" si="12"/>
        <v>15.771203880619806</v>
      </c>
      <c r="CW8" s="79">
        <f t="shared" si="14"/>
        <v>2.7833706608592981E-3</v>
      </c>
      <c r="CX8" s="79">
        <f t="shared" si="15"/>
        <v>2.6243603527010503E-3</v>
      </c>
      <c r="CY8" s="71">
        <f t="shared" si="13"/>
        <v>0.57281483223081342</v>
      </c>
    </row>
    <row r="9" spans="1:103" x14ac:dyDescent="0.25">
      <c r="A9" s="27" t="s">
        <v>7</v>
      </c>
      <c r="B9" s="25">
        <v>11.208818000000001</v>
      </c>
      <c r="C9" s="25"/>
      <c r="D9" s="25">
        <v>18.781860000000002</v>
      </c>
      <c r="E9" s="25">
        <v>5.926463</v>
      </c>
      <c r="F9" s="25">
        <v>5.926463</v>
      </c>
      <c r="G9" s="25">
        <v>1.3436999999999999E-2</v>
      </c>
      <c r="H9" s="25">
        <v>5.4965400000000004</v>
      </c>
      <c r="I9" s="51">
        <v>0.40132200000000001</v>
      </c>
      <c r="J9" s="51">
        <v>5.3945279999999998E-2</v>
      </c>
      <c r="K9" s="25"/>
      <c r="L9" s="51">
        <v>2.6006040000000001</v>
      </c>
      <c r="M9" s="25"/>
      <c r="N9" s="51">
        <v>0.17098640000000001</v>
      </c>
      <c r="O9" s="25">
        <v>0.26769310000000002</v>
      </c>
      <c r="P9" s="25">
        <v>2.596103E-2</v>
      </c>
      <c r="Q9" s="51">
        <v>3.0028699999999999E-3</v>
      </c>
      <c r="R9" s="25"/>
      <c r="S9" s="27" t="s">
        <v>7</v>
      </c>
      <c r="T9" s="91">
        <v>0</v>
      </c>
      <c r="U9" s="25">
        <v>0</v>
      </c>
      <c r="V9" s="91">
        <v>0.26842509947419801</v>
      </c>
      <c r="W9" s="25">
        <v>1.77603965275882E-2</v>
      </c>
      <c r="X9" s="25">
        <v>1.77603965275882E-2</v>
      </c>
      <c r="Y9" s="25">
        <v>7.1581034441706801E-3</v>
      </c>
      <c r="Z9" s="91">
        <v>0</v>
      </c>
      <c r="AA9" s="25">
        <v>6.5107675105739699E-2</v>
      </c>
      <c r="AB9" s="91">
        <v>2.6032115132591401E-2</v>
      </c>
      <c r="AC9" s="91">
        <v>45.400849898708699</v>
      </c>
      <c r="AD9" s="25">
        <v>0</v>
      </c>
      <c r="AE9" s="25">
        <v>11.239503616131101</v>
      </c>
      <c r="AF9" s="25">
        <v>0.37295423323202997</v>
      </c>
      <c r="AG9" s="25">
        <v>8.2881292895913994</v>
      </c>
      <c r="AH9" s="25">
        <v>0.189436393370261</v>
      </c>
      <c r="AI9" s="25">
        <v>0</v>
      </c>
      <c r="AJ9" s="91">
        <v>0</v>
      </c>
      <c r="AK9" s="25">
        <v>0.47952974174308199</v>
      </c>
      <c r="AL9" s="25">
        <v>0.47952974174308199</v>
      </c>
      <c r="AM9" s="25">
        <v>0</v>
      </c>
      <c r="AN9" s="25">
        <v>0</v>
      </c>
      <c r="AO9" s="25">
        <v>0.18479091255477001</v>
      </c>
      <c r="AP9" s="25">
        <v>0</v>
      </c>
      <c r="AQ9" s="91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91">
        <v>13.7966771937367</v>
      </c>
      <c r="AX9" s="25">
        <v>16.949856446039199</v>
      </c>
      <c r="AY9" s="25">
        <v>1.8833359414011499</v>
      </c>
      <c r="AZ9" s="25">
        <v>18.833192387440299</v>
      </c>
      <c r="BA9" s="25">
        <v>0</v>
      </c>
      <c r="BB9" s="25">
        <v>0.71186284892276896</v>
      </c>
      <c r="BC9" s="25">
        <v>4.7570781262917798E-2</v>
      </c>
      <c r="BD9" s="25">
        <v>1.66054176398418</v>
      </c>
      <c r="BE9" s="25">
        <v>6.4179879296946005E-2</v>
      </c>
      <c r="BF9" s="25">
        <v>0.168179861439509</v>
      </c>
      <c r="BG9" s="25">
        <v>0.40647933332230801</v>
      </c>
      <c r="BH9" s="25">
        <v>9.50843135633858E-2</v>
      </c>
      <c r="BI9" s="25">
        <v>0</v>
      </c>
      <c r="BJ9" s="25">
        <v>2.2386119479488702E-2</v>
      </c>
      <c r="BK9" s="25">
        <v>5.9431181143868201</v>
      </c>
      <c r="BL9" s="25">
        <v>5.9431181143868201</v>
      </c>
      <c r="BM9" s="25">
        <v>0</v>
      </c>
      <c r="BN9" s="25">
        <v>0</v>
      </c>
      <c r="BO9" s="25">
        <v>0</v>
      </c>
      <c r="BP9" s="25">
        <v>0.17709149556044201</v>
      </c>
      <c r="BQ9" s="25">
        <v>0</v>
      </c>
      <c r="BR9" s="25">
        <v>1.09167114535623</v>
      </c>
      <c r="BS9" s="25">
        <v>0.27158302617437202</v>
      </c>
      <c r="BT9" s="25">
        <v>0.145594318689132</v>
      </c>
      <c r="BU9" s="25">
        <v>2.7282983514939199</v>
      </c>
      <c r="BV9" s="25">
        <v>1.7227460481555401</v>
      </c>
      <c r="BW9" s="25">
        <v>0.14856618131913399</v>
      </c>
      <c r="BX9" s="25">
        <v>0.57643330742902099</v>
      </c>
      <c r="BY9" s="25">
        <v>0</v>
      </c>
      <c r="BZ9" s="25">
        <v>1.3473153987334299E-2</v>
      </c>
      <c r="CA9" s="25">
        <v>0.38919615982883399</v>
      </c>
      <c r="CB9" s="25">
        <v>0</v>
      </c>
      <c r="CC9" s="25">
        <v>0</v>
      </c>
      <c r="CD9" s="25">
        <v>3.27825964992806E-2</v>
      </c>
      <c r="CE9" s="91">
        <v>0</v>
      </c>
      <c r="CF9" s="25">
        <v>7.0386962694488501E-3</v>
      </c>
      <c r="CG9" s="25">
        <v>5.5115944377386796</v>
      </c>
      <c r="CH9" s="25">
        <v>5.97675298930204E-2</v>
      </c>
      <c r="CJ9" s="22">
        <f t="shared" si="0"/>
        <v>2.7376317584155607E-3</v>
      </c>
      <c r="CK9" s="22">
        <f t="shared" si="1"/>
        <v>0</v>
      </c>
      <c r="CL9" s="22">
        <f t="shared" si="2"/>
        <v>2.7330832750482171E-3</v>
      </c>
      <c r="CM9" s="22">
        <f t="shared" si="3"/>
        <v>2.8102958521499422E-3</v>
      </c>
      <c r="CN9" s="22">
        <f t="shared" si="4"/>
        <v>2.8102958521499422E-3</v>
      </c>
      <c r="CO9" s="22">
        <f t="shared" si="5"/>
        <v>2.6906294064374461E-3</v>
      </c>
      <c r="CP9" s="22">
        <f t="shared" si="6"/>
        <v>2.7388935109503806E-3</v>
      </c>
      <c r="CQ9" s="71">
        <f t="shared" si="7"/>
        <v>-0.95574527056182268</v>
      </c>
      <c r="CR9" s="71">
        <f t="shared" si="8"/>
        <v>0.20692070011944882</v>
      </c>
      <c r="CS9" s="22">
        <f t="shared" si="9"/>
        <v>0</v>
      </c>
      <c r="CT9" s="71">
        <f t="shared" si="10"/>
        <v>-0.81560831955073443</v>
      </c>
      <c r="CU9" s="22">
        <f t="shared" si="11"/>
        <v>0</v>
      </c>
      <c r="CV9" s="71">
        <f t="shared" si="12"/>
        <v>-1</v>
      </c>
      <c r="CW9" s="79">
        <f t="shared" si="14"/>
        <v>2.7344727010072257E-3</v>
      </c>
      <c r="CX9" s="79">
        <f t="shared" si="15"/>
        <v>2.7381476232415142E-3</v>
      </c>
      <c r="CY9" s="71">
        <f t="shared" si="13"/>
        <v>-1</v>
      </c>
    </row>
    <row r="10" spans="1:103" x14ac:dyDescent="0.25">
      <c r="B10" s="25"/>
      <c r="C10" s="25"/>
      <c r="D10" s="25"/>
      <c r="E10" s="25"/>
      <c r="F10" s="25"/>
      <c r="G10" s="25"/>
      <c r="H10" s="25"/>
      <c r="I10" s="51"/>
      <c r="J10" s="51"/>
      <c r="K10" s="25"/>
      <c r="L10" s="51"/>
      <c r="M10" s="25"/>
      <c r="N10" s="51"/>
      <c r="O10" s="25"/>
      <c r="P10" s="25"/>
      <c r="Q10" s="51"/>
      <c r="R10" s="25"/>
      <c r="AC10" s="91"/>
      <c r="CJ10" s="22">
        <f t="shared" si="0"/>
        <v>0</v>
      </c>
      <c r="CK10" s="22">
        <f t="shared" si="1"/>
        <v>0</v>
      </c>
      <c r="CL10" s="22">
        <f t="shared" si="2"/>
        <v>0</v>
      </c>
      <c r="CM10" s="22">
        <f t="shared" si="3"/>
        <v>0</v>
      </c>
      <c r="CN10" s="22">
        <f t="shared" si="4"/>
        <v>0</v>
      </c>
      <c r="CO10" s="22">
        <f t="shared" si="5"/>
        <v>0</v>
      </c>
      <c r="CP10" s="22">
        <f t="shared" si="6"/>
        <v>0</v>
      </c>
      <c r="CQ10" s="71">
        <f t="shared" si="7"/>
        <v>0</v>
      </c>
      <c r="CR10" s="71">
        <f t="shared" si="8"/>
        <v>0</v>
      </c>
      <c r="CS10" s="22">
        <f t="shared" si="9"/>
        <v>0</v>
      </c>
      <c r="CT10" s="71">
        <f t="shared" si="10"/>
        <v>0</v>
      </c>
      <c r="CU10" s="22">
        <f t="shared" si="11"/>
        <v>0</v>
      </c>
      <c r="CV10" s="71">
        <f t="shared" si="12"/>
        <v>0</v>
      </c>
      <c r="CW10" s="79">
        <f t="shared" si="14"/>
        <v>0</v>
      </c>
      <c r="CX10" s="79">
        <f t="shared" si="15"/>
        <v>0</v>
      </c>
      <c r="CY10" s="71">
        <f t="shared" si="13"/>
        <v>0</v>
      </c>
    </row>
    <row r="11" spans="1:103" x14ac:dyDescent="0.25">
      <c r="A11" s="27" t="s">
        <v>9</v>
      </c>
      <c r="B11" s="25">
        <v>1329.4550007</v>
      </c>
      <c r="C11" s="25"/>
      <c r="D11" s="25">
        <v>6906.0047887999999</v>
      </c>
      <c r="E11" s="25">
        <v>99.440689728999999</v>
      </c>
      <c r="F11" s="25">
        <v>97.668741475999994</v>
      </c>
      <c r="G11" s="25">
        <v>1029.5805155999999</v>
      </c>
      <c r="H11" s="25">
        <v>604.95300731999998</v>
      </c>
      <c r="I11" s="51">
        <v>27.456988529</v>
      </c>
      <c r="J11" s="51">
        <v>4.4547222135000002</v>
      </c>
      <c r="K11" s="25"/>
      <c r="L11" s="51">
        <v>151.86312129999999</v>
      </c>
      <c r="M11" s="25"/>
      <c r="N11" s="51">
        <v>10.117648669999999</v>
      </c>
      <c r="O11" s="25">
        <v>19.955211379000001</v>
      </c>
      <c r="P11" s="25">
        <v>1.9028933863999999</v>
      </c>
      <c r="Q11" s="51">
        <v>0.30442077229999998</v>
      </c>
      <c r="R11" s="25"/>
      <c r="S11" s="27" t="s">
        <v>9</v>
      </c>
      <c r="T11" s="91">
        <v>6.8811647820455203E-4</v>
      </c>
      <c r="U11" s="25">
        <v>3.6213162558904602E-3</v>
      </c>
      <c r="V11" s="91">
        <v>20.009763346507999</v>
      </c>
      <c r="W11" s="25">
        <v>1.63793088791479</v>
      </c>
      <c r="X11" s="25">
        <v>1.63793088791479</v>
      </c>
      <c r="Y11" s="25">
        <v>0.62165598913923703</v>
      </c>
      <c r="Z11" s="91">
        <v>0</v>
      </c>
      <c r="AA11" s="25">
        <v>6.9942270888527904</v>
      </c>
      <c r="AB11" s="91">
        <v>1.9081036291376801</v>
      </c>
      <c r="AC11" s="91">
        <v>4030.9417239398399</v>
      </c>
      <c r="AD11" s="25">
        <v>0</v>
      </c>
      <c r="AE11" s="25">
        <v>1333.0982826479701</v>
      </c>
      <c r="AF11" s="25">
        <v>33.338983569049901</v>
      </c>
      <c r="AG11" s="25">
        <v>720.64450156447595</v>
      </c>
      <c r="AH11" s="25">
        <v>16.970103375159901</v>
      </c>
      <c r="AI11" s="25">
        <v>7.6378323227126199E-4</v>
      </c>
      <c r="AJ11" s="91">
        <v>1.0978965346098101E-3</v>
      </c>
      <c r="AK11" s="25">
        <v>87.888716708106898</v>
      </c>
      <c r="AL11" s="25">
        <v>87.888716708106898</v>
      </c>
      <c r="AM11" s="25">
        <v>0</v>
      </c>
      <c r="AN11" s="25">
        <v>0</v>
      </c>
      <c r="AO11" s="25">
        <v>16.206319072067501</v>
      </c>
      <c r="AP11" s="25">
        <v>5.0118632245903496E-6</v>
      </c>
      <c r="AQ11" s="91">
        <v>8.5417200394903095E-2</v>
      </c>
      <c r="AR11" s="25">
        <v>4.0235634451627703E-3</v>
      </c>
      <c r="AS11" s="25">
        <v>1.3075450182708E-2</v>
      </c>
      <c r="AT11" s="25">
        <v>1.4394497212586101E-5</v>
      </c>
      <c r="AU11" s="25">
        <v>0</v>
      </c>
      <c r="AV11" s="25">
        <v>0</v>
      </c>
      <c r="AW11" s="91">
        <v>1327.0263363701899</v>
      </c>
      <c r="AX11" s="25">
        <v>6232.4315666846396</v>
      </c>
      <c r="AY11" s="25">
        <v>692.49239911418204</v>
      </c>
      <c r="AZ11" s="25">
        <v>6924.9239657988201</v>
      </c>
      <c r="BA11" s="25">
        <v>1.14830289510959E-4</v>
      </c>
      <c r="BB11" s="25">
        <v>62.497642771552599</v>
      </c>
      <c r="BC11" s="25">
        <v>0.78396293082447399</v>
      </c>
      <c r="BD11" s="25">
        <v>200.980975579291</v>
      </c>
      <c r="BE11" s="25">
        <v>1.05771060985355</v>
      </c>
      <c r="BF11" s="25">
        <v>2.7715970766712399</v>
      </c>
      <c r="BG11" s="25">
        <v>6.69890947270952</v>
      </c>
      <c r="BH11" s="25">
        <v>1.5669785126517699</v>
      </c>
      <c r="BI11" s="25">
        <v>0</v>
      </c>
      <c r="BJ11" s="25">
        <v>0.36892689649850802</v>
      </c>
      <c r="BK11" s="25">
        <v>99.720336398787396</v>
      </c>
      <c r="BL11" s="25">
        <v>97.943540816849904</v>
      </c>
      <c r="BM11" s="25">
        <v>1.7767955819375301</v>
      </c>
      <c r="BN11" s="25">
        <v>0</v>
      </c>
      <c r="BO11" s="25">
        <v>0</v>
      </c>
      <c r="BP11" s="25">
        <v>2.9185014015884398</v>
      </c>
      <c r="BQ11" s="25">
        <v>0</v>
      </c>
      <c r="BR11" s="25">
        <v>17.990864972414599</v>
      </c>
      <c r="BS11" s="25">
        <v>4.4757008636606601</v>
      </c>
      <c r="BT11" s="25">
        <v>2.3994396732750101</v>
      </c>
      <c r="BU11" s="25">
        <v>44.962661022834297</v>
      </c>
      <c r="BV11" s="25">
        <v>165.263050900949</v>
      </c>
      <c r="BW11" s="25">
        <v>2.44841022062753</v>
      </c>
      <c r="BX11" s="25">
        <v>9.4998771628719592</v>
      </c>
      <c r="BY11" s="25">
        <v>3.6815621951421101E-10</v>
      </c>
      <c r="BZ11" s="25">
        <v>1032.7026165160901</v>
      </c>
      <c r="CA11" s="25">
        <v>63.577245882836799</v>
      </c>
      <c r="CB11" s="25">
        <v>0</v>
      </c>
      <c r="CC11" s="25">
        <v>1.18182396188208E-4</v>
      </c>
      <c r="CD11" s="25">
        <v>4.3380620721745897</v>
      </c>
      <c r="CE11" s="91">
        <v>0</v>
      </c>
      <c r="CF11" s="25">
        <v>4.2483259873739803</v>
      </c>
      <c r="CG11" s="25">
        <v>606.61029975142901</v>
      </c>
      <c r="CH11" s="25">
        <v>5.8206876222318096</v>
      </c>
      <c r="CJ11" s="22">
        <f t="shared" si="0"/>
        <v>2.7404326931349901E-3</v>
      </c>
      <c r="CK11" s="22">
        <f t="shared" si="1"/>
        <v>0</v>
      </c>
      <c r="CL11" s="22">
        <f t="shared" si="2"/>
        <v>2.7395256124789886E-3</v>
      </c>
      <c r="CM11" s="22">
        <f t="shared" si="3"/>
        <v>2.8121955966868466E-3</v>
      </c>
      <c r="CN11" s="22">
        <f t="shared" si="4"/>
        <v>2.8135853569633221E-3</v>
      </c>
      <c r="CO11" s="22">
        <f t="shared" si="5"/>
        <v>3.0324009329865142E-3</v>
      </c>
      <c r="CP11" s="22">
        <f t="shared" si="6"/>
        <v>2.7395391234948854E-3</v>
      </c>
      <c r="CQ11" s="71">
        <f t="shared" si="7"/>
        <v>-0.94034557409000574</v>
      </c>
      <c r="CR11" s="71">
        <f t="shared" si="8"/>
        <v>0.57007031048015544</v>
      </c>
      <c r="CS11" s="22">
        <f t="shared" si="9"/>
        <v>0</v>
      </c>
      <c r="CT11" s="71">
        <f t="shared" si="10"/>
        <v>-0.42126359608738723</v>
      </c>
      <c r="CU11" s="22">
        <f t="shared" si="11"/>
        <v>0</v>
      </c>
      <c r="CV11" s="71">
        <f t="shared" si="12"/>
        <v>-0.99870765919936733</v>
      </c>
      <c r="CW11" s="79">
        <f t="shared" si="14"/>
        <v>2.7337203536418266E-3</v>
      </c>
      <c r="CX11" s="79">
        <f t="shared" si="15"/>
        <v>2.7380634011961876E-3</v>
      </c>
      <c r="CY11" s="71">
        <f t="shared" si="13"/>
        <v>-0.99995271512813066</v>
      </c>
    </row>
    <row r="12" spans="1:103" x14ac:dyDescent="0.25">
      <c r="A12" s="27" t="s">
        <v>10</v>
      </c>
      <c r="B12" s="25">
        <v>1451.1212806999999</v>
      </c>
      <c r="C12" s="25"/>
      <c r="D12" s="25">
        <v>5061.1759203000001</v>
      </c>
      <c r="E12" s="25">
        <v>138.05040270000001</v>
      </c>
      <c r="F12" s="25">
        <v>138.05040270000001</v>
      </c>
      <c r="G12" s="25">
        <v>5.1924479999999997</v>
      </c>
      <c r="H12" s="25">
        <v>660.61890519999997</v>
      </c>
      <c r="I12" s="51">
        <v>41.045253000000002</v>
      </c>
      <c r="J12" s="51">
        <v>10.20679369</v>
      </c>
      <c r="K12" s="25"/>
      <c r="L12" s="51">
        <v>290.70266041000002</v>
      </c>
      <c r="M12" s="25"/>
      <c r="N12" s="51">
        <v>14.380826988000001</v>
      </c>
      <c r="O12" s="25">
        <v>39.791640538000003</v>
      </c>
      <c r="P12" s="25">
        <v>4.2673616787000004</v>
      </c>
      <c r="Q12" s="51">
        <v>0.47850210850000002</v>
      </c>
      <c r="R12" s="25"/>
      <c r="S12" s="27" t="s">
        <v>10</v>
      </c>
      <c r="T12" s="91">
        <v>0</v>
      </c>
      <c r="U12" s="25">
        <v>1.15117746425041</v>
      </c>
      <c r="V12" s="91">
        <v>39.9006680911478</v>
      </c>
      <c r="W12" s="25">
        <v>2.01148060969886</v>
      </c>
      <c r="X12" s="25">
        <v>2.01148060969886</v>
      </c>
      <c r="Y12" s="25">
        <v>0.81070924590415006</v>
      </c>
      <c r="Z12" s="91">
        <v>0</v>
      </c>
      <c r="AA12" s="25">
        <v>9.7018868797844409</v>
      </c>
      <c r="AB12" s="91">
        <v>4.2791329857303602</v>
      </c>
      <c r="AC12" s="91">
        <v>5176.8274984133004</v>
      </c>
      <c r="AD12" s="25">
        <v>0</v>
      </c>
      <c r="AE12" s="25">
        <v>1455.1010622971</v>
      </c>
      <c r="AF12" s="25">
        <v>42.250784449709101</v>
      </c>
      <c r="AG12" s="25">
        <v>938.97767054343694</v>
      </c>
      <c r="AH12" s="25">
        <v>21.455640011992202</v>
      </c>
      <c r="AI12" s="25">
        <v>0</v>
      </c>
      <c r="AJ12" s="91">
        <v>0</v>
      </c>
      <c r="AK12" s="25">
        <v>68.887967608281699</v>
      </c>
      <c r="AL12" s="25">
        <v>68.887967608281699</v>
      </c>
      <c r="AM12" s="25">
        <v>0</v>
      </c>
      <c r="AN12" s="25">
        <v>0</v>
      </c>
      <c r="AO12" s="25">
        <v>20.932439121098501</v>
      </c>
      <c r="AP12" s="25">
        <v>0</v>
      </c>
      <c r="AQ12" s="91">
        <v>0.198285381375748</v>
      </c>
      <c r="AR12" s="25">
        <v>4.7912650764728199E-2</v>
      </c>
      <c r="AS12" s="25">
        <v>0.57143443937895499</v>
      </c>
      <c r="AT12" s="25">
        <v>0</v>
      </c>
      <c r="AU12" s="25">
        <v>0</v>
      </c>
      <c r="AV12" s="25">
        <v>0</v>
      </c>
      <c r="AW12" s="91">
        <v>1602.21489398524</v>
      </c>
      <c r="AX12" s="25">
        <v>4567.5349910988198</v>
      </c>
      <c r="AY12" s="25">
        <v>507.50396490021097</v>
      </c>
      <c r="AZ12" s="25">
        <v>5075.0389559990399</v>
      </c>
      <c r="BA12" s="25">
        <v>0</v>
      </c>
      <c r="BB12" s="25">
        <v>81.5429110263062</v>
      </c>
      <c r="BC12" s="25">
        <v>1.1080986325832001</v>
      </c>
      <c r="BD12" s="25">
        <v>198.52982246852599</v>
      </c>
      <c r="BE12" s="25">
        <v>1.49502337086702</v>
      </c>
      <c r="BF12" s="25">
        <v>3.91749442506213</v>
      </c>
      <c r="BG12" s="25">
        <v>9.4685055639147695</v>
      </c>
      <c r="BH12" s="25">
        <v>2.2148638826700102</v>
      </c>
      <c r="BI12" s="25">
        <v>0</v>
      </c>
      <c r="BJ12" s="25">
        <v>0.52145931700810899</v>
      </c>
      <c r="BK12" s="25">
        <v>138.43853710059099</v>
      </c>
      <c r="BL12" s="25">
        <v>138.43853710059099</v>
      </c>
      <c r="BM12" s="25">
        <v>0</v>
      </c>
      <c r="BN12" s="25">
        <v>0</v>
      </c>
      <c r="BO12" s="25">
        <v>0</v>
      </c>
      <c r="BP12" s="25">
        <v>4.1251334645083402</v>
      </c>
      <c r="BQ12" s="25">
        <v>0</v>
      </c>
      <c r="BR12" s="25">
        <v>25.429372158931201</v>
      </c>
      <c r="BS12" s="25">
        <v>6.32617191311585</v>
      </c>
      <c r="BT12" s="25">
        <v>3.3915276266693102</v>
      </c>
      <c r="BU12" s="25">
        <v>63.552626134691202</v>
      </c>
      <c r="BV12" s="25">
        <v>196.813533140516</v>
      </c>
      <c r="BW12" s="25">
        <v>3.46068353643413</v>
      </c>
      <c r="BX12" s="25">
        <v>13.4275770741359</v>
      </c>
      <c r="BY12" s="25">
        <v>0</v>
      </c>
      <c r="BZ12" s="25">
        <v>5.20670101026802</v>
      </c>
      <c r="CA12" s="25">
        <v>48.569628270322902</v>
      </c>
      <c r="CB12" s="25">
        <v>0</v>
      </c>
      <c r="CC12" s="25">
        <v>0</v>
      </c>
      <c r="CD12" s="25">
        <v>7.5960159024020504</v>
      </c>
      <c r="CE12" s="91">
        <v>0</v>
      </c>
      <c r="CF12" s="25">
        <v>2.7236945753091</v>
      </c>
      <c r="CG12" s="25">
        <v>662.428963882782</v>
      </c>
      <c r="CH12" s="25">
        <v>7.99982005676019</v>
      </c>
      <c r="CJ12" s="22">
        <f t="shared" si="0"/>
        <v>2.7425561529773107E-3</v>
      </c>
      <c r="CK12" s="22">
        <f t="shared" si="1"/>
        <v>0</v>
      </c>
      <c r="CL12" s="22">
        <f t="shared" si="2"/>
        <v>2.7390938227292499E-3</v>
      </c>
      <c r="CM12" s="22">
        <f t="shared" si="3"/>
        <v>2.8115412414583649E-3</v>
      </c>
      <c r="CN12" s="22">
        <f t="shared" si="4"/>
        <v>2.8115412414583649E-3</v>
      </c>
      <c r="CO12" s="22">
        <f t="shared" si="5"/>
        <v>2.7449500251173018E-3</v>
      </c>
      <c r="CP12" s="22">
        <f t="shared" si="6"/>
        <v>2.7399438141026849E-3</v>
      </c>
      <c r="CQ12" s="71">
        <f t="shared" si="7"/>
        <v>-0.95099358725602556</v>
      </c>
      <c r="CR12" s="71">
        <f t="shared" si="8"/>
        <v>-4.9467719790421152E-2</v>
      </c>
      <c r="CS12" s="22">
        <f t="shared" si="9"/>
        <v>0</v>
      </c>
      <c r="CT12" s="71">
        <f t="shared" si="10"/>
        <v>-0.76302945590135374</v>
      </c>
      <c r="CU12" s="22">
        <f t="shared" si="11"/>
        <v>0</v>
      </c>
      <c r="CV12" s="71">
        <f t="shared" si="12"/>
        <v>-0.96026414615405742</v>
      </c>
      <c r="CW12" s="79">
        <f t="shared" si="14"/>
        <v>2.7399612499936655E-3</v>
      </c>
      <c r="CX12" s="79">
        <f t="shared" si="15"/>
        <v>2.7584507516939046E-3</v>
      </c>
      <c r="CY12" s="71">
        <f t="shared" si="13"/>
        <v>-1</v>
      </c>
    </row>
    <row r="13" spans="1:103" x14ac:dyDescent="0.25">
      <c r="A13" s="27" t="s">
        <v>12</v>
      </c>
      <c r="B13" s="25">
        <v>619.89913557</v>
      </c>
      <c r="C13" s="25"/>
      <c r="D13" s="25">
        <v>1073.0042109999999</v>
      </c>
      <c r="E13" s="25">
        <v>18.621032206999999</v>
      </c>
      <c r="F13" s="25">
        <v>18.621032206999999</v>
      </c>
      <c r="G13" s="25">
        <v>8.3540384640000003</v>
      </c>
      <c r="H13" s="25">
        <v>38.992963373999999</v>
      </c>
      <c r="I13" s="51">
        <v>7.4368600899999998E-2</v>
      </c>
      <c r="J13" s="51">
        <v>1.8015513300000001E-2</v>
      </c>
      <c r="K13" s="25"/>
      <c r="L13" s="51">
        <v>0.52668342980000005</v>
      </c>
      <c r="M13" s="25"/>
      <c r="N13" s="51">
        <v>2.37073085E-2</v>
      </c>
      <c r="O13" s="25">
        <v>7.3427221900000006E-2</v>
      </c>
      <c r="P13" s="25">
        <v>7.6430700000000001E-3</v>
      </c>
      <c r="Q13" s="51">
        <v>9.1264320000000005E-4</v>
      </c>
      <c r="R13" s="25"/>
      <c r="S13" s="27" t="s">
        <v>12</v>
      </c>
      <c r="T13" s="91">
        <v>0</v>
      </c>
      <c r="U13" s="25">
        <v>0</v>
      </c>
      <c r="V13" s="91">
        <v>7.3628727709095301E-2</v>
      </c>
      <c r="W13" s="25">
        <v>9.0006950807555205E-2</v>
      </c>
      <c r="X13" s="25">
        <v>9.0006950807555205E-2</v>
      </c>
      <c r="Y13" s="25">
        <v>3.6275513201574003E-2</v>
      </c>
      <c r="Z13" s="91">
        <v>0</v>
      </c>
      <c r="AA13" s="25">
        <v>0.32996327086715999</v>
      </c>
      <c r="AB13" s="91">
        <v>7.6638271986270001E-3</v>
      </c>
      <c r="AC13" s="91">
        <v>256.14471556857598</v>
      </c>
      <c r="AD13" s="25">
        <v>0</v>
      </c>
      <c r="AE13" s="25">
        <v>621.59756662643099</v>
      </c>
      <c r="AF13" s="25">
        <v>1.89009987053701</v>
      </c>
      <c r="AG13" s="25">
        <v>42.003258115708498</v>
      </c>
      <c r="AH13" s="25">
        <v>0.96004054846607301</v>
      </c>
      <c r="AI13" s="25">
        <v>0</v>
      </c>
      <c r="AJ13" s="91">
        <v>0</v>
      </c>
      <c r="AK13" s="25">
        <v>13.598137346879399</v>
      </c>
      <c r="AL13" s="25">
        <v>13.598137346879399</v>
      </c>
      <c r="AM13" s="25">
        <v>0</v>
      </c>
      <c r="AN13" s="25">
        <v>0</v>
      </c>
      <c r="AO13" s="25">
        <v>0.93647410125881103</v>
      </c>
      <c r="AP13" s="25">
        <v>0</v>
      </c>
      <c r="AQ13" s="91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0</v>
      </c>
      <c r="AW13" s="91">
        <v>81.087325517948102</v>
      </c>
      <c r="AX13" s="25">
        <v>968.35027986574005</v>
      </c>
      <c r="AY13" s="25">
        <v>107.59530654938</v>
      </c>
      <c r="AZ13" s="25">
        <v>1075.94558641512</v>
      </c>
      <c r="BA13" s="25">
        <v>0</v>
      </c>
      <c r="BB13" s="25">
        <v>3.6076921154152699</v>
      </c>
      <c r="BC13" s="25">
        <v>0.149465704128705</v>
      </c>
      <c r="BD13" s="25">
        <v>8.4153393708097202</v>
      </c>
      <c r="BE13" s="25">
        <v>0.20165662593627401</v>
      </c>
      <c r="BF13" s="25">
        <v>0.52841881644868405</v>
      </c>
      <c r="BG13" s="25">
        <v>1.2771743249723</v>
      </c>
      <c r="BH13" s="25">
        <v>0.29875336761520499</v>
      </c>
      <c r="BI13" s="25">
        <v>0</v>
      </c>
      <c r="BJ13" s="25">
        <v>7.0337430843764107E-2</v>
      </c>
      <c r="BK13" s="25">
        <v>18.6733404950478</v>
      </c>
      <c r="BL13" s="25">
        <v>18.6733404950478</v>
      </c>
      <c r="BM13" s="25">
        <v>0</v>
      </c>
      <c r="BN13" s="25">
        <v>0</v>
      </c>
      <c r="BO13" s="25">
        <v>0</v>
      </c>
      <c r="BP13" s="25">
        <v>0.55642763934589001</v>
      </c>
      <c r="BQ13" s="25">
        <v>0</v>
      </c>
      <c r="BR13" s="25">
        <v>3.4300116734734099</v>
      </c>
      <c r="BS13" s="25">
        <v>0.85331131797814297</v>
      </c>
      <c r="BT13" s="25">
        <v>0.45746560624348898</v>
      </c>
      <c r="BU13" s="25">
        <v>8.5723240794325104</v>
      </c>
      <c r="BV13" s="25">
        <v>8.7307256117795902</v>
      </c>
      <c r="BW13" s="25">
        <v>0.46680255295226403</v>
      </c>
      <c r="BX13" s="25">
        <v>1.8111913556771799</v>
      </c>
      <c r="BY13" s="25">
        <v>0</v>
      </c>
      <c r="BZ13" s="25">
        <v>8.3769915878238592</v>
      </c>
      <c r="CA13" s="25">
        <v>1.97240334731751</v>
      </c>
      <c r="CB13" s="25">
        <v>0</v>
      </c>
      <c r="CC13" s="25">
        <v>0</v>
      </c>
      <c r="CD13" s="25">
        <v>0.16613766399001101</v>
      </c>
      <c r="CE13" s="91">
        <v>0</v>
      </c>
      <c r="CF13" s="25">
        <v>3.5672444997529702E-2</v>
      </c>
      <c r="CG13" s="25">
        <v>39.099746292101202</v>
      </c>
      <c r="CH13" s="25">
        <v>0.30289770822662598</v>
      </c>
      <c r="CJ13" s="22">
        <f t="shared" si="0"/>
        <v>2.7398506611390513E-3</v>
      </c>
      <c r="CK13" s="22">
        <f t="shared" si="1"/>
        <v>0</v>
      </c>
      <c r="CL13" s="22">
        <f t="shared" si="2"/>
        <v>2.7412524433420814E-3</v>
      </c>
      <c r="CM13" s="22">
        <f t="shared" si="3"/>
        <v>2.8090971255684241E-3</v>
      </c>
      <c r="CN13" s="22">
        <f t="shared" si="4"/>
        <v>2.8090971255684241E-3</v>
      </c>
      <c r="CO13" s="22">
        <f t="shared" si="5"/>
        <v>2.7475482573812273E-3</v>
      </c>
      <c r="CP13" s="22">
        <f t="shared" si="6"/>
        <v>2.7385176416831261E-3</v>
      </c>
      <c r="CQ13" s="71">
        <f t="shared" si="7"/>
        <v>0.2102816204460182</v>
      </c>
      <c r="CR13" s="71">
        <f t="shared" si="8"/>
        <v>17.31550760572334</v>
      </c>
      <c r="CS13" s="22">
        <f t="shared" si="9"/>
        <v>0</v>
      </c>
      <c r="CT13" s="71">
        <f t="shared" si="10"/>
        <v>24.818426359156739</v>
      </c>
      <c r="CU13" s="22">
        <f t="shared" si="11"/>
        <v>0</v>
      </c>
      <c r="CV13" s="71">
        <f t="shared" si="12"/>
        <v>-1</v>
      </c>
      <c r="CW13" s="79">
        <f t="shared" si="14"/>
        <v>2.7442929731118608E-3</v>
      </c>
      <c r="CX13" s="79">
        <f t="shared" si="15"/>
        <v>2.7158195106154965E-3</v>
      </c>
      <c r="CY13" s="71">
        <f t="shared" si="13"/>
        <v>-1</v>
      </c>
    </row>
    <row r="14" spans="1:103" x14ac:dyDescent="0.25">
      <c r="A14" s="27" t="s">
        <v>13</v>
      </c>
      <c r="B14" s="25">
        <v>2858.7692978999999</v>
      </c>
      <c r="C14" s="25">
        <v>9.6969342990000005</v>
      </c>
      <c r="D14" s="25">
        <v>8929.8844884999999</v>
      </c>
      <c r="E14" s="25">
        <v>217.01297360000001</v>
      </c>
      <c r="F14" s="25">
        <v>216.54740103</v>
      </c>
      <c r="G14" s="25">
        <v>164.86499860999999</v>
      </c>
      <c r="H14" s="25">
        <v>1746.078346</v>
      </c>
      <c r="I14" s="51">
        <v>18.845795989999999</v>
      </c>
      <c r="J14" s="51">
        <v>1.8097446956000001</v>
      </c>
      <c r="K14" s="25"/>
      <c r="L14" s="51">
        <v>121.82942193</v>
      </c>
      <c r="M14" s="25"/>
      <c r="N14" s="51">
        <v>6.2403915993999997</v>
      </c>
      <c r="O14" s="25">
        <v>12.684780809999999</v>
      </c>
      <c r="P14" s="25">
        <v>0.91186714759999998</v>
      </c>
      <c r="Q14" s="51">
        <v>0.17548325940000001</v>
      </c>
      <c r="R14" s="25"/>
      <c r="S14" s="27" t="s">
        <v>13</v>
      </c>
      <c r="T14" s="91">
        <v>4.2562254886604402E-2</v>
      </c>
      <c r="U14" s="25">
        <v>8.5705249613795303E-2</v>
      </c>
      <c r="V14" s="91">
        <v>12.719443944095801</v>
      </c>
      <c r="W14" s="25">
        <v>2.1695694407094499</v>
      </c>
      <c r="X14" s="25">
        <v>2.16618873585952</v>
      </c>
      <c r="Y14" s="25">
        <v>0.961574873197932</v>
      </c>
      <c r="Z14" s="91">
        <v>2.04062289521117E-2</v>
      </c>
      <c r="AA14" s="25">
        <v>24.979979752956599</v>
      </c>
      <c r="AB14" s="91">
        <v>0.91435468299677203</v>
      </c>
      <c r="AC14" s="91">
        <v>5850.8209671681498</v>
      </c>
      <c r="AD14" s="25">
        <v>0</v>
      </c>
      <c r="AE14" s="25">
        <v>2866.0857642372798</v>
      </c>
      <c r="AF14" s="25">
        <v>45.0807281348525</v>
      </c>
      <c r="AG14" s="25">
        <v>1070.4296831555</v>
      </c>
      <c r="AH14" s="25">
        <v>22.275530794085</v>
      </c>
      <c r="AI14" s="25">
        <v>2.9211632683578301</v>
      </c>
      <c r="AJ14" s="91">
        <v>2.4487523369968098E-2</v>
      </c>
      <c r="AK14" s="25">
        <v>91.193113189615403</v>
      </c>
      <c r="AL14" s="25">
        <v>91.193113189615403</v>
      </c>
      <c r="AM14" s="25">
        <v>0</v>
      </c>
      <c r="AN14" s="25">
        <v>0</v>
      </c>
      <c r="AO14" s="25">
        <v>32.086344629819202</v>
      </c>
      <c r="AP14" s="25">
        <v>4.4752457398925097E-2</v>
      </c>
      <c r="AQ14" s="91">
        <v>4.4286421941345999</v>
      </c>
      <c r="AR14" s="25">
        <v>5.5915178733883603E-2</v>
      </c>
      <c r="AS14" s="25">
        <v>1.1070402599832001</v>
      </c>
      <c r="AT14" s="25">
        <v>1.04946672118022E-2</v>
      </c>
      <c r="AU14" s="25">
        <v>9.7236070165401696</v>
      </c>
      <c r="AV14" s="25">
        <v>0</v>
      </c>
      <c r="AW14" s="91">
        <v>2832.8124399312101</v>
      </c>
      <c r="AX14" s="25">
        <v>8058.6217416178597</v>
      </c>
      <c r="AY14" s="25">
        <v>895.40116007253198</v>
      </c>
      <c r="AZ14" s="25">
        <v>8954.0229016903904</v>
      </c>
      <c r="BA14" s="25">
        <v>4.9313903342556003E-4</v>
      </c>
      <c r="BB14" s="25">
        <v>91.709448438275899</v>
      </c>
      <c r="BC14" s="25">
        <v>1.7501905620132501</v>
      </c>
      <c r="BD14" s="25">
        <v>933.605044433329</v>
      </c>
      <c r="BE14" s="25">
        <v>2.35678281982175</v>
      </c>
      <c r="BF14" s="25">
        <v>6.0726636554837103</v>
      </c>
      <c r="BG14" s="25">
        <v>14.7429178003384</v>
      </c>
      <c r="BH14" s="25">
        <v>3.4331671568643798</v>
      </c>
      <c r="BI14" s="25">
        <v>5.8330402508859798E-2</v>
      </c>
      <c r="BJ14" s="25">
        <v>0.81332753870489605</v>
      </c>
      <c r="BK14" s="25">
        <v>217.61237022587</v>
      </c>
      <c r="BL14" s="25">
        <v>217.145684815728</v>
      </c>
      <c r="BM14" s="25">
        <v>0.46668541014236398</v>
      </c>
      <c r="BN14" s="25">
        <v>9.6105502185331204E-5</v>
      </c>
      <c r="BO14" s="25">
        <v>5.6062831726715101E-5</v>
      </c>
      <c r="BP14" s="25">
        <v>7.9004719373666701</v>
      </c>
      <c r="BQ14" s="25">
        <v>9.7334667129636999E-4</v>
      </c>
      <c r="BR14" s="25">
        <v>39.514570547903702</v>
      </c>
      <c r="BS14" s="25">
        <v>9.8069115721710496</v>
      </c>
      <c r="BT14" s="25">
        <v>5.2622536415394796</v>
      </c>
      <c r="BU14" s="25">
        <v>98.757162725353894</v>
      </c>
      <c r="BV14" s="25">
        <v>407.40030935778901</v>
      </c>
      <c r="BW14" s="25">
        <v>5.3975501823773397</v>
      </c>
      <c r="BX14" s="25">
        <v>21.056385708758398</v>
      </c>
      <c r="BY14" s="25">
        <v>0.221873049516955</v>
      </c>
      <c r="BZ14" s="25">
        <v>165.31632470219401</v>
      </c>
      <c r="CA14" s="25">
        <v>465.73823925277702</v>
      </c>
      <c r="CB14" s="25">
        <v>0</v>
      </c>
      <c r="CC14" s="25">
        <v>2.7080508986699899E-2</v>
      </c>
      <c r="CD14" s="25">
        <v>29.819229228436601</v>
      </c>
      <c r="CE14" s="91">
        <v>0</v>
      </c>
      <c r="CF14" s="25">
        <v>48.495026313515297</v>
      </c>
      <c r="CG14" s="25">
        <v>1750.7288730082601</v>
      </c>
      <c r="CH14" s="25">
        <v>19.561439835005199</v>
      </c>
      <c r="CJ14" s="22">
        <f t="shared" si="0"/>
        <v>2.5593063220087421E-3</v>
      </c>
      <c r="CK14" s="22">
        <f t="shared" si="1"/>
        <v>2.7506340372874054E-3</v>
      </c>
      <c r="CL14" s="22">
        <f t="shared" si="2"/>
        <v>2.7031047514081813E-3</v>
      </c>
      <c r="CM14" s="22">
        <f t="shared" si="3"/>
        <v>2.762031301293526E-3</v>
      </c>
      <c r="CN14" s="22">
        <f t="shared" si="4"/>
        <v>2.7628305991311132E-3</v>
      </c>
      <c r="CO14" s="22">
        <f t="shared" si="5"/>
        <v>2.7375494859382937E-3</v>
      </c>
      <c r="CP14" s="22">
        <f t="shared" si="6"/>
        <v>2.6634125661736154E-3</v>
      </c>
      <c r="CQ14" s="71">
        <f t="shared" si="7"/>
        <v>-0.88505719063238564</v>
      </c>
      <c r="CR14" s="71">
        <f t="shared" si="8"/>
        <v>12.803040734800868</v>
      </c>
      <c r="CS14" s="22">
        <f t="shared" si="9"/>
        <v>0</v>
      </c>
      <c r="CT14" s="71">
        <f t="shared" si="10"/>
        <v>-0.25146888374786358</v>
      </c>
      <c r="CU14" s="22">
        <f t="shared" si="11"/>
        <v>0</v>
      </c>
      <c r="CV14" s="71">
        <f t="shared" si="12"/>
        <v>-0.82260083484349933</v>
      </c>
      <c r="CW14" s="79">
        <f t="shared" si="14"/>
        <v>2.7326553461983899E-3</v>
      </c>
      <c r="CX14" s="79">
        <f t="shared" si="15"/>
        <v>2.7279581278030953E-3</v>
      </c>
      <c r="CY14" s="71">
        <f t="shared" si="13"/>
        <v>-0.94019562180640581</v>
      </c>
    </row>
    <row r="15" spans="1:103" x14ac:dyDescent="0.25">
      <c r="A15" s="27" t="s">
        <v>14</v>
      </c>
      <c r="B15" s="25">
        <v>973.12247009999999</v>
      </c>
      <c r="C15" s="25">
        <v>1.0068204393</v>
      </c>
      <c r="D15" s="25">
        <v>3571.5430022999999</v>
      </c>
      <c r="E15" s="25">
        <v>51.251610288999998</v>
      </c>
      <c r="F15" s="25">
        <v>50.909524634</v>
      </c>
      <c r="G15" s="25">
        <v>112.14481366</v>
      </c>
      <c r="H15" s="25">
        <v>347.08008078</v>
      </c>
      <c r="I15" s="51">
        <v>17.215020651</v>
      </c>
      <c r="J15" s="51">
        <v>4.1540522493000003</v>
      </c>
      <c r="K15" s="25"/>
      <c r="L15" s="51">
        <v>119.30308133</v>
      </c>
      <c r="M15" s="25"/>
      <c r="N15" s="51">
        <v>6.3388530472999998</v>
      </c>
      <c r="O15" s="25">
        <v>16.145437920999999</v>
      </c>
      <c r="P15" s="25">
        <v>1.3429241605</v>
      </c>
      <c r="Q15" s="51">
        <v>0.18607125229999999</v>
      </c>
      <c r="R15" s="25"/>
      <c r="S15" s="27" t="s">
        <v>14</v>
      </c>
      <c r="T15" s="91">
        <v>1.9733484971642999E-3</v>
      </c>
      <c r="U15" s="25">
        <v>3.9740214117297097E-3</v>
      </c>
      <c r="V15" s="91">
        <v>16.189741802069801</v>
      </c>
      <c r="W15" s="25">
        <v>0.80485388475198905</v>
      </c>
      <c r="X15" s="25">
        <v>0.804693929214364</v>
      </c>
      <c r="Y15" s="25">
        <v>0.269674315720276</v>
      </c>
      <c r="Z15" s="91">
        <v>9.4591389103656403E-4</v>
      </c>
      <c r="AA15" s="25">
        <v>12.137093352908799</v>
      </c>
      <c r="AB15" s="91">
        <v>1.3466006385831899</v>
      </c>
      <c r="AC15" s="91">
        <v>1707.1936290599101</v>
      </c>
      <c r="AD15" s="25">
        <v>0</v>
      </c>
      <c r="AE15" s="25">
        <v>975.78688311027895</v>
      </c>
      <c r="AF15" s="25">
        <v>14.2676617574418</v>
      </c>
      <c r="AG15" s="25">
        <v>309.37237663150898</v>
      </c>
      <c r="AH15" s="25">
        <v>7.4318299887797004</v>
      </c>
      <c r="AI15" s="25">
        <v>0.97376314013657295</v>
      </c>
      <c r="AJ15" s="91">
        <v>1.1352838406719699E-3</v>
      </c>
      <c r="AK15" s="25">
        <v>24.670863350860799</v>
      </c>
      <c r="AL15" s="25">
        <v>24.670863350860799</v>
      </c>
      <c r="AM15" s="25">
        <v>0</v>
      </c>
      <c r="AN15" s="25">
        <v>0</v>
      </c>
      <c r="AO15" s="25">
        <v>12.837601499340201</v>
      </c>
      <c r="AP15" s="25">
        <v>2.1213502768564301E-2</v>
      </c>
      <c r="AQ15" s="91">
        <v>6.8406825620430198E-2</v>
      </c>
      <c r="AR15" s="25">
        <v>2.59288982952759E-3</v>
      </c>
      <c r="AS15" s="25">
        <v>1.34727394064055E-2</v>
      </c>
      <c r="AT15" s="25">
        <v>4.86434587235237E-4</v>
      </c>
      <c r="AU15" s="25">
        <v>1.0095799745366101</v>
      </c>
      <c r="AV15" s="25">
        <v>0</v>
      </c>
      <c r="AW15" s="91">
        <v>657.30859054173004</v>
      </c>
      <c r="AX15" s="25">
        <v>3223.1944572765101</v>
      </c>
      <c r="AY15" s="25">
        <v>358.13256387100603</v>
      </c>
      <c r="AZ15" s="25">
        <v>3581.3270211475201</v>
      </c>
      <c r="BA15" s="25">
        <v>8.0656885133682601E-6</v>
      </c>
      <c r="BB15" s="25">
        <v>30.7323245025128</v>
      </c>
      <c r="BC15" s="25">
        <v>0.40235352546613801</v>
      </c>
      <c r="BD15" s="25">
        <v>151.83868009580999</v>
      </c>
      <c r="BE15" s="25">
        <v>0.54331253603179197</v>
      </c>
      <c r="BF15" s="25">
        <v>1.42264360742296</v>
      </c>
      <c r="BG15" s="25">
        <v>4.0433599378296501</v>
      </c>
      <c r="BH15" s="25">
        <v>0.80442957191752296</v>
      </c>
      <c r="BI15" s="25">
        <v>0</v>
      </c>
      <c r="BJ15" s="25">
        <v>0.189374387583568</v>
      </c>
      <c r="BK15" s="25">
        <v>51.39556402198</v>
      </c>
      <c r="BL15" s="25">
        <v>51.0525417947606</v>
      </c>
      <c r="BM15" s="25">
        <v>0.34302222721936598</v>
      </c>
      <c r="BN15" s="25">
        <v>0</v>
      </c>
      <c r="BO15" s="25">
        <v>0</v>
      </c>
      <c r="BP15" s="25">
        <v>1.5010818457095301</v>
      </c>
      <c r="BQ15" s="25">
        <v>0</v>
      </c>
      <c r="BR15" s="25">
        <v>9.2679697757348301</v>
      </c>
      <c r="BS15" s="25">
        <v>2.2970589941412101</v>
      </c>
      <c r="BT15" s="25">
        <v>1.23236407325958</v>
      </c>
      <c r="BU15" s="25">
        <v>23.214011457420298</v>
      </c>
      <c r="BV15" s="25">
        <v>71.064447920501905</v>
      </c>
      <c r="BW15" s="25">
        <v>1.25660547121039</v>
      </c>
      <c r="BX15" s="25">
        <v>4.87797347156312</v>
      </c>
      <c r="BY15" s="25">
        <v>3.1394698986425101E-6</v>
      </c>
      <c r="BZ15" s="25">
        <v>112.450794300794</v>
      </c>
      <c r="CA15" s="25">
        <v>79.868039558586901</v>
      </c>
      <c r="CB15" s="25">
        <v>0</v>
      </c>
      <c r="CC15" s="25">
        <v>8.3928559652110904E-4</v>
      </c>
      <c r="CD15" s="25">
        <v>9.9393921570868091</v>
      </c>
      <c r="CE15" s="91">
        <v>0</v>
      </c>
      <c r="CF15" s="25">
        <v>5.8150642994230202</v>
      </c>
      <c r="CG15" s="25">
        <v>348.03130804301202</v>
      </c>
      <c r="CH15" s="25">
        <v>6.6219272666791502</v>
      </c>
      <c r="CJ15" s="22">
        <f t="shared" si="0"/>
        <v>2.7380037889836854E-3</v>
      </c>
      <c r="CK15" s="22">
        <f t="shared" si="1"/>
        <v>2.7408414935722689E-3</v>
      </c>
      <c r="CL15" s="22">
        <f t="shared" si="2"/>
        <v>2.7394375039638316E-3</v>
      </c>
      <c r="CM15" s="22">
        <f t="shared" si="3"/>
        <v>2.8087650742731536E-3</v>
      </c>
      <c r="CN15" s="22">
        <f t="shared" si="4"/>
        <v>2.8092417241917375E-3</v>
      </c>
      <c r="CO15" s="22">
        <f t="shared" si="5"/>
        <v>2.7284421883447484E-3</v>
      </c>
      <c r="CP15" s="22">
        <f t="shared" si="6"/>
        <v>2.7406564527537943E-3</v>
      </c>
      <c r="CQ15" s="71">
        <f t="shared" si="7"/>
        <v>-0.95325629021725167</v>
      </c>
      <c r="CR15" s="71">
        <f t="shared" si="8"/>
        <v>1.9217478800258283</v>
      </c>
      <c r="CS15" s="22">
        <f t="shared" si="9"/>
        <v>0</v>
      </c>
      <c r="CT15" s="71">
        <f t="shared" si="10"/>
        <v>-0.79320849825647333</v>
      </c>
      <c r="CU15" s="22">
        <f t="shared" si="11"/>
        <v>0</v>
      </c>
      <c r="CV15" s="71">
        <f t="shared" si="12"/>
        <v>-0.99787457773419375</v>
      </c>
      <c r="CW15" s="79">
        <f t="shared" si="14"/>
        <v>2.7440495133412442E-3</v>
      </c>
      <c r="CX15" s="79">
        <f t="shared" si="15"/>
        <v>2.7376661998702182E-3</v>
      </c>
      <c r="CY15" s="71">
        <f t="shared" si="13"/>
        <v>-0.99738576173792304</v>
      </c>
    </row>
    <row r="16" spans="1:103" x14ac:dyDescent="0.25">
      <c r="A16" s="27" t="s">
        <v>15</v>
      </c>
      <c r="B16" s="25">
        <v>1587.8323044000001</v>
      </c>
      <c r="C16" s="25">
        <v>0.41322514900000001</v>
      </c>
      <c r="D16" s="25">
        <v>6863.0355299000003</v>
      </c>
      <c r="E16" s="25">
        <v>160.28817606000001</v>
      </c>
      <c r="F16" s="25">
        <v>160.28549179000001</v>
      </c>
      <c r="G16" s="25">
        <v>6.9501666521000001</v>
      </c>
      <c r="H16" s="25">
        <v>398.51177121000001</v>
      </c>
      <c r="I16" s="51">
        <v>26.279666824</v>
      </c>
      <c r="J16" s="51">
        <v>6.2351086497999999</v>
      </c>
      <c r="K16" s="25"/>
      <c r="L16" s="51">
        <v>182.20830021</v>
      </c>
      <c r="M16" s="25"/>
      <c r="N16" s="51">
        <v>8.4485323395999998</v>
      </c>
      <c r="O16" s="25">
        <v>24.809247138</v>
      </c>
      <c r="P16" s="25">
        <v>2.5854084879000001</v>
      </c>
      <c r="Q16" s="51">
        <v>0.31264910839999999</v>
      </c>
      <c r="R16" s="25"/>
      <c r="S16" s="27" t="s">
        <v>15</v>
      </c>
      <c r="T16" s="91">
        <v>3.00108874577953E-3</v>
      </c>
      <c r="U16" s="25">
        <v>6.0446833937730302E-3</v>
      </c>
      <c r="V16" s="91">
        <v>24.877021905443701</v>
      </c>
      <c r="W16" s="25">
        <v>1.2740671051406101</v>
      </c>
      <c r="X16" s="25">
        <v>1.27384494467168</v>
      </c>
      <c r="Y16" s="25">
        <v>0.51972382450422905</v>
      </c>
      <c r="Z16" s="91">
        <v>1.43948197595859E-3</v>
      </c>
      <c r="AA16" s="25">
        <v>4.7896659984877603</v>
      </c>
      <c r="AB16" s="91">
        <v>2.5925042788782098</v>
      </c>
      <c r="AC16" s="91">
        <v>3252.5187602650299</v>
      </c>
      <c r="AD16" s="25">
        <v>0</v>
      </c>
      <c r="AE16" s="25">
        <v>1592.1832077558599</v>
      </c>
      <c r="AF16" s="25">
        <v>26.727020661002602</v>
      </c>
      <c r="AG16" s="25">
        <v>592.008448537454</v>
      </c>
      <c r="AH16" s="25">
        <v>13.528547727093301</v>
      </c>
      <c r="AI16" s="25">
        <v>1.1707758383623999E-2</v>
      </c>
      <c r="AJ16" s="91">
        <v>1.7272506192231899E-3</v>
      </c>
      <c r="AK16" s="25">
        <v>37.834202264769999</v>
      </c>
      <c r="AL16" s="25">
        <v>37.834202264769999</v>
      </c>
      <c r="AM16" s="25">
        <v>0</v>
      </c>
      <c r="AN16" s="25">
        <v>0</v>
      </c>
      <c r="AO16" s="25">
        <v>13.225533967425401</v>
      </c>
      <c r="AP16" s="25">
        <v>1.6883546138791901E-3</v>
      </c>
      <c r="AQ16" s="91">
        <v>5.7310897745319798E-2</v>
      </c>
      <c r="AR16" s="25">
        <v>3.9438668218720599E-3</v>
      </c>
      <c r="AS16" s="25">
        <v>2.9754820328642999E-2</v>
      </c>
      <c r="AT16" s="25">
        <v>7.3996799652771496E-4</v>
      </c>
      <c r="AU16" s="25">
        <v>0.41441047581253998</v>
      </c>
      <c r="AV16" s="25">
        <v>0</v>
      </c>
      <c r="AW16" s="91">
        <v>991.42177769694194</v>
      </c>
      <c r="AX16" s="25">
        <v>6193.6503267139396</v>
      </c>
      <c r="AY16" s="25">
        <v>688.18298303873996</v>
      </c>
      <c r="AZ16" s="25">
        <v>6881.8333097526802</v>
      </c>
      <c r="BA16" s="25">
        <v>3.6963771405611702E-5</v>
      </c>
      <c r="BB16" s="25">
        <v>50.875773161098799</v>
      </c>
      <c r="BC16" s="25">
        <v>1.2851297488384299</v>
      </c>
      <c r="BD16" s="25">
        <v>119.865706219514</v>
      </c>
      <c r="BE16" s="25">
        <v>1.73390277220192</v>
      </c>
      <c r="BF16" s="25">
        <v>4.5434362457492004</v>
      </c>
      <c r="BG16" s="25">
        <v>11.0011106951724</v>
      </c>
      <c r="BH16" s="25">
        <v>2.5687101080815902</v>
      </c>
      <c r="BI16" s="25">
        <v>3.5969615899733602E-3</v>
      </c>
      <c r="BJ16" s="25">
        <v>0.60477417858540194</v>
      </c>
      <c r="BK16" s="25">
        <v>160.73860638304399</v>
      </c>
      <c r="BL16" s="25">
        <v>160.735914390782</v>
      </c>
      <c r="BM16" s="25">
        <v>2.6919922617768101E-3</v>
      </c>
      <c r="BN16" s="25">
        <v>0</v>
      </c>
      <c r="BO16" s="25">
        <v>1.34347459448734E-7</v>
      </c>
      <c r="BP16" s="25">
        <v>4.9020411655836398</v>
      </c>
      <c r="BQ16" s="25">
        <v>0</v>
      </c>
      <c r="BR16" s="25">
        <v>29.4976499302789</v>
      </c>
      <c r="BS16" s="25">
        <v>7.3369449067169299</v>
      </c>
      <c r="BT16" s="25">
        <v>3.9338429407452802</v>
      </c>
      <c r="BU16" s="25">
        <v>73.721692065013897</v>
      </c>
      <c r="BV16" s="25">
        <v>123.465700299657</v>
      </c>
      <c r="BW16" s="25">
        <v>4.0136063720189199</v>
      </c>
      <c r="BX16" s="25">
        <v>15.5894737368893</v>
      </c>
      <c r="BY16" s="25">
        <v>2.42896943842766E-6</v>
      </c>
      <c r="BZ16" s="25">
        <v>6.9690913072856997</v>
      </c>
      <c r="CA16" s="25">
        <v>28.7721100721288</v>
      </c>
      <c r="CB16" s="25">
        <v>0</v>
      </c>
      <c r="CC16" s="25">
        <v>1.2768463453033199E-3</v>
      </c>
      <c r="CD16" s="25">
        <v>2.4489246521460601</v>
      </c>
      <c r="CE16" s="91">
        <v>0</v>
      </c>
      <c r="CF16" s="25">
        <v>0.61916553857179302</v>
      </c>
      <c r="CG16" s="25">
        <v>399.60357124511501</v>
      </c>
      <c r="CH16" s="25">
        <v>4.2884960088059803</v>
      </c>
      <c r="CJ16" s="22">
        <f t="shared" si="0"/>
        <v>2.7401529392009185E-3</v>
      </c>
      <c r="CK16" s="22">
        <f t="shared" si="1"/>
        <v>2.8684769438850543E-3</v>
      </c>
      <c r="CL16" s="22">
        <f t="shared" si="2"/>
        <v>2.7389891500319572E-3</v>
      </c>
      <c r="CM16" s="22">
        <f t="shared" si="3"/>
        <v>2.8101281960770884E-3</v>
      </c>
      <c r="CN16" s="22">
        <f t="shared" si="4"/>
        <v>2.8101270785762544E-3</v>
      </c>
      <c r="CO16" s="22">
        <f t="shared" si="5"/>
        <v>2.72290667735018E-3</v>
      </c>
      <c r="CP16" s="22">
        <f t="shared" si="6"/>
        <v>2.7396933139514825E-3</v>
      </c>
      <c r="CQ16" s="71">
        <f t="shared" si="7"/>
        <v>-0.95152735560907731</v>
      </c>
      <c r="CR16" s="71">
        <f t="shared" si="8"/>
        <v>-0.23182316981093895</v>
      </c>
      <c r="CS16" s="22">
        <f t="shared" si="9"/>
        <v>0</v>
      </c>
      <c r="CT16" s="71">
        <f t="shared" si="10"/>
        <v>-0.79235741609375065</v>
      </c>
      <c r="CU16" s="22">
        <f t="shared" si="11"/>
        <v>0</v>
      </c>
      <c r="CV16" s="71">
        <f t="shared" si="12"/>
        <v>-0.9964781077786522</v>
      </c>
      <c r="CW16" s="79">
        <f t="shared" si="14"/>
        <v>2.731834910858369E-3</v>
      </c>
      <c r="CX16" s="79">
        <f t="shared" si="15"/>
        <v>2.7445531378962988E-3</v>
      </c>
      <c r="CY16" s="71">
        <f t="shared" si="13"/>
        <v>-0.99763323170721796</v>
      </c>
    </row>
    <row r="17" spans="1:103" x14ac:dyDescent="0.25">
      <c r="A17" s="27" t="s">
        <v>16</v>
      </c>
      <c r="B17" s="25">
        <v>8061.5661164000003</v>
      </c>
      <c r="C17" s="25">
        <v>5.8405967998000001</v>
      </c>
      <c r="D17" s="25">
        <v>25595.998737000002</v>
      </c>
      <c r="E17" s="25">
        <v>394.53619852000003</v>
      </c>
      <c r="F17" s="25">
        <v>389.33502469000001</v>
      </c>
      <c r="G17" s="25">
        <v>35.237223393999997</v>
      </c>
      <c r="H17" s="25">
        <v>3065.5697501</v>
      </c>
      <c r="I17" s="51">
        <v>90.408235271999999</v>
      </c>
      <c r="J17" s="51">
        <v>36.814963982000002</v>
      </c>
      <c r="K17" s="25"/>
      <c r="L17" s="51">
        <v>532.94839895999996</v>
      </c>
      <c r="M17" s="25"/>
      <c r="N17" s="51">
        <v>41.749744462000002</v>
      </c>
      <c r="O17" s="25">
        <v>74.252471546999999</v>
      </c>
      <c r="P17" s="25">
        <v>14.811204092000001</v>
      </c>
      <c r="Q17" s="51">
        <v>0.83548221479999996</v>
      </c>
      <c r="R17" s="25"/>
      <c r="S17" s="27" t="s">
        <v>16</v>
      </c>
      <c r="T17" s="91">
        <v>0.11591344893109901</v>
      </c>
      <c r="U17" s="25">
        <v>0.233417053152465</v>
      </c>
      <c r="V17" s="91">
        <v>74.456005036424102</v>
      </c>
      <c r="W17" s="25">
        <v>7.9611332800857104</v>
      </c>
      <c r="X17" s="25">
        <v>7.9519269502535597</v>
      </c>
      <c r="Y17" s="25">
        <v>2.5872737463201401</v>
      </c>
      <c r="Z17" s="91">
        <v>5.5569775391035102E-2</v>
      </c>
      <c r="AA17" s="25">
        <v>60.020220613043001</v>
      </c>
      <c r="AB17" s="91">
        <v>14.8518159635482</v>
      </c>
      <c r="AC17" s="91">
        <v>16210.837941043899</v>
      </c>
      <c r="AD17" s="25">
        <v>0</v>
      </c>
      <c r="AE17" s="25">
        <v>8083.46744748733</v>
      </c>
      <c r="AF17" s="25">
        <v>125.627801294402</v>
      </c>
      <c r="AG17" s="25">
        <v>2870.5695709054398</v>
      </c>
      <c r="AH17" s="25">
        <v>65.507100613057702</v>
      </c>
      <c r="AI17" s="25">
        <v>1.0746208568264399</v>
      </c>
      <c r="AJ17" s="91">
        <v>6.6688734185419901E-2</v>
      </c>
      <c r="AK17" s="25">
        <v>296.25201517637402</v>
      </c>
      <c r="AL17" s="25">
        <v>296.25201517637402</v>
      </c>
      <c r="AM17" s="25">
        <v>0</v>
      </c>
      <c r="AN17" s="25">
        <v>0</v>
      </c>
      <c r="AO17" s="25">
        <v>61.636132763327304</v>
      </c>
      <c r="AP17" s="25">
        <v>6.9293583521496699E-2</v>
      </c>
      <c r="AQ17" s="91">
        <v>1.9681080906966899</v>
      </c>
      <c r="AR17" s="25">
        <v>0.15227937323037699</v>
      </c>
      <c r="AS17" s="25">
        <v>0.72105383633063902</v>
      </c>
      <c r="AT17" s="25">
        <v>2.8575536999662501E-2</v>
      </c>
      <c r="AU17" s="25">
        <v>5.8569236727899998</v>
      </c>
      <c r="AV17" s="25">
        <v>0</v>
      </c>
      <c r="AW17" s="91">
        <v>5944.5083723716698</v>
      </c>
      <c r="AX17" s="25">
        <v>23099.457180460398</v>
      </c>
      <c r="AY17" s="25">
        <v>2566.6107163725101</v>
      </c>
      <c r="AZ17" s="25">
        <v>25666.067896832901</v>
      </c>
      <c r="BA17" s="25">
        <v>6.6558271425122605E-4</v>
      </c>
      <c r="BB17" s="25">
        <v>242.26512542346001</v>
      </c>
      <c r="BC17" s="25">
        <v>2.9898502304041599</v>
      </c>
      <c r="BD17" s="25">
        <v>1262.6894392564</v>
      </c>
      <c r="BE17" s="25">
        <v>4.0286282805081601</v>
      </c>
      <c r="BF17" s="25">
        <v>10.5525892628755</v>
      </c>
      <c r="BG17" s="25">
        <v>25.8259964510105</v>
      </c>
      <c r="BH17" s="25">
        <v>5.9682024429435998</v>
      </c>
      <c r="BI17" s="25">
        <v>0.40785145257031402</v>
      </c>
      <c r="BJ17" s="25">
        <v>1.4054776628893899</v>
      </c>
      <c r="BK17" s="25">
        <v>395.621066469487</v>
      </c>
      <c r="BL17" s="25">
        <v>390.40560610588199</v>
      </c>
      <c r="BM17" s="25">
        <v>5.2154603636052403</v>
      </c>
      <c r="BN17" s="25">
        <v>2.6982860166338801E-4</v>
      </c>
      <c r="BO17" s="25">
        <v>8.1988260387903095E-5</v>
      </c>
      <c r="BP17" s="25">
        <v>24.2783450630969</v>
      </c>
      <c r="BQ17" s="25">
        <v>3.0750237272441603E-4</v>
      </c>
      <c r="BR17" s="25">
        <v>69.015461149611099</v>
      </c>
      <c r="BS17" s="25">
        <v>17.042421343535601</v>
      </c>
      <c r="BT17" s="25">
        <v>9.1874431514202808</v>
      </c>
      <c r="BU17" s="25">
        <v>172.49839458441201</v>
      </c>
      <c r="BV17" s="25">
        <v>834.55988127943294</v>
      </c>
      <c r="BW17" s="25">
        <v>9.3334093574865005</v>
      </c>
      <c r="BX17" s="25">
        <v>37.870736398791799</v>
      </c>
      <c r="BY17" s="25">
        <v>1.3995509088002899E-4</v>
      </c>
      <c r="BZ17" s="25">
        <v>35.326673026665901</v>
      </c>
      <c r="CA17" s="25">
        <v>525.42892771263496</v>
      </c>
      <c r="CB17" s="25">
        <v>0</v>
      </c>
      <c r="CC17" s="25">
        <v>4.9299756858334202E-2</v>
      </c>
      <c r="CD17" s="25">
        <v>50.019607829719803</v>
      </c>
      <c r="CE17" s="91">
        <v>0</v>
      </c>
      <c r="CF17" s="25">
        <v>34.414851733765701</v>
      </c>
      <c r="CG17" s="25">
        <v>3073.9552088780101</v>
      </c>
      <c r="CH17" s="25">
        <v>29.384987195784401</v>
      </c>
      <c r="CJ17" s="22">
        <f t="shared" si="0"/>
        <v>2.7167588494715514E-3</v>
      </c>
      <c r="CK17" s="22">
        <f t="shared" si="1"/>
        <v>2.7954117617841326E-3</v>
      </c>
      <c r="CL17" s="22">
        <f t="shared" si="2"/>
        <v>2.7375044260965599E-3</v>
      </c>
      <c r="CM17" s="22">
        <f t="shared" si="3"/>
        <v>2.749729818345128E-3</v>
      </c>
      <c r="CN17" s="22">
        <f t="shared" si="4"/>
        <v>2.7497690882920265E-3</v>
      </c>
      <c r="CO17" s="22">
        <f t="shared" si="5"/>
        <v>2.5384983279112387E-3</v>
      </c>
      <c r="CP17" s="22">
        <f t="shared" si="6"/>
        <v>2.7353671459397146E-3</v>
      </c>
      <c r="CQ17" s="71">
        <f t="shared" si="7"/>
        <v>-0.91204421891070442</v>
      </c>
      <c r="CR17" s="71">
        <f t="shared" si="8"/>
        <v>0.63032131832014782</v>
      </c>
      <c r="CS17" s="22">
        <f t="shared" si="9"/>
        <v>0</v>
      </c>
      <c r="CT17" s="71">
        <f t="shared" si="10"/>
        <v>-0.44412626859470311</v>
      </c>
      <c r="CU17" s="22">
        <f t="shared" si="11"/>
        <v>0</v>
      </c>
      <c r="CV17" s="71">
        <f t="shared" si="12"/>
        <v>-0.98272914371998299</v>
      </c>
      <c r="CW17" s="79">
        <f t="shared" si="14"/>
        <v>2.7411005342128105E-3</v>
      </c>
      <c r="CX17" s="79">
        <f t="shared" si="15"/>
        <v>2.7419696127295198E-3</v>
      </c>
      <c r="CY17" s="71">
        <f t="shared" si="13"/>
        <v>-0.96579755200832973</v>
      </c>
    </row>
    <row r="18" spans="1:103" x14ac:dyDescent="0.25">
      <c r="A18" s="27" t="s">
        <v>17</v>
      </c>
      <c r="B18" s="25">
        <v>2889.0561584000002</v>
      </c>
      <c r="C18" s="25">
        <v>5.5227027200000001E-2</v>
      </c>
      <c r="D18" s="25">
        <v>10450.426044</v>
      </c>
      <c r="E18" s="25">
        <v>300.84171299000002</v>
      </c>
      <c r="F18" s="25">
        <v>297.11081605999999</v>
      </c>
      <c r="G18" s="25">
        <v>145.16407114</v>
      </c>
      <c r="H18" s="25">
        <v>1322.8181589999999</v>
      </c>
      <c r="I18" s="51">
        <v>37.837709719999999</v>
      </c>
      <c r="J18" s="51">
        <v>21.791674458999999</v>
      </c>
      <c r="K18" s="25"/>
      <c r="L18" s="51">
        <v>227.12203572999999</v>
      </c>
      <c r="M18" s="25"/>
      <c r="N18" s="51">
        <v>9.1925051601999996</v>
      </c>
      <c r="O18" s="25">
        <v>32.175213898999999</v>
      </c>
      <c r="P18" s="25">
        <v>2.3812578109999998</v>
      </c>
      <c r="Q18" s="51">
        <v>0.30939899360000001</v>
      </c>
      <c r="R18" s="25"/>
      <c r="S18" s="27" t="s">
        <v>17</v>
      </c>
      <c r="T18" s="91">
        <v>8.1397899888556599E-2</v>
      </c>
      <c r="U18" s="25">
        <v>7.61208805109605</v>
      </c>
      <c r="V18" s="91">
        <v>32.263328448195402</v>
      </c>
      <c r="W18" s="25">
        <v>2.6091764167177298</v>
      </c>
      <c r="X18" s="25">
        <v>2.6027071038626901</v>
      </c>
      <c r="Y18" s="25">
        <v>1.0645393958756499</v>
      </c>
      <c r="Z18" s="91">
        <v>3.9027055053423299E-2</v>
      </c>
      <c r="AA18" s="25">
        <v>20.803098922598799</v>
      </c>
      <c r="AB18" s="91">
        <v>2.3877725516511101</v>
      </c>
      <c r="AC18" s="91">
        <v>7185.9855495153997</v>
      </c>
      <c r="AD18" s="25">
        <v>0</v>
      </c>
      <c r="AE18" s="25">
        <v>2896.9461195994099</v>
      </c>
      <c r="AF18" s="25">
        <v>46.518837799276099</v>
      </c>
      <c r="AG18" s="25">
        <v>1247.82667612212</v>
      </c>
      <c r="AH18" s="25">
        <v>24.0397323292617</v>
      </c>
      <c r="AI18" s="25">
        <v>0.173881418741031</v>
      </c>
      <c r="AJ18" s="91">
        <v>4.6829994212867501E-2</v>
      </c>
      <c r="AK18" s="25">
        <v>111.665118260767</v>
      </c>
      <c r="AL18" s="25">
        <v>111.665118260767</v>
      </c>
      <c r="AM18" s="25">
        <v>0</v>
      </c>
      <c r="AN18" s="25">
        <v>0</v>
      </c>
      <c r="AO18" s="25">
        <v>23.009635463114201</v>
      </c>
      <c r="AP18" s="25">
        <v>4.5124654534631499E-2</v>
      </c>
      <c r="AQ18" s="91">
        <v>2.5105984047731602</v>
      </c>
      <c r="AR18" s="25">
        <v>0.41480481754658599</v>
      </c>
      <c r="AS18" s="25">
        <v>3.8606322989248598</v>
      </c>
      <c r="AT18" s="25">
        <v>2.00639400651795E-2</v>
      </c>
      <c r="AU18" s="25">
        <v>5.53872062478988E-2</v>
      </c>
      <c r="AV18" s="25">
        <v>0</v>
      </c>
      <c r="AW18" s="91">
        <v>2581.9753453882099</v>
      </c>
      <c r="AX18" s="25">
        <v>9431.1294337302697</v>
      </c>
      <c r="AY18" s="25">
        <v>1047.90155683637</v>
      </c>
      <c r="AZ18" s="25">
        <v>10479.0309905666</v>
      </c>
      <c r="BA18" s="25">
        <v>3.3289521446544902E-4</v>
      </c>
      <c r="BB18" s="25">
        <v>89.716747737266303</v>
      </c>
      <c r="BC18" s="25">
        <v>2.3863864282224601</v>
      </c>
      <c r="BD18" s="25">
        <v>537.14331725482805</v>
      </c>
      <c r="BE18" s="25">
        <v>3.2178336573245701</v>
      </c>
      <c r="BF18" s="25">
        <v>8.42475762620853</v>
      </c>
      <c r="BG18" s="25">
        <v>20.423278983525901</v>
      </c>
      <c r="BH18" s="25">
        <v>4.7659138410687998</v>
      </c>
      <c r="BI18" s="25">
        <v>6.0225292525780502E-6</v>
      </c>
      <c r="BJ18" s="25">
        <v>1.1217291683394199</v>
      </c>
      <c r="BK18" s="25">
        <v>301.68287513002002</v>
      </c>
      <c r="BL18" s="25">
        <v>297.94181609173597</v>
      </c>
      <c r="BM18" s="25">
        <v>3.7410590382841602</v>
      </c>
      <c r="BN18" s="25">
        <v>2.1939559185833E-4</v>
      </c>
      <c r="BO18" s="25">
        <v>5.1748717185579499E-5</v>
      </c>
      <c r="BP18" s="25">
        <v>8.8987970671362504</v>
      </c>
      <c r="BQ18" s="25">
        <v>1.5056953102178701E-4</v>
      </c>
      <c r="BR18" s="25">
        <v>54.707246833402102</v>
      </c>
      <c r="BS18" s="25">
        <v>13.616813521442699</v>
      </c>
      <c r="BT18" s="25">
        <v>7.2972168453071999</v>
      </c>
      <c r="BU18" s="25">
        <v>136.72667458661601</v>
      </c>
      <c r="BV18" s="25">
        <v>404.26464984122202</v>
      </c>
      <c r="BW18" s="25">
        <v>7.4471451803656299</v>
      </c>
      <c r="BX18" s="25">
        <v>28.9044600607373</v>
      </c>
      <c r="BY18" s="25">
        <v>3.1345556691391501E-3</v>
      </c>
      <c r="BZ18" s="25">
        <v>145.58746143261101</v>
      </c>
      <c r="CA18" s="25">
        <v>247.34538182423</v>
      </c>
      <c r="CB18" s="25">
        <v>0</v>
      </c>
      <c r="CC18" s="25">
        <v>3.4619569003323601E-2</v>
      </c>
      <c r="CD18" s="25">
        <v>29.573094428980902</v>
      </c>
      <c r="CE18" s="91">
        <v>0</v>
      </c>
      <c r="CF18" s="25">
        <v>12.9211281085515</v>
      </c>
      <c r="CG18" s="25">
        <v>1326.4423756984399</v>
      </c>
      <c r="CH18" s="25">
        <v>14.010807168883501</v>
      </c>
      <c r="CJ18" s="22">
        <f t="shared" si="0"/>
        <v>2.7309822886168213E-3</v>
      </c>
      <c r="CK18" s="22">
        <f t="shared" si="1"/>
        <v>2.9003742555021935E-3</v>
      </c>
      <c r="CL18" s="22">
        <f t="shared" si="2"/>
        <v>2.7372038657718979E-3</v>
      </c>
      <c r="CM18" s="22">
        <f t="shared" si="3"/>
        <v>2.7960289537640134E-3</v>
      </c>
      <c r="CN18" s="22">
        <f t="shared" si="4"/>
        <v>2.7969363174182326E-3</v>
      </c>
      <c r="CO18" s="22">
        <f t="shared" si="5"/>
        <v>2.9166328092484727E-3</v>
      </c>
      <c r="CP18" s="22">
        <f t="shared" si="6"/>
        <v>2.7397693883940877E-3</v>
      </c>
      <c r="CQ18" s="71">
        <f t="shared" si="7"/>
        <v>-0.93121393649026885</v>
      </c>
      <c r="CR18" s="71">
        <f t="shared" si="8"/>
        <v>-4.5364826748910819E-2</v>
      </c>
      <c r="CS18" s="22">
        <f t="shared" si="9"/>
        <v>0</v>
      </c>
      <c r="CT18" s="71">
        <f t="shared" si="10"/>
        <v>-0.50834749300365911</v>
      </c>
      <c r="CU18" s="22">
        <f t="shared" si="11"/>
        <v>0</v>
      </c>
      <c r="CV18" s="71">
        <f t="shared" si="12"/>
        <v>-0.58002391821982235</v>
      </c>
      <c r="CW18" s="79">
        <f t="shared" si="14"/>
        <v>2.738584721518869E-3</v>
      </c>
      <c r="CX18" s="79">
        <f t="shared" si="15"/>
        <v>2.735840118199764E-3</v>
      </c>
      <c r="CY18" s="71">
        <f t="shared" si="13"/>
        <v>-0.93515188969515939</v>
      </c>
    </row>
    <row r="19" spans="1:103" x14ac:dyDescent="0.25">
      <c r="A19" s="27" t="s">
        <v>18</v>
      </c>
      <c r="B19" s="25">
        <v>20751.925703000001</v>
      </c>
      <c r="C19" s="25"/>
      <c r="D19" s="25">
        <v>36712.635891999998</v>
      </c>
      <c r="E19" s="25">
        <v>1675.1706528</v>
      </c>
      <c r="F19" s="25">
        <v>1621.5815015000001</v>
      </c>
      <c r="G19" s="25">
        <v>1624.0461542999999</v>
      </c>
      <c r="H19" s="25">
        <v>16559.461879999999</v>
      </c>
      <c r="I19" s="51">
        <v>98.172825441000001</v>
      </c>
      <c r="J19" s="51">
        <v>48.937346499</v>
      </c>
      <c r="K19" s="25">
        <v>1.6796249999999999E-2</v>
      </c>
      <c r="L19" s="51">
        <v>793.12440934999995</v>
      </c>
      <c r="M19" s="25"/>
      <c r="N19" s="51">
        <v>53.832817132000002</v>
      </c>
      <c r="O19" s="25">
        <v>76.424102328999993</v>
      </c>
      <c r="P19" s="25">
        <v>25.561933964000001</v>
      </c>
      <c r="Q19" s="51">
        <v>1.0380402689999999</v>
      </c>
      <c r="R19" s="25"/>
      <c r="S19" s="27" t="s">
        <v>18</v>
      </c>
      <c r="T19" s="91">
        <v>3.9211781317754002</v>
      </c>
      <c r="U19" s="25">
        <v>447.37914353939101</v>
      </c>
      <c r="V19" s="91">
        <v>76.632797635515601</v>
      </c>
      <c r="W19" s="25">
        <v>41.165058252797998</v>
      </c>
      <c r="X19" s="25">
        <v>40.866341082333399</v>
      </c>
      <c r="Y19" s="25">
        <v>14.2094960311353</v>
      </c>
      <c r="Z19" s="91">
        <v>1.80319391495448</v>
      </c>
      <c r="AA19" s="25">
        <v>244.78585966119101</v>
      </c>
      <c r="AB19" s="91">
        <v>25.6319397197644</v>
      </c>
      <c r="AC19" s="91">
        <v>46312.351209356901</v>
      </c>
      <c r="AD19" s="25">
        <v>1.6841731754823799E-2</v>
      </c>
      <c r="AE19" s="25">
        <v>20799.935476375798</v>
      </c>
      <c r="AF19" s="25">
        <v>285.77073663631</v>
      </c>
      <c r="AG19" s="25">
        <v>7941.6346246909097</v>
      </c>
      <c r="AH19" s="25">
        <v>171.918690982627</v>
      </c>
      <c r="AI19" s="25">
        <v>14.305044132554199</v>
      </c>
      <c r="AJ19" s="91">
        <v>2.4192450443403399</v>
      </c>
      <c r="AK19" s="25">
        <v>666.51740549574095</v>
      </c>
      <c r="AL19" s="25">
        <v>666.51740549574095</v>
      </c>
      <c r="AM19" s="25">
        <v>0</v>
      </c>
      <c r="AN19" s="25">
        <v>0</v>
      </c>
      <c r="AO19" s="25">
        <v>196.50309462937599</v>
      </c>
      <c r="AP19" s="25">
        <v>2.3171765730009799</v>
      </c>
      <c r="AQ19" s="91">
        <v>156.73586006475199</v>
      </c>
      <c r="AR19" s="25">
        <v>25.545304933014101</v>
      </c>
      <c r="AS19" s="25">
        <v>226.93972691686301</v>
      </c>
      <c r="AT19" s="25">
        <v>0.93200485446447501</v>
      </c>
      <c r="AU19" s="25">
        <v>0</v>
      </c>
      <c r="AV19" s="25">
        <v>0</v>
      </c>
      <c r="AW19" s="91">
        <v>25021.757737727101</v>
      </c>
      <c r="AX19" s="25">
        <v>33122.143104092298</v>
      </c>
      <c r="AY19" s="25">
        <v>3680.2339992418301</v>
      </c>
      <c r="AZ19" s="25">
        <v>36802.377103334104</v>
      </c>
      <c r="BA19" s="25">
        <v>4.52069667465212E-2</v>
      </c>
      <c r="BB19" s="25">
        <v>532.257955481556</v>
      </c>
      <c r="BC19" s="25">
        <v>16.8488700777019</v>
      </c>
      <c r="BD19" s="25">
        <v>8027.8045817041902</v>
      </c>
      <c r="BE19" s="25">
        <v>20.207700857046699</v>
      </c>
      <c r="BF19" s="25">
        <v>36.680508058775203</v>
      </c>
      <c r="BG19" s="25">
        <v>100.162943279926</v>
      </c>
      <c r="BH19" s="25">
        <v>21.403908422427602</v>
      </c>
      <c r="BI19" s="25">
        <v>6.9094985988304396</v>
      </c>
      <c r="BJ19" s="25">
        <v>5.4484315520208098</v>
      </c>
      <c r="BK19" s="25">
        <v>1679.4499787212501</v>
      </c>
      <c r="BL19" s="25">
        <v>1625.7172230793501</v>
      </c>
      <c r="BM19" s="25">
        <v>53.732755641896603</v>
      </c>
      <c r="BN19" s="25">
        <v>6.7933519886241397E-2</v>
      </c>
      <c r="BO19" s="25">
        <v>1.79593908874154E-2</v>
      </c>
      <c r="BP19" s="25">
        <v>192.15932718673699</v>
      </c>
      <c r="BQ19" s="25">
        <v>0.17253488191493399</v>
      </c>
      <c r="BR19" s="25">
        <v>254.816781101098</v>
      </c>
      <c r="BS19" s="25">
        <v>61.818074211544399</v>
      </c>
      <c r="BT19" s="25">
        <v>32.697079575830699</v>
      </c>
      <c r="BU19" s="25">
        <v>637.37171344918499</v>
      </c>
      <c r="BV19" s="25">
        <v>3869.1380340046599</v>
      </c>
      <c r="BW19" s="25">
        <v>39.673992890204303</v>
      </c>
      <c r="BX19" s="25">
        <v>160.61850764948699</v>
      </c>
      <c r="BY19" s="25">
        <v>38.641458375848003</v>
      </c>
      <c r="BZ19" s="25">
        <v>1628.5070262306999</v>
      </c>
      <c r="CA19" s="25">
        <v>4644.1934024847596</v>
      </c>
      <c r="CB19" s="25">
        <v>0</v>
      </c>
      <c r="CC19" s="25">
        <v>1.63769507700696</v>
      </c>
      <c r="CD19" s="25">
        <v>1113.41116146691</v>
      </c>
      <c r="CE19" s="91">
        <v>0</v>
      </c>
      <c r="CF19" s="25">
        <v>454.30486721712202</v>
      </c>
      <c r="CG19" s="25">
        <v>16604.234447659499</v>
      </c>
      <c r="CH19" s="25">
        <v>411.01465202900698</v>
      </c>
      <c r="CJ19" s="22">
        <f t="shared" si="0"/>
        <v>2.3135093129625552E-3</v>
      </c>
      <c r="CK19" s="22">
        <f t="shared" si="1"/>
        <v>0</v>
      </c>
      <c r="CL19" s="22">
        <f t="shared" si="2"/>
        <v>2.4444229937099276E-3</v>
      </c>
      <c r="CM19" s="22">
        <f t="shared" si="3"/>
        <v>2.5545611810339135E-3</v>
      </c>
      <c r="CN19" s="22">
        <f t="shared" si="4"/>
        <v>2.5504247399988282E-3</v>
      </c>
      <c r="CO19" s="22">
        <f t="shared" si="5"/>
        <v>2.7467642584472966E-3</v>
      </c>
      <c r="CP19" s="22">
        <f t="shared" si="6"/>
        <v>2.7037453260226386E-3</v>
      </c>
      <c r="CQ19" s="71">
        <f t="shared" si="7"/>
        <v>-0.58373062098642259</v>
      </c>
      <c r="CR19" s="71">
        <f t="shared" si="8"/>
        <v>4.0020255934022302</v>
      </c>
      <c r="CS19" s="22">
        <f t="shared" si="9"/>
        <v>2.7078517421329574E-3</v>
      </c>
      <c r="CT19" s="71">
        <f t="shared" si="10"/>
        <v>-0.15963069899464949</v>
      </c>
      <c r="CU19" s="22">
        <f t="shared" si="11"/>
        <v>0</v>
      </c>
      <c r="CV19" s="71">
        <f t="shared" si="12"/>
        <v>3.2156390656724994</v>
      </c>
      <c r="CW19" s="79">
        <f t="shared" si="14"/>
        <v>2.7307524740976417E-3</v>
      </c>
      <c r="CX19" s="79">
        <f t="shared" si="15"/>
        <v>2.7386721154585136E-3</v>
      </c>
      <c r="CY19" s="71">
        <f t="shared" si="13"/>
        <v>-0.10214961567692794</v>
      </c>
    </row>
    <row r="20" spans="1:103" x14ac:dyDescent="0.25">
      <c r="A20" s="27" t="s">
        <v>19</v>
      </c>
      <c r="B20" s="25">
        <v>53.381284452999999</v>
      </c>
      <c r="C20" s="25"/>
      <c r="D20" s="25">
        <v>24.069667029000001</v>
      </c>
      <c r="E20" s="25">
        <v>1.1696564793999999</v>
      </c>
      <c r="F20" s="25">
        <v>1.1696564793999999</v>
      </c>
      <c r="G20" s="25">
        <v>0.84570159710000004</v>
      </c>
      <c r="H20" s="25">
        <v>68.469941953000003</v>
      </c>
      <c r="I20" s="51"/>
      <c r="J20" s="51">
        <v>2.6265500000000001E-5</v>
      </c>
      <c r="K20" s="25"/>
      <c r="L20" s="51">
        <v>9.3809969999999999E-4</v>
      </c>
      <c r="M20" s="25"/>
      <c r="N20" s="51"/>
      <c r="O20" s="25"/>
      <c r="P20" s="25"/>
      <c r="Q20" s="51">
        <v>7.6292317E-6</v>
      </c>
      <c r="R20" s="25"/>
      <c r="S20" s="27" t="s">
        <v>19</v>
      </c>
      <c r="T20" s="91">
        <v>0</v>
      </c>
      <c r="U20" s="25">
        <v>0</v>
      </c>
      <c r="V20" s="91">
        <v>0</v>
      </c>
      <c r="W20" s="25">
        <v>5.9356113607118496E-3</v>
      </c>
      <c r="X20" s="25">
        <v>5.9356113607118496E-3</v>
      </c>
      <c r="Y20" s="25">
        <v>2.39165864496767E-3</v>
      </c>
      <c r="Z20" s="91">
        <v>0</v>
      </c>
      <c r="AA20" s="25">
        <v>0.12689490665462899</v>
      </c>
      <c r="AB20" s="91">
        <v>0</v>
      </c>
      <c r="AC20" s="91">
        <v>47.915809544029003</v>
      </c>
      <c r="AD20" s="25">
        <v>0</v>
      </c>
      <c r="AE20" s="25">
        <v>53.527292757265499</v>
      </c>
      <c r="AF20" s="25">
        <v>0.124642878225103</v>
      </c>
      <c r="AG20" s="25">
        <v>8.5048957604788402</v>
      </c>
      <c r="AH20" s="25">
        <v>6.3310040993403094E-2</v>
      </c>
      <c r="AI20" s="25">
        <v>0</v>
      </c>
      <c r="AJ20" s="91">
        <v>0</v>
      </c>
      <c r="AK20" s="25">
        <v>2.0480270152456201</v>
      </c>
      <c r="AL20" s="25">
        <v>2.0480270152456201</v>
      </c>
      <c r="AM20" s="25">
        <v>0</v>
      </c>
      <c r="AN20" s="25">
        <v>0</v>
      </c>
      <c r="AO20" s="25">
        <v>6.1756545951112199E-2</v>
      </c>
      <c r="AP20" s="25">
        <v>0</v>
      </c>
      <c r="AQ20" s="91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91">
        <v>77.151103027497001</v>
      </c>
      <c r="AX20" s="25">
        <v>21.721902941516799</v>
      </c>
      <c r="AY20" s="25">
        <v>2.4135381118514898</v>
      </c>
      <c r="AZ20" s="25">
        <v>24.1354410533683</v>
      </c>
      <c r="BA20" s="25">
        <v>0</v>
      </c>
      <c r="BB20" s="25">
        <v>0.30287152600627099</v>
      </c>
      <c r="BC20" s="25">
        <v>9.3886421182008302E-3</v>
      </c>
      <c r="BD20" s="25">
        <v>53.0694420476527</v>
      </c>
      <c r="BE20" s="25">
        <v>1.26672308294339E-2</v>
      </c>
      <c r="BF20" s="25">
        <v>3.3192293964296099E-2</v>
      </c>
      <c r="BG20" s="25">
        <v>8.0224655169562897E-2</v>
      </c>
      <c r="BH20" s="25">
        <v>1.87659064027733E-2</v>
      </c>
      <c r="BI20" s="25">
        <v>0</v>
      </c>
      <c r="BJ20" s="25">
        <v>4.41820058753176E-3</v>
      </c>
      <c r="BK20" s="25">
        <v>1.1729610050871599</v>
      </c>
      <c r="BL20" s="25">
        <v>1.1729610050871599</v>
      </c>
      <c r="BM20" s="25">
        <v>0</v>
      </c>
      <c r="BN20" s="25">
        <v>0</v>
      </c>
      <c r="BO20" s="25">
        <v>0</v>
      </c>
      <c r="BP20" s="25">
        <v>3.4951704117682801E-2</v>
      </c>
      <c r="BQ20" s="25">
        <v>0</v>
      </c>
      <c r="BR20" s="25">
        <v>0.21545922827207201</v>
      </c>
      <c r="BS20" s="25">
        <v>5.36004819303669E-2</v>
      </c>
      <c r="BT20" s="25">
        <v>2.8735505437148898E-2</v>
      </c>
      <c r="BU20" s="25">
        <v>0.53846712192110802</v>
      </c>
      <c r="BV20" s="25">
        <v>11.953118325439601</v>
      </c>
      <c r="BW20" s="25">
        <v>2.9321907659407901E-2</v>
      </c>
      <c r="BX20" s="25">
        <v>0.113768126677579</v>
      </c>
      <c r="BY20" s="25">
        <v>0</v>
      </c>
      <c r="BZ20" s="25">
        <v>0.84801471982010102</v>
      </c>
      <c r="CA20" s="25">
        <v>30.5441076125596</v>
      </c>
      <c r="CB20" s="25">
        <v>0</v>
      </c>
      <c r="CC20" s="25">
        <v>0</v>
      </c>
      <c r="CD20" s="25">
        <v>0.55143333343430401</v>
      </c>
      <c r="CE20" s="91">
        <v>0</v>
      </c>
      <c r="CF20" s="25">
        <v>0.19349151902643899</v>
      </c>
      <c r="CG20" s="25">
        <v>68.650940105932193</v>
      </c>
      <c r="CH20" s="25">
        <v>0.16830182032496099</v>
      </c>
      <c r="CJ20" s="22">
        <f t="shared" si="0"/>
        <v>2.7351965349214158E-3</v>
      </c>
      <c r="CK20" s="22">
        <f t="shared" si="1"/>
        <v>0</v>
      </c>
      <c r="CL20" s="22">
        <f t="shared" si="2"/>
        <v>2.7326520258486252E-3</v>
      </c>
      <c r="CM20" s="22">
        <f t="shared" si="3"/>
        <v>2.8252104317458442E-3</v>
      </c>
      <c r="CN20" s="22">
        <f t="shared" si="4"/>
        <v>2.8252104317458442E-3</v>
      </c>
      <c r="CO20" s="22">
        <f t="shared" si="5"/>
        <v>2.7351523611081276E-3</v>
      </c>
      <c r="CP20" s="22">
        <f t="shared" si="6"/>
        <v>2.6434687655560343E-3</v>
      </c>
      <c r="CQ20" s="71">
        <f t="shared" si="7"/>
        <v>5.9356113607118493E+47</v>
      </c>
      <c r="CR20" s="71">
        <f t="shared" si="8"/>
        <v>4830.2389505103265</v>
      </c>
      <c r="CS20" s="22">
        <f t="shared" si="9"/>
        <v>0</v>
      </c>
      <c r="CT20" s="71">
        <f t="shared" si="10"/>
        <v>2182.1656222101128</v>
      </c>
      <c r="CU20" s="22">
        <f t="shared" si="11"/>
        <v>0</v>
      </c>
      <c r="CV20" s="71">
        <f t="shared" si="12"/>
        <v>0</v>
      </c>
      <c r="CW20" s="79">
        <f t="shared" si="14"/>
        <v>0</v>
      </c>
      <c r="CX20" s="79">
        <f t="shared" si="15"/>
        <v>0</v>
      </c>
      <c r="CY20" s="71">
        <f t="shared" si="13"/>
        <v>-1</v>
      </c>
    </row>
    <row r="21" spans="1:103" x14ac:dyDescent="0.25">
      <c r="A21" s="27" t="s">
        <v>20</v>
      </c>
      <c r="B21" s="25">
        <v>65.152661488999996</v>
      </c>
      <c r="C21" s="25">
        <v>31.641061185000002</v>
      </c>
      <c r="D21" s="25">
        <v>184.92445076000001</v>
      </c>
      <c r="E21" s="25">
        <v>14.058450669999999</v>
      </c>
      <c r="F21" s="25">
        <v>14.019339877</v>
      </c>
      <c r="G21" s="25">
        <v>0.38874609409999999</v>
      </c>
      <c r="H21" s="25">
        <v>50.304214051999999</v>
      </c>
      <c r="I21" s="51">
        <v>1.9899654623</v>
      </c>
      <c r="J21" s="51">
        <v>0.58664425600000003</v>
      </c>
      <c r="K21" s="25"/>
      <c r="L21" s="51">
        <v>9.1310245375000001</v>
      </c>
      <c r="M21" s="25"/>
      <c r="N21" s="51">
        <v>0.63552242999999997</v>
      </c>
      <c r="O21" s="25">
        <v>2.1826788344999999</v>
      </c>
      <c r="P21" s="25">
        <v>0.15614617110000001</v>
      </c>
      <c r="Q21" s="51">
        <v>3.7585059300000001E-2</v>
      </c>
      <c r="R21" s="25"/>
      <c r="S21" s="27" t="s">
        <v>20</v>
      </c>
      <c r="T21" s="91">
        <v>0</v>
      </c>
      <c r="U21" s="25">
        <v>0</v>
      </c>
      <c r="V21" s="91">
        <v>2.18864562474177</v>
      </c>
      <c r="W21" s="25">
        <v>9.8141994839654995E-2</v>
      </c>
      <c r="X21" s="25">
        <v>9.8141994839654995E-2</v>
      </c>
      <c r="Y21" s="25">
        <v>3.9555307517782697E-2</v>
      </c>
      <c r="Z21" s="91">
        <v>0</v>
      </c>
      <c r="AA21" s="25">
        <v>1.8571542563157699</v>
      </c>
      <c r="AB21" s="91">
        <v>0.15657309772083999</v>
      </c>
      <c r="AC21" s="91">
        <v>280.558806538184</v>
      </c>
      <c r="AD21" s="25">
        <v>0</v>
      </c>
      <c r="AE21" s="25">
        <v>65.301692162017602</v>
      </c>
      <c r="AF21" s="25">
        <v>2.0866526379340899</v>
      </c>
      <c r="AG21" s="25">
        <v>45.857171108331301</v>
      </c>
      <c r="AH21" s="25">
        <v>1.05691446013809</v>
      </c>
      <c r="AI21" s="25">
        <v>0</v>
      </c>
      <c r="AJ21" s="91">
        <v>0</v>
      </c>
      <c r="AK21" s="25">
        <v>14.5670097919275</v>
      </c>
      <c r="AL21" s="25">
        <v>14.5670097919275</v>
      </c>
      <c r="AM21" s="25">
        <v>0</v>
      </c>
      <c r="AN21" s="25">
        <v>0</v>
      </c>
      <c r="AO21" s="25">
        <v>1.0286526006632</v>
      </c>
      <c r="AP21" s="25">
        <v>0</v>
      </c>
      <c r="AQ21" s="91">
        <v>0</v>
      </c>
      <c r="AR21" s="25">
        <v>0</v>
      </c>
      <c r="AS21" s="25">
        <v>0</v>
      </c>
      <c r="AT21" s="25">
        <v>0</v>
      </c>
      <c r="AU21" s="25">
        <v>31.709487590733801</v>
      </c>
      <c r="AV21" s="25">
        <v>0</v>
      </c>
      <c r="AW21" s="91">
        <v>96.2799246019283</v>
      </c>
      <c r="AX21" s="25">
        <v>166.84377903073701</v>
      </c>
      <c r="AY21" s="25">
        <v>18.538107903018599</v>
      </c>
      <c r="AZ21" s="25">
        <v>185.38188693375599</v>
      </c>
      <c r="BA21" s="25">
        <v>0</v>
      </c>
      <c r="BB21" s="25">
        <v>4.3679405633691202</v>
      </c>
      <c r="BC21" s="25">
        <v>0.112511614058874</v>
      </c>
      <c r="BD21" s="25">
        <v>13.4185480686122</v>
      </c>
      <c r="BE21" s="25">
        <v>0.151792104917961</v>
      </c>
      <c r="BF21" s="25">
        <v>0.39772616831186303</v>
      </c>
      <c r="BG21" s="25">
        <v>0.96129732854930705</v>
      </c>
      <c r="BH21" s="25">
        <v>0.22486261732722601</v>
      </c>
      <c r="BI21" s="25">
        <v>0</v>
      </c>
      <c r="BJ21" s="25">
        <v>5.2942099571751999E-2</v>
      </c>
      <c r="BK21" s="25">
        <v>14.0943738496557</v>
      </c>
      <c r="BL21" s="25">
        <v>14.0552695343287</v>
      </c>
      <c r="BM21" s="25">
        <v>3.9104315327083299E-2</v>
      </c>
      <c r="BN21" s="25">
        <v>0</v>
      </c>
      <c r="BO21" s="25">
        <v>0</v>
      </c>
      <c r="BP21" s="25">
        <v>0.41891190991914301</v>
      </c>
      <c r="BQ21" s="25">
        <v>0</v>
      </c>
      <c r="BR21" s="25">
        <v>2.5817527406207099</v>
      </c>
      <c r="BS21" s="25">
        <v>0.642263385086835</v>
      </c>
      <c r="BT21" s="25">
        <v>0.34432215149060003</v>
      </c>
      <c r="BU21" s="25">
        <v>6.4522324002270599</v>
      </c>
      <c r="BV21" s="25">
        <v>10.165925262520901</v>
      </c>
      <c r="BW21" s="25">
        <v>0.35136040719368</v>
      </c>
      <c r="BX21" s="25">
        <v>1.36321252666214</v>
      </c>
      <c r="BY21" s="25">
        <v>8.2080391540865594E-5</v>
      </c>
      <c r="BZ21" s="25">
        <v>0.38956069864470799</v>
      </c>
      <c r="CA21" s="25">
        <v>4.3319228908629404</v>
      </c>
      <c r="CB21" s="25">
        <v>0</v>
      </c>
      <c r="CC21" s="25">
        <v>0</v>
      </c>
      <c r="CD21" s="25">
        <v>0.71966744832685903</v>
      </c>
      <c r="CE21" s="91">
        <v>0</v>
      </c>
      <c r="CF21" s="25">
        <v>0.53343639883761496</v>
      </c>
      <c r="CG21" s="25">
        <v>50.439069881005601</v>
      </c>
      <c r="CH21" s="25">
        <v>0.538737086457453</v>
      </c>
      <c r="CJ21" s="22">
        <f t="shared" si="0"/>
        <v>2.2874072925289069E-3</v>
      </c>
      <c r="CK21" s="22">
        <f t="shared" si="1"/>
        <v>2.1625825168669704E-3</v>
      </c>
      <c r="CL21" s="22">
        <f t="shared" si="2"/>
        <v>2.4736381364174114E-3</v>
      </c>
      <c r="CM21" s="22">
        <f t="shared" si="3"/>
        <v>2.5552730168452104E-3</v>
      </c>
      <c r="CN21" s="22">
        <f t="shared" si="4"/>
        <v>2.562863704277918E-3</v>
      </c>
      <c r="CO21" s="22">
        <f t="shared" si="5"/>
        <v>2.0954668280177002E-3</v>
      </c>
      <c r="CP21" s="22">
        <f t="shared" si="6"/>
        <v>2.680805804185709E-3</v>
      </c>
      <c r="CQ21" s="71">
        <f t="shared" si="7"/>
        <v>-0.95068155870091209</v>
      </c>
      <c r="CR21" s="71">
        <f t="shared" si="8"/>
        <v>2.1657247766792587</v>
      </c>
      <c r="CS21" s="22">
        <f t="shared" si="9"/>
        <v>0</v>
      </c>
      <c r="CT21" s="71">
        <f t="shared" si="10"/>
        <v>0.59533135981647778</v>
      </c>
      <c r="CU21" s="22">
        <f t="shared" si="11"/>
        <v>0</v>
      </c>
      <c r="CV21" s="71">
        <f t="shared" si="12"/>
        <v>-1</v>
      </c>
      <c r="CW21" s="79">
        <f t="shared" si="14"/>
        <v>2.7337005094187437E-3</v>
      </c>
      <c r="CX21" s="79">
        <f t="shared" si="15"/>
        <v>2.7341472277701254E-3</v>
      </c>
      <c r="CY21" s="71">
        <f t="shared" si="13"/>
        <v>-1</v>
      </c>
    </row>
    <row r="22" spans="1:103" x14ac:dyDescent="0.25">
      <c r="A22" s="27" t="s">
        <v>129</v>
      </c>
      <c r="B22" s="25">
        <v>151.56554030999999</v>
      </c>
      <c r="C22" s="25">
        <v>4.7216405000000004</v>
      </c>
      <c r="D22" s="25">
        <v>248.36770593</v>
      </c>
      <c r="E22" s="25">
        <v>16.474500414000001</v>
      </c>
      <c r="F22" s="25">
        <v>16.450200414000001</v>
      </c>
      <c r="G22" s="25">
        <v>2.2508197000000001</v>
      </c>
      <c r="H22" s="25">
        <v>78.590539699999994</v>
      </c>
      <c r="I22" s="51">
        <v>9.9221220000000002E-3</v>
      </c>
      <c r="J22" s="51">
        <v>4.1667880999999999E-3</v>
      </c>
      <c r="K22" s="25"/>
      <c r="L22" s="51">
        <v>0.1898675175</v>
      </c>
      <c r="M22" s="25"/>
      <c r="N22" s="51"/>
      <c r="O22" s="25">
        <v>1.6122695999999999E-3</v>
      </c>
      <c r="P22" s="25"/>
      <c r="Q22" s="51">
        <v>9.9294789999999997E-4</v>
      </c>
      <c r="R22" s="25"/>
      <c r="S22" s="27" t="s">
        <v>129</v>
      </c>
      <c r="T22" s="91">
        <v>0</v>
      </c>
      <c r="U22" s="25">
        <v>2.3478593482035102E-3</v>
      </c>
      <c r="V22" s="91">
        <v>1.61668002857789E-3</v>
      </c>
      <c r="W22" s="25">
        <v>0.18092347548709101</v>
      </c>
      <c r="X22" s="25">
        <v>0.18092347548709101</v>
      </c>
      <c r="Y22" s="25">
        <v>7.2883002435187694E-2</v>
      </c>
      <c r="Z22" s="91">
        <v>0</v>
      </c>
      <c r="AA22" s="25">
        <v>1.35107673850667</v>
      </c>
      <c r="AB22" s="91">
        <v>0</v>
      </c>
      <c r="AC22" s="91">
        <v>469.24624674708599</v>
      </c>
      <c r="AD22" s="25">
        <v>0</v>
      </c>
      <c r="AE22" s="25">
        <v>151.97661970821801</v>
      </c>
      <c r="AF22" s="25">
        <v>3.8007366033947001</v>
      </c>
      <c r="AG22" s="25">
        <v>89.255973653032399</v>
      </c>
      <c r="AH22" s="25">
        <v>1.92955802320894</v>
      </c>
      <c r="AI22" s="25">
        <v>0</v>
      </c>
      <c r="AJ22" s="91">
        <v>0</v>
      </c>
      <c r="AK22" s="25">
        <v>8.7432009764759808</v>
      </c>
      <c r="AL22" s="25">
        <v>8.7432009764759808</v>
      </c>
      <c r="AM22" s="25">
        <v>0</v>
      </c>
      <c r="AN22" s="25">
        <v>0</v>
      </c>
      <c r="AO22" s="25">
        <v>1.8816269290711101</v>
      </c>
      <c r="AP22" s="25">
        <v>0</v>
      </c>
      <c r="AQ22" s="91">
        <v>9.00881460586321E-4</v>
      </c>
      <c r="AR22" s="25">
        <v>9.6134587939615199E-4</v>
      </c>
      <c r="AS22" s="25">
        <v>0</v>
      </c>
      <c r="AT22" s="25">
        <v>0</v>
      </c>
      <c r="AU22" s="25">
        <v>4.7345827886704299</v>
      </c>
      <c r="AV22" s="25">
        <v>0</v>
      </c>
      <c r="AW22" s="91">
        <v>168.031327256954</v>
      </c>
      <c r="AX22" s="25">
        <v>224.112515764259</v>
      </c>
      <c r="AY22" s="25">
        <v>24.901473348655401</v>
      </c>
      <c r="AZ22" s="25">
        <v>249.013989112914</v>
      </c>
      <c r="BA22" s="25">
        <v>0</v>
      </c>
      <c r="BB22" s="25">
        <v>10.157843188085099</v>
      </c>
      <c r="BC22" s="25">
        <v>0.13185177983542401</v>
      </c>
      <c r="BD22" s="25">
        <v>26.774691490378402</v>
      </c>
      <c r="BE22" s="25">
        <v>0.17790572128066501</v>
      </c>
      <c r="BF22" s="25">
        <v>0.46615147774709698</v>
      </c>
      <c r="BG22" s="25">
        <v>1.14498736409883</v>
      </c>
      <c r="BH22" s="25">
        <v>0.26355130634876001</v>
      </c>
      <c r="BI22" s="25">
        <v>0</v>
      </c>
      <c r="BJ22" s="25">
        <v>6.2049356963574297E-2</v>
      </c>
      <c r="BK22" s="25">
        <v>16.520938886212999</v>
      </c>
      <c r="BL22" s="25">
        <v>16.496572372216399</v>
      </c>
      <c r="BM22" s="25">
        <v>2.4366513996594001E-2</v>
      </c>
      <c r="BN22" s="25">
        <v>0</v>
      </c>
      <c r="BO22" s="25">
        <v>0</v>
      </c>
      <c r="BP22" s="25">
        <v>0.490950483209047</v>
      </c>
      <c r="BQ22" s="25">
        <v>0</v>
      </c>
      <c r="BR22" s="25">
        <v>3.0268890641930799</v>
      </c>
      <c r="BS22" s="25">
        <v>0.75275267172627203</v>
      </c>
      <c r="BT22" s="25">
        <v>0.40358254737457</v>
      </c>
      <c r="BU22" s="25">
        <v>7.5662908251349199</v>
      </c>
      <c r="BV22" s="25">
        <v>22.299051082200599</v>
      </c>
      <c r="BW22" s="25">
        <v>0.41179036820494302</v>
      </c>
      <c r="BX22" s="25">
        <v>1.59781931105562</v>
      </c>
      <c r="BY22" s="25">
        <v>9.5043608525273501E-8</v>
      </c>
      <c r="BZ22" s="25">
        <v>2.2569985004601998</v>
      </c>
      <c r="CA22" s="25">
        <v>5.0099406662637103</v>
      </c>
      <c r="CB22" s="25">
        <v>0</v>
      </c>
      <c r="CC22" s="25">
        <v>0</v>
      </c>
      <c r="CD22" s="25">
        <v>0.58360962779830805</v>
      </c>
      <c r="CE22" s="91">
        <v>0</v>
      </c>
      <c r="CF22" s="25">
        <v>0.29573151567429201</v>
      </c>
      <c r="CG22" s="25">
        <v>78.804599439695096</v>
      </c>
      <c r="CH22" s="25">
        <v>0.70267183836096403</v>
      </c>
      <c r="CJ22" s="22">
        <f t="shared" si="0"/>
        <v>2.7122220352807929E-3</v>
      </c>
      <c r="CK22" s="22">
        <f t="shared" si="1"/>
        <v>2.7410576197890476E-3</v>
      </c>
      <c r="CL22" s="22">
        <f t="shared" si="2"/>
        <v>2.6021224478199791E-3</v>
      </c>
      <c r="CM22" s="22">
        <f t="shared" si="3"/>
        <v>2.8188091320532223E-3</v>
      </c>
      <c r="CN22" s="22">
        <f t="shared" si="4"/>
        <v>2.8189296816671294E-3</v>
      </c>
      <c r="CO22" s="22">
        <f t="shared" si="5"/>
        <v>2.745133455247302E-3</v>
      </c>
      <c r="CP22" s="22">
        <f t="shared" si="6"/>
        <v>2.7237341862293165E-3</v>
      </c>
      <c r="CQ22" s="71">
        <f t="shared" si="7"/>
        <v>17.234353043340022</v>
      </c>
      <c r="CR22" s="71">
        <f t="shared" si="8"/>
        <v>323.24896732969694</v>
      </c>
      <c r="CS22" s="22">
        <f t="shared" si="9"/>
        <v>0</v>
      </c>
      <c r="CT22" s="71">
        <f t="shared" si="10"/>
        <v>45.048956091059551</v>
      </c>
      <c r="CU22" s="22">
        <f t="shared" si="11"/>
        <v>0</v>
      </c>
      <c r="CV22" s="71">
        <f t="shared" si="12"/>
        <v>0</v>
      </c>
      <c r="CW22" s="79">
        <f t="shared" si="14"/>
        <v>2.7355403698550301E-3</v>
      </c>
      <c r="CX22" s="79">
        <f t="shared" si="15"/>
        <v>0</v>
      </c>
      <c r="CY22" s="71">
        <f t="shared" si="13"/>
        <v>-1</v>
      </c>
    </row>
    <row r="23" spans="1:103" x14ac:dyDescent="0.25">
      <c r="A23" s="27" t="s">
        <v>22</v>
      </c>
      <c r="B23" s="25">
        <v>3931.1458265000001</v>
      </c>
      <c r="C23" s="25">
        <v>6.7181687139999999</v>
      </c>
      <c r="D23" s="25">
        <v>10510.747981</v>
      </c>
      <c r="E23" s="25">
        <v>171.43772884000001</v>
      </c>
      <c r="F23" s="25">
        <v>171.43545675999999</v>
      </c>
      <c r="G23" s="25">
        <v>359.18633283999998</v>
      </c>
      <c r="H23" s="25">
        <v>1251.3362414000001</v>
      </c>
      <c r="I23" s="51">
        <v>42.145456426000003</v>
      </c>
      <c r="J23" s="51">
        <v>7.5590441096000003</v>
      </c>
      <c r="K23" s="25"/>
      <c r="L23" s="51">
        <v>241.48769239999999</v>
      </c>
      <c r="M23" s="25"/>
      <c r="N23" s="51">
        <v>18.059532532999999</v>
      </c>
      <c r="O23" s="25">
        <v>34.656506247999999</v>
      </c>
      <c r="P23" s="25">
        <v>3.3967181128999999</v>
      </c>
      <c r="Q23" s="51">
        <v>0.4798278976</v>
      </c>
      <c r="R23" s="25"/>
      <c r="S23" s="27" t="s">
        <v>22</v>
      </c>
      <c r="T23" s="91">
        <v>5.6038607921350403E-2</v>
      </c>
      <c r="U23" s="25">
        <v>0.25483395900505501</v>
      </c>
      <c r="V23" s="91">
        <v>34.751330839950498</v>
      </c>
      <c r="W23" s="25">
        <v>2.5950847928175902</v>
      </c>
      <c r="X23" s="25">
        <v>2.59063669348083</v>
      </c>
      <c r="Y23" s="25">
        <v>1.1368106255813399</v>
      </c>
      <c r="Z23" s="91">
        <v>2.6865433011171402E-2</v>
      </c>
      <c r="AA23" s="25">
        <v>20.093419446119</v>
      </c>
      <c r="AB23" s="91">
        <v>3.4060216020679701</v>
      </c>
      <c r="AC23" s="91">
        <v>7252.4266110684603</v>
      </c>
      <c r="AD23" s="25">
        <v>0</v>
      </c>
      <c r="AE23" s="25">
        <v>3941.7678158435101</v>
      </c>
      <c r="AF23" s="25">
        <v>52.821458798148299</v>
      </c>
      <c r="AG23" s="25">
        <v>1290.7697951125499</v>
      </c>
      <c r="AH23" s="25">
        <v>26.749747946987899</v>
      </c>
      <c r="AI23" s="25">
        <v>0.18125889377596199</v>
      </c>
      <c r="AJ23" s="91">
        <v>3.2241465023214601E-2</v>
      </c>
      <c r="AK23" s="25">
        <v>87.186629809303497</v>
      </c>
      <c r="AL23" s="25">
        <v>87.186629809303497</v>
      </c>
      <c r="AM23" s="25">
        <v>0</v>
      </c>
      <c r="AN23" s="25">
        <v>0</v>
      </c>
      <c r="AO23" s="25">
        <v>28.555420721813199</v>
      </c>
      <c r="AP23" s="25">
        <v>3.8940949957450198E-2</v>
      </c>
      <c r="AQ23" s="91">
        <v>1.02046115430274</v>
      </c>
      <c r="AR23" s="25">
        <v>7.5272475426643795E-2</v>
      </c>
      <c r="AS23" s="25">
        <v>0.39518336566295797</v>
      </c>
      <c r="AT23" s="25">
        <v>1.384529142444E-2</v>
      </c>
      <c r="AU23" s="25">
        <v>6.7366584724174201</v>
      </c>
      <c r="AV23" s="25">
        <v>0</v>
      </c>
      <c r="AW23" s="91">
        <v>2545.88464856782</v>
      </c>
      <c r="AX23" s="25">
        <v>9485.0684668540598</v>
      </c>
      <c r="AY23" s="25">
        <v>1053.89554976098</v>
      </c>
      <c r="AZ23" s="25">
        <v>10538.964016615</v>
      </c>
      <c r="BA23" s="25">
        <v>2.88477600972766E-4</v>
      </c>
      <c r="BB23" s="25">
        <v>102.01138257143</v>
      </c>
      <c r="BC23" s="25">
        <v>1.37559533955036</v>
      </c>
      <c r="BD23" s="25">
        <v>532.70905121663998</v>
      </c>
      <c r="BE23" s="25">
        <v>1.85596789773861</v>
      </c>
      <c r="BF23" s="25">
        <v>4.8632588359375397</v>
      </c>
      <c r="BG23" s="25">
        <v>11.7877218675352</v>
      </c>
      <c r="BH23" s="25">
        <v>2.74955747100095</v>
      </c>
      <c r="BI23" s="25">
        <v>0</v>
      </c>
      <c r="BJ23" s="25">
        <v>0.64734407439827502</v>
      </c>
      <c r="BK23" s="25">
        <v>171.90431151667801</v>
      </c>
      <c r="BL23" s="25">
        <v>171.90203317742001</v>
      </c>
      <c r="BM23" s="25">
        <v>2.2783392582549299E-3</v>
      </c>
      <c r="BN23" s="25">
        <v>0</v>
      </c>
      <c r="BO23" s="25">
        <v>0</v>
      </c>
      <c r="BP23" s="25">
        <v>5.1211927296306703</v>
      </c>
      <c r="BQ23" s="25">
        <v>0</v>
      </c>
      <c r="BR23" s="25">
        <v>31.570084497759499</v>
      </c>
      <c r="BS23" s="25">
        <v>7.8533890412870502</v>
      </c>
      <c r="BT23" s="25">
        <v>4.2102876879137101</v>
      </c>
      <c r="BU23" s="25">
        <v>78.902281035841696</v>
      </c>
      <c r="BV23" s="25">
        <v>367.14042981040598</v>
      </c>
      <c r="BW23" s="25">
        <v>4.2961551391612502</v>
      </c>
      <c r="BX23" s="25">
        <v>16.669197386310401</v>
      </c>
      <c r="BY23" s="25">
        <v>1.7335529136835301E-7</v>
      </c>
      <c r="BZ23" s="25">
        <v>360.14600545686199</v>
      </c>
      <c r="CA23" s="25">
        <v>252.43432299207601</v>
      </c>
      <c r="CB23" s="25">
        <v>0</v>
      </c>
      <c r="CC23" s="25">
        <v>0.12746084592388099</v>
      </c>
      <c r="CD23" s="25">
        <v>13.5473553807558</v>
      </c>
      <c r="CE23" s="91">
        <v>0</v>
      </c>
      <c r="CF23" s="25">
        <v>9.7834166064609498</v>
      </c>
      <c r="CG23" s="25">
        <v>1254.7609014776399</v>
      </c>
      <c r="CH23" s="25">
        <v>10.805004042512699</v>
      </c>
      <c r="CJ23" s="22">
        <f t="shared" si="0"/>
        <v>2.7020084759783701E-3</v>
      </c>
      <c r="CK23" s="22">
        <f t="shared" si="1"/>
        <v>2.7522021557585099E-3</v>
      </c>
      <c r="CL23" s="22">
        <f t="shared" si="2"/>
        <v>2.6844935932252545E-3</v>
      </c>
      <c r="CM23" s="22">
        <f t="shared" si="3"/>
        <v>2.7215868982577072E-3</v>
      </c>
      <c r="CN23" s="22">
        <f t="shared" si="4"/>
        <v>2.7215864573055947E-3</v>
      </c>
      <c r="CO23" s="22">
        <f t="shared" si="5"/>
        <v>2.6717960265194595E-3</v>
      </c>
      <c r="CP23" s="22">
        <f t="shared" si="6"/>
        <v>2.7368024391336292E-3</v>
      </c>
      <c r="CQ23" s="71">
        <f t="shared" si="7"/>
        <v>-0.93853105617613763</v>
      </c>
      <c r="CR23" s="71">
        <f t="shared" si="8"/>
        <v>1.6581958187808852</v>
      </c>
      <c r="CS23" s="22">
        <f t="shared" si="9"/>
        <v>0</v>
      </c>
      <c r="CT23" s="71">
        <f t="shared" si="10"/>
        <v>-0.63896035883730407</v>
      </c>
      <c r="CU23" s="22">
        <f t="shared" si="11"/>
        <v>0</v>
      </c>
      <c r="CV23" s="71">
        <f t="shared" si="12"/>
        <v>-0.9781177411463533</v>
      </c>
      <c r="CW23" s="79">
        <f t="shared" si="14"/>
        <v>2.7361266964401718E-3</v>
      </c>
      <c r="CX23" s="79">
        <f t="shared" si="15"/>
        <v>2.7389641585616287E-3</v>
      </c>
      <c r="CY23" s="71">
        <f t="shared" si="13"/>
        <v>-0.9711452971082104</v>
      </c>
    </row>
    <row r="24" spans="1:103" x14ac:dyDescent="0.25">
      <c r="A24" s="27" t="s">
        <v>23</v>
      </c>
      <c r="B24" s="25">
        <v>610.23878850999995</v>
      </c>
      <c r="C24" s="25">
        <v>67.808546359999994</v>
      </c>
      <c r="D24" s="25">
        <v>3389.5740218000001</v>
      </c>
      <c r="E24" s="25">
        <v>29.278772661000001</v>
      </c>
      <c r="F24" s="25">
        <v>9.5122648805000001</v>
      </c>
      <c r="G24" s="25">
        <v>195.87818401000001</v>
      </c>
      <c r="H24" s="25">
        <v>226.4265571</v>
      </c>
      <c r="I24" s="51">
        <v>6.6144279084999997</v>
      </c>
      <c r="J24" s="51">
        <v>1.4251140656000001</v>
      </c>
      <c r="K24" s="25"/>
      <c r="L24" s="51">
        <v>46.128403075000001</v>
      </c>
      <c r="M24" s="25"/>
      <c r="N24" s="51">
        <v>2.0903549727000001</v>
      </c>
      <c r="O24" s="25">
        <v>6.1822746341999997</v>
      </c>
      <c r="P24" s="25">
        <v>0.61357529050000004</v>
      </c>
      <c r="Q24" s="51">
        <v>7.8022975100000003E-2</v>
      </c>
      <c r="R24" s="25"/>
      <c r="S24" s="27" t="s">
        <v>23</v>
      </c>
      <c r="T24" s="91">
        <v>0</v>
      </c>
      <c r="U24" s="25">
        <v>5.9458975247606302E-3</v>
      </c>
      <c r="V24" s="91">
        <v>6.1991756063560404</v>
      </c>
      <c r="W24" s="25">
        <v>0.32676095182345</v>
      </c>
      <c r="X24" s="25">
        <v>0.32676095182345</v>
      </c>
      <c r="Y24" s="25">
        <v>0.13171119348785501</v>
      </c>
      <c r="Z24" s="91">
        <v>0</v>
      </c>
      <c r="AA24" s="25">
        <v>2.4078494517995201</v>
      </c>
      <c r="AB24" s="91">
        <v>0.61525869508973496</v>
      </c>
      <c r="AC24" s="91">
        <v>864.11166960453102</v>
      </c>
      <c r="AD24" s="25">
        <v>0</v>
      </c>
      <c r="AE24" s="25">
        <v>611.90967761592105</v>
      </c>
      <c r="AF24" s="25">
        <v>6.8811541961938003</v>
      </c>
      <c r="AG24" s="25">
        <v>154.87297087516501</v>
      </c>
      <c r="AH24" s="25">
        <v>3.4921324054043699</v>
      </c>
      <c r="AI24" s="25">
        <v>3.4228168401197401</v>
      </c>
      <c r="AJ24" s="91">
        <v>0</v>
      </c>
      <c r="AK24" s="25">
        <v>21.1669835016157</v>
      </c>
      <c r="AL24" s="25">
        <v>21.1669835016157</v>
      </c>
      <c r="AM24" s="25">
        <v>0</v>
      </c>
      <c r="AN24" s="25">
        <v>0</v>
      </c>
      <c r="AO24" s="25">
        <v>7.6485677610363396</v>
      </c>
      <c r="AP24" s="25">
        <v>1.52031994594024E-2</v>
      </c>
      <c r="AQ24" s="91">
        <v>6.8195668278685104E-2</v>
      </c>
      <c r="AR24" s="25">
        <v>3.2138675330831098E-3</v>
      </c>
      <c r="AS24" s="25">
        <v>0</v>
      </c>
      <c r="AT24" s="25">
        <v>0</v>
      </c>
      <c r="AU24" s="25">
        <v>67.994680647277207</v>
      </c>
      <c r="AV24" s="25">
        <v>0</v>
      </c>
      <c r="AW24" s="91">
        <v>381.87214838649197</v>
      </c>
      <c r="AX24" s="25">
        <v>3058.9698067274098</v>
      </c>
      <c r="AY24" s="25">
        <v>339.88615959324699</v>
      </c>
      <c r="AZ24" s="25">
        <v>3398.8559663206502</v>
      </c>
      <c r="BA24" s="25">
        <v>0</v>
      </c>
      <c r="BB24" s="25">
        <v>14.579306634138501</v>
      </c>
      <c r="BC24" s="25">
        <v>7.9851698163219104E-2</v>
      </c>
      <c r="BD24" s="25">
        <v>110.425119209651</v>
      </c>
      <c r="BE24" s="25">
        <v>0.10838597570242001</v>
      </c>
      <c r="BF24" s="25">
        <v>0.26442807081025399</v>
      </c>
      <c r="BG24" s="25">
        <v>0.69790805226056396</v>
      </c>
      <c r="BH24" s="25">
        <v>0.15404639198178999</v>
      </c>
      <c r="BI24" s="25">
        <v>2.1221250351361701E-4</v>
      </c>
      <c r="BJ24" s="25">
        <v>3.6962184666853998E-2</v>
      </c>
      <c r="BK24" s="25">
        <v>29.359669823418301</v>
      </c>
      <c r="BL24" s="25">
        <v>9.5389902434870706</v>
      </c>
      <c r="BM24" s="25">
        <v>19.820679579931301</v>
      </c>
      <c r="BN24" s="25">
        <v>7.5238611749532897E-4</v>
      </c>
      <c r="BO24" s="25">
        <v>1.2547165131698699E-4</v>
      </c>
      <c r="BP24" s="25">
        <v>0.34665808448993302</v>
      </c>
      <c r="BQ24" s="25">
        <v>7.4476099141851504E-5</v>
      </c>
      <c r="BR24" s="25">
        <v>1.7230436623246601</v>
      </c>
      <c r="BS24" s="25">
        <v>0.42679284955549401</v>
      </c>
      <c r="BT24" s="25">
        <v>0.22899767742897001</v>
      </c>
      <c r="BU24" s="25">
        <v>4.3136713711315702</v>
      </c>
      <c r="BV24" s="25">
        <v>41.597172891211002</v>
      </c>
      <c r="BW24" s="25">
        <v>0.24988644658498499</v>
      </c>
      <c r="BX24" s="25">
        <v>0.906803804405936</v>
      </c>
      <c r="BY24" s="25">
        <v>3.89427608937538E-4</v>
      </c>
      <c r="BZ24" s="25">
        <v>196.41469492022</v>
      </c>
      <c r="CA24" s="25">
        <v>58.382105297985603</v>
      </c>
      <c r="CB24" s="25">
        <v>0</v>
      </c>
      <c r="CC24" s="25">
        <v>0</v>
      </c>
      <c r="CD24" s="25">
        <v>5.5084307621482598</v>
      </c>
      <c r="CE24" s="91">
        <v>0</v>
      </c>
      <c r="CF24" s="25">
        <v>5.1724972683886801</v>
      </c>
      <c r="CG24" s="25">
        <v>227.04665638739499</v>
      </c>
      <c r="CH24" s="25">
        <v>5.2579897077811397</v>
      </c>
      <c r="CJ24" s="22">
        <f t="shared" si="0"/>
        <v>2.7380906251483306E-3</v>
      </c>
      <c r="CK24" s="22">
        <f t="shared" si="1"/>
        <v>2.7449974563532689E-3</v>
      </c>
      <c r="CL24" s="22">
        <f t="shared" si="2"/>
        <v>2.7383808292585983E-3</v>
      </c>
      <c r="CM24" s="22">
        <f t="shared" si="3"/>
        <v>2.7629970475523502E-3</v>
      </c>
      <c r="CN24" s="22">
        <f t="shared" si="4"/>
        <v>2.8095688380016734E-3</v>
      </c>
      <c r="CO24" s="22">
        <f t="shared" si="5"/>
        <v>2.739002880446339E-3</v>
      </c>
      <c r="CP24" s="22">
        <f t="shared" si="6"/>
        <v>2.7386332033531276E-3</v>
      </c>
      <c r="CQ24" s="71">
        <f t="shared" si="7"/>
        <v>-0.95059875829872753</v>
      </c>
      <c r="CR24" s="71">
        <f t="shared" si="8"/>
        <v>0.68958366906986479</v>
      </c>
      <c r="CS24" s="22">
        <f t="shared" si="9"/>
        <v>0</v>
      </c>
      <c r="CT24" s="71">
        <f t="shared" si="10"/>
        <v>-0.54112906386114479</v>
      </c>
      <c r="CU24" s="22">
        <f t="shared" si="11"/>
        <v>0</v>
      </c>
      <c r="CV24" s="71">
        <f t="shared" si="12"/>
        <v>-1</v>
      </c>
      <c r="CW24" s="79">
        <f t="shared" si="14"/>
        <v>2.7337789334924488E-3</v>
      </c>
      <c r="CX24" s="79">
        <f t="shared" si="15"/>
        <v>2.7435990591523451E-3</v>
      </c>
      <c r="CY24" s="71">
        <f t="shared" si="13"/>
        <v>-1</v>
      </c>
    </row>
    <row r="25" spans="1:103" x14ac:dyDescent="0.25">
      <c r="A25" s="27" t="s">
        <v>24</v>
      </c>
      <c r="B25" s="25">
        <v>2700.105763</v>
      </c>
      <c r="C25" s="25">
        <v>2.1593100000000001</v>
      </c>
      <c r="D25" s="25">
        <v>10919.941841</v>
      </c>
      <c r="E25" s="25">
        <v>252.66771154</v>
      </c>
      <c r="F25" s="25">
        <v>241.19339346000001</v>
      </c>
      <c r="G25" s="25">
        <v>432.57510013000001</v>
      </c>
      <c r="H25" s="25">
        <v>1527.2136164999999</v>
      </c>
      <c r="I25" s="51">
        <v>35.010421270999998</v>
      </c>
      <c r="J25" s="51">
        <v>17.665759424000001</v>
      </c>
      <c r="K25" s="25"/>
      <c r="L25" s="51">
        <v>248.73646640000001</v>
      </c>
      <c r="M25" s="25"/>
      <c r="N25" s="51">
        <v>11.364461246999999</v>
      </c>
      <c r="O25" s="25">
        <v>32.106394803999997</v>
      </c>
      <c r="P25" s="25">
        <v>10.217702184</v>
      </c>
      <c r="Q25" s="51">
        <v>0.42532282490000001</v>
      </c>
      <c r="R25" s="25"/>
      <c r="S25" s="27" t="s">
        <v>24</v>
      </c>
      <c r="T25" s="91">
        <v>5.5600214440053796E-4</v>
      </c>
      <c r="U25" s="25">
        <v>3.86945839436614</v>
      </c>
      <c r="V25" s="91">
        <v>32.194203964463703</v>
      </c>
      <c r="W25" s="25">
        <v>3.9922041906391099</v>
      </c>
      <c r="X25" s="25">
        <v>3.9921597585453301</v>
      </c>
      <c r="Y25" s="25">
        <v>1.00956606731163</v>
      </c>
      <c r="Z25" s="91">
        <v>2.6656523998478901E-4</v>
      </c>
      <c r="AA25" s="25">
        <v>16.22752042586</v>
      </c>
      <c r="AB25" s="91">
        <v>10.245628902965199</v>
      </c>
      <c r="AC25" s="91">
        <v>7042.7620433249003</v>
      </c>
      <c r="AD25" s="25">
        <v>0</v>
      </c>
      <c r="AE25" s="25">
        <v>2707.4721256634498</v>
      </c>
      <c r="AF25" s="25">
        <v>54.142074233858096</v>
      </c>
      <c r="AG25" s="25">
        <v>1242.80957995071</v>
      </c>
      <c r="AH25" s="25">
        <v>29.7350593005294</v>
      </c>
      <c r="AI25" s="25">
        <v>3.4798386342614802</v>
      </c>
      <c r="AJ25" s="91">
        <v>3.1984403263942698E-4</v>
      </c>
      <c r="AK25" s="25">
        <v>166.887839266349</v>
      </c>
      <c r="AL25" s="25">
        <v>166.887839266349</v>
      </c>
      <c r="AM25" s="25">
        <v>0</v>
      </c>
      <c r="AN25" s="25">
        <v>0</v>
      </c>
      <c r="AO25" s="25">
        <v>30.912016655037199</v>
      </c>
      <c r="AP25" s="25">
        <v>1.7550742462051201E-2</v>
      </c>
      <c r="AQ25" s="91">
        <v>0.45614849775576599</v>
      </c>
      <c r="AR25" s="25">
        <v>9.4834271131070402E-2</v>
      </c>
      <c r="AS25" s="25">
        <v>1.17376491328229</v>
      </c>
      <c r="AT25" s="25">
        <v>4.0489332002877098E-4</v>
      </c>
      <c r="AU25" s="25">
        <v>2.1653116729222801</v>
      </c>
      <c r="AV25" s="25">
        <v>0</v>
      </c>
      <c r="AW25" s="91">
        <v>2779.28114563181</v>
      </c>
      <c r="AX25" s="25">
        <v>9854.8442128121696</v>
      </c>
      <c r="AY25" s="25">
        <v>1094.9812963904801</v>
      </c>
      <c r="AZ25" s="25">
        <v>10949.825509202599</v>
      </c>
      <c r="BA25" s="25">
        <v>4.6219340630631998E-6</v>
      </c>
      <c r="BB25" s="25">
        <v>104.165871740783</v>
      </c>
      <c r="BC25" s="25">
        <v>1.99196369781246</v>
      </c>
      <c r="BD25" s="25">
        <v>694.87806746235799</v>
      </c>
      <c r="BE25" s="25">
        <v>2.66062899915672</v>
      </c>
      <c r="BF25" s="25">
        <v>6.7517693248896196</v>
      </c>
      <c r="BG25" s="25">
        <v>16.419081081807999</v>
      </c>
      <c r="BH25" s="25">
        <v>3.8152724992146099</v>
      </c>
      <c r="BI25" s="25">
        <v>2.7263335703301899E-2</v>
      </c>
      <c r="BJ25" s="25">
        <v>0.90468713426698999</v>
      </c>
      <c r="BK25" s="25">
        <v>253.37516466282301</v>
      </c>
      <c r="BL25" s="25">
        <v>241.87034109982301</v>
      </c>
      <c r="BM25" s="25">
        <v>11.5048235629998</v>
      </c>
      <c r="BN25" s="25">
        <v>0</v>
      </c>
      <c r="BO25" s="25">
        <v>0</v>
      </c>
      <c r="BP25" s="25">
        <v>8.6737843011072595</v>
      </c>
      <c r="BQ25" s="25">
        <v>0</v>
      </c>
      <c r="BR25" s="25">
        <v>44.0155142126467</v>
      </c>
      <c r="BS25" s="25">
        <v>10.894103646554999</v>
      </c>
      <c r="BT25" s="25">
        <v>5.8436403201111098</v>
      </c>
      <c r="BU25" s="25">
        <v>110.010873993728</v>
      </c>
      <c r="BV25" s="25">
        <v>373.69715091872598</v>
      </c>
      <c r="BW25" s="25">
        <v>6.0460354904457203</v>
      </c>
      <c r="BX25" s="25">
        <v>23.236880296521601</v>
      </c>
      <c r="BY25" s="25">
        <v>0.57884276585595795</v>
      </c>
      <c r="BZ25" s="25">
        <v>433.759824363939</v>
      </c>
      <c r="CA25" s="25">
        <v>353.99502252116997</v>
      </c>
      <c r="CB25" s="25">
        <v>0</v>
      </c>
      <c r="CC25" s="25">
        <v>1.2357010147495801E-3</v>
      </c>
      <c r="CD25" s="25">
        <v>21.9933454141682</v>
      </c>
      <c r="CE25" s="91">
        <v>0</v>
      </c>
      <c r="CF25" s="25">
        <v>17.724257153243901</v>
      </c>
      <c r="CG25" s="25">
        <v>1531.3789293253301</v>
      </c>
      <c r="CH25" s="25">
        <v>16.194234886814201</v>
      </c>
      <c r="CJ25" s="22">
        <f t="shared" si="0"/>
        <v>2.7281756012643137E-3</v>
      </c>
      <c r="CK25" s="22">
        <f t="shared" si="1"/>
        <v>2.7794401555497096E-3</v>
      </c>
      <c r="CL25" s="22">
        <f t="shared" si="2"/>
        <v>2.7366142272295126E-3</v>
      </c>
      <c r="CM25" s="22">
        <f t="shared" si="3"/>
        <v>2.7999348175954571E-3</v>
      </c>
      <c r="CN25" s="22">
        <f t="shared" si="4"/>
        <v>2.8066591298872563E-3</v>
      </c>
      <c r="CO25" s="22">
        <f t="shared" si="5"/>
        <v>2.7387712181837403E-3</v>
      </c>
      <c r="CP25" s="22">
        <f t="shared" si="6"/>
        <v>2.7273937190764614E-3</v>
      </c>
      <c r="CQ25" s="71">
        <f t="shared" si="7"/>
        <v>-0.8859722444456235</v>
      </c>
      <c r="CR25" s="71">
        <f t="shared" si="8"/>
        <v>-8.1413935490713546E-2</v>
      </c>
      <c r="CS25" s="22">
        <f t="shared" si="9"/>
        <v>0</v>
      </c>
      <c r="CT25" s="71">
        <f t="shared" si="10"/>
        <v>-0.32905760992048494</v>
      </c>
      <c r="CU25" s="22">
        <f t="shared" si="11"/>
        <v>0</v>
      </c>
      <c r="CV25" s="71">
        <f t="shared" si="12"/>
        <v>-0.89671618497602423</v>
      </c>
      <c r="CW25" s="79">
        <f t="shared" si="14"/>
        <v>2.7349430230256366E-3</v>
      </c>
      <c r="CX25" s="79">
        <f t="shared" si="15"/>
        <v>2.7331701846751801E-3</v>
      </c>
      <c r="CY25" s="71">
        <f t="shared" si="13"/>
        <v>-0.99904803293798305</v>
      </c>
    </row>
    <row r="26" spans="1:103" x14ac:dyDescent="0.25">
      <c r="A26" s="27" t="s">
        <v>25</v>
      </c>
      <c r="B26" s="25">
        <v>990.97553205999998</v>
      </c>
      <c r="C26" s="25">
        <v>4.2668999999999999E-2</v>
      </c>
      <c r="D26" s="25">
        <v>4785.8763952999998</v>
      </c>
      <c r="E26" s="25">
        <v>98.752178499999999</v>
      </c>
      <c r="F26" s="25">
        <v>98.682744400000004</v>
      </c>
      <c r="G26" s="25">
        <v>4.5101424999999997</v>
      </c>
      <c r="H26" s="25">
        <v>283.36868341000002</v>
      </c>
      <c r="I26" s="51">
        <v>15.079010217</v>
      </c>
      <c r="J26" s="51">
        <v>3.9398896933000001</v>
      </c>
      <c r="K26" s="25"/>
      <c r="L26" s="51">
        <v>108.91951159</v>
      </c>
      <c r="M26" s="25"/>
      <c r="N26" s="51">
        <v>4.9940067445</v>
      </c>
      <c r="O26" s="25">
        <v>15.047096396000001</v>
      </c>
      <c r="P26" s="25">
        <v>0.95138880969999995</v>
      </c>
      <c r="Q26" s="51">
        <v>0.18357528870000001</v>
      </c>
      <c r="R26" s="25"/>
      <c r="S26" s="27" t="s">
        <v>25</v>
      </c>
      <c r="T26" s="91">
        <v>3.8398527110567299E-3</v>
      </c>
      <c r="U26" s="25">
        <v>7.73293954185754E-3</v>
      </c>
      <c r="V26" s="91">
        <v>15.0882523734379</v>
      </c>
      <c r="W26" s="25">
        <v>0.65917712600785205</v>
      </c>
      <c r="X26" s="25">
        <v>0.65886432406760698</v>
      </c>
      <c r="Y26" s="25">
        <v>0.27314373189635999</v>
      </c>
      <c r="Z26" s="91">
        <v>1.8415366019279499E-3</v>
      </c>
      <c r="AA26" s="25">
        <v>2.70324865200429</v>
      </c>
      <c r="AB26" s="91">
        <v>0.95400315029124305</v>
      </c>
      <c r="AC26" s="91">
        <v>1749.82293983572</v>
      </c>
      <c r="AD26" s="25">
        <v>0</v>
      </c>
      <c r="AE26" s="25">
        <v>993.69155940629298</v>
      </c>
      <c r="AF26" s="25">
        <v>13.780088893617201</v>
      </c>
      <c r="AG26" s="25">
        <v>309.43200748119801</v>
      </c>
      <c r="AH26" s="25">
        <v>6.9648542506569102</v>
      </c>
      <c r="AI26" s="25">
        <v>1.72268723960999E-2</v>
      </c>
      <c r="AJ26" s="91">
        <v>2.2098483787760899E-3</v>
      </c>
      <c r="AK26" s="25">
        <v>40.515541351850302</v>
      </c>
      <c r="AL26" s="25">
        <v>40.515541351850302</v>
      </c>
      <c r="AM26" s="25">
        <v>0</v>
      </c>
      <c r="AN26" s="25">
        <v>0</v>
      </c>
      <c r="AO26" s="25">
        <v>7.5749153019373301</v>
      </c>
      <c r="AP26" s="25">
        <v>4.6886992101311401E-3</v>
      </c>
      <c r="AQ26" s="91">
        <v>6.9930073540920498E-2</v>
      </c>
      <c r="AR26" s="25">
        <v>5.04590313596454E-3</v>
      </c>
      <c r="AS26" s="25">
        <v>2.4870015071016299E-2</v>
      </c>
      <c r="AT26" s="25">
        <v>9.4654885928999698E-4</v>
      </c>
      <c r="AU26" s="25">
        <v>4.2796556711145101E-2</v>
      </c>
      <c r="AV26" s="25">
        <v>0</v>
      </c>
      <c r="AW26" s="91">
        <v>593.49286760693599</v>
      </c>
      <c r="AX26" s="25">
        <v>4319.0871162838903</v>
      </c>
      <c r="AY26" s="25">
        <v>479.897883799444</v>
      </c>
      <c r="AZ26" s="25">
        <v>4798.9850000833303</v>
      </c>
      <c r="BA26" s="25">
        <v>3.3473616045900398E-5</v>
      </c>
      <c r="BB26" s="25">
        <v>26.389021308817899</v>
      </c>
      <c r="BC26" s="25">
        <v>0.79209859187486498</v>
      </c>
      <c r="BD26" s="25">
        <v>107.32479011623801</v>
      </c>
      <c r="BE26" s="25">
        <v>1.0686948377673799</v>
      </c>
      <c r="BF26" s="25">
        <v>2.80035985350287</v>
      </c>
      <c r="BG26" s="25">
        <v>6.76840509146425</v>
      </c>
      <c r="BH26" s="25">
        <v>1.5832552241273801</v>
      </c>
      <c r="BI26" s="25">
        <v>0</v>
      </c>
      <c r="BJ26" s="25">
        <v>0.37275876731868302</v>
      </c>
      <c r="BK26" s="25">
        <v>99.029874692152006</v>
      </c>
      <c r="BL26" s="25">
        <v>98.960249423877102</v>
      </c>
      <c r="BM26" s="25">
        <v>6.9625268274938701E-2</v>
      </c>
      <c r="BN26" s="25">
        <v>0</v>
      </c>
      <c r="BO26" s="25">
        <v>0</v>
      </c>
      <c r="BP26" s="25">
        <v>2.9487995115659902</v>
      </c>
      <c r="BQ26" s="25">
        <v>0</v>
      </c>
      <c r="BR26" s="25">
        <v>18.177683394787099</v>
      </c>
      <c r="BS26" s="25">
        <v>4.5221564090014601</v>
      </c>
      <c r="BT26" s="25">
        <v>2.4243436312328699</v>
      </c>
      <c r="BU26" s="25">
        <v>45.4294288375579</v>
      </c>
      <c r="BV26" s="25">
        <v>72.167893905123705</v>
      </c>
      <c r="BW26" s="25">
        <v>2.47383342041589</v>
      </c>
      <c r="BX26" s="25">
        <v>9.5984318532603492</v>
      </c>
      <c r="BY26" s="25">
        <v>0</v>
      </c>
      <c r="BZ26" s="25">
        <v>4.5224918546051498</v>
      </c>
      <c r="CA26" s="25">
        <v>47.044968611863197</v>
      </c>
      <c r="CB26" s="25">
        <v>0</v>
      </c>
      <c r="CC26" s="25">
        <v>1.63366639066121E-3</v>
      </c>
      <c r="CD26" s="25">
        <v>2.2934074622688798</v>
      </c>
      <c r="CE26" s="91">
        <v>0</v>
      </c>
      <c r="CF26" s="25">
        <v>1.2444515794639399</v>
      </c>
      <c r="CG26" s="25">
        <v>284.14219106356398</v>
      </c>
      <c r="CH26" s="25">
        <v>2.5923516346341602</v>
      </c>
      <c r="CJ26" s="22">
        <f t="shared" si="0"/>
        <v>2.7407612584006342E-3</v>
      </c>
      <c r="CK26" s="22">
        <f t="shared" si="1"/>
        <v>2.9894469320842307E-3</v>
      </c>
      <c r="CL26" s="22">
        <f t="shared" si="2"/>
        <v>2.7390186667177424E-3</v>
      </c>
      <c r="CM26" s="22">
        <f t="shared" si="3"/>
        <v>2.8120513022607081E-3</v>
      </c>
      <c r="CN26" s="22">
        <f t="shared" si="4"/>
        <v>2.8120926871699091E-3</v>
      </c>
      <c r="CO26" s="22">
        <f t="shared" si="5"/>
        <v>2.7381295835220455E-3</v>
      </c>
      <c r="CP26" s="22">
        <f t="shared" si="6"/>
        <v>2.7296864433138373E-3</v>
      </c>
      <c r="CQ26" s="71">
        <f t="shared" si="7"/>
        <v>-0.95630586394027328</v>
      </c>
      <c r="CR26" s="71">
        <f t="shared" si="8"/>
        <v>-0.31387707209130411</v>
      </c>
      <c r="CS26" s="22">
        <f t="shared" si="9"/>
        <v>0</v>
      </c>
      <c r="CT26" s="71">
        <f t="shared" si="10"/>
        <v>-0.6280231084366148</v>
      </c>
      <c r="CU26" s="22">
        <f t="shared" si="11"/>
        <v>0</v>
      </c>
      <c r="CV26" s="71">
        <f t="shared" si="12"/>
        <v>-0.99502002773656517</v>
      </c>
      <c r="CW26" s="79">
        <f t="shared" si="14"/>
        <v>2.7351441337771926E-3</v>
      </c>
      <c r="CX26" s="79">
        <f t="shared" si="15"/>
        <v>2.7479202662342422E-3</v>
      </c>
      <c r="CY26" s="71">
        <f t="shared" si="13"/>
        <v>-0.99484381113605735</v>
      </c>
    </row>
    <row r="27" spans="1:103" x14ac:dyDescent="0.25">
      <c r="A27" s="27" t="s">
        <v>26</v>
      </c>
      <c r="B27" s="25">
        <v>928.63473317</v>
      </c>
      <c r="C27" s="25"/>
      <c r="D27" s="25">
        <v>1440.2317309</v>
      </c>
      <c r="E27" s="25">
        <v>38.276823735999997</v>
      </c>
      <c r="F27" s="25">
        <v>38.276823735999997</v>
      </c>
      <c r="G27" s="25">
        <v>105.40111865</v>
      </c>
      <c r="H27" s="25">
        <v>864.27649152000004</v>
      </c>
      <c r="I27" s="51"/>
      <c r="J27" s="51"/>
      <c r="K27" s="25"/>
      <c r="L27" s="51"/>
      <c r="M27" s="25"/>
      <c r="N27" s="51"/>
      <c r="O27" s="25"/>
      <c r="P27" s="25"/>
      <c r="Q27" s="51"/>
      <c r="R27" s="25"/>
      <c r="S27" s="27" t="s">
        <v>26</v>
      </c>
      <c r="T27" s="91">
        <v>0.60525743445229196</v>
      </c>
      <c r="U27" s="25">
        <v>1.21883146299927</v>
      </c>
      <c r="V27" s="91">
        <v>0</v>
      </c>
      <c r="W27" s="25">
        <v>2.8570282733879999</v>
      </c>
      <c r="X27" s="25">
        <v>2.8089506986951598</v>
      </c>
      <c r="Y27" s="25">
        <v>1.90196967765101</v>
      </c>
      <c r="Z27" s="91">
        <v>0.29018881342045999</v>
      </c>
      <c r="AA27" s="25">
        <v>14.0083736974745</v>
      </c>
      <c r="AB27" s="91">
        <v>0</v>
      </c>
      <c r="AC27" s="91">
        <v>5621.8300726581501</v>
      </c>
      <c r="AD27" s="25">
        <v>0</v>
      </c>
      <c r="AE27" s="25">
        <v>931.16487637118996</v>
      </c>
      <c r="AF27" s="25">
        <v>31.3070877357667</v>
      </c>
      <c r="AG27" s="25">
        <v>767.73500312608996</v>
      </c>
      <c r="AH27" s="25">
        <v>16.558269996854701</v>
      </c>
      <c r="AI27" s="25">
        <v>1.12762733555162</v>
      </c>
      <c r="AJ27" s="91">
        <v>0.34821865048473899</v>
      </c>
      <c r="AK27" s="25">
        <v>57.185537351453299</v>
      </c>
      <c r="AL27" s="25">
        <v>57.185537351453299</v>
      </c>
      <c r="AM27" s="25">
        <v>0</v>
      </c>
      <c r="AN27" s="25">
        <v>0</v>
      </c>
      <c r="AO27" s="25">
        <v>17.7500903556328</v>
      </c>
      <c r="AP27" s="25">
        <v>0.341607885346421</v>
      </c>
      <c r="AQ27" s="91">
        <v>9.1989013652378002</v>
      </c>
      <c r="AR27" s="25">
        <v>0.79515469821921902</v>
      </c>
      <c r="AS27" s="25">
        <v>1.29654165874611</v>
      </c>
      <c r="AT27" s="25">
        <v>0.149201660150135</v>
      </c>
      <c r="AU27" s="25">
        <v>0</v>
      </c>
      <c r="AV27" s="25">
        <v>0</v>
      </c>
      <c r="AW27" s="91">
        <v>1639.2156519001001</v>
      </c>
      <c r="AX27" s="25">
        <v>1299.7552579416499</v>
      </c>
      <c r="AY27" s="25">
        <v>144.41763310372201</v>
      </c>
      <c r="AZ27" s="25">
        <v>1444.1728910453701</v>
      </c>
      <c r="BA27" s="25">
        <v>2.4743488778738499E-3</v>
      </c>
      <c r="BB27" s="25">
        <v>57.503163139427997</v>
      </c>
      <c r="BC27" s="25">
        <v>0.30441264266935603</v>
      </c>
      <c r="BD27" s="25">
        <v>369.95742643853902</v>
      </c>
      <c r="BE27" s="25">
        <v>0.41086797894585803</v>
      </c>
      <c r="BF27" s="25">
        <v>1.0756743072250901</v>
      </c>
      <c r="BG27" s="25">
        <v>2.88468016248064</v>
      </c>
      <c r="BH27" s="25">
        <v>0.60820252208755499</v>
      </c>
      <c r="BI27" s="25">
        <v>0</v>
      </c>
      <c r="BJ27" s="25">
        <v>0.143199667190264</v>
      </c>
      <c r="BK27" s="25">
        <v>38.3836582032378</v>
      </c>
      <c r="BL27" s="25">
        <v>38.3836582032378</v>
      </c>
      <c r="BM27" s="25">
        <v>0</v>
      </c>
      <c r="BN27" s="25">
        <v>0</v>
      </c>
      <c r="BO27" s="25">
        <v>0</v>
      </c>
      <c r="BP27" s="25">
        <v>1.13568908601884</v>
      </c>
      <c r="BQ27" s="25">
        <v>0</v>
      </c>
      <c r="BR27" s="25">
        <v>6.9984358617040403</v>
      </c>
      <c r="BS27" s="25">
        <v>1.7368964245440499</v>
      </c>
      <c r="BT27" s="25">
        <v>0.93158334297855405</v>
      </c>
      <c r="BU27" s="25">
        <v>17.514702829301601</v>
      </c>
      <c r="BV27" s="25">
        <v>242.554594026199</v>
      </c>
      <c r="BW27" s="25">
        <v>0.95034762953532104</v>
      </c>
      <c r="BX27" s="25">
        <v>3.6877369274183298</v>
      </c>
      <c r="BY27" s="25">
        <v>1.22882113832349E-3</v>
      </c>
      <c r="BZ27" s="25">
        <v>105.689957505029</v>
      </c>
      <c r="CA27" s="25">
        <v>182.77783888470901</v>
      </c>
      <c r="CB27" s="25">
        <v>0</v>
      </c>
      <c r="CC27" s="25">
        <v>0.25742636138855901</v>
      </c>
      <c r="CD27" s="25">
        <v>13.8935643147082</v>
      </c>
      <c r="CE27" s="91">
        <v>0</v>
      </c>
      <c r="CF27" s="25">
        <v>15.2166971834663</v>
      </c>
      <c r="CG27" s="25">
        <v>866.65143141696603</v>
      </c>
      <c r="CH27" s="25">
        <v>9.3934721603670592</v>
      </c>
      <c r="CJ27" s="22">
        <f t="shared" si="0"/>
        <v>2.7245838550029535E-3</v>
      </c>
      <c r="CK27" s="22">
        <f t="shared" si="1"/>
        <v>0</v>
      </c>
      <c r="CL27" s="22">
        <f t="shared" si="2"/>
        <v>2.736476402243442E-3</v>
      </c>
      <c r="CM27" s="22">
        <f t="shared" si="3"/>
        <v>2.7911006402896381E-3</v>
      </c>
      <c r="CN27" s="22">
        <f t="shared" si="4"/>
        <v>2.7911006402896381E-3</v>
      </c>
      <c r="CO27" s="22">
        <f t="shared" si="5"/>
        <v>2.7403775095417248E-3</v>
      </c>
      <c r="CP27" s="22">
        <f t="shared" si="6"/>
        <v>2.7478936662840374E-3</v>
      </c>
      <c r="CQ27" s="71">
        <f t="shared" si="7"/>
        <v>2.8089506986951596E+50</v>
      </c>
      <c r="CR27" s="71">
        <f t="shared" si="8"/>
        <v>1.40083736974745E+51</v>
      </c>
      <c r="CS27" s="22">
        <f t="shared" si="9"/>
        <v>0</v>
      </c>
      <c r="CT27" s="71">
        <f t="shared" si="10"/>
        <v>5.7185537351453295E+51</v>
      </c>
      <c r="CU27" s="22">
        <f t="shared" si="11"/>
        <v>0</v>
      </c>
      <c r="CV27" s="71">
        <f t="shared" si="12"/>
        <v>1.2965416587461101E+50</v>
      </c>
      <c r="CW27" s="79">
        <f t="shared" si="14"/>
        <v>0</v>
      </c>
      <c r="CX27" s="79">
        <f t="shared" si="15"/>
        <v>0</v>
      </c>
      <c r="CY27" s="71">
        <f t="shared" si="13"/>
        <v>1.4920166015013499E+49</v>
      </c>
    </row>
    <row r="28" spans="1:103" x14ac:dyDescent="0.25">
      <c r="A28" s="27" t="s">
        <v>27</v>
      </c>
      <c r="B28" s="25">
        <v>1193.8328280999999</v>
      </c>
      <c r="C28" s="25">
        <v>1.0001680900000001E-2</v>
      </c>
      <c r="D28" s="25">
        <v>4554.0307788</v>
      </c>
      <c r="E28" s="25">
        <v>106.73158434</v>
      </c>
      <c r="F28" s="25">
        <v>106.42522267</v>
      </c>
      <c r="G28" s="25">
        <v>4.9454230123</v>
      </c>
      <c r="H28" s="25">
        <v>405.32463501000001</v>
      </c>
      <c r="I28" s="51">
        <v>27.042988252000001</v>
      </c>
      <c r="J28" s="51">
        <v>4.1683091073999998</v>
      </c>
      <c r="K28" s="25"/>
      <c r="L28" s="51">
        <v>164.49316911</v>
      </c>
      <c r="M28" s="25"/>
      <c r="N28" s="51">
        <v>9.0200123996000006</v>
      </c>
      <c r="O28" s="25">
        <v>21.326517427999999</v>
      </c>
      <c r="P28" s="25">
        <v>1.5761847338999999</v>
      </c>
      <c r="Q28" s="51">
        <v>0.2216013215</v>
      </c>
      <c r="R28" s="25"/>
      <c r="S28" s="27" t="s">
        <v>27</v>
      </c>
      <c r="T28" s="91">
        <v>0</v>
      </c>
      <c r="U28" s="25">
        <v>19.285176191578199</v>
      </c>
      <c r="V28" s="91">
        <v>21.384992834364599</v>
      </c>
      <c r="W28" s="25">
        <v>0.71785612184478498</v>
      </c>
      <c r="X28" s="25">
        <v>0.71785612184478498</v>
      </c>
      <c r="Y28" s="25">
        <v>0.28932146480794901</v>
      </c>
      <c r="Z28" s="91">
        <v>0</v>
      </c>
      <c r="AA28" s="25">
        <v>8.5057097327279703</v>
      </c>
      <c r="AB28" s="91">
        <v>1.58050420132384</v>
      </c>
      <c r="AC28" s="91">
        <v>1936.11378860064</v>
      </c>
      <c r="AD28" s="25">
        <v>0</v>
      </c>
      <c r="AE28" s="25">
        <v>1197.1124109459199</v>
      </c>
      <c r="AF28" s="25">
        <v>15.164495644440599</v>
      </c>
      <c r="AG28" s="25">
        <v>335.92050162105897</v>
      </c>
      <c r="AH28" s="25">
        <v>7.6888907224580203</v>
      </c>
      <c r="AI28" s="25">
        <v>0</v>
      </c>
      <c r="AJ28" s="91">
        <v>0</v>
      </c>
      <c r="AK28" s="25">
        <v>53.269668914287202</v>
      </c>
      <c r="AL28" s="25">
        <v>53.269668914287202</v>
      </c>
      <c r="AM28" s="25">
        <v>0</v>
      </c>
      <c r="AN28" s="25">
        <v>0</v>
      </c>
      <c r="AO28" s="25">
        <v>7.5017429359891201</v>
      </c>
      <c r="AP28" s="25">
        <v>0</v>
      </c>
      <c r="AQ28" s="91">
        <v>3.32175422245429</v>
      </c>
      <c r="AR28" s="25">
        <v>0.80265416570488801</v>
      </c>
      <c r="AS28" s="25">
        <v>9.5729760475143095</v>
      </c>
      <c r="AT28" s="25">
        <v>0</v>
      </c>
      <c r="AU28" s="25">
        <v>1.00289283430942E-2</v>
      </c>
      <c r="AV28" s="25">
        <v>0</v>
      </c>
      <c r="AW28" s="91">
        <v>761.51334661838598</v>
      </c>
      <c r="AX28" s="25">
        <v>4109.8725109553197</v>
      </c>
      <c r="AY28" s="25">
        <v>456.652791550313</v>
      </c>
      <c r="AZ28" s="25">
        <v>4566.52530250563</v>
      </c>
      <c r="BA28" s="25">
        <v>0</v>
      </c>
      <c r="BB28" s="25">
        <v>30.5018340553315</v>
      </c>
      <c r="BC28" s="25">
        <v>0.80036523933024195</v>
      </c>
      <c r="BD28" s="25">
        <v>118.306886356844</v>
      </c>
      <c r="BE28" s="25">
        <v>1.0799428377570099</v>
      </c>
      <c r="BF28" s="25">
        <v>2.8296211845757901</v>
      </c>
      <c r="BG28" s="25">
        <v>7.0256801146928698</v>
      </c>
      <c r="BH28" s="25">
        <v>1.59979967138171</v>
      </c>
      <c r="BI28" s="25">
        <v>0.160246543097604</v>
      </c>
      <c r="BJ28" s="25">
        <v>0.37665084932305898</v>
      </c>
      <c r="BK28" s="25">
        <v>107.032085549133</v>
      </c>
      <c r="BL28" s="25">
        <v>106.724881710112</v>
      </c>
      <c r="BM28" s="25">
        <v>0.307203839020948</v>
      </c>
      <c r="BN28" s="25">
        <v>0</v>
      </c>
      <c r="BO28" s="25">
        <v>0</v>
      </c>
      <c r="BP28" s="25">
        <v>7.9727898857518298</v>
      </c>
      <c r="BQ28" s="25">
        <v>0</v>
      </c>
      <c r="BR28" s="25">
        <v>18.565456404385699</v>
      </c>
      <c r="BS28" s="25">
        <v>4.5692931357731901</v>
      </c>
      <c r="BT28" s="25">
        <v>2.4692963700704098</v>
      </c>
      <c r="BU28" s="25">
        <v>46.410331423050501</v>
      </c>
      <c r="BV28" s="25">
        <v>74.106199002320807</v>
      </c>
      <c r="BW28" s="25">
        <v>2.4996254996954699</v>
      </c>
      <c r="BX28" s="25">
        <v>10.3657818806664</v>
      </c>
      <c r="BY28" s="25">
        <v>6.7056018635669095E-7</v>
      </c>
      <c r="BZ28" s="25">
        <v>4.9589756437620096</v>
      </c>
      <c r="CA28" s="25">
        <v>43.615191587981499</v>
      </c>
      <c r="CB28" s="25">
        <v>0</v>
      </c>
      <c r="CC28" s="25">
        <v>0</v>
      </c>
      <c r="CD28" s="25">
        <v>43.0622061042165</v>
      </c>
      <c r="CE28" s="91">
        <v>0</v>
      </c>
      <c r="CF28" s="25">
        <v>10.451583680583299</v>
      </c>
      <c r="CG28" s="25">
        <v>406.43649278702702</v>
      </c>
      <c r="CH28" s="25">
        <v>15.643065162710901</v>
      </c>
      <c r="CJ28" s="22">
        <f t="shared" si="0"/>
        <v>2.7471039233688201E-3</v>
      </c>
      <c r="CK28" s="22">
        <f t="shared" si="1"/>
        <v>2.7242863841216488E-3</v>
      </c>
      <c r="CL28" s="22">
        <f t="shared" si="2"/>
        <v>2.7436186342425836E-3</v>
      </c>
      <c r="CM28" s="22">
        <f t="shared" si="3"/>
        <v>2.8154853222804041E-3</v>
      </c>
      <c r="CN28" s="22">
        <f t="shared" si="4"/>
        <v>2.8156768911931514E-3</v>
      </c>
      <c r="CO28" s="22">
        <f t="shared" si="5"/>
        <v>2.7404392765395754E-3</v>
      </c>
      <c r="CP28" s="22">
        <f t="shared" si="6"/>
        <v>2.7431290402557961E-3</v>
      </c>
      <c r="CQ28" s="71">
        <f t="shared" si="7"/>
        <v>-0.97345500004824004</v>
      </c>
      <c r="CR28" s="71">
        <f t="shared" si="8"/>
        <v>1.0405659737728621</v>
      </c>
      <c r="CS28" s="22">
        <f t="shared" si="9"/>
        <v>0</v>
      </c>
      <c r="CT28" s="71">
        <f t="shared" si="10"/>
        <v>-0.67615877788417666</v>
      </c>
      <c r="CU28" s="22">
        <f t="shared" si="11"/>
        <v>0</v>
      </c>
      <c r="CV28" s="71">
        <f t="shared" si="12"/>
        <v>6.1304089553006667E-2</v>
      </c>
      <c r="CW28" s="79">
        <f t="shared" si="14"/>
        <v>2.7419107016425828E-3</v>
      </c>
      <c r="CX28" s="79">
        <f t="shared" si="15"/>
        <v>2.7404575941756873E-3</v>
      </c>
      <c r="CY28" s="71">
        <f t="shared" si="13"/>
        <v>-1</v>
      </c>
    </row>
    <row r="29" spans="1:103" x14ac:dyDescent="0.25">
      <c r="A29" s="27" t="s">
        <v>28</v>
      </c>
      <c r="B29" s="25">
        <v>102.50407475</v>
      </c>
      <c r="C29" s="25"/>
      <c r="D29" s="25">
        <v>209.17349093000001</v>
      </c>
      <c r="E29" s="25">
        <v>13.561668409999999</v>
      </c>
      <c r="F29" s="25">
        <v>13.530873858</v>
      </c>
      <c r="G29" s="25">
        <v>18.918048038999999</v>
      </c>
      <c r="H29" s="25">
        <v>54.200930475</v>
      </c>
      <c r="I29" s="51">
        <v>0.19843722829999999</v>
      </c>
      <c r="J29" s="51">
        <v>8.8582607199999996E-2</v>
      </c>
      <c r="K29" s="25"/>
      <c r="L29" s="51">
        <v>3.0253104253999998</v>
      </c>
      <c r="M29" s="25"/>
      <c r="N29" s="51">
        <v>3.3615804399999998E-2</v>
      </c>
      <c r="O29" s="25">
        <v>7.5563476899999996E-2</v>
      </c>
      <c r="P29" s="25">
        <v>6.6037557999999996E-3</v>
      </c>
      <c r="Q29" s="51">
        <v>8.1338369999999997E-3</v>
      </c>
      <c r="R29" s="25"/>
      <c r="S29" s="27" t="s">
        <v>28</v>
      </c>
      <c r="T29" s="91">
        <v>0.16565595582543399</v>
      </c>
      <c r="U29" s="25">
        <v>0.33872651170759999</v>
      </c>
      <c r="V29" s="91">
        <v>7.5771886608349298E-2</v>
      </c>
      <c r="W29" s="25">
        <v>0.20894940408116799</v>
      </c>
      <c r="X29" s="25">
        <v>0.19577902056990801</v>
      </c>
      <c r="Y29" s="25">
        <v>0.37901347286558701</v>
      </c>
      <c r="Z29" s="91">
        <v>7.9422634800217898E-2</v>
      </c>
      <c r="AA29" s="25">
        <v>0.90117190783524304</v>
      </c>
      <c r="AB29" s="91">
        <v>6.62269971565456E-3</v>
      </c>
      <c r="AC29" s="91">
        <v>46.861968535309998</v>
      </c>
      <c r="AD29" s="25">
        <v>0</v>
      </c>
      <c r="AE29" s="25">
        <v>102.78469843862</v>
      </c>
      <c r="AF29" s="25">
        <v>0.936925762657696</v>
      </c>
      <c r="AG29" s="25">
        <v>2.7592270903015601</v>
      </c>
      <c r="AH29" s="25">
        <v>0.32062240396488401</v>
      </c>
      <c r="AI29" s="25">
        <v>0.31720531302647298</v>
      </c>
      <c r="AJ29" s="91">
        <v>9.5306484229402702E-2</v>
      </c>
      <c r="AK29" s="25">
        <v>14.16249767723</v>
      </c>
      <c r="AL29" s="25">
        <v>14.16249767723</v>
      </c>
      <c r="AM29" s="25">
        <v>0</v>
      </c>
      <c r="AN29" s="25">
        <v>0</v>
      </c>
      <c r="AO29" s="25">
        <v>1.7897070940916799</v>
      </c>
      <c r="AP29" s="25">
        <v>9.5504737394434699E-2</v>
      </c>
      <c r="AQ29" s="91">
        <v>2.5203888979120199</v>
      </c>
      <c r="AR29" s="25">
        <v>0.217630080146826</v>
      </c>
      <c r="AS29" s="25">
        <v>0.340396607919973</v>
      </c>
      <c r="AT29" s="25">
        <v>4.0876793931457198E-2</v>
      </c>
      <c r="AU29" s="25">
        <v>0</v>
      </c>
      <c r="AV29" s="25">
        <v>0</v>
      </c>
      <c r="AW29" s="91">
        <v>58.505874766668498</v>
      </c>
      <c r="AX29" s="25">
        <v>188.775718806779</v>
      </c>
      <c r="AY29" s="25">
        <v>20.975045848106301</v>
      </c>
      <c r="AZ29" s="25">
        <v>209.75076465488499</v>
      </c>
      <c r="BA29" s="25">
        <v>1.31518132392731E-3</v>
      </c>
      <c r="BB29" s="25">
        <v>1.5690333768269999</v>
      </c>
      <c r="BC29" s="25">
        <v>0.10732305708317499</v>
      </c>
      <c r="BD29" s="25">
        <v>21.652690757586001</v>
      </c>
      <c r="BE29" s="25">
        <v>0.14486198757475</v>
      </c>
      <c r="BF29" s="25">
        <v>0.37984319325826499</v>
      </c>
      <c r="BG29" s="25">
        <v>0.94110798641953097</v>
      </c>
      <c r="BH29" s="25">
        <v>0.21456251376510799</v>
      </c>
      <c r="BI29" s="25">
        <v>6.5035466856263804E-6</v>
      </c>
      <c r="BJ29" s="25">
        <v>5.0505970954105098E-2</v>
      </c>
      <c r="BK29" s="25">
        <v>13.599977136732001</v>
      </c>
      <c r="BL29" s="25">
        <v>13.569107322548501</v>
      </c>
      <c r="BM29" s="25">
        <v>3.0869814183435599E-2</v>
      </c>
      <c r="BN29" s="25">
        <v>0</v>
      </c>
      <c r="BO29" s="25">
        <v>4.8424103132216804E-6</v>
      </c>
      <c r="BP29" s="25">
        <v>0.46960160567028703</v>
      </c>
      <c r="BQ29" s="25">
        <v>0</v>
      </c>
      <c r="BR29" s="25">
        <v>2.4647634336987498</v>
      </c>
      <c r="BS29" s="25">
        <v>0.61270978461945502</v>
      </c>
      <c r="BT29" s="25">
        <v>0.32851348512155798</v>
      </c>
      <c r="BU29" s="25">
        <v>6.1618250054839798</v>
      </c>
      <c r="BV29" s="25">
        <v>1.12982450546007</v>
      </c>
      <c r="BW29" s="25">
        <v>0.33518311574816401</v>
      </c>
      <c r="BX29" s="25">
        <v>1.3582105910040401</v>
      </c>
      <c r="BY29" s="25">
        <v>8.4246190380131303E-5</v>
      </c>
      <c r="BZ29" s="25">
        <v>18.969860494889101</v>
      </c>
      <c r="CA29" s="25">
        <v>18.988961074308701</v>
      </c>
      <c r="CB29" s="25">
        <v>0</v>
      </c>
      <c r="CC29" s="25">
        <v>7.0456624270467602E-2</v>
      </c>
      <c r="CD29" s="25">
        <v>2.5586024944716201</v>
      </c>
      <c r="CE29" s="91">
        <v>0</v>
      </c>
      <c r="CF29" s="25">
        <v>2.7611262096878599</v>
      </c>
      <c r="CG29" s="25">
        <v>54.349508391562999</v>
      </c>
      <c r="CH29" s="25">
        <v>1.3438296228650799</v>
      </c>
      <c r="CJ29" s="22">
        <f t="shared" si="0"/>
        <v>2.7376832511723818E-3</v>
      </c>
      <c r="CK29" s="22">
        <f t="shared" si="1"/>
        <v>0</v>
      </c>
      <c r="CL29" s="22">
        <f t="shared" si="2"/>
        <v>2.7597843413062315E-3</v>
      </c>
      <c r="CM29" s="22">
        <f t="shared" si="3"/>
        <v>2.8247797817968828E-3</v>
      </c>
      <c r="CN29" s="22">
        <f t="shared" si="4"/>
        <v>2.8256463662098062E-3</v>
      </c>
      <c r="CO29" s="22">
        <f t="shared" si="5"/>
        <v>2.7387844550500057E-3</v>
      </c>
      <c r="CP29" s="22">
        <f t="shared" si="6"/>
        <v>2.7412429133763729E-3</v>
      </c>
      <c r="CQ29" s="71">
        <f t="shared" si="7"/>
        <v>-1.339571083946642E-2</v>
      </c>
      <c r="CR29" s="71">
        <f t="shared" si="8"/>
        <v>9.1732375724796125</v>
      </c>
      <c r="CS29" s="22">
        <f t="shared" si="9"/>
        <v>0</v>
      </c>
      <c r="CT29" s="71">
        <f t="shared" si="10"/>
        <v>3.6813370153105742</v>
      </c>
      <c r="CU29" s="22">
        <f t="shared" si="11"/>
        <v>0</v>
      </c>
      <c r="CV29" s="71">
        <f t="shared" si="12"/>
        <v>9.1260884276198677</v>
      </c>
      <c r="CW29" s="79">
        <f t="shared" si="14"/>
        <v>2.758074626781798E-3</v>
      </c>
      <c r="CX29" s="79">
        <f t="shared" si="15"/>
        <v>2.868657810538727E-3</v>
      </c>
      <c r="CY29" s="71">
        <f t="shared" si="13"/>
        <v>4.025524107682168</v>
      </c>
    </row>
    <row r="30" spans="1:103" x14ac:dyDescent="0.25">
      <c r="B30" s="25"/>
      <c r="C30" s="25"/>
      <c r="D30" s="25"/>
      <c r="E30" s="25"/>
      <c r="F30" s="25"/>
      <c r="G30" s="25"/>
      <c r="H30" s="25"/>
      <c r="I30" s="51"/>
      <c r="J30" s="51"/>
      <c r="K30" s="25"/>
      <c r="L30" s="51"/>
      <c r="M30" s="25"/>
      <c r="N30" s="51"/>
      <c r="O30" s="25"/>
      <c r="P30" s="25"/>
      <c r="Q30" s="51"/>
      <c r="R30" s="25"/>
      <c r="AC30" s="91"/>
      <c r="CJ30" s="22">
        <f t="shared" si="0"/>
        <v>0</v>
      </c>
      <c r="CK30" s="22">
        <f t="shared" si="1"/>
        <v>0</v>
      </c>
      <c r="CL30" s="22">
        <f t="shared" si="2"/>
        <v>0</v>
      </c>
      <c r="CM30" s="22">
        <f t="shared" si="3"/>
        <v>0</v>
      </c>
      <c r="CN30" s="22">
        <f t="shared" si="4"/>
        <v>0</v>
      </c>
      <c r="CO30" s="22">
        <f t="shared" si="5"/>
        <v>0</v>
      </c>
      <c r="CP30" s="22">
        <f t="shared" si="6"/>
        <v>0</v>
      </c>
      <c r="CQ30" s="71">
        <f t="shared" si="7"/>
        <v>0</v>
      </c>
      <c r="CR30" s="71">
        <f t="shared" si="8"/>
        <v>0</v>
      </c>
      <c r="CS30" s="22">
        <f t="shared" si="9"/>
        <v>0</v>
      </c>
      <c r="CT30" s="71">
        <f t="shared" si="10"/>
        <v>0</v>
      </c>
      <c r="CU30" s="22">
        <f t="shared" si="11"/>
        <v>0</v>
      </c>
      <c r="CV30" s="71">
        <f t="shared" si="12"/>
        <v>0</v>
      </c>
      <c r="CW30" s="79">
        <f t="shared" si="14"/>
        <v>0</v>
      </c>
      <c r="CX30" s="79">
        <f t="shared" si="15"/>
        <v>0</v>
      </c>
      <c r="CY30" s="71">
        <f t="shared" si="13"/>
        <v>0</v>
      </c>
    </row>
    <row r="31" spans="1:103" x14ac:dyDescent="0.25">
      <c r="A31" s="27" t="s">
        <v>30</v>
      </c>
      <c r="B31" s="25">
        <v>117.6559634</v>
      </c>
      <c r="C31" s="25">
        <v>6.3353121000000003</v>
      </c>
      <c r="D31" s="25">
        <v>265.62224792000001</v>
      </c>
      <c r="E31" s="25">
        <v>26.2746651</v>
      </c>
      <c r="F31" s="25">
        <v>24.801162300000001</v>
      </c>
      <c r="G31" s="25">
        <v>8.0419427999999993</v>
      </c>
      <c r="H31" s="25">
        <v>161.40362038999999</v>
      </c>
      <c r="I31" s="51">
        <v>5.4934205477000004</v>
      </c>
      <c r="J31" s="51">
        <v>1.9097431852</v>
      </c>
      <c r="K31" s="25"/>
      <c r="L31" s="51">
        <v>36.710080370999997</v>
      </c>
      <c r="M31" s="25"/>
      <c r="N31" s="51">
        <v>1.1495946316000001</v>
      </c>
      <c r="O31" s="25">
        <v>2.1662571340999999</v>
      </c>
      <c r="P31" s="25">
        <v>0.65365709829999996</v>
      </c>
      <c r="Q31" s="51">
        <v>7.3555970000000002E-3</v>
      </c>
      <c r="R31" s="25"/>
      <c r="S31" s="27" t="s">
        <v>30</v>
      </c>
      <c r="T31" s="91">
        <v>0</v>
      </c>
      <c r="U31" s="25">
        <v>8.5772199221448702</v>
      </c>
      <c r="V31" s="91">
        <v>2.1721974620293998</v>
      </c>
      <c r="W31" s="25">
        <v>0.26195659573769497</v>
      </c>
      <c r="X31" s="25">
        <v>0.26195659573769497</v>
      </c>
      <c r="Y31" s="25">
        <v>0.10537914853486301</v>
      </c>
      <c r="Z31" s="91">
        <v>0</v>
      </c>
      <c r="AA31" s="25">
        <v>1.0326885301417901</v>
      </c>
      <c r="AB31" s="91">
        <v>0.65544802545798397</v>
      </c>
      <c r="AC31" s="91">
        <v>739.82308528655301</v>
      </c>
      <c r="AD31" s="25">
        <v>0</v>
      </c>
      <c r="AE31" s="25">
        <v>117.979214912063</v>
      </c>
      <c r="AF31" s="25">
        <v>5.4911991885659601</v>
      </c>
      <c r="AG31" s="25">
        <v>122.253211043372</v>
      </c>
      <c r="AH31" s="25">
        <v>2.7898654285336502</v>
      </c>
      <c r="AI31" s="25">
        <v>0</v>
      </c>
      <c r="AJ31" s="91">
        <v>0</v>
      </c>
      <c r="AK31" s="25">
        <v>36.975653711225</v>
      </c>
      <c r="AL31" s="25">
        <v>36.975653711225</v>
      </c>
      <c r="AM31" s="25">
        <v>0</v>
      </c>
      <c r="AN31" s="25">
        <v>0</v>
      </c>
      <c r="AO31" s="25">
        <v>2.7240272421457301</v>
      </c>
      <c r="AP31" s="25">
        <v>0</v>
      </c>
      <c r="AQ31" s="91">
        <v>1.4773846219970499</v>
      </c>
      <c r="AR31" s="25">
        <v>0.356981630251822</v>
      </c>
      <c r="AS31" s="25">
        <v>4.2577437361715402</v>
      </c>
      <c r="AT31" s="25">
        <v>0</v>
      </c>
      <c r="AU31" s="25">
        <v>6.3527626841272804</v>
      </c>
      <c r="AV31" s="25">
        <v>0</v>
      </c>
      <c r="AW31" s="91">
        <v>292.62967818030398</v>
      </c>
      <c r="AX31" s="25">
        <v>239.71631087374701</v>
      </c>
      <c r="AY31" s="25">
        <v>26.635088258734399</v>
      </c>
      <c r="AZ31" s="25">
        <v>266.35139913248099</v>
      </c>
      <c r="BA31" s="25">
        <v>0</v>
      </c>
      <c r="BB31" s="25">
        <v>10.599809228911401</v>
      </c>
      <c r="BC31" s="25">
        <v>0.19583468531776799</v>
      </c>
      <c r="BD31" s="25">
        <v>38.288112343457897</v>
      </c>
      <c r="BE31" s="25">
        <v>0.26421545274668301</v>
      </c>
      <c r="BF31" s="25">
        <v>0.69234787061073699</v>
      </c>
      <c r="BG31" s="25">
        <v>1.6771012869480699</v>
      </c>
      <c r="BH31" s="25">
        <v>0.39143032744148099</v>
      </c>
      <c r="BI31" s="25">
        <v>9.5872323947155495E-3</v>
      </c>
      <c r="BJ31" s="25">
        <v>9.2158382358614996E-2</v>
      </c>
      <c r="BK31" s="25">
        <v>26.3485203523982</v>
      </c>
      <c r="BL31" s="25">
        <v>24.870969696467998</v>
      </c>
      <c r="BM31" s="25">
        <v>1.4775506559301499</v>
      </c>
      <c r="BN31" s="25">
        <v>0</v>
      </c>
      <c r="BO31" s="25">
        <v>0</v>
      </c>
      <c r="BP31" s="25">
        <v>1.0376128882201501</v>
      </c>
      <c r="BQ31" s="25">
        <v>0</v>
      </c>
      <c r="BR31" s="25">
        <v>4.5060587641991496</v>
      </c>
      <c r="BS31" s="25">
        <v>1.1180361535960099</v>
      </c>
      <c r="BT31" s="25">
        <v>0.60058166415891101</v>
      </c>
      <c r="BU31" s="25">
        <v>11.261464166625199</v>
      </c>
      <c r="BV31" s="25">
        <v>26.1112229974736</v>
      </c>
      <c r="BW31" s="25">
        <v>0.61161045762441102</v>
      </c>
      <c r="BX31" s="25">
        <v>2.4129303637074999</v>
      </c>
      <c r="BY31" s="25">
        <v>5.1857118448827702E-10</v>
      </c>
      <c r="BZ31" s="25">
        <v>8.0639522884527306</v>
      </c>
      <c r="CA31" s="25">
        <v>12.522259445726201</v>
      </c>
      <c r="CB31" s="25">
        <v>0</v>
      </c>
      <c r="CC31" s="25">
        <v>0</v>
      </c>
      <c r="CD31" s="25">
        <v>17.775177523748599</v>
      </c>
      <c r="CE31" s="91">
        <v>0</v>
      </c>
      <c r="CF31" s="25">
        <v>3.7335400537045902</v>
      </c>
      <c r="CG31" s="25">
        <v>161.84581149379699</v>
      </c>
      <c r="CH31" s="25">
        <v>6.4463747623499996</v>
      </c>
      <c r="CJ31" s="22">
        <f t="shared" si="0"/>
        <v>2.7474299025883079E-3</v>
      </c>
      <c r="CK31" s="22">
        <f t="shared" si="1"/>
        <v>2.7544947828663509E-3</v>
      </c>
      <c r="CL31" s="22">
        <f t="shared" si="2"/>
        <v>2.745068299778078E-3</v>
      </c>
      <c r="CM31" s="22">
        <f t="shared" si="3"/>
        <v>2.8108922460899463E-3</v>
      </c>
      <c r="CN31" s="22">
        <f t="shared" si="4"/>
        <v>2.8146824581683836E-3</v>
      </c>
      <c r="CO31" s="22">
        <f t="shared" si="5"/>
        <v>2.7368372295226125E-3</v>
      </c>
      <c r="CP31" s="22">
        <f t="shared" si="6"/>
        <v>2.7396603789216936E-3</v>
      </c>
      <c r="CQ31" s="71">
        <f t="shared" si="7"/>
        <v>-0.95231448357847426</v>
      </c>
      <c r="CR31" s="71">
        <f t="shared" si="8"/>
        <v>-0.45925266907883189</v>
      </c>
      <c r="CS31" s="22">
        <f t="shared" si="9"/>
        <v>0</v>
      </c>
      <c r="CT31" s="71">
        <f t="shared" si="10"/>
        <v>7.2343437426740029E-3</v>
      </c>
      <c r="CU31" s="22">
        <f t="shared" si="11"/>
        <v>0</v>
      </c>
      <c r="CV31" s="71">
        <f t="shared" si="12"/>
        <v>2.7036913874985946</v>
      </c>
      <c r="CW31" s="79">
        <f t="shared" si="14"/>
        <v>2.74220813212366E-3</v>
      </c>
      <c r="CX31" s="79">
        <f t="shared" si="15"/>
        <v>2.7398572778323223E-3</v>
      </c>
      <c r="CY31" s="71">
        <f t="shared" si="13"/>
        <v>-1</v>
      </c>
    </row>
    <row r="32" spans="1:103" x14ac:dyDescent="0.25">
      <c r="A32" s="27" t="s">
        <v>31</v>
      </c>
      <c r="B32" s="25">
        <v>38731.955233000001</v>
      </c>
      <c r="C32" s="25"/>
      <c r="D32" s="25">
        <v>44061.984042999997</v>
      </c>
      <c r="E32" s="25">
        <v>1150.2833535</v>
      </c>
      <c r="F32" s="25">
        <v>1103.6778850000001</v>
      </c>
      <c r="G32" s="25">
        <v>12863.880685</v>
      </c>
      <c r="H32" s="25">
        <v>32933.981505999996</v>
      </c>
      <c r="I32" s="51"/>
      <c r="J32" s="51"/>
      <c r="K32" s="25"/>
      <c r="L32" s="51"/>
      <c r="M32" s="25"/>
      <c r="N32" s="51"/>
      <c r="O32" s="25"/>
      <c r="P32" s="25"/>
      <c r="Q32" s="51"/>
      <c r="R32" s="25"/>
      <c r="S32" s="27" t="s">
        <v>31</v>
      </c>
      <c r="T32" s="91">
        <v>4.9766177385207701E-2</v>
      </c>
      <c r="U32" s="25">
        <v>0.508257655907009</v>
      </c>
      <c r="V32" s="91">
        <v>0</v>
      </c>
      <c r="W32" s="25">
        <v>146.86090013693601</v>
      </c>
      <c r="X32" s="25">
        <v>146.85695456700799</v>
      </c>
      <c r="Y32" s="25">
        <v>35.442707123847001</v>
      </c>
      <c r="Z32" s="91">
        <v>2.3859454973792601E-2</v>
      </c>
      <c r="AA32" s="25">
        <v>345.341636118672</v>
      </c>
      <c r="AB32" s="91">
        <v>0</v>
      </c>
      <c r="AC32" s="91">
        <v>232379.25680108601</v>
      </c>
      <c r="AD32" s="25">
        <v>0</v>
      </c>
      <c r="AE32" s="25">
        <v>38838.108098621597</v>
      </c>
      <c r="AF32" s="25">
        <v>1898.85400568401</v>
      </c>
      <c r="AG32" s="25">
        <v>42202.243089735697</v>
      </c>
      <c r="AH32" s="25">
        <v>1049.3639382911599</v>
      </c>
      <c r="AI32" s="25">
        <v>3.1704119773162698</v>
      </c>
      <c r="AJ32" s="91">
        <v>2.8632772036574501E-2</v>
      </c>
      <c r="AK32" s="25">
        <v>2737.0174590136698</v>
      </c>
      <c r="AL32" s="25">
        <v>2737.0174590136698</v>
      </c>
      <c r="AM32" s="25">
        <v>0</v>
      </c>
      <c r="AN32" s="25">
        <v>0</v>
      </c>
      <c r="AO32" s="25">
        <v>923.72061714887604</v>
      </c>
      <c r="AP32" s="25">
        <v>8.2030084090541897E-2</v>
      </c>
      <c r="AQ32" s="91">
        <v>2.4027672789421302</v>
      </c>
      <c r="AR32" s="25">
        <v>6.5380356553514804E-2</v>
      </c>
      <c r="AS32" s="25">
        <v>7.10043487119429</v>
      </c>
      <c r="AT32" s="25">
        <v>1.22655771332198E-2</v>
      </c>
      <c r="AU32" s="25">
        <v>0</v>
      </c>
      <c r="AV32" s="25">
        <v>0</v>
      </c>
      <c r="AW32" s="91">
        <v>75211.845875097104</v>
      </c>
      <c r="AX32" s="25">
        <v>39764.3556464801</v>
      </c>
      <c r="AY32" s="25">
        <v>4418.3076804029997</v>
      </c>
      <c r="AZ32" s="25">
        <v>44182.663326883099</v>
      </c>
      <c r="BA32" s="25">
        <v>3.47311412137436E-3</v>
      </c>
      <c r="BB32" s="25">
        <v>3498.4295599699799</v>
      </c>
      <c r="BC32" s="25">
        <v>9.1367992634357993</v>
      </c>
      <c r="BD32" s="25">
        <v>11740.459651134401</v>
      </c>
      <c r="BE32" s="25">
        <v>12.158736455519</v>
      </c>
      <c r="BF32" s="25">
        <v>30.490917919718601</v>
      </c>
      <c r="BG32" s="25">
        <v>73.941035394985406</v>
      </c>
      <c r="BH32" s="25">
        <v>17.231358926569499</v>
      </c>
      <c r="BI32" s="25">
        <v>0.85067641330048005</v>
      </c>
      <c r="BJ32" s="25">
        <v>4.0957764589141199</v>
      </c>
      <c r="BK32" s="25">
        <v>1171.8717508217401</v>
      </c>
      <c r="BL32" s="25">
        <v>1106.7742297406</v>
      </c>
      <c r="BM32" s="25">
        <v>65.097521081146795</v>
      </c>
      <c r="BN32" s="25">
        <v>3.7138224287218402E-4</v>
      </c>
      <c r="BO32" s="25">
        <v>8.2036918599844694E-5</v>
      </c>
      <c r="BP32" s="25">
        <v>47.339495041695002</v>
      </c>
      <c r="BQ32" s="25">
        <v>2.1935995414386201E-4</v>
      </c>
      <c r="BR32" s="25">
        <v>199.15650681084799</v>
      </c>
      <c r="BS32" s="25">
        <v>49.206825633360197</v>
      </c>
      <c r="BT32" s="25">
        <v>26.417784722410399</v>
      </c>
      <c r="BU32" s="25">
        <v>497.73603438548798</v>
      </c>
      <c r="BV32" s="25">
        <v>10052.969422844</v>
      </c>
      <c r="BW32" s="25">
        <v>27.444783986066799</v>
      </c>
      <c r="BX32" s="25">
        <v>107.991132852505</v>
      </c>
      <c r="BY32" s="25">
        <v>3.57569269666718</v>
      </c>
      <c r="BZ32" s="25">
        <v>12899.0176193195</v>
      </c>
      <c r="CA32" s="25">
        <v>4190.1512269704799</v>
      </c>
      <c r="CB32" s="25">
        <v>0</v>
      </c>
      <c r="CC32" s="25">
        <v>2.1166266091701101E-2</v>
      </c>
      <c r="CD32" s="25">
        <v>195.773099883296</v>
      </c>
      <c r="CE32" s="91">
        <v>0</v>
      </c>
      <c r="CF32" s="25">
        <v>122.231391292144</v>
      </c>
      <c r="CG32" s="25">
        <v>33024.239437600903</v>
      </c>
      <c r="CH32" s="25">
        <v>307.00519058733403</v>
      </c>
      <c r="CJ32" s="22">
        <f t="shared" si="0"/>
        <v>2.7407050582138629E-3</v>
      </c>
      <c r="CK32" s="22">
        <f t="shared" si="1"/>
        <v>0</v>
      </c>
      <c r="CL32" s="22">
        <f t="shared" si="2"/>
        <v>2.7388526981747307E-3</v>
      </c>
      <c r="CM32" s="22">
        <f t="shared" si="3"/>
        <v>1.8767895106933843E-2</v>
      </c>
      <c r="CN32" s="22">
        <f t="shared" si="4"/>
        <v>2.8054786479661939E-3</v>
      </c>
      <c r="CO32" s="22">
        <f t="shared" si="5"/>
        <v>2.7314412485550926E-3</v>
      </c>
      <c r="CP32" s="22">
        <f t="shared" si="6"/>
        <v>2.7405715153044422E-3</v>
      </c>
      <c r="CQ32" s="71">
        <f t="shared" si="7"/>
        <v>1.4685695456700798E+52</v>
      </c>
      <c r="CR32" s="71">
        <f t="shared" si="8"/>
        <v>3.4534163611867202E+52</v>
      </c>
      <c r="CS32" s="22">
        <f t="shared" si="9"/>
        <v>0</v>
      </c>
      <c r="CT32" s="71">
        <f t="shared" si="10"/>
        <v>2.7370174590136696E+53</v>
      </c>
      <c r="CU32" s="22">
        <f t="shared" si="11"/>
        <v>0</v>
      </c>
      <c r="CV32" s="71">
        <f t="shared" si="12"/>
        <v>7.1004348711942903E+50</v>
      </c>
      <c r="CW32" s="79">
        <f t="shared" si="14"/>
        <v>0</v>
      </c>
      <c r="CX32" s="79">
        <f t="shared" si="15"/>
        <v>0</v>
      </c>
      <c r="CY32" s="71">
        <f t="shared" si="13"/>
        <v>1.2265577133219799E+48</v>
      </c>
    </row>
    <row r="33" spans="1:103" x14ac:dyDescent="0.25">
      <c r="A33" s="27" t="s">
        <v>32</v>
      </c>
      <c r="B33" s="25">
        <v>1208.4757849</v>
      </c>
      <c r="C33" s="25">
        <v>0.12485208</v>
      </c>
      <c r="D33" s="25">
        <v>1490.3711439000001</v>
      </c>
      <c r="E33" s="25">
        <v>103.85383009</v>
      </c>
      <c r="F33" s="25">
        <v>92.577539975999997</v>
      </c>
      <c r="G33" s="25">
        <v>13.305019817</v>
      </c>
      <c r="H33" s="25">
        <v>576.08229655000002</v>
      </c>
      <c r="I33" s="51">
        <v>7.9987814624000002</v>
      </c>
      <c r="J33" s="51">
        <v>1.8001865497</v>
      </c>
      <c r="K33" s="25"/>
      <c r="L33" s="51">
        <v>124.49686384</v>
      </c>
      <c r="M33" s="25"/>
      <c r="N33" s="51">
        <v>2.4438081393000002</v>
      </c>
      <c r="O33" s="25">
        <v>6.3237236678000004</v>
      </c>
      <c r="P33" s="25">
        <v>0.54296975010000004</v>
      </c>
      <c r="Q33" s="51">
        <v>9.1578072299999994E-2</v>
      </c>
      <c r="R33" s="25"/>
      <c r="S33" s="27" t="s">
        <v>32</v>
      </c>
      <c r="T33" s="91">
        <v>9.9939380611452095E-3</v>
      </c>
      <c r="U33" s="25">
        <v>0.659550107404002</v>
      </c>
      <c r="V33" s="91">
        <v>6.3378397780784104</v>
      </c>
      <c r="W33" s="25">
        <v>1.53894484727971</v>
      </c>
      <c r="X33" s="25">
        <v>1.53815053255394</v>
      </c>
      <c r="Y33" s="25">
        <v>0.63808539839164802</v>
      </c>
      <c r="Z33" s="91">
        <v>4.7916776885860999E-3</v>
      </c>
      <c r="AA33" s="25">
        <v>7.0865007143156298</v>
      </c>
      <c r="AB33" s="91">
        <v>0.54411794827461801</v>
      </c>
      <c r="AC33" s="91">
        <v>4062.9246710744601</v>
      </c>
      <c r="AD33" s="25">
        <v>0</v>
      </c>
      <c r="AE33" s="25">
        <v>1211.44273920931</v>
      </c>
      <c r="AF33" s="25">
        <v>35.756562418445903</v>
      </c>
      <c r="AG33" s="25">
        <v>720.69173456293402</v>
      </c>
      <c r="AH33" s="25">
        <v>16.3559558595894</v>
      </c>
      <c r="AI33" s="25">
        <v>6.4768853846922506E-2</v>
      </c>
      <c r="AJ33" s="91">
        <v>5.7495794639461804E-3</v>
      </c>
      <c r="AK33" s="25">
        <v>87.097403451034893</v>
      </c>
      <c r="AL33" s="25">
        <v>87.097403451034893</v>
      </c>
      <c r="AM33" s="25">
        <v>0</v>
      </c>
      <c r="AN33" s="25">
        <v>0</v>
      </c>
      <c r="AO33" s="25">
        <v>15.953462655372</v>
      </c>
      <c r="AP33" s="25">
        <v>5.66998704237834E-3</v>
      </c>
      <c r="AQ33" s="91">
        <v>0.25676664008494399</v>
      </c>
      <c r="AR33" s="25">
        <v>4.9964219485551499E-2</v>
      </c>
      <c r="AS33" s="25">
        <v>0.31626034135088299</v>
      </c>
      <c r="AT33" s="25">
        <v>2.4640779154814201E-3</v>
      </c>
      <c r="AU33" s="25">
        <v>0.12521779659055199</v>
      </c>
      <c r="AV33" s="25">
        <v>0</v>
      </c>
      <c r="AW33" s="91">
        <v>1298.6562512430201</v>
      </c>
      <c r="AX33" s="25">
        <v>1344.60007455039</v>
      </c>
      <c r="AY33" s="25">
        <v>149.39989316710501</v>
      </c>
      <c r="AZ33" s="25">
        <v>1493.9999677175001</v>
      </c>
      <c r="BA33" s="25">
        <v>4.0861044309594697E-5</v>
      </c>
      <c r="BB33" s="25">
        <v>62.266658081928199</v>
      </c>
      <c r="BC33" s="25">
        <v>0.74295653541449702</v>
      </c>
      <c r="BD33" s="25">
        <v>177.99669048345601</v>
      </c>
      <c r="BE33" s="25">
        <v>1.0022355369632401</v>
      </c>
      <c r="BF33" s="25">
        <v>2.6271846260685501</v>
      </c>
      <c r="BG33" s="25">
        <v>6.3469428819920699</v>
      </c>
      <c r="BH33" s="25">
        <v>1.4846705655186101</v>
      </c>
      <c r="BI33" s="25">
        <v>1.2365614510821899E-4</v>
      </c>
      <c r="BJ33" s="25">
        <v>0.350148531269806</v>
      </c>
      <c r="BK33" s="25">
        <v>104.113337260314</v>
      </c>
      <c r="BL33" s="25">
        <v>92.806208452419199</v>
      </c>
      <c r="BM33" s="25">
        <v>11.307128807894699</v>
      </c>
      <c r="BN33" s="25">
        <v>0</v>
      </c>
      <c r="BO33" s="25">
        <v>7.1329221713321705E-7</v>
      </c>
      <c r="BP33" s="25">
        <v>2.7678442551409002</v>
      </c>
      <c r="BQ33" s="25">
        <v>9.2159129615238498E-4</v>
      </c>
      <c r="BR33" s="25">
        <v>17.045990092428699</v>
      </c>
      <c r="BS33" s="25">
        <v>4.2405728236247198</v>
      </c>
      <c r="BT33" s="25">
        <v>2.27348976662973</v>
      </c>
      <c r="BU33" s="25">
        <v>42.6011455934566</v>
      </c>
      <c r="BV33" s="25">
        <v>158.31608177557999</v>
      </c>
      <c r="BW33" s="25">
        <v>2.3201662510733798</v>
      </c>
      <c r="BX33" s="25">
        <v>9.0012863263832497</v>
      </c>
      <c r="BY33" s="25">
        <v>5.2870572154521699E-4</v>
      </c>
      <c r="BZ33" s="25">
        <v>13.3395169928956</v>
      </c>
      <c r="CA33" s="25">
        <v>55.253752659585103</v>
      </c>
      <c r="CB33" s="25">
        <v>0</v>
      </c>
      <c r="CC33" s="25">
        <v>4.2508413906314499E-3</v>
      </c>
      <c r="CD33" s="25">
        <v>5.3604303467481698</v>
      </c>
      <c r="CE33" s="91">
        <v>0</v>
      </c>
      <c r="CF33" s="25">
        <v>2.8866445920656099</v>
      </c>
      <c r="CG33" s="25">
        <v>577.50392811477298</v>
      </c>
      <c r="CH33" s="25">
        <v>5.8326831844584603</v>
      </c>
      <c r="CJ33" s="22">
        <f t="shared" si="0"/>
        <v>2.4551210263228833E-3</v>
      </c>
      <c r="CK33" s="22">
        <f t="shared" si="1"/>
        <v>2.929199021369803E-3</v>
      </c>
      <c r="CL33" s="22">
        <f t="shared" si="2"/>
        <v>2.4348457311137326E-3</v>
      </c>
      <c r="CM33" s="22">
        <f t="shared" si="3"/>
        <v>2.4987732285762158E-3</v>
      </c>
      <c r="CN33" s="22">
        <f t="shared" si="4"/>
        <v>2.4700210923565506E-3</v>
      </c>
      <c r="CO33" s="22">
        <f t="shared" si="5"/>
        <v>2.5927940258700564E-3</v>
      </c>
      <c r="CP33" s="22">
        <f t="shared" si="6"/>
        <v>2.4677577722605187E-3</v>
      </c>
      <c r="CQ33" s="71">
        <f t="shared" si="7"/>
        <v>-0.80770189312155238</v>
      </c>
      <c r="CR33" s="71">
        <f t="shared" si="8"/>
        <v>2.9365368636359328</v>
      </c>
      <c r="CS33" s="22">
        <f t="shared" si="9"/>
        <v>0</v>
      </c>
      <c r="CT33" s="71">
        <f t="shared" si="10"/>
        <v>-0.30040483941049217</v>
      </c>
      <c r="CU33" s="22">
        <f t="shared" si="11"/>
        <v>0</v>
      </c>
      <c r="CV33" s="71">
        <f t="shared" si="12"/>
        <v>-0.87058708240432003</v>
      </c>
      <c r="CW33" s="79">
        <f t="shared" si="14"/>
        <v>2.2322465401656169E-3</v>
      </c>
      <c r="CX33" s="79">
        <f t="shared" si="15"/>
        <v>2.1146632467214047E-3</v>
      </c>
      <c r="CY33" s="71">
        <f t="shared" si="13"/>
        <v>-0.97309314496805122</v>
      </c>
    </row>
    <row r="34" spans="1:103" x14ac:dyDescent="0.25">
      <c r="A34" s="27" t="s">
        <v>33</v>
      </c>
      <c r="B34" s="25">
        <v>369.45315419000002</v>
      </c>
      <c r="C34" s="25">
        <v>3.9759750000000003E-2</v>
      </c>
      <c r="D34" s="25">
        <v>630.58674082000005</v>
      </c>
      <c r="E34" s="25">
        <v>28.714160199999998</v>
      </c>
      <c r="F34" s="25">
        <v>28.714160199999998</v>
      </c>
      <c r="G34" s="25">
        <v>2.0406859000000002</v>
      </c>
      <c r="H34" s="25">
        <v>186.00312312</v>
      </c>
      <c r="I34" s="51">
        <v>15.249511882</v>
      </c>
      <c r="J34" s="51">
        <v>2.7699233916999999</v>
      </c>
      <c r="K34" s="25"/>
      <c r="L34" s="51">
        <v>76.729737771000003</v>
      </c>
      <c r="M34" s="25"/>
      <c r="N34" s="51">
        <v>3.4786544288000001</v>
      </c>
      <c r="O34" s="25">
        <v>13.314470016</v>
      </c>
      <c r="P34" s="25">
        <v>1.1878145090000001</v>
      </c>
      <c r="Q34" s="51">
        <v>0.1580402451</v>
      </c>
      <c r="R34" s="25"/>
      <c r="S34" s="27" t="s">
        <v>33</v>
      </c>
      <c r="T34" s="91">
        <v>2.3128758862282599E-2</v>
      </c>
      <c r="U34" s="25">
        <v>0.89394557229008298</v>
      </c>
      <c r="V34" s="91">
        <v>13.3508943287323</v>
      </c>
      <c r="W34" s="25">
        <v>0.59730006374259004</v>
      </c>
      <c r="X34" s="25">
        <v>0.59546137726557502</v>
      </c>
      <c r="Y34" s="25">
        <v>0.28189521775161402</v>
      </c>
      <c r="Z34" s="91">
        <v>1.10865395146479E-2</v>
      </c>
      <c r="AA34" s="25">
        <v>2.3251453234602102</v>
      </c>
      <c r="AB34" s="91">
        <v>1.1910614675729301</v>
      </c>
      <c r="AC34" s="91">
        <v>1457.2838995408999</v>
      </c>
      <c r="AD34" s="25">
        <v>0</v>
      </c>
      <c r="AE34" s="25">
        <v>370.46159727685</v>
      </c>
      <c r="AF34" s="25">
        <v>12.0406029137333</v>
      </c>
      <c r="AG34" s="25">
        <v>265.51066312722901</v>
      </c>
      <c r="AH34" s="25">
        <v>6.0965230401550796</v>
      </c>
      <c r="AI34" s="25">
        <v>0.100631484199249</v>
      </c>
      <c r="AJ34" s="91">
        <v>1.3305326071859601E-2</v>
      </c>
      <c r="AK34" s="25">
        <v>16.318556868696302</v>
      </c>
      <c r="AL34" s="25">
        <v>16.318556868696302</v>
      </c>
      <c r="AM34" s="25">
        <v>0</v>
      </c>
      <c r="AN34" s="25">
        <v>0</v>
      </c>
      <c r="AO34" s="25">
        <v>6.0064576466409898</v>
      </c>
      <c r="AP34" s="25">
        <v>1.28355458414126E-2</v>
      </c>
      <c r="AQ34" s="91">
        <v>0.53642587703185995</v>
      </c>
      <c r="AR34" s="25">
        <v>6.4062866210089206E-2</v>
      </c>
      <c r="AS34" s="25">
        <v>0.45673801745557902</v>
      </c>
      <c r="AT34" s="25">
        <v>5.7136284981365503E-3</v>
      </c>
      <c r="AU34" s="25">
        <v>3.9878578018816301E-2</v>
      </c>
      <c r="AV34" s="25">
        <v>0</v>
      </c>
      <c r="AW34" s="91">
        <v>453.04157661954298</v>
      </c>
      <c r="AX34" s="25">
        <v>569.08024865953496</v>
      </c>
      <c r="AY34" s="25">
        <v>63.232086973219197</v>
      </c>
      <c r="AZ34" s="25">
        <v>632.31233563275396</v>
      </c>
      <c r="BA34" s="25">
        <v>1.01678514525702E-4</v>
      </c>
      <c r="BB34" s="25">
        <v>22.977103352045098</v>
      </c>
      <c r="BC34" s="25">
        <v>0.230274493658955</v>
      </c>
      <c r="BD34" s="25">
        <v>56.333850240910301</v>
      </c>
      <c r="BE34" s="25">
        <v>0.31070025388426897</v>
      </c>
      <c r="BF34" s="25">
        <v>0.81410244977595703</v>
      </c>
      <c r="BG34" s="25">
        <v>1.98765995039599</v>
      </c>
      <c r="BH34" s="25">
        <v>0.46027938722531903</v>
      </c>
      <c r="BI34" s="25">
        <v>0</v>
      </c>
      <c r="BJ34" s="25">
        <v>0.108364777911892</v>
      </c>
      <c r="BK34" s="25">
        <v>28.794895584361001</v>
      </c>
      <c r="BL34" s="25">
        <v>28.794895584361001</v>
      </c>
      <c r="BM34" s="25">
        <v>0</v>
      </c>
      <c r="BN34" s="25">
        <v>0</v>
      </c>
      <c r="BO34" s="25">
        <v>0</v>
      </c>
      <c r="BP34" s="25">
        <v>0.85734774186081397</v>
      </c>
      <c r="BQ34" s="25">
        <v>0</v>
      </c>
      <c r="BR34" s="25">
        <v>5.2856365454675602</v>
      </c>
      <c r="BS34" s="25">
        <v>1.3146564234417399</v>
      </c>
      <c r="BT34" s="25">
        <v>0.70482724868686897</v>
      </c>
      <c r="BU34" s="25">
        <v>13.211437080419</v>
      </c>
      <c r="BV34" s="25">
        <v>55.356886812186801</v>
      </c>
      <c r="BW34" s="25">
        <v>0.71916666876105695</v>
      </c>
      <c r="BX34" s="25">
        <v>2.7904424591455999</v>
      </c>
      <c r="BY34" s="25">
        <v>1.03725921394202E-7</v>
      </c>
      <c r="BZ34" s="25">
        <v>2.0462816858744399</v>
      </c>
      <c r="CA34" s="25">
        <v>14.7224822260323</v>
      </c>
      <c r="CB34" s="25">
        <v>0</v>
      </c>
      <c r="CC34" s="25">
        <v>4.8555172576993398E-2</v>
      </c>
      <c r="CD34" s="25">
        <v>2.9349659350926198</v>
      </c>
      <c r="CE34" s="91">
        <v>0</v>
      </c>
      <c r="CF34" s="25">
        <v>0.94817521744076505</v>
      </c>
      <c r="CG34" s="25">
        <v>186.51270389787999</v>
      </c>
      <c r="CH34" s="25">
        <v>2.6031111250571901</v>
      </c>
      <c r="CJ34" s="22">
        <f t="shared" si="0"/>
        <v>2.7295560354895867E-3</v>
      </c>
      <c r="CK34" s="22">
        <f t="shared" si="1"/>
        <v>2.9886510558113952E-3</v>
      </c>
      <c r="CL34" s="22">
        <f t="shared" si="2"/>
        <v>2.7364907966665915E-3</v>
      </c>
      <c r="CM34" s="22">
        <f t="shared" si="3"/>
        <v>2.8116923426861136E-3</v>
      </c>
      <c r="CN34" s="22">
        <f t="shared" si="4"/>
        <v>2.8116923426861136E-3</v>
      </c>
      <c r="CO34" s="22">
        <f t="shared" si="5"/>
        <v>2.7421103240041801E-3</v>
      </c>
      <c r="CP34" s="22">
        <f t="shared" si="6"/>
        <v>2.7396356003723294E-3</v>
      </c>
      <c r="CQ34" s="71">
        <f t="shared" si="7"/>
        <v>-0.96095210247559215</v>
      </c>
      <c r="CR34" s="71">
        <f t="shared" si="8"/>
        <v>-0.16057414063239261</v>
      </c>
      <c r="CS34" s="22">
        <f t="shared" si="9"/>
        <v>0</v>
      </c>
      <c r="CT34" s="71">
        <f t="shared" si="10"/>
        <v>-0.78732421949102627</v>
      </c>
      <c r="CU34" s="22">
        <f t="shared" si="11"/>
        <v>0</v>
      </c>
      <c r="CV34" s="71">
        <f t="shared" si="12"/>
        <v>-0.86870267604789486</v>
      </c>
      <c r="CW34" s="79">
        <f t="shared" si="14"/>
        <v>2.7356937744070649E-3</v>
      </c>
      <c r="CX34" s="79">
        <f t="shared" si="15"/>
        <v>2.7335569218324839E-3</v>
      </c>
      <c r="CY34" s="71">
        <f t="shared" si="13"/>
        <v>-0.96384700305595417</v>
      </c>
    </row>
    <row r="35" spans="1:103" x14ac:dyDescent="0.25">
      <c r="A35" s="27" t="s">
        <v>34</v>
      </c>
      <c r="B35" s="25">
        <v>10687.006313</v>
      </c>
      <c r="C35" s="25"/>
      <c r="D35" s="25">
        <v>15858.846638999999</v>
      </c>
      <c r="E35" s="25">
        <v>3250.9547637000001</v>
      </c>
      <c r="F35" s="25">
        <v>2927.3019537999999</v>
      </c>
      <c r="G35" s="25">
        <v>17786.363605999999</v>
      </c>
      <c r="H35" s="25">
        <v>5586.9238655999998</v>
      </c>
      <c r="I35" s="51"/>
      <c r="J35" s="51"/>
      <c r="K35" s="25"/>
      <c r="L35" s="51"/>
      <c r="M35" s="25"/>
      <c r="N35" s="51"/>
      <c r="O35" s="25"/>
      <c r="P35" s="25"/>
      <c r="Q35" s="51"/>
      <c r="R35" s="25"/>
      <c r="S35" s="27" t="s">
        <v>34</v>
      </c>
      <c r="T35" s="91">
        <v>13.0241000812845</v>
      </c>
      <c r="U35" s="25">
        <v>26.227135413614398</v>
      </c>
      <c r="V35" s="91">
        <v>0</v>
      </c>
      <c r="W35" s="25">
        <v>27.3632241464252</v>
      </c>
      <c r="X35" s="25">
        <v>26.328667274744099</v>
      </c>
      <c r="Y35" s="25">
        <v>33.328680489690598</v>
      </c>
      <c r="Z35" s="91">
        <v>6.2443507937631404</v>
      </c>
      <c r="AA35" s="25">
        <v>181.46632115366199</v>
      </c>
      <c r="AB35" s="91">
        <v>0</v>
      </c>
      <c r="AC35" s="91">
        <v>19443.0643006379</v>
      </c>
      <c r="AD35" s="25">
        <v>0</v>
      </c>
      <c r="AE35" s="25">
        <v>10712.588562553399</v>
      </c>
      <c r="AF35" s="25">
        <v>240.743307992209</v>
      </c>
      <c r="AG35" s="25">
        <v>3534.2343351825298</v>
      </c>
      <c r="AH35" s="25">
        <v>97.324557026300297</v>
      </c>
      <c r="AI35" s="25">
        <v>26.938698566841499</v>
      </c>
      <c r="AJ35" s="91">
        <v>7.4931704459398798</v>
      </c>
      <c r="AK35" s="25">
        <v>432.26041277332303</v>
      </c>
      <c r="AL35" s="25">
        <v>432.26041277332303</v>
      </c>
      <c r="AM35" s="25">
        <v>0</v>
      </c>
      <c r="AN35" s="25">
        <v>0</v>
      </c>
      <c r="AO35" s="25">
        <v>102.523170722975</v>
      </c>
      <c r="AP35" s="25">
        <v>7.1364009071577996</v>
      </c>
      <c r="AQ35" s="91">
        <v>202.79741034924299</v>
      </c>
      <c r="AR35" s="25">
        <v>17.1107474131515</v>
      </c>
      <c r="AS35" s="25">
        <v>37.279543073450199</v>
      </c>
      <c r="AT35" s="25">
        <v>3.2105613534879698</v>
      </c>
      <c r="AU35" s="25">
        <v>0</v>
      </c>
      <c r="AV35" s="25">
        <v>0</v>
      </c>
      <c r="AW35" s="91">
        <v>9244.1958004155695</v>
      </c>
      <c r="AX35" s="25">
        <v>14308.727695519599</v>
      </c>
      <c r="AY35" s="25">
        <v>1589.85680127868</v>
      </c>
      <c r="AZ35" s="25">
        <v>15898.584496798299</v>
      </c>
      <c r="BA35" s="25">
        <v>6.4041324704443098E-2</v>
      </c>
      <c r="BB35" s="25">
        <v>447.85109064859898</v>
      </c>
      <c r="BC35" s="25">
        <v>3.67869844805635</v>
      </c>
      <c r="BD35" s="25">
        <v>2107.8522158782398</v>
      </c>
      <c r="BE35" s="25">
        <v>4.91133623241124</v>
      </c>
      <c r="BF35" s="25">
        <v>12.426156991131901</v>
      </c>
      <c r="BG35" s="25">
        <v>68.948932323616503</v>
      </c>
      <c r="BH35" s="25">
        <v>7.0172418778969901</v>
      </c>
      <c r="BI35" s="25">
        <v>83.408427608481404</v>
      </c>
      <c r="BJ35" s="25">
        <v>1.66487568930262</v>
      </c>
      <c r="BK35" s="25">
        <v>3259.2362949011699</v>
      </c>
      <c r="BL35" s="25">
        <v>2934.6970505353502</v>
      </c>
      <c r="BM35" s="25">
        <v>324.53924436581002</v>
      </c>
      <c r="BN35" s="25">
        <v>0</v>
      </c>
      <c r="BO35" s="25">
        <v>1.13610344086376E-4</v>
      </c>
      <c r="BP35" s="25">
        <v>1843.60924494452</v>
      </c>
      <c r="BQ35" s="25">
        <v>0</v>
      </c>
      <c r="BR35" s="25">
        <v>133.48592355473201</v>
      </c>
      <c r="BS35" s="25">
        <v>20.031544600054001</v>
      </c>
      <c r="BT35" s="25">
        <v>17.4897795389032</v>
      </c>
      <c r="BU35" s="25">
        <v>333.85117249513502</v>
      </c>
      <c r="BV35" s="25">
        <v>1046.5187264051799</v>
      </c>
      <c r="BW35" s="25">
        <v>11.133650614813901</v>
      </c>
      <c r="BX35" s="25">
        <v>391.86349173542402</v>
      </c>
      <c r="BY35" s="25">
        <v>1.17646027052916</v>
      </c>
      <c r="BZ35" s="25">
        <v>17834.891829782799</v>
      </c>
      <c r="CA35" s="25">
        <v>1053.50427103315</v>
      </c>
      <c r="CB35" s="25">
        <v>0</v>
      </c>
      <c r="CC35" s="25">
        <v>5.5391750109624498</v>
      </c>
      <c r="CD35" s="25">
        <v>149.83023439079901</v>
      </c>
      <c r="CE35" s="91">
        <v>0</v>
      </c>
      <c r="CF35" s="25">
        <v>240.311772346336</v>
      </c>
      <c r="CG35" s="25">
        <v>5601.6907489652003</v>
      </c>
      <c r="CH35" s="25">
        <v>96.967558907524804</v>
      </c>
      <c r="CJ35" s="22">
        <f t="shared" ref="CJ35:CJ51" si="16">+(AE35-B35)/(B35+1E-50)</f>
        <v>2.3937713522523469E-3</v>
      </c>
      <c r="CK35" s="22">
        <f t="shared" ref="CK35:CK52" si="17">+(AU35-C35)/(C35+1E-50)</f>
        <v>0</v>
      </c>
      <c r="CL35" s="22">
        <f t="shared" ref="CL35:CL52" si="18">+(AZ35-D35)/(D35+1E-50)</f>
        <v>2.505721803285291E-3</v>
      </c>
      <c r="CM35" s="22">
        <f t="shared" ref="CM35:CM52" si="19">+(BK35-E35)/(E35+1E-50)</f>
        <v>2.5474150836059064E-3</v>
      </c>
      <c r="CN35" s="22">
        <f t="shared" ref="CN35:CN52" si="20">+(BL35-F35)/(F35+1E-50)</f>
        <v>2.5262500596327474E-3</v>
      </c>
      <c r="CO35" s="22">
        <f t="shared" ref="CO35:CO52" si="21">+(BZ35-G35)/(G35+1E-50)</f>
        <v>2.7283949017228707E-3</v>
      </c>
      <c r="CP35" s="22">
        <f t="shared" ref="CP35:CP52" si="22">+(CG35-H35)/(H35+1E-50)</f>
        <v>2.6431151954877568E-3</v>
      </c>
      <c r="CQ35" s="71">
        <f t="shared" ref="CQ35:CQ52" si="23">+(X35-I35)/(I35+1E-50)</f>
        <v>2.6328667274744099E+51</v>
      </c>
      <c r="CR35" s="71">
        <f t="shared" ref="CR35:CR52" si="24">+(AA35-J35)/(J35+1E-50)</f>
        <v>1.81466321153662E+52</v>
      </c>
      <c r="CS35" s="22">
        <f t="shared" ref="CS35:CS52" si="25">+(AD35-K35)/(K35+1E-50)</f>
        <v>0</v>
      </c>
      <c r="CT35" s="71">
        <f t="shared" ref="CT35:CT52" si="26">+(AL35-L35)/(L35+1E-50)</f>
        <v>4.3226041277332302E+52</v>
      </c>
      <c r="CU35" s="22">
        <f t="shared" ref="CU35:CU52" si="27">+(AM35-M35)/(M35+1E-50)</f>
        <v>0</v>
      </c>
      <c r="CV35" s="71">
        <f t="shared" ref="CV35:CV52" si="28">+(AS35-N35)/(N35+1E-50)</f>
        <v>3.7279543073450197E+51</v>
      </c>
      <c r="CW35" s="79">
        <f t="shared" si="14"/>
        <v>0</v>
      </c>
      <c r="CX35" s="79">
        <f t="shared" si="15"/>
        <v>0</v>
      </c>
      <c r="CY35" s="71">
        <f t="shared" ref="CY35:CY52" si="29">+(AT35-Q35)/(Q35+1E-50)</f>
        <v>3.2105613534879698E+50</v>
      </c>
    </row>
    <row r="36" spans="1:103" x14ac:dyDescent="0.25">
      <c r="A36" s="27" t="s">
        <v>35</v>
      </c>
      <c r="B36" s="25">
        <v>3041.7043149000001</v>
      </c>
      <c r="C36" s="25">
        <v>11.443514739999999</v>
      </c>
      <c r="D36" s="25">
        <v>10625.837007</v>
      </c>
      <c r="E36" s="25">
        <v>429.67584815999999</v>
      </c>
      <c r="F36" s="25">
        <v>374.21716035999998</v>
      </c>
      <c r="G36" s="25">
        <v>27.341393392000001</v>
      </c>
      <c r="H36" s="25">
        <v>2414.1196713999998</v>
      </c>
      <c r="I36" s="51">
        <v>29.167047315000001</v>
      </c>
      <c r="J36" s="51">
        <v>2.7003745344999999</v>
      </c>
      <c r="K36" s="25"/>
      <c r="L36" s="51">
        <v>213.75791616999999</v>
      </c>
      <c r="M36" s="25">
        <v>3.8420000000000001</v>
      </c>
      <c r="N36" s="51">
        <v>9.5537854349</v>
      </c>
      <c r="O36" s="25">
        <v>22.386600983000001</v>
      </c>
      <c r="P36" s="25">
        <v>1.2911227746</v>
      </c>
      <c r="Q36" s="51">
        <v>0.23408106870000001</v>
      </c>
      <c r="R36" s="25"/>
      <c r="S36" s="27" t="s">
        <v>35</v>
      </c>
      <c r="T36" s="91">
        <v>3.5231962978223903E-2</v>
      </c>
      <c r="U36" s="25">
        <v>7.0948935333587301E-2</v>
      </c>
      <c r="V36" s="91">
        <v>22.4479560340415</v>
      </c>
      <c r="W36" s="25">
        <v>43.386729608646597</v>
      </c>
      <c r="X36" s="25">
        <v>43.383921500319403</v>
      </c>
      <c r="Y36" s="25">
        <v>1.5092045393218001</v>
      </c>
      <c r="Z36" s="91">
        <v>1.6890141703401099E-2</v>
      </c>
      <c r="AA36" s="25">
        <v>20.738465764203799</v>
      </c>
      <c r="AB36" s="91">
        <v>1.2946681122458401</v>
      </c>
      <c r="AC36" s="91">
        <v>11883.9127163668</v>
      </c>
      <c r="AD36" s="25">
        <v>0</v>
      </c>
      <c r="AE36" s="25">
        <v>3049.9938297921499</v>
      </c>
      <c r="AF36" s="25">
        <v>114.397916108887</v>
      </c>
      <c r="AG36" s="25">
        <v>2098.41195909715</v>
      </c>
      <c r="AH36" s="25">
        <v>118.837080014431</v>
      </c>
      <c r="AI36" s="25">
        <v>6.5638683495693004E-2</v>
      </c>
      <c r="AJ36" s="91">
        <v>2.0269477273103201E-2</v>
      </c>
      <c r="AK36" s="25">
        <v>179.02071737517099</v>
      </c>
      <c r="AL36" s="25">
        <v>179.02071737517099</v>
      </c>
      <c r="AM36" s="25">
        <v>3.85245334082903</v>
      </c>
      <c r="AN36" s="25">
        <v>0</v>
      </c>
      <c r="AO36" s="25">
        <v>44.451973769609097</v>
      </c>
      <c r="AP36" s="25">
        <v>4.4530226270782597E-2</v>
      </c>
      <c r="AQ36" s="91">
        <v>0.56546547892515298</v>
      </c>
      <c r="AR36" s="25">
        <v>4.62859902842312E-2</v>
      </c>
      <c r="AS36" s="25">
        <v>2.6669260753453301</v>
      </c>
      <c r="AT36" s="25">
        <v>8.6872553051472092E-3</v>
      </c>
      <c r="AU36" s="25">
        <v>11.475251316324499</v>
      </c>
      <c r="AV36" s="25">
        <v>0</v>
      </c>
      <c r="AW36" s="91">
        <v>4518.9522452641904</v>
      </c>
      <c r="AX36" s="25">
        <v>9589.3656054498206</v>
      </c>
      <c r="AY36" s="25">
        <v>1065.4849638651399</v>
      </c>
      <c r="AZ36" s="25">
        <v>10654.8505693149</v>
      </c>
      <c r="BA36" s="25">
        <v>1.44044562244745E-4</v>
      </c>
      <c r="BB36" s="25">
        <v>143.988358248672</v>
      </c>
      <c r="BC36" s="25">
        <v>3.2152325258905199</v>
      </c>
      <c r="BD36" s="25">
        <v>990.99014859968202</v>
      </c>
      <c r="BE36" s="25">
        <v>4.9292044081416702</v>
      </c>
      <c r="BF36" s="25">
        <v>10.4032768702084</v>
      </c>
      <c r="BG36" s="25">
        <v>25.169802465869701</v>
      </c>
      <c r="BH36" s="25">
        <v>6.0795837971306801</v>
      </c>
      <c r="BI36" s="25">
        <v>4.3355302942619002E-2</v>
      </c>
      <c r="BJ36" s="25">
        <v>1.45010501198763</v>
      </c>
      <c r="BK36" s="25">
        <v>430.876286908076</v>
      </c>
      <c r="BL36" s="25">
        <v>375.26739599828397</v>
      </c>
      <c r="BM36" s="25">
        <v>55.6088909097924</v>
      </c>
      <c r="BN36" s="25">
        <v>4.6261660080358501E-2</v>
      </c>
      <c r="BO36" s="25">
        <v>1.7152163009750001E-2</v>
      </c>
      <c r="BP36" s="25">
        <v>15.815643348379799</v>
      </c>
      <c r="BQ36" s="25">
        <v>2.20274426936071E-2</v>
      </c>
      <c r="BR36" s="25">
        <v>67.500279365509797</v>
      </c>
      <c r="BS36" s="25">
        <v>16.764193157073699</v>
      </c>
      <c r="BT36" s="25">
        <v>8.9846692447516201</v>
      </c>
      <c r="BU36" s="25">
        <v>168.69569778380301</v>
      </c>
      <c r="BV36" s="25">
        <v>716.12178219242901</v>
      </c>
      <c r="BW36" s="25">
        <v>10.125354023710701</v>
      </c>
      <c r="BX36" s="25">
        <v>35.732407523272499</v>
      </c>
      <c r="BY36" s="25">
        <v>0.27314990382739901</v>
      </c>
      <c r="BZ36" s="25">
        <v>27.416284860089199</v>
      </c>
      <c r="CA36" s="25">
        <v>493.46595618261199</v>
      </c>
      <c r="CB36" s="25">
        <v>0</v>
      </c>
      <c r="CC36" s="25">
        <v>1.49829242705731E-2</v>
      </c>
      <c r="CD36" s="25">
        <v>19.605972725209099</v>
      </c>
      <c r="CE36" s="91">
        <v>0</v>
      </c>
      <c r="CF36" s="25">
        <v>13.2395103741133</v>
      </c>
      <c r="CG36" s="25">
        <v>2420.7248143653101</v>
      </c>
      <c r="CH36" s="25">
        <v>16.135533154025001</v>
      </c>
      <c r="CJ36" s="22">
        <f t="shared" si="16"/>
        <v>2.7252862323083205E-3</v>
      </c>
      <c r="CK36" s="22">
        <f t="shared" si="17"/>
        <v>2.7733241967668114E-3</v>
      </c>
      <c r="CL36" s="22">
        <f t="shared" si="18"/>
        <v>2.730473119038678E-3</v>
      </c>
      <c r="CM36" s="22">
        <f t="shared" si="19"/>
        <v>2.7938241193137723E-3</v>
      </c>
      <c r="CN36" s="22">
        <f t="shared" si="20"/>
        <v>2.8064871137220382E-3</v>
      </c>
      <c r="CO36" s="22">
        <f t="shared" si="21"/>
        <v>2.7391240459277962E-3</v>
      </c>
      <c r="CP36" s="22">
        <f t="shared" si="22"/>
        <v>2.7360462049836223E-3</v>
      </c>
      <c r="CQ36" s="71">
        <f t="shared" si="23"/>
        <v>0.48742932501117314</v>
      </c>
      <c r="CR36" s="71">
        <f t="shared" si="24"/>
        <v>6.679847924519005</v>
      </c>
      <c r="CS36" s="22">
        <f t="shared" si="25"/>
        <v>0</v>
      </c>
      <c r="CT36" s="71">
        <f t="shared" si="26"/>
        <v>-0.16250719232874061</v>
      </c>
      <c r="CU36" s="22">
        <f t="shared" si="27"/>
        <v>2.7208070872019609E-3</v>
      </c>
      <c r="CV36" s="71">
        <f t="shared" si="28"/>
        <v>-0.72085137419948297</v>
      </c>
      <c r="CW36" s="79">
        <f t="shared" si="14"/>
        <v>2.7407041867629134E-3</v>
      </c>
      <c r="CX36" s="79">
        <f t="shared" si="15"/>
        <v>2.7459337838250577E-3</v>
      </c>
      <c r="CY36" s="71">
        <f t="shared" si="29"/>
        <v>-0.96288783474292461</v>
      </c>
    </row>
    <row r="37" spans="1:103" x14ac:dyDescent="0.25">
      <c r="A37" s="27" t="s">
        <v>36</v>
      </c>
      <c r="B37" s="25">
        <v>37003.603603000003</v>
      </c>
      <c r="C37" s="25">
        <v>0.15515999999999999</v>
      </c>
      <c r="D37" s="25">
        <v>45760.147392999999</v>
      </c>
      <c r="E37" s="25">
        <v>1084.1778322</v>
      </c>
      <c r="F37" s="25">
        <v>1070.2592241</v>
      </c>
      <c r="G37" s="25">
        <v>293.12482624</v>
      </c>
      <c r="H37" s="25">
        <v>32467.860865999999</v>
      </c>
      <c r="I37" s="51">
        <v>641.79599658999996</v>
      </c>
      <c r="J37" s="51">
        <v>316.67442318000002</v>
      </c>
      <c r="K37" s="25"/>
      <c r="L37" s="51">
        <v>2444.4494561000001</v>
      </c>
      <c r="M37" s="25"/>
      <c r="N37" s="51">
        <v>441.74257255999999</v>
      </c>
      <c r="O37" s="25">
        <v>509.57673220999999</v>
      </c>
      <c r="P37" s="25">
        <v>32.052432074000002</v>
      </c>
      <c r="Q37" s="51">
        <v>4.9329952723000003</v>
      </c>
      <c r="R37" s="25"/>
      <c r="S37" s="27" t="s">
        <v>36</v>
      </c>
      <c r="T37" s="91">
        <v>2.25368754517766E-2</v>
      </c>
      <c r="U37" s="25">
        <v>4.5384917879594602E-2</v>
      </c>
      <c r="V37" s="91">
        <v>510.97255753627502</v>
      </c>
      <c r="W37" s="25">
        <v>64.407959847355897</v>
      </c>
      <c r="X37" s="25">
        <v>64.406182563604503</v>
      </c>
      <c r="Y37" s="25">
        <v>16.549520894506301</v>
      </c>
      <c r="Z37" s="91">
        <v>1.08068326121794E-2</v>
      </c>
      <c r="AA37" s="25">
        <v>297.76442079201701</v>
      </c>
      <c r="AB37" s="91">
        <v>32.140281636413697</v>
      </c>
      <c r="AC37" s="91">
        <v>131781.243626254</v>
      </c>
      <c r="AD37" s="25">
        <v>0</v>
      </c>
      <c r="AE37" s="25">
        <v>37104.931509934599</v>
      </c>
      <c r="AF37" s="25">
        <v>885.73927527702995</v>
      </c>
      <c r="AG37" s="25">
        <v>23733.314594782802</v>
      </c>
      <c r="AH37" s="25">
        <v>485.13875947079299</v>
      </c>
      <c r="AI37" s="25">
        <v>1.68238064344766</v>
      </c>
      <c r="AJ37" s="91">
        <v>1.29662635443707E-2</v>
      </c>
      <c r="AK37" s="25">
        <v>1358.18834220142</v>
      </c>
      <c r="AL37" s="25">
        <v>1358.18834220142</v>
      </c>
      <c r="AM37" s="25">
        <v>0</v>
      </c>
      <c r="AN37" s="25">
        <v>0</v>
      </c>
      <c r="AO37" s="25">
        <v>516.63829185082795</v>
      </c>
      <c r="AP37" s="25">
        <v>0.31579651147813498</v>
      </c>
      <c r="AQ37" s="91">
        <v>1.5932318522682201</v>
      </c>
      <c r="AR37" s="25">
        <v>2.96089414838209E-2</v>
      </c>
      <c r="AS37" s="25">
        <v>37.428576308598402</v>
      </c>
      <c r="AT37" s="25">
        <v>5.5585382386043299E-3</v>
      </c>
      <c r="AU37" s="25">
        <v>0.15561129527053399</v>
      </c>
      <c r="AV37" s="25">
        <v>0</v>
      </c>
      <c r="AW37" s="91">
        <v>56283.253496078498</v>
      </c>
      <c r="AX37" s="25">
        <v>41296.929150790602</v>
      </c>
      <c r="AY37" s="25">
        <v>4588.5513414022398</v>
      </c>
      <c r="AZ37" s="25">
        <v>45885.480492192801</v>
      </c>
      <c r="BA37" s="25">
        <v>9.2115892326261501E-5</v>
      </c>
      <c r="BB37" s="25">
        <v>1689.1550707598799</v>
      </c>
      <c r="BC37" s="25">
        <v>8.2528563118878697</v>
      </c>
      <c r="BD37" s="25">
        <v>16659.887166385401</v>
      </c>
      <c r="BE37" s="25">
        <v>11.090735422873999</v>
      </c>
      <c r="BF37" s="25">
        <v>28.701752011993101</v>
      </c>
      <c r="BG37" s="25">
        <v>72.060538110749107</v>
      </c>
      <c r="BH37" s="25">
        <v>16.224686294636701</v>
      </c>
      <c r="BI37" s="25">
        <v>0.72957932505498002</v>
      </c>
      <c r="BJ37" s="25">
        <v>3.8302275088322602</v>
      </c>
      <c r="BK37" s="25">
        <v>1087.2224147982399</v>
      </c>
      <c r="BL37" s="25">
        <v>1073.2656694289899</v>
      </c>
      <c r="BM37" s="25">
        <v>13.956745369246599</v>
      </c>
      <c r="BN37" s="25">
        <v>5.7730132663128297E-5</v>
      </c>
      <c r="BO37" s="25">
        <v>1.4714698280946E-5</v>
      </c>
      <c r="BP37" s="25">
        <v>73.597465336177194</v>
      </c>
      <c r="BQ37" s="25">
        <v>4.07713310956421E-5</v>
      </c>
      <c r="BR37" s="25">
        <v>188.51170251933101</v>
      </c>
      <c r="BS37" s="25">
        <v>46.3376455166255</v>
      </c>
      <c r="BT37" s="25">
        <v>24.931977450023901</v>
      </c>
      <c r="BU37" s="25">
        <v>471.145602131869</v>
      </c>
      <c r="BV37" s="25">
        <v>9856.6230664144605</v>
      </c>
      <c r="BW37" s="25">
        <v>25.488335652595602</v>
      </c>
      <c r="BX37" s="25">
        <v>101.420268590199</v>
      </c>
      <c r="BY37" s="25">
        <v>0.94218402998120498</v>
      </c>
      <c r="BZ37" s="25">
        <v>293.928155718624</v>
      </c>
      <c r="CA37" s="25">
        <v>7858.7345752739702</v>
      </c>
      <c r="CB37" s="25">
        <v>0</v>
      </c>
      <c r="CC37" s="25">
        <v>9.5855538987086406E-3</v>
      </c>
      <c r="CD37" s="25">
        <v>297.57991857902999</v>
      </c>
      <c r="CE37" s="91">
        <v>0</v>
      </c>
      <c r="CF37" s="25">
        <v>185.74386311934501</v>
      </c>
      <c r="CG37" s="25">
        <v>32557.007712517199</v>
      </c>
      <c r="CH37" s="25">
        <v>237.27042153005499</v>
      </c>
      <c r="CJ37" s="22">
        <f t="shared" si="16"/>
        <v>2.7383253810010113E-3</v>
      </c>
      <c r="CK37" s="22">
        <f t="shared" si="17"/>
        <v>2.9085799853957356E-3</v>
      </c>
      <c r="CL37" s="22">
        <f t="shared" si="18"/>
        <v>2.7389138001765669E-3</v>
      </c>
      <c r="CM37" s="22">
        <f t="shared" si="19"/>
        <v>2.8081948438863432E-3</v>
      </c>
      <c r="CN37" s="22">
        <f t="shared" si="20"/>
        <v>2.8090814461497263E-3</v>
      </c>
      <c r="CO37" s="22">
        <f t="shared" si="21"/>
        <v>2.7405712744585351E-3</v>
      </c>
      <c r="CP37" s="22">
        <f t="shared" si="22"/>
        <v>2.7456951009222109E-3</v>
      </c>
      <c r="CQ37" s="71">
        <f t="shared" si="23"/>
        <v>-0.89964695494236735</v>
      </c>
      <c r="CR37" s="71">
        <f t="shared" si="24"/>
        <v>-5.971433435669174E-2</v>
      </c>
      <c r="CS37" s="22">
        <f t="shared" si="25"/>
        <v>0</v>
      </c>
      <c r="CT37" s="71">
        <f t="shared" si="26"/>
        <v>-0.44437863551969559</v>
      </c>
      <c r="CU37" s="22">
        <f t="shared" si="27"/>
        <v>0</v>
      </c>
      <c r="CV37" s="71">
        <f t="shared" si="28"/>
        <v>-0.91527061543629096</v>
      </c>
      <c r="CW37" s="79">
        <f t="shared" si="14"/>
        <v>2.7391857556396462E-3</v>
      </c>
      <c r="CX37" s="79">
        <f t="shared" si="15"/>
        <v>2.74080800517336E-3</v>
      </c>
      <c r="CY37" s="71">
        <f t="shared" si="29"/>
        <v>-0.99887319206044711</v>
      </c>
    </row>
    <row r="38" spans="1:103" x14ac:dyDescent="0.25">
      <c r="A38" s="27" t="s">
        <v>37</v>
      </c>
      <c r="B38" s="25">
        <v>268.62080171999997</v>
      </c>
      <c r="C38" s="25"/>
      <c r="D38" s="25">
        <v>475.25205896</v>
      </c>
      <c r="E38" s="25">
        <v>25.290375314999999</v>
      </c>
      <c r="F38" s="25">
        <v>25.286207976</v>
      </c>
      <c r="G38" s="25">
        <v>16.890301254000001</v>
      </c>
      <c r="H38" s="25">
        <v>37.643593875000001</v>
      </c>
      <c r="I38" s="51">
        <v>4.8452568199999997E-2</v>
      </c>
      <c r="J38" s="51">
        <v>1.45358042E-2</v>
      </c>
      <c r="K38" s="25"/>
      <c r="L38" s="51">
        <v>0.86003317290000003</v>
      </c>
      <c r="M38" s="25"/>
      <c r="N38" s="51"/>
      <c r="O38" s="25">
        <v>7.7523595999999997E-3</v>
      </c>
      <c r="P38" s="25"/>
      <c r="Q38" s="51">
        <v>1.574586E-3</v>
      </c>
      <c r="R38" s="25"/>
      <c r="S38" s="27" t="s">
        <v>37</v>
      </c>
      <c r="T38" s="91">
        <v>0</v>
      </c>
      <c r="U38" s="25">
        <v>1.1547156554837099E-2</v>
      </c>
      <c r="V38" s="91">
        <v>7.7470636517632E-3</v>
      </c>
      <c r="W38" s="25">
        <v>0.111214395104945</v>
      </c>
      <c r="X38" s="25">
        <v>0.111214395104945</v>
      </c>
      <c r="Y38" s="25">
        <v>4.42151305742488E-2</v>
      </c>
      <c r="Z38" s="91">
        <v>6.0899046558309296E-3</v>
      </c>
      <c r="AA38" s="25">
        <v>0.38493353141438502</v>
      </c>
      <c r="AB38" s="91">
        <v>0</v>
      </c>
      <c r="AC38" s="91">
        <v>277.228003789083</v>
      </c>
      <c r="AD38" s="25">
        <v>0</v>
      </c>
      <c r="AE38" s="25">
        <v>268.96568020855699</v>
      </c>
      <c r="AF38" s="25">
        <v>2.21975089695662</v>
      </c>
      <c r="AG38" s="25">
        <v>48.991377268605497</v>
      </c>
      <c r="AH38" s="25">
        <v>1.12223878740852</v>
      </c>
      <c r="AI38" s="25">
        <v>4.6929911605681001E-3</v>
      </c>
      <c r="AJ38" s="91">
        <v>0</v>
      </c>
      <c r="AK38" s="25">
        <v>6.6337008818214498</v>
      </c>
      <c r="AL38" s="25">
        <v>6.6337008818214498</v>
      </c>
      <c r="AM38" s="25">
        <v>0</v>
      </c>
      <c r="AN38" s="25">
        <v>0</v>
      </c>
      <c r="AO38" s="25">
        <v>1.10628255691176</v>
      </c>
      <c r="AP38" s="25">
        <v>3.1466339489740099E-3</v>
      </c>
      <c r="AQ38" s="91">
        <v>0.151645838641843</v>
      </c>
      <c r="AR38" s="25">
        <v>7.3205535276707901E-4</v>
      </c>
      <c r="AS38" s="25">
        <v>0.17035478785032701</v>
      </c>
      <c r="AT38" s="25">
        <v>4.0581892639759099E-3</v>
      </c>
      <c r="AU38" s="25">
        <v>0</v>
      </c>
      <c r="AV38" s="25">
        <v>0</v>
      </c>
      <c r="AW38" s="91">
        <v>86.659996252142605</v>
      </c>
      <c r="AX38" s="25">
        <v>428.35452547826401</v>
      </c>
      <c r="AY38" s="25">
        <v>47.594964332964203</v>
      </c>
      <c r="AZ38" s="25">
        <v>475.949489811229</v>
      </c>
      <c r="BA38" s="25">
        <v>1.1394449405578801E-6</v>
      </c>
      <c r="BB38" s="25">
        <v>4.2260625929661497</v>
      </c>
      <c r="BC38" s="25">
        <v>0.111658610316528</v>
      </c>
      <c r="BD38" s="25">
        <v>10.163861917756501</v>
      </c>
      <c r="BE38" s="25">
        <v>0.15665795256755699</v>
      </c>
      <c r="BF38" s="25">
        <v>0.38902008256309301</v>
      </c>
      <c r="BG38" s="25">
        <v>8.9825440235453602</v>
      </c>
      <c r="BH38" s="25">
        <v>0.22616412606028499</v>
      </c>
      <c r="BI38" s="25">
        <v>1.71141718613071E-3</v>
      </c>
      <c r="BJ38" s="25">
        <v>5.2230334826964701E-2</v>
      </c>
      <c r="BK38" s="25">
        <v>25.331211355677102</v>
      </c>
      <c r="BL38" s="25">
        <v>25.3270460676708</v>
      </c>
      <c r="BM38" s="25">
        <v>4.1652880063052303E-3</v>
      </c>
      <c r="BN38" s="25">
        <v>0</v>
      </c>
      <c r="BO38" s="25">
        <v>3.8896211908265402E-4</v>
      </c>
      <c r="BP38" s="25">
        <v>0.85383419368706204</v>
      </c>
      <c r="BQ38" s="25">
        <v>3.11169695266123E-3</v>
      </c>
      <c r="BR38" s="25">
        <v>3.1950122191173702</v>
      </c>
      <c r="BS38" s="25">
        <v>0.62414253829152699</v>
      </c>
      <c r="BT38" s="25">
        <v>0.35357448161069599</v>
      </c>
      <c r="BU38" s="25">
        <v>8.6684747763686403</v>
      </c>
      <c r="BV38" s="25">
        <v>10.190704761299999</v>
      </c>
      <c r="BW38" s="25">
        <v>0.34532450404272502</v>
      </c>
      <c r="BX38" s="25">
        <v>1.3625063972618601</v>
      </c>
      <c r="BY38" s="25">
        <v>6.8975115329287899E-4</v>
      </c>
      <c r="BZ38" s="25">
        <v>16.924601601657798</v>
      </c>
      <c r="CA38" s="25">
        <v>2.4349373144571098</v>
      </c>
      <c r="CB38" s="25">
        <v>0</v>
      </c>
      <c r="CC38" s="25">
        <v>0.35707837163841899</v>
      </c>
      <c r="CD38" s="25">
        <v>0.219216197007225</v>
      </c>
      <c r="CE38" s="91">
        <v>1.4711693129846599E-3</v>
      </c>
      <c r="CF38" s="25">
        <v>0.150546728127117</v>
      </c>
      <c r="CG38" s="25">
        <v>37.674000011023097</v>
      </c>
      <c r="CH38" s="25">
        <v>0.38895799960923</v>
      </c>
      <c r="CJ38" s="22">
        <f t="shared" si="16"/>
        <v>1.2838860071473653E-3</v>
      </c>
      <c r="CK38" s="22">
        <f t="shared" si="17"/>
        <v>0</v>
      </c>
      <c r="CL38" s="22">
        <f t="shared" si="18"/>
        <v>1.4674967484732153E-3</v>
      </c>
      <c r="CM38" s="22">
        <f t="shared" si="19"/>
        <v>1.6146870170361928E-3</v>
      </c>
      <c r="CN38" s="22">
        <f t="shared" si="20"/>
        <v>1.6150342395965655E-3</v>
      </c>
      <c r="CO38" s="22">
        <f t="shared" si="21"/>
        <v>2.030771810519044E-3</v>
      </c>
      <c r="CP38" s="22">
        <f t="shared" si="22"/>
        <v>8.0773733039579644E-4</v>
      </c>
      <c r="CQ38" s="71">
        <f t="shared" si="23"/>
        <v>1.2953250825813811</v>
      </c>
      <c r="CR38" s="71">
        <f t="shared" si="24"/>
        <v>25.481749899629566</v>
      </c>
      <c r="CS38" s="22">
        <f t="shared" si="25"/>
        <v>0</v>
      </c>
      <c r="CT38" s="71">
        <f t="shared" si="26"/>
        <v>6.7133081500250231</v>
      </c>
      <c r="CU38" s="22">
        <f t="shared" si="27"/>
        <v>0</v>
      </c>
      <c r="CV38" s="71">
        <f t="shared" si="28"/>
        <v>1.70354787850327E+49</v>
      </c>
      <c r="CW38" s="79">
        <f t="shared" si="14"/>
        <v>-6.8314016764645742E-4</v>
      </c>
      <c r="CX38" s="79">
        <f t="shared" si="15"/>
        <v>0</v>
      </c>
      <c r="CY38" s="71">
        <f t="shared" si="29"/>
        <v>1.5773055672893763</v>
      </c>
    </row>
    <row r="39" spans="1:103" x14ac:dyDescent="0.25">
      <c r="A39" s="27" t="s">
        <v>130</v>
      </c>
      <c r="B39" s="25">
        <v>3158.3075924999998</v>
      </c>
      <c r="C39" s="25">
        <v>13.955134003</v>
      </c>
      <c r="D39" s="25">
        <v>6046.8373197999999</v>
      </c>
      <c r="E39" s="25">
        <v>400.62577486999999</v>
      </c>
      <c r="F39" s="25">
        <v>376.97928566000002</v>
      </c>
      <c r="G39" s="25">
        <v>50.020875281999999</v>
      </c>
      <c r="H39" s="25">
        <v>1444.8725102000001</v>
      </c>
      <c r="I39" s="51">
        <v>34.581153012999998</v>
      </c>
      <c r="J39" s="51">
        <v>7.1655306597999999</v>
      </c>
      <c r="K39" s="25"/>
      <c r="L39" s="51">
        <v>293.49406169999997</v>
      </c>
      <c r="M39" s="25">
        <v>0.44600000000000001</v>
      </c>
      <c r="N39" s="51">
        <v>11.111165590000001</v>
      </c>
      <c r="O39" s="25">
        <v>31.065017762</v>
      </c>
      <c r="P39" s="25">
        <v>1.4644293417000001</v>
      </c>
      <c r="Q39" s="51">
        <v>0.1698621599</v>
      </c>
      <c r="R39" s="25"/>
      <c r="S39" s="27" t="s">
        <v>130</v>
      </c>
      <c r="T39" s="91">
        <v>0.37433025474037401</v>
      </c>
      <c r="U39" s="25">
        <v>3.4218448675636299</v>
      </c>
      <c r="V39" s="91">
        <v>31.149538538623499</v>
      </c>
      <c r="W39" s="25">
        <v>5.2919089147215397</v>
      </c>
      <c r="X39" s="25">
        <v>5.2621812979963796</v>
      </c>
      <c r="Y39" s="25">
        <v>1.9666631446012599</v>
      </c>
      <c r="Z39" s="91">
        <v>0.17946618692873001</v>
      </c>
      <c r="AA39" s="25">
        <v>27.102469512856601</v>
      </c>
      <c r="AB39" s="91">
        <v>1.4684397969209499</v>
      </c>
      <c r="AC39" s="91">
        <v>8339.4749273255093</v>
      </c>
      <c r="AD39" s="25">
        <v>0</v>
      </c>
      <c r="AE39" s="25">
        <v>3166.9121599100399</v>
      </c>
      <c r="AF39" s="25">
        <v>61.7173426096982</v>
      </c>
      <c r="AG39" s="25">
        <v>1450.40378400959</v>
      </c>
      <c r="AH39" s="25">
        <v>34.184223266180602</v>
      </c>
      <c r="AI39" s="25">
        <v>0.80143018544528999</v>
      </c>
      <c r="AJ39" s="91">
        <v>0.215364588671274</v>
      </c>
      <c r="AK39" s="25">
        <v>186.956049476104</v>
      </c>
      <c r="AL39" s="25">
        <v>186.956049476104</v>
      </c>
      <c r="AM39" s="25">
        <v>0.44721702528150398</v>
      </c>
      <c r="AN39" s="25">
        <v>0</v>
      </c>
      <c r="AO39" s="25">
        <v>29.5388069302338</v>
      </c>
      <c r="AP39" s="25">
        <v>0.20540915877735499</v>
      </c>
      <c r="AQ39" s="91">
        <v>6.1932455205923702</v>
      </c>
      <c r="AR39" s="25">
        <v>0.60074850497263599</v>
      </c>
      <c r="AS39" s="25">
        <v>2.2133333530603299</v>
      </c>
      <c r="AT39" s="25">
        <v>9.2293508952575307E-2</v>
      </c>
      <c r="AU39" s="25">
        <v>13.994294425106199</v>
      </c>
      <c r="AV39" s="25">
        <v>0</v>
      </c>
      <c r="AW39" s="91">
        <v>2904.6520338894402</v>
      </c>
      <c r="AX39" s="25">
        <v>5456.6488521159399</v>
      </c>
      <c r="AY39" s="25">
        <v>606.29458598830297</v>
      </c>
      <c r="AZ39" s="25">
        <v>6062.9434381042402</v>
      </c>
      <c r="BA39" s="25">
        <v>1.5395906473195701E-3</v>
      </c>
      <c r="BB39" s="25">
        <v>116.486240642035</v>
      </c>
      <c r="BC39" s="25">
        <v>3.04064376428181</v>
      </c>
      <c r="BD39" s="25">
        <v>521.27365554546202</v>
      </c>
      <c r="BE39" s="25">
        <v>4.0951494868191096</v>
      </c>
      <c r="BF39" s="25">
        <v>10.6692006765984</v>
      </c>
      <c r="BG39" s="25">
        <v>26.0810635934236</v>
      </c>
      <c r="BH39" s="25">
        <v>6.0315758127614503</v>
      </c>
      <c r="BI39" s="25">
        <v>0</v>
      </c>
      <c r="BJ39" s="25">
        <v>1.4218390861841801</v>
      </c>
      <c r="BK39" s="25">
        <v>402.69946413290899</v>
      </c>
      <c r="BL39" s="25">
        <v>378.00303344346901</v>
      </c>
      <c r="BM39" s="25">
        <v>24.696430689440302</v>
      </c>
      <c r="BN39" s="25">
        <v>0</v>
      </c>
      <c r="BO39" s="25">
        <v>0</v>
      </c>
      <c r="BP39" s="25">
        <v>11.449091173465099</v>
      </c>
      <c r="BQ39" s="25">
        <v>0</v>
      </c>
      <c r="BR39" s="25">
        <v>69.316125452912004</v>
      </c>
      <c r="BS39" s="25">
        <v>17.2264777437898</v>
      </c>
      <c r="BT39" s="25">
        <v>9.2355999445537602</v>
      </c>
      <c r="BU39" s="25">
        <v>173.258706934087</v>
      </c>
      <c r="BV39" s="25">
        <v>402.34303561098898</v>
      </c>
      <c r="BW39" s="25">
        <v>9.4478318737633398</v>
      </c>
      <c r="BX39" s="25">
        <v>36.568999625214197</v>
      </c>
      <c r="BY39" s="25">
        <v>0.16072827561436601</v>
      </c>
      <c r="BZ39" s="25">
        <v>50.1572388361799</v>
      </c>
      <c r="CA39" s="25">
        <v>227.44136921591999</v>
      </c>
      <c r="CB39" s="25">
        <v>0</v>
      </c>
      <c r="CC39" s="25">
        <v>0.20970924155409701</v>
      </c>
      <c r="CD39" s="25">
        <v>19.9420420087331</v>
      </c>
      <c r="CE39" s="91">
        <v>0</v>
      </c>
      <c r="CF39" s="25">
        <v>15.3597551263552</v>
      </c>
      <c r="CG39" s="25">
        <v>1448.82916126699</v>
      </c>
      <c r="CH39" s="25">
        <v>14.6878529125017</v>
      </c>
      <c r="CJ39" s="22">
        <f t="shared" si="16"/>
        <v>2.7244234951887734E-3</v>
      </c>
      <c r="CK39" s="22">
        <f t="shared" si="17"/>
        <v>2.8061659671473694E-3</v>
      </c>
      <c r="CL39" s="22">
        <f t="shared" si="18"/>
        <v>2.6635607099105719E-3</v>
      </c>
      <c r="CM39" s="22">
        <f t="shared" si="19"/>
        <v>5.1761254342207403E-3</v>
      </c>
      <c r="CN39" s="22">
        <f t="shared" si="20"/>
        <v>2.7156605744972306E-3</v>
      </c>
      <c r="CO39" s="22">
        <f t="shared" si="21"/>
        <v>2.7261329077336578E-3</v>
      </c>
      <c r="CP39" s="22">
        <f t="shared" si="22"/>
        <v>2.738408433310322E-3</v>
      </c>
      <c r="CQ39" s="71">
        <f t="shared" si="23"/>
        <v>-0.84783094722092756</v>
      </c>
      <c r="CR39" s="71">
        <f t="shared" si="24"/>
        <v>2.782339480438853</v>
      </c>
      <c r="CS39" s="22">
        <f t="shared" si="25"/>
        <v>0</v>
      </c>
      <c r="CT39" s="71">
        <f t="shared" si="26"/>
        <v>-0.36299886821149946</v>
      </c>
      <c r="CU39" s="22">
        <f t="shared" si="27"/>
        <v>2.7287562365559855E-3</v>
      </c>
      <c r="CV39" s="71">
        <f t="shared" si="28"/>
        <v>-0.80080097491731017</v>
      </c>
      <c r="CW39" s="79">
        <f t="shared" si="14"/>
        <v>2.7207702654813378E-3</v>
      </c>
      <c r="CX39" s="79">
        <f t="shared" si="15"/>
        <v>2.7385788489421477E-3</v>
      </c>
      <c r="CY39" s="71">
        <f t="shared" si="29"/>
        <v>-0.45665645010690042</v>
      </c>
    </row>
    <row r="40" spans="1:103" x14ac:dyDescent="0.25">
      <c r="A40" s="27" t="s">
        <v>39</v>
      </c>
      <c r="B40" s="25">
        <v>128.12204299999999</v>
      </c>
      <c r="C40" s="25">
        <v>7.979E-2</v>
      </c>
      <c r="D40" s="25">
        <v>75.356843010000006</v>
      </c>
      <c r="E40" s="25">
        <v>7.7738944999999999</v>
      </c>
      <c r="F40" s="25">
        <v>7.7738944999999999</v>
      </c>
      <c r="G40" s="25">
        <v>2.31245352</v>
      </c>
      <c r="H40" s="25">
        <v>42.141522244999997</v>
      </c>
      <c r="I40" s="51">
        <v>1.8439783320000001</v>
      </c>
      <c r="J40" s="51">
        <v>0.4662365671</v>
      </c>
      <c r="K40" s="25"/>
      <c r="L40" s="51">
        <v>14.359793212</v>
      </c>
      <c r="M40" s="25"/>
      <c r="N40" s="51">
        <v>0.55146450000000002</v>
      </c>
      <c r="O40" s="25">
        <v>1.7494545368000001</v>
      </c>
      <c r="P40" s="25">
        <v>0.18289485</v>
      </c>
      <c r="Q40" s="51">
        <v>2.5076609100000001E-2</v>
      </c>
      <c r="R40" s="25"/>
      <c r="S40" s="27" t="s">
        <v>39</v>
      </c>
      <c r="T40" s="91">
        <v>7.7843692098083603E-5</v>
      </c>
      <c r="U40" s="25">
        <v>1.5673484211709801E-4</v>
      </c>
      <c r="V40" s="91">
        <v>1.74911087423788</v>
      </c>
      <c r="W40" s="25">
        <v>0.11412161370908901</v>
      </c>
      <c r="X40" s="25">
        <v>0.114115835108913</v>
      </c>
      <c r="Y40" s="25">
        <v>4.6134612361315601E-2</v>
      </c>
      <c r="Z40" s="91">
        <v>3.73199030804084E-5</v>
      </c>
      <c r="AA40" s="25">
        <v>0.46687020369207999</v>
      </c>
      <c r="AB40" s="91">
        <v>0.182859758542744</v>
      </c>
      <c r="AC40" s="91">
        <v>306.633679348312</v>
      </c>
      <c r="AD40" s="25">
        <v>0</v>
      </c>
      <c r="AE40" s="25">
        <v>128.098417412104</v>
      </c>
      <c r="AF40" s="25">
        <v>2.3948164724284502</v>
      </c>
      <c r="AG40" s="25">
        <v>53.2127912865624</v>
      </c>
      <c r="AH40" s="25">
        <v>1.2163259954364201</v>
      </c>
      <c r="AI40" s="25">
        <v>1.4500878033565299E-4</v>
      </c>
      <c r="AJ40" s="91">
        <v>4.47874488665485E-5</v>
      </c>
      <c r="AK40" s="25">
        <v>9.3886224933833695</v>
      </c>
      <c r="AL40" s="25">
        <v>9.3886224933833695</v>
      </c>
      <c r="AM40" s="25">
        <v>0</v>
      </c>
      <c r="AN40" s="25">
        <v>0</v>
      </c>
      <c r="AO40" s="25">
        <v>1.1865657037208399</v>
      </c>
      <c r="AP40" s="25">
        <v>4.2651317806180598E-5</v>
      </c>
      <c r="AQ40" s="91">
        <v>1.18135893731708E-3</v>
      </c>
      <c r="AR40" s="25">
        <v>1.02250552290877E-4</v>
      </c>
      <c r="AS40" s="25">
        <v>1.5990960128309001E-4</v>
      </c>
      <c r="AT40" s="25">
        <v>1.91843554655334E-5</v>
      </c>
      <c r="AU40" s="25">
        <v>8.0025656288408395E-2</v>
      </c>
      <c r="AV40" s="25">
        <v>0</v>
      </c>
      <c r="AW40" s="91">
        <v>95.351759563925995</v>
      </c>
      <c r="AX40" s="25">
        <v>67.824967564498905</v>
      </c>
      <c r="AY40" s="25">
        <v>7.5360847456693003</v>
      </c>
      <c r="AZ40" s="25">
        <v>75.361052310168205</v>
      </c>
      <c r="BA40" s="25">
        <v>3.1818919267844899E-7</v>
      </c>
      <c r="BB40" s="25">
        <v>4.5708872627964503</v>
      </c>
      <c r="BC40" s="25">
        <v>6.1915838555531601E-2</v>
      </c>
      <c r="BD40" s="25">
        <v>10.994022123381599</v>
      </c>
      <c r="BE40" s="25">
        <v>8.3543819617829002E-2</v>
      </c>
      <c r="BF40" s="25">
        <v>0.218894194679145</v>
      </c>
      <c r="BG40" s="25">
        <v>0.53287995282108902</v>
      </c>
      <c r="BH40" s="25">
        <v>0.123790979789127</v>
      </c>
      <c r="BI40" s="25">
        <v>0</v>
      </c>
      <c r="BJ40" s="25">
        <v>2.9152215920677699E-2</v>
      </c>
      <c r="BK40" s="25">
        <v>7.7735894034844097</v>
      </c>
      <c r="BL40" s="25">
        <v>7.7735894034844097</v>
      </c>
      <c r="BM40" s="25">
        <v>0</v>
      </c>
      <c r="BN40" s="25">
        <v>0</v>
      </c>
      <c r="BO40" s="25">
        <v>0</v>
      </c>
      <c r="BP40" s="25">
        <v>0.24390252263871101</v>
      </c>
      <c r="BQ40" s="25">
        <v>0</v>
      </c>
      <c r="BR40" s="25">
        <v>1.4247088521084399</v>
      </c>
      <c r="BS40" s="25">
        <v>0.35348034855073801</v>
      </c>
      <c r="BT40" s="25">
        <v>0.189502262493317</v>
      </c>
      <c r="BU40" s="25">
        <v>3.5606083654381302</v>
      </c>
      <c r="BV40" s="25">
        <v>11.109815092974401</v>
      </c>
      <c r="BW40" s="25">
        <v>0.19367625126076801</v>
      </c>
      <c r="BX40" s="25">
        <v>0.75753379961088496</v>
      </c>
      <c r="BY40" s="25">
        <v>0</v>
      </c>
      <c r="BZ40" s="25">
        <v>2.31108794788274</v>
      </c>
      <c r="CA40" s="25">
        <v>2.77120526145869</v>
      </c>
      <c r="CB40" s="25">
        <v>6.0294978422262198E-5</v>
      </c>
      <c r="CC40" s="25">
        <v>3.3104238034359002E-5</v>
      </c>
      <c r="CD40" s="25">
        <v>0.23526442991032601</v>
      </c>
      <c r="CE40" s="91">
        <v>0</v>
      </c>
      <c r="CF40" s="25">
        <v>4.71404400337306E-2</v>
      </c>
      <c r="CG40" s="25">
        <v>42.157756025507297</v>
      </c>
      <c r="CH40" s="25">
        <v>0.38407758220704502</v>
      </c>
      <c r="CJ40" s="22">
        <f t="shared" si="16"/>
        <v>-1.8439908811001665E-4</v>
      </c>
      <c r="CK40" s="22">
        <f t="shared" si="17"/>
        <v>2.9534564282290405E-3</v>
      </c>
      <c r="CL40" s="22">
        <f t="shared" si="18"/>
        <v>5.5858233971406024E-5</v>
      </c>
      <c r="CM40" s="22">
        <f t="shared" si="19"/>
        <v>-3.9246289693047203E-5</v>
      </c>
      <c r="CN40" s="22">
        <f t="shared" si="20"/>
        <v>-3.9246289693047203E-5</v>
      </c>
      <c r="CO40" s="22">
        <f t="shared" si="21"/>
        <v>-5.9052954165326186E-4</v>
      </c>
      <c r="CP40" s="22">
        <f t="shared" si="22"/>
        <v>3.8522055309061609E-4</v>
      </c>
      <c r="CQ40" s="71">
        <f t="shared" si="23"/>
        <v>-0.93811432969218145</v>
      </c>
      <c r="CR40" s="71">
        <f t="shared" si="24"/>
        <v>1.3590452503998568E-3</v>
      </c>
      <c r="CS40" s="22">
        <f t="shared" si="25"/>
        <v>0</v>
      </c>
      <c r="CT40" s="71">
        <f t="shared" si="26"/>
        <v>-0.34618679010380099</v>
      </c>
      <c r="CU40" s="22">
        <f t="shared" si="27"/>
        <v>0</v>
      </c>
      <c r="CV40" s="71">
        <f t="shared" si="28"/>
        <v>-0.99971002738837567</v>
      </c>
      <c r="CW40" s="79">
        <f t="shared" si="14"/>
        <v>-1.9643983589802053E-4</v>
      </c>
      <c r="CX40" s="79">
        <f t="shared" si="15"/>
        <v>-1.9186684182741033E-4</v>
      </c>
      <c r="CY40" s="71">
        <f t="shared" si="29"/>
        <v>-0.99923497011142814</v>
      </c>
    </row>
    <row r="41" spans="1:103" x14ac:dyDescent="0.25">
      <c r="A41" s="27" t="s">
        <v>40</v>
      </c>
      <c r="B41" s="25">
        <v>150.95033598000001</v>
      </c>
      <c r="C41" s="25">
        <v>0.1769970891</v>
      </c>
      <c r="D41" s="25">
        <v>526.73689181999998</v>
      </c>
      <c r="E41" s="25">
        <v>29.724405266000002</v>
      </c>
      <c r="F41" s="25">
        <v>29.724405266000002</v>
      </c>
      <c r="G41" s="25">
        <v>2.3660811210000001</v>
      </c>
      <c r="H41" s="25">
        <v>92.770016675999997</v>
      </c>
      <c r="I41" s="51">
        <v>5.5589992452999999</v>
      </c>
      <c r="J41" s="51">
        <v>1.0053833054000001</v>
      </c>
      <c r="K41" s="25"/>
      <c r="L41" s="51">
        <v>28.861977873000001</v>
      </c>
      <c r="M41" s="25"/>
      <c r="N41" s="51">
        <v>0.27443161059999999</v>
      </c>
      <c r="O41" s="25">
        <v>0.85948212629999998</v>
      </c>
      <c r="P41" s="25">
        <v>9.0630081099999996E-2</v>
      </c>
      <c r="Q41" s="51">
        <v>5.0406051299999997E-2</v>
      </c>
      <c r="R41" s="25"/>
      <c r="S41" s="27" t="s">
        <v>40</v>
      </c>
      <c r="T41" s="91">
        <v>2.59389331064338E-2</v>
      </c>
      <c r="U41" s="25">
        <v>2.4716062978437301</v>
      </c>
      <c r="V41" s="91">
        <v>0.86184196099897403</v>
      </c>
      <c r="W41" s="25">
        <v>7.4789330138627305E-2</v>
      </c>
      <c r="X41" s="25">
        <v>7.2729813727522893E-2</v>
      </c>
      <c r="Y41" s="25">
        <v>7.6304866729840395E-2</v>
      </c>
      <c r="Z41" s="91">
        <v>1.24352225511532E-2</v>
      </c>
      <c r="AA41" s="25">
        <v>3.0255222843276801</v>
      </c>
      <c r="AB41" s="91">
        <v>9.0877271577601296E-2</v>
      </c>
      <c r="AC41" s="91">
        <v>179.23465593122401</v>
      </c>
      <c r="AD41" s="25">
        <v>0</v>
      </c>
      <c r="AE41" s="25">
        <v>151.36405919410001</v>
      </c>
      <c r="AF41" s="25">
        <v>1.04391878264284</v>
      </c>
      <c r="AG41" s="25">
        <v>29.914713913775099</v>
      </c>
      <c r="AH41" s="25">
        <v>0.48832213071971797</v>
      </c>
      <c r="AI41" s="25">
        <v>4.8327029013760098E-2</v>
      </c>
      <c r="AJ41" s="91">
        <v>1.49239504158468E-2</v>
      </c>
      <c r="AK41" s="25">
        <v>6.9097081244883798</v>
      </c>
      <c r="AL41" s="25">
        <v>6.9097081244883798</v>
      </c>
      <c r="AM41" s="25">
        <v>0</v>
      </c>
      <c r="AN41" s="25">
        <v>0</v>
      </c>
      <c r="AO41" s="25">
        <v>0.498670470887632</v>
      </c>
      <c r="AP41" s="25">
        <v>1.42140463262553E-2</v>
      </c>
      <c r="AQ41" s="91">
        <v>0.84517212988204105</v>
      </c>
      <c r="AR41" s="25">
        <v>0.134772483411431</v>
      </c>
      <c r="AS41" s="25">
        <v>1.25424455869442</v>
      </c>
      <c r="AT41" s="25">
        <v>6.3958365888556398E-3</v>
      </c>
      <c r="AU41" s="25">
        <v>0.177481793911936</v>
      </c>
      <c r="AV41" s="25">
        <v>0</v>
      </c>
      <c r="AW41" s="91">
        <v>125.56497715460399</v>
      </c>
      <c r="AX41" s="25">
        <v>475.36203259533602</v>
      </c>
      <c r="AY41" s="25">
        <v>52.817470873085398</v>
      </c>
      <c r="AZ41" s="25">
        <v>528.17950346842099</v>
      </c>
      <c r="BA41" s="25">
        <v>1.06049480191802E-4</v>
      </c>
      <c r="BB41" s="25">
        <v>3.4915783844419699</v>
      </c>
      <c r="BC41" s="25">
        <v>0.238570393690371</v>
      </c>
      <c r="BD41" s="25">
        <v>41.090445431968</v>
      </c>
      <c r="BE41" s="25">
        <v>0.32187806213726899</v>
      </c>
      <c r="BF41" s="25">
        <v>0.84342445146248501</v>
      </c>
      <c r="BG41" s="25">
        <v>2.0404305097637199</v>
      </c>
      <c r="BH41" s="25">
        <v>0.47684004960399601</v>
      </c>
      <c r="BI41" s="25">
        <v>0</v>
      </c>
      <c r="BJ41" s="25">
        <v>0.112268009612151</v>
      </c>
      <c r="BK41" s="25">
        <v>29.808007925534302</v>
      </c>
      <c r="BL41" s="25">
        <v>29.808007925534302</v>
      </c>
      <c r="BM41" s="25">
        <v>0</v>
      </c>
      <c r="BN41" s="25">
        <v>0</v>
      </c>
      <c r="BO41" s="25">
        <v>0</v>
      </c>
      <c r="BP41" s="25">
        <v>0.88815095708151903</v>
      </c>
      <c r="BQ41" s="25">
        <v>0</v>
      </c>
      <c r="BR41" s="25">
        <v>5.4750054046307897</v>
      </c>
      <c r="BS41" s="25">
        <v>1.36203001262146</v>
      </c>
      <c r="BT41" s="25">
        <v>0.73017986408505398</v>
      </c>
      <c r="BU41" s="25">
        <v>13.6831923146877</v>
      </c>
      <c r="BV41" s="25">
        <v>16.1766646885211</v>
      </c>
      <c r="BW41" s="25">
        <v>0.74509646323517598</v>
      </c>
      <c r="BX41" s="25">
        <v>2.8909414231937198</v>
      </c>
      <c r="BY41" s="25">
        <v>9.7288866107795192E-9</v>
      </c>
      <c r="BZ41" s="25">
        <v>2.3725702272414</v>
      </c>
      <c r="CA41" s="25">
        <v>20.180595529734902</v>
      </c>
      <c r="CB41" s="25">
        <v>0</v>
      </c>
      <c r="CC41" s="25">
        <v>1.1031246698007501E-2</v>
      </c>
      <c r="CD41" s="25">
        <v>9.2390431824891799</v>
      </c>
      <c r="CE41" s="91">
        <v>0</v>
      </c>
      <c r="CF41" s="25">
        <v>5.1336233597777703</v>
      </c>
      <c r="CG41" s="25">
        <v>93.022056140698396</v>
      </c>
      <c r="CH41" s="25">
        <v>2.77615928512596</v>
      </c>
      <c r="CJ41" s="22">
        <f t="shared" si="16"/>
        <v>2.7407902832016118E-3</v>
      </c>
      <c r="CK41" s="22">
        <f t="shared" si="17"/>
        <v>2.7384903017367936E-3</v>
      </c>
      <c r="CL41" s="22">
        <f t="shared" si="18"/>
        <v>2.7387708566158032E-3</v>
      </c>
      <c r="CM41" s="22">
        <f t="shared" si="19"/>
        <v>2.8125931801208544E-3</v>
      </c>
      <c r="CN41" s="22">
        <f t="shared" si="20"/>
        <v>2.8125931801208544E-3</v>
      </c>
      <c r="CO41" s="22">
        <f t="shared" si="21"/>
        <v>2.7425544220805549E-3</v>
      </c>
      <c r="CP41" s="22">
        <f t="shared" si="22"/>
        <v>2.7168203017430572E-3</v>
      </c>
      <c r="CQ41" s="71">
        <f t="shared" si="23"/>
        <v>-0.98691674337084789</v>
      </c>
      <c r="CR41" s="71">
        <f t="shared" si="24"/>
        <v>2.0093221839644047</v>
      </c>
      <c r="CS41" s="22">
        <f t="shared" si="25"/>
        <v>0</v>
      </c>
      <c r="CT41" s="71">
        <f t="shared" si="26"/>
        <v>-0.76059478131080127</v>
      </c>
      <c r="CU41" s="22">
        <f t="shared" si="27"/>
        <v>0</v>
      </c>
      <c r="CV41" s="71">
        <f t="shared" si="28"/>
        <v>3.570335596370326</v>
      </c>
      <c r="CW41" s="79">
        <f t="shared" si="14"/>
        <v>2.7456472063391766E-3</v>
      </c>
      <c r="CX41" s="79">
        <f t="shared" si="15"/>
        <v>2.7274661414961494E-3</v>
      </c>
      <c r="CY41" s="71">
        <f t="shared" si="29"/>
        <v>-0.87311371504207391</v>
      </c>
    </row>
    <row r="42" spans="1:103" x14ac:dyDescent="0.25">
      <c r="A42" s="27" t="s">
        <v>41</v>
      </c>
      <c r="B42" s="25">
        <v>144.89948717999999</v>
      </c>
      <c r="C42" s="25"/>
      <c r="D42" s="25">
        <v>435.25162392999999</v>
      </c>
      <c r="E42" s="25">
        <v>69.415726496000005</v>
      </c>
      <c r="F42" s="25">
        <v>69.415726496000005</v>
      </c>
      <c r="G42" s="25">
        <v>1.1000000000000001</v>
      </c>
      <c r="H42" s="25">
        <v>12.54</v>
      </c>
      <c r="I42" s="51"/>
      <c r="J42" s="51"/>
      <c r="K42" s="25"/>
      <c r="L42" s="51"/>
      <c r="M42" s="25"/>
      <c r="N42" s="51"/>
      <c r="O42" s="25"/>
      <c r="P42" s="25"/>
      <c r="Q42" s="51"/>
      <c r="R42" s="25"/>
      <c r="S42" s="27" t="s">
        <v>41</v>
      </c>
      <c r="T42" s="91">
        <v>0</v>
      </c>
      <c r="U42" s="25">
        <v>0</v>
      </c>
      <c r="V42" s="91">
        <v>0</v>
      </c>
      <c r="W42" s="25">
        <v>1.04696231226573E-2</v>
      </c>
      <c r="X42" s="25">
        <v>1.04696231226573E-2</v>
      </c>
      <c r="Y42" s="25">
        <v>4.2193662378676999E-3</v>
      </c>
      <c r="Z42" s="91">
        <v>0</v>
      </c>
      <c r="AA42" s="25">
        <v>0.57634828460770404</v>
      </c>
      <c r="AB42" s="91">
        <v>0</v>
      </c>
      <c r="AC42" s="91">
        <v>42.248973773463902</v>
      </c>
      <c r="AD42" s="25">
        <v>0</v>
      </c>
      <c r="AE42" s="25">
        <v>145.320383710047</v>
      </c>
      <c r="AF42" s="25">
        <v>0.21984388239554001</v>
      </c>
      <c r="AG42" s="25">
        <v>4.8854818927561299</v>
      </c>
      <c r="AH42" s="25">
        <v>0.111664086613205</v>
      </c>
      <c r="AI42" s="25">
        <v>0</v>
      </c>
      <c r="AJ42" s="91">
        <v>0</v>
      </c>
      <c r="AK42" s="25">
        <v>4.7679252473618901</v>
      </c>
      <c r="AL42" s="25">
        <v>4.7679252473618901</v>
      </c>
      <c r="AM42" s="25">
        <v>0</v>
      </c>
      <c r="AN42" s="25">
        <v>0</v>
      </c>
      <c r="AO42" s="25">
        <v>0.108926377605449</v>
      </c>
      <c r="AP42" s="25">
        <v>0</v>
      </c>
      <c r="AQ42" s="91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91">
        <v>17.459238744026901</v>
      </c>
      <c r="AX42" s="25">
        <v>392.86191693866198</v>
      </c>
      <c r="AY42" s="25">
        <v>43.651034441707097</v>
      </c>
      <c r="AZ42" s="25">
        <v>436.51295138036897</v>
      </c>
      <c r="BA42" s="25">
        <v>0</v>
      </c>
      <c r="BB42" s="25">
        <v>0.41961690107309901</v>
      </c>
      <c r="BC42" s="25">
        <v>0.55718225279298095</v>
      </c>
      <c r="BD42" s="25">
        <v>4.46767090262734</v>
      </c>
      <c r="BE42" s="25">
        <v>0.75174802493427395</v>
      </c>
      <c r="BF42" s="25">
        <v>1.96984936589558</v>
      </c>
      <c r="BG42" s="25">
        <v>4.7610305174799201</v>
      </c>
      <c r="BH42" s="25">
        <v>1.1137081003323399</v>
      </c>
      <c r="BI42" s="25">
        <v>0</v>
      </c>
      <c r="BJ42" s="25">
        <v>0.26220656558474698</v>
      </c>
      <c r="BK42" s="25">
        <v>69.611070929523706</v>
      </c>
      <c r="BL42" s="25">
        <v>69.611070929523706</v>
      </c>
      <c r="BM42" s="25">
        <v>0</v>
      </c>
      <c r="BN42" s="25">
        <v>0</v>
      </c>
      <c r="BO42" s="25">
        <v>0</v>
      </c>
      <c r="BP42" s="25">
        <v>2.0742782100674</v>
      </c>
      <c r="BQ42" s="25">
        <v>0</v>
      </c>
      <c r="BR42" s="25">
        <v>12.786632781626601</v>
      </c>
      <c r="BS42" s="25">
        <v>3.18101610366132</v>
      </c>
      <c r="BT42" s="25">
        <v>1.7053520638017601</v>
      </c>
      <c r="BU42" s="25">
        <v>31.956116106417099</v>
      </c>
      <c r="BV42" s="25">
        <v>1.55345490398539</v>
      </c>
      <c r="BW42" s="25">
        <v>1.74016154367632</v>
      </c>
      <c r="BX42" s="25">
        <v>6.7517892932532799</v>
      </c>
      <c r="BY42" s="25">
        <v>0</v>
      </c>
      <c r="BZ42" s="25">
        <v>1.1030015178822401</v>
      </c>
      <c r="CA42" s="25">
        <v>3.0955851005569501</v>
      </c>
      <c r="CB42" s="25">
        <v>0</v>
      </c>
      <c r="CC42" s="25">
        <v>0</v>
      </c>
      <c r="CD42" s="25">
        <v>0.28830792057672899</v>
      </c>
      <c r="CE42" s="91">
        <v>0</v>
      </c>
      <c r="CF42" s="25">
        <v>1.16561270259097E-2</v>
      </c>
      <c r="CG42" s="25">
        <v>12.575819485551399</v>
      </c>
      <c r="CH42" s="25">
        <v>3.5233031686039702E-2</v>
      </c>
      <c r="CJ42" s="22">
        <f t="shared" si="16"/>
        <v>2.9047482378191441E-3</v>
      </c>
      <c r="CK42" s="22">
        <f t="shared" si="17"/>
        <v>0</v>
      </c>
      <c r="CL42" s="22">
        <f t="shared" si="18"/>
        <v>2.8979270404097006E-3</v>
      </c>
      <c r="CM42" s="22">
        <f t="shared" si="19"/>
        <v>2.8141235910706399E-3</v>
      </c>
      <c r="CN42" s="22">
        <f t="shared" si="20"/>
        <v>2.8141235910706399E-3</v>
      </c>
      <c r="CO42" s="22">
        <f t="shared" si="21"/>
        <v>2.728652620218193E-3</v>
      </c>
      <c r="CP42" s="22">
        <f t="shared" si="22"/>
        <v>2.8564183055342922E-3</v>
      </c>
      <c r="CQ42" s="71">
        <f t="shared" si="23"/>
        <v>1.0469623122657301E+48</v>
      </c>
      <c r="CR42" s="71">
        <f t="shared" si="24"/>
        <v>5.7634828460770403E+49</v>
      </c>
      <c r="CS42" s="22">
        <f t="shared" si="25"/>
        <v>0</v>
      </c>
      <c r="CT42" s="71">
        <f t="shared" si="26"/>
        <v>4.7679252473618899E+50</v>
      </c>
      <c r="CU42" s="22">
        <f t="shared" si="27"/>
        <v>0</v>
      </c>
      <c r="CV42" s="71">
        <f t="shared" si="28"/>
        <v>0</v>
      </c>
      <c r="CW42" s="79">
        <f t="shared" si="14"/>
        <v>0</v>
      </c>
      <c r="CX42" s="79">
        <f t="shared" si="15"/>
        <v>0</v>
      </c>
      <c r="CY42" s="71">
        <f t="shared" si="29"/>
        <v>0</v>
      </c>
    </row>
    <row r="43" spans="1:103" x14ac:dyDescent="0.25">
      <c r="A43" s="27" t="s">
        <v>42</v>
      </c>
      <c r="B43" s="25">
        <v>1349.395949</v>
      </c>
      <c r="C43" s="25"/>
      <c r="D43" s="25">
        <v>4780.6387464999998</v>
      </c>
      <c r="E43" s="25">
        <v>159.27618348999999</v>
      </c>
      <c r="F43" s="25">
        <v>159.17325349000001</v>
      </c>
      <c r="G43" s="25">
        <v>5.1494774664999996</v>
      </c>
      <c r="H43" s="25">
        <v>435.70342162999998</v>
      </c>
      <c r="I43" s="51">
        <v>21.040880799</v>
      </c>
      <c r="J43" s="51">
        <v>4.3702828991000002</v>
      </c>
      <c r="K43" s="25"/>
      <c r="L43" s="51">
        <v>150.50570513</v>
      </c>
      <c r="M43" s="25"/>
      <c r="N43" s="51">
        <v>6.3551008028</v>
      </c>
      <c r="O43" s="25">
        <v>19.113815982999999</v>
      </c>
      <c r="P43" s="25">
        <v>1.8743657975000001</v>
      </c>
      <c r="Q43" s="51">
        <v>0.25796080989999998</v>
      </c>
      <c r="R43" s="25"/>
      <c r="S43" s="27" t="s">
        <v>42</v>
      </c>
      <c r="T43" s="91">
        <v>0</v>
      </c>
      <c r="U43" s="25">
        <v>0</v>
      </c>
      <c r="V43" s="91">
        <v>19.1662907839974</v>
      </c>
      <c r="W43" s="25">
        <v>1.2925890441177901</v>
      </c>
      <c r="X43" s="25">
        <v>1.2925890441177901</v>
      </c>
      <c r="Y43" s="25">
        <v>0.52096039228941005</v>
      </c>
      <c r="Z43" s="91">
        <v>0</v>
      </c>
      <c r="AA43" s="25">
        <v>5.06145262705137</v>
      </c>
      <c r="AB43" s="91">
        <v>1.87951639938322</v>
      </c>
      <c r="AC43" s="91">
        <v>3378.51304712519</v>
      </c>
      <c r="AD43" s="25">
        <v>0</v>
      </c>
      <c r="AE43" s="25">
        <v>1353.09404450029</v>
      </c>
      <c r="AF43" s="25">
        <v>27.149424798226399</v>
      </c>
      <c r="AG43" s="25">
        <v>603.306433878044</v>
      </c>
      <c r="AH43" s="25">
        <v>13.7876895147468</v>
      </c>
      <c r="AI43" s="25">
        <v>0</v>
      </c>
      <c r="AJ43" s="91">
        <v>0</v>
      </c>
      <c r="AK43" s="25">
        <v>66.498844398966597</v>
      </c>
      <c r="AL43" s="25">
        <v>66.498844398966597</v>
      </c>
      <c r="AM43" s="25">
        <v>0</v>
      </c>
      <c r="AN43" s="25">
        <v>0</v>
      </c>
      <c r="AO43" s="25">
        <v>13.4502047942121</v>
      </c>
      <c r="AP43" s="25">
        <v>0</v>
      </c>
      <c r="AQ43" s="91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91">
        <v>1039.9833241378501</v>
      </c>
      <c r="AX43" s="25">
        <v>4314.3642848217296</v>
      </c>
      <c r="AY43" s="25">
        <v>479.37277719186102</v>
      </c>
      <c r="AZ43" s="25">
        <v>4793.7370620135898</v>
      </c>
      <c r="BA43" s="25">
        <v>0</v>
      </c>
      <c r="BB43" s="25">
        <v>51.973394182893202</v>
      </c>
      <c r="BC43" s="25">
        <v>1.27746540606381</v>
      </c>
      <c r="BD43" s="25">
        <v>123.164466184918</v>
      </c>
      <c r="BE43" s="25">
        <v>1.7235687905333501</v>
      </c>
      <c r="BF43" s="25">
        <v>4.5162972445090999</v>
      </c>
      <c r="BG43" s="25">
        <v>10.932881312190901</v>
      </c>
      <c r="BH43" s="25">
        <v>2.5533924516829498</v>
      </c>
      <c r="BI43" s="25">
        <v>0</v>
      </c>
      <c r="BJ43" s="25">
        <v>0.60116586469132305</v>
      </c>
      <c r="BK43" s="25">
        <v>159.724176561402</v>
      </c>
      <c r="BL43" s="25">
        <v>159.62096422654199</v>
      </c>
      <c r="BM43" s="25">
        <v>0.10321233486003401</v>
      </c>
      <c r="BN43" s="25">
        <v>0</v>
      </c>
      <c r="BO43" s="25">
        <v>0</v>
      </c>
      <c r="BP43" s="25">
        <v>4.7558099276333001</v>
      </c>
      <c r="BQ43" s="25">
        <v>0</v>
      </c>
      <c r="BR43" s="25">
        <v>29.317180152890501</v>
      </c>
      <c r="BS43" s="25">
        <v>7.2931427957913799</v>
      </c>
      <c r="BT43" s="25">
        <v>3.9099195986485502</v>
      </c>
      <c r="BU43" s="25">
        <v>73.270397663541601</v>
      </c>
      <c r="BV43" s="25">
        <v>125.87988267503501</v>
      </c>
      <c r="BW43" s="25">
        <v>3.9896867295865701</v>
      </c>
      <c r="BX43" s="25">
        <v>15.480056199782799</v>
      </c>
      <c r="BY43" s="25">
        <v>8.8995739568004404E-8</v>
      </c>
      <c r="BZ43" s="25">
        <v>5.16356074113218</v>
      </c>
      <c r="CA43" s="25">
        <v>29.390547780809602</v>
      </c>
      <c r="CB43" s="25">
        <v>0</v>
      </c>
      <c r="CC43" s="25">
        <v>0</v>
      </c>
      <c r="CD43" s="25">
        <v>2.8263122019696501</v>
      </c>
      <c r="CE43" s="91">
        <v>0</v>
      </c>
      <c r="CF43" s="25">
        <v>0.86432996279108898</v>
      </c>
      <c r="CG43" s="25">
        <v>436.89706201645703</v>
      </c>
      <c r="CH43" s="25">
        <v>4.4460325182138902</v>
      </c>
      <c r="CJ43" s="22">
        <f t="shared" si="16"/>
        <v>2.7405562489131478E-3</v>
      </c>
      <c r="CK43" s="22">
        <f t="shared" si="17"/>
        <v>0</v>
      </c>
      <c r="CL43" s="22">
        <f t="shared" si="18"/>
        <v>2.7398672453925869E-3</v>
      </c>
      <c r="CM43" s="22">
        <f t="shared" si="19"/>
        <v>2.8126808514980319E-3</v>
      </c>
      <c r="CN43" s="22">
        <f t="shared" si="20"/>
        <v>2.8127259242716027E-3</v>
      </c>
      <c r="CO43" s="22">
        <f t="shared" si="21"/>
        <v>2.7348939234707495E-3</v>
      </c>
      <c r="CP43" s="22">
        <f t="shared" si="22"/>
        <v>2.7395708346552514E-3</v>
      </c>
      <c r="CQ43" s="71">
        <f t="shared" si="23"/>
        <v>-0.93856773124349324</v>
      </c>
      <c r="CR43" s="71">
        <f t="shared" si="24"/>
        <v>0.15815217090264494</v>
      </c>
      <c r="CS43" s="22">
        <f t="shared" si="25"/>
        <v>0</v>
      </c>
      <c r="CT43" s="71">
        <f t="shared" si="26"/>
        <v>-0.55816396234595944</v>
      </c>
      <c r="CU43" s="22">
        <f t="shared" si="27"/>
        <v>0</v>
      </c>
      <c r="CV43" s="71">
        <f t="shared" si="28"/>
        <v>-1</v>
      </c>
      <c r="CW43" s="79">
        <f t="shared" si="14"/>
        <v>2.7453859053615162E-3</v>
      </c>
      <c r="CX43" s="79">
        <f t="shared" si="15"/>
        <v>2.747917130204633E-3</v>
      </c>
      <c r="CY43" s="71">
        <f t="shared" si="29"/>
        <v>-1</v>
      </c>
    </row>
    <row r="44" spans="1:103" x14ac:dyDescent="0.25">
      <c r="A44" s="27" t="s">
        <v>43</v>
      </c>
      <c r="B44" s="25">
        <v>32577.052566999999</v>
      </c>
      <c r="C44" s="25">
        <v>70.525625099999999</v>
      </c>
      <c r="D44" s="25">
        <v>57250.601149000002</v>
      </c>
      <c r="E44" s="25">
        <v>3224.6284175999999</v>
      </c>
      <c r="F44" s="25">
        <v>3184.6455212999999</v>
      </c>
      <c r="G44" s="25">
        <v>16487.058650999999</v>
      </c>
      <c r="H44" s="25">
        <v>28057.580202000001</v>
      </c>
      <c r="I44" s="51">
        <v>857.54254163999997</v>
      </c>
      <c r="J44" s="51">
        <v>375.22903286000002</v>
      </c>
      <c r="K44" s="25">
        <v>3.3161</v>
      </c>
      <c r="L44" s="51">
        <v>2711.4363589999998</v>
      </c>
      <c r="M44" s="25">
        <v>0.30649999999999999</v>
      </c>
      <c r="N44" s="51">
        <v>405.83615400999997</v>
      </c>
      <c r="O44" s="25">
        <v>640.74606859000005</v>
      </c>
      <c r="P44" s="25">
        <v>68.071278685999999</v>
      </c>
      <c r="Q44" s="51">
        <v>5.9364737525000004</v>
      </c>
      <c r="R44" s="25"/>
      <c r="S44" s="27" t="s">
        <v>43</v>
      </c>
      <c r="T44" s="91">
        <v>1.8205038077839499</v>
      </c>
      <c r="U44" s="25">
        <v>5.5982935989301996</v>
      </c>
      <c r="V44" s="91">
        <v>642.50065339967</v>
      </c>
      <c r="W44" s="25">
        <v>73.957453922747803</v>
      </c>
      <c r="X44" s="25">
        <v>73.813602994182204</v>
      </c>
      <c r="Y44" s="25">
        <v>18.166150565250899</v>
      </c>
      <c r="Z44" s="91">
        <v>0.86763410269399999</v>
      </c>
      <c r="AA44" s="25">
        <v>433.59432388091699</v>
      </c>
      <c r="AB44" s="91">
        <v>68.257767824203199</v>
      </c>
      <c r="AC44" s="91">
        <v>116633.61685880199</v>
      </c>
      <c r="AD44" s="25">
        <v>3.32514775244301</v>
      </c>
      <c r="AE44" s="25">
        <v>32665.195430010401</v>
      </c>
      <c r="AF44" s="25">
        <v>807.37761323952702</v>
      </c>
      <c r="AG44" s="25">
        <v>20713.980550457301</v>
      </c>
      <c r="AH44" s="25">
        <v>447.38435116906101</v>
      </c>
      <c r="AI44" s="25">
        <v>10.318333878462401</v>
      </c>
      <c r="AJ44" s="91">
        <v>1.0584527316628101</v>
      </c>
      <c r="AK44" s="25">
        <v>1573.8292298046899</v>
      </c>
      <c r="AL44" s="25">
        <v>1573.8292298046899</v>
      </c>
      <c r="AM44" s="25">
        <v>0.30734310845086799</v>
      </c>
      <c r="AN44" s="25">
        <v>0</v>
      </c>
      <c r="AO44" s="25">
        <v>422.756202823347</v>
      </c>
      <c r="AP44" s="25">
        <v>1.19247426907764</v>
      </c>
      <c r="AQ44" s="91">
        <v>30.5152700009724</v>
      </c>
      <c r="AR44" s="25">
        <v>2.6232634439448499</v>
      </c>
      <c r="AS44" s="25">
        <v>10.803982586114101</v>
      </c>
      <c r="AT44" s="25">
        <v>0.45011591512203197</v>
      </c>
      <c r="AU44" s="25">
        <v>70.537930699912593</v>
      </c>
      <c r="AV44" s="25">
        <v>0</v>
      </c>
      <c r="AW44" s="91">
        <v>48858.185254099197</v>
      </c>
      <c r="AX44" s="25">
        <v>51665.5917497427</v>
      </c>
      <c r="AY44" s="25">
        <v>5740.6217459219497</v>
      </c>
      <c r="AZ44" s="25">
        <v>57406.213495664699</v>
      </c>
      <c r="BA44" s="25">
        <v>1.0490428975570501E-2</v>
      </c>
      <c r="BB44" s="25">
        <v>1491.85408395693</v>
      </c>
      <c r="BC44" s="25">
        <v>22.875195775966301</v>
      </c>
      <c r="BD44" s="25">
        <v>13813.282790519001</v>
      </c>
      <c r="BE44" s="25">
        <v>30.270146060664501</v>
      </c>
      <c r="BF44" s="25">
        <v>74.789230819909903</v>
      </c>
      <c r="BG44" s="25">
        <v>194.64002845201901</v>
      </c>
      <c r="BH44" s="25">
        <v>42.5741159012086</v>
      </c>
      <c r="BI44" s="25">
        <v>11.4222596133986</v>
      </c>
      <c r="BJ44" s="25">
        <v>10.079921219860299</v>
      </c>
      <c r="BK44" s="25">
        <v>3233.43723139043</v>
      </c>
      <c r="BL44" s="25">
        <v>3193.3467386328298</v>
      </c>
      <c r="BM44" s="25">
        <v>40.090492757596401</v>
      </c>
      <c r="BN44" s="25">
        <v>2.3422884831649601E-2</v>
      </c>
      <c r="BO44" s="25">
        <v>5.3276870826788397E-3</v>
      </c>
      <c r="BP44" s="25">
        <v>463.669616923516</v>
      </c>
      <c r="BQ44" s="25">
        <v>1.40232860671197E-2</v>
      </c>
      <c r="BR44" s="25">
        <v>505.01781379821</v>
      </c>
      <c r="BS44" s="25">
        <v>122.142871103763</v>
      </c>
      <c r="BT44" s="25">
        <v>66.557463892698806</v>
      </c>
      <c r="BU44" s="25">
        <v>1262.74428710239</v>
      </c>
      <c r="BV44" s="25">
        <v>8204.7520267717991</v>
      </c>
      <c r="BW44" s="25">
        <v>67.856447264119197</v>
      </c>
      <c r="BX44" s="25">
        <v>308.57465442352901</v>
      </c>
      <c r="BY44" s="25">
        <v>10.0899124235856</v>
      </c>
      <c r="BZ44" s="25">
        <v>16531.744103839399</v>
      </c>
      <c r="CA44" s="25">
        <v>6869.9167865214804</v>
      </c>
      <c r="CB44" s="25">
        <v>1.7632293391094398E-5</v>
      </c>
      <c r="CC44" s="25">
        <v>0.91897454452123895</v>
      </c>
      <c r="CD44" s="25">
        <v>319.04342355058901</v>
      </c>
      <c r="CE44" s="91">
        <v>0</v>
      </c>
      <c r="CF44" s="25">
        <v>319.09335992883598</v>
      </c>
      <c r="CG44" s="25">
        <v>28134.129542115399</v>
      </c>
      <c r="CH44" s="25">
        <v>218.754477558552</v>
      </c>
      <c r="CJ44" s="22">
        <f t="shared" si="16"/>
        <v>2.7056733517902458E-3</v>
      </c>
      <c r="CK44" s="22">
        <f t="shared" si="17"/>
        <v>1.7448409560561037E-4</v>
      </c>
      <c r="CL44" s="22">
        <f t="shared" si="18"/>
        <v>2.7180910513009506E-3</v>
      </c>
      <c r="CM44" s="22">
        <f t="shared" si="19"/>
        <v>2.7317298769531633E-3</v>
      </c>
      <c r="CN44" s="22">
        <f t="shared" si="20"/>
        <v>2.7322404564756532E-3</v>
      </c>
      <c r="CO44" s="22">
        <f t="shared" si="21"/>
        <v>2.7103350443100005E-3</v>
      </c>
      <c r="CP44" s="22">
        <f t="shared" si="22"/>
        <v>2.7282944417972828E-3</v>
      </c>
      <c r="CQ44" s="71">
        <f t="shared" si="23"/>
        <v>-0.91392426683226924</v>
      </c>
      <c r="CR44" s="71">
        <f t="shared" si="24"/>
        <v>0.15554577580539558</v>
      </c>
      <c r="CS44" s="22">
        <f t="shared" si="25"/>
        <v>2.7284317249208186E-3</v>
      </c>
      <c r="CT44" s="71">
        <f t="shared" si="26"/>
        <v>-0.41955885315887287</v>
      </c>
      <c r="CU44" s="22">
        <f t="shared" si="27"/>
        <v>2.7507616667797421E-3</v>
      </c>
      <c r="CV44" s="71">
        <f t="shared" si="28"/>
        <v>-0.97337846202374589</v>
      </c>
      <c r="CW44" s="79">
        <f t="shared" si="14"/>
        <v>2.7383465863957913E-3</v>
      </c>
      <c r="CX44" s="79">
        <f t="shared" si="15"/>
        <v>2.7396156176739267E-3</v>
      </c>
      <c r="CY44" s="71">
        <f t="shared" si="29"/>
        <v>-0.92417789854920585</v>
      </c>
    </row>
    <row r="45" spans="1:103" x14ac:dyDescent="0.25">
      <c r="A45" s="27" t="s">
        <v>44</v>
      </c>
      <c r="B45" s="25">
        <v>8385.2171189000001</v>
      </c>
      <c r="C45" s="25"/>
      <c r="D45" s="25">
        <v>9088.6050718999995</v>
      </c>
      <c r="E45" s="25">
        <v>471.49424106999999</v>
      </c>
      <c r="F45" s="25">
        <v>471.49424106999999</v>
      </c>
      <c r="G45" s="25">
        <v>567.77634792000003</v>
      </c>
      <c r="H45" s="25">
        <v>51180.423784999999</v>
      </c>
      <c r="I45" s="51"/>
      <c r="J45" s="51"/>
      <c r="K45" s="25"/>
      <c r="L45" s="51"/>
      <c r="M45" s="25"/>
      <c r="N45" s="51"/>
      <c r="O45" s="25"/>
      <c r="P45" s="25"/>
      <c r="Q45" s="51"/>
      <c r="R45" s="25"/>
      <c r="S45" s="27" t="s">
        <v>44</v>
      </c>
      <c r="T45" s="91">
        <v>0</v>
      </c>
      <c r="U45" s="25">
        <v>0</v>
      </c>
      <c r="V45" s="91">
        <v>0</v>
      </c>
      <c r="W45" s="25">
        <v>5.1503682977769598</v>
      </c>
      <c r="X45" s="25">
        <v>5.1503682977769598</v>
      </c>
      <c r="Y45" s="25">
        <v>1.2251932124120699</v>
      </c>
      <c r="Z45" s="91">
        <v>0</v>
      </c>
      <c r="AA45" s="25">
        <v>294.71230798128801</v>
      </c>
      <c r="AB45" s="91">
        <v>0</v>
      </c>
      <c r="AC45" s="91">
        <v>130886.771307381</v>
      </c>
      <c r="AD45" s="25">
        <v>0</v>
      </c>
      <c r="AE45" s="25">
        <v>8409.2457343540209</v>
      </c>
      <c r="AF45" s="25">
        <v>193.76098600630999</v>
      </c>
      <c r="AG45" s="25">
        <v>20909.7584320243</v>
      </c>
      <c r="AH45" s="25">
        <v>62.150815124984803</v>
      </c>
      <c r="AI45" s="25">
        <v>71.528761912193104</v>
      </c>
      <c r="AJ45" s="91">
        <v>0</v>
      </c>
      <c r="AK45" s="25">
        <v>120.36280585983801</v>
      </c>
      <c r="AL45" s="25">
        <v>120.36280585983801</v>
      </c>
      <c r="AM45" s="25">
        <v>0</v>
      </c>
      <c r="AN45" s="25">
        <v>0</v>
      </c>
      <c r="AO45" s="25">
        <v>132.254808984497</v>
      </c>
      <c r="AP45" s="25">
        <v>0.29912811984714199</v>
      </c>
      <c r="AQ45" s="91">
        <v>1.3943108619534901</v>
      </c>
      <c r="AR45" s="25">
        <v>0</v>
      </c>
      <c r="AS45" s="25">
        <v>0.198673136481755</v>
      </c>
      <c r="AT45" s="25">
        <v>0</v>
      </c>
      <c r="AU45" s="25">
        <v>0</v>
      </c>
      <c r="AV45" s="25">
        <v>0</v>
      </c>
      <c r="AW45" s="91">
        <v>72157.638220098394</v>
      </c>
      <c r="AX45" s="25">
        <v>8200.2601427933296</v>
      </c>
      <c r="AY45" s="25">
        <v>911.00394466619196</v>
      </c>
      <c r="AZ45" s="25">
        <v>9111.2640874595199</v>
      </c>
      <c r="BA45" s="25">
        <v>1.02848624415086E-6</v>
      </c>
      <c r="BB45" s="25">
        <v>227.847656509236</v>
      </c>
      <c r="BC45" s="25">
        <v>3.78516449886185</v>
      </c>
      <c r="BD45" s="25">
        <v>31625.5974491468</v>
      </c>
      <c r="BE45" s="25">
        <v>5.1253504720646799</v>
      </c>
      <c r="BF45" s="25">
        <v>13.0644831175559</v>
      </c>
      <c r="BG45" s="25">
        <v>31.9941901133725</v>
      </c>
      <c r="BH45" s="25">
        <v>7.4704851194629498</v>
      </c>
      <c r="BI45" s="25">
        <v>0.12267664588810399</v>
      </c>
      <c r="BJ45" s="25">
        <v>1.7714132161576801</v>
      </c>
      <c r="BK45" s="25">
        <v>472.74529284351098</v>
      </c>
      <c r="BL45" s="25">
        <v>472.74529284351098</v>
      </c>
      <c r="BM45" s="25">
        <v>0</v>
      </c>
      <c r="BN45" s="25">
        <v>1.33954618076797E-2</v>
      </c>
      <c r="BO45" s="25">
        <v>2.3050554407314898E-3</v>
      </c>
      <c r="BP45" s="25">
        <v>21.798024042505102</v>
      </c>
      <c r="BQ45" s="25">
        <v>7.8403644240149499E-4</v>
      </c>
      <c r="BR45" s="25">
        <v>85.183198654078296</v>
      </c>
      <c r="BS45" s="25">
        <v>21.102477637967901</v>
      </c>
      <c r="BT45" s="25">
        <v>11.330796060340401</v>
      </c>
      <c r="BU45" s="25">
        <v>212.85499383256999</v>
      </c>
      <c r="BV45" s="25">
        <v>16544.318999349602</v>
      </c>
      <c r="BW45" s="25">
        <v>11.8305991589367</v>
      </c>
      <c r="BX45" s="25">
        <v>45.288067091056398</v>
      </c>
      <c r="BY45" s="25">
        <v>6.88862900069993E-3</v>
      </c>
      <c r="BZ45" s="25">
        <v>569.32051766464201</v>
      </c>
      <c r="CA45" s="25">
        <v>17982.1020914158</v>
      </c>
      <c r="CB45" s="25">
        <v>0</v>
      </c>
      <c r="CC45" s="25">
        <v>0</v>
      </c>
      <c r="CD45" s="25">
        <v>681.46901422394797</v>
      </c>
      <c r="CE45" s="91">
        <v>0</v>
      </c>
      <c r="CF45" s="25">
        <v>778.11189274310902</v>
      </c>
      <c r="CG45" s="25">
        <v>51261.850180282898</v>
      </c>
      <c r="CH45" s="25">
        <v>685.22919777860204</v>
      </c>
      <c r="CJ45" s="22">
        <f t="shared" si="16"/>
        <v>2.865592519943358E-3</v>
      </c>
      <c r="CK45" s="22">
        <f t="shared" si="17"/>
        <v>0</v>
      </c>
      <c r="CL45" s="22">
        <f t="shared" si="18"/>
        <v>2.4931235739989611E-3</v>
      </c>
      <c r="CM45" s="22">
        <f t="shared" si="19"/>
        <v>2.6533765728970122E-3</v>
      </c>
      <c r="CN45" s="22">
        <f t="shared" si="20"/>
        <v>2.6533765728970122E-3</v>
      </c>
      <c r="CO45" s="22">
        <f t="shared" si="21"/>
        <v>2.7196795891532115E-3</v>
      </c>
      <c r="CP45" s="22">
        <f t="shared" si="22"/>
        <v>1.5909675860629206E-3</v>
      </c>
      <c r="CQ45" s="71">
        <f t="shared" si="23"/>
        <v>5.15036829777696E+50</v>
      </c>
      <c r="CR45" s="71">
        <f t="shared" si="24"/>
        <v>2.9471230798128799E+52</v>
      </c>
      <c r="CS45" s="22">
        <f t="shared" si="25"/>
        <v>0</v>
      </c>
      <c r="CT45" s="71">
        <f t="shared" si="26"/>
        <v>1.2036280585983802E+52</v>
      </c>
      <c r="CU45" s="22">
        <f t="shared" si="27"/>
        <v>0</v>
      </c>
      <c r="CV45" s="71">
        <f t="shared" si="28"/>
        <v>1.9867313648175499E+49</v>
      </c>
      <c r="CW45" s="79">
        <f t="shared" si="14"/>
        <v>0</v>
      </c>
      <c r="CX45" s="79">
        <f t="shared" si="15"/>
        <v>0</v>
      </c>
      <c r="CY45" s="71">
        <f t="shared" si="29"/>
        <v>0</v>
      </c>
    </row>
    <row r="46" spans="1:103" x14ac:dyDescent="0.25">
      <c r="B46" s="25"/>
      <c r="C46" s="25"/>
      <c r="D46" s="25"/>
      <c r="E46" s="25"/>
      <c r="F46" s="25"/>
      <c r="G46" s="25"/>
      <c r="H46" s="25"/>
      <c r="I46" s="51"/>
      <c r="J46" s="51"/>
      <c r="K46" s="25"/>
      <c r="L46" s="51"/>
      <c r="M46" s="25"/>
      <c r="N46" s="51"/>
      <c r="O46" s="25"/>
      <c r="P46" s="25"/>
      <c r="Q46" s="51"/>
      <c r="R46" s="25"/>
      <c r="AC46" s="91"/>
      <c r="CJ46" s="22">
        <f t="shared" si="16"/>
        <v>0</v>
      </c>
      <c r="CK46" s="22">
        <f t="shared" si="17"/>
        <v>0</v>
      </c>
      <c r="CL46" s="22">
        <f t="shared" si="18"/>
        <v>0</v>
      </c>
      <c r="CM46" s="22">
        <f t="shared" si="19"/>
        <v>0</v>
      </c>
      <c r="CN46" s="22">
        <f t="shared" si="20"/>
        <v>0</v>
      </c>
      <c r="CO46" s="22">
        <f t="shared" si="21"/>
        <v>0</v>
      </c>
      <c r="CP46" s="22">
        <f t="shared" si="22"/>
        <v>0</v>
      </c>
      <c r="CQ46" s="71">
        <f t="shared" si="23"/>
        <v>0</v>
      </c>
      <c r="CR46" s="71">
        <f t="shared" si="24"/>
        <v>0</v>
      </c>
      <c r="CS46" s="22">
        <f t="shared" si="25"/>
        <v>0</v>
      </c>
      <c r="CT46" s="71">
        <f t="shared" si="26"/>
        <v>0</v>
      </c>
      <c r="CU46" s="22">
        <f t="shared" si="27"/>
        <v>0</v>
      </c>
      <c r="CV46" s="71">
        <f t="shared" si="28"/>
        <v>0</v>
      </c>
      <c r="CW46" s="79">
        <f t="shared" si="14"/>
        <v>0</v>
      </c>
      <c r="CX46" s="79">
        <f t="shared" si="15"/>
        <v>0</v>
      </c>
      <c r="CY46" s="71">
        <f t="shared" si="29"/>
        <v>0</v>
      </c>
    </row>
    <row r="47" spans="1:103" x14ac:dyDescent="0.25">
      <c r="A47" s="27" t="s">
        <v>46</v>
      </c>
      <c r="B47" s="25">
        <v>626.84104016000003</v>
      </c>
      <c r="C47" s="25">
        <v>3.5004095999999998E-2</v>
      </c>
      <c r="D47" s="25">
        <v>1764.0151418</v>
      </c>
      <c r="E47" s="25">
        <v>49.394712863000002</v>
      </c>
      <c r="F47" s="25">
        <v>49.269207467999998</v>
      </c>
      <c r="G47" s="25">
        <v>3.2632765150999998</v>
      </c>
      <c r="H47" s="25">
        <v>195.33170078000001</v>
      </c>
      <c r="I47" s="51">
        <v>3.7029405157999999</v>
      </c>
      <c r="J47" s="51">
        <v>0.89192995389999996</v>
      </c>
      <c r="K47" s="25"/>
      <c r="L47" s="51">
        <v>49.283258959999998</v>
      </c>
      <c r="M47" s="25"/>
      <c r="N47" s="51">
        <v>0.96726434800000005</v>
      </c>
      <c r="O47" s="25">
        <v>4.8404372238000004</v>
      </c>
      <c r="P47" s="25">
        <v>0.3191455862</v>
      </c>
      <c r="Q47" s="51">
        <v>3.9984793400000003E-2</v>
      </c>
      <c r="R47" s="25"/>
      <c r="S47" s="27" t="s">
        <v>46</v>
      </c>
      <c r="T47" s="91">
        <v>2.4016947393971502E-2</v>
      </c>
      <c r="U47" s="25">
        <v>3.38438770062929</v>
      </c>
      <c r="V47" s="91">
        <v>4.8536701147071799</v>
      </c>
      <c r="W47" s="25">
        <v>0.40228064010259201</v>
      </c>
      <c r="X47" s="25">
        <v>0.40037183735360499</v>
      </c>
      <c r="Y47" s="25">
        <v>0.20487600427855199</v>
      </c>
      <c r="Z47" s="91">
        <v>1.15147565469005E-2</v>
      </c>
      <c r="AA47" s="25">
        <v>5.6235580738880104</v>
      </c>
      <c r="AB47" s="91">
        <v>0.32002568768584699</v>
      </c>
      <c r="AC47" s="91">
        <v>982.43775574278902</v>
      </c>
      <c r="AD47" s="25">
        <v>0</v>
      </c>
      <c r="AE47" s="25">
        <v>628.52301348015897</v>
      </c>
      <c r="AF47" s="25">
        <v>21.139701843986401</v>
      </c>
      <c r="AG47" s="25">
        <v>177.03620914598301</v>
      </c>
      <c r="AH47" s="25">
        <v>9.2084957465146395</v>
      </c>
      <c r="AI47" s="25">
        <v>4.4746044431951897E-2</v>
      </c>
      <c r="AJ47" s="91">
        <v>1.38168908381422E-2</v>
      </c>
      <c r="AK47" s="25">
        <v>15.230393042518299</v>
      </c>
      <c r="AL47" s="25">
        <v>15.230393042518299</v>
      </c>
      <c r="AM47" s="25">
        <v>0</v>
      </c>
      <c r="AN47" s="25">
        <v>0</v>
      </c>
      <c r="AO47" s="25">
        <v>7.2652766572524596</v>
      </c>
      <c r="AP47" s="25">
        <v>1.31608995472809E-2</v>
      </c>
      <c r="AQ47" s="91">
        <v>0.93918289572394098</v>
      </c>
      <c r="AR47" s="25">
        <v>0.17040878915458299</v>
      </c>
      <c r="AS47" s="25">
        <v>1.7053059792126</v>
      </c>
      <c r="AT47" s="25">
        <v>5.92077816928188E-3</v>
      </c>
      <c r="AU47" s="25">
        <v>3.5108546878530697E-2</v>
      </c>
      <c r="AV47" s="25">
        <v>0</v>
      </c>
      <c r="AW47" s="91">
        <v>376.36155767566601</v>
      </c>
      <c r="AX47" s="25">
        <v>1591.9328581570401</v>
      </c>
      <c r="AY47" s="25">
        <v>176.881357320061</v>
      </c>
      <c r="AZ47" s="25">
        <v>1768.8142154771001</v>
      </c>
      <c r="BA47" s="25">
        <v>9.8168184857554095E-5</v>
      </c>
      <c r="BB47" s="25">
        <v>23.5403460146497</v>
      </c>
      <c r="BC47" s="25">
        <v>0.27174296129664899</v>
      </c>
      <c r="BD47" s="25">
        <v>56.6951673181104</v>
      </c>
      <c r="BE47" s="25">
        <v>0.37016577252875499</v>
      </c>
      <c r="BF47" s="25">
        <v>0.99184776164178001</v>
      </c>
      <c r="BG47" s="25">
        <v>2.5409115303934802</v>
      </c>
      <c r="BH47" s="25">
        <v>0.54609277574783599</v>
      </c>
      <c r="BI47" s="25">
        <v>0.128745573835545</v>
      </c>
      <c r="BJ47" s="25">
        <v>0.12788278349165799</v>
      </c>
      <c r="BK47" s="25">
        <v>49.528920122522301</v>
      </c>
      <c r="BL47" s="25">
        <v>49.403072018662598</v>
      </c>
      <c r="BM47" s="25">
        <v>0.12584810385974199</v>
      </c>
      <c r="BN47" s="25">
        <v>0</v>
      </c>
      <c r="BO47" s="25">
        <v>3.67385593285823E-4</v>
      </c>
      <c r="BP47" s="25">
        <v>10.4331802729321</v>
      </c>
      <c r="BQ47" s="25">
        <v>0</v>
      </c>
      <c r="BR47" s="25">
        <v>6.4395738392940798</v>
      </c>
      <c r="BS47" s="25">
        <v>1.5513908628539901</v>
      </c>
      <c r="BT47" s="25">
        <v>0.84794844579341799</v>
      </c>
      <c r="BU47" s="25">
        <v>16.1004574575196</v>
      </c>
      <c r="BV47" s="25">
        <v>38.803921212975801</v>
      </c>
      <c r="BW47" s="25">
        <v>0.84868273785336001</v>
      </c>
      <c r="BX47" s="25">
        <v>8.1976999281292908</v>
      </c>
      <c r="BY47" s="25">
        <v>6.3819297576635497E-3</v>
      </c>
      <c r="BZ47" s="25">
        <v>3.27220388167793</v>
      </c>
      <c r="CA47" s="25">
        <v>19.3605473447967</v>
      </c>
      <c r="CB47" s="25">
        <v>0</v>
      </c>
      <c r="CC47" s="25">
        <v>1.0217628840423799E-2</v>
      </c>
      <c r="CD47" s="25">
        <v>7.7364058615918596</v>
      </c>
      <c r="CE47" s="91">
        <v>0</v>
      </c>
      <c r="CF47" s="25">
        <v>2.4213910287048401</v>
      </c>
      <c r="CG47" s="25">
        <v>195.85183938226501</v>
      </c>
      <c r="CH47" s="25">
        <v>3.5930020578008999</v>
      </c>
      <c r="CJ47" s="22">
        <f t="shared" si="16"/>
        <v>2.6832533487750115E-3</v>
      </c>
      <c r="CK47" s="22">
        <f t="shared" si="17"/>
        <v>2.9839616063988216E-3</v>
      </c>
      <c r="CL47" s="22">
        <f t="shared" si="18"/>
        <v>2.7205399564785462E-3</v>
      </c>
      <c r="CM47" s="22">
        <f t="shared" si="19"/>
        <v>2.7170369406647383E-3</v>
      </c>
      <c r="CN47" s="22">
        <f t="shared" si="20"/>
        <v>2.7170023132510285E-3</v>
      </c>
      <c r="CO47" s="22">
        <f t="shared" si="21"/>
        <v>2.7357064400215471E-3</v>
      </c>
      <c r="CP47" s="22">
        <f t="shared" si="22"/>
        <v>2.6628478643660278E-3</v>
      </c>
      <c r="CQ47" s="71">
        <f t="shared" si="23"/>
        <v>-0.89187732407656384</v>
      </c>
      <c r="CR47" s="71">
        <f t="shared" si="24"/>
        <v>5.3049324101054953</v>
      </c>
      <c r="CS47" s="22">
        <f t="shared" si="25"/>
        <v>0</v>
      </c>
      <c r="CT47" s="71">
        <f t="shared" si="26"/>
        <v>-0.69096213675966889</v>
      </c>
      <c r="CU47" s="22">
        <f t="shared" si="27"/>
        <v>0</v>
      </c>
      <c r="CV47" s="71">
        <f t="shared" si="28"/>
        <v>0.76301957447169333</v>
      </c>
      <c r="CW47" s="79">
        <f t="shared" si="14"/>
        <v>2.7338214081394432E-3</v>
      </c>
      <c r="CX47" s="79">
        <f t="shared" si="15"/>
        <v>2.7576802685137553E-3</v>
      </c>
      <c r="CY47" s="71">
        <f t="shared" si="29"/>
        <v>-0.85192425255142423</v>
      </c>
    </row>
    <row r="48" spans="1:103" x14ac:dyDescent="0.25">
      <c r="A48" s="27" t="s">
        <v>47</v>
      </c>
      <c r="B48" s="25">
        <v>683.09370632000002</v>
      </c>
      <c r="C48" s="25"/>
      <c r="D48" s="25">
        <v>752.81217129000004</v>
      </c>
      <c r="E48" s="25">
        <v>27.540641399999998</v>
      </c>
      <c r="F48" s="25">
        <v>26.894141399999999</v>
      </c>
      <c r="G48" s="25">
        <v>26.0327448</v>
      </c>
      <c r="H48" s="25">
        <v>56.191194000000003</v>
      </c>
      <c r="I48" s="51">
        <v>1.4330934222</v>
      </c>
      <c r="J48" s="51">
        <v>0.46731883349999997</v>
      </c>
      <c r="K48" s="25"/>
      <c r="L48" s="51">
        <v>14.132830394000001</v>
      </c>
      <c r="M48" s="25"/>
      <c r="N48" s="51">
        <v>3.7043751999999998E-3</v>
      </c>
      <c r="O48" s="25">
        <v>1.2368227432000001</v>
      </c>
      <c r="P48" s="25">
        <v>8.0261549999999997E-4</v>
      </c>
      <c r="Q48" s="51">
        <v>2.1930055999999998E-3</v>
      </c>
      <c r="R48" s="25"/>
      <c r="S48" s="27" t="s">
        <v>47</v>
      </c>
      <c r="T48" s="91">
        <v>1.1118104669720001E-3</v>
      </c>
      <c r="U48" s="25">
        <v>2.2391361209014599E-3</v>
      </c>
      <c r="V48" s="91">
        <v>1.2401279530345799</v>
      </c>
      <c r="W48" s="25">
        <v>0.10641382534020501</v>
      </c>
      <c r="X48" s="25">
        <v>0.106325849794512</v>
      </c>
      <c r="Y48" s="25">
        <v>4.4868686444088E-2</v>
      </c>
      <c r="Z48" s="91">
        <v>5.3308650953884395E-4</v>
      </c>
      <c r="AA48" s="25">
        <v>0.427480285844268</v>
      </c>
      <c r="AB48" s="91">
        <v>8.04815496764166E-4</v>
      </c>
      <c r="AC48" s="91">
        <v>323.20095213060102</v>
      </c>
      <c r="AD48" s="25">
        <v>0</v>
      </c>
      <c r="AE48" s="25">
        <v>684.94722981530401</v>
      </c>
      <c r="AF48" s="25">
        <v>2.2103337901070401</v>
      </c>
      <c r="AG48" s="25">
        <v>49.025076325126399</v>
      </c>
      <c r="AH48" s="25">
        <v>1.1217895648138301</v>
      </c>
      <c r="AI48" s="25">
        <v>2.07235055209245E-3</v>
      </c>
      <c r="AJ48" s="91">
        <v>6.3968806527885298E-4</v>
      </c>
      <c r="AK48" s="25">
        <v>26.108601544950499</v>
      </c>
      <c r="AL48" s="25">
        <v>26.108601544950499</v>
      </c>
      <c r="AM48" s="25">
        <v>0</v>
      </c>
      <c r="AN48" s="25">
        <v>0</v>
      </c>
      <c r="AO48" s="25">
        <v>1.0948836120412</v>
      </c>
      <c r="AP48" s="25">
        <v>6.09265280775145E-4</v>
      </c>
      <c r="AQ48" s="91">
        <v>1.6879459740934799E-2</v>
      </c>
      <c r="AR48" s="25">
        <v>1.46038996676531E-3</v>
      </c>
      <c r="AS48" s="25">
        <v>2.2842382010284301E-3</v>
      </c>
      <c r="AT48" s="25">
        <v>2.7411393078919901E-4</v>
      </c>
      <c r="AU48" s="25">
        <v>0</v>
      </c>
      <c r="AV48" s="25">
        <v>0</v>
      </c>
      <c r="AW48" s="91">
        <v>105.35815980202401</v>
      </c>
      <c r="AX48" s="25">
        <v>679.303798894382</v>
      </c>
      <c r="AY48" s="25">
        <v>75.478046868058897</v>
      </c>
      <c r="AZ48" s="25">
        <v>754.78184576244098</v>
      </c>
      <c r="BA48" s="25">
        <v>4.5472891218439501E-6</v>
      </c>
      <c r="BB48" s="25">
        <v>4.2168365814690496</v>
      </c>
      <c r="BC48" s="25">
        <v>0.21577524033135401</v>
      </c>
      <c r="BD48" s="25">
        <v>10.1106489081962</v>
      </c>
      <c r="BE48" s="25">
        <v>0.29112537861626903</v>
      </c>
      <c r="BF48" s="25">
        <v>0.76285294917795099</v>
      </c>
      <c r="BG48" s="25">
        <v>1.8437962058455499</v>
      </c>
      <c r="BH48" s="25">
        <v>0.431298483550763</v>
      </c>
      <c r="BI48" s="25">
        <v>0</v>
      </c>
      <c r="BJ48" s="25">
        <v>0.101543424659799</v>
      </c>
      <c r="BK48" s="25">
        <v>27.606262711464499</v>
      </c>
      <c r="BL48" s="25">
        <v>26.957967821227101</v>
      </c>
      <c r="BM48" s="25">
        <v>0.64829489023738696</v>
      </c>
      <c r="BN48" s="25">
        <v>0</v>
      </c>
      <c r="BO48" s="25">
        <v>0</v>
      </c>
      <c r="BP48" s="25">
        <v>0.80328588534863499</v>
      </c>
      <c r="BQ48" s="25">
        <v>0</v>
      </c>
      <c r="BR48" s="25">
        <v>4.9518314026356203</v>
      </c>
      <c r="BS48" s="25">
        <v>1.23189124599723</v>
      </c>
      <c r="BT48" s="25">
        <v>0.66042122576982298</v>
      </c>
      <c r="BU48" s="25">
        <v>12.375520494717099</v>
      </c>
      <c r="BV48" s="25">
        <v>10.2314449574399</v>
      </c>
      <c r="BW48" s="25">
        <v>0.67390021340740902</v>
      </c>
      <c r="BX48" s="25">
        <v>2.6147256711696101</v>
      </c>
      <c r="BY48" s="25">
        <v>0</v>
      </c>
      <c r="BZ48" s="25">
        <v>26.102149022305301</v>
      </c>
      <c r="CA48" s="25">
        <v>2.5431625129036801</v>
      </c>
      <c r="CB48" s="25">
        <v>0</v>
      </c>
      <c r="CC48" s="25">
        <v>4.7290198247987102E-4</v>
      </c>
      <c r="CD48" s="25">
        <v>0.22037317508743201</v>
      </c>
      <c r="CE48" s="91">
        <v>0</v>
      </c>
      <c r="CF48" s="25">
        <v>5.71237571750857E-2</v>
      </c>
      <c r="CG48" s="25">
        <v>56.342171442428899</v>
      </c>
      <c r="CH48" s="25">
        <v>0.35843254673698199</v>
      </c>
      <c r="CJ48" s="22">
        <f t="shared" si="16"/>
        <v>2.7134249344638126E-3</v>
      </c>
      <c r="CK48" s="22">
        <f t="shared" si="17"/>
        <v>0</v>
      </c>
      <c r="CL48" s="22">
        <f t="shared" si="18"/>
        <v>2.6164221934214453E-3</v>
      </c>
      <c r="CM48" s="22">
        <f t="shared" si="19"/>
        <v>2.3827081770325278E-3</v>
      </c>
      <c r="CN48" s="22">
        <f t="shared" si="20"/>
        <v>2.3732462872788273E-3</v>
      </c>
      <c r="CO48" s="22">
        <f t="shared" si="21"/>
        <v>2.6660355194394157E-3</v>
      </c>
      <c r="CP48" s="22">
        <f t="shared" si="22"/>
        <v>2.6868523638934657E-3</v>
      </c>
      <c r="CQ48" s="71">
        <f t="shared" si="23"/>
        <v>-0.92580675610715812</v>
      </c>
      <c r="CR48" s="71">
        <f t="shared" si="24"/>
        <v>-8.5249180644742781E-2</v>
      </c>
      <c r="CS48" s="22">
        <f t="shared" si="25"/>
        <v>0</v>
      </c>
      <c r="CT48" s="71">
        <f t="shared" si="26"/>
        <v>0.84737245244482184</v>
      </c>
      <c r="CU48" s="22">
        <f t="shared" si="27"/>
        <v>0</v>
      </c>
      <c r="CV48" s="71">
        <f t="shared" si="28"/>
        <v>-0.38336748366406564</v>
      </c>
      <c r="CW48" s="79">
        <f t="shared" si="14"/>
        <v>2.6723391470214559E-3</v>
      </c>
      <c r="CX48" s="79">
        <f t="shared" si="15"/>
        <v>2.7410344855862308E-3</v>
      </c>
      <c r="CY48" s="71">
        <f t="shared" si="29"/>
        <v>-0.87500536670348716</v>
      </c>
    </row>
    <row r="49" spans="1:103" x14ac:dyDescent="0.25">
      <c r="A49" s="27" t="s">
        <v>48</v>
      </c>
      <c r="B49" s="25">
        <v>3184.7006763999998</v>
      </c>
      <c r="C49" s="25">
        <v>0.38135582019999997</v>
      </c>
      <c r="D49" s="25">
        <v>9838.3292799999999</v>
      </c>
      <c r="E49" s="25">
        <v>192.40872252</v>
      </c>
      <c r="F49" s="25">
        <v>167.10057123000001</v>
      </c>
      <c r="G49" s="25">
        <v>8.5447049853999992</v>
      </c>
      <c r="H49" s="25">
        <v>3392.8812984000001</v>
      </c>
      <c r="I49" s="51">
        <v>13.688114670999999</v>
      </c>
      <c r="J49" s="51">
        <v>14.029186462</v>
      </c>
      <c r="K49" s="25"/>
      <c r="L49" s="51">
        <v>194.81729938999999</v>
      </c>
      <c r="M49" s="25"/>
      <c r="N49" s="51">
        <v>2.4442591792999999</v>
      </c>
      <c r="O49" s="25">
        <v>13.438576581</v>
      </c>
      <c r="P49" s="25">
        <v>0.52769314140000001</v>
      </c>
      <c r="Q49" s="51">
        <v>6.4151468200000006E-2</v>
      </c>
      <c r="R49" s="25"/>
      <c r="S49" s="27" t="s">
        <v>48</v>
      </c>
      <c r="T49" s="91">
        <v>1.52901195403363E-4</v>
      </c>
      <c r="U49" s="25">
        <v>3.0800938818717098E-4</v>
      </c>
      <c r="V49" s="91">
        <v>13.474744891083599</v>
      </c>
      <c r="W49" s="25">
        <v>13.0675838835958</v>
      </c>
      <c r="X49" s="25">
        <v>13.067571884502501</v>
      </c>
      <c r="Y49" s="25">
        <v>1.6479837560603501</v>
      </c>
      <c r="Z49" s="91">
        <v>7.3320693238975606E-5</v>
      </c>
      <c r="AA49" s="25">
        <v>30.4861380315992</v>
      </c>
      <c r="AB49" s="91">
        <v>0.52914051489706004</v>
      </c>
      <c r="AC49" s="91">
        <v>13539.401823669201</v>
      </c>
      <c r="AD49" s="25">
        <v>0</v>
      </c>
      <c r="AE49" s="25">
        <v>3193.3938255151802</v>
      </c>
      <c r="AF49" s="25">
        <v>94.834924821969906</v>
      </c>
      <c r="AG49" s="25">
        <v>2362.7837172544</v>
      </c>
      <c r="AH49" s="25">
        <v>61.877207269390802</v>
      </c>
      <c r="AI49" s="25">
        <v>2.2271021704699101</v>
      </c>
      <c r="AJ49" s="91">
        <v>8.7959430050099795E-5</v>
      </c>
      <c r="AK49" s="25">
        <v>162.880611833957</v>
      </c>
      <c r="AL49" s="25">
        <v>162.880611833957</v>
      </c>
      <c r="AM49" s="25">
        <v>0</v>
      </c>
      <c r="AN49" s="25">
        <v>0</v>
      </c>
      <c r="AO49" s="25">
        <v>45.123264072086897</v>
      </c>
      <c r="AP49" s="25">
        <v>9.3948675791040593E-3</v>
      </c>
      <c r="AQ49" s="91">
        <v>4.57114739106321E-2</v>
      </c>
      <c r="AR49" s="25">
        <v>2.00925962971876E-4</v>
      </c>
      <c r="AS49" s="25">
        <v>0.58569742837811001</v>
      </c>
      <c r="AT49" s="25">
        <v>3.7724214836145801E-5</v>
      </c>
      <c r="AU49" s="25">
        <v>0.38251287389011002</v>
      </c>
      <c r="AV49" s="25">
        <v>0</v>
      </c>
      <c r="AW49" s="91">
        <v>5764.2228580719302</v>
      </c>
      <c r="AX49" s="25">
        <v>8878.5562978664493</v>
      </c>
      <c r="AY49" s="25">
        <v>986.50893280863102</v>
      </c>
      <c r="AZ49" s="25">
        <v>9865.0652306750908</v>
      </c>
      <c r="BA49" s="25">
        <v>6.2500007539807595E-7</v>
      </c>
      <c r="BB49" s="25">
        <v>164.687310668896</v>
      </c>
      <c r="BC49" s="25">
        <v>1.42100312152427</v>
      </c>
      <c r="BD49" s="25">
        <v>1876.47300888417</v>
      </c>
      <c r="BE49" s="25">
        <v>1.88435638596317</v>
      </c>
      <c r="BF49" s="25">
        <v>4.6698329690195397</v>
      </c>
      <c r="BG49" s="25">
        <v>11.308807946559901</v>
      </c>
      <c r="BH49" s="25">
        <v>2.6377530746209499</v>
      </c>
      <c r="BI49" s="25">
        <v>0</v>
      </c>
      <c r="BJ49" s="25">
        <v>0.62885795333917505</v>
      </c>
      <c r="BK49" s="25">
        <v>192.95062830844401</v>
      </c>
      <c r="BL49" s="25">
        <v>167.57383423667301</v>
      </c>
      <c r="BM49" s="25">
        <v>25.3767940717714</v>
      </c>
      <c r="BN49" s="25">
        <v>0</v>
      </c>
      <c r="BO49" s="25">
        <v>0</v>
      </c>
      <c r="BP49" s="25">
        <v>5.8186847820455601</v>
      </c>
      <c r="BQ49" s="25">
        <v>0</v>
      </c>
      <c r="BR49" s="25">
        <v>30.499256711696098</v>
      </c>
      <c r="BS49" s="25">
        <v>7.5300830326780099</v>
      </c>
      <c r="BT49" s="25">
        <v>4.0369557411112398</v>
      </c>
      <c r="BU49" s="25">
        <v>76.225438978819199</v>
      </c>
      <c r="BV49" s="25">
        <v>892.64776408449495</v>
      </c>
      <c r="BW49" s="25">
        <v>4.2246576729112499</v>
      </c>
      <c r="BX49" s="25">
        <v>15.983038917089599</v>
      </c>
      <c r="BY49" s="25">
        <v>0.705106949294796</v>
      </c>
      <c r="BZ49" s="25">
        <v>8.5684526582780798</v>
      </c>
      <c r="CA49" s="25">
        <v>1249.4467842542599</v>
      </c>
      <c r="CB49" s="25">
        <v>0</v>
      </c>
      <c r="CC49" s="25">
        <v>6.5021274439061103E-5</v>
      </c>
      <c r="CD49" s="25">
        <v>16.738322000297099</v>
      </c>
      <c r="CE49" s="91">
        <v>0</v>
      </c>
      <c r="CF49" s="25">
        <v>53.448743143735697</v>
      </c>
      <c r="CG49" s="25">
        <v>3402.1175015018898</v>
      </c>
      <c r="CH49" s="25">
        <v>16.603872200813999</v>
      </c>
      <c r="CJ49" s="22">
        <f t="shared" si="16"/>
        <v>2.7296597069860831E-3</v>
      </c>
      <c r="CK49" s="22">
        <f t="shared" si="17"/>
        <v>3.0340527896053435E-3</v>
      </c>
      <c r="CL49" s="22">
        <f t="shared" si="18"/>
        <v>2.7175295636263624E-3</v>
      </c>
      <c r="CM49" s="22">
        <f t="shared" si="19"/>
        <v>2.816430468154496E-3</v>
      </c>
      <c r="CN49" s="22">
        <f t="shared" si="20"/>
        <v>2.8322046010338699E-3</v>
      </c>
      <c r="CO49" s="22">
        <f t="shared" si="21"/>
        <v>2.7792267747871065E-3</v>
      </c>
      <c r="CP49" s="22">
        <f t="shared" si="22"/>
        <v>2.7222299543002821E-3</v>
      </c>
      <c r="CQ49" s="71">
        <f t="shared" si="23"/>
        <v>-4.53344234332137E-2</v>
      </c>
      <c r="CR49" s="71">
        <f t="shared" si="24"/>
        <v>1.1730510257437334</v>
      </c>
      <c r="CS49" s="22">
        <f t="shared" si="25"/>
        <v>0</v>
      </c>
      <c r="CT49" s="71">
        <f t="shared" si="26"/>
        <v>-0.16393147659905555</v>
      </c>
      <c r="CU49" s="22">
        <f t="shared" si="27"/>
        <v>0</v>
      </c>
      <c r="CV49" s="71">
        <f t="shared" si="28"/>
        <v>-0.76037834557878381</v>
      </c>
      <c r="CW49" s="79">
        <f t="shared" si="14"/>
        <v>2.6913795419922582E-3</v>
      </c>
      <c r="CX49" s="79">
        <f t="shared" si="15"/>
        <v>2.7428317397115856E-3</v>
      </c>
      <c r="CY49" s="71">
        <f t="shared" si="29"/>
        <v>-0.99941195087353973</v>
      </c>
    </row>
    <row r="50" spans="1:103" x14ac:dyDescent="0.25">
      <c r="A50" s="27" t="s">
        <v>49</v>
      </c>
      <c r="B50" s="25">
        <v>101.80531143</v>
      </c>
      <c r="C50" s="25">
        <v>1.1714899E-3</v>
      </c>
      <c r="D50" s="25">
        <v>581.16360365000003</v>
      </c>
      <c r="E50" s="25">
        <v>0.78403199099999998</v>
      </c>
      <c r="F50" s="25">
        <v>0.78403199010000002</v>
      </c>
      <c r="G50" s="25">
        <v>6.1897182000000002E-2</v>
      </c>
      <c r="H50" s="25">
        <v>308.56594967000001</v>
      </c>
      <c r="I50" s="51">
        <v>1.880042591</v>
      </c>
      <c r="J50" s="51">
        <v>1.6788778941</v>
      </c>
      <c r="K50" s="25"/>
      <c r="L50" s="51">
        <v>14.070582486999999</v>
      </c>
      <c r="M50" s="25"/>
      <c r="N50" s="51">
        <v>0.28721293809999998</v>
      </c>
      <c r="O50" s="25">
        <v>1.7773409264</v>
      </c>
      <c r="P50" s="25">
        <v>0.17175338579999999</v>
      </c>
      <c r="Q50" s="51">
        <v>1.17651671E-2</v>
      </c>
      <c r="R50" s="25"/>
      <c r="S50" s="27" t="s">
        <v>49</v>
      </c>
      <c r="T50" s="91">
        <v>0</v>
      </c>
      <c r="U50" s="25">
        <v>0</v>
      </c>
      <c r="V50" s="91">
        <v>1.78219978077675</v>
      </c>
      <c r="W50" s="25">
        <v>8.8519394521470604E-2</v>
      </c>
      <c r="X50" s="25">
        <v>8.8519394521470604E-2</v>
      </c>
      <c r="Y50" s="25">
        <v>3.4613261297309503E-2</v>
      </c>
      <c r="Z50" s="91">
        <v>0</v>
      </c>
      <c r="AA50" s="25">
        <v>5.3565280097622896</v>
      </c>
      <c r="AB50" s="91">
        <v>0.172221851683525</v>
      </c>
      <c r="AC50" s="91">
        <v>232.60098434919001</v>
      </c>
      <c r="AD50" s="25">
        <v>0</v>
      </c>
      <c r="AE50" s="25">
        <v>102.08476753914501</v>
      </c>
      <c r="AF50" s="25">
        <v>1.87155839436202</v>
      </c>
      <c r="AG50" s="25">
        <v>40.947609312316402</v>
      </c>
      <c r="AH50" s="25">
        <v>0.93163259818250799</v>
      </c>
      <c r="AI50" s="25">
        <v>0</v>
      </c>
      <c r="AJ50" s="91">
        <v>0</v>
      </c>
      <c r="AK50" s="25">
        <v>5.4493652983305596</v>
      </c>
      <c r="AL50" s="25">
        <v>5.4493652983305596</v>
      </c>
      <c r="AM50" s="25">
        <v>0</v>
      </c>
      <c r="AN50" s="25">
        <v>0</v>
      </c>
      <c r="AO50" s="25">
        <v>19.156052280714398</v>
      </c>
      <c r="AP50" s="25">
        <v>6.1375655692609297E-2</v>
      </c>
      <c r="AQ50" s="91">
        <v>7.4649306999586704E-2</v>
      </c>
      <c r="AR50" s="25">
        <v>0</v>
      </c>
      <c r="AS50" s="25">
        <v>1.71931907604293E-4</v>
      </c>
      <c r="AT50" s="25">
        <v>0</v>
      </c>
      <c r="AU50" s="25">
        <v>1.1713815814855799E-3</v>
      </c>
      <c r="AV50" s="25">
        <v>0</v>
      </c>
      <c r="AW50" s="91">
        <v>350.32813725976501</v>
      </c>
      <c r="AX50" s="25">
        <v>524.47939339825996</v>
      </c>
      <c r="AY50" s="25">
        <v>58.274826122565699</v>
      </c>
      <c r="AZ50" s="25">
        <v>582.75421952082604</v>
      </c>
      <c r="BA50" s="25">
        <v>0</v>
      </c>
      <c r="BB50" s="25">
        <v>8.6970892177450008</v>
      </c>
      <c r="BC50" s="25">
        <v>6.2941329497290897E-3</v>
      </c>
      <c r="BD50" s="25">
        <v>218.27503563584</v>
      </c>
      <c r="BE50" s="25">
        <v>8.4919768294228603E-3</v>
      </c>
      <c r="BF50" s="25">
        <v>2.2252122775398401E-2</v>
      </c>
      <c r="BG50" s="25">
        <v>5.3782888826424603E-2</v>
      </c>
      <c r="BH50" s="25">
        <v>1.25807018414105E-2</v>
      </c>
      <c r="BI50" s="25">
        <v>0</v>
      </c>
      <c r="BJ50" s="25">
        <v>2.9619815142446098E-3</v>
      </c>
      <c r="BK50" s="25">
        <v>0.78635420003934797</v>
      </c>
      <c r="BL50" s="25">
        <v>0.78635419919875904</v>
      </c>
      <c r="BM50" s="25">
        <v>8.4058819314693005E-10</v>
      </c>
      <c r="BN50" s="25">
        <v>0</v>
      </c>
      <c r="BO50" s="25">
        <v>0</v>
      </c>
      <c r="BP50" s="25">
        <v>2.3431768602875901E-2</v>
      </c>
      <c r="BQ50" s="25">
        <v>0</v>
      </c>
      <c r="BR50" s="25">
        <v>0.14444255581827301</v>
      </c>
      <c r="BS50" s="25">
        <v>3.5933813940927199E-2</v>
      </c>
      <c r="BT50" s="25">
        <v>1.9264285674917399E-2</v>
      </c>
      <c r="BU50" s="25">
        <v>0.36098891626294299</v>
      </c>
      <c r="BV50" s="25">
        <v>13.222447193443401</v>
      </c>
      <c r="BW50" s="25">
        <v>1.9657466779102399E-2</v>
      </c>
      <c r="BX50" s="25">
        <v>7.6271587382948799E-2</v>
      </c>
      <c r="BY50" s="25">
        <v>1.4052745581110799E-13</v>
      </c>
      <c r="BZ50" s="25">
        <v>6.2075862365449402E-2</v>
      </c>
      <c r="CA50" s="25">
        <v>180.93556420787201</v>
      </c>
      <c r="CB50" s="25">
        <v>0</v>
      </c>
      <c r="CC50" s="25">
        <v>0</v>
      </c>
      <c r="CD50" s="25">
        <v>22.1260073658312</v>
      </c>
      <c r="CE50" s="91">
        <v>0</v>
      </c>
      <c r="CF50" s="25">
        <v>9.4118866217893107</v>
      </c>
      <c r="CG50" s="25">
        <v>309.39516493328102</v>
      </c>
      <c r="CH50" s="25">
        <v>8.5667827598042603</v>
      </c>
      <c r="CJ50" s="22">
        <f t="shared" si="16"/>
        <v>2.7450051988412456E-3</v>
      </c>
      <c r="CK50" s="22">
        <f t="shared" si="17"/>
        <v>-9.2462183771366597E-5</v>
      </c>
      <c r="CL50" s="22">
        <f t="shared" si="18"/>
        <v>2.7369502509037818E-3</v>
      </c>
      <c r="CM50" s="22">
        <f t="shared" si="19"/>
        <v>2.9618804666198739E-3</v>
      </c>
      <c r="CN50" s="22">
        <f t="shared" si="20"/>
        <v>2.9618805457961384E-3</v>
      </c>
      <c r="CO50" s="22">
        <f t="shared" si="21"/>
        <v>2.8867285985555917E-3</v>
      </c>
      <c r="CP50" s="22">
        <f t="shared" si="22"/>
        <v>2.6873194017934571E-3</v>
      </c>
      <c r="CQ50" s="71">
        <f t="shared" si="23"/>
        <v>-0.95291628235167436</v>
      </c>
      <c r="CR50" s="71">
        <f t="shared" si="24"/>
        <v>2.1905405560383389</v>
      </c>
      <c r="CS50" s="22">
        <f t="shared" si="25"/>
        <v>0</v>
      </c>
      <c r="CT50" s="71">
        <f t="shared" si="26"/>
        <v>-0.61271217425680136</v>
      </c>
      <c r="CU50" s="22">
        <f t="shared" si="27"/>
        <v>0</v>
      </c>
      <c r="CV50" s="71">
        <f t="shared" si="28"/>
        <v>-0.99940137826400977</v>
      </c>
      <c r="CW50" s="79">
        <f t="shared" si="14"/>
        <v>2.7337773550241947E-3</v>
      </c>
      <c r="CX50" s="79">
        <f t="shared" si="15"/>
        <v>2.7275496278746686E-3</v>
      </c>
      <c r="CY50" s="71">
        <f t="shared" si="29"/>
        <v>-1</v>
      </c>
    </row>
    <row r="51" spans="1:103" x14ac:dyDescent="0.25">
      <c r="A51" s="27" t="s">
        <v>50</v>
      </c>
      <c r="B51" s="25">
        <v>7726.3951274000001</v>
      </c>
      <c r="C51" s="25"/>
      <c r="D51" s="25">
        <v>10600.447505</v>
      </c>
      <c r="E51" s="25">
        <v>466.29279080999999</v>
      </c>
      <c r="F51" s="25">
        <v>466.29279080999999</v>
      </c>
      <c r="G51" s="25">
        <v>4737.9921985000001</v>
      </c>
      <c r="H51" s="25">
        <v>16245.722065</v>
      </c>
      <c r="I51" s="51"/>
      <c r="J51" s="51"/>
      <c r="K51" s="25"/>
      <c r="L51" s="51"/>
      <c r="M51" s="25"/>
      <c r="N51" s="51"/>
      <c r="O51" s="25"/>
      <c r="P51" s="25"/>
      <c r="Q51" s="51"/>
      <c r="R51" s="25"/>
      <c r="S51" s="27" t="s">
        <v>50</v>
      </c>
      <c r="T51" s="91">
        <v>0.110985528927132</v>
      </c>
      <c r="U51" s="25">
        <v>0.32769977387655103</v>
      </c>
      <c r="V51" s="91">
        <v>0</v>
      </c>
      <c r="W51" s="25">
        <v>71.888748344095603</v>
      </c>
      <c r="X51" s="25">
        <v>71.882265240295496</v>
      </c>
      <c r="Y51" s="25">
        <v>3.6070216117223799</v>
      </c>
      <c r="Z51" s="91">
        <v>3.8915480085451197E-2</v>
      </c>
      <c r="AA51" s="25">
        <v>130.75384903521999</v>
      </c>
      <c r="AB51" s="91">
        <v>0</v>
      </c>
      <c r="AC51" s="91">
        <v>44209.051217802502</v>
      </c>
      <c r="AD51" s="25">
        <v>0</v>
      </c>
      <c r="AE51" s="25">
        <v>7747.3973923907497</v>
      </c>
      <c r="AF51" s="25">
        <v>234.679002607303</v>
      </c>
      <c r="AG51" s="25">
        <v>7125.0435456547302</v>
      </c>
      <c r="AH51" s="25">
        <v>213.77314492495199</v>
      </c>
      <c r="AI51" s="25">
        <v>2.1130696785040999</v>
      </c>
      <c r="AJ51" s="91">
        <v>9.4276837120323004E-2</v>
      </c>
      <c r="AK51" s="25">
        <v>462.00322532950702</v>
      </c>
      <c r="AL51" s="25">
        <v>462.00322532950702</v>
      </c>
      <c r="AM51" s="25">
        <v>0</v>
      </c>
      <c r="AN51" s="25">
        <v>0</v>
      </c>
      <c r="AO51" s="25">
        <v>87.169790258574295</v>
      </c>
      <c r="AP51" s="25">
        <v>6.1695288166661498E-2</v>
      </c>
      <c r="AQ51" s="91">
        <v>5.5621904786783203</v>
      </c>
      <c r="AR51" s="25">
        <v>0.28102507374791202</v>
      </c>
      <c r="AS51" s="25">
        <v>5.7505367067008297</v>
      </c>
      <c r="AT51" s="25">
        <v>2.5830002354265101E-2</v>
      </c>
      <c r="AU51" s="25">
        <v>0</v>
      </c>
      <c r="AV51" s="25">
        <v>0</v>
      </c>
      <c r="AW51" s="91">
        <v>23415.556028593899</v>
      </c>
      <c r="AX51" s="25">
        <v>9566.3539126771193</v>
      </c>
      <c r="AY51" s="25">
        <v>1062.9312687678901</v>
      </c>
      <c r="AZ51" s="25">
        <v>10629.285181445</v>
      </c>
      <c r="BA51" s="25">
        <v>6.5151516897765703E-3</v>
      </c>
      <c r="BB51" s="25">
        <v>343.75030652819902</v>
      </c>
      <c r="BC51" s="25">
        <v>3.9403632726511102</v>
      </c>
      <c r="BD51" s="25">
        <v>9479.6286547264408</v>
      </c>
      <c r="BE51" s="25">
        <v>5.21225061525488</v>
      </c>
      <c r="BF51" s="25">
        <v>12.868238693430699</v>
      </c>
      <c r="BG51" s="25">
        <v>32.270880035273898</v>
      </c>
      <c r="BH51" s="25">
        <v>7.3288963931281703</v>
      </c>
      <c r="BI51" s="25">
        <v>0.122794142760296</v>
      </c>
      <c r="BJ51" s="25">
        <v>1.7347032745911799</v>
      </c>
      <c r="BK51" s="25">
        <v>467.58495497566099</v>
      </c>
      <c r="BL51" s="25">
        <v>467.58495497566099</v>
      </c>
      <c r="BM51" s="25">
        <v>0</v>
      </c>
      <c r="BN51" s="25">
        <v>4.2697335163169496E-3</v>
      </c>
      <c r="BO51" s="25">
        <v>9.4416349476677695E-4</v>
      </c>
      <c r="BP51" s="25">
        <v>17.611563845191402</v>
      </c>
      <c r="BQ51" s="25">
        <v>2.52199626316572E-3</v>
      </c>
      <c r="BR51" s="25">
        <v>84.467953602517696</v>
      </c>
      <c r="BS51" s="25">
        <v>21.035300029541901</v>
      </c>
      <c r="BT51" s="25">
        <v>11.2175727196768</v>
      </c>
      <c r="BU51" s="25">
        <v>211.15501019813999</v>
      </c>
      <c r="BV51" s="25">
        <v>4915.7461263005498</v>
      </c>
      <c r="BW51" s="25">
        <v>11.678276400072701</v>
      </c>
      <c r="BX51" s="25">
        <v>45.189495343617899</v>
      </c>
      <c r="BY51" s="25">
        <v>1.74392051653779</v>
      </c>
      <c r="BZ51" s="25">
        <v>4750.8907508232796</v>
      </c>
      <c r="CA51" s="25">
        <v>5003.2453148491204</v>
      </c>
      <c r="CB51" s="25">
        <v>0</v>
      </c>
      <c r="CC51" s="25">
        <v>3.9641541822847702E-2</v>
      </c>
      <c r="CD51" s="25">
        <v>149.891407406871</v>
      </c>
      <c r="CE51" s="91">
        <v>0</v>
      </c>
      <c r="CF51" s="25">
        <v>156.79525350927699</v>
      </c>
      <c r="CG51" s="25">
        <v>16290.1368753892</v>
      </c>
      <c r="CH51" s="25">
        <v>78.266672629877206</v>
      </c>
      <c r="CJ51" s="22">
        <f t="shared" si="16"/>
        <v>2.7182488915522308E-3</v>
      </c>
      <c r="CK51" s="22">
        <f t="shared" si="17"/>
        <v>0</v>
      </c>
      <c r="CL51" s="22">
        <f t="shared" si="18"/>
        <v>2.7204206644482034E-3</v>
      </c>
      <c r="CM51" s="22">
        <f t="shared" si="19"/>
        <v>2.7711433484021494E-3</v>
      </c>
      <c r="CN51" s="22">
        <f t="shared" si="20"/>
        <v>2.7711433484021494E-3</v>
      </c>
      <c r="CO51" s="22">
        <f t="shared" si="21"/>
        <v>2.7223667289623431E-3</v>
      </c>
      <c r="CP51" s="22">
        <f t="shared" si="22"/>
        <v>2.7339388308807856E-3</v>
      </c>
      <c r="CQ51" s="71">
        <f t="shared" si="23"/>
        <v>7.1882265240295499E+51</v>
      </c>
      <c r="CR51" s="71">
        <f t="shared" si="24"/>
        <v>1.3075384903522E+52</v>
      </c>
      <c r="CS51" s="22">
        <f t="shared" si="25"/>
        <v>0</v>
      </c>
      <c r="CT51" s="71">
        <f t="shared" si="26"/>
        <v>4.6200322532950702E+52</v>
      </c>
      <c r="CU51" s="22">
        <f t="shared" si="27"/>
        <v>0</v>
      </c>
      <c r="CV51" s="71">
        <f t="shared" si="28"/>
        <v>5.75053670670083E+50</v>
      </c>
      <c r="CW51" s="79">
        <f t="shared" si="14"/>
        <v>0</v>
      </c>
      <c r="CX51" s="79">
        <f t="shared" si="15"/>
        <v>0</v>
      </c>
      <c r="CY51" s="71">
        <f t="shared" si="29"/>
        <v>2.5830002354265101E+48</v>
      </c>
    </row>
    <row r="52" spans="1:103" x14ac:dyDescent="0.25">
      <c r="B52" s="25"/>
      <c r="C52" s="25"/>
      <c r="D52" s="25"/>
      <c r="E52" s="25"/>
      <c r="F52" s="25"/>
      <c r="G52" s="25"/>
      <c r="H52" s="25"/>
      <c r="I52" s="51"/>
      <c r="J52" s="51"/>
      <c r="K52" s="25"/>
      <c r="L52" s="51"/>
      <c r="M52" s="25"/>
      <c r="N52" s="51"/>
      <c r="O52" s="25"/>
      <c r="P52" s="25"/>
      <c r="Q52" s="51"/>
      <c r="AC52" s="91"/>
      <c r="CJ52" s="22"/>
      <c r="CK52" s="22">
        <f t="shared" si="17"/>
        <v>0</v>
      </c>
      <c r="CL52" s="22">
        <f t="shared" si="18"/>
        <v>0</v>
      </c>
      <c r="CM52" s="22">
        <f t="shared" si="19"/>
        <v>0</v>
      </c>
      <c r="CN52" s="22">
        <f t="shared" si="20"/>
        <v>0</v>
      </c>
      <c r="CO52" s="22">
        <f t="shared" si="21"/>
        <v>0</v>
      </c>
      <c r="CP52" s="22">
        <f t="shared" si="22"/>
        <v>0</v>
      </c>
      <c r="CQ52" s="71">
        <f t="shared" si="23"/>
        <v>0</v>
      </c>
      <c r="CR52" s="71">
        <f t="shared" si="24"/>
        <v>0</v>
      </c>
      <c r="CS52" s="22">
        <f t="shared" si="25"/>
        <v>0</v>
      </c>
      <c r="CT52" s="71">
        <f t="shared" si="26"/>
        <v>0</v>
      </c>
      <c r="CU52" s="22">
        <f t="shared" si="27"/>
        <v>0</v>
      </c>
      <c r="CV52" s="71">
        <f t="shared" si="28"/>
        <v>0</v>
      </c>
      <c r="CW52" s="79">
        <f t="shared" si="14"/>
        <v>0</v>
      </c>
      <c r="CX52" s="79">
        <f t="shared" si="15"/>
        <v>0</v>
      </c>
      <c r="CY52" s="71">
        <f t="shared" si="29"/>
        <v>0</v>
      </c>
    </row>
    <row r="53" spans="1:103" x14ac:dyDescent="0.25">
      <c r="B53" s="25"/>
      <c r="C53" s="25"/>
      <c r="D53" s="25"/>
      <c r="E53" s="25"/>
      <c r="F53" s="25"/>
      <c r="G53" s="25"/>
      <c r="H53" s="25"/>
      <c r="I53" s="51"/>
      <c r="J53" s="51"/>
      <c r="K53" s="25"/>
      <c r="L53" s="51"/>
      <c r="M53" s="25"/>
      <c r="N53" s="51"/>
      <c r="O53" s="25"/>
      <c r="P53" s="25"/>
      <c r="Q53" s="51"/>
      <c r="AC53" s="91"/>
      <c r="CJ53" s="22"/>
      <c r="CK53" s="22"/>
      <c r="CL53" s="22"/>
      <c r="CM53" s="22"/>
      <c r="CN53" s="22"/>
      <c r="CO53" s="22"/>
      <c r="CP53" s="22"/>
      <c r="CQ53" s="71"/>
      <c r="CR53" s="71"/>
      <c r="CS53" s="22"/>
      <c r="CT53" s="71"/>
      <c r="CU53" s="22"/>
      <c r="CV53" s="71"/>
      <c r="CW53" s="22"/>
      <c r="CX53" s="22"/>
      <c r="CY53" s="71"/>
    </row>
    <row r="54" spans="1:103" x14ac:dyDescent="0.25">
      <c r="A54" s="27" t="s">
        <v>51</v>
      </c>
      <c r="B54" s="25">
        <v>4103.8503000000001</v>
      </c>
      <c r="C54" s="25">
        <v>4.9787999999999997</v>
      </c>
      <c r="D54" s="25">
        <v>6287.0095199999996</v>
      </c>
      <c r="E54" s="25">
        <v>358.97722317</v>
      </c>
      <c r="F54" s="25">
        <v>145.27622072</v>
      </c>
      <c r="G54" s="25">
        <v>176.80981996</v>
      </c>
      <c r="H54" s="25">
        <v>1551.2965832</v>
      </c>
      <c r="I54" s="51">
        <v>19.371540038999999</v>
      </c>
      <c r="J54" s="51">
        <v>10.717684738999999</v>
      </c>
      <c r="K54" s="25"/>
      <c r="L54" s="51">
        <v>196.69019528999999</v>
      </c>
      <c r="M54" s="25"/>
      <c r="N54" s="51">
        <v>5.9892229255</v>
      </c>
      <c r="O54" s="25">
        <v>11.314649201</v>
      </c>
      <c r="P54" s="25">
        <v>0.4988030121</v>
      </c>
      <c r="Q54" s="51">
        <v>0.1110476</v>
      </c>
      <c r="R54" s="25"/>
      <c r="S54" s="27" t="s">
        <v>51</v>
      </c>
      <c r="T54" s="91">
        <v>4.2132020092925104E-3</v>
      </c>
      <c r="U54" s="25">
        <v>8.4846294409629507E-3</v>
      </c>
      <c r="V54" s="91">
        <v>11.344859379876199</v>
      </c>
      <c r="W54" s="25">
        <v>14.6040560537293</v>
      </c>
      <c r="X54" s="25">
        <v>14.603700596979101</v>
      </c>
      <c r="Y54" s="25">
        <v>1.08034753179135</v>
      </c>
      <c r="Z54" s="91">
        <v>2.0204412919525602E-3</v>
      </c>
      <c r="AA54" s="25">
        <v>15.1614614596871</v>
      </c>
      <c r="AB54" s="91">
        <v>0.50017583147559197</v>
      </c>
      <c r="AC54" s="91">
        <v>8131.7449429879798</v>
      </c>
      <c r="AD54" s="25">
        <v>0</v>
      </c>
      <c r="AE54" s="25">
        <v>4114.3031731785704</v>
      </c>
      <c r="AF54" s="25">
        <v>67.520268538195893</v>
      </c>
      <c r="AG54" s="25">
        <v>1420.1090247239099</v>
      </c>
      <c r="AH54" s="25">
        <v>51.850257737432003</v>
      </c>
      <c r="AI54" s="25">
        <v>0.110330828227187</v>
      </c>
      <c r="AJ54" s="91">
        <v>2.4250583839018599E-3</v>
      </c>
      <c r="AK54" s="25">
        <v>191.610866986508</v>
      </c>
      <c r="AL54" s="25">
        <v>191.610866986508</v>
      </c>
      <c r="AM54" s="25">
        <v>0</v>
      </c>
      <c r="AN54" s="25">
        <v>0</v>
      </c>
      <c r="AO54" s="25">
        <v>27.676656550131501</v>
      </c>
      <c r="AP54" s="25">
        <v>2.30872242841315E-3</v>
      </c>
      <c r="AQ54" s="91">
        <v>0.31194481392992401</v>
      </c>
      <c r="AR54" s="25">
        <v>5.5357616494981898E-3</v>
      </c>
      <c r="AS54" s="25">
        <v>1.1848771439421999</v>
      </c>
      <c r="AT54" s="25">
        <v>1.0388509469071801E-3</v>
      </c>
      <c r="AU54" s="25">
        <v>4.9923960162480503</v>
      </c>
      <c r="AV54" s="25">
        <v>0</v>
      </c>
      <c r="AW54" s="91">
        <v>2974.9842395762698</v>
      </c>
      <c r="AX54" s="25">
        <v>5673.1803179285398</v>
      </c>
      <c r="AY54" s="25">
        <v>630.35369456505498</v>
      </c>
      <c r="AZ54" s="25">
        <v>6303.5340124935901</v>
      </c>
      <c r="BA54" s="25">
        <v>4.31405071410702E-4</v>
      </c>
      <c r="BB54" s="25">
        <v>105.017714531355</v>
      </c>
      <c r="BC54" s="25">
        <v>1.4853521777807099</v>
      </c>
      <c r="BD54" s="25">
        <v>577.878950834644</v>
      </c>
      <c r="BE54" s="25">
        <v>1.8392041953956499</v>
      </c>
      <c r="BF54" s="25">
        <v>3.54236542050409</v>
      </c>
      <c r="BG54" s="25">
        <v>8.5866390405484907</v>
      </c>
      <c r="BH54" s="25">
        <v>1.99809986937615</v>
      </c>
      <c r="BI54" s="25">
        <v>0.47336186775575201</v>
      </c>
      <c r="BJ54" s="25">
        <v>0.50661437545814703</v>
      </c>
      <c r="BK54" s="25">
        <v>359.93684996765899</v>
      </c>
      <c r="BL54" s="25">
        <v>145.65181034535601</v>
      </c>
      <c r="BM54" s="25">
        <v>214.285039622303</v>
      </c>
      <c r="BN54" s="25">
        <v>1.0538004927330099E-5</v>
      </c>
      <c r="BO54" s="25">
        <v>6.8042628570798801E-5</v>
      </c>
      <c r="BP54" s="25">
        <v>13.6052293148585</v>
      </c>
      <c r="BQ54" s="25">
        <v>6.2251690669488704E-6</v>
      </c>
      <c r="BR54" s="25">
        <v>23.984622519111301</v>
      </c>
      <c r="BS54" s="25">
        <v>5.6703406140974701</v>
      </c>
      <c r="BT54" s="25">
        <v>3.0625308509289799</v>
      </c>
      <c r="BU54" s="25">
        <v>59.944152846442798</v>
      </c>
      <c r="BV54" s="25">
        <v>452.43617813303098</v>
      </c>
      <c r="BW54" s="25">
        <v>3.6161747978637302</v>
      </c>
      <c r="BX54" s="25">
        <v>14.0297866477068</v>
      </c>
      <c r="BY54" s="25">
        <v>3.3072510017251102</v>
      </c>
      <c r="BZ54" s="25">
        <v>177.27909997806299</v>
      </c>
      <c r="CA54" s="25">
        <v>251.09044309191501</v>
      </c>
      <c r="CB54" s="25">
        <v>0</v>
      </c>
      <c r="CC54" s="25">
        <v>1.7923446825509599E-3</v>
      </c>
      <c r="CD54" s="25">
        <v>15.144784644404</v>
      </c>
      <c r="CE54" s="91">
        <v>0</v>
      </c>
      <c r="CF54" s="25">
        <v>6.0818750613960697</v>
      </c>
      <c r="CG54" s="25">
        <v>1555.25655102321</v>
      </c>
      <c r="CH54" s="25">
        <v>29.141942923020501</v>
      </c>
      <c r="CJ54" s="22">
        <f>+(AE54-B54)/(B54+1E-50)</f>
        <v>2.5470892977188693E-3</v>
      </c>
      <c r="CK54" s="22">
        <f>+(AU54-C54)/(C54+1E-50)</f>
        <v>2.7307817642907178E-3</v>
      </c>
      <c r="CL54" s="22">
        <f>+(AZ54-D54)/(D54+1E-50)</f>
        <v>2.6283549342534661E-3</v>
      </c>
      <c r="CM54" s="22">
        <f>+(BK54-E54)/(E54+1E-50)</f>
        <v>2.6732247499851435E-3</v>
      </c>
      <c r="CN54" s="22">
        <f>+(BL54-F54)/(F54+1E-50)</f>
        <v>2.5853482661826075E-3</v>
      </c>
      <c r="CO54" s="22">
        <f>+(BZ54-G54)/(G54+1E-50)</f>
        <v>2.6541513258095894E-3</v>
      </c>
      <c r="CP54" s="22">
        <f>+(CG54-H54)/(H54+1E-50)</f>
        <v>2.5526826179436634E-3</v>
      </c>
      <c r="CQ54" s="71">
        <f>+(X54-I54)/(I54+1E-50)</f>
        <v>-0.24612598855960782</v>
      </c>
      <c r="CR54" s="71">
        <f>+(AA54-J54)/(J54+1E-50)</f>
        <v>0.41462095862149068</v>
      </c>
      <c r="CS54" s="22">
        <f>+(AD54-K54)/(K54+1E-50)</f>
        <v>0</v>
      </c>
      <c r="CT54" s="71">
        <f>+(AL54-L54)/(L54+1E-50)</f>
        <v>-2.5824003560538593E-2</v>
      </c>
      <c r="CU54" s="22">
        <f>+(AM54-M54)/(M54+1E-50)</f>
        <v>0</v>
      </c>
      <c r="CV54" s="71">
        <f>+(AS54-N54)/(N54+1E-50)</f>
        <v>-0.80216512915266347</v>
      </c>
      <c r="CW54" s="79">
        <f>+(V54-O54)/(O54+1E-50)</f>
        <v>2.6700057897976609E-3</v>
      </c>
      <c r="CX54" s="79">
        <f>+(AB54-P54)/(P54+1E-50)</f>
        <v>2.7522275172563487E-3</v>
      </c>
      <c r="CY54" s="71">
        <f>+(AT54-Q54)/(Q54+1E-50)</f>
        <v>-0.99064499415649521</v>
      </c>
    </row>
    <row r="55" spans="1:103" x14ac:dyDescent="0.25">
      <c r="A55" s="27" t="s">
        <v>1</v>
      </c>
      <c r="B55" s="25">
        <v>10159.615121000001</v>
      </c>
      <c r="C55" s="25">
        <v>5.0213968999999997E-2</v>
      </c>
      <c r="D55" s="25">
        <v>40585.897379000002</v>
      </c>
      <c r="E55" s="25">
        <v>1095.2431251999999</v>
      </c>
      <c r="F55" s="25">
        <v>502.52583463000002</v>
      </c>
      <c r="G55" s="25">
        <v>1653.4631039000001</v>
      </c>
      <c r="H55" s="25">
        <v>1688.5958352</v>
      </c>
      <c r="I55" s="51">
        <v>8.3777446875999999</v>
      </c>
      <c r="J55" s="51">
        <v>2.5333773519</v>
      </c>
      <c r="K55" s="25"/>
      <c r="L55" s="51">
        <v>72.621469579999996</v>
      </c>
      <c r="M55" s="25"/>
      <c r="N55" s="51">
        <v>2.8940743335999999</v>
      </c>
      <c r="O55" s="25">
        <v>7.3701021548999996</v>
      </c>
      <c r="P55" s="25">
        <v>0.85201685989999998</v>
      </c>
      <c r="Q55" s="51">
        <v>0.23980288299999999</v>
      </c>
      <c r="R55" s="25"/>
      <c r="S55" s="27" t="s">
        <v>1</v>
      </c>
      <c r="T55" s="91">
        <v>0</v>
      </c>
      <c r="U55" s="25">
        <v>0</v>
      </c>
      <c r="V55" s="91">
        <v>0</v>
      </c>
      <c r="W55" s="25">
        <v>0</v>
      </c>
      <c r="X55" s="25">
        <v>0</v>
      </c>
      <c r="Y55" s="25">
        <v>0</v>
      </c>
      <c r="Z55" s="91">
        <v>0</v>
      </c>
      <c r="AA55" s="25">
        <v>0</v>
      </c>
      <c r="AB55" s="91">
        <v>0</v>
      </c>
      <c r="AC55" s="91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91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91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91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91">
        <v>0</v>
      </c>
      <c r="CF55" s="25">
        <v>0</v>
      </c>
      <c r="CG55" s="25">
        <v>0</v>
      </c>
      <c r="CH55" s="25">
        <v>0</v>
      </c>
      <c r="CK55" s="22">
        <f>+(AU55-C55)/(C55+1E-50)</f>
        <v>-1</v>
      </c>
      <c r="CL55" s="22">
        <f>+(AZ55-D55)/(D55+1E-50)</f>
        <v>-1</v>
      </c>
      <c r="CM55" s="22">
        <f>+(BK55-E55)/(E55+1E-50)</f>
        <v>-1</v>
      </c>
      <c r="CN55" s="22">
        <f>+(BL55-F55)/(F55+1E-50)</f>
        <v>-1</v>
      </c>
      <c r="CO55" s="22">
        <f>+(BZ55-G55)/(G55+1E-50)</f>
        <v>-1</v>
      </c>
      <c r="CP55" s="22">
        <f>+(CG55-H55)/(H55+1E-50)</f>
        <v>-1</v>
      </c>
      <c r="CQ55" s="71">
        <f>+(X55-I55)/(I55+1E-50)</f>
        <v>-1</v>
      </c>
      <c r="CR55" s="71">
        <f>+(AA55-J55)/(J55+1E-50)</f>
        <v>-1</v>
      </c>
      <c r="CS55" s="22">
        <f>+(AD55-K55)/(K55+1E-50)</f>
        <v>0</v>
      </c>
      <c r="CT55" s="71">
        <f>+(AL55-L55)/(L55+1E-50)</f>
        <v>-1</v>
      </c>
      <c r="CU55" s="22">
        <f>+(AM55-M55)/(M55+1E-50)</f>
        <v>0</v>
      </c>
      <c r="CV55" s="71">
        <f>+(AS55-N55)/(N55+1E-50)</f>
        <v>-1</v>
      </c>
      <c r="CW55" s="79">
        <f>+(V55-O55)/(O55+1E-50)</f>
        <v>-1</v>
      </c>
      <c r="CX55" s="79">
        <f>+(AB55-P55)/(P55+1E-50)</f>
        <v>-1</v>
      </c>
      <c r="CY55" s="71">
        <f>+(AT55-Q55)/(Q55+1E-50)</f>
        <v>-1</v>
      </c>
    </row>
    <row r="56" spans="1:103" x14ac:dyDescent="0.25">
      <c r="A56" s="27" t="s">
        <v>11</v>
      </c>
      <c r="B56" s="25"/>
      <c r="C56" s="25"/>
      <c r="D56" s="25"/>
      <c r="E56" s="25"/>
      <c r="F56" s="25"/>
      <c r="G56" s="25"/>
      <c r="H56" s="25"/>
      <c r="I56" s="51"/>
      <c r="J56" s="51"/>
      <c r="K56" s="25"/>
      <c r="L56" s="51"/>
      <c r="M56" s="25"/>
      <c r="N56" s="51"/>
      <c r="O56" s="25"/>
      <c r="P56" s="25"/>
      <c r="Q56" s="51"/>
      <c r="R56" s="25"/>
      <c r="AC56" s="91"/>
      <c r="CK56" s="22"/>
      <c r="CL56" s="22"/>
      <c r="CM56" s="22"/>
      <c r="CN56" s="22"/>
      <c r="CO56" s="22"/>
      <c r="CP56" s="22"/>
      <c r="CQ56" s="71"/>
      <c r="CR56" s="71"/>
      <c r="CS56" s="22"/>
      <c r="CT56" s="71"/>
      <c r="CU56" s="22"/>
      <c r="CV56" s="71"/>
      <c r="CW56" s="22"/>
      <c r="CX56" s="22"/>
      <c r="CY56" s="71"/>
    </row>
    <row r="57" spans="1:103" x14ac:dyDescent="0.25">
      <c r="A57" s="27" t="s">
        <v>58</v>
      </c>
      <c r="B57" s="25"/>
      <c r="C57" s="25"/>
      <c r="D57" s="25"/>
      <c r="E57" s="25"/>
      <c r="F57" s="25"/>
      <c r="G57" s="25"/>
      <c r="H57" s="25"/>
      <c r="I57" s="51"/>
      <c r="J57" s="51"/>
      <c r="K57" s="25"/>
      <c r="L57" s="51"/>
      <c r="M57" s="25"/>
      <c r="N57" s="51"/>
      <c r="O57" s="25"/>
      <c r="P57" s="25"/>
      <c r="Q57" s="51"/>
      <c r="R57" s="25"/>
      <c r="AC57" s="91"/>
      <c r="CK57" s="22"/>
      <c r="CL57" s="22"/>
      <c r="CM57" s="22"/>
      <c r="CN57" s="22"/>
      <c r="CO57" s="22"/>
      <c r="CP57" s="22"/>
      <c r="CQ57" s="71"/>
      <c r="CR57" s="71"/>
      <c r="CS57" s="22"/>
      <c r="CT57" s="71"/>
      <c r="CU57" s="22"/>
      <c r="CV57" s="71"/>
      <c r="CW57" s="22"/>
      <c r="CX57" s="22"/>
      <c r="CY57" s="71"/>
    </row>
    <row r="58" spans="1:103" x14ac:dyDescent="0.25">
      <c r="A58" s="27" t="s">
        <v>75</v>
      </c>
      <c r="B58" s="25"/>
      <c r="C58" s="25"/>
      <c r="D58" s="25"/>
      <c r="E58" s="25"/>
      <c r="F58" s="25"/>
      <c r="G58" s="25"/>
      <c r="H58" s="25"/>
      <c r="I58" s="51"/>
      <c r="J58" s="51"/>
      <c r="K58" s="25"/>
      <c r="L58" s="51"/>
      <c r="M58" s="25"/>
      <c r="N58" s="51"/>
      <c r="O58" s="25"/>
      <c r="P58" s="25"/>
      <c r="Q58" s="51"/>
      <c r="R58" s="25"/>
      <c r="AC58" s="91"/>
      <c r="CK58" s="22"/>
      <c r="CL58" s="22"/>
      <c r="CM58" s="22"/>
      <c r="CN58" s="22"/>
      <c r="CO58" s="22"/>
      <c r="CP58" s="22"/>
      <c r="CQ58" s="71"/>
      <c r="CR58" s="71"/>
      <c r="CS58" s="22"/>
      <c r="CT58" s="71"/>
      <c r="CU58" s="22"/>
      <c r="CV58" s="71"/>
      <c r="CW58" s="22"/>
      <c r="CX58" s="22"/>
      <c r="CY58" s="71"/>
    </row>
    <row r="59" spans="1:103" x14ac:dyDescent="0.25">
      <c r="A59" s="27" t="s">
        <v>235</v>
      </c>
      <c r="B59" s="25">
        <v>50051.887477999997</v>
      </c>
      <c r="C59" s="25">
        <v>14.822471386</v>
      </c>
      <c r="D59" s="25">
        <v>48691.175812000001</v>
      </c>
      <c r="E59" s="25">
        <v>667.61019500999998</v>
      </c>
      <c r="F59" s="25">
        <v>666.51847902999998</v>
      </c>
      <c r="G59" s="25">
        <v>501.91039482999997</v>
      </c>
      <c r="H59" s="25">
        <v>48209.665652000003</v>
      </c>
      <c r="I59" s="51"/>
      <c r="J59" s="51"/>
      <c r="K59" s="25"/>
      <c r="L59" s="51"/>
      <c r="M59" s="25"/>
      <c r="N59" s="51"/>
      <c r="O59" s="25"/>
      <c r="P59" s="25"/>
      <c r="Q59" s="51"/>
      <c r="R59" s="25"/>
      <c r="S59" s="27" t="s">
        <v>69</v>
      </c>
      <c r="T59" s="91">
        <v>0</v>
      </c>
      <c r="U59" s="25">
        <v>0</v>
      </c>
      <c r="V59" s="91">
        <v>0</v>
      </c>
      <c r="W59" s="25">
        <v>4.2342008092991099</v>
      </c>
      <c r="X59" s="25">
        <v>4.2342008092991099</v>
      </c>
      <c r="Y59" s="25">
        <v>1.162410347724</v>
      </c>
      <c r="Z59" s="91">
        <v>0</v>
      </c>
      <c r="AA59" s="25">
        <v>157.554889203084</v>
      </c>
      <c r="AB59" s="91">
        <v>0</v>
      </c>
      <c r="AC59" s="91">
        <v>64490.105733313401</v>
      </c>
      <c r="AD59" s="25">
        <v>0</v>
      </c>
      <c r="AE59" s="25">
        <v>50182.629878139502</v>
      </c>
      <c r="AF59" s="25">
        <v>166.68068827923599</v>
      </c>
      <c r="AG59" s="25">
        <v>10599.6459426525</v>
      </c>
      <c r="AH59" s="25">
        <v>74.758124024537594</v>
      </c>
      <c r="AI59" s="25">
        <v>0</v>
      </c>
      <c r="AJ59" s="91">
        <v>0</v>
      </c>
      <c r="AK59" s="25">
        <v>165.74514511130499</v>
      </c>
      <c r="AL59" s="25">
        <v>165.74514511130499</v>
      </c>
      <c r="AM59" s="25">
        <v>0</v>
      </c>
      <c r="AN59" s="25">
        <v>0</v>
      </c>
      <c r="AO59" s="25">
        <v>56.551700374234201</v>
      </c>
      <c r="AP59" s="25">
        <v>0</v>
      </c>
      <c r="AQ59" s="91">
        <v>0</v>
      </c>
      <c r="AR59" s="25">
        <v>0</v>
      </c>
      <c r="AS59" s="25">
        <v>8.8018794924518903E-2</v>
      </c>
      <c r="AT59" s="25">
        <v>0</v>
      </c>
      <c r="AU59" s="25">
        <v>14.8642403699354</v>
      </c>
      <c r="AV59" s="25">
        <v>0</v>
      </c>
      <c r="AW59" s="91">
        <v>58894.542515583897</v>
      </c>
      <c r="AX59" s="25">
        <v>43938.538049460403</v>
      </c>
      <c r="AY59" s="25">
        <v>4882.2981592508904</v>
      </c>
      <c r="AZ59" s="25">
        <v>48820.836208711298</v>
      </c>
      <c r="BA59" s="25">
        <v>0</v>
      </c>
      <c r="BB59" s="25">
        <v>183.321628951094</v>
      </c>
      <c r="BC59" s="25">
        <v>4.13081642663842</v>
      </c>
      <c r="BD59" s="25">
        <v>35831.378212255397</v>
      </c>
      <c r="BE59" s="25">
        <v>6.8012206991958202</v>
      </c>
      <c r="BF59" s="25">
        <v>11.2521255311761</v>
      </c>
      <c r="BG59" s="25">
        <v>217.26045646698401</v>
      </c>
      <c r="BH59" s="25">
        <v>7.3112003615580399</v>
      </c>
      <c r="BI59" s="25">
        <v>7.0352882818829204E-2</v>
      </c>
      <c r="BJ59" s="25">
        <v>1.88963309578531</v>
      </c>
      <c r="BK59" s="25">
        <v>669.41785015404901</v>
      </c>
      <c r="BL59" s="25">
        <v>668.32316064749898</v>
      </c>
      <c r="BM59" s="25">
        <v>1.09468950655048</v>
      </c>
      <c r="BN59" s="25">
        <v>0</v>
      </c>
      <c r="BO59" s="25">
        <v>2.7471433059409099E-2</v>
      </c>
      <c r="BP59" s="25">
        <v>29.150278719334999</v>
      </c>
      <c r="BQ59" s="25">
        <v>0</v>
      </c>
      <c r="BR59" s="25">
        <v>83.951147340398904</v>
      </c>
      <c r="BS59" s="25">
        <v>18.088407656652201</v>
      </c>
      <c r="BT59" s="25">
        <v>9.9776568175179801</v>
      </c>
      <c r="BU59" s="25">
        <v>226.05942426296801</v>
      </c>
      <c r="BV59" s="25">
        <v>11071.076612245501</v>
      </c>
      <c r="BW59" s="25">
        <v>12.9030280483033</v>
      </c>
      <c r="BX59" s="25">
        <v>39.355926850642</v>
      </c>
      <c r="BY59" s="25">
        <v>9.4014054465186694E-2</v>
      </c>
      <c r="BZ59" s="25">
        <v>503.22861687527899</v>
      </c>
      <c r="CA59" s="25">
        <v>27986.779399250099</v>
      </c>
      <c r="CB59" s="25">
        <v>4.1185397024862499E-4</v>
      </c>
      <c r="CC59" s="25">
        <v>0</v>
      </c>
      <c r="CD59" s="25">
        <v>53.049493141972199</v>
      </c>
      <c r="CE59" s="91">
        <v>0</v>
      </c>
      <c r="CF59" s="25">
        <v>1311.9490332181399</v>
      </c>
      <c r="CG59" s="25">
        <v>48298.5834730512</v>
      </c>
      <c r="CH59" s="25">
        <v>22.2720684996446</v>
      </c>
      <c r="CJ59" s="22">
        <f>+(AE59-B59)/(B59+1E-50)</f>
        <v>2.6121372584994276E-3</v>
      </c>
      <c r="CK59" s="22">
        <f>+(AU59-C59)/(C59+1E-50)</f>
        <v>2.817950046768272E-3</v>
      </c>
      <c r="CL59" s="22">
        <f>+(AZ59-D59)/(D59+1E-50)</f>
        <v>2.6629136501431939E-3</v>
      </c>
      <c r="CM59" s="22">
        <f>+(BK59-E59)/(E59+1E-50)</f>
        <v>2.7076505984483142E-3</v>
      </c>
      <c r="CN59" s="22">
        <f>+(BL59-F59)/(F59+1E-50)</f>
        <v>2.7076242809132545E-3</v>
      </c>
      <c r="CO59" s="22">
        <f>+(BZ59-G59)/(G59+1E-50)</f>
        <v>2.6264091336970705E-3</v>
      </c>
      <c r="CP59" s="22">
        <f>+(CG59-H59)/(H59+1E-50)</f>
        <v>1.8443982103723128E-3</v>
      </c>
      <c r="CQ59" s="71">
        <f>+(X59-I59)/(I59+1E-50)</f>
        <v>4.23420080929911E+50</v>
      </c>
      <c r="CR59" s="71">
        <f>+(AA59-J59)/(J59+1E-50)</f>
        <v>1.57554889203084E+52</v>
      </c>
      <c r="CS59" s="22">
        <f>+(AD59-K59)/(K59+1E-50)</f>
        <v>0</v>
      </c>
      <c r="CT59" s="71">
        <f>+(AL59-L59)/(L59+1E-50)</f>
        <v>1.65745145111305E+52</v>
      </c>
      <c r="CU59" s="22">
        <f>+(AM59-M59)/(M59+1E-50)</f>
        <v>0</v>
      </c>
      <c r="CV59" s="71">
        <f>+(AS59-N59)/(N59+1E-50)</f>
        <v>8.8018794924518899E+48</v>
      </c>
      <c r="CW59" s="79">
        <f>+(V59-O59)/(O59+1E-50)</f>
        <v>0</v>
      </c>
      <c r="CX59" s="79">
        <f>+(AB59-P59)/(P59+1E-50)</f>
        <v>0</v>
      </c>
      <c r="CY59" s="71">
        <f>+(AT59-Q59)/(Q59+1E-50)</f>
        <v>0</v>
      </c>
    </row>
    <row r="60" spans="1:103" x14ac:dyDescent="0.25">
      <c r="B60" s="25"/>
      <c r="C60" s="25"/>
      <c r="D60" s="25"/>
      <c r="E60" s="25"/>
      <c r="F60" s="25"/>
      <c r="G60" s="25"/>
      <c r="H60" s="25"/>
      <c r="I60" s="51"/>
      <c r="J60" s="51"/>
      <c r="K60" s="25"/>
      <c r="L60" s="51"/>
      <c r="M60" s="25"/>
      <c r="N60" s="51"/>
      <c r="O60" s="25"/>
      <c r="P60" s="25"/>
      <c r="Q60" s="51"/>
      <c r="R60" s="25"/>
      <c r="CK60" s="22"/>
      <c r="CL60" s="22"/>
      <c r="CM60" s="22"/>
      <c r="CN60" s="22"/>
      <c r="CO60" s="22"/>
      <c r="CP60" s="22"/>
      <c r="CQ60" s="71"/>
      <c r="CR60" s="71"/>
      <c r="CS60" s="22"/>
      <c r="CT60" s="71"/>
      <c r="CU60" s="22"/>
      <c r="CV60" s="71"/>
      <c r="CW60" s="22"/>
      <c r="CX60" s="22"/>
      <c r="CY60" s="71"/>
    </row>
    <row r="61" spans="1:103" x14ac:dyDescent="0.25">
      <c r="A61" s="2" t="s">
        <v>55</v>
      </c>
      <c r="B61" s="1">
        <f>SUM(B3:B55)</f>
        <v>235309.65920538208</v>
      </c>
      <c r="C61" s="1">
        <f t="shared" ref="C61:Q61" si="30">SUM(C3:C55)</f>
        <v>309.15878542610005</v>
      </c>
      <c r="D61" s="1">
        <f t="shared" si="30"/>
        <v>444546.85886491893</v>
      </c>
      <c r="E61" s="1">
        <f t="shared" si="30"/>
        <v>18187.685286228399</v>
      </c>
      <c r="F61" s="1">
        <f t="shared" si="30"/>
        <v>16680.727108925999</v>
      </c>
      <c r="G61" s="1">
        <f t="shared" si="30"/>
        <v>66406.210330771297</v>
      </c>
      <c r="H61" s="1">
        <f t="shared" si="30"/>
        <v>225157.84141460995</v>
      </c>
      <c r="I61" s="52">
        <f t="shared" si="30"/>
        <v>2235.9972285923</v>
      </c>
      <c r="J61" s="52">
        <f t="shared" si="30"/>
        <v>969.04753757169999</v>
      </c>
      <c r="K61" s="1">
        <f t="shared" si="30"/>
        <v>3.4051711014000001</v>
      </c>
      <c r="L61" s="52">
        <f t="shared" si="30"/>
        <v>10520.761984248204</v>
      </c>
      <c r="M61" s="1">
        <f t="shared" si="30"/>
        <v>5.0942895446999996</v>
      </c>
      <c r="N61" s="52">
        <f t="shared" si="30"/>
        <v>1119.184034974</v>
      </c>
      <c r="O61" s="1">
        <f t="shared" si="30"/>
        <v>1756.5954825434001</v>
      </c>
      <c r="P61" s="1">
        <f t="shared" si="30"/>
        <v>186.09273933450001</v>
      </c>
      <c r="Q61" s="1">
        <f t="shared" si="30"/>
        <v>18.89648363883169</v>
      </c>
      <c r="T61" s="1">
        <f>SUM(T3:T59)</f>
        <v>21.430984955086988</v>
      </c>
      <c r="U61" s="1">
        <f t="shared" ref="U61:CF61" si="31">SUM(U3:U59)</f>
        <v>543.5990178440378</v>
      </c>
      <c r="V61" s="1">
        <f t="shared" si="31"/>
        <v>1754.0017013330896</v>
      </c>
      <c r="W61" s="1">
        <f t="shared" si="31"/>
        <v>685.65166629688395</v>
      </c>
      <c r="X61" s="1">
        <f t="shared" si="31"/>
        <v>683.98864494818258</v>
      </c>
      <c r="Y61" s="1">
        <f t="shared" si="31"/>
        <v>152.99426599907065</v>
      </c>
      <c r="Z61" s="1">
        <f t="shared" si="31"/>
        <v>10.039880145229173</v>
      </c>
      <c r="AA61" s="1">
        <f t="shared" si="31"/>
        <v>2712.4865285259161</v>
      </c>
      <c r="AB61" s="1">
        <f t="shared" si="31"/>
        <v>185.74660116082904</v>
      </c>
      <c r="AC61" s="1">
        <f t="shared" si="31"/>
        <v>971078.34511413239</v>
      </c>
      <c r="AD61" s="1">
        <f t="shared" si="31"/>
        <v>3.4144620821847647</v>
      </c>
      <c r="AE61" s="1">
        <f t="shared" si="31"/>
        <v>275931.45259199478</v>
      </c>
      <c r="AF61" s="1">
        <f t="shared" si="31"/>
        <v>6210.11268502035</v>
      </c>
      <c r="AG61" s="1">
        <f t="shared" si="31"/>
        <v>169096.55010052636</v>
      </c>
      <c r="AH61" s="1">
        <f t="shared" si="31"/>
        <v>3636.6135751326706</v>
      </c>
      <c r="AI61" s="1">
        <f t="shared" si="31"/>
        <v>157.58520149343428</v>
      </c>
      <c r="AJ61" s="1">
        <f t="shared" si="31"/>
        <v>12.362241968429871</v>
      </c>
      <c r="AK61" s="1">
        <f t="shared" si="31"/>
        <v>10940.390444695689</v>
      </c>
      <c r="AL61" s="1">
        <f t="shared" si="31"/>
        <v>10940.390444695689</v>
      </c>
      <c r="AM61" s="1">
        <f t="shared" si="31"/>
        <v>5.1081696058678032</v>
      </c>
      <c r="AN61" s="1">
        <f t="shared" si="31"/>
        <v>0</v>
      </c>
      <c r="AO61" s="1">
        <f t="shared" si="31"/>
        <v>3177.5787321863609</v>
      </c>
      <c r="AP61" s="1">
        <f t="shared" si="31"/>
        <v>12.94020120407272</v>
      </c>
      <c r="AQ61" s="1">
        <f t="shared" si="31"/>
        <v>453.05728916032922</v>
      </c>
      <c r="AR61" s="1">
        <f t="shared" si="31"/>
        <v>51.848158979058198</v>
      </c>
      <c r="AS61" s="1">
        <f t="shared" si="31"/>
        <v>372.08551887455286</v>
      </c>
      <c r="AT61" s="1">
        <f t="shared" si="31"/>
        <v>5.1791192630680261</v>
      </c>
      <c r="AU61" s="1">
        <f t="shared" si="31"/>
        <v>324.6106725745783</v>
      </c>
      <c r="AV61" s="1">
        <f t="shared" si="31"/>
        <v>0</v>
      </c>
      <c r="AW61" s="1">
        <f t="shared" si="31"/>
        <v>442054.77112953708</v>
      </c>
      <c r="AX61" s="1">
        <f t="shared" si="31"/>
        <v>408477.02620155422</v>
      </c>
      <c r="AY61" s="1">
        <f t="shared" si="31"/>
        <v>45386.497871749089</v>
      </c>
      <c r="AZ61" s="1">
        <f t="shared" si="31"/>
        <v>453863.52407330315</v>
      </c>
      <c r="BA61" s="1">
        <f t="shared" si="31"/>
        <v>0.14195269264145746</v>
      </c>
      <c r="BB61" s="1">
        <f t="shared" si="31"/>
        <v>10963.165865892614</v>
      </c>
      <c r="BC61" s="1">
        <f t="shared" si="31"/>
        <v>116.46737220973668</v>
      </c>
      <c r="BD61" s="1">
        <f t="shared" si="31"/>
        <v>147418.27916430577</v>
      </c>
      <c r="BE61" s="1">
        <f t="shared" si="31"/>
        <v>154.79511587895252</v>
      </c>
      <c r="BF61" s="1">
        <f t="shared" si="31"/>
        <v>367.21348919419876</v>
      </c>
      <c r="BG61" s="1">
        <f t="shared" si="31"/>
        <v>1174.4479664719124</v>
      </c>
      <c r="BH61" s="1">
        <f t="shared" si="31"/>
        <v>210.08451377483408</v>
      </c>
      <c r="BI61" s="1">
        <f t="shared" si="31"/>
        <v>105.22847899208469</v>
      </c>
      <c r="BJ61" s="1">
        <f t="shared" si="31"/>
        <v>50.433076514506702</v>
      </c>
      <c r="BK61" s="1">
        <f t="shared" si="31"/>
        <v>17827.906105106969</v>
      </c>
      <c r="BL61" s="1">
        <f t="shared" si="31"/>
        <v>16889.930472332217</v>
      </c>
      <c r="BM61" s="1">
        <f t="shared" si="31"/>
        <v>937.97563277473682</v>
      </c>
      <c r="BN61" s="1">
        <f t="shared" si="31"/>
        <v>0.18070198415582248</v>
      </c>
      <c r="BO61" s="1">
        <f t="shared" si="31"/>
        <v>8.2808018134454417E-2</v>
      </c>
      <c r="BP61" s="1">
        <f t="shared" si="31"/>
        <v>2913.0672788710049</v>
      </c>
      <c r="BQ61" s="1">
        <f t="shared" si="31"/>
        <v>0.29235683017113334</v>
      </c>
      <c r="BR61" s="1">
        <f t="shared" si="31"/>
        <v>2494.4226884286381</v>
      </c>
      <c r="BS61" s="1">
        <f t="shared" si="31"/>
        <v>597.20657187216557</v>
      </c>
      <c r="BT61" s="1">
        <f t="shared" si="31"/>
        <v>328.05683058384687</v>
      </c>
      <c r="BU61" s="1">
        <f t="shared" si="31"/>
        <v>6253.9939880746861</v>
      </c>
      <c r="BV61" s="1">
        <f t="shared" si="31"/>
        <v>76155.424841261251</v>
      </c>
      <c r="BW61" s="1">
        <f t="shared" si="31"/>
        <v>341.50701757906813</v>
      </c>
      <c r="BX61" s="1">
        <f t="shared" si="31"/>
        <v>1715.3638495173464</v>
      </c>
      <c r="BY61" s="1">
        <f t="shared" si="31"/>
        <v>67.086367536762538</v>
      </c>
      <c r="BZ61" s="1">
        <f t="shared" si="31"/>
        <v>65432.735074587872</v>
      </c>
      <c r="CA61" s="1">
        <f t="shared" si="31"/>
        <v>84795.892052116804</v>
      </c>
      <c r="CB61" s="1">
        <f t="shared" si="31"/>
        <v>5.030839485761756E-2</v>
      </c>
      <c r="CC61" s="1">
        <f t="shared" si="31"/>
        <v>11.746553113684659</v>
      </c>
      <c r="CD61" s="1">
        <f t="shared" si="31"/>
        <v>3643.6676516452321</v>
      </c>
      <c r="CE61" s="1">
        <f t="shared" si="31"/>
        <v>1.4711693129846599E-3</v>
      </c>
      <c r="CF61" s="1">
        <f t="shared" si="31"/>
        <v>4060.0859921766423</v>
      </c>
      <c r="CG61" s="1">
        <f>SUM(CG3:CG59)</f>
        <v>272317.93072678905</v>
      </c>
      <c r="CH61" s="1">
        <f>SUM(CH3:CH59)</f>
        <v>2491.2507980792257</v>
      </c>
      <c r="CJ61" s="22">
        <f>+(AE61-B61)/(B61+1E-50)</f>
        <v>0.17263121932090914</v>
      </c>
      <c r="CK61" s="22">
        <f>+(AU61-C61)/(C61+1E-50)</f>
        <v>4.998042390152875E-2</v>
      </c>
      <c r="CL61" s="22">
        <f>+(AZ61-D61)/(D61+1E-50)</f>
        <v>2.0957667392303415E-2</v>
      </c>
      <c r="CM61" s="22">
        <f>+(BK61-E61)/(E61+1E-50)</f>
        <v>-1.9781471663898466E-2</v>
      </c>
      <c r="CN61" s="22">
        <f>+(BL61-F61)/(F61+1E-50)</f>
        <v>1.2541621359794966E-2</v>
      </c>
      <c r="CO61" s="22">
        <f>+(BZ61-G61)/(G61+1E-50)</f>
        <v>-1.4659400850229456E-2</v>
      </c>
      <c r="CP61" s="22">
        <f>+(CG61-H61)/(H61+1E-50)</f>
        <v>0.20945346169551168</v>
      </c>
      <c r="CQ61" s="71">
        <f>+(X61-I61)/(I61+1E-50)</f>
        <v>-0.69410130021547645</v>
      </c>
      <c r="CR61" s="71">
        <f>+(AA61-J61)/(J61+1E-50)</f>
        <v>1.799126382719092</v>
      </c>
      <c r="CS61" s="22">
        <f>+(AD61-K61)/(K61+1E-50)</f>
        <v>2.728491611168862E-3</v>
      </c>
      <c r="CT61" s="71">
        <f>+(AL61-L61)/(L61+1E-50)</f>
        <v>3.9885747921657957E-2</v>
      </c>
      <c r="CU61" s="22">
        <f>+(AM61-M61)/(M61+1E-50)</f>
        <v>2.724631383044207E-3</v>
      </c>
      <c r="CV61" s="71">
        <f>+(AS61-N61)/(N61+1E-50)</f>
        <v>-0.66753857520564353</v>
      </c>
      <c r="CW61" s="79">
        <f>+(V61-O61)/(O61+1E-50)</f>
        <v>-1.4765956283542753E-3</v>
      </c>
      <c r="CX61" s="79">
        <f>+(AB61-P61)/(P61+1E-50)</f>
        <v>-1.8600305144027421E-3</v>
      </c>
      <c r="CY61" s="71">
        <f>+(AT61-Q61)/(Q61+1E-50)</f>
        <v>-0.72592153323038922</v>
      </c>
    </row>
    <row r="62" spans="1:103" x14ac:dyDescent="0.25">
      <c r="A62" s="2" t="s">
        <v>56</v>
      </c>
      <c r="B62" s="1">
        <f>SUM(B2:B54)</f>
        <v>225150.04408438207</v>
      </c>
      <c r="C62" s="1">
        <f t="shared" ref="C62:Q62" si="32">SUM(C2:C54)</f>
        <v>309.10857145710003</v>
      </c>
      <c r="D62" s="1">
        <f t="shared" si="32"/>
        <v>403960.96148591896</v>
      </c>
      <c r="E62" s="1">
        <f t="shared" si="32"/>
        <v>17092.442161028401</v>
      </c>
      <c r="F62" s="1">
        <f t="shared" si="32"/>
        <v>16178.201274296</v>
      </c>
      <c r="G62" s="1">
        <f t="shared" si="32"/>
        <v>64752.747226871295</v>
      </c>
      <c r="H62" s="1">
        <f t="shared" si="32"/>
        <v>223469.24557940997</v>
      </c>
      <c r="I62" s="52">
        <f t="shared" si="32"/>
        <v>2227.6194839046998</v>
      </c>
      <c r="J62" s="52">
        <f t="shared" si="32"/>
        <v>966.51416021980003</v>
      </c>
      <c r="K62" s="1">
        <f t="shared" si="32"/>
        <v>3.4051711014000001</v>
      </c>
      <c r="L62" s="52">
        <f t="shared" si="32"/>
        <v>10448.140514668203</v>
      </c>
      <c r="M62" s="1">
        <f t="shared" si="32"/>
        <v>5.0942895446999996</v>
      </c>
      <c r="N62" s="52">
        <f t="shared" si="32"/>
        <v>1116.2899606404001</v>
      </c>
      <c r="O62" s="1">
        <f t="shared" si="32"/>
        <v>1749.2253803885001</v>
      </c>
      <c r="P62" s="1">
        <f t="shared" si="32"/>
        <v>185.24072247460001</v>
      </c>
      <c r="Q62" s="1">
        <f t="shared" si="32"/>
        <v>18.65668075583169</v>
      </c>
      <c r="T62" s="1">
        <f t="shared" ref="T62:CE62" si="33">SUM(T2:T54)</f>
        <v>21.430984955086988</v>
      </c>
      <c r="U62" s="1">
        <f t="shared" si="33"/>
        <v>543.5990178440378</v>
      </c>
      <c r="V62" s="1">
        <f t="shared" si="33"/>
        <v>1754.0017013330896</v>
      </c>
      <c r="W62" s="1">
        <f t="shared" si="33"/>
        <v>681.41746548758488</v>
      </c>
      <c r="X62" s="1">
        <f t="shared" si="33"/>
        <v>679.75444413888351</v>
      </c>
      <c r="Y62" s="1">
        <f t="shared" si="33"/>
        <v>151.83185565134664</v>
      </c>
      <c r="Z62" s="1">
        <f t="shared" si="33"/>
        <v>10.039880145229173</v>
      </c>
      <c r="AA62" s="1">
        <f t="shared" si="33"/>
        <v>2554.9316393228323</v>
      </c>
      <c r="AB62" s="1">
        <f t="shared" si="33"/>
        <v>185.74660116082904</v>
      </c>
      <c r="AC62" s="1">
        <f t="shared" si="33"/>
        <v>906588.23938081902</v>
      </c>
      <c r="AD62" s="1">
        <f t="shared" si="33"/>
        <v>3.4144620821847647</v>
      </c>
      <c r="AE62" s="1">
        <f t="shared" si="33"/>
        <v>225748.8227138553</v>
      </c>
      <c r="AF62" s="1">
        <f t="shared" si="33"/>
        <v>6043.4319967411138</v>
      </c>
      <c r="AG62" s="1">
        <f t="shared" si="33"/>
        <v>158496.90415787385</v>
      </c>
      <c r="AH62" s="1">
        <f t="shared" si="33"/>
        <v>3561.8554511081329</v>
      </c>
      <c r="AI62" s="1">
        <f t="shared" si="33"/>
        <v>157.58520149343428</v>
      </c>
      <c r="AJ62" s="1">
        <f t="shared" si="33"/>
        <v>12.362241968429871</v>
      </c>
      <c r="AK62" s="1">
        <f t="shared" si="33"/>
        <v>10774.645299584385</v>
      </c>
      <c r="AL62" s="1">
        <f t="shared" si="33"/>
        <v>10774.645299584385</v>
      </c>
      <c r="AM62" s="1">
        <f t="shared" si="33"/>
        <v>5.1081696058678032</v>
      </c>
      <c r="AN62" s="1">
        <f t="shared" si="33"/>
        <v>0</v>
      </c>
      <c r="AO62" s="1">
        <f t="shared" si="33"/>
        <v>3121.0270318121266</v>
      </c>
      <c r="AP62" s="1">
        <f t="shared" si="33"/>
        <v>12.94020120407272</v>
      </c>
      <c r="AQ62" s="1">
        <f t="shared" si="33"/>
        <v>453.05728916032922</v>
      </c>
      <c r="AR62" s="1">
        <f t="shared" si="33"/>
        <v>51.848158979058198</v>
      </c>
      <c r="AS62" s="1">
        <f t="shared" si="33"/>
        <v>371.99750007962837</v>
      </c>
      <c r="AT62" s="1">
        <f t="shared" si="33"/>
        <v>5.1791192630680261</v>
      </c>
      <c r="AU62" s="1">
        <f t="shared" si="33"/>
        <v>309.74643220464293</v>
      </c>
      <c r="AV62" s="1">
        <f t="shared" si="33"/>
        <v>0</v>
      </c>
      <c r="AW62" s="1">
        <f t="shared" si="33"/>
        <v>383160.22861395316</v>
      </c>
      <c r="AX62" s="1">
        <f t="shared" si="33"/>
        <v>364538.48815209384</v>
      </c>
      <c r="AY62" s="1">
        <f t="shared" si="33"/>
        <v>40504.199712498201</v>
      </c>
      <c r="AZ62" s="1">
        <f t="shared" si="33"/>
        <v>405042.68786459183</v>
      </c>
      <c r="BA62" s="1">
        <f t="shared" si="33"/>
        <v>0.14195269264145746</v>
      </c>
      <c r="BB62" s="1">
        <f t="shared" si="33"/>
        <v>10779.844236941519</v>
      </c>
      <c r="BC62" s="1">
        <f t="shared" si="33"/>
        <v>112.33655578309826</v>
      </c>
      <c r="BD62" s="1">
        <f t="shared" si="33"/>
        <v>111586.90095205039</v>
      </c>
      <c r="BE62" s="1">
        <f t="shared" si="33"/>
        <v>147.99389517975669</v>
      </c>
      <c r="BF62" s="1">
        <f t="shared" si="33"/>
        <v>355.96136366302267</v>
      </c>
      <c r="BG62" s="1">
        <f t="shared" si="33"/>
        <v>957.18751000492853</v>
      </c>
      <c r="BH62" s="1">
        <f t="shared" si="33"/>
        <v>202.77331341327604</v>
      </c>
      <c r="BI62" s="1">
        <f t="shared" si="33"/>
        <v>105.15812610926587</v>
      </c>
      <c r="BJ62" s="1">
        <f t="shared" si="33"/>
        <v>48.543443418721395</v>
      </c>
      <c r="BK62" s="1">
        <f t="shared" si="33"/>
        <v>17158.488254952921</v>
      </c>
      <c r="BL62" s="1">
        <f t="shared" si="33"/>
        <v>16221.607311684716</v>
      </c>
      <c r="BM62" s="1">
        <f t="shared" si="33"/>
        <v>936.88094326818634</v>
      </c>
      <c r="BN62" s="1">
        <f t="shared" si="33"/>
        <v>0.18070198415582248</v>
      </c>
      <c r="BO62" s="1">
        <f t="shared" si="33"/>
        <v>5.5336585075045318E-2</v>
      </c>
      <c r="BP62" s="1">
        <f t="shared" si="33"/>
        <v>2883.91700015167</v>
      </c>
      <c r="BQ62" s="1">
        <f t="shared" si="33"/>
        <v>0.29235683017113334</v>
      </c>
      <c r="BR62" s="1">
        <f t="shared" si="33"/>
        <v>2410.4715410882391</v>
      </c>
      <c r="BS62" s="1">
        <f t="shared" si="33"/>
        <v>579.11816421551339</v>
      </c>
      <c r="BT62" s="1">
        <f t="shared" si="33"/>
        <v>318.07917376632889</v>
      </c>
      <c r="BU62" s="1">
        <f t="shared" si="33"/>
        <v>6027.9345638117184</v>
      </c>
      <c r="BV62" s="1">
        <f t="shared" si="33"/>
        <v>65084.348229015748</v>
      </c>
      <c r="BW62" s="1">
        <f t="shared" si="33"/>
        <v>328.60398953076481</v>
      </c>
      <c r="BX62" s="1">
        <f t="shared" si="33"/>
        <v>1676.0079226667044</v>
      </c>
      <c r="BY62" s="1">
        <f t="shared" si="33"/>
        <v>66.992353482297347</v>
      </c>
      <c r="BZ62" s="1">
        <f t="shared" si="33"/>
        <v>64929.506457712596</v>
      </c>
      <c r="CA62" s="1">
        <f t="shared" si="33"/>
        <v>56809.112652866708</v>
      </c>
      <c r="CB62" s="1">
        <f t="shared" si="33"/>
        <v>4.9896540887368931E-2</v>
      </c>
      <c r="CC62" s="1">
        <f t="shared" si="33"/>
        <v>11.746553113684659</v>
      </c>
      <c r="CD62" s="1">
        <f t="shared" si="33"/>
        <v>3590.61815850326</v>
      </c>
      <c r="CE62" s="1">
        <f t="shared" si="33"/>
        <v>1.4711693129846599E-3</v>
      </c>
      <c r="CF62" s="1">
        <f>SUM(CF2:CF54)</f>
        <v>2748.1369589585024</v>
      </c>
      <c r="CG62" s="1">
        <f>SUM(CG2:CG54)</f>
        <v>224019.34725373783</v>
      </c>
      <c r="CH62" s="1">
        <f>SUM(CH2:CH54)</f>
        <v>2468.9787295795809</v>
      </c>
      <c r="CJ62" s="22">
        <f>+(AE62-B62)/(B62+1E-50)</f>
        <v>2.6594648555734895E-3</v>
      </c>
      <c r="CK62" s="22">
        <f>+(AU62-C62)/(C62+1E-50)</f>
        <v>2.0635492071154949E-3</v>
      </c>
      <c r="CL62" s="22">
        <f>+(AZ62-D62)/(D62+1E-50)</f>
        <v>2.6777992969763214E-3</v>
      </c>
      <c r="CM62" s="22">
        <f>+(BK62-E62)/(E62+1E-50)</f>
        <v>3.8640525035742814E-3</v>
      </c>
      <c r="CN62" s="22">
        <f>+(BL62-F62)/(F62+1E-50)</f>
        <v>2.6829952633659329E-3</v>
      </c>
      <c r="CO62" s="22">
        <f>+(BZ62-G62)/(G62+1E-50)</f>
        <v>2.7297564722929372E-3</v>
      </c>
      <c r="CP62" s="22">
        <f>+(CG62-H62)/(H62+1E-50)</f>
        <v>2.4616437617693597E-3</v>
      </c>
      <c r="CQ62" s="71">
        <f>+(X62-I62)/(I62+1E-50)</f>
        <v>-0.6948516346484046</v>
      </c>
      <c r="CR62" s="71">
        <f>+(AA62-J62)/(J62+1E-50)</f>
        <v>1.6434497749539458</v>
      </c>
      <c r="CS62" s="22">
        <f>+(AD62-K62)/(K62+1E-50)</f>
        <v>2.728491611168862E-3</v>
      </c>
      <c r="CT62" s="71">
        <f>+(AL62-L62)/(L62+1E-50)</f>
        <v>3.1250037694056668E-2</v>
      </c>
      <c r="CU62" s="22">
        <f>+(AM62-M62)/(M62+1E-50)</f>
        <v>2.724631383044207E-3</v>
      </c>
      <c r="CV62" s="71">
        <f>+(AS62-N62)/(N62+1E-50)</f>
        <v>-0.66675549078107044</v>
      </c>
      <c r="CW62" s="79">
        <f>+(V62-O62)/(O62+1E-50)</f>
        <v>2.7305348974119787E-3</v>
      </c>
      <c r="CX62" s="79">
        <f>+(AB62-P62)/(P62+1E-50)</f>
        <v>2.7309258972384137E-3</v>
      </c>
      <c r="CY62" s="71">
        <f>+(AT62-Q62)/(Q62+1E-50)</f>
        <v>-0.72239867686811643</v>
      </c>
    </row>
    <row r="63" spans="1:103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147990.57829154204</v>
      </c>
      <c r="C63" s="25">
        <f t="shared" ref="C63:Q63" si="34">+C3+C5+C8+C9+C11+C12+C14+C15+C16+C17+C18+C19+C20+C21+C22+C23+C24+C25+C26+C28+C30+C31+C33+C34+C35+C36+C37+C39+C40+C41+C42+C43+C44+C46+C47+C49+C50+C10</f>
        <v>240.69110486110003</v>
      </c>
      <c r="D63" s="25">
        <f t="shared" si="34"/>
        <v>309762.51675193897</v>
      </c>
      <c r="E63" s="25">
        <f t="shared" si="34"/>
        <v>13202.250066838402</v>
      </c>
      <c r="F63" s="25">
        <f t="shared" si="34"/>
        <v>12579.857560916998</v>
      </c>
      <c r="G63" s="25">
        <f t="shared" si="34"/>
        <v>45320.56790653029</v>
      </c>
      <c r="H63" s="25">
        <f t="shared" si="34"/>
        <v>105802.66374238599</v>
      </c>
      <c r="I63" s="25">
        <f t="shared" si="34"/>
        <v>2183.2334037438995</v>
      </c>
      <c r="J63" s="25">
        <f t="shared" si="34"/>
        <v>923.64726121659999</v>
      </c>
      <c r="K63" s="25">
        <f t="shared" si="34"/>
        <v>3.3328962500000001</v>
      </c>
      <c r="L63" s="25">
        <f t="shared" si="34"/>
        <v>9996.3230699561009</v>
      </c>
      <c r="M63" s="25">
        <f t="shared" si="34"/>
        <v>4.5945</v>
      </c>
      <c r="N63" s="25">
        <f t="shared" si="34"/>
        <v>1102.3955292569001</v>
      </c>
      <c r="O63" s="25">
        <f t="shared" si="34"/>
        <v>1726.5683758839</v>
      </c>
      <c r="P63" s="25">
        <f t="shared" si="34"/>
        <v>182.79080990259999</v>
      </c>
      <c r="Q63" s="25">
        <f t="shared" si="34"/>
        <v>17.471955507631694</v>
      </c>
    </row>
    <row r="69" spans="2:8" x14ac:dyDescent="0.25">
      <c r="B69" s="91"/>
      <c r="C69" s="91"/>
      <c r="D69" s="91"/>
      <c r="E69" s="91"/>
      <c r="F69" s="91"/>
      <c r="G69" s="91"/>
      <c r="H69" s="91"/>
    </row>
    <row r="70" spans="2:8" x14ac:dyDescent="0.25">
      <c r="B70" s="90"/>
      <c r="C70" s="90"/>
      <c r="D70" s="90"/>
      <c r="E70" s="90"/>
      <c r="F70" s="90"/>
      <c r="G70" s="90"/>
      <c r="H70" s="90"/>
    </row>
    <row r="71" spans="2:8" x14ac:dyDescent="0.25">
      <c r="B71" s="91"/>
      <c r="C71" s="91"/>
      <c r="D71" s="91"/>
      <c r="E71" s="91"/>
      <c r="F71" s="91"/>
      <c r="G71" s="91"/>
      <c r="H71" s="91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V64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5" x14ac:dyDescent="0.25"/>
  <cols>
    <col min="1" max="1" width="19.5703125" bestFit="1" customWidth="1"/>
    <col min="8" max="16" width="9.140625" style="27"/>
    <col min="18" max="18" width="14.7109375" customWidth="1"/>
    <col min="19" max="19" width="6" style="91" bestFit="1" customWidth="1"/>
    <col min="20" max="20" width="5.42578125" style="25" bestFit="1" customWidth="1"/>
    <col min="21" max="21" width="9.85546875" style="25" bestFit="1" customWidth="1"/>
    <col min="22" max="22" width="5.7109375" style="25" bestFit="1" customWidth="1"/>
    <col min="23" max="23" width="14.5703125" style="25" bestFit="1" customWidth="1"/>
    <col min="24" max="24" width="5.5703125" style="25" bestFit="1" customWidth="1"/>
    <col min="25" max="25" width="5.42578125" style="91" bestFit="1" customWidth="1"/>
    <col min="26" max="26" width="6.7109375" style="25" bestFit="1" customWidth="1"/>
    <col min="27" max="27" width="13.42578125" style="25" bestFit="1" customWidth="1"/>
    <col min="28" max="28" width="9.28515625" style="25" bestFit="1" customWidth="1"/>
    <col min="29" max="29" width="4" style="25" bestFit="1" customWidth="1"/>
    <col min="30" max="30" width="7.7109375" style="25" bestFit="1" customWidth="1"/>
    <col min="31" max="31" width="6.7109375" style="25" bestFit="1" customWidth="1"/>
    <col min="32" max="32" width="7.7109375" style="25" bestFit="1" customWidth="1"/>
    <col min="33" max="33" width="6.7109375" style="25" bestFit="1" customWidth="1"/>
    <col min="34" max="34" width="5.85546875" style="25" bestFit="1" customWidth="1"/>
    <col min="35" max="35" width="5.7109375" style="91" bestFit="1" customWidth="1"/>
    <col min="36" max="36" width="6.7109375" style="25" bestFit="1" customWidth="1"/>
    <col min="37" max="37" width="15.42578125" style="25" bestFit="1" customWidth="1"/>
    <col min="38" max="38" width="6.5703125" style="25" bestFit="1" customWidth="1"/>
    <col min="39" max="39" width="5.7109375" style="25" bestFit="1" customWidth="1"/>
    <col min="40" max="40" width="5.140625" style="25" bestFit="1" customWidth="1"/>
    <col min="41" max="41" width="5.42578125" style="91" bestFit="1" customWidth="1"/>
    <col min="42" max="42" width="4.140625" style="25" bestFit="1" customWidth="1"/>
    <col min="43" max="43" width="6.5703125" style="25" bestFit="1" customWidth="1"/>
    <col min="44" max="44" width="6.140625" style="25" bestFit="1" customWidth="1"/>
    <col min="45" max="45" width="4.85546875" style="25" bestFit="1" customWidth="1"/>
    <col min="46" max="46" width="10" style="25" bestFit="1" customWidth="1"/>
    <col min="47" max="47" width="9.28515625" style="91" bestFit="1" customWidth="1"/>
    <col min="48" max="48" width="7.7109375" style="25" bestFit="1" customWidth="1"/>
    <col min="49" max="49" width="6.7109375" style="25" bestFit="1" customWidth="1"/>
    <col min="50" max="50" width="7.7109375" style="25" bestFit="1" customWidth="1"/>
    <col min="51" max="51" width="6" style="25" bestFit="1" customWidth="1"/>
    <col min="52" max="52" width="5.7109375" style="25" bestFit="1" customWidth="1"/>
    <col min="53" max="53" width="4.28515625" style="25" bestFit="1" customWidth="1"/>
    <col min="54" max="54" width="9.28515625" style="25" bestFit="1" customWidth="1"/>
    <col min="55" max="55" width="4.5703125" style="25" bestFit="1" customWidth="1"/>
    <col min="56" max="56" width="4.140625" style="25" bestFit="1" customWidth="1"/>
    <col min="57" max="57" width="4.28515625" style="25" bestFit="1" customWidth="1"/>
    <col min="58" max="58" width="4.140625" style="25" bestFit="1" customWidth="1"/>
    <col min="59" max="59" width="5.85546875" style="25" bestFit="1" customWidth="1"/>
    <col min="60" max="60" width="3.28515625" style="25" bestFit="1" customWidth="1"/>
    <col min="61" max="61" width="6.7109375" style="25" bestFit="1" customWidth="1"/>
    <col min="62" max="62" width="6.85546875" style="25" bestFit="1" customWidth="1"/>
    <col min="63" max="63" width="5" style="25" bestFit="1" customWidth="1"/>
    <col min="64" max="64" width="5.140625" style="25" bestFit="1" customWidth="1"/>
    <col min="65" max="65" width="5.28515625" style="25" bestFit="1" customWidth="1"/>
    <col min="66" max="66" width="8.7109375" style="25" bestFit="1" customWidth="1"/>
    <col min="67" max="67" width="4.85546875" style="25" bestFit="1" customWidth="1"/>
    <col min="68" max="68" width="7.85546875" style="25" bestFit="1" customWidth="1"/>
    <col min="69" max="69" width="5.85546875" style="25" bestFit="1" customWidth="1"/>
    <col min="70" max="70" width="6" style="25" bestFit="1" customWidth="1"/>
    <col min="71" max="71" width="5.7109375" style="25" bestFit="1" customWidth="1"/>
    <col min="72" max="72" width="7.7109375" style="25" bestFit="1" customWidth="1"/>
    <col min="73" max="73" width="4.140625" style="25" bestFit="1" customWidth="1"/>
    <col min="74" max="74" width="5.7109375" style="25" bestFit="1" customWidth="1"/>
    <col min="75" max="75" width="3.85546875" style="25" bestFit="1" customWidth="1"/>
    <col min="76" max="76" width="6.7109375" style="25" bestFit="1" customWidth="1"/>
    <col min="77" max="77" width="8" style="25" bestFit="1" customWidth="1"/>
    <col min="78" max="79" width="5.28515625" style="25" bestFit="1" customWidth="1"/>
    <col min="80" max="80" width="6.7109375" style="25" bestFit="1" customWidth="1"/>
    <col min="81" max="81" width="4.85546875" style="91" bestFit="1" customWidth="1"/>
    <col min="82" max="82" width="6.7109375" style="25" customWidth="1"/>
    <col min="83" max="83" width="9.28515625" style="25" bestFit="1" customWidth="1"/>
    <col min="84" max="84" width="7.140625" style="25" bestFit="1" customWidth="1"/>
    <col min="86" max="91" width="9.140625" style="27"/>
    <col min="92" max="92" width="9.140625" style="27" customWidth="1"/>
    <col min="93" max="94" width="9.140625" style="67"/>
    <col min="95" max="95" width="9.140625" style="27"/>
    <col min="96" max="96" width="9.28515625" style="67" bestFit="1" customWidth="1"/>
    <col min="97" max="97" width="10.28515625" style="67" bestFit="1" customWidth="1"/>
    <col min="100" max="100" width="9.140625" style="67"/>
  </cols>
  <sheetData>
    <row r="1" spans="1:100" s="27" customFormat="1" x14ac:dyDescent="0.25">
      <c r="B1" s="27" t="s">
        <v>503</v>
      </c>
      <c r="R1" s="27" t="s">
        <v>500</v>
      </c>
      <c r="S1" s="91"/>
      <c r="T1" s="25"/>
      <c r="U1" s="25"/>
      <c r="V1" s="25"/>
      <c r="W1" s="25"/>
      <c r="X1" s="25"/>
      <c r="Y1" s="91"/>
      <c r="Z1" s="25"/>
      <c r="AA1" s="25"/>
      <c r="AB1" s="25"/>
      <c r="AC1" s="25"/>
      <c r="AD1" s="25"/>
      <c r="AE1" s="25"/>
      <c r="AF1" s="25"/>
      <c r="AG1" s="25"/>
      <c r="AH1" s="25"/>
      <c r="AI1" s="91"/>
      <c r="AJ1" s="25"/>
      <c r="AK1" s="25"/>
      <c r="AL1" s="25"/>
      <c r="AM1" s="25"/>
      <c r="AN1" s="25"/>
      <c r="AO1" s="91"/>
      <c r="AP1" s="25"/>
      <c r="AQ1" s="25"/>
      <c r="AR1" s="25"/>
      <c r="AS1" s="25"/>
      <c r="AT1" s="25"/>
      <c r="AU1" s="91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91"/>
      <c r="CD1" s="25"/>
      <c r="CE1" s="25"/>
      <c r="CF1" s="25"/>
      <c r="CH1" s="27" t="s">
        <v>309</v>
      </c>
      <c r="CO1" s="67"/>
      <c r="CP1" s="67"/>
      <c r="CR1" s="67"/>
      <c r="CS1" s="67"/>
      <c r="CV1" s="67"/>
    </row>
    <row r="2" spans="1:100" x14ac:dyDescent="0.25">
      <c r="A2" s="25" t="s">
        <v>52</v>
      </c>
      <c r="B2" s="25" t="s">
        <v>59</v>
      </c>
      <c r="C2" s="25" t="s">
        <v>57</v>
      </c>
      <c r="D2" s="25" t="s">
        <v>60</v>
      </c>
      <c r="E2" s="25" t="s">
        <v>54</v>
      </c>
      <c r="F2" s="25" t="s">
        <v>53</v>
      </c>
      <c r="G2" s="25" t="s">
        <v>61</v>
      </c>
      <c r="H2" s="25" t="s">
        <v>62</v>
      </c>
      <c r="I2" s="25" t="s">
        <v>63</v>
      </c>
      <c r="J2" s="25" t="s">
        <v>64</v>
      </c>
      <c r="K2" s="25" t="s">
        <v>225</v>
      </c>
      <c r="L2" s="25" t="s">
        <v>65</v>
      </c>
      <c r="M2" s="25" t="s">
        <v>68</v>
      </c>
      <c r="N2" s="25" t="s">
        <v>310</v>
      </c>
      <c r="O2" s="25" t="s">
        <v>313</v>
      </c>
      <c r="P2" s="25" t="s">
        <v>320</v>
      </c>
      <c r="R2" s="27" t="s">
        <v>226</v>
      </c>
      <c r="S2" s="91" t="s">
        <v>466</v>
      </c>
      <c r="T2" s="25" t="s">
        <v>359</v>
      </c>
      <c r="U2" s="25" t="s">
        <v>178</v>
      </c>
      <c r="V2" s="25" t="s">
        <v>131</v>
      </c>
      <c r="W2" s="25" t="s">
        <v>132</v>
      </c>
      <c r="X2" s="25" t="s">
        <v>133</v>
      </c>
      <c r="Y2" s="91" t="s">
        <v>334</v>
      </c>
      <c r="Z2" s="25" t="s">
        <v>360</v>
      </c>
      <c r="AA2" s="25" t="s">
        <v>179</v>
      </c>
      <c r="AB2" s="25" t="s">
        <v>134</v>
      </c>
      <c r="AC2" s="25" t="s">
        <v>135</v>
      </c>
      <c r="AD2" s="25" t="s">
        <v>59</v>
      </c>
      <c r="AE2" s="25" t="s">
        <v>136</v>
      </c>
      <c r="AF2" s="25" t="s">
        <v>137</v>
      </c>
      <c r="AG2" s="25" t="s">
        <v>361</v>
      </c>
      <c r="AH2" s="25" t="s">
        <v>138</v>
      </c>
      <c r="AI2" s="91" t="s">
        <v>467</v>
      </c>
      <c r="AJ2" s="25" t="s">
        <v>139</v>
      </c>
      <c r="AK2" s="25" t="s">
        <v>140</v>
      </c>
      <c r="AL2" s="25" t="s">
        <v>141</v>
      </c>
      <c r="AM2" s="25" t="s">
        <v>142</v>
      </c>
      <c r="AN2" s="25" t="s">
        <v>143</v>
      </c>
      <c r="AO2" s="91" t="s">
        <v>468</v>
      </c>
      <c r="AP2" s="25" t="s">
        <v>362</v>
      </c>
      <c r="AQ2" s="25" t="s">
        <v>144</v>
      </c>
      <c r="AR2" s="25" t="s">
        <v>367</v>
      </c>
      <c r="AS2" s="25" t="s">
        <v>57</v>
      </c>
      <c r="AT2" s="25" t="s">
        <v>128</v>
      </c>
      <c r="AU2" s="91" t="s">
        <v>469</v>
      </c>
      <c r="AV2" s="25" t="s">
        <v>145</v>
      </c>
      <c r="AW2" s="25" t="s">
        <v>146</v>
      </c>
      <c r="AX2" s="25" t="s">
        <v>60</v>
      </c>
      <c r="AY2" s="25" t="s">
        <v>147</v>
      </c>
      <c r="AZ2" s="25" t="s">
        <v>148</v>
      </c>
      <c r="BA2" s="25" t="s">
        <v>149</v>
      </c>
      <c r="BB2" s="25" t="s">
        <v>150</v>
      </c>
      <c r="BC2" s="25" t="s">
        <v>151</v>
      </c>
      <c r="BD2" s="25" t="s">
        <v>152</v>
      </c>
      <c r="BE2" s="25" t="s">
        <v>153</v>
      </c>
      <c r="BF2" s="25" t="s">
        <v>154</v>
      </c>
      <c r="BG2" s="25" t="s">
        <v>155</v>
      </c>
      <c r="BH2" s="25" t="s">
        <v>156</v>
      </c>
      <c r="BI2" s="25" t="s">
        <v>54</v>
      </c>
      <c r="BJ2" s="25" t="s">
        <v>53</v>
      </c>
      <c r="BK2" s="25" t="s">
        <v>157</v>
      </c>
      <c r="BL2" s="25" t="s">
        <v>158</v>
      </c>
      <c r="BM2" s="25" t="s">
        <v>159</v>
      </c>
      <c r="BN2" s="25" t="s">
        <v>160</v>
      </c>
      <c r="BO2" s="25" t="s">
        <v>161</v>
      </c>
      <c r="BP2" s="25" t="s">
        <v>162</v>
      </c>
      <c r="BQ2" s="25" t="s">
        <v>163</v>
      </c>
      <c r="BR2" s="25" t="s">
        <v>164</v>
      </c>
      <c r="BS2" s="25" t="s">
        <v>165</v>
      </c>
      <c r="BT2" s="25" t="s">
        <v>363</v>
      </c>
      <c r="BU2" s="25" t="s">
        <v>166</v>
      </c>
      <c r="BV2" s="25" t="s">
        <v>167</v>
      </c>
      <c r="BW2" s="25" t="s">
        <v>168</v>
      </c>
      <c r="BX2" s="25" t="s">
        <v>61</v>
      </c>
      <c r="BY2" s="25" t="s">
        <v>368</v>
      </c>
      <c r="BZ2" s="25" t="s">
        <v>169</v>
      </c>
      <c r="CA2" s="25" t="s">
        <v>170</v>
      </c>
      <c r="CB2" s="25" t="s">
        <v>171</v>
      </c>
      <c r="CC2" s="91" t="s">
        <v>172</v>
      </c>
      <c r="CD2" s="25" t="s">
        <v>173</v>
      </c>
      <c r="CE2" s="25" t="s">
        <v>174</v>
      </c>
      <c r="CF2" s="25" t="s">
        <v>369</v>
      </c>
      <c r="CH2" s="25" t="s">
        <v>59</v>
      </c>
      <c r="CI2" s="25" t="s">
        <v>57</v>
      </c>
      <c r="CJ2" s="25" t="s">
        <v>60</v>
      </c>
      <c r="CK2" s="25" t="s">
        <v>54</v>
      </c>
      <c r="CL2" s="25" t="s">
        <v>53</v>
      </c>
      <c r="CM2" s="25" t="s">
        <v>61</v>
      </c>
      <c r="CN2" s="25" t="s">
        <v>62</v>
      </c>
      <c r="CO2" s="76" t="s">
        <v>63</v>
      </c>
      <c r="CP2" s="76" t="s">
        <v>64</v>
      </c>
      <c r="CQ2" s="25" t="s">
        <v>66</v>
      </c>
      <c r="CR2" s="76" t="s">
        <v>139</v>
      </c>
      <c r="CS2" s="76" t="s">
        <v>68</v>
      </c>
      <c r="CT2" s="25" t="s">
        <v>310</v>
      </c>
      <c r="CU2" s="25" t="s">
        <v>313</v>
      </c>
      <c r="CV2" s="76" t="s">
        <v>320</v>
      </c>
    </row>
    <row r="3" spans="1:100" x14ac:dyDescent="0.25">
      <c r="A3" s="27" t="s">
        <v>0</v>
      </c>
      <c r="B3" s="25">
        <v>5088.9735621</v>
      </c>
      <c r="C3" s="25">
        <v>5.0567481000000003E-3</v>
      </c>
      <c r="D3" s="25">
        <v>3643.7335023000001</v>
      </c>
      <c r="E3" s="25">
        <v>71.777560691999994</v>
      </c>
      <c r="F3" s="25">
        <v>71.708903480999993</v>
      </c>
      <c r="G3" s="25">
        <v>158.85880614999999</v>
      </c>
      <c r="H3" s="25">
        <v>9782.5746674000002</v>
      </c>
      <c r="I3" s="25">
        <v>8.7679682623000001</v>
      </c>
      <c r="J3" s="25">
        <v>113.63942672</v>
      </c>
      <c r="K3" s="25">
        <v>7.8726350000000002E-4</v>
      </c>
      <c r="L3" s="25">
        <v>62.796398398999997</v>
      </c>
      <c r="M3" s="25">
        <v>5.6601761740000001</v>
      </c>
      <c r="N3" s="64">
        <v>6.5230807789999998</v>
      </c>
      <c r="O3" s="64">
        <v>1.0873809699000001</v>
      </c>
      <c r="P3" s="64">
        <v>0.19639966519999999</v>
      </c>
      <c r="R3" s="27" t="s">
        <v>0</v>
      </c>
      <c r="S3" s="91">
        <v>0</v>
      </c>
      <c r="T3" s="25">
        <v>0</v>
      </c>
      <c r="U3" s="25">
        <v>6.5412225720986603</v>
      </c>
      <c r="V3" s="25">
        <v>8.7919116317732193</v>
      </c>
      <c r="W3" s="25">
        <v>8.7919116317732193</v>
      </c>
      <c r="X3" s="25">
        <v>102.04101688449001</v>
      </c>
      <c r="Y3" s="91">
        <v>0</v>
      </c>
      <c r="Z3" s="25">
        <v>116.246942079701</v>
      </c>
      <c r="AA3" s="25">
        <v>1.09039501182202</v>
      </c>
      <c r="AB3" s="25">
        <v>254677.37889797601</v>
      </c>
      <c r="AC3" s="25">
        <v>7.88456939333982E-4</v>
      </c>
      <c r="AD3" s="25">
        <v>5103.0859370999397</v>
      </c>
      <c r="AE3" s="25">
        <v>6.86950616948263</v>
      </c>
      <c r="AF3" s="25">
        <v>18894.878299447799</v>
      </c>
      <c r="AG3" s="25">
        <v>9.2619028648684001</v>
      </c>
      <c r="AH3" s="25">
        <v>41.878807488755697</v>
      </c>
      <c r="AI3" s="91">
        <v>0</v>
      </c>
      <c r="AJ3" s="25">
        <v>62.970152788918199</v>
      </c>
      <c r="AK3" s="25">
        <v>62.970152788918199</v>
      </c>
      <c r="AL3" s="25">
        <v>0</v>
      </c>
      <c r="AM3" s="25">
        <v>4.4787262978901596</v>
      </c>
      <c r="AN3" s="25">
        <v>7.35752623903623E-2</v>
      </c>
      <c r="AO3" s="91">
        <v>0</v>
      </c>
      <c r="AP3" s="25">
        <v>0</v>
      </c>
      <c r="AQ3" s="25">
        <v>5.6759464535424398</v>
      </c>
      <c r="AR3" s="25">
        <v>0.196923094104447</v>
      </c>
      <c r="AS3" s="25">
        <v>5.0652422207157401E-3</v>
      </c>
      <c r="AT3" s="25">
        <v>0</v>
      </c>
      <c r="AU3" s="91">
        <v>28703.971075579899</v>
      </c>
      <c r="AV3" s="25">
        <v>3288.4114153496698</v>
      </c>
      <c r="AW3" s="25">
        <v>365.37888403908801</v>
      </c>
      <c r="AX3" s="25">
        <v>3653.7902993887601</v>
      </c>
      <c r="AY3" s="25">
        <v>0</v>
      </c>
      <c r="AZ3" s="25">
        <v>47.771312365724597</v>
      </c>
      <c r="BA3" s="25">
        <v>0.55264597136195903</v>
      </c>
      <c r="BB3" s="25">
        <v>4257.7014553375502</v>
      </c>
      <c r="BC3" s="25">
        <v>0.74562249427624905</v>
      </c>
      <c r="BD3" s="25">
        <v>1.9538144639737101</v>
      </c>
      <c r="BE3" s="25">
        <v>4.7222848382634304</v>
      </c>
      <c r="BF3" s="25">
        <v>1.1046256747410901</v>
      </c>
      <c r="BG3" s="25">
        <v>0.16161374339302301</v>
      </c>
      <c r="BH3" s="25">
        <v>0.26007101838103602</v>
      </c>
      <c r="BI3" s="25">
        <v>71.978580916957299</v>
      </c>
      <c r="BJ3" s="25">
        <v>71.9098231823166</v>
      </c>
      <c r="BK3" s="25">
        <v>6.8757734640674098E-2</v>
      </c>
      <c r="BL3" s="25">
        <v>0</v>
      </c>
      <c r="BM3" s="25">
        <v>0</v>
      </c>
      <c r="BN3" s="25">
        <v>3.93969753931116</v>
      </c>
      <c r="BO3" s="25">
        <v>0</v>
      </c>
      <c r="BP3" s="25">
        <v>12.7226292978829</v>
      </c>
      <c r="BQ3" s="25">
        <v>3.1550972998892099</v>
      </c>
      <c r="BR3" s="25">
        <v>1.69934161323213</v>
      </c>
      <c r="BS3" s="25">
        <v>31.796205184940199</v>
      </c>
      <c r="BT3" s="25">
        <v>4909.8316137195397</v>
      </c>
      <c r="BU3" s="25">
        <v>1.7259828770316901</v>
      </c>
      <c r="BV3" s="25">
        <v>7.3701911656387704</v>
      </c>
      <c r="BW3" s="25">
        <v>0</v>
      </c>
      <c r="BX3" s="25">
        <v>159.24271326496799</v>
      </c>
      <c r="BY3" s="25">
        <v>2068.0298864297802</v>
      </c>
      <c r="BZ3" s="25">
        <v>0</v>
      </c>
      <c r="CA3" s="25">
        <v>0</v>
      </c>
      <c r="CB3" s="25">
        <v>77.3935823861638</v>
      </c>
      <c r="CC3" s="91">
        <v>0</v>
      </c>
      <c r="CD3" s="25">
        <v>117.760034745607</v>
      </c>
      <c r="CE3" s="25">
        <v>9809.3695676185107</v>
      </c>
      <c r="CF3" s="25">
        <v>45.102922821218897</v>
      </c>
      <c r="CH3" s="22">
        <f t="shared" ref="CH3:CH34" si="0">IF(B3=0,"",(AD3-B3)/B3)</f>
        <v>2.7731279849911631E-3</v>
      </c>
      <c r="CI3" s="22">
        <f>IF(C3=0,"",(AS3-C3)/C3)</f>
        <v>1.6797595110066626E-3</v>
      </c>
      <c r="CJ3" s="22">
        <f t="shared" ref="CJ3:CJ34" si="1">IF(D3=0,"",(AX3-D3)/D3)</f>
        <v>2.7600254196449851E-3</v>
      </c>
      <c r="CK3" s="22">
        <f t="shared" ref="CK3:CK34" si="2">IF(E3=0,"",(BI3-E3)/E3)</f>
        <v>2.8005998395499794E-3</v>
      </c>
      <c r="CL3" s="22">
        <f t="shared" ref="CL3:CL34" si="3">IF(F3=0,"",(BJ3-F3)/F3)</f>
        <v>2.8018794258908592E-3</v>
      </c>
      <c r="CM3" s="22">
        <f t="shared" ref="CM3:CM34" si="4">IF(G3=0,"",(BX3-G3)/G3)</f>
        <v>2.4166561758338927E-3</v>
      </c>
      <c r="CN3" s="22">
        <f t="shared" ref="CN3:CN34" si="5">IF(H3=0,"",(CE3-H3)/H3)</f>
        <v>2.739043772168011E-3</v>
      </c>
      <c r="CO3" s="69">
        <f t="shared" ref="CO3:CO34" si="6">IF(I3=0,"",(W3-I3)/I3)</f>
        <v>2.7307773884366672E-3</v>
      </c>
      <c r="CP3" s="69">
        <f t="shared" ref="CP3:CP34" si="7">IF(J3=0,"",(Z3-J3)/J3)</f>
        <v>2.2945516665846457E-2</v>
      </c>
      <c r="CQ3" s="22">
        <f t="shared" ref="CQ3:CQ34" si="8">IF(K3=0,"",(AC3-K3)/K3)</f>
        <v>1.5159337807252361E-3</v>
      </c>
      <c r="CR3" s="69">
        <f t="shared" ref="CR3:CR34" si="9">IF(L3=0,"",(AK3-L3)/L3)</f>
        <v>2.7669483337912008E-3</v>
      </c>
      <c r="CS3" s="69">
        <f t="shared" ref="CS3:CS34" si="10">IF(M3=0,"",(AQ3-M3)/M3)</f>
        <v>2.7861817472891442E-3</v>
      </c>
      <c r="CT3" s="22">
        <f t="shared" ref="CT3:CT34" si="11">IF(N3=0,"",(U3-N3)/N3)</f>
        <v>2.7811694678172689E-3</v>
      </c>
      <c r="CU3" s="22">
        <f t="shared" ref="CU3:CU34" si="12">IF(O3=0,"",(AA3-O3)/O3)</f>
        <v>2.7718361875480597E-3</v>
      </c>
      <c r="CV3" s="69">
        <f t="shared" ref="CV3:CV34" si="13">IF(P3=0,"",(AR3-P3)/P3)</f>
        <v>2.6651211646108743E-3</v>
      </c>
    </row>
    <row r="4" spans="1:100" x14ac:dyDescent="0.25">
      <c r="A4" s="27" t="s">
        <v>2</v>
      </c>
      <c r="B4" s="25">
        <v>8.9735904976</v>
      </c>
      <c r="C4" s="25"/>
      <c r="D4" s="25">
        <v>7.3012355378000002</v>
      </c>
      <c r="E4" s="25">
        <v>0.2080630698</v>
      </c>
      <c r="F4" s="25">
        <v>0.2056552089</v>
      </c>
      <c r="G4" s="25">
        <v>7.6647487099999995E-2</v>
      </c>
      <c r="H4" s="25">
        <v>39.393093059000002</v>
      </c>
      <c r="I4" s="25">
        <v>2.55317496E-2</v>
      </c>
      <c r="J4" s="25">
        <v>0.16079012819999999</v>
      </c>
      <c r="K4" s="25">
        <v>2.7609700000000001E-5</v>
      </c>
      <c r="L4" s="25">
        <v>0.1329763508</v>
      </c>
      <c r="M4" s="25">
        <v>1.0251805500000001E-2</v>
      </c>
      <c r="N4" s="64">
        <v>1.1156424999999999E-2</v>
      </c>
      <c r="O4" s="64">
        <v>2.2158035999999999E-3</v>
      </c>
      <c r="P4" s="64">
        <v>9.8078399999999995E-4</v>
      </c>
      <c r="R4" s="27" t="s">
        <v>2</v>
      </c>
      <c r="S4" s="91">
        <v>0</v>
      </c>
      <c r="T4" s="25">
        <v>0</v>
      </c>
      <c r="U4" s="25">
        <v>1.1190813985625801E-2</v>
      </c>
      <c r="V4" s="25">
        <v>2.5578944054425401E-2</v>
      </c>
      <c r="W4" s="25">
        <v>2.5578944054425401E-2</v>
      </c>
      <c r="X4" s="25">
        <v>6.4459682865126804E-5</v>
      </c>
      <c r="Y4" s="91">
        <v>0</v>
      </c>
      <c r="Z4" s="25">
        <v>0.16241247647913401</v>
      </c>
      <c r="AA4" s="25">
        <v>2.2223394517287701E-3</v>
      </c>
      <c r="AB4" s="25">
        <v>65.505816876976695</v>
      </c>
      <c r="AC4" s="25">
        <v>2.7620787286275601E-5</v>
      </c>
      <c r="AD4" s="25">
        <v>9.0016139102829307</v>
      </c>
      <c r="AE4" s="25">
        <v>3.2121639442417999E-2</v>
      </c>
      <c r="AF4" s="25">
        <v>10.7658666958349</v>
      </c>
      <c r="AG4" s="25">
        <v>1.90590883051306E-2</v>
      </c>
      <c r="AH4" s="25">
        <v>0</v>
      </c>
      <c r="AI4" s="91">
        <v>0</v>
      </c>
      <c r="AJ4" s="25">
        <v>0.133306918922491</v>
      </c>
      <c r="AK4" s="25">
        <v>0.133306918922491</v>
      </c>
      <c r="AL4" s="25">
        <v>0</v>
      </c>
      <c r="AM4" s="25">
        <v>8.1340385668964999E-3</v>
      </c>
      <c r="AN4" s="25">
        <v>0</v>
      </c>
      <c r="AO4" s="91">
        <v>0</v>
      </c>
      <c r="AP4" s="25">
        <v>0</v>
      </c>
      <c r="AQ4" s="25">
        <v>1.0283951538294899E-2</v>
      </c>
      <c r="AR4" s="25">
        <v>9.8201709957538891E-4</v>
      </c>
      <c r="AS4" s="25">
        <v>0</v>
      </c>
      <c r="AT4" s="25">
        <v>0</v>
      </c>
      <c r="AU4" s="91">
        <v>50.225258464370597</v>
      </c>
      <c r="AV4" s="25">
        <v>6.5882041623262904</v>
      </c>
      <c r="AW4" s="25">
        <v>0.73202303344962605</v>
      </c>
      <c r="AX4" s="25">
        <v>7.32022719577592</v>
      </c>
      <c r="AY4" s="25">
        <v>0</v>
      </c>
      <c r="AZ4" s="25">
        <v>2.88952090185573E-2</v>
      </c>
      <c r="BA4" s="25">
        <v>7.7934081802498705E-4</v>
      </c>
      <c r="BB4" s="25">
        <v>27.896560793663902</v>
      </c>
      <c r="BC4" s="25">
        <v>1.0514911511984801E-3</v>
      </c>
      <c r="BD4" s="25">
        <v>2.7552859670298699E-3</v>
      </c>
      <c r="BE4" s="25">
        <v>6.6594685758692897E-3</v>
      </c>
      <c r="BF4" s="25">
        <v>1.5577502934903001E-3</v>
      </c>
      <c r="BG4" s="25">
        <v>6.1331338150432402E-3</v>
      </c>
      <c r="BH4" s="25">
        <v>3.6675551293286499E-4</v>
      </c>
      <c r="BI4" s="25">
        <v>0.20852483065747299</v>
      </c>
      <c r="BJ4" s="25">
        <v>0.206115970391926</v>
      </c>
      <c r="BK4" s="25">
        <v>2.4088602655467201E-3</v>
      </c>
      <c r="BL4" s="25">
        <v>0</v>
      </c>
      <c r="BM4" s="25">
        <v>0</v>
      </c>
      <c r="BN4" s="25">
        <v>7.4335009176739103E-2</v>
      </c>
      <c r="BO4" s="25">
        <v>0</v>
      </c>
      <c r="BP4" s="25">
        <v>1.94074088526596E-2</v>
      </c>
      <c r="BQ4" s="25">
        <v>4.4492920407634799E-3</v>
      </c>
      <c r="BR4" s="25">
        <v>2.6843641594603098E-3</v>
      </c>
      <c r="BS4" s="25">
        <v>4.8503862497726202E-2</v>
      </c>
      <c r="BT4" s="25">
        <v>10.615248305384201</v>
      </c>
      <c r="BU4" s="25">
        <v>2.43399692455232E-3</v>
      </c>
      <c r="BV4" s="25">
        <v>3.4998810606436399E-2</v>
      </c>
      <c r="BW4" s="25">
        <v>0</v>
      </c>
      <c r="BX4" s="25">
        <v>7.7047632172048797E-2</v>
      </c>
      <c r="BY4" s="25">
        <v>20.726740915073201</v>
      </c>
      <c r="BZ4" s="25">
        <v>0</v>
      </c>
      <c r="CA4" s="25">
        <v>0</v>
      </c>
      <c r="CB4" s="25">
        <v>8.6545195926740398E-2</v>
      </c>
      <c r="CC4" s="91">
        <v>0</v>
      </c>
      <c r="CD4" s="25">
        <v>0.94414011107326601</v>
      </c>
      <c r="CE4" s="25">
        <v>39.460325953361298</v>
      </c>
      <c r="CF4" s="25">
        <v>2.74013446617834E-2</v>
      </c>
      <c r="CH4" s="22">
        <f t="shared" si="0"/>
        <v>3.1228762545410923E-3</v>
      </c>
      <c r="CI4" s="22" t="str">
        <f t="shared" ref="CI4:CI51" si="14">IF(C4=0,"",(AS4-C4)/C4)</f>
        <v/>
      </c>
      <c r="CJ4" s="22">
        <f t="shared" si="1"/>
        <v>2.6011567326647668E-3</v>
      </c>
      <c r="CK4" s="22">
        <f t="shared" si="2"/>
        <v>2.2193311764401691E-3</v>
      </c>
      <c r="CL4" s="22">
        <f t="shared" si="3"/>
        <v>2.2404562198570402E-3</v>
      </c>
      <c r="CM4" s="22">
        <f t="shared" si="4"/>
        <v>5.2205895742771461E-3</v>
      </c>
      <c r="CN4" s="22">
        <f t="shared" si="5"/>
        <v>1.7067178314888959E-3</v>
      </c>
      <c r="CO4" s="69">
        <f t="shared" si="6"/>
        <v>1.8484614319341627E-3</v>
      </c>
      <c r="CP4" s="69">
        <f t="shared" si="7"/>
        <v>1.0089850025593905E-2</v>
      </c>
      <c r="CQ4" s="22">
        <f t="shared" si="8"/>
        <v>4.015721386179337E-4</v>
      </c>
      <c r="CR4" s="69">
        <f t="shared" si="9"/>
        <v>2.4859166348170903E-3</v>
      </c>
      <c r="CS4" s="69">
        <f t="shared" si="10"/>
        <v>3.1356465253753359E-3</v>
      </c>
      <c r="CT4" s="22">
        <f t="shared" si="11"/>
        <v>3.0824377545496198E-3</v>
      </c>
      <c r="CU4" s="22">
        <f t="shared" si="12"/>
        <v>2.9496529966691089E-3</v>
      </c>
      <c r="CV4" s="69">
        <f t="shared" si="13"/>
        <v>1.2572590655933994E-3</v>
      </c>
    </row>
    <row r="5" spans="1:100" x14ac:dyDescent="0.25">
      <c r="A5" s="27" t="s">
        <v>3</v>
      </c>
      <c r="B5" s="25">
        <v>3632.8739704</v>
      </c>
      <c r="C5" s="25">
        <v>0.4708164171</v>
      </c>
      <c r="D5" s="25">
        <v>4392.3079834</v>
      </c>
      <c r="E5" s="25">
        <v>76.514035043000007</v>
      </c>
      <c r="F5" s="25">
        <v>75.855957313999994</v>
      </c>
      <c r="G5" s="25">
        <v>22.675044873000001</v>
      </c>
      <c r="H5" s="25">
        <v>5544.1443397000003</v>
      </c>
      <c r="I5" s="25">
        <v>21.167996587000001</v>
      </c>
      <c r="J5" s="25">
        <v>56.191771995000003</v>
      </c>
      <c r="K5" s="25">
        <v>7.5461180999999997E-3</v>
      </c>
      <c r="L5" s="25">
        <v>124.01621076000001</v>
      </c>
      <c r="M5" s="25">
        <v>7.1993934931999997</v>
      </c>
      <c r="N5" s="64">
        <v>11.89752069</v>
      </c>
      <c r="O5" s="64">
        <v>1.1425354008999999</v>
      </c>
      <c r="P5" s="64">
        <v>0.38527137750000001</v>
      </c>
      <c r="R5" s="27" t="s">
        <v>3</v>
      </c>
      <c r="S5" s="91">
        <v>0</v>
      </c>
      <c r="T5" s="25">
        <v>0</v>
      </c>
      <c r="U5" s="25">
        <v>11.929540445307699</v>
      </c>
      <c r="V5" s="25">
        <v>21.2212371456421</v>
      </c>
      <c r="W5" s="25">
        <v>21.2212371456421</v>
      </c>
      <c r="X5" s="25">
        <v>0.14107904251084</v>
      </c>
      <c r="Y5" s="91">
        <v>0</v>
      </c>
      <c r="Z5" s="25">
        <v>69.182538116767006</v>
      </c>
      <c r="AA5" s="25">
        <v>1.1455936586712501</v>
      </c>
      <c r="AB5" s="25">
        <v>15860.2565269558</v>
      </c>
      <c r="AC5" s="25">
        <v>7.5563211249505997E-3</v>
      </c>
      <c r="AD5" s="25">
        <v>3642.7445288976301</v>
      </c>
      <c r="AE5" s="25">
        <v>16.958274758993198</v>
      </c>
      <c r="AF5" s="25">
        <v>2546.2100511128401</v>
      </c>
      <c r="AG5" s="25">
        <v>8.5944401978523199</v>
      </c>
      <c r="AH5" s="25">
        <v>0</v>
      </c>
      <c r="AI5" s="91">
        <v>0</v>
      </c>
      <c r="AJ5" s="25">
        <v>124.344851055962</v>
      </c>
      <c r="AK5" s="25">
        <v>124.344851055962</v>
      </c>
      <c r="AL5" s="25">
        <v>0</v>
      </c>
      <c r="AM5" s="25">
        <v>5.9920926362313702</v>
      </c>
      <c r="AN5" s="25">
        <v>0</v>
      </c>
      <c r="AO5" s="91">
        <v>0</v>
      </c>
      <c r="AP5" s="25">
        <v>0</v>
      </c>
      <c r="AQ5" s="25">
        <v>7.2193642236231401</v>
      </c>
      <c r="AR5" s="25">
        <v>0.38610315970807002</v>
      </c>
      <c r="AS5" s="25">
        <v>0.47086032699945402</v>
      </c>
      <c r="AT5" s="25">
        <v>0</v>
      </c>
      <c r="AU5" s="91">
        <v>8105.2555676714101</v>
      </c>
      <c r="AV5" s="25">
        <v>3963.0514705763399</v>
      </c>
      <c r="AW5" s="25">
        <v>440.33909641032398</v>
      </c>
      <c r="AX5" s="25">
        <v>4403.3905669866599</v>
      </c>
      <c r="AY5" s="25">
        <v>0</v>
      </c>
      <c r="AZ5" s="25">
        <v>24.3762364415885</v>
      </c>
      <c r="BA5" s="25">
        <v>0.48580468253994402</v>
      </c>
      <c r="BB5" s="25">
        <v>3176.20662776168</v>
      </c>
      <c r="BC5" s="25">
        <v>0.65544273936407704</v>
      </c>
      <c r="BD5" s="25">
        <v>1.71750349157007</v>
      </c>
      <c r="BE5" s="25">
        <v>4.1511311033581899</v>
      </c>
      <c r="BF5" s="25">
        <v>0.97102727944134803</v>
      </c>
      <c r="BG5" s="25">
        <v>0.86557266004177602</v>
      </c>
      <c r="BH5" s="25">
        <v>0.22861580190369099</v>
      </c>
      <c r="BI5" s="25">
        <v>76.700315246603395</v>
      </c>
      <c r="BJ5" s="25">
        <v>76.041343184455101</v>
      </c>
      <c r="BK5" s="25">
        <v>0.65897206214829396</v>
      </c>
      <c r="BL5" s="25">
        <v>0</v>
      </c>
      <c r="BM5" s="25">
        <v>0</v>
      </c>
      <c r="BN5" s="25">
        <v>11.8900123118217</v>
      </c>
      <c r="BO5" s="25">
        <v>0</v>
      </c>
      <c r="BP5" s="25">
        <v>11.3634573788146</v>
      </c>
      <c r="BQ5" s="25">
        <v>2.7734940891328699</v>
      </c>
      <c r="BR5" s="25">
        <v>1.5290871521795399</v>
      </c>
      <c r="BS5" s="25">
        <v>28.399550112600998</v>
      </c>
      <c r="BT5" s="25">
        <v>1988.6135424836</v>
      </c>
      <c r="BU5" s="25">
        <v>1.51722957423237</v>
      </c>
      <c r="BV5" s="25">
        <v>9.4934148074538101</v>
      </c>
      <c r="BW5" s="25">
        <v>0</v>
      </c>
      <c r="BX5" s="25">
        <v>22.704083080738702</v>
      </c>
      <c r="BY5" s="25">
        <v>1827.6014808012001</v>
      </c>
      <c r="BZ5" s="25">
        <v>0</v>
      </c>
      <c r="CA5" s="25">
        <v>0</v>
      </c>
      <c r="CB5" s="25">
        <v>34.3285249628454</v>
      </c>
      <c r="CC5" s="91">
        <v>0</v>
      </c>
      <c r="CD5" s="25">
        <v>86.629746163825303</v>
      </c>
      <c r="CE5" s="25">
        <v>5559.2893973037399</v>
      </c>
      <c r="CF5" s="25">
        <v>16.608697614427999</v>
      </c>
      <c r="CH5" s="22">
        <f t="shared" si="0"/>
        <v>2.7170109885599186E-3</v>
      </c>
      <c r="CI5" s="22">
        <f t="shared" si="14"/>
        <v>9.3263314232930791E-5</v>
      </c>
      <c r="CJ5" s="22">
        <f t="shared" si="1"/>
        <v>2.5231799838592106E-3</v>
      </c>
      <c r="CK5" s="22">
        <f t="shared" si="2"/>
        <v>2.4345886803473511E-3</v>
      </c>
      <c r="CL5" s="22">
        <f t="shared" si="3"/>
        <v>2.4439197265379757E-3</v>
      </c>
      <c r="CM5" s="22">
        <f t="shared" si="4"/>
        <v>1.280624047332213E-3</v>
      </c>
      <c r="CN5" s="22">
        <f t="shared" si="5"/>
        <v>2.7317213758830641E-3</v>
      </c>
      <c r="CO5" s="69">
        <f t="shared" si="6"/>
        <v>2.5151439543785359E-3</v>
      </c>
      <c r="CP5" s="69">
        <f t="shared" si="7"/>
        <v>0.23118626910222609</v>
      </c>
      <c r="CQ5" s="22">
        <f t="shared" si="8"/>
        <v>1.3520892219537409E-3</v>
      </c>
      <c r="CR5" s="69">
        <f t="shared" si="9"/>
        <v>2.6499785306130989E-3</v>
      </c>
      <c r="CS5" s="69">
        <f t="shared" si="10"/>
        <v>2.7739462278320104E-3</v>
      </c>
      <c r="CT5" s="22">
        <f t="shared" si="11"/>
        <v>2.6912964593213133E-3</v>
      </c>
      <c r="CU5" s="22">
        <f t="shared" si="12"/>
        <v>2.6767291138997287E-3</v>
      </c>
      <c r="CV5" s="69">
        <f t="shared" si="13"/>
        <v>2.158951473289782E-3</v>
      </c>
    </row>
    <row r="6" spans="1:100" x14ac:dyDescent="0.25">
      <c r="A6" s="27" t="s">
        <v>4</v>
      </c>
      <c r="B6" s="25">
        <v>272.16271155999999</v>
      </c>
      <c r="C6" s="25"/>
      <c r="D6" s="25">
        <v>1187.9493938999999</v>
      </c>
      <c r="E6" s="25">
        <v>2.8306654622999998</v>
      </c>
      <c r="F6" s="25">
        <v>2.8258752822000002</v>
      </c>
      <c r="G6" s="25">
        <v>63.861642603</v>
      </c>
      <c r="H6" s="25">
        <v>4617.1665198000001</v>
      </c>
      <c r="I6" s="25"/>
      <c r="J6" s="25"/>
      <c r="K6" s="25"/>
      <c r="L6" s="25"/>
      <c r="M6" s="25"/>
      <c r="N6" s="64"/>
      <c r="O6" s="64"/>
      <c r="P6" s="64"/>
      <c r="R6" s="27" t="s">
        <v>4</v>
      </c>
      <c r="S6" s="91">
        <v>0</v>
      </c>
      <c r="T6" s="25">
        <v>0</v>
      </c>
      <c r="U6" s="25">
        <v>0</v>
      </c>
      <c r="V6" s="25">
        <v>0.47358812841362102</v>
      </c>
      <c r="W6" s="25">
        <v>0.47358812841362102</v>
      </c>
      <c r="X6" s="25">
        <v>3.2787136663767502E-3</v>
      </c>
      <c r="Y6" s="91">
        <v>0</v>
      </c>
      <c r="Z6" s="25">
        <v>28.193486121702598</v>
      </c>
      <c r="AA6" s="25">
        <v>0</v>
      </c>
      <c r="AB6" s="25">
        <v>86136.527845513207</v>
      </c>
      <c r="AC6" s="25">
        <v>0</v>
      </c>
      <c r="AD6" s="25">
        <v>272.90484910976198</v>
      </c>
      <c r="AE6" s="25">
        <v>0.95520972870051102</v>
      </c>
      <c r="AF6" s="25">
        <v>2889.2229031014199</v>
      </c>
      <c r="AG6" s="25">
        <v>1.1593763839638001</v>
      </c>
      <c r="AH6" s="25">
        <v>0</v>
      </c>
      <c r="AI6" s="91">
        <v>0</v>
      </c>
      <c r="AJ6" s="25">
        <v>1.4612059247582501</v>
      </c>
      <c r="AK6" s="25">
        <v>1.4612059247582501</v>
      </c>
      <c r="AL6" s="25">
        <v>0</v>
      </c>
      <c r="AM6" s="25">
        <v>0.233968213058102</v>
      </c>
      <c r="AN6" s="25">
        <v>0</v>
      </c>
      <c r="AO6" s="91">
        <v>0</v>
      </c>
      <c r="AP6" s="25">
        <v>0</v>
      </c>
      <c r="AQ6" s="25">
        <v>3.0344254952473799E-2</v>
      </c>
      <c r="AR6" s="25">
        <v>0</v>
      </c>
      <c r="AS6" s="25">
        <v>0</v>
      </c>
      <c r="AT6" s="25">
        <v>0</v>
      </c>
      <c r="AU6" s="91">
        <v>7518.7473233133296</v>
      </c>
      <c r="AV6" s="25">
        <v>1072.0423726655599</v>
      </c>
      <c r="AW6" s="25">
        <v>119.115715900065</v>
      </c>
      <c r="AX6" s="25">
        <v>1191.1580885656199</v>
      </c>
      <c r="AY6" s="25">
        <v>0</v>
      </c>
      <c r="AZ6" s="25">
        <v>4.83028497599161</v>
      </c>
      <c r="BA6" s="25">
        <v>1.6155632247005801E-2</v>
      </c>
      <c r="BB6" s="25">
        <v>2688.06509176279</v>
      </c>
      <c r="BC6" s="25">
        <v>2.1796964158357902E-2</v>
      </c>
      <c r="BD6" s="25">
        <v>5.7116102118090498E-2</v>
      </c>
      <c r="BE6" s="25">
        <v>0.13804755887718501</v>
      </c>
      <c r="BF6" s="25">
        <v>3.2291694990547702E-2</v>
      </c>
      <c r="BG6" s="25">
        <v>4.59929985394378E-2</v>
      </c>
      <c r="BH6" s="25">
        <v>7.6026963706410404E-3</v>
      </c>
      <c r="BI6" s="25">
        <v>2.8414675741430901</v>
      </c>
      <c r="BJ6" s="25">
        <v>2.8338989531859502</v>
      </c>
      <c r="BK6" s="25">
        <v>7.5686209571366198E-3</v>
      </c>
      <c r="BL6" s="25">
        <v>0</v>
      </c>
      <c r="BM6" s="25">
        <v>0</v>
      </c>
      <c r="BN6" s="25">
        <v>0.59582894145075205</v>
      </c>
      <c r="BO6" s="25">
        <v>0</v>
      </c>
      <c r="BP6" s="25">
        <v>0.38216628622607302</v>
      </c>
      <c r="BQ6" s="25">
        <v>9.2233768448552397E-2</v>
      </c>
      <c r="BR6" s="25">
        <v>5.1689271007567303E-2</v>
      </c>
      <c r="BS6" s="25">
        <v>0.95511502356189704</v>
      </c>
      <c r="BT6" s="25">
        <v>1785.5426453882999</v>
      </c>
      <c r="BU6" s="25">
        <v>5.0455915221261298E-2</v>
      </c>
      <c r="BV6" s="25">
        <v>0.38740609996858399</v>
      </c>
      <c r="BW6" s="25">
        <v>0</v>
      </c>
      <c r="BX6" s="25">
        <v>64.033822365743902</v>
      </c>
      <c r="BY6" s="25">
        <v>1187.2097527430201</v>
      </c>
      <c r="BZ6" s="25">
        <v>0</v>
      </c>
      <c r="CA6" s="25">
        <v>0</v>
      </c>
      <c r="CB6" s="25">
        <v>41.2403791616916</v>
      </c>
      <c r="CC6" s="91">
        <v>0</v>
      </c>
      <c r="CD6" s="25">
        <v>50.008289449028098</v>
      </c>
      <c r="CE6" s="25">
        <v>4629.9753650468201</v>
      </c>
      <c r="CF6" s="25">
        <v>38.079819985129902</v>
      </c>
      <c r="CH6" s="22">
        <f t="shared" si="0"/>
        <v>2.7268156813553168E-3</v>
      </c>
      <c r="CI6" s="22" t="str">
        <f t="shared" si="14"/>
        <v/>
      </c>
      <c r="CJ6" s="22">
        <f t="shared" si="1"/>
        <v>2.7010364937229735E-3</v>
      </c>
      <c r="CK6" s="22">
        <f t="shared" si="2"/>
        <v>3.8161033110261241E-3</v>
      </c>
      <c r="CL6" s="22">
        <f t="shared" si="3"/>
        <v>2.8393577864142109E-3</v>
      </c>
      <c r="CM6" s="22">
        <f t="shared" si="4"/>
        <v>2.6961373952478522E-3</v>
      </c>
      <c r="CN6" s="22">
        <f t="shared" si="5"/>
        <v>2.7741787505153465E-3</v>
      </c>
      <c r="CO6" s="69" t="str">
        <f t="shared" si="6"/>
        <v/>
      </c>
      <c r="CP6" s="69" t="str">
        <f t="shared" si="7"/>
        <v/>
      </c>
      <c r="CQ6" s="22" t="str">
        <f t="shared" si="8"/>
        <v/>
      </c>
      <c r="CR6" s="69" t="str">
        <f t="shared" si="9"/>
        <v/>
      </c>
      <c r="CS6" s="69" t="str">
        <f t="shared" si="10"/>
        <v/>
      </c>
      <c r="CT6" s="22" t="str">
        <f t="shared" si="11"/>
        <v/>
      </c>
      <c r="CU6" s="22" t="str">
        <f t="shared" si="12"/>
        <v/>
      </c>
      <c r="CV6" s="69" t="str">
        <f t="shared" si="13"/>
        <v/>
      </c>
    </row>
    <row r="7" spans="1:100" x14ac:dyDescent="0.25">
      <c r="A7" s="27" t="s">
        <v>5</v>
      </c>
      <c r="B7" s="25">
        <v>31192.531003</v>
      </c>
      <c r="C7" s="25">
        <v>6.9462179099999993E-2</v>
      </c>
      <c r="D7" s="25">
        <v>27740.767613</v>
      </c>
      <c r="E7" s="25">
        <v>562.84809830999995</v>
      </c>
      <c r="F7" s="25">
        <v>546.84498072999997</v>
      </c>
      <c r="G7" s="25">
        <v>148.36788283000001</v>
      </c>
      <c r="H7" s="25">
        <v>64635.867056000003</v>
      </c>
      <c r="I7" s="25">
        <v>45.614592074000001</v>
      </c>
      <c r="J7" s="25">
        <v>22.840388520000001</v>
      </c>
      <c r="K7" s="25">
        <v>0.100443271</v>
      </c>
      <c r="L7" s="25">
        <v>133.9022818</v>
      </c>
      <c r="M7" s="25">
        <v>0.15595652360000001</v>
      </c>
      <c r="N7" s="64">
        <v>5.7218896599999999E-2</v>
      </c>
      <c r="O7" s="64">
        <v>0.82539937569999999</v>
      </c>
      <c r="P7" s="64">
        <v>2.7550687367000002</v>
      </c>
      <c r="R7" s="27" t="s">
        <v>5</v>
      </c>
      <c r="S7" s="91">
        <v>0</v>
      </c>
      <c r="T7" s="25">
        <v>0</v>
      </c>
      <c r="U7" s="25">
        <v>5.7392809274515899E-2</v>
      </c>
      <c r="V7" s="25">
        <v>833.075951913067</v>
      </c>
      <c r="W7" s="25">
        <v>833.075951913067</v>
      </c>
      <c r="X7" s="25">
        <v>5.1563660075525801</v>
      </c>
      <c r="Y7" s="91">
        <v>0</v>
      </c>
      <c r="Z7" s="25">
        <v>481.766500462002</v>
      </c>
      <c r="AA7" s="25">
        <v>0.82802337652116298</v>
      </c>
      <c r="AB7" s="25">
        <v>372974.22651570302</v>
      </c>
      <c r="AC7" s="25">
        <v>0.100762528145925</v>
      </c>
      <c r="AD7" s="25">
        <v>31268.072203174899</v>
      </c>
      <c r="AE7" s="25">
        <v>1234.5636581725701</v>
      </c>
      <c r="AF7" s="25">
        <v>31441.488342229401</v>
      </c>
      <c r="AG7" s="25">
        <v>2104.3893306633399</v>
      </c>
      <c r="AH7" s="25">
        <v>0</v>
      </c>
      <c r="AI7" s="91">
        <v>0</v>
      </c>
      <c r="AJ7" s="25">
        <v>1733.86246694843</v>
      </c>
      <c r="AK7" s="25">
        <v>1733.86246694843</v>
      </c>
      <c r="AL7" s="25">
        <v>0</v>
      </c>
      <c r="AM7" s="25">
        <v>178.67644124181101</v>
      </c>
      <c r="AN7" s="25">
        <v>1.1511282828540801</v>
      </c>
      <c r="AO7" s="91">
        <v>1.06414003830985</v>
      </c>
      <c r="AP7" s="25">
        <v>0</v>
      </c>
      <c r="AQ7" s="25">
        <v>60.3350974419523</v>
      </c>
      <c r="AR7" s="25">
        <v>2.7638119178240501</v>
      </c>
      <c r="AS7" s="25">
        <v>6.9675815241213093E-2</v>
      </c>
      <c r="AT7" s="25">
        <v>0</v>
      </c>
      <c r="AU7" s="91">
        <v>96254.155160854702</v>
      </c>
      <c r="AV7" s="25">
        <v>25028.204619218399</v>
      </c>
      <c r="AW7" s="25">
        <v>2780.9111282285298</v>
      </c>
      <c r="AX7" s="25">
        <v>27809.115747446998</v>
      </c>
      <c r="AY7" s="25">
        <v>0</v>
      </c>
      <c r="AZ7" s="25">
        <v>684.206856959579</v>
      </c>
      <c r="BA7" s="25">
        <v>2.1282190544475399</v>
      </c>
      <c r="BB7" s="25">
        <v>34766.200149996999</v>
      </c>
      <c r="BC7" s="25">
        <v>2.87136837686469</v>
      </c>
      <c r="BD7" s="25">
        <v>7.52404680618619</v>
      </c>
      <c r="BE7" s="25">
        <v>18.1853540431885</v>
      </c>
      <c r="BF7" s="25">
        <v>4.2538834373231502</v>
      </c>
      <c r="BG7" s="25">
        <v>15.9331544578007</v>
      </c>
      <c r="BH7" s="25">
        <v>1.0015247817655699</v>
      </c>
      <c r="BI7" s="25">
        <v>564.44848691809204</v>
      </c>
      <c r="BJ7" s="25">
        <v>548.40361919904899</v>
      </c>
      <c r="BK7" s="25">
        <v>16.044867719042902</v>
      </c>
      <c r="BL7" s="25">
        <v>0</v>
      </c>
      <c r="BM7" s="25">
        <v>0</v>
      </c>
      <c r="BN7" s="25">
        <v>193.49879588099401</v>
      </c>
      <c r="BO7" s="25">
        <v>0</v>
      </c>
      <c r="BP7" s="25">
        <v>52.7949288411954</v>
      </c>
      <c r="BQ7" s="25">
        <v>12.1501528877351</v>
      </c>
      <c r="BR7" s="25">
        <v>7.2906430252925096</v>
      </c>
      <c r="BS7" s="25">
        <v>131.947519091365</v>
      </c>
      <c r="BT7" s="25">
        <v>21521.4311978142</v>
      </c>
      <c r="BU7" s="25">
        <v>6.6466965329894103</v>
      </c>
      <c r="BV7" s="25">
        <v>92.177331981899897</v>
      </c>
      <c r="BW7" s="25">
        <v>0</v>
      </c>
      <c r="BX7" s="25">
        <v>148.93378249252601</v>
      </c>
      <c r="BY7" s="25">
        <v>20832.252084539501</v>
      </c>
      <c r="BZ7" s="25">
        <v>0</v>
      </c>
      <c r="CA7" s="25">
        <v>0</v>
      </c>
      <c r="CB7" s="25">
        <v>456.64676554276798</v>
      </c>
      <c r="CC7" s="91">
        <v>0</v>
      </c>
      <c r="CD7" s="25">
        <v>586.57120757876805</v>
      </c>
      <c r="CE7" s="25">
        <v>64813.5021556793</v>
      </c>
      <c r="CF7" s="25">
        <v>269.73269107573202</v>
      </c>
      <c r="CH7" s="22">
        <f t="shared" si="0"/>
        <v>2.4217720635633516E-3</v>
      </c>
      <c r="CI7" s="22">
        <f t="shared" si="14"/>
        <v>3.0755749960786928E-3</v>
      </c>
      <c r="CJ7" s="22">
        <f t="shared" si="1"/>
        <v>2.4638155439854772E-3</v>
      </c>
      <c r="CK7" s="22">
        <f t="shared" si="2"/>
        <v>2.8433757045593553E-3</v>
      </c>
      <c r="CL7" s="22">
        <f t="shared" si="3"/>
        <v>2.8502382283336334E-3</v>
      </c>
      <c r="CM7" s="22">
        <f t="shared" si="4"/>
        <v>3.8141655170371418E-3</v>
      </c>
      <c r="CN7" s="22">
        <f t="shared" si="5"/>
        <v>2.7482434717769856E-3</v>
      </c>
      <c r="CO7" s="69">
        <f t="shared" si="6"/>
        <v>17.263365165286974</v>
      </c>
      <c r="CP7" s="69">
        <f t="shared" si="7"/>
        <v>20.092745425067839</v>
      </c>
      <c r="CQ7" s="22">
        <f t="shared" si="8"/>
        <v>3.1784821695521807E-3</v>
      </c>
      <c r="CR7" s="69">
        <f t="shared" si="9"/>
        <v>11.948714866100437</v>
      </c>
      <c r="CS7" s="69">
        <f t="shared" si="10"/>
        <v>385.87126417809111</v>
      </c>
      <c r="CT7" s="22">
        <f t="shared" si="11"/>
        <v>3.0394272670385566E-3</v>
      </c>
      <c r="CU7" s="22">
        <f t="shared" si="12"/>
        <v>3.1790680952934313E-3</v>
      </c>
      <c r="CV7" s="69">
        <f t="shared" si="13"/>
        <v>3.1734892881556342E-3</v>
      </c>
    </row>
    <row r="8" spans="1:100" x14ac:dyDescent="0.25">
      <c r="A8" s="27" t="s">
        <v>6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64"/>
      <c r="O8" s="64"/>
      <c r="P8" s="64"/>
      <c r="CH8" s="22" t="str">
        <f t="shared" si="0"/>
        <v/>
      </c>
      <c r="CI8" s="22" t="str">
        <f t="shared" si="14"/>
        <v/>
      </c>
      <c r="CJ8" s="22" t="str">
        <f t="shared" si="1"/>
        <v/>
      </c>
      <c r="CK8" s="22" t="str">
        <f t="shared" si="2"/>
        <v/>
      </c>
      <c r="CL8" s="22" t="str">
        <f t="shared" si="3"/>
        <v/>
      </c>
      <c r="CM8" s="22" t="str">
        <f t="shared" si="4"/>
        <v/>
      </c>
      <c r="CN8" s="22" t="str">
        <f t="shared" si="5"/>
        <v/>
      </c>
      <c r="CO8" s="69" t="str">
        <f t="shared" si="6"/>
        <v/>
      </c>
      <c r="CP8" s="69" t="str">
        <f t="shared" si="7"/>
        <v/>
      </c>
      <c r="CQ8" s="22" t="str">
        <f t="shared" si="8"/>
        <v/>
      </c>
      <c r="CR8" s="69" t="str">
        <f t="shared" si="9"/>
        <v/>
      </c>
      <c r="CS8" s="69" t="str">
        <f t="shared" si="10"/>
        <v/>
      </c>
      <c r="CT8" s="22" t="str">
        <f t="shared" si="11"/>
        <v/>
      </c>
      <c r="CU8" s="22" t="str">
        <f t="shared" si="12"/>
        <v/>
      </c>
      <c r="CV8" s="69" t="str">
        <f t="shared" si="13"/>
        <v/>
      </c>
    </row>
    <row r="9" spans="1:100" x14ac:dyDescent="0.25">
      <c r="A9" s="27" t="s">
        <v>7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64"/>
      <c r="O9" s="64"/>
      <c r="P9" s="64"/>
      <c r="CH9" s="22" t="str">
        <f t="shared" si="0"/>
        <v/>
      </c>
      <c r="CI9" s="22" t="str">
        <f t="shared" si="14"/>
        <v/>
      </c>
      <c r="CJ9" s="22" t="str">
        <f t="shared" si="1"/>
        <v/>
      </c>
      <c r="CK9" s="22" t="str">
        <f t="shared" si="2"/>
        <v/>
      </c>
      <c r="CL9" s="22" t="str">
        <f t="shared" si="3"/>
        <v/>
      </c>
      <c r="CM9" s="22" t="str">
        <f t="shared" si="4"/>
        <v/>
      </c>
      <c r="CN9" s="22" t="str">
        <f t="shared" si="5"/>
        <v/>
      </c>
      <c r="CO9" s="69" t="str">
        <f t="shared" si="6"/>
        <v/>
      </c>
      <c r="CP9" s="69" t="str">
        <f t="shared" si="7"/>
        <v/>
      </c>
      <c r="CQ9" s="22" t="str">
        <f t="shared" si="8"/>
        <v/>
      </c>
      <c r="CR9" s="69" t="str">
        <f t="shared" si="9"/>
        <v/>
      </c>
      <c r="CS9" s="69" t="str">
        <f t="shared" si="10"/>
        <v/>
      </c>
      <c r="CT9" s="22" t="str">
        <f t="shared" si="11"/>
        <v/>
      </c>
      <c r="CU9" s="22" t="str">
        <f t="shared" si="12"/>
        <v/>
      </c>
      <c r="CV9" s="69" t="str">
        <f t="shared" si="13"/>
        <v/>
      </c>
    </row>
    <row r="10" spans="1:100" x14ac:dyDescent="0.25">
      <c r="A10" s="27" t="s">
        <v>8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64"/>
      <c r="O10" s="64"/>
      <c r="P10" s="64"/>
      <c r="CH10" s="22" t="str">
        <f t="shared" si="0"/>
        <v/>
      </c>
      <c r="CI10" s="22" t="str">
        <f t="shared" si="14"/>
        <v/>
      </c>
      <c r="CJ10" s="22" t="str">
        <f t="shared" si="1"/>
        <v/>
      </c>
      <c r="CK10" s="22" t="str">
        <f t="shared" si="2"/>
        <v/>
      </c>
      <c r="CL10" s="22" t="str">
        <f t="shared" si="3"/>
        <v/>
      </c>
      <c r="CM10" s="22" t="str">
        <f t="shared" si="4"/>
        <v/>
      </c>
      <c r="CN10" s="22" t="str">
        <f t="shared" si="5"/>
        <v/>
      </c>
      <c r="CO10" s="69" t="str">
        <f t="shared" si="6"/>
        <v/>
      </c>
      <c r="CP10" s="69" t="str">
        <f t="shared" si="7"/>
        <v/>
      </c>
      <c r="CQ10" s="22" t="str">
        <f t="shared" si="8"/>
        <v/>
      </c>
      <c r="CR10" s="69" t="str">
        <f t="shared" si="9"/>
        <v/>
      </c>
      <c r="CS10" s="69" t="str">
        <f t="shared" si="10"/>
        <v/>
      </c>
      <c r="CT10" s="22" t="str">
        <f t="shared" si="11"/>
        <v/>
      </c>
      <c r="CU10" s="22" t="str">
        <f t="shared" si="12"/>
        <v/>
      </c>
      <c r="CV10" s="69" t="str">
        <f t="shared" si="13"/>
        <v/>
      </c>
    </row>
    <row r="11" spans="1:100" x14ac:dyDescent="0.25">
      <c r="A11" s="27" t="s">
        <v>9</v>
      </c>
      <c r="B11" s="25">
        <v>22.809046811999998</v>
      </c>
      <c r="C11" s="25"/>
      <c r="D11" s="25">
        <v>14.231730281999999</v>
      </c>
      <c r="E11" s="25">
        <v>0.26232505319999999</v>
      </c>
      <c r="F11" s="25">
        <v>0.26080741289999998</v>
      </c>
      <c r="G11" s="25">
        <v>12.322124925000001</v>
      </c>
      <c r="H11" s="25">
        <v>648.89944875000003</v>
      </c>
      <c r="I11" s="25">
        <v>2.3613286599999998E-2</v>
      </c>
      <c r="J11" s="25">
        <v>6.1864538357000001</v>
      </c>
      <c r="K11" s="25">
        <v>1.7402200000000001E-5</v>
      </c>
      <c r="L11" s="25">
        <v>0.89953592950000005</v>
      </c>
      <c r="M11" s="25">
        <v>1.6050929200000001E-2</v>
      </c>
      <c r="N11" s="64">
        <v>1.46426374E-2</v>
      </c>
      <c r="O11" s="64">
        <v>3.5511837000000001E-3</v>
      </c>
      <c r="P11" s="64">
        <v>9.9321419999999993E-4</v>
      </c>
      <c r="R11" s="27" t="s">
        <v>9</v>
      </c>
      <c r="S11" s="91">
        <v>0</v>
      </c>
      <c r="T11" s="25">
        <v>0</v>
      </c>
      <c r="U11" s="25">
        <v>1.46792047186373E-2</v>
      </c>
      <c r="V11" s="25">
        <v>2.36748846135484E-2</v>
      </c>
      <c r="W11" s="25">
        <v>2.36748846135484E-2</v>
      </c>
      <c r="X11" s="25">
        <v>2.73522837067412E-5</v>
      </c>
      <c r="Y11" s="91">
        <v>0</v>
      </c>
      <c r="Z11" s="25">
        <v>6.20387121353202</v>
      </c>
      <c r="AA11" s="25">
        <v>3.5603591135567698E-3</v>
      </c>
      <c r="AB11" s="25">
        <v>201.66329350176599</v>
      </c>
      <c r="AC11" s="25">
        <v>1.74527231149104E-5</v>
      </c>
      <c r="AD11" s="25">
        <v>22.868961766343201</v>
      </c>
      <c r="AE11" s="25">
        <v>0.65826747622123305</v>
      </c>
      <c r="AF11" s="25">
        <v>60.795110657583599</v>
      </c>
      <c r="AG11" s="25">
        <v>1.30775117755353</v>
      </c>
      <c r="AH11" s="25">
        <v>0</v>
      </c>
      <c r="AI11" s="91">
        <v>0</v>
      </c>
      <c r="AJ11" s="25">
        <v>0.902002497426873</v>
      </c>
      <c r="AK11" s="25">
        <v>0.902002497426873</v>
      </c>
      <c r="AL11" s="25">
        <v>0</v>
      </c>
      <c r="AM11" s="25">
        <v>6.4105225191003007E-2</v>
      </c>
      <c r="AN11" s="25">
        <v>0</v>
      </c>
      <c r="AO11" s="91">
        <v>0</v>
      </c>
      <c r="AP11" s="25">
        <v>0</v>
      </c>
      <c r="AQ11" s="25">
        <v>1.6091654625903201E-2</v>
      </c>
      <c r="AR11" s="25">
        <v>9.9593021479025493E-4</v>
      </c>
      <c r="AS11" s="25">
        <v>0</v>
      </c>
      <c r="AT11" s="25">
        <v>0</v>
      </c>
      <c r="AU11" s="91">
        <v>711.46911181291398</v>
      </c>
      <c r="AV11" s="25">
        <v>12.8421228459465</v>
      </c>
      <c r="AW11" s="25">
        <v>1.4269016747410901</v>
      </c>
      <c r="AX11" s="25">
        <v>14.2690245206876</v>
      </c>
      <c r="AY11" s="25">
        <v>0</v>
      </c>
      <c r="AZ11" s="25">
        <v>2.9114431639026201</v>
      </c>
      <c r="BA11" s="25">
        <v>8.4254192915447096E-4</v>
      </c>
      <c r="BB11" s="25">
        <v>461.42589575687299</v>
      </c>
      <c r="BC11" s="25">
        <v>1.13677221294443E-3</v>
      </c>
      <c r="BD11" s="25">
        <v>2.97876386845019E-3</v>
      </c>
      <c r="BE11" s="25">
        <v>7.1995687759387602E-3</v>
      </c>
      <c r="BF11" s="25">
        <v>1.68410500614538E-3</v>
      </c>
      <c r="BG11" s="25">
        <v>8.8123077431835808E-3</v>
      </c>
      <c r="BH11" s="25">
        <v>3.9650720635813099E-4</v>
      </c>
      <c r="BI11" s="25">
        <v>0.263041400475095</v>
      </c>
      <c r="BJ11" s="25">
        <v>0.261519364506687</v>
      </c>
      <c r="BK11" s="25">
        <v>1.5220359684077599E-3</v>
      </c>
      <c r="BL11" s="25">
        <v>0</v>
      </c>
      <c r="BM11" s="25">
        <v>0</v>
      </c>
      <c r="BN11" s="25">
        <v>0.105775710577224</v>
      </c>
      <c r="BO11" s="25">
        <v>0</v>
      </c>
      <c r="BP11" s="25">
        <v>2.1522970507669301E-2</v>
      </c>
      <c r="BQ11" s="25">
        <v>4.81022768233601E-3</v>
      </c>
      <c r="BR11" s="25">
        <v>3.00845406394506E-3</v>
      </c>
      <c r="BS11" s="25">
        <v>5.3792016843311898E-2</v>
      </c>
      <c r="BT11" s="25">
        <v>127.22179280124701</v>
      </c>
      <c r="BU11" s="25">
        <v>2.6314246818454801E-3</v>
      </c>
      <c r="BV11" s="25">
        <v>4.6927993408180102E-2</v>
      </c>
      <c r="BW11" s="25">
        <v>0</v>
      </c>
      <c r="BX11" s="25">
        <v>12.356574460115599</v>
      </c>
      <c r="BY11" s="25">
        <v>258.94164264129</v>
      </c>
      <c r="BZ11" s="25">
        <v>0</v>
      </c>
      <c r="CA11" s="25">
        <v>0</v>
      </c>
      <c r="CB11" s="25">
        <v>10.956118890312</v>
      </c>
      <c r="CC11" s="91">
        <v>0</v>
      </c>
      <c r="CD11" s="25">
        <v>32.396081994212999</v>
      </c>
      <c r="CE11" s="25">
        <v>650.66757221514797</v>
      </c>
      <c r="CF11" s="25">
        <v>10.823110441592901</v>
      </c>
      <c r="CH11" s="22">
        <f t="shared" si="0"/>
        <v>2.6268065841173614E-3</v>
      </c>
      <c r="CI11" s="22" t="str">
        <f t="shared" si="14"/>
        <v/>
      </c>
      <c r="CJ11" s="22">
        <f t="shared" si="1"/>
        <v>2.6204992610610041E-3</v>
      </c>
      <c r="CK11" s="22">
        <f t="shared" si="2"/>
        <v>2.7307619548974458E-3</v>
      </c>
      <c r="CL11" s="22">
        <f t="shared" si="3"/>
        <v>2.7297982015564957E-3</v>
      </c>
      <c r="CM11" s="22">
        <f t="shared" si="4"/>
        <v>2.7957462958117549E-3</v>
      </c>
      <c r="CN11" s="22">
        <f t="shared" si="5"/>
        <v>2.724803463084984E-3</v>
      </c>
      <c r="CO11" s="69">
        <f t="shared" si="6"/>
        <v>2.608616690757546E-3</v>
      </c>
      <c r="CP11" s="69">
        <f t="shared" si="7"/>
        <v>2.8154057711559928E-3</v>
      </c>
      <c r="CQ11" s="22">
        <f t="shared" si="8"/>
        <v>2.9032602148233574E-3</v>
      </c>
      <c r="CR11" s="69">
        <f t="shared" si="9"/>
        <v>2.7420449211450226E-3</v>
      </c>
      <c r="CS11" s="69">
        <f t="shared" si="10"/>
        <v>2.5372628210957402E-3</v>
      </c>
      <c r="CT11" s="22">
        <f t="shared" si="11"/>
        <v>2.4973177740029318E-3</v>
      </c>
      <c r="CU11" s="22">
        <f t="shared" si="12"/>
        <v>2.583762016245376E-3</v>
      </c>
      <c r="CV11" s="69">
        <f t="shared" si="13"/>
        <v>2.7345710424347587E-3</v>
      </c>
    </row>
    <row r="12" spans="1:100" x14ac:dyDescent="0.25">
      <c r="A12" s="27" t="s">
        <v>10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64"/>
      <c r="O12" s="64"/>
      <c r="P12" s="64"/>
      <c r="R12" s="27"/>
      <c r="CH12" s="22" t="str">
        <f t="shared" si="0"/>
        <v/>
      </c>
      <c r="CI12" s="22" t="str">
        <f t="shared" si="14"/>
        <v/>
      </c>
      <c r="CJ12" s="22" t="str">
        <f t="shared" si="1"/>
        <v/>
      </c>
      <c r="CK12" s="22" t="str">
        <f t="shared" si="2"/>
        <v/>
      </c>
      <c r="CL12" s="22" t="str">
        <f t="shared" si="3"/>
        <v/>
      </c>
      <c r="CM12" s="22" t="str">
        <f t="shared" si="4"/>
        <v/>
      </c>
      <c r="CN12" s="22" t="str">
        <f t="shared" si="5"/>
        <v/>
      </c>
      <c r="CO12" s="69" t="str">
        <f t="shared" si="6"/>
        <v/>
      </c>
      <c r="CP12" s="69" t="str">
        <f t="shared" si="7"/>
        <v/>
      </c>
      <c r="CQ12" s="22" t="str">
        <f t="shared" si="8"/>
        <v/>
      </c>
      <c r="CR12" s="69" t="str">
        <f t="shared" si="9"/>
        <v/>
      </c>
      <c r="CS12" s="69" t="str">
        <f t="shared" si="10"/>
        <v/>
      </c>
      <c r="CT12" s="22" t="str">
        <f t="shared" si="11"/>
        <v/>
      </c>
      <c r="CU12" s="22" t="str">
        <f t="shared" si="12"/>
        <v/>
      </c>
      <c r="CV12" s="69" t="str">
        <f t="shared" si="13"/>
        <v/>
      </c>
    </row>
    <row r="13" spans="1:100" x14ac:dyDescent="0.25">
      <c r="A13" s="27" t="s">
        <v>12</v>
      </c>
      <c r="B13" s="25">
        <v>5.9716354444000004</v>
      </c>
      <c r="C13" s="25"/>
      <c r="D13" s="25">
        <v>4.0289731576000003</v>
      </c>
      <c r="E13" s="25">
        <v>0.1039415338</v>
      </c>
      <c r="F13" s="25">
        <v>0.10181043150000001</v>
      </c>
      <c r="G13" s="25">
        <v>1.576548708</v>
      </c>
      <c r="H13" s="25">
        <v>87.800165319000001</v>
      </c>
      <c r="I13" s="25">
        <v>1.5109160599999999E-2</v>
      </c>
      <c r="J13" s="25">
        <v>1.1902662317999999</v>
      </c>
      <c r="K13" s="25">
        <v>2.4436399999999999E-5</v>
      </c>
      <c r="L13" s="25">
        <v>0.6498600645</v>
      </c>
      <c r="M13" s="25">
        <v>3.0671524999999998E-3</v>
      </c>
      <c r="N13" s="64">
        <v>3.5819443999999998E-3</v>
      </c>
      <c r="O13" s="64">
        <v>7.5711959999999999E-4</v>
      </c>
      <c r="P13" s="64">
        <v>7.0380499999999995E-4</v>
      </c>
      <c r="R13" t="s">
        <v>12</v>
      </c>
      <c r="S13" s="91">
        <v>0</v>
      </c>
      <c r="T13" s="25">
        <v>0</v>
      </c>
      <c r="U13" s="25">
        <v>3.5918864578558898E-3</v>
      </c>
      <c r="V13" s="25">
        <v>1.5122179045552899E-2</v>
      </c>
      <c r="W13" s="25">
        <v>1.5122179045552899E-2</v>
      </c>
      <c r="X13" s="25">
        <v>2.6338918632913601E-5</v>
      </c>
      <c r="Y13" s="91">
        <v>0</v>
      </c>
      <c r="Z13" s="25">
        <v>1.1931288249882801</v>
      </c>
      <c r="AA13" s="25">
        <v>7.5872997631134501E-4</v>
      </c>
      <c r="AB13" s="25">
        <v>44.340140342487999</v>
      </c>
      <c r="AC13" s="25">
        <v>2.4424959407397601E-5</v>
      </c>
      <c r="AD13" s="25">
        <v>5.9839989417814801</v>
      </c>
      <c r="AE13" s="25">
        <v>0.52028745064237203</v>
      </c>
      <c r="AF13" s="25">
        <v>10.338890806990801</v>
      </c>
      <c r="AG13" s="25">
        <v>1.01783650916847</v>
      </c>
      <c r="AH13" s="25">
        <v>0</v>
      </c>
      <c r="AI13" s="91">
        <v>0</v>
      </c>
      <c r="AJ13" s="25">
        <v>0.65112444355671295</v>
      </c>
      <c r="AK13" s="25">
        <v>0.65112444355671295</v>
      </c>
      <c r="AL13" s="25">
        <v>0</v>
      </c>
      <c r="AM13" s="25">
        <v>1.5097018691887501E-2</v>
      </c>
      <c r="AN13" s="25">
        <v>0</v>
      </c>
      <c r="AO13" s="91">
        <v>0</v>
      </c>
      <c r="AP13" s="25">
        <v>0</v>
      </c>
      <c r="AQ13" s="25">
        <v>3.07575085081875E-3</v>
      </c>
      <c r="AR13" s="25">
        <v>7.0422320742738703E-4</v>
      </c>
      <c r="AS13" s="25">
        <v>0</v>
      </c>
      <c r="AT13" s="25">
        <v>0</v>
      </c>
      <c r="AU13" s="91">
        <v>98.3156637290069</v>
      </c>
      <c r="AV13" s="25">
        <v>3.6315988028902599</v>
      </c>
      <c r="AW13" s="25">
        <v>0.40351287113433298</v>
      </c>
      <c r="AX13" s="25">
        <v>4.0351116740245896</v>
      </c>
      <c r="AY13" s="25">
        <v>0</v>
      </c>
      <c r="AZ13" s="25">
        <v>0.50498195759409403</v>
      </c>
      <c r="BA13" s="25">
        <v>2.6413520946664599E-4</v>
      </c>
      <c r="BB13" s="25">
        <v>59.296284058929501</v>
      </c>
      <c r="BC13" s="25">
        <v>3.56368987582467E-4</v>
      </c>
      <c r="BD13" s="25">
        <v>9.3382000363762398E-4</v>
      </c>
      <c r="BE13" s="25">
        <v>2.2570098711949499E-3</v>
      </c>
      <c r="BF13" s="25">
        <v>5.2796452763218199E-4</v>
      </c>
      <c r="BG13" s="25">
        <v>3.8863407133054402E-3</v>
      </c>
      <c r="BH13" s="25">
        <v>1.2430055611589599E-4</v>
      </c>
      <c r="BI13" s="25">
        <v>0.104040499016187</v>
      </c>
      <c r="BJ13" s="25">
        <v>0.101909384634886</v>
      </c>
      <c r="BK13" s="25">
        <v>2.1311143813003901E-3</v>
      </c>
      <c r="BL13" s="25">
        <v>0</v>
      </c>
      <c r="BM13" s="25">
        <v>0</v>
      </c>
      <c r="BN13" s="25">
        <v>4.62483190308478E-2</v>
      </c>
      <c r="BO13" s="25">
        <v>0</v>
      </c>
      <c r="BP13" s="25">
        <v>7.02619642079624E-3</v>
      </c>
      <c r="BQ13" s="25">
        <v>1.50797356658234E-3</v>
      </c>
      <c r="BR13" s="25">
        <v>9.9792225400552608E-4</v>
      </c>
      <c r="BS13" s="25">
        <v>1.7560669543698299E-2</v>
      </c>
      <c r="BT13" s="25">
        <v>18.341583882802201</v>
      </c>
      <c r="BU13" s="25">
        <v>8.2492589714335701E-4</v>
      </c>
      <c r="BV13" s="25">
        <v>1.9393438052877798E-2</v>
      </c>
      <c r="BW13" s="25">
        <v>0</v>
      </c>
      <c r="BX13" s="25">
        <v>1.5765564857443599</v>
      </c>
      <c r="BY13" s="25">
        <v>28.784223051141701</v>
      </c>
      <c r="BZ13" s="25">
        <v>0</v>
      </c>
      <c r="CA13" s="25">
        <v>0</v>
      </c>
      <c r="CB13" s="25">
        <v>1.60127746244041</v>
      </c>
      <c r="CC13" s="91">
        <v>0</v>
      </c>
      <c r="CD13" s="25">
        <v>4.2992910782255001</v>
      </c>
      <c r="CE13" s="25">
        <v>87.9720506842595</v>
      </c>
      <c r="CF13" s="25">
        <v>0.80478111516559403</v>
      </c>
      <c r="CH13" s="22">
        <f t="shared" si="0"/>
        <v>2.0703704197271044E-3</v>
      </c>
      <c r="CI13" s="22" t="str">
        <f t="shared" si="14"/>
        <v/>
      </c>
      <c r="CJ13" s="22">
        <f t="shared" si="1"/>
        <v>1.5235932790989143E-3</v>
      </c>
      <c r="CK13" s="22">
        <f t="shared" si="2"/>
        <v>9.5212387742353349E-4</v>
      </c>
      <c r="CL13" s="22">
        <f t="shared" si="3"/>
        <v>9.7193512912269805E-4</v>
      </c>
      <c r="CM13" s="22">
        <f t="shared" si="4"/>
        <v>4.9333993427709851E-6</v>
      </c>
      <c r="CN13" s="22">
        <f t="shared" si="5"/>
        <v>1.9576884010980631E-3</v>
      </c>
      <c r="CO13" s="69">
        <f t="shared" si="6"/>
        <v>8.6162599614568848E-4</v>
      </c>
      <c r="CP13" s="69">
        <f t="shared" si="7"/>
        <v>2.405002437102823E-3</v>
      </c>
      <c r="CQ13" s="22">
        <f t="shared" si="8"/>
        <v>-4.6817831605299571E-4</v>
      </c>
      <c r="CR13" s="69">
        <f t="shared" si="9"/>
        <v>1.9456174117819635E-3</v>
      </c>
      <c r="CS13" s="69">
        <f t="shared" si="10"/>
        <v>2.8033659293922311E-3</v>
      </c>
      <c r="CT13" s="22">
        <f t="shared" si="11"/>
        <v>2.7756036235207842E-3</v>
      </c>
      <c r="CU13" s="22">
        <f t="shared" si="12"/>
        <v>2.1269774436496166E-3</v>
      </c>
      <c r="CV13" s="69">
        <f t="shared" si="13"/>
        <v>5.9420923037927203E-4</v>
      </c>
    </row>
    <row r="14" spans="1:100" x14ac:dyDescent="0.25">
      <c r="A14" s="27" t="s">
        <v>13</v>
      </c>
      <c r="B14" s="25">
        <v>19501.482887999999</v>
      </c>
      <c r="C14" s="25"/>
      <c r="D14" s="25">
        <v>13137.600802999999</v>
      </c>
      <c r="E14" s="25">
        <v>243.67428723</v>
      </c>
      <c r="F14" s="25">
        <v>243.29459754999999</v>
      </c>
      <c r="G14" s="25">
        <v>230.56400629999999</v>
      </c>
      <c r="H14" s="25">
        <v>52469.413670000002</v>
      </c>
      <c r="I14" s="25">
        <v>19.613237693999999</v>
      </c>
      <c r="J14" s="25">
        <v>79.679763704999999</v>
      </c>
      <c r="K14" s="25">
        <v>4.3537760999999998E-3</v>
      </c>
      <c r="L14" s="25">
        <v>143.58441528</v>
      </c>
      <c r="M14" s="25">
        <v>16.674613333</v>
      </c>
      <c r="N14" s="64">
        <v>15.705887155999999</v>
      </c>
      <c r="O14" s="64">
        <v>3.5473668993</v>
      </c>
      <c r="P14" s="64">
        <v>0.65564181929999998</v>
      </c>
      <c r="R14" s="27" t="s">
        <v>13</v>
      </c>
      <c r="S14" s="91">
        <v>0</v>
      </c>
      <c r="T14" s="25">
        <v>0</v>
      </c>
      <c r="U14" s="25">
        <v>15.7489492241834</v>
      </c>
      <c r="V14" s="25">
        <v>19.666000623254799</v>
      </c>
      <c r="W14" s="25">
        <v>19.666000623254799</v>
      </c>
      <c r="X14" s="25">
        <v>0.313419331790802</v>
      </c>
      <c r="Y14" s="91">
        <v>0</v>
      </c>
      <c r="Z14" s="25">
        <v>290.41455988351998</v>
      </c>
      <c r="AA14" s="25">
        <v>3.5570732092228399</v>
      </c>
      <c r="AB14" s="25">
        <v>166847.13753599199</v>
      </c>
      <c r="AC14" s="25">
        <v>4.3635056929069499E-3</v>
      </c>
      <c r="AD14" s="25">
        <v>19554.862088872698</v>
      </c>
      <c r="AE14" s="25">
        <v>16.440479516511001</v>
      </c>
      <c r="AF14" s="25">
        <v>26750.032102434299</v>
      </c>
      <c r="AG14" s="25">
        <v>23.152826249342201</v>
      </c>
      <c r="AH14" s="25">
        <v>0.11230002590426399</v>
      </c>
      <c r="AI14" s="91">
        <v>0</v>
      </c>
      <c r="AJ14" s="25">
        <v>143.97456852156199</v>
      </c>
      <c r="AK14" s="25">
        <v>143.97456852156199</v>
      </c>
      <c r="AL14" s="25">
        <v>0</v>
      </c>
      <c r="AM14" s="25">
        <v>2.44663561691738</v>
      </c>
      <c r="AN14" s="25">
        <v>1.9730466639316201E-4</v>
      </c>
      <c r="AO14" s="91">
        <v>0</v>
      </c>
      <c r="AP14" s="25">
        <v>0</v>
      </c>
      <c r="AQ14" s="25">
        <v>16.720374623558101</v>
      </c>
      <c r="AR14" s="25">
        <v>0.65733643056031199</v>
      </c>
      <c r="AS14" s="25">
        <v>0</v>
      </c>
      <c r="AT14" s="25">
        <v>0</v>
      </c>
      <c r="AU14" s="91">
        <v>79356.3204190986</v>
      </c>
      <c r="AV14" s="25">
        <v>11856.099167996599</v>
      </c>
      <c r="AW14" s="25">
        <v>1317.3450393703599</v>
      </c>
      <c r="AX14" s="25">
        <v>13173.4442073669</v>
      </c>
      <c r="AY14" s="25">
        <v>0</v>
      </c>
      <c r="AZ14" s="25">
        <v>24.541590787003202</v>
      </c>
      <c r="BA14" s="25">
        <v>0.93640869128127102</v>
      </c>
      <c r="BB14" s="25">
        <v>30207.9860592308</v>
      </c>
      <c r="BC14" s="25">
        <v>1.26339491525984</v>
      </c>
      <c r="BD14" s="25">
        <v>3.3105607248797102</v>
      </c>
      <c r="BE14" s="25">
        <v>8.0014967324195094</v>
      </c>
      <c r="BF14" s="25">
        <v>1.8716983852246201</v>
      </c>
      <c r="BG14" s="25">
        <v>7.16132970187999</v>
      </c>
      <c r="BH14" s="25">
        <v>0.440670358306189</v>
      </c>
      <c r="BI14" s="25">
        <v>244.350075715195</v>
      </c>
      <c r="BJ14" s="25">
        <v>243.969533311937</v>
      </c>
      <c r="BK14" s="25">
        <v>0.38054240325843097</v>
      </c>
      <c r="BL14" s="25">
        <v>0</v>
      </c>
      <c r="BM14" s="25">
        <v>0</v>
      </c>
      <c r="BN14" s="25">
        <v>86.895081211439802</v>
      </c>
      <c r="BO14" s="25">
        <v>0</v>
      </c>
      <c r="BP14" s="25">
        <v>23.267020097664702</v>
      </c>
      <c r="BQ14" s="25">
        <v>5.3460484320177297</v>
      </c>
      <c r="BR14" s="25">
        <v>3.21521676481643</v>
      </c>
      <c r="BS14" s="25">
        <v>58.150133939493998</v>
      </c>
      <c r="BT14" s="25">
        <v>21127.574976648801</v>
      </c>
      <c r="BU14" s="25">
        <v>2.92453532829576</v>
      </c>
      <c r="BV14" s="25">
        <v>41.1859380289577</v>
      </c>
      <c r="BW14" s="25">
        <v>0</v>
      </c>
      <c r="BX14" s="25">
        <v>231.18155788766299</v>
      </c>
      <c r="BY14" s="25">
        <v>17396.683434592502</v>
      </c>
      <c r="BZ14" s="25">
        <v>0</v>
      </c>
      <c r="CA14" s="25">
        <v>0</v>
      </c>
      <c r="CB14" s="25">
        <v>263.046911397359</v>
      </c>
      <c r="CC14" s="91">
        <v>0</v>
      </c>
      <c r="CD14" s="25">
        <v>577.75199035726803</v>
      </c>
      <c r="CE14" s="25">
        <v>52611.936050970799</v>
      </c>
      <c r="CF14" s="25">
        <v>67.865431060539706</v>
      </c>
      <c r="CH14" s="22">
        <f t="shared" si="0"/>
        <v>2.7371867657072289E-3</v>
      </c>
      <c r="CI14" s="22" t="str">
        <f t="shared" si="14"/>
        <v/>
      </c>
      <c r="CJ14" s="22">
        <f t="shared" si="1"/>
        <v>2.7283067056441111E-3</v>
      </c>
      <c r="CK14" s="22">
        <f t="shared" si="2"/>
        <v>2.7733270213985868E-3</v>
      </c>
      <c r="CL14" s="22">
        <f t="shared" si="3"/>
        <v>2.7741502225436792E-3</v>
      </c>
      <c r="CM14" s="22">
        <f t="shared" si="4"/>
        <v>2.6784388316859393E-3</v>
      </c>
      <c r="CN14" s="22">
        <f t="shared" si="5"/>
        <v>2.7162945228847799E-3</v>
      </c>
      <c r="CO14" s="69">
        <f t="shared" si="6"/>
        <v>2.6901692661860546E-3</v>
      </c>
      <c r="CP14" s="69">
        <f t="shared" si="7"/>
        <v>2.6447718514669254</v>
      </c>
      <c r="CQ14" s="22">
        <f t="shared" si="8"/>
        <v>2.234748109106963E-3</v>
      </c>
      <c r="CR14" s="69">
        <f t="shared" si="9"/>
        <v>2.7172394775656023E-3</v>
      </c>
      <c r="CS14" s="69">
        <f t="shared" si="10"/>
        <v>2.7443689184406261E-3</v>
      </c>
      <c r="CT14" s="22">
        <f t="shared" si="11"/>
        <v>2.7417787836932477E-3</v>
      </c>
      <c r="CU14" s="22">
        <f t="shared" si="12"/>
        <v>2.7362013003941511E-3</v>
      </c>
      <c r="CV14" s="69">
        <f t="shared" si="13"/>
        <v>2.5846601153679746E-3</v>
      </c>
    </row>
    <row r="15" spans="1:100" x14ac:dyDescent="0.25">
      <c r="A15" s="27" t="s">
        <v>14</v>
      </c>
      <c r="B15" s="25">
        <v>3989.756907</v>
      </c>
      <c r="C15" s="25"/>
      <c r="D15" s="25">
        <v>2806.6483962000002</v>
      </c>
      <c r="E15" s="25">
        <v>55.898913241999999</v>
      </c>
      <c r="F15" s="25">
        <v>55.823328707999998</v>
      </c>
      <c r="G15" s="25">
        <v>45.790541365000003</v>
      </c>
      <c r="H15" s="25">
        <v>10755.702472999999</v>
      </c>
      <c r="I15" s="25">
        <v>5.4687748318000002</v>
      </c>
      <c r="J15" s="25">
        <v>22.998014595000001</v>
      </c>
      <c r="K15" s="25">
        <v>8.6670249999999996E-4</v>
      </c>
      <c r="L15" s="25">
        <v>38.354811316000003</v>
      </c>
      <c r="M15" s="25">
        <v>3.8580802969999999</v>
      </c>
      <c r="N15" s="64">
        <v>4.1195133281</v>
      </c>
      <c r="O15" s="64">
        <v>0.77509474739999995</v>
      </c>
      <c r="P15" s="64">
        <v>0.14899794629999999</v>
      </c>
      <c r="R15" s="27" t="s">
        <v>14</v>
      </c>
      <c r="S15" s="91">
        <v>0</v>
      </c>
      <c r="T15" s="25">
        <v>0</v>
      </c>
      <c r="U15" s="25">
        <v>4.1300057347297097</v>
      </c>
      <c r="V15" s="25">
        <v>5.4821869088985</v>
      </c>
      <c r="W15" s="25">
        <v>5.4821869088985</v>
      </c>
      <c r="X15" s="25">
        <v>2.1627206978104802E-2</v>
      </c>
      <c r="Y15" s="91">
        <v>0</v>
      </c>
      <c r="Z15" s="25">
        <v>60.024527193912</v>
      </c>
      <c r="AA15" s="25">
        <v>0.77702965374328203</v>
      </c>
      <c r="AB15" s="25">
        <v>33138.754946048502</v>
      </c>
      <c r="AC15" s="25">
        <v>8.6762775481814597E-4</v>
      </c>
      <c r="AD15" s="25">
        <v>3999.6689386971698</v>
      </c>
      <c r="AE15" s="25">
        <v>3.8714787661692398</v>
      </c>
      <c r="AF15" s="25">
        <v>5373.8675103605701</v>
      </c>
      <c r="AG15" s="25">
        <v>4.6877053721251603</v>
      </c>
      <c r="AH15" s="25">
        <v>0</v>
      </c>
      <c r="AI15" s="91">
        <v>0</v>
      </c>
      <c r="AJ15" s="25">
        <v>38.450833098617998</v>
      </c>
      <c r="AK15" s="25">
        <v>38.450833098617998</v>
      </c>
      <c r="AL15" s="25">
        <v>0</v>
      </c>
      <c r="AM15" s="25">
        <v>0.84156255203447605</v>
      </c>
      <c r="AN15" s="25">
        <v>0</v>
      </c>
      <c r="AO15" s="91">
        <v>0</v>
      </c>
      <c r="AP15" s="25">
        <v>0</v>
      </c>
      <c r="AQ15" s="25">
        <v>3.8678180285167798</v>
      </c>
      <c r="AR15" s="25">
        <v>0.14933582701511</v>
      </c>
      <c r="AS15" s="25">
        <v>0</v>
      </c>
      <c r="AT15" s="25">
        <v>0</v>
      </c>
      <c r="AU15" s="91">
        <v>16154.205189459701</v>
      </c>
      <c r="AV15" s="25">
        <v>2532.2211716728102</v>
      </c>
      <c r="AW15" s="25">
        <v>281.357810521337</v>
      </c>
      <c r="AX15" s="25">
        <v>2813.5789821941398</v>
      </c>
      <c r="AY15" s="25">
        <v>0</v>
      </c>
      <c r="AZ15" s="25">
        <v>5.9904335827614998</v>
      </c>
      <c r="BA15" s="25">
        <v>0.26858606072631203</v>
      </c>
      <c r="BB15" s="25">
        <v>6232.1437669898496</v>
      </c>
      <c r="BC15" s="25">
        <v>0.36237305927677399</v>
      </c>
      <c r="BD15" s="25">
        <v>0.94955254165357605</v>
      </c>
      <c r="BE15" s="25">
        <v>2.2950323795036298</v>
      </c>
      <c r="BF15" s="25">
        <v>0.53685164183711098</v>
      </c>
      <c r="BG15" s="25">
        <v>1.26371386971786</v>
      </c>
      <c r="BH15" s="25">
        <v>0.12639459770608999</v>
      </c>
      <c r="BI15" s="25">
        <v>56.038610925886097</v>
      </c>
      <c r="BJ15" s="25">
        <v>55.962946297172003</v>
      </c>
      <c r="BK15" s="25">
        <v>7.5664628714099E-2</v>
      </c>
      <c r="BL15" s="25">
        <v>0</v>
      </c>
      <c r="BM15" s="25">
        <v>0</v>
      </c>
      <c r="BN15" s="25">
        <v>15.718591639963099</v>
      </c>
      <c r="BO15" s="25">
        <v>0</v>
      </c>
      <c r="BP15" s="25">
        <v>6.47738814949542</v>
      </c>
      <c r="BQ15" s="25">
        <v>1.5333762534653901</v>
      </c>
      <c r="BR15" s="25">
        <v>0.88366812359110902</v>
      </c>
      <c r="BS15" s="25">
        <v>16.188455963667799</v>
      </c>
      <c r="BT15" s="25">
        <v>4278.4356850322802</v>
      </c>
      <c r="BU15" s="25">
        <v>0.83882848393657305</v>
      </c>
      <c r="BV15" s="25">
        <v>8.5201335326311494</v>
      </c>
      <c r="BW15" s="25">
        <v>0</v>
      </c>
      <c r="BX15" s="25">
        <v>45.8972686788251</v>
      </c>
      <c r="BY15" s="25">
        <v>3639.3358183355999</v>
      </c>
      <c r="BZ15" s="25">
        <v>0</v>
      </c>
      <c r="CA15" s="25">
        <v>0</v>
      </c>
      <c r="CB15" s="25">
        <v>52.108091737439402</v>
      </c>
      <c r="CC15" s="91">
        <v>0</v>
      </c>
      <c r="CD15" s="25">
        <v>121.18546938599501</v>
      </c>
      <c r="CE15" s="25">
        <v>10781.2608957379</v>
      </c>
      <c r="CF15" s="25">
        <v>13.2059217785845</v>
      </c>
      <c r="CH15" s="22">
        <f t="shared" si="0"/>
        <v>2.4843698321016087E-3</v>
      </c>
      <c r="CI15" s="22" t="str">
        <f t="shared" si="14"/>
        <v/>
      </c>
      <c r="CJ15" s="22">
        <f t="shared" si="1"/>
        <v>2.4693460012743789E-3</v>
      </c>
      <c r="CK15" s="22">
        <f t="shared" si="2"/>
        <v>2.4991126979752301E-3</v>
      </c>
      <c r="CL15" s="22">
        <f t="shared" si="3"/>
        <v>2.5010616959500009E-3</v>
      </c>
      <c r="CM15" s="22">
        <f t="shared" si="4"/>
        <v>2.3307720468811453E-3</v>
      </c>
      <c r="CN15" s="22">
        <f t="shared" si="5"/>
        <v>2.3762671756735196E-3</v>
      </c>
      <c r="CO15" s="69">
        <f t="shared" si="6"/>
        <v>2.4524829620906729E-3</v>
      </c>
      <c r="CP15" s="69">
        <f t="shared" si="7"/>
        <v>1.6099873511238634</v>
      </c>
      <c r="CQ15" s="22">
        <f t="shared" si="8"/>
        <v>1.067557573845701E-3</v>
      </c>
      <c r="CR15" s="69">
        <f t="shared" si="9"/>
        <v>2.5035133617757996E-3</v>
      </c>
      <c r="CS15" s="69">
        <f t="shared" si="10"/>
        <v>2.5239836310177047E-3</v>
      </c>
      <c r="CT15" s="22">
        <f t="shared" si="11"/>
        <v>2.5470015009148982E-3</v>
      </c>
      <c r="CU15" s="22">
        <f t="shared" si="12"/>
        <v>2.4963481558513832E-3</v>
      </c>
      <c r="CV15" s="69">
        <f t="shared" si="13"/>
        <v>2.2676870621404777E-3</v>
      </c>
    </row>
    <row r="16" spans="1:100" x14ac:dyDescent="0.25">
      <c r="A16" s="27" t="s">
        <v>15</v>
      </c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64"/>
      <c r="O16" s="64"/>
      <c r="P16" s="64"/>
      <c r="CH16" s="22" t="str">
        <f t="shared" si="0"/>
        <v/>
      </c>
      <c r="CI16" s="22" t="str">
        <f t="shared" si="14"/>
        <v/>
      </c>
      <c r="CJ16" s="22" t="str">
        <f t="shared" si="1"/>
        <v/>
      </c>
      <c r="CK16" s="22" t="str">
        <f t="shared" si="2"/>
        <v/>
      </c>
      <c r="CL16" s="22" t="str">
        <f t="shared" si="3"/>
        <v/>
      </c>
      <c r="CM16" s="22" t="str">
        <f t="shared" si="4"/>
        <v/>
      </c>
      <c r="CN16" s="22" t="str">
        <f t="shared" si="5"/>
        <v/>
      </c>
      <c r="CO16" s="69" t="str">
        <f t="shared" si="6"/>
        <v/>
      </c>
      <c r="CP16" s="69" t="str">
        <f t="shared" si="7"/>
        <v/>
      </c>
      <c r="CQ16" s="22" t="str">
        <f t="shared" si="8"/>
        <v/>
      </c>
      <c r="CR16" s="69" t="str">
        <f t="shared" si="9"/>
        <v/>
      </c>
      <c r="CS16" s="69" t="str">
        <f t="shared" si="10"/>
        <v/>
      </c>
      <c r="CT16" s="22" t="str">
        <f t="shared" si="11"/>
        <v/>
      </c>
      <c r="CU16" s="22" t="str">
        <f t="shared" si="12"/>
        <v/>
      </c>
      <c r="CV16" s="69" t="str">
        <f t="shared" si="13"/>
        <v/>
      </c>
    </row>
    <row r="17" spans="1:100" x14ac:dyDescent="0.25">
      <c r="A17" s="27" t="s">
        <v>16</v>
      </c>
      <c r="B17" s="25">
        <v>55851.506792</v>
      </c>
      <c r="C17" s="25">
        <v>1.3235569999999999E-3</v>
      </c>
      <c r="D17" s="25">
        <v>37687.376165000001</v>
      </c>
      <c r="E17" s="25">
        <v>819.06660887999999</v>
      </c>
      <c r="F17" s="25">
        <v>818.80749037999999</v>
      </c>
      <c r="G17" s="25">
        <v>53.813670049000002</v>
      </c>
      <c r="H17" s="25">
        <v>75028.429915000001</v>
      </c>
      <c r="I17" s="25">
        <v>64.614028837999996</v>
      </c>
      <c r="J17" s="25">
        <v>251.95986113000001</v>
      </c>
      <c r="K17" s="25">
        <v>2.9712296999999999E-3</v>
      </c>
      <c r="L17" s="25">
        <v>458.81661183</v>
      </c>
      <c r="M17" s="25">
        <v>54.484922226999998</v>
      </c>
      <c r="N17" s="64">
        <v>54.127380402</v>
      </c>
      <c r="O17" s="64">
        <v>11.252406515000001</v>
      </c>
      <c r="P17" s="64">
        <v>1.8142923693999999</v>
      </c>
      <c r="R17" s="27" t="s">
        <v>16</v>
      </c>
      <c r="S17" s="91">
        <v>0</v>
      </c>
      <c r="T17" s="25">
        <v>0</v>
      </c>
      <c r="U17" s="25">
        <v>54.277210100246997</v>
      </c>
      <c r="V17" s="25">
        <v>64.793214251866203</v>
      </c>
      <c r="W17" s="25">
        <v>64.793214251866203</v>
      </c>
      <c r="X17" s="25">
        <v>100.671673955315</v>
      </c>
      <c r="Y17" s="91">
        <v>0</v>
      </c>
      <c r="Z17" s="25">
        <v>345.73480333477602</v>
      </c>
      <c r="AA17" s="25">
        <v>11.283487506576201</v>
      </c>
      <c r="AB17" s="25">
        <v>214295.48069200301</v>
      </c>
      <c r="AC17" s="25">
        <v>2.9795483369099698E-3</v>
      </c>
      <c r="AD17" s="25">
        <v>56005.291982036797</v>
      </c>
      <c r="AE17" s="25">
        <v>21.7565942071232</v>
      </c>
      <c r="AF17" s="25">
        <v>33446.957291964398</v>
      </c>
      <c r="AG17" s="25">
        <v>23.872469997960401</v>
      </c>
      <c r="AH17" s="25">
        <v>41.252376349250802</v>
      </c>
      <c r="AI17" s="91">
        <v>0</v>
      </c>
      <c r="AJ17" s="25">
        <v>460.08633502810397</v>
      </c>
      <c r="AK17" s="25">
        <v>460.08633502810397</v>
      </c>
      <c r="AL17" s="25">
        <v>0</v>
      </c>
      <c r="AM17" s="25">
        <v>9.6713428640208399</v>
      </c>
      <c r="AN17" s="25">
        <v>7.2475563539714599E-2</v>
      </c>
      <c r="AO17" s="91">
        <v>0</v>
      </c>
      <c r="AP17" s="25">
        <v>0</v>
      </c>
      <c r="AQ17" s="25">
        <v>54.635706502017499</v>
      </c>
      <c r="AR17" s="25">
        <v>1.8193041011189299</v>
      </c>
      <c r="AS17" s="25">
        <v>1.3250560946223701E-3</v>
      </c>
      <c r="AT17" s="25">
        <v>0</v>
      </c>
      <c r="AU17" s="91">
        <v>108676.097575687</v>
      </c>
      <c r="AV17" s="25">
        <v>34012.123823724498</v>
      </c>
      <c r="AW17" s="25">
        <v>3779.1239373715398</v>
      </c>
      <c r="AX17" s="25">
        <v>37791.247761095998</v>
      </c>
      <c r="AY17" s="25">
        <v>0</v>
      </c>
      <c r="AZ17" s="25">
        <v>93.948838258519501</v>
      </c>
      <c r="BA17" s="25">
        <v>4.01577936643573</v>
      </c>
      <c r="BB17" s="25">
        <v>45169.241053565704</v>
      </c>
      <c r="BC17" s="25">
        <v>5.41804851641065</v>
      </c>
      <c r="BD17" s="25">
        <v>14.1972927468156</v>
      </c>
      <c r="BE17" s="25">
        <v>34.314308276261102</v>
      </c>
      <c r="BF17" s="25">
        <v>8.0267335186759095</v>
      </c>
      <c r="BG17" s="25">
        <v>18.012635297761701</v>
      </c>
      <c r="BH17" s="25">
        <v>1.88979363999184</v>
      </c>
      <c r="BI17" s="25">
        <v>821.35559035827305</v>
      </c>
      <c r="BJ17" s="25">
        <v>821.09574586089502</v>
      </c>
      <c r="BK17" s="25">
        <v>0.25984449737815302</v>
      </c>
      <c r="BL17" s="25">
        <v>0</v>
      </c>
      <c r="BM17" s="25">
        <v>0</v>
      </c>
      <c r="BN17" s="25">
        <v>224.745743335703</v>
      </c>
      <c r="BO17" s="25">
        <v>0</v>
      </c>
      <c r="BP17" s="25">
        <v>96.628163015151301</v>
      </c>
      <c r="BQ17" s="25">
        <v>22.9263778853045</v>
      </c>
      <c r="BR17" s="25">
        <v>13.169217282472699</v>
      </c>
      <c r="BS17" s="25">
        <v>241.49521375573801</v>
      </c>
      <c r="BT17" s="25">
        <v>27321.1426686993</v>
      </c>
      <c r="BU17" s="25">
        <v>12.5417793603068</v>
      </c>
      <c r="BV17" s="25">
        <v>123.714659863864</v>
      </c>
      <c r="BW17" s="25">
        <v>0</v>
      </c>
      <c r="BX17" s="25">
        <v>53.918086324224497</v>
      </c>
      <c r="BY17" s="25">
        <v>27482.40115677</v>
      </c>
      <c r="BZ17" s="25">
        <v>0</v>
      </c>
      <c r="CA17" s="25">
        <v>0</v>
      </c>
      <c r="CB17" s="25">
        <v>438.7459068073</v>
      </c>
      <c r="CC17" s="91">
        <v>0</v>
      </c>
      <c r="CD17" s="25">
        <v>1181.5970334787401</v>
      </c>
      <c r="CE17" s="25">
        <v>75231.057300881293</v>
      </c>
      <c r="CF17" s="25">
        <v>278.42212203179702</v>
      </c>
      <c r="CH17" s="22">
        <f t="shared" si="0"/>
        <v>2.7534653739874492E-3</v>
      </c>
      <c r="CI17" s="22">
        <f t="shared" si="14"/>
        <v>1.1326256612825343E-3</v>
      </c>
      <c r="CJ17" s="22">
        <f t="shared" si="1"/>
        <v>2.7561376425154537E-3</v>
      </c>
      <c r="CK17" s="22">
        <f t="shared" si="2"/>
        <v>2.7946218945526721E-3</v>
      </c>
      <c r="CL17" s="22">
        <f t="shared" si="3"/>
        <v>2.7946196240010899E-3</v>
      </c>
      <c r="CM17" s="22">
        <f t="shared" si="4"/>
        <v>1.9403299408759559E-3</v>
      </c>
      <c r="CN17" s="22">
        <f t="shared" si="5"/>
        <v>2.7006747457043981E-3</v>
      </c>
      <c r="CO17" s="69">
        <f t="shared" si="6"/>
        <v>2.7731657828590187E-3</v>
      </c>
      <c r="CP17" s="69">
        <f t="shared" si="7"/>
        <v>0.37218206814454602</v>
      </c>
      <c r="CQ17" s="22">
        <f t="shared" si="8"/>
        <v>2.7997286476942047E-3</v>
      </c>
      <c r="CR17" s="69">
        <f t="shared" si="9"/>
        <v>2.767387155054514E-3</v>
      </c>
      <c r="CS17" s="69">
        <f t="shared" si="10"/>
        <v>2.7674495778720045E-3</v>
      </c>
      <c r="CT17" s="22">
        <f t="shared" si="11"/>
        <v>2.7680943938949696E-3</v>
      </c>
      <c r="CU17" s="22">
        <f t="shared" si="12"/>
        <v>2.7621639455317911E-3</v>
      </c>
      <c r="CV17" s="69">
        <f t="shared" si="13"/>
        <v>2.7623616807622951E-3</v>
      </c>
    </row>
    <row r="18" spans="1:100" x14ac:dyDescent="0.25">
      <c r="A18" s="27" t="s">
        <v>17</v>
      </c>
      <c r="B18" s="25">
        <v>16849.616750000001</v>
      </c>
      <c r="C18" s="25">
        <v>3.8653990000000002E-4</v>
      </c>
      <c r="D18" s="25">
        <v>11522.468339999999</v>
      </c>
      <c r="E18" s="25">
        <v>166.92057539000001</v>
      </c>
      <c r="F18" s="25">
        <v>166.8596287</v>
      </c>
      <c r="G18" s="25">
        <v>76.223814449000002</v>
      </c>
      <c r="H18" s="25">
        <v>33864.774705999997</v>
      </c>
      <c r="I18" s="25">
        <v>21.990467286000001</v>
      </c>
      <c r="J18" s="25">
        <v>235.09961025999999</v>
      </c>
      <c r="K18" s="25">
        <v>6.9885330000000003E-4</v>
      </c>
      <c r="L18" s="25">
        <v>153.14701582000001</v>
      </c>
      <c r="M18" s="25">
        <v>17.129627132</v>
      </c>
      <c r="N18" s="64">
        <v>17.780190468000001</v>
      </c>
      <c r="O18" s="64">
        <v>3.4482075766000002</v>
      </c>
      <c r="P18" s="64">
        <v>0.55993061399999999</v>
      </c>
      <c r="R18" s="27" t="s">
        <v>17</v>
      </c>
      <c r="S18" s="91">
        <v>0</v>
      </c>
      <c r="T18" s="25">
        <v>0</v>
      </c>
      <c r="U18" s="25">
        <v>17.811558791458499</v>
      </c>
      <c r="V18" s="25">
        <v>22.029777876252101</v>
      </c>
      <c r="W18" s="25">
        <v>22.029777876252101</v>
      </c>
      <c r="X18" s="25">
        <v>8.7307643641219304E-2</v>
      </c>
      <c r="Y18" s="91">
        <v>0</v>
      </c>
      <c r="Z18" s="25">
        <v>273.99025925288902</v>
      </c>
      <c r="AA18" s="25">
        <v>3.4541015867674401</v>
      </c>
      <c r="AB18" s="25">
        <v>107885.408646357</v>
      </c>
      <c r="AC18" s="25">
        <v>6.99922200503448E-4</v>
      </c>
      <c r="AD18" s="25">
        <v>16877.585100100201</v>
      </c>
      <c r="AE18" s="25">
        <v>6.5593748643645498</v>
      </c>
      <c r="AF18" s="25">
        <v>17446.396411576501</v>
      </c>
      <c r="AG18" s="25">
        <v>5.2941728565964103</v>
      </c>
      <c r="AH18" s="25">
        <v>0</v>
      </c>
      <c r="AI18" s="91">
        <v>0</v>
      </c>
      <c r="AJ18" s="25">
        <v>153.41894997178099</v>
      </c>
      <c r="AK18" s="25">
        <v>153.41894997178099</v>
      </c>
      <c r="AL18" s="25">
        <v>0</v>
      </c>
      <c r="AM18" s="25">
        <v>2.5335155071023201</v>
      </c>
      <c r="AN18" s="25">
        <v>0</v>
      </c>
      <c r="AO18" s="91">
        <v>0</v>
      </c>
      <c r="AP18" s="25">
        <v>0</v>
      </c>
      <c r="AQ18" s="25">
        <v>17.159284559964298</v>
      </c>
      <c r="AR18" s="25">
        <v>0.56089470382252704</v>
      </c>
      <c r="AS18" s="25">
        <v>3.8725083086691201E-4</v>
      </c>
      <c r="AT18" s="25">
        <v>0</v>
      </c>
      <c r="AU18" s="91">
        <v>51363.659905582601</v>
      </c>
      <c r="AV18" s="25">
        <v>10387.5785300229</v>
      </c>
      <c r="AW18" s="25">
        <v>1154.17547592251</v>
      </c>
      <c r="AX18" s="25">
        <v>11541.7540059454</v>
      </c>
      <c r="AY18" s="25">
        <v>0</v>
      </c>
      <c r="AZ18" s="25">
        <v>15.4381101363547</v>
      </c>
      <c r="BA18" s="25">
        <v>1.0164178255703</v>
      </c>
      <c r="BB18" s="25">
        <v>19295.013266275</v>
      </c>
      <c r="BC18" s="25">
        <v>1.37134233692135</v>
      </c>
      <c r="BD18" s="25">
        <v>3.5934253277997201</v>
      </c>
      <c r="BE18" s="25">
        <v>8.6851672588281197</v>
      </c>
      <c r="BF18" s="25">
        <v>2.03161925122218</v>
      </c>
      <c r="BG18" s="25">
        <v>2.26395494855955</v>
      </c>
      <c r="BH18" s="25">
        <v>0.47831807130849802</v>
      </c>
      <c r="BI18" s="25">
        <v>167.18921378675401</v>
      </c>
      <c r="BJ18" s="25">
        <v>167.128172609199</v>
      </c>
      <c r="BK18" s="25">
        <v>6.1041177554743503E-2</v>
      </c>
      <c r="BL18" s="25">
        <v>0</v>
      </c>
      <c r="BM18" s="25">
        <v>0</v>
      </c>
      <c r="BN18" s="25">
        <v>30.152525296053099</v>
      </c>
      <c r="BO18" s="25">
        <v>0</v>
      </c>
      <c r="BP18" s="25">
        <v>23.887455301233999</v>
      </c>
      <c r="BQ18" s="25">
        <v>5.8027935750701296</v>
      </c>
      <c r="BR18" s="25">
        <v>3.2213041638342799</v>
      </c>
      <c r="BS18" s="25">
        <v>59.699631833639202</v>
      </c>
      <c r="BT18" s="25">
        <v>13714.0146158519</v>
      </c>
      <c r="BU18" s="25">
        <v>3.1743949850361202</v>
      </c>
      <c r="BV18" s="25">
        <v>21.7498224341231</v>
      </c>
      <c r="BW18" s="25">
        <v>0</v>
      </c>
      <c r="BX18" s="25">
        <v>76.354971701198707</v>
      </c>
      <c r="BY18" s="25">
        <v>11178.4383159386</v>
      </c>
      <c r="BZ18" s="25">
        <v>0</v>
      </c>
      <c r="CA18" s="25">
        <v>0</v>
      </c>
      <c r="CB18" s="25">
        <v>154.306701131095</v>
      </c>
      <c r="CC18" s="91">
        <v>0</v>
      </c>
      <c r="CD18" s="25">
        <v>335.73336097510298</v>
      </c>
      <c r="CE18" s="25">
        <v>33917.592145859897</v>
      </c>
      <c r="CF18" s="25">
        <v>35.987208367564698</v>
      </c>
      <c r="CH18" s="22">
        <f t="shared" si="0"/>
        <v>1.6598804895784967E-3</v>
      </c>
      <c r="CI18" s="22">
        <f t="shared" si="14"/>
        <v>1.83921728885425E-3</v>
      </c>
      <c r="CJ18" s="22">
        <f t="shared" si="1"/>
        <v>1.6737443207764091E-3</v>
      </c>
      <c r="CK18" s="22">
        <f t="shared" si="2"/>
        <v>1.6093785689771432E-3</v>
      </c>
      <c r="CL18" s="22">
        <f t="shared" si="3"/>
        <v>1.6094001364573111E-3</v>
      </c>
      <c r="CM18" s="22">
        <f t="shared" si="4"/>
        <v>1.7206860237420883E-3</v>
      </c>
      <c r="CN18" s="22">
        <f t="shared" si="5"/>
        <v>1.559657204822402E-3</v>
      </c>
      <c r="CO18" s="69">
        <f t="shared" si="6"/>
        <v>1.7876195962932863E-3</v>
      </c>
      <c r="CP18" s="69">
        <f t="shared" si="7"/>
        <v>0.16542200537839816</v>
      </c>
      <c r="CQ18" s="22">
        <f t="shared" si="8"/>
        <v>1.5295062689808722E-3</v>
      </c>
      <c r="CR18" s="69">
        <f t="shared" si="9"/>
        <v>1.7756412054453464E-3</v>
      </c>
      <c r="CS18" s="69">
        <f t="shared" si="10"/>
        <v>1.731352803873684E-3</v>
      </c>
      <c r="CT18" s="22">
        <f t="shared" si="11"/>
        <v>1.7642287643067237E-3</v>
      </c>
      <c r="CU18" s="22">
        <f t="shared" si="12"/>
        <v>1.7092967973962442E-3</v>
      </c>
      <c r="CV18" s="69">
        <f t="shared" si="13"/>
        <v>1.7218023062533384E-3</v>
      </c>
    </row>
    <row r="19" spans="1:100" x14ac:dyDescent="0.25">
      <c r="A19" s="27" t="s">
        <v>18</v>
      </c>
      <c r="B19" s="25">
        <v>31177.219261999999</v>
      </c>
      <c r="C19" s="25">
        <v>4.0215028200000003E-2</v>
      </c>
      <c r="D19" s="25">
        <v>19772.29507</v>
      </c>
      <c r="E19" s="25">
        <v>588.68912708000005</v>
      </c>
      <c r="F19" s="25">
        <v>586.49510248000001</v>
      </c>
      <c r="G19" s="25">
        <v>510.44871479</v>
      </c>
      <c r="H19" s="25">
        <v>59707.014281999996</v>
      </c>
      <c r="I19" s="25">
        <v>74.728186640000004</v>
      </c>
      <c r="J19" s="25">
        <v>2165.0634538999998</v>
      </c>
      <c r="K19" s="25">
        <v>2.5158269300000001E-2</v>
      </c>
      <c r="L19" s="25">
        <v>505.26642380999999</v>
      </c>
      <c r="M19" s="25">
        <v>50.092777798999997</v>
      </c>
      <c r="N19" s="64">
        <v>51.543972175</v>
      </c>
      <c r="O19" s="64">
        <v>10.344793324999999</v>
      </c>
      <c r="P19" s="64">
        <v>2.3044713495</v>
      </c>
      <c r="R19" s="27" t="s">
        <v>18</v>
      </c>
      <c r="S19" s="91">
        <v>0</v>
      </c>
      <c r="T19" s="25">
        <v>0</v>
      </c>
      <c r="U19" s="25">
        <v>51.686603734597199</v>
      </c>
      <c r="V19" s="25">
        <v>74.933940995848801</v>
      </c>
      <c r="W19" s="25">
        <v>74.933940995848801</v>
      </c>
      <c r="X19" s="25">
        <v>0.64191369118838604</v>
      </c>
      <c r="Y19" s="91">
        <v>0</v>
      </c>
      <c r="Z19" s="25">
        <v>2172.51524013882</v>
      </c>
      <c r="AA19" s="25">
        <v>10.373364145549401</v>
      </c>
      <c r="AB19" s="25">
        <v>138947.88580170699</v>
      </c>
      <c r="AC19" s="25">
        <v>2.5225861928155301E-2</v>
      </c>
      <c r="AD19" s="25">
        <v>31263.378254733001</v>
      </c>
      <c r="AE19" s="25">
        <v>73.548551490143495</v>
      </c>
      <c r="AF19" s="25">
        <v>23090.185437361899</v>
      </c>
      <c r="AG19" s="25">
        <v>79.984862640387206</v>
      </c>
      <c r="AH19" s="25">
        <v>0.16425342463200701</v>
      </c>
      <c r="AI19" s="91">
        <v>0</v>
      </c>
      <c r="AJ19" s="25">
        <v>506.663788296961</v>
      </c>
      <c r="AK19" s="25">
        <v>506.663788296961</v>
      </c>
      <c r="AL19" s="25">
        <v>0</v>
      </c>
      <c r="AM19" s="25">
        <v>15.4707858980211</v>
      </c>
      <c r="AN19" s="25">
        <v>2.8856719129365002E-4</v>
      </c>
      <c r="AO19" s="91">
        <v>0</v>
      </c>
      <c r="AP19" s="25">
        <v>0</v>
      </c>
      <c r="AQ19" s="25">
        <v>50.231459065131197</v>
      </c>
      <c r="AR19" s="25">
        <v>2.3107910375531802</v>
      </c>
      <c r="AS19" s="25">
        <v>4.0500187150360703E-2</v>
      </c>
      <c r="AT19" s="25">
        <v>0</v>
      </c>
      <c r="AU19" s="91">
        <v>82960.529580405302</v>
      </c>
      <c r="AV19" s="25">
        <v>17844.118472047001</v>
      </c>
      <c r="AW19" s="25">
        <v>1982.67926400083</v>
      </c>
      <c r="AX19" s="25">
        <v>19826.7977360478</v>
      </c>
      <c r="AY19" s="25">
        <v>0</v>
      </c>
      <c r="AZ19" s="25">
        <v>117.923463332065</v>
      </c>
      <c r="BA19" s="25">
        <v>3.64972857952898</v>
      </c>
      <c r="BB19" s="25">
        <v>35186.607683149501</v>
      </c>
      <c r="BC19" s="25">
        <v>4.9241705090802697</v>
      </c>
      <c r="BD19" s="25">
        <v>12.9031549199997</v>
      </c>
      <c r="BE19" s="25">
        <v>31.186404966131398</v>
      </c>
      <c r="BF19" s="25">
        <v>7.2950683191410803</v>
      </c>
      <c r="BG19" s="25">
        <v>7.4542154254093598</v>
      </c>
      <c r="BH19" s="25">
        <v>1.7175317147108899</v>
      </c>
      <c r="BI19" s="25">
        <v>590.34791699885898</v>
      </c>
      <c r="BJ19" s="25">
        <v>588.14801035655296</v>
      </c>
      <c r="BK19" s="25">
        <v>2.19990664230559</v>
      </c>
      <c r="BL19" s="25">
        <v>0</v>
      </c>
      <c r="BM19" s="25">
        <v>0</v>
      </c>
      <c r="BN19" s="25">
        <v>100.407453884378</v>
      </c>
      <c r="BO19" s="25">
        <v>0</v>
      </c>
      <c r="BP19" s="25">
        <v>85.606864077779093</v>
      </c>
      <c r="BQ19" s="25">
        <v>20.836528823227901</v>
      </c>
      <c r="BR19" s="25">
        <v>11.5340464036552</v>
      </c>
      <c r="BS19" s="25">
        <v>213.94868533077599</v>
      </c>
      <c r="BT19" s="25">
        <v>19969.195291228702</v>
      </c>
      <c r="BU19" s="25">
        <v>11.3985586662037</v>
      </c>
      <c r="BV19" s="25">
        <v>75.285598736531099</v>
      </c>
      <c r="BW19" s="25">
        <v>0</v>
      </c>
      <c r="BX19" s="25">
        <v>511.88981819231998</v>
      </c>
      <c r="BY19" s="25">
        <v>20413.308007391599</v>
      </c>
      <c r="BZ19" s="25">
        <v>0</v>
      </c>
      <c r="CA19" s="25">
        <v>0</v>
      </c>
      <c r="CB19" s="25">
        <v>439.739397562796</v>
      </c>
      <c r="CC19" s="91">
        <v>0</v>
      </c>
      <c r="CD19" s="25">
        <v>1178.8429422144</v>
      </c>
      <c r="CE19" s="25">
        <v>59869.470942971901</v>
      </c>
      <c r="CF19" s="25">
        <v>263.64612075343899</v>
      </c>
      <c r="CH19" s="22">
        <f t="shared" si="0"/>
        <v>2.7635239695034731E-3</v>
      </c>
      <c r="CI19" s="22">
        <f t="shared" si="14"/>
        <v>7.0908554121242784E-3</v>
      </c>
      <c r="CJ19" s="22">
        <f t="shared" si="1"/>
        <v>2.7565169270862859E-3</v>
      </c>
      <c r="CK19" s="22">
        <f t="shared" si="2"/>
        <v>2.8177689081617901E-3</v>
      </c>
      <c r="CL19" s="22">
        <f t="shared" si="3"/>
        <v>2.8182807828464524E-3</v>
      </c>
      <c r="CM19" s="22">
        <f t="shared" si="4"/>
        <v>2.8232089935084971E-3</v>
      </c>
      <c r="CN19" s="22">
        <f t="shared" si="5"/>
        <v>2.7208974175900172E-3</v>
      </c>
      <c r="CO19" s="69">
        <f t="shared" si="6"/>
        <v>2.7533701150813366E-3</v>
      </c>
      <c r="CP19" s="69">
        <f t="shared" si="7"/>
        <v>3.441832721067393E-3</v>
      </c>
      <c r="CQ19" s="22">
        <f t="shared" si="8"/>
        <v>2.6866962647267767E-3</v>
      </c>
      <c r="CR19" s="69">
        <f t="shared" si="9"/>
        <v>2.765599337521928E-3</v>
      </c>
      <c r="CS19" s="69">
        <f t="shared" si="10"/>
        <v>2.7684882377189547E-3</v>
      </c>
      <c r="CT19" s="22">
        <f t="shared" si="11"/>
        <v>2.7671821471760396E-3</v>
      </c>
      <c r="CU19" s="22">
        <f t="shared" si="12"/>
        <v>2.7618551334761517E-3</v>
      </c>
      <c r="CV19" s="69">
        <f t="shared" si="13"/>
        <v>2.7423591334955638E-3</v>
      </c>
    </row>
    <row r="20" spans="1:100" x14ac:dyDescent="0.25">
      <c r="A20" s="27" t="s">
        <v>19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64"/>
      <c r="O20" s="64"/>
      <c r="P20" s="64"/>
      <c r="CH20" s="22" t="str">
        <f t="shared" si="0"/>
        <v/>
      </c>
      <c r="CI20" s="22" t="str">
        <f t="shared" si="14"/>
        <v/>
      </c>
      <c r="CJ20" s="22" t="str">
        <f t="shared" si="1"/>
        <v/>
      </c>
      <c r="CK20" s="22" t="str">
        <f t="shared" si="2"/>
        <v/>
      </c>
      <c r="CL20" s="22" t="str">
        <f t="shared" si="3"/>
        <v/>
      </c>
      <c r="CM20" s="22" t="str">
        <f t="shared" si="4"/>
        <v/>
      </c>
      <c r="CN20" s="22" t="str">
        <f t="shared" si="5"/>
        <v/>
      </c>
      <c r="CO20" s="69" t="str">
        <f t="shared" si="6"/>
        <v/>
      </c>
      <c r="CP20" s="69" t="str">
        <f t="shared" si="7"/>
        <v/>
      </c>
      <c r="CQ20" s="22" t="str">
        <f t="shared" si="8"/>
        <v/>
      </c>
      <c r="CR20" s="69" t="str">
        <f t="shared" si="9"/>
        <v/>
      </c>
      <c r="CS20" s="69" t="str">
        <f t="shared" si="10"/>
        <v/>
      </c>
      <c r="CT20" s="22" t="str">
        <f t="shared" si="11"/>
        <v/>
      </c>
      <c r="CU20" s="22" t="str">
        <f t="shared" si="12"/>
        <v/>
      </c>
      <c r="CV20" s="69" t="str">
        <f t="shared" si="13"/>
        <v/>
      </c>
    </row>
    <row r="21" spans="1:100" x14ac:dyDescent="0.25">
      <c r="A21" s="27" t="s">
        <v>20</v>
      </c>
      <c r="B21" s="25">
        <v>0.19419115689999999</v>
      </c>
      <c r="C21" s="25"/>
      <c r="D21" s="25">
        <v>0.1366368684</v>
      </c>
      <c r="E21" s="25">
        <v>2.7299601000000001E-3</v>
      </c>
      <c r="F21" s="25">
        <v>2.7299601000000001E-3</v>
      </c>
      <c r="G21" s="25">
        <v>4.7928600000000001E-5</v>
      </c>
      <c r="H21" s="25">
        <v>0.41767298009999998</v>
      </c>
      <c r="I21" s="25">
        <v>3.0077849999999998E-4</v>
      </c>
      <c r="J21" s="25">
        <v>1.0880350800000001E-2</v>
      </c>
      <c r="K21" s="25"/>
      <c r="L21" s="25">
        <v>2.0496472E-3</v>
      </c>
      <c r="M21" s="25">
        <v>2.088096E-4</v>
      </c>
      <c r="N21" s="64">
        <v>2.356317E-4</v>
      </c>
      <c r="O21" s="64">
        <v>4.0386499999999997E-5</v>
      </c>
      <c r="P21" s="64">
        <v>6.6479081999999996E-6</v>
      </c>
      <c r="R21" s="27" t="s">
        <v>20</v>
      </c>
      <c r="S21" s="91">
        <v>0</v>
      </c>
      <c r="T21" s="25">
        <v>0</v>
      </c>
      <c r="U21" s="25">
        <v>2.35640319119033E-4</v>
      </c>
      <c r="V21" s="25">
        <v>3.0079216381223301E-4</v>
      </c>
      <c r="W21" s="25">
        <v>3.0079216381223301E-4</v>
      </c>
      <c r="X21" s="25">
        <v>1.4990933877875001E-6</v>
      </c>
      <c r="Y21" s="91">
        <v>0</v>
      </c>
      <c r="Z21" s="25">
        <v>1.09174325002507E-2</v>
      </c>
      <c r="AA21" s="25">
        <v>4.0387272093784601E-5</v>
      </c>
      <c r="AB21" s="25">
        <v>1.4629845649564299</v>
      </c>
      <c r="AC21" s="25">
        <v>0</v>
      </c>
      <c r="AD21" s="25">
        <v>0.19419142071352499</v>
      </c>
      <c r="AE21" s="25">
        <v>7.8010708609599905E-5</v>
      </c>
      <c r="AF21" s="25">
        <v>0.236043431564675</v>
      </c>
      <c r="AG21" s="25">
        <v>3.9608924552323898E-5</v>
      </c>
      <c r="AH21" s="25">
        <v>0</v>
      </c>
      <c r="AI21" s="91">
        <v>0</v>
      </c>
      <c r="AJ21" s="25">
        <v>2.04977506572529E-3</v>
      </c>
      <c r="AK21" s="25">
        <v>2.04977506572529E-3</v>
      </c>
      <c r="AL21" s="25">
        <v>0</v>
      </c>
      <c r="AM21" s="25">
        <v>3.8646772598753097E-5</v>
      </c>
      <c r="AN21" s="25">
        <v>0</v>
      </c>
      <c r="AO21" s="91">
        <v>0</v>
      </c>
      <c r="AP21" s="25">
        <v>0</v>
      </c>
      <c r="AQ21" s="25">
        <v>2.0879141295325701E-4</v>
      </c>
      <c r="AR21" s="25">
        <v>6.64792325253392E-6</v>
      </c>
      <c r="AS21" s="25">
        <v>0</v>
      </c>
      <c r="AT21" s="25">
        <v>0</v>
      </c>
      <c r="AU21" s="91">
        <v>0.65372906298053701</v>
      </c>
      <c r="AV21" s="25">
        <v>0.12297252710307099</v>
      </c>
      <c r="AW21" s="25">
        <v>1.36635949668479E-2</v>
      </c>
      <c r="AX21" s="25">
        <v>0.13663612206991901</v>
      </c>
      <c r="AY21" s="25">
        <v>0</v>
      </c>
      <c r="AZ21" s="25">
        <v>1.49918694092164E-4</v>
      </c>
      <c r="BA21" s="25">
        <v>2.18528745514972E-5</v>
      </c>
      <c r="BB21" s="25">
        <v>0.22041012384464001</v>
      </c>
      <c r="BC21" s="25">
        <v>2.9482850796695299E-5</v>
      </c>
      <c r="BD21" s="25">
        <v>7.7259434404228301E-5</v>
      </c>
      <c r="BE21" s="25">
        <v>1.8673038024217799E-4</v>
      </c>
      <c r="BF21" s="25">
        <v>4.3678522021417701E-5</v>
      </c>
      <c r="BG21" s="25">
        <v>0</v>
      </c>
      <c r="BH21" s="25">
        <v>1.02837458732232E-5</v>
      </c>
      <c r="BI21" s="25">
        <v>2.7301493741629301E-3</v>
      </c>
      <c r="BJ21" s="25">
        <v>2.7301493741629301E-3</v>
      </c>
      <c r="BK21" s="25">
        <v>0</v>
      </c>
      <c r="BL21" s="25">
        <v>0</v>
      </c>
      <c r="BM21" s="25">
        <v>0</v>
      </c>
      <c r="BN21" s="25">
        <v>8.1354078826259194E-5</v>
      </c>
      <c r="BO21" s="25">
        <v>0</v>
      </c>
      <c r="BP21" s="25">
        <v>5.0148977330974299E-4</v>
      </c>
      <c r="BQ21" s="25">
        <v>1.24758015178822E-4</v>
      </c>
      <c r="BR21" s="25">
        <v>6.6883821932681696E-5</v>
      </c>
      <c r="BS21" s="25">
        <v>1.2533227511477799E-3</v>
      </c>
      <c r="BT21" s="25">
        <v>0.179448703230322</v>
      </c>
      <c r="BU21" s="25">
        <v>6.8249805717687098E-5</v>
      </c>
      <c r="BV21" s="25">
        <v>2.6480332016071698E-4</v>
      </c>
      <c r="BW21" s="25">
        <v>0</v>
      </c>
      <c r="BX21" s="25">
        <v>4.7927776583607503E-5</v>
      </c>
      <c r="BY21" s="25">
        <v>0.11913605531341399</v>
      </c>
      <c r="BZ21" s="25">
        <v>0</v>
      </c>
      <c r="CA21" s="25">
        <v>0</v>
      </c>
      <c r="CB21" s="25">
        <v>1.89298375921118E-3</v>
      </c>
      <c r="CC21" s="91">
        <v>0</v>
      </c>
      <c r="CD21" s="25">
        <v>2.3445320193786201E-3</v>
      </c>
      <c r="CE21" s="25">
        <v>0.41767202940965698</v>
      </c>
      <c r="CF21" s="25">
        <v>3.6062524997657497E-4</v>
      </c>
      <c r="CH21" s="22">
        <f t="shared" si="0"/>
        <v>1.3585249153933723E-6</v>
      </c>
      <c r="CI21" s="22" t="str">
        <f t="shared" si="14"/>
        <v/>
      </c>
      <c r="CJ21" s="22">
        <f t="shared" si="1"/>
        <v>-5.4621427563853257E-6</v>
      </c>
      <c r="CK21" s="22">
        <f t="shared" si="2"/>
        <v>6.9332208529361726E-5</v>
      </c>
      <c r="CL21" s="22">
        <f t="shared" si="3"/>
        <v>6.9332208529361726E-5</v>
      </c>
      <c r="CM21" s="22">
        <f t="shared" si="4"/>
        <v>-1.7180063521521144E-5</v>
      </c>
      <c r="CN21" s="22">
        <f t="shared" si="5"/>
        <v>-2.2761595513718164E-6</v>
      </c>
      <c r="CO21" s="69">
        <f t="shared" si="6"/>
        <v>4.5428154715293812E-5</v>
      </c>
      <c r="CP21" s="69">
        <f t="shared" si="7"/>
        <v>3.4081346210545903E-3</v>
      </c>
      <c r="CQ21" s="22" t="str">
        <f t="shared" si="8"/>
        <v/>
      </c>
      <c r="CR21" s="69">
        <f t="shared" si="9"/>
        <v>6.2384260710822062E-5</v>
      </c>
      <c r="CS21" s="69">
        <f t="shared" si="10"/>
        <v>-8.7098709747963728E-5</v>
      </c>
      <c r="CT21" s="22">
        <f t="shared" si="11"/>
        <v>3.6578775406683918E-5</v>
      </c>
      <c r="CU21" s="22">
        <f t="shared" si="12"/>
        <v>1.9117620606005564E-5</v>
      </c>
      <c r="CV21" s="69">
        <f t="shared" si="13"/>
        <v>2.2642511700762429E-6</v>
      </c>
    </row>
    <row r="22" spans="1:100" x14ac:dyDescent="0.25">
      <c r="A22" s="27" t="s">
        <v>21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64"/>
      <c r="O22" s="64"/>
      <c r="P22" s="64"/>
      <c r="CH22" s="22" t="str">
        <f t="shared" si="0"/>
        <v/>
      </c>
      <c r="CI22" s="22" t="str">
        <f t="shared" si="14"/>
        <v/>
      </c>
      <c r="CJ22" s="22" t="str">
        <f t="shared" si="1"/>
        <v/>
      </c>
      <c r="CK22" s="22" t="str">
        <f t="shared" si="2"/>
        <v/>
      </c>
      <c r="CL22" s="22" t="str">
        <f t="shared" si="3"/>
        <v/>
      </c>
      <c r="CM22" s="22" t="str">
        <f t="shared" si="4"/>
        <v/>
      </c>
      <c r="CN22" s="22" t="str">
        <f t="shared" si="5"/>
        <v/>
      </c>
      <c r="CO22" s="69" t="str">
        <f t="shared" si="6"/>
        <v/>
      </c>
      <c r="CP22" s="69" t="str">
        <f t="shared" si="7"/>
        <v/>
      </c>
      <c r="CQ22" s="22" t="str">
        <f t="shared" si="8"/>
        <v/>
      </c>
      <c r="CR22" s="69" t="str">
        <f t="shared" si="9"/>
        <v/>
      </c>
      <c r="CS22" s="69" t="str">
        <f t="shared" si="10"/>
        <v/>
      </c>
      <c r="CT22" s="22" t="str">
        <f t="shared" si="11"/>
        <v/>
      </c>
      <c r="CU22" s="22" t="str">
        <f t="shared" si="12"/>
        <v/>
      </c>
      <c r="CV22" s="69" t="str">
        <f t="shared" si="13"/>
        <v/>
      </c>
    </row>
    <row r="23" spans="1:100" x14ac:dyDescent="0.25">
      <c r="A23" s="27" t="s">
        <v>22</v>
      </c>
      <c r="B23" s="25">
        <v>11306.941648</v>
      </c>
      <c r="C23" s="25">
        <v>6.4572200000000005E-5</v>
      </c>
      <c r="D23" s="25">
        <v>7935.1758164000003</v>
      </c>
      <c r="E23" s="25">
        <v>111.29484857</v>
      </c>
      <c r="F23" s="25">
        <v>111.26730897</v>
      </c>
      <c r="G23" s="25">
        <v>51.977436347999998</v>
      </c>
      <c r="H23" s="25">
        <v>14610.354385000001</v>
      </c>
      <c r="I23" s="25">
        <v>17.867148566000001</v>
      </c>
      <c r="J23" s="25">
        <v>144.8479644</v>
      </c>
      <c r="K23" s="25">
        <v>3.1578900000000002E-4</v>
      </c>
      <c r="L23" s="25">
        <v>124.59576909</v>
      </c>
      <c r="M23" s="25">
        <v>12.608632739000001</v>
      </c>
      <c r="N23" s="64">
        <v>13.93851241</v>
      </c>
      <c r="O23" s="64">
        <v>2.4557667451</v>
      </c>
      <c r="P23" s="64">
        <v>0.40390564540000001</v>
      </c>
      <c r="R23" s="27" t="s">
        <v>22</v>
      </c>
      <c r="S23" s="91">
        <v>0</v>
      </c>
      <c r="T23" s="25">
        <v>0</v>
      </c>
      <c r="U23" s="25">
        <v>13.976847482673801</v>
      </c>
      <c r="V23" s="25">
        <v>17.916113379432701</v>
      </c>
      <c r="W23" s="25">
        <v>17.916113379432701</v>
      </c>
      <c r="X23" s="25">
        <v>8.67482365864614E-2</v>
      </c>
      <c r="Y23" s="91">
        <v>0</v>
      </c>
      <c r="Z23" s="25">
        <v>147.00857039772399</v>
      </c>
      <c r="AA23" s="25">
        <v>2.46251809657721</v>
      </c>
      <c r="AB23" s="25">
        <v>42437.175305828001</v>
      </c>
      <c r="AC23" s="25">
        <v>3.1652344994626198E-4</v>
      </c>
      <c r="AD23" s="25">
        <v>11338.0251829957</v>
      </c>
      <c r="AE23" s="25">
        <v>7.2370317157596897</v>
      </c>
      <c r="AF23" s="25">
        <v>6946.0365483789001</v>
      </c>
      <c r="AG23" s="25">
        <v>7.3056449684924196</v>
      </c>
      <c r="AH23" s="25">
        <v>0</v>
      </c>
      <c r="AI23" s="91">
        <v>0</v>
      </c>
      <c r="AJ23" s="25">
        <v>124.93781221115999</v>
      </c>
      <c r="AK23" s="25">
        <v>124.93781221115999</v>
      </c>
      <c r="AL23" s="25">
        <v>0</v>
      </c>
      <c r="AM23" s="25">
        <v>2.4965484582631898</v>
      </c>
      <c r="AN23" s="25">
        <v>0</v>
      </c>
      <c r="AO23" s="91">
        <v>0</v>
      </c>
      <c r="AP23" s="25">
        <v>0</v>
      </c>
      <c r="AQ23" s="25">
        <v>12.6432993037347</v>
      </c>
      <c r="AR23" s="25">
        <v>0.40501415598061502</v>
      </c>
      <c r="AS23" s="25">
        <v>6.4763856324784902E-5</v>
      </c>
      <c r="AT23" s="25">
        <v>0</v>
      </c>
      <c r="AU23" s="91">
        <v>21596.757840734801</v>
      </c>
      <c r="AV23" s="25">
        <v>7161.28061111239</v>
      </c>
      <c r="AW23" s="25">
        <v>795.69830137954295</v>
      </c>
      <c r="AX23" s="25">
        <v>7956.9789124919398</v>
      </c>
      <c r="AY23" s="25">
        <v>0</v>
      </c>
      <c r="AZ23" s="25">
        <v>17.8005647489137</v>
      </c>
      <c r="BA23" s="25">
        <v>0.82392769730540105</v>
      </c>
      <c r="BB23" s="25">
        <v>8437.0751654669402</v>
      </c>
      <c r="BC23" s="25">
        <v>1.1116361672867101</v>
      </c>
      <c r="BD23" s="25">
        <v>2.9128891940453099</v>
      </c>
      <c r="BE23" s="25">
        <v>7.0403620314489297</v>
      </c>
      <c r="BF23" s="25">
        <v>1.6468662323561301</v>
      </c>
      <c r="BG23" s="25">
        <v>0.487480906871255</v>
      </c>
      <c r="BH23" s="25">
        <v>0.38773476581953997</v>
      </c>
      <c r="BI23" s="25">
        <v>111.607938667559</v>
      </c>
      <c r="BJ23" s="25">
        <v>111.580334922898</v>
      </c>
      <c r="BK23" s="25">
        <v>2.76037446606811E-2</v>
      </c>
      <c r="BL23" s="25">
        <v>0</v>
      </c>
      <c r="BM23" s="25">
        <v>0</v>
      </c>
      <c r="BN23" s="25">
        <v>8.7450568434222404</v>
      </c>
      <c r="BO23" s="25">
        <v>0</v>
      </c>
      <c r="BP23" s="25">
        <v>19.0291177590017</v>
      </c>
      <c r="BQ23" s="25">
        <v>4.7038672566235098</v>
      </c>
      <c r="BR23" s="25">
        <v>2.5455369782348698</v>
      </c>
      <c r="BS23" s="25">
        <v>47.5573318611969</v>
      </c>
      <c r="BT23" s="25">
        <v>5599.3896349517599</v>
      </c>
      <c r="BU23" s="25">
        <v>2.5732332436052099</v>
      </c>
      <c r="BV23" s="25">
        <v>12.0152939856809</v>
      </c>
      <c r="BW23" s="25">
        <v>0</v>
      </c>
      <c r="BX23" s="25">
        <v>52.116991097692299</v>
      </c>
      <c r="BY23" s="25">
        <v>4836.0953590177096</v>
      </c>
      <c r="BZ23" s="25">
        <v>0</v>
      </c>
      <c r="CA23" s="25">
        <v>0</v>
      </c>
      <c r="CB23" s="25">
        <v>85.7916367178684</v>
      </c>
      <c r="CC23" s="91">
        <v>0</v>
      </c>
      <c r="CD23" s="25">
        <v>199.829689311425</v>
      </c>
      <c r="CE23" s="25">
        <v>14650.322177578901</v>
      </c>
      <c r="CF23" s="25">
        <v>41.910866054656502</v>
      </c>
      <c r="CH23" s="22">
        <f t="shared" si="0"/>
        <v>2.7490665436659257E-3</v>
      </c>
      <c r="CI23" s="22">
        <f t="shared" si="14"/>
        <v>2.968093464136221E-3</v>
      </c>
      <c r="CJ23" s="22">
        <f t="shared" si="1"/>
        <v>2.7476512929780423E-3</v>
      </c>
      <c r="CK23" s="22">
        <f t="shared" si="2"/>
        <v>2.8131589339651865E-3</v>
      </c>
      <c r="CL23" s="22">
        <f t="shared" si="3"/>
        <v>2.8132787230650135E-3</v>
      </c>
      <c r="CM23" s="22">
        <f t="shared" si="4"/>
        <v>2.6849102129230225E-3</v>
      </c>
      <c r="CN23" s="22">
        <f t="shared" si="5"/>
        <v>2.735579954168245E-3</v>
      </c>
      <c r="CO23" s="69">
        <f t="shared" si="6"/>
        <v>2.7404939994665591E-3</v>
      </c>
      <c r="CP23" s="69">
        <f t="shared" si="7"/>
        <v>1.4916371152841628E-2</v>
      </c>
      <c r="CQ23" s="22">
        <f t="shared" si="8"/>
        <v>2.3257616518053319E-3</v>
      </c>
      <c r="CR23" s="69">
        <f t="shared" si="9"/>
        <v>2.7452225999176501E-3</v>
      </c>
      <c r="CS23" s="69">
        <f t="shared" si="10"/>
        <v>2.7494309218375223E-3</v>
      </c>
      <c r="CT23" s="22">
        <f t="shared" si="11"/>
        <v>2.7502987080815183E-3</v>
      </c>
      <c r="CU23" s="22">
        <f t="shared" si="12"/>
        <v>2.7491827107281055E-3</v>
      </c>
      <c r="CV23" s="69">
        <f t="shared" si="13"/>
        <v>2.7444790466278723E-3</v>
      </c>
    </row>
    <row r="24" spans="1:100" x14ac:dyDescent="0.25">
      <c r="A24" s="27" t="s">
        <v>23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64"/>
      <c r="O24" s="64"/>
      <c r="P24" s="64"/>
      <c r="R24" s="27"/>
      <c r="CH24" s="22" t="str">
        <f t="shared" si="0"/>
        <v/>
      </c>
      <c r="CI24" s="22" t="str">
        <f t="shared" si="14"/>
        <v/>
      </c>
      <c r="CJ24" s="22" t="str">
        <f t="shared" si="1"/>
        <v/>
      </c>
      <c r="CK24" s="22" t="str">
        <f t="shared" si="2"/>
        <v/>
      </c>
      <c r="CL24" s="22" t="str">
        <f t="shared" si="3"/>
        <v/>
      </c>
      <c r="CM24" s="22" t="str">
        <f t="shared" si="4"/>
        <v/>
      </c>
      <c r="CN24" s="22" t="str">
        <f t="shared" si="5"/>
        <v/>
      </c>
      <c r="CO24" s="69" t="str">
        <f t="shared" si="6"/>
        <v/>
      </c>
      <c r="CP24" s="69" t="str">
        <f t="shared" si="7"/>
        <v/>
      </c>
      <c r="CQ24" s="22" t="str">
        <f t="shared" si="8"/>
        <v/>
      </c>
      <c r="CR24" s="69" t="str">
        <f t="shared" si="9"/>
        <v/>
      </c>
      <c r="CS24" s="69" t="str">
        <f t="shared" si="10"/>
        <v/>
      </c>
      <c r="CT24" s="22" t="str">
        <f t="shared" si="11"/>
        <v/>
      </c>
      <c r="CU24" s="22" t="str">
        <f t="shared" si="12"/>
        <v/>
      </c>
      <c r="CV24" s="69" t="str">
        <f t="shared" si="13"/>
        <v/>
      </c>
    </row>
    <row r="25" spans="1:100" x14ac:dyDescent="0.25">
      <c r="A25" s="27" t="s">
        <v>24</v>
      </c>
      <c r="B25" s="25">
        <v>1861.7748875</v>
      </c>
      <c r="C25" s="25">
        <v>3.5537559999999999E-3</v>
      </c>
      <c r="D25" s="25">
        <v>1438.0133112999999</v>
      </c>
      <c r="E25" s="25">
        <v>24.691278310000001</v>
      </c>
      <c r="F25" s="25">
        <v>24.505766297000001</v>
      </c>
      <c r="G25" s="25">
        <v>163.14584072</v>
      </c>
      <c r="H25" s="25">
        <v>8629.8580399000002</v>
      </c>
      <c r="I25" s="25">
        <v>3.9152400199000001</v>
      </c>
      <c r="J25" s="25">
        <v>88.231697513</v>
      </c>
      <c r="K25" s="25">
        <v>2.1272168999999998E-3</v>
      </c>
      <c r="L25" s="25">
        <v>32.713207111999999</v>
      </c>
      <c r="M25" s="25">
        <v>2.0301346005999998</v>
      </c>
      <c r="N25" s="64">
        <v>2.2904880062999999</v>
      </c>
      <c r="O25" s="64">
        <v>0.40875240759999998</v>
      </c>
      <c r="P25" s="64">
        <v>0.10802351120000001</v>
      </c>
      <c r="R25" s="27" t="s">
        <v>24</v>
      </c>
      <c r="S25" s="91">
        <v>0</v>
      </c>
      <c r="T25" s="25">
        <v>0</v>
      </c>
      <c r="U25" s="25">
        <v>2.2968921428195399</v>
      </c>
      <c r="V25" s="25">
        <v>3.9257607702758701</v>
      </c>
      <c r="W25" s="25">
        <v>3.9257607702758701</v>
      </c>
      <c r="X25" s="25">
        <v>1.5097886650614199E-2</v>
      </c>
      <c r="Y25" s="91">
        <v>0</v>
      </c>
      <c r="Z25" s="25">
        <v>88.641764677406499</v>
      </c>
      <c r="AA25" s="25">
        <v>0.409888933689881</v>
      </c>
      <c r="AB25" s="25">
        <v>8397.3761815570906</v>
      </c>
      <c r="AC25" s="25">
        <v>2.1322298546101299E-3</v>
      </c>
      <c r="AD25" s="25">
        <v>1866.9681549941799</v>
      </c>
      <c r="AE25" s="25">
        <v>11.285497094717799</v>
      </c>
      <c r="AF25" s="25">
        <v>1598.1375369520099</v>
      </c>
      <c r="AG25" s="25">
        <v>18.1642952861434</v>
      </c>
      <c r="AH25" s="25">
        <v>0</v>
      </c>
      <c r="AI25" s="91">
        <v>0</v>
      </c>
      <c r="AJ25" s="25">
        <v>32.803500123954002</v>
      </c>
      <c r="AK25" s="25">
        <v>32.803500123954002</v>
      </c>
      <c r="AL25" s="25">
        <v>0</v>
      </c>
      <c r="AM25" s="25">
        <v>1.5250401268318401</v>
      </c>
      <c r="AN25" s="25">
        <v>0</v>
      </c>
      <c r="AO25" s="91">
        <v>0</v>
      </c>
      <c r="AP25" s="25">
        <v>0</v>
      </c>
      <c r="AQ25" s="25">
        <v>2.0358173502372701</v>
      </c>
      <c r="AR25" s="25">
        <v>0.10830844883766599</v>
      </c>
      <c r="AS25" s="25">
        <v>3.5588331839702001E-3</v>
      </c>
      <c r="AT25" s="25">
        <v>0</v>
      </c>
      <c r="AU25" s="91">
        <v>10252.1410735517</v>
      </c>
      <c r="AV25" s="25">
        <v>1297.7621039159501</v>
      </c>
      <c r="AW25" s="25">
        <v>144.19573230126099</v>
      </c>
      <c r="AX25" s="25">
        <v>1441.9578362172199</v>
      </c>
      <c r="AY25" s="25">
        <v>0</v>
      </c>
      <c r="AZ25" s="25">
        <v>34.582956951487802</v>
      </c>
      <c r="BA25" s="25">
        <v>0.12814805792644199</v>
      </c>
      <c r="BB25" s="25">
        <v>5917.12264434183</v>
      </c>
      <c r="BC25" s="25">
        <v>0.172896138196729</v>
      </c>
      <c r="BD25" s="25">
        <v>0.45305155064292202</v>
      </c>
      <c r="BE25" s="25">
        <v>1.09500824109746</v>
      </c>
      <c r="BF25" s="25">
        <v>0.256141486918324</v>
      </c>
      <c r="BG25" s="25">
        <v>0.48295106367499402</v>
      </c>
      <c r="BH25" s="25">
        <v>6.0305266920198101E-2</v>
      </c>
      <c r="BI25" s="25">
        <v>24.7593628338442</v>
      </c>
      <c r="BJ25" s="25">
        <v>24.5734108069699</v>
      </c>
      <c r="BK25" s="25">
        <v>0.18595202687434201</v>
      </c>
      <c r="BL25" s="25">
        <v>0</v>
      </c>
      <c r="BM25" s="25">
        <v>0</v>
      </c>
      <c r="BN25" s="25">
        <v>6.1020614358702998</v>
      </c>
      <c r="BO25" s="25">
        <v>0</v>
      </c>
      <c r="BP25" s="25">
        <v>3.06072064705655</v>
      </c>
      <c r="BQ25" s="25">
        <v>0.731606527334556</v>
      </c>
      <c r="BR25" s="25">
        <v>0.41576556987824898</v>
      </c>
      <c r="BS25" s="25">
        <v>7.6493805065118901</v>
      </c>
      <c r="BT25" s="25">
        <v>2063.4658505694501</v>
      </c>
      <c r="BU25" s="25">
        <v>0.40022207686414502</v>
      </c>
      <c r="BV25" s="25">
        <v>3.5651522380771201</v>
      </c>
      <c r="BW25" s="25">
        <v>0</v>
      </c>
      <c r="BX25" s="25">
        <v>163.59526238021999</v>
      </c>
      <c r="BY25" s="25">
        <v>3364.0853075599798</v>
      </c>
      <c r="BZ25" s="25">
        <v>0</v>
      </c>
      <c r="CA25" s="25">
        <v>0</v>
      </c>
      <c r="CB25" s="25">
        <v>114.520620766069</v>
      </c>
      <c r="CC25" s="91">
        <v>0</v>
      </c>
      <c r="CD25" s="25">
        <v>348.72983166444499</v>
      </c>
      <c r="CE25" s="25">
        <v>8653.8569324338405</v>
      </c>
      <c r="CF25" s="25">
        <v>71.312280844438803</v>
      </c>
      <c r="CH25" s="22">
        <f t="shared" si="0"/>
        <v>2.7894175225198718E-3</v>
      </c>
      <c r="CI25" s="22">
        <f t="shared" si="14"/>
        <v>1.4286810828318596E-3</v>
      </c>
      <c r="CJ25" s="22">
        <f t="shared" si="1"/>
        <v>2.7430378329766658E-3</v>
      </c>
      <c r="CK25" s="22">
        <f t="shared" si="2"/>
        <v>2.7574321179079909E-3</v>
      </c>
      <c r="CL25" s="22">
        <f t="shared" si="3"/>
        <v>2.7603507333773866E-3</v>
      </c>
      <c r="CM25" s="22">
        <f t="shared" si="4"/>
        <v>2.7547233704309968E-3</v>
      </c>
      <c r="CN25" s="22">
        <f t="shared" si="5"/>
        <v>2.7809139412122187E-3</v>
      </c>
      <c r="CO25" s="69">
        <f t="shared" si="6"/>
        <v>2.6871278190854519E-3</v>
      </c>
      <c r="CP25" s="69">
        <f t="shared" si="7"/>
        <v>4.6476173072163753E-3</v>
      </c>
      <c r="CQ25" s="22">
        <f t="shared" si="8"/>
        <v>2.3565789695117966E-3</v>
      </c>
      <c r="CR25" s="69">
        <f t="shared" si="9"/>
        <v>2.760139403173387E-3</v>
      </c>
      <c r="CS25" s="69">
        <f t="shared" si="10"/>
        <v>2.7991984549156027E-3</v>
      </c>
      <c r="CT25" s="22">
        <f t="shared" si="11"/>
        <v>2.7959703355465554E-3</v>
      </c>
      <c r="CU25" s="22">
        <f t="shared" si="12"/>
        <v>2.7804755855853169E-3</v>
      </c>
      <c r="CV25" s="69">
        <f t="shared" si="13"/>
        <v>2.6377372342437657E-3</v>
      </c>
    </row>
    <row r="26" spans="1:100" x14ac:dyDescent="0.25">
      <c r="A26" s="27" t="s">
        <v>25</v>
      </c>
      <c r="B26" s="25">
        <v>566.60028179000005</v>
      </c>
      <c r="C26" s="25"/>
      <c r="D26" s="25">
        <v>369.43265867999997</v>
      </c>
      <c r="E26" s="25">
        <v>8.1720967869999992</v>
      </c>
      <c r="F26" s="25">
        <v>8.1716068958000001</v>
      </c>
      <c r="G26" s="25">
        <v>0.69600841079999998</v>
      </c>
      <c r="H26" s="25">
        <v>843.28103037999995</v>
      </c>
      <c r="I26" s="25">
        <v>0.41870858309999998</v>
      </c>
      <c r="J26" s="25">
        <v>1.2243951152000001</v>
      </c>
      <c r="K26" s="25">
        <v>5.6173959999999997E-6</v>
      </c>
      <c r="L26" s="25">
        <v>3.0612626798</v>
      </c>
      <c r="M26" s="25">
        <v>0.44247260980000003</v>
      </c>
      <c r="N26" s="64">
        <v>0.39393651219999998</v>
      </c>
      <c r="O26" s="64">
        <v>9.58449101E-2</v>
      </c>
      <c r="P26" s="64">
        <v>1.4577923899999999E-2</v>
      </c>
      <c r="R26" s="27" t="s">
        <v>25</v>
      </c>
      <c r="S26" s="91">
        <v>0</v>
      </c>
      <c r="T26" s="25">
        <v>0</v>
      </c>
      <c r="U26" s="25">
        <v>0.39501544501785602</v>
      </c>
      <c r="V26" s="25">
        <v>0.41985399895929298</v>
      </c>
      <c r="W26" s="25">
        <v>0.41985399895929298</v>
      </c>
      <c r="X26" s="25">
        <v>3.48690027058979E-4</v>
      </c>
      <c r="Y26" s="91">
        <v>0</v>
      </c>
      <c r="Z26" s="25">
        <v>1.2281387819846701</v>
      </c>
      <c r="AA26" s="25">
        <v>9.6107726808121796E-2</v>
      </c>
      <c r="AB26" s="25">
        <v>2157.6455213465401</v>
      </c>
      <c r="AC26" s="25">
        <v>5.6293325143162504E-6</v>
      </c>
      <c r="AD26" s="25">
        <v>568.15131540358402</v>
      </c>
      <c r="AE26" s="25">
        <v>4.4844547361232702E-2</v>
      </c>
      <c r="AF26" s="25">
        <v>349.368849956286</v>
      </c>
      <c r="AG26" s="25">
        <v>5.5376845764513197E-2</v>
      </c>
      <c r="AH26" s="25">
        <v>0</v>
      </c>
      <c r="AI26" s="91">
        <v>0</v>
      </c>
      <c r="AJ26" s="25">
        <v>3.0696555743880101</v>
      </c>
      <c r="AK26" s="25">
        <v>3.0696555743880101</v>
      </c>
      <c r="AL26" s="25">
        <v>0</v>
      </c>
      <c r="AM26" s="25">
        <v>1.1216612002590399E-2</v>
      </c>
      <c r="AN26" s="25">
        <v>0</v>
      </c>
      <c r="AO26" s="91">
        <v>0</v>
      </c>
      <c r="AP26" s="25">
        <v>0</v>
      </c>
      <c r="AQ26" s="25">
        <v>0.44368632373585998</v>
      </c>
      <c r="AR26" s="25">
        <v>1.4617121495223401E-2</v>
      </c>
      <c r="AS26" s="25">
        <v>0</v>
      </c>
      <c r="AT26" s="25">
        <v>0</v>
      </c>
      <c r="AU26" s="91">
        <v>1194.9477166178899</v>
      </c>
      <c r="AV26" s="25">
        <v>333.40000204368403</v>
      </c>
      <c r="AW26" s="25">
        <v>37.044301084784202</v>
      </c>
      <c r="AX26" s="25">
        <v>370.44430312846799</v>
      </c>
      <c r="AY26" s="25">
        <v>0</v>
      </c>
      <c r="AZ26" s="25">
        <v>8.5620999113190793E-2</v>
      </c>
      <c r="BA26" s="25">
        <v>2.26568919239186E-2</v>
      </c>
      <c r="BB26" s="25">
        <v>535.424355080277</v>
      </c>
      <c r="BC26" s="25">
        <v>3.05686410158897E-2</v>
      </c>
      <c r="BD26" s="25">
        <v>8.0100951514850596E-2</v>
      </c>
      <c r="BE26" s="25">
        <v>0.19359974161830201</v>
      </c>
      <c r="BF26" s="25">
        <v>4.5286671737297099E-2</v>
      </c>
      <c r="BG26" s="25">
        <v>0.30250616533562402</v>
      </c>
      <c r="BH26" s="25">
        <v>1.0662200080468601E-2</v>
      </c>
      <c r="BI26" s="25">
        <v>8.1949638681746109</v>
      </c>
      <c r="BJ26" s="25">
        <v>8.1944729242877603</v>
      </c>
      <c r="BK26" s="25">
        <v>4.9094388685879905E-4</v>
      </c>
      <c r="BL26" s="25">
        <v>0</v>
      </c>
      <c r="BM26" s="25">
        <v>0</v>
      </c>
      <c r="BN26" s="25">
        <v>3.6076862439304</v>
      </c>
      <c r="BO26" s="25">
        <v>0</v>
      </c>
      <c r="BP26" s="25">
        <v>0.59503655075866302</v>
      </c>
      <c r="BQ26" s="25">
        <v>0.12934985102266899</v>
      </c>
      <c r="BR26" s="25">
        <v>8.40950688558562E-2</v>
      </c>
      <c r="BS26" s="25">
        <v>1.4871725610542399</v>
      </c>
      <c r="BT26" s="25">
        <v>294.93044783214799</v>
      </c>
      <c r="BU26" s="25">
        <v>7.0760410610845703E-2</v>
      </c>
      <c r="BV26" s="25">
        <v>1.53499097482872</v>
      </c>
      <c r="BW26" s="25">
        <v>0</v>
      </c>
      <c r="BX26" s="25">
        <v>0.698020272910156</v>
      </c>
      <c r="BY26" s="25">
        <v>356.44260959925299</v>
      </c>
      <c r="BZ26" s="25">
        <v>0</v>
      </c>
      <c r="CA26" s="25">
        <v>0</v>
      </c>
      <c r="CB26" s="25">
        <v>2.87865387811416</v>
      </c>
      <c r="CC26" s="91">
        <v>0</v>
      </c>
      <c r="CD26" s="25">
        <v>13.04723974362</v>
      </c>
      <c r="CE26" s="25">
        <v>845.57401731730795</v>
      </c>
      <c r="CF26" s="25">
        <v>0.65258095198438104</v>
      </c>
      <c r="CH26" s="22">
        <f t="shared" si="0"/>
        <v>2.7374388319821377E-3</v>
      </c>
      <c r="CI26" s="22" t="str">
        <f t="shared" si="14"/>
        <v/>
      </c>
      <c r="CJ26" s="22">
        <f t="shared" si="1"/>
        <v>2.7383730828851767E-3</v>
      </c>
      <c r="CK26" s="22">
        <f t="shared" si="2"/>
        <v>2.7981902038884494E-3</v>
      </c>
      <c r="CL26" s="22">
        <f t="shared" si="3"/>
        <v>2.7982291340412821E-3</v>
      </c>
      <c r="CM26" s="22">
        <f t="shared" si="4"/>
        <v>2.8905715490471864E-3</v>
      </c>
      <c r="CN26" s="22">
        <f t="shared" si="5"/>
        <v>2.7191254809499667E-3</v>
      </c>
      <c r="CO26" s="69">
        <f t="shared" si="6"/>
        <v>2.7355920215742257E-3</v>
      </c>
      <c r="CP26" s="69">
        <f t="shared" si="7"/>
        <v>3.0575642929271743E-3</v>
      </c>
      <c r="CQ26" s="22">
        <f t="shared" si="8"/>
        <v>2.1249195029602159E-3</v>
      </c>
      <c r="CR26" s="69">
        <f t="shared" si="9"/>
        <v>2.7416446956320647E-3</v>
      </c>
      <c r="CS26" s="69">
        <f t="shared" si="10"/>
        <v>2.7430261421346634E-3</v>
      </c>
      <c r="CT26" s="22">
        <f t="shared" si="11"/>
        <v>2.7388494959011763E-3</v>
      </c>
      <c r="CU26" s="22">
        <f t="shared" si="12"/>
        <v>2.7421039661635234E-3</v>
      </c>
      <c r="CV26" s="69">
        <f t="shared" si="13"/>
        <v>2.6888324765779108E-3</v>
      </c>
    </row>
    <row r="27" spans="1:100" x14ac:dyDescent="0.25">
      <c r="A27" s="27" t="s">
        <v>26</v>
      </c>
      <c r="B27" s="25">
        <v>5234.1049142000002</v>
      </c>
      <c r="C27" s="25">
        <v>8.7343127699999995E-2</v>
      </c>
      <c r="D27" s="25">
        <v>4217.7350078999998</v>
      </c>
      <c r="E27" s="25">
        <v>81.452702650999996</v>
      </c>
      <c r="F27" s="25">
        <v>80.830587687999994</v>
      </c>
      <c r="G27" s="25">
        <v>382.50245394000001</v>
      </c>
      <c r="H27" s="25">
        <v>28417.250059000002</v>
      </c>
      <c r="I27" s="25">
        <v>3.6562157069999999</v>
      </c>
      <c r="J27" s="25">
        <v>1.6916970752</v>
      </c>
      <c r="K27" s="25">
        <v>7.1337665999999999E-3</v>
      </c>
      <c r="L27" s="25">
        <v>10.705161319</v>
      </c>
      <c r="M27" s="25">
        <v>1.2644408399999999E-2</v>
      </c>
      <c r="N27" s="64">
        <v>6.8916458900000005E-2</v>
      </c>
      <c r="O27" s="64">
        <v>7.3110635500000007E-2</v>
      </c>
      <c r="P27" s="64">
        <v>0.16054457220000001</v>
      </c>
      <c r="R27" s="27" t="s">
        <v>26</v>
      </c>
      <c r="S27" s="91">
        <v>0</v>
      </c>
      <c r="T27" s="25">
        <v>0</v>
      </c>
      <c r="U27" s="25">
        <v>6.9104620957159704E-2</v>
      </c>
      <c r="V27" s="25">
        <v>45.513739477787901</v>
      </c>
      <c r="W27" s="25">
        <v>45.513739477787901</v>
      </c>
      <c r="X27" s="25">
        <v>0.122783687302974</v>
      </c>
      <c r="Y27" s="91">
        <v>0</v>
      </c>
      <c r="Z27" s="25">
        <v>135.48217537353801</v>
      </c>
      <c r="AA27" s="25">
        <v>7.3285627736040596E-2</v>
      </c>
      <c r="AB27" s="25">
        <v>89105.119343142404</v>
      </c>
      <c r="AC27" s="25">
        <v>7.1506443626647197E-3</v>
      </c>
      <c r="AD27" s="25">
        <v>5247.6528238760602</v>
      </c>
      <c r="AE27" s="25">
        <v>56.829138141200602</v>
      </c>
      <c r="AF27" s="25">
        <v>13735.1168484506</v>
      </c>
      <c r="AG27" s="25">
        <v>91.276480928736106</v>
      </c>
      <c r="AH27" s="25">
        <v>0</v>
      </c>
      <c r="AI27" s="91">
        <v>0</v>
      </c>
      <c r="AJ27" s="25">
        <v>86.311691585908406</v>
      </c>
      <c r="AK27" s="25">
        <v>86.311691585908406</v>
      </c>
      <c r="AL27" s="25">
        <v>0</v>
      </c>
      <c r="AM27" s="25">
        <v>5.7657181004429896</v>
      </c>
      <c r="AN27" s="25">
        <v>0</v>
      </c>
      <c r="AO27" s="91">
        <v>0</v>
      </c>
      <c r="AP27" s="25">
        <v>0</v>
      </c>
      <c r="AQ27" s="25">
        <v>2.7210676110569199</v>
      </c>
      <c r="AR27" s="25">
        <v>0.16092673637142199</v>
      </c>
      <c r="AS27" s="25">
        <v>8.7581346142187405E-2</v>
      </c>
      <c r="AT27" s="25">
        <v>0</v>
      </c>
      <c r="AU27" s="91">
        <v>42227.420312725597</v>
      </c>
      <c r="AV27" s="25">
        <v>3805.4456086004502</v>
      </c>
      <c r="AW27" s="25">
        <v>422.827999333322</v>
      </c>
      <c r="AX27" s="25">
        <v>4228.2736079337701</v>
      </c>
      <c r="AY27" s="25">
        <v>0</v>
      </c>
      <c r="AZ27" s="25">
        <v>33.024256325332097</v>
      </c>
      <c r="BA27" s="25">
        <v>0.32092179675589799</v>
      </c>
      <c r="BB27" s="25">
        <v>15133.5424861349</v>
      </c>
      <c r="BC27" s="25">
        <v>0.43298498676675601</v>
      </c>
      <c r="BD27" s="25">
        <v>1.1345779915783401</v>
      </c>
      <c r="BE27" s="25">
        <v>2.74222623665514</v>
      </c>
      <c r="BF27" s="25">
        <v>0.64145815969179498</v>
      </c>
      <c r="BG27" s="25">
        <v>2.30942842066391</v>
      </c>
      <c r="BH27" s="25">
        <v>0.151023507917348</v>
      </c>
      <c r="BI27" s="25">
        <v>81.667042137568401</v>
      </c>
      <c r="BJ27" s="25">
        <v>81.043444699118695</v>
      </c>
      <c r="BK27" s="25">
        <v>0.62359743844970905</v>
      </c>
      <c r="BL27" s="25">
        <v>0</v>
      </c>
      <c r="BM27" s="25">
        <v>0</v>
      </c>
      <c r="BN27" s="25">
        <v>28.093040959120799</v>
      </c>
      <c r="BO27" s="25">
        <v>0</v>
      </c>
      <c r="BP27" s="25">
        <v>7.9380099377745399</v>
      </c>
      <c r="BQ27" s="25">
        <v>1.8321590393359599</v>
      </c>
      <c r="BR27" s="25">
        <v>1.0948380331685299</v>
      </c>
      <c r="BS27" s="25">
        <v>19.839018578349499</v>
      </c>
      <c r="BT27" s="25">
        <v>12275.678444888599</v>
      </c>
      <c r="BU27" s="25">
        <v>1.0022790110286199</v>
      </c>
      <c r="BV27" s="25">
        <v>13.511478040311401</v>
      </c>
      <c r="BW27" s="25">
        <v>0</v>
      </c>
      <c r="BX27" s="25">
        <v>383.36601200092099</v>
      </c>
      <c r="BY27" s="25">
        <v>8123.6445574058398</v>
      </c>
      <c r="BZ27" s="25">
        <v>0</v>
      </c>
      <c r="CA27" s="25">
        <v>0</v>
      </c>
      <c r="CB27" s="25">
        <v>219.299326245392</v>
      </c>
      <c r="CC27" s="91">
        <v>0</v>
      </c>
      <c r="CD27" s="25">
        <v>289.849812976186</v>
      </c>
      <c r="CE27" s="25">
        <v>28493.699721997102</v>
      </c>
      <c r="CF27" s="25">
        <v>159.32741605287001</v>
      </c>
      <c r="CH27" s="22">
        <f t="shared" si="0"/>
        <v>2.5883909279894052E-3</v>
      </c>
      <c r="CI27" s="22">
        <f t="shared" si="14"/>
        <v>2.7273862118336995E-3</v>
      </c>
      <c r="CJ27" s="22">
        <f t="shared" si="1"/>
        <v>2.4986396760420118E-3</v>
      </c>
      <c r="CK27" s="22">
        <f t="shared" si="2"/>
        <v>2.6314594800713391E-3</v>
      </c>
      <c r="CL27" s="22">
        <f t="shared" si="3"/>
        <v>2.6333720588586139E-3</v>
      </c>
      <c r="CM27" s="22">
        <f t="shared" si="4"/>
        <v>2.257653649083357E-3</v>
      </c>
      <c r="CN27" s="22">
        <f t="shared" si="5"/>
        <v>2.6902554905339142E-3</v>
      </c>
      <c r="CO27" s="69">
        <f t="shared" si="6"/>
        <v>11.448319006630181</v>
      </c>
      <c r="CP27" s="69">
        <f t="shared" si="7"/>
        <v>79.086545847766914</v>
      </c>
      <c r="CQ27" s="22">
        <f t="shared" si="8"/>
        <v>2.3658977944021583E-3</v>
      </c>
      <c r="CR27" s="69">
        <f t="shared" si="9"/>
        <v>7.0626240944840832</v>
      </c>
      <c r="CS27" s="69">
        <f t="shared" si="10"/>
        <v>214.19928216308799</v>
      </c>
      <c r="CT27" s="22">
        <f t="shared" si="11"/>
        <v>2.730292010979967E-3</v>
      </c>
      <c r="CU27" s="22">
        <f t="shared" si="12"/>
        <v>2.3935263979559945E-3</v>
      </c>
      <c r="CV27" s="69">
        <f t="shared" si="13"/>
        <v>2.3804241163998571E-3</v>
      </c>
    </row>
    <row r="28" spans="1:100" x14ac:dyDescent="0.25">
      <c r="A28" s="27" t="s">
        <v>27</v>
      </c>
      <c r="B28" s="25">
        <v>429.48998673</v>
      </c>
      <c r="C28" s="25"/>
      <c r="D28" s="25">
        <v>309.81571996999998</v>
      </c>
      <c r="E28" s="25">
        <v>16.907112161000001</v>
      </c>
      <c r="F28" s="25">
        <v>16.874338426000001</v>
      </c>
      <c r="G28" s="25">
        <v>0.10104884660000001</v>
      </c>
      <c r="H28" s="25">
        <v>2076.7389201999999</v>
      </c>
      <c r="I28" s="25">
        <v>0.47201291680000002</v>
      </c>
      <c r="J28" s="25">
        <v>2.1971377477999998</v>
      </c>
      <c r="K28" s="25">
        <v>3.7580550000000001E-4</v>
      </c>
      <c r="L28" s="25">
        <v>2.9838653259000001</v>
      </c>
      <c r="M28" s="25">
        <v>0.24628431379999999</v>
      </c>
      <c r="N28" s="64">
        <v>0.2711792421</v>
      </c>
      <c r="O28" s="64">
        <v>5.3899695499999997E-2</v>
      </c>
      <c r="P28" s="64">
        <v>1.7906806099999999E-2</v>
      </c>
      <c r="R28" s="27" t="s">
        <v>27</v>
      </c>
      <c r="S28" s="91">
        <v>0</v>
      </c>
      <c r="T28" s="25">
        <v>0</v>
      </c>
      <c r="U28" s="25">
        <v>0.27193627309733298</v>
      </c>
      <c r="V28" s="25">
        <v>0.47321796917475401</v>
      </c>
      <c r="W28" s="25">
        <v>0.47321796917475401</v>
      </c>
      <c r="X28" s="25">
        <v>8.3106989728219801E-4</v>
      </c>
      <c r="Y28" s="91">
        <v>0</v>
      </c>
      <c r="Z28" s="25">
        <v>8.8214484212289808</v>
      </c>
      <c r="AA28" s="25">
        <v>5.4048800366226599E-2</v>
      </c>
      <c r="AB28" s="25">
        <v>5592.4481759322398</v>
      </c>
      <c r="AC28" s="25">
        <v>3.76605051275649E-4</v>
      </c>
      <c r="AD28" s="25">
        <v>430.683538942111</v>
      </c>
      <c r="AE28" s="25">
        <v>0.75448362429610305</v>
      </c>
      <c r="AF28" s="25">
        <v>911.54135107363902</v>
      </c>
      <c r="AG28" s="25">
        <v>0.88350837507726798</v>
      </c>
      <c r="AH28" s="25">
        <v>0</v>
      </c>
      <c r="AI28" s="91">
        <v>0</v>
      </c>
      <c r="AJ28" s="25">
        <v>2.9918230670936699</v>
      </c>
      <c r="AK28" s="25">
        <v>2.9918230670936699</v>
      </c>
      <c r="AL28" s="25">
        <v>0</v>
      </c>
      <c r="AM28" s="25">
        <v>0.12988416606404399</v>
      </c>
      <c r="AN28" s="25">
        <v>0</v>
      </c>
      <c r="AO28" s="91">
        <v>0</v>
      </c>
      <c r="AP28" s="25">
        <v>0</v>
      </c>
      <c r="AQ28" s="25">
        <v>0.24697688829362899</v>
      </c>
      <c r="AR28" s="25">
        <v>1.7951221496554599E-2</v>
      </c>
      <c r="AS28" s="25">
        <v>0</v>
      </c>
      <c r="AT28" s="25">
        <v>0</v>
      </c>
      <c r="AU28" s="91">
        <v>2993.7509933497499</v>
      </c>
      <c r="AV28" s="25">
        <v>279.595736463896</v>
      </c>
      <c r="AW28" s="25">
        <v>31.066174495169101</v>
      </c>
      <c r="AX28" s="25">
        <v>310.66191095906498</v>
      </c>
      <c r="AY28" s="25">
        <v>0</v>
      </c>
      <c r="AZ28" s="25">
        <v>1.1629369604033299</v>
      </c>
      <c r="BA28" s="25">
        <v>2.0959557197264E-2</v>
      </c>
      <c r="BB28" s="25">
        <v>1271.05548135802</v>
      </c>
      <c r="BC28" s="25">
        <v>2.8278503910448199E-2</v>
      </c>
      <c r="BD28" s="25">
        <v>7.4100237856666307E-2</v>
      </c>
      <c r="BE28" s="25">
        <v>0.179096736453975</v>
      </c>
      <c r="BF28" s="25">
        <v>4.1894130943523102E-2</v>
      </c>
      <c r="BG28" s="25">
        <v>0.806624798690454</v>
      </c>
      <c r="BH28" s="25">
        <v>9.8634387429245296E-3</v>
      </c>
      <c r="BI28" s="25">
        <v>16.9539567892866</v>
      </c>
      <c r="BJ28" s="25">
        <v>16.9211137233188</v>
      </c>
      <c r="BK28" s="25">
        <v>3.2843065967801503E-2</v>
      </c>
      <c r="BL28" s="25">
        <v>0</v>
      </c>
      <c r="BM28" s="25">
        <v>0</v>
      </c>
      <c r="BN28" s="25">
        <v>9.4728950822599494</v>
      </c>
      <c r="BO28" s="25">
        <v>0</v>
      </c>
      <c r="BP28" s="25">
        <v>0.68122149982638502</v>
      </c>
      <c r="BQ28" s="25">
        <v>0.11966025112849001</v>
      </c>
      <c r="BR28" s="25">
        <v>0.103480521356724</v>
      </c>
      <c r="BS28" s="25">
        <v>1.7026620228509</v>
      </c>
      <c r="BT28" s="25">
        <v>759.83368162417196</v>
      </c>
      <c r="BU28" s="25">
        <v>6.5459385042742194E-2</v>
      </c>
      <c r="BV28" s="25">
        <v>3.6149175570583698</v>
      </c>
      <c r="BW28" s="25">
        <v>0</v>
      </c>
      <c r="BX28" s="25">
        <v>0.101294318973968</v>
      </c>
      <c r="BY28" s="25">
        <v>787.852362575548</v>
      </c>
      <c r="BZ28" s="25">
        <v>0</v>
      </c>
      <c r="CA28" s="25">
        <v>0</v>
      </c>
      <c r="CB28" s="25">
        <v>10.631713391842201</v>
      </c>
      <c r="CC28" s="91">
        <v>0</v>
      </c>
      <c r="CD28" s="25">
        <v>31.9064684238231</v>
      </c>
      <c r="CE28" s="25">
        <v>2082.3913602264101</v>
      </c>
      <c r="CF28" s="25">
        <v>5.1188405552170702</v>
      </c>
      <c r="CH28" s="22">
        <f t="shared" si="0"/>
        <v>2.7789989266067123E-3</v>
      </c>
      <c r="CI28" s="22" t="str">
        <f t="shared" si="14"/>
        <v/>
      </c>
      <c r="CJ28" s="22">
        <f t="shared" si="1"/>
        <v>2.731271961109481E-3</v>
      </c>
      <c r="CK28" s="22">
        <f t="shared" si="2"/>
        <v>2.7707054782931681E-3</v>
      </c>
      <c r="CL28" s="22">
        <f t="shared" si="3"/>
        <v>2.7719781444425526E-3</v>
      </c>
      <c r="CM28" s="22">
        <f t="shared" si="4"/>
        <v>2.4292446893499921E-3</v>
      </c>
      <c r="CN28" s="22">
        <f t="shared" si="5"/>
        <v>2.7217865334106836E-3</v>
      </c>
      <c r="CO28" s="69">
        <f t="shared" si="6"/>
        <v>2.5530071993021142E-3</v>
      </c>
      <c r="CP28" s="69">
        <f t="shared" si="7"/>
        <v>3.0149728573285506</v>
      </c>
      <c r="CQ28" s="22">
        <f t="shared" si="8"/>
        <v>2.1275667217456754E-3</v>
      </c>
      <c r="CR28" s="69">
        <f t="shared" si="9"/>
        <v>2.6669237128755245E-3</v>
      </c>
      <c r="CS28" s="69">
        <f t="shared" si="10"/>
        <v>2.8120934010901679E-3</v>
      </c>
      <c r="CT28" s="22">
        <f t="shared" si="11"/>
        <v>2.7916259056945934E-3</v>
      </c>
      <c r="CU28" s="22">
        <f t="shared" si="12"/>
        <v>2.7663396767538596E-3</v>
      </c>
      <c r="CV28" s="69">
        <f t="shared" si="13"/>
        <v>2.4803639636551767E-3</v>
      </c>
    </row>
    <row r="29" spans="1:100" x14ac:dyDescent="0.25">
      <c r="A29" s="27" t="s">
        <v>28</v>
      </c>
      <c r="B29" s="25">
        <v>3.8796878106000001</v>
      </c>
      <c r="C29" s="25"/>
      <c r="D29" s="25">
        <v>5.0905623519000001</v>
      </c>
      <c r="E29" s="25">
        <v>0.29660781730000002</v>
      </c>
      <c r="F29" s="25">
        <v>0.29170597120000002</v>
      </c>
      <c r="G29" s="25">
        <v>3.0699501161999998</v>
      </c>
      <c r="H29" s="25">
        <v>156.05196386</v>
      </c>
      <c r="I29" s="25">
        <v>2.3535996699999999E-2</v>
      </c>
      <c r="J29" s="25">
        <v>0.80042994460000005</v>
      </c>
      <c r="K29" s="25">
        <v>5.62073E-5</v>
      </c>
      <c r="L29" s="25">
        <v>0.2474896046</v>
      </c>
      <c r="M29" s="25">
        <v>1.680431E-4</v>
      </c>
      <c r="N29" s="64">
        <v>3.9928620000000001E-4</v>
      </c>
      <c r="O29" s="64">
        <v>4.4338089999999998E-4</v>
      </c>
      <c r="P29" s="64">
        <v>1.1297471E-3</v>
      </c>
      <c r="R29" s="27" t="s">
        <v>28</v>
      </c>
      <c r="S29" s="91">
        <v>0</v>
      </c>
      <c r="T29" s="25">
        <v>0</v>
      </c>
      <c r="U29" s="25">
        <v>4.00498933673948E-4</v>
      </c>
      <c r="V29" s="25">
        <v>2.35821524058367E-2</v>
      </c>
      <c r="W29" s="25">
        <v>2.35821524058367E-2</v>
      </c>
      <c r="X29" s="25">
        <v>6.8524050066965506E-8</v>
      </c>
      <c r="Y29" s="91">
        <v>0</v>
      </c>
      <c r="Z29" s="25">
        <v>0.80258702846678498</v>
      </c>
      <c r="AA29" s="25">
        <v>4.44219674983516E-4</v>
      </c>
      <c r="AB29" s="25">
        <v>221.29071679668399</v>
      </c>
      <c r="AC29" s="25">
        <v>5.6320604683719501E-5</v>
      </c>
      <c r="AD29" s="25">
        <v>3.8895530150961499</v>
      </c>
      <c r="AE29" s="25">
        <v>0.19942996553051501</v>
      </c>
      <c r="AF29" s="25">
        <v>39.035191412920298</v>
      </c>
      <c r="AG29" s="25">
        <v>0.32549655071380101</v>
      </c>
      <c r="AH29" s="25">
        <v>0</v>
      </c>
      <c r="AI29" s="91">
        <v>0</v>
      </c>
      <c r="AJ29" s="25">
        <v>0.248098123907252</v>
      </c>
      <c r="AK29" s="25">
        <v>0.248098123907252</v>
      </c>
      <c r="AL29" s="25">
        <v>0</v>
      </c>
      <c r="AM29" s="25">
        <v>1.8954698785473699E-2</v>
      </c>
      <c r="AN29" s="25">
        <v>0</v>
      </c>
      <c r="AO29" s="91">
        <v>0</v>
      </c>
      <c r="AP29" s="25">
        <v>0</v>
      </c>
      <c r="AQ29" s="25">
        <v>1.6848103098596201E-4</v>
      </c>
      <c r="AR29" s="25">
        <v>1.1317703781145601E-3</v>
      </c>
      <c r="AS29" s="25">
        <v>0</v>
      </c>
      <c r="AT29" s="25">
        <v>0</v>
      </c>
      <c r="AU29" s="91">
        <v>195.50763978681201</v>
      </c>
      <c r="AV29" s="25">
        <v>4.5916961477537601</v>
      </c>
      <c r="AW29" s="25">
        <v>0.51018910652182403</v>
      </c>
      <c r="AX29" s="25">
        <v>5.1018852542755804</v>
      </c>
      <c r="AY29" s="25">
        <v>0</v>
      </c>
      <c r="AZ29" s="25">
        <v>0.35801772643396701</v>
      </c>
      <c r="BA29" s="25">
        <v>4.6732992719235804E-6</v>
      </c>
      <c r="BB29" s="25">
        <v>105.947448019973</v>
      </c>
      <c r="BC29" s="25">
        <v>6.3059486212845304E-6</v>
      </c>
      <c r="BD29" s="25">
        <v>1.6523882118862101E-5</v>
      </c>
      <c r="BE29" s="25">
        <v>3.9939317779725099E-5</v>
      </c>
      <c r="BF29" s="25">
        <v>9.3432827923742194E-6</v>
      </c>
      <c r="BG29" s="25">
        <v>1.64596959826275E-2</v>
      </c>
      <c r="BH29" s="25">
        <v>2.19945082866228E-6</v>
      </c>
      <c r="BI29" s="25">
        <v>0.29734803468730098</v>
      </c>
      <c r="BJ29" s="25">
        <v>0.292436640429239</v>
      </c>
      <c r="BK29" s="25">
        <v>4.91139425806202E-3</v>
      </c>
      <c r="BL29" s="25">
        <v>0</v>
      </c>
      <c r="BM29" s="25">
        <v>0</v>
      </c>
      <c r="BN29" s="25">
        <v>0.19172633917007001</v>
      </c>
      <c r="BO29" s="25">
        <v>0</v>
      </c>
      <c r="BP29" s="25">
        <v>4.1929804835838204E-3</v>
      </c>
      <c r="BQ29" s="25">
        <v>2.6683302744203E-5</v>
      </c>
      <c r="BR29" s="25">
        <v>8.1684728032319705E-4</v>
      </c>
      <c r="BS29" s="25">
        <v>1.0482338993700199E-2</v>
      </c>
      <c r="BT29" s="25">
        <v>42.073536475140003</v>
      </c>
      <c r="BU29" s="25">
        <v>1.45981073320216E-5</v>
      </c>
      <c r="BV29" s="25">
        <v>6.8638171927445896E-2</v>
      </c>
      <c r="BW29" s="25">
        <v>0</v>
      </c>
      <c r="BX29" s="25">
        <v>3.0779497844430899</v>
      </c>
      <c r="BY29" s="25">
        <v>66.237473136037295</v>
      </c>
      <c r="BZ29" s="25">
        <v>0</v>
      </c>
      <c r="CA29" s="25">
        <v>0</v>
      </c>
      <c r="CB29" s="25">
        <v>1.4544796503405499</v>
      </c>
      <c r="CC29" s="91">
        <v>0</v>
      </c>
      <c r="CD29" s="25">
        <v>5.0425335602771204</v>
      </c>
      <c r="CE29" s="25">
        <v>156.47143691749699</v>
      </c>
      <c r="CF29" s="25">
        <v>1.2286306808462399</v>
      </c>
      <c r="CH29" s="22">
        <f t="shared" si="0"/>
        <v>2.5427830737298767E-3</v>
      </c>
      <c r="CI29" s="22" t="str">
        <f t="shared" si="14"/>
        <v/>
      </c>
      <c r="CJ29" s="22">
        <f t="shared" si="1"/>
        <v>2.2242930334315926E-3</v>
      </c>
      <c r="CK29" s="22">
        <f t="shared" si="2"/>
        <v>2.4956098394138867E-3</v>
      </c>
      <c r="CL29" s="22">
        <f t="shared" si="3"/>
        <v>2.504814098364875E-3</v>
      </c>
      <c r="CM29" s="22">
        <f t="shared" si="4"/>
        <v>2.6057974691107016E-3</v>
      </c>
      <c r="CN29" s="22">
        <f t="shared" si="5"/>
        <v>2.6880344669889034E-3</v>
      </c>
      <c r="CO29" s="69">
        <f t="shared" si="6"/>
        <v>1.9610686738709775E-3</v>
      </c>
      <c r="CP29" s="69">
        <f t="shared" si="7"/>
        <v>2.6949065078554603E-3</v>
      </c>
      <c r="CQ29" s="22">
        <f t="shared" si="8"/>
        <v>2.0158357316487634E-3</v>
      </c>
      <c r="CR29" s="69">
        <f t="shared" si="9"/>
        <v>2.4587671398785022E-3</v>
      </c>
      <c r="CS29" s="69">
        <f t="shared" si="10"/>
        <v>2.6060634799168225E-3</v>
      </c>
      <c r="CT29" s="22">
        <f t="shared" si="11"/>
        <v>3.0372541649272746E-3</v>
      </c>
      <c r="CU29" s="22">
        <f t="shared" si="12"/>
        <v>1.8917706728368807E-3</v>
      </c>
      <c r="CV29" s="69">
        <f t="shared" si="13"/>
        <v>1.7909124215146142E-3</v>
      </c>
    </row>
    <row r="30" spans="1:100" x14ac:dyDescent="0.25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64"/>
      <c r="O30" s="64"/>
      <c r="P30" s="64"/>
      <c r="CH30" s="22" t="str">
        <f t="shared" si="0"/>
        <v/>
      </c>
      <c r="CI30" s="22" t="str">
        <f t="shared" si="14"/>
        <v/>
      </c>
      <c r="CJ30" s="22" t="str">
        <f t="shared" si="1"/>
        <v/>
      </c>
      <c r="CK30" s="22" t="str">
        <f t="shared" si="2"/>
        <v/>
      </c>
      <c r="CL30" s="22" t="str">
        <f t="shared" si="3"/>
        <v/>
      </c>
      <c r="CM30" s="22" t="str">
        <f t="shared" si="4"/>
        <v/>
      </c>
      <c r="CN30" s="22" t="str">
        <f t="shared" si="5"/>
        <v/>
      </c>
      <c r="CO30" s="69" t="str">
        <f t="shared" si="6"/>
        <v/>
      </c>
      <c r="CP30" s="69" t="str">
        <f t="shared" si="7"/>
        <v/>
      </c>
      <c r="CQ30" s="22" t="str">
        <f t="shared" si="8"/>
        <v/>
      </c>
      <c r="CR30" s="69" t="str">
        <f t="shared" si="9"/>
        <v/>
      </c>
      <c r="CS30" s="69" t="str">
        <f t="shared" si="10"/>
        <v/>
      </c>
      <c r="CT30" s="22" t="str">
        <f t="shared" si="11"/>
        <v/>
      </c>
      <c r="CU30" s="22" t="str">
        <f t="shared" si="12"/>
        <v/>
      </c>
      <c r="CV30" s="69" t="str">
        <f t="shared" si="13"/>
        <v/>
      </c>
    </row>
    <row r="31" spans="1:100" x14ac:dyDescent="0.25">
      <c r="A31" s="27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64"/>
      <c r="O31" s="64"/>
      <c r="P31" s="64"/>
      <c r="CH31" s="22" t="str">
        <f t="shared" si="0"/>
        <v/>
      </c>
      <c r="CI31" s="22" t="str">
        <f t="shared" si="14"/>
        <v/>
      </c>
      <c r="CJ31" s="22" t="str">
        <f t="shared" si="1"/>
        <v/>
      </c>
      <c r="CK31" s="22" t="str">
        <f t="shared" si="2"/>
        <v/>
      </c>
      <c r="CL31" s="22" t="str">
        <f t="shared" si="3"/>
        <v/>
      </c>
      <c r="CM31" s="22" t="str">
        <f t="shared" si="4"/>
        <v/>
      </c>
      <c r="CN31" s="22" t="str">
        <f t="shared" si="5"/>
        <v/>
      </c>
      <c r="CO31" s="69" t="str">
        <f t="shared" si="6"/>
        <v/>
      </c>
      <c r="CP31" s="69" t="str">
        <f t="shared" si="7"/>
        <v/>
      </c>
      <c r="CQ31" s="22" t="str">
        <f t="shared" si="8"/>
        <v/>
      </c>
      <c r="CR31" s="69" t="str">
        <f t="shared" si="9"/>
        <v/>
      </c>
      <c r="CS31" s="69" t="str">
        <f t="shared" si="10"/>
        <v/>
      </c>
      <c r="CT31" s="22" t="str">
        <f t="shared" si="11"/>
        <v/>
      </c>
      <c r="CU31" s="22" t="str">
        <f t="shared" si="12"/>
        <v/>
      </c>
      <c r="CV31" s="69" t="str">
        <f t="shared" si="13"/>
        <v/>
      </c>
    </row>
    <row r="32" spans="1:100" x14ac:dyDescent="0.25">
      <c r="A32" s="27" t="s">
        <v>31</v>
      </c>
      <c r="B32" s="25">
        <v>85547.188018000001</v>
      </c>
      <c r="C32" s="25">
        <v>0.68482533010000002</v>
      </c>
      <c r="D32" s="25">
        <v>51063.787381000002</v>
      </c>
      <c r="E32" s="25">
        <v>1623.2027172999999</v>
      </c>
      <c r="F32" s="25">
        <v>1620.4504499</v>
      </c>
      <c r="G32" s="25">
        <v>18869.030734</v>
      </c>
      <c r="H32" s="25">
        <v>195519.84448999999</v>
      </c>
      <c r="I32" s="25">
        <v>16.087262686999999</v>
      </c>
      <c r="J32" s="25">
        <v>6.6972380496000001</v>
      </c>
      <c r="K32" s="25">
        <v>3.1559679399999999E-2</v>
      </c>
      <c r="L32" s="25">
        <v>46.277131869999998</v>
      </c>
      <c r="M32" s="25">
        <v>5.7853120500000001E-2</v>
      </c>
      <c r="N32" s="64">
        <v>0.5554848939</v>
      </c>
      <c r="O32" s="64">
        <v>0.31199212990000003</v>
      </c>
      <c r="P32" s="64">
        <v>0.97612763179999995</v>
      </c>
      <c r="R32" s="27" t="s">
        <v>31</v>
      </c>
      <c r="S32" s="91">
        <v>0</v>
      </c>
      <c r="T32" s="25">
        <v>0</v>
      </c>
      <c r="U32" s="25">
        <v>0.55711750420317496</v>
      </c>
      <c r="V32" s="25">
        <v>2335.1319581243101</v>
      </c>
      <c r="W32" s="25">
        <v>2335.1319581243101</v>
      </c>
      <c r="X32" s="25">
        <v>20.814494095494201</v>
      </c>
      <c r="Y32" s="91">
        <v>0</v>
      </c>
      <c r="Z32" s="25">
        <v>1024.65277346318</v>
      </c>
      <c r="AA32" s="25">
        <v>0.31293754585192501</v>
      </c>
      <c r="AB32" s="25">
        <v>1600090.93761584</v>
      </c>
      <c r="AC32" s="25">
        <v>3.1655245206083302E-2</v>
      </c>
      <c r="AD32" s="25">
        <v>85771.917588813696</v>
      </c>
      <c r="AE32" s="25">
        <v>3427.0220169979698</v>
      </c>
      <c r="AF32" s="25">
        <v>92416.679945627504</v>
      </c>
      <c r="AG32" s="25">
        <v>5194.2073050014396</v>
      </c>
      <c r="AH32" s="25">
        <v>0</v>
      </c>
      <c r="AI32" s="91">
        <v>0</v>
      </c>
      <c r="AJ32" s="25">
        <v>4865.3975313013398</v>
      </c>
      <c r="AK32" s="25">
        <v>4865.3975313013398</v>
      </c>
      <c r="AL32" s="25">
        <v>0</v>
      </c>
      <c r="AM32" s="25">
        <v>564.99422938750104</v>
      </c>
      <c r="AN32" s="25">
        <v>3.69601076725364E-3</v>
      </c>
      <c r="AO32" s="91">
        <v>3.4168312032463598E-3</v>
      </c>
      <c r="AP32" s="25">
        <v>0</v>
      </c>
      <c r="AQ32" s="25">
        <v>147.873453671796</v>
      </c>
      <c r="AR32" s="25">
        <v>0.97908763836575896</v>
      </c>
      <c r="AS32" s="25">
        <v>0.68683243920479398</v>
      </c>
      <c r="AT32" s="25">
        <v>0</v>
      </c>
      <c r="AU32" s="91">
        <v>288454.98002447101</v>
      </c>
      <c r="AV32" s="25">
        <v>46079.940372453202</v>
      </c>
      <c r="AW32" s="25">
        <v>5119.9982416012099</v>
      </c>
      <c r="AX32" s="25">
        <v>51199.938614054401</v>
      </c>
      <c r="AY32" s="25">
        <v>0</v>
      </c>
      <c r="AZ32" s="25">
        <v>2583.6358651405699</v>
      </c>
      <c r="BA32" s="25">
        <v>9.8949680151236894</v>
      </c>
      <c r="BB32" s="25">
        <v>111070.719220717</v>
      </c>
      <c r="BC32" s="25">
        <v>13.3501999991181</v>
      </c>
      <c r="BD32" s="25">
        <v>34.982477784465097</v>
      </c>
      <c r="BE32" s="25">
        <v>84.551307509714107</v>
      </c>
      <c r="BF32" s="25">
        <v>19.778067833132098</v>
      </c>
      <c r="BG32" s="25">
        <v>21.918968796221101</v>
      </c>
      <c r="BH32" s="25">
        <v>4.6565081765020402</v>
      </c>
      <c r="BI32" s="25">
        <v>1627.63270818664</v>
      </c>
      <c r="BJ32" s="25">
        <v>1624.87209195081</v>
      </c>
      <c r="BK32" s="25">
        <v>2.7606162358284099</v>
      </c>
      <c r="BL32" s="25">
        <v>0</v>
      </c>
      <c r="BM32" s="25">
        <v>0</v>
      </c>
      <c r="BN32" s="25">
        <v>292.13053210976699</v>
      </c>
      <c r="BO32" s="25">
        <v>0</v>
      </c>
      <c r="BP32" s="25">
        <v>232.518089127465</v>
      </c>
      <c r="BQ32" s="25">
        <v>56.491103370756797</v>
      </c>
      <c r="BR32" s="25">
        <v>31.353940608255201</v>
      </c>
      <c r="BS32" s="25">
        <v>581.10905104405299</v>
      </c>
      <c r="BT32" s="25">
        <v>57385.536225185802</v>
      </c>
      <c r="BU32" s="25">
        <v>30.903273880851099</v>
      </c>
      <c r="BV32" s="25">
        <v>211.23360369538699</v>
      </c>
      <c r="BW32" s="25">
        <v>0</v>
      </c>
      <c r="BX32" s="25">
        <v>18920.543763515401</v>
      </c>
      <c r="BY32" s="25">
        <v>57844.386771981503</v>
      </c>
      <c r="BZ32" s="25">
        <v>0</v>
      </c>
      <c r="CA32" s="25">
        <v>0</v>
      </c>
      <c r="CB32" s="25">
        <v>1722.2433494654499</v>
      </c>
      <c r="CC32" s="91">
        <v>0</v>
      </c>
      <c r="CD32" s="25">
        <v>5071.7471976042498</v>
      </c>
      <c r="CE32" s="25">
        <v>196042.016726676</v>
      </c>
      <c r="CF32" s="25">
        <v>1256.2991874274901</v>
      </c>
      <c r="CH32" s="22">
        <f t="shared" si="0"/>
        <v>2.6269661928152439E-3</v>
      </c>
      <c r="CI32" s="22">
        <f t="shared" si="14"/>
        <v>2.9308336251243437E-3</v>
      </c>
      <c r="CJ32" s="22">
        <f t="shared" si="1"/>
        <v>2.666297194889599E-3</v>
      </c>
      <c r="CK32" s="22">
        <f t="shared" si="2"/>
        <v>2.729166751278515E-3</v>
      </c>
      <c r="CL32" s="22">
        <f t="shared" si="3"/>
        <v>2.7286499572282161E-3</v>
      </c>
      <c r="CM32" s="22">
        <f t="shared" si="4"/>
        <v>2.7300305056252969E-3</v>
      </c>
      <c r="CN32" s="22">
        <f t="shared" si="5"/>
        <v>2.6706866407246689E-3</v>
      </c>
      <c r="CO32" s="69">
        <f t="shared" si="6"/>
        <v>144.15408889365085</v>
      </c>
      <c r="CP32" s="69">
        <f t="shared" si="7"/>
        <v>151.9963196581281</v>
      </c>
      <c r="CQ32" s="22">
        <f t="shared" si="8"/>
        <v>3.0280981271090836E-3</v>
      </c>
      <c r="CR32" s="69">
        <f t="shared" si="9"/>
        <v>104.13610793704835</v>
      </c>
      <c r="CS32" s="69">
        <f t="shared" si="10"/>
        <v>2555.0151707252508</v>
      </c>
      <c r="CT32" s="22">
        <f t="shared" si="11"/>
        <v>2.9390723692098658E-3</v>
      </c>
      <c r="CU32" s="22">
        <f t="shared" si="12"/>
        <v>3.0302557703234816E-3</v>
      </c>
      <c r="CV32" s="69">
        <f t="shared" si="13"/>
        <v>3.0323970650238592E-3</v>
      </c>
    </row>
    <row r="33" spans="1:100" x14ac:dyDescent="0.25">
      <c r="A33" s="27" t="s">
        <v>32</v>
      </c>
      <c r="B33" s="25">
        <v>819.1294881</v>
      </c>
      <c r="C33" s="25">
        <v>3.5337290999999998E-3</v>
      </c>
      <c r="D33" s="25">
        <v>578.18737211999996</v>
      </c>
      <c r="E33" s="25">
        <v>33.337896710000003</v>
      </c>
      <c r="F33" s="25">
        <v>33.316990892</v>
      </c>
      <c r="G33" s="25">
        <v>51.414903076999998</v>
      </c>
      <c r="H33" s="25">
        <v>4866.3756597000001</v>
      </c>
      <c r="I33" s="25">
        <v>0.92090735260000001</v>
      </c>
      <c r="J33" s="25">
        <v>29.643221271000002</v>
      </c>
      <c r="K33" s="25">
        <v>2.3971809999999999E-4</v>
      </c>
      <c r="L33" s="25">
        <v>6.0910984264000003</v>
      </c>
      <c r="M33" s="25">
        <v>0.54735253709999998</v>
      </c>
      <c r="N33" s="64">
        <v>0.66933435389999996</v>
      </c>
      <c r="O33" s="64">
        <v>0.108833924</v>
      </c>
      <c r="P33" s="64">
        <v>2.5304053E-2</v>
      </c>
      <c r="R33" s="27" t="s">
        <v>32</v>
      </c>
      <c r="S33" s="91">
        <v>0</v>
      </c>
      <c r="T33" s="25">
        <v>0</v>
      </c>
      <c r="U33" s="25">
        <v>0.67117489506123496</v>
      </c>
      <c r="V33" s="25">
        <v>0.923292622795714</v>
      </c>
      <c r="W33" s="25">
        <v>0.923292622795714</v>
      </c>
      <c r="X33" s="25">
        <v>3.6214143866631198E-3</v>
      </c>
      <c r="Y33" s="91">
        <v>0</v>
      </c>
      <c r="Z33" s="25">
        <v>30.366474075183302</v>
      </c>
      <c r="AA33" s="25">
        <v>0.109128808484978</v>
      </c>
      <c r="AB33" s="25">
        <v>13923.8288971</v>
      </c>
      <c r="AC33" s="25">
        <v>2.4002895358454999E-4</v>
      </c>
      <c r="AD33" s="25">
        <v>821.41839588176401</v>
      </c>
      <c r="AE33" s="25">
        <v>0.67679637193911801</v>
      </c>
      <c r="AF33" s="25">
        <v>2250.0152555028699</v>
      </c>
      <c r="AG33" s="25">
        <v>0.70893279379778196</v>
      </c>
      <c r="AH33" s="25">
        <v>0</v>
      </c>
      <c r="AI33" s="91">
        <v>0</v>
      </c>
      <c r="AJ33" s="25">
        <v>6.1071927709706202</v>
      </c>
      <c r="AK33" s="25">
        <v>6.1071927709706202</v>
      </c>
      <c r="AL33" s="25">
        <v>0</v>
      </c>
      <c r="AM33" s="25">
        <v>0.155010897741541</v>
      </c>
      <c r="AN33" s="25">
        <v>0</v>
      </c>
      <c r="AO33" s="91">
        <v>0</v>
      </c>
      <c r="AP33" s="25">
        <v>0</v>
      </c>
      <c r="AQ33" s="25">
        <v>0.54885301007840703</v>
      </c>
      <c r="AR33" s="25">
        <v>2.53655159293684E-2</v>
      </c>
      <c r="AS33" s="25">
        <v>3.53624998208744E-3</v>
      </c>
      <c r="AT33" s="25">
        <v>0</v>
      </c>
      <c r="AU33" s="91">
        <v>7130.0037618126398</v>
      </c>
      <c r="AV33" s="25">
        <v>521.81275524286798</v>
      </c>
      <c r="AW33" s="25">
        <v>57.979366320210197</v>
      </c>
      <c r="AX33" s="25">
        <v>579.79212156307801</v>
      </c>
      <c r="AY33" s="25">
        <v>0</v>
      </c>
      <c r="AZ33" s="25">
        <v>0.67816835047757495</v>
      </c>
      <c r="BA33" s="25">
        <v>0.15673613820775201</v>
      </c>
      <c r="BB33" s="25">
        <v>2954.9293615819502</v>
      </c>
      <c r="BC33" s="25">
        <v>0.21146770852692601</v>
      </c>
      <c r="BD33" s="25">
        <v>0.55412297535783805</v>
      </c>
      <c r="BE33" s="25">
        <v>1.33928460336094</v>
      </c>
      <c r="BF33" s="25">
        <v>0.31328465318540299</v>
      </c>
      <c r="BG33" s="25">
        <v>0.78021529302182202</v>
      </c>
      <c r="BH33" s="25">
        <v>7.3759169937774496E-2</v>
      </c>
      <c r="BI33" s="25">
        <v>33.436952212812102</v>
      </c>
      <c r="BJ33" s="25">
        <v>33.416019384778203</v>
      </c>
      <c r="BK33" s="25">
        <v>2.09328280339733E-2</v>
      </c>
      <c r="BL33" s="25">
        <v>0</v>
      </c>
      <c r="BM33" s="25">
        <v>0</v>
      </c>
      <c r="BN33" s="25">
        <v>9.6708081971152602</v>
      </c>
      <c r="BO33" s="25">
        <v>0</v>
      </c>
      <c r="BP33" s="25">
        <v>3.7905811781499898</v>
      </c>
      <c r="BQ33" s="25">
        <v>0.89482084657484395</v>
      </c>
      <c r="BR33" s="25">
        <v>0.517759614411612</v>
      </c>
      <c r="BS33" s="25">
        <v>9.4734846936402199</v>
      </c>
      <c r="BT33" s="25">
        <v>1831.4266475377301</v>
      </c>
      <c r="BU33" s="25">
        <v>0.48950764849507</v>
      </c>
      <c r="BV33" s="25">
        <v>5.1501866647927397</v>
      </c>
      <c r="BW33" s="25">
        <v>0</v>
      </c>
      <c r="BX33" s="25">
        <v>51.465239930060697</v>
      </c>
      <c r="BY33" s="25">
        <v>1871.4946192658899</v>
      </c>
      <c r="BZ33" s="25">
        <v>0</v>
      </c>
      <c r="CA33" s="25">
        <v>0</v>
      </c>
      <c r="CB33" s="25">
        <v>18.312052057747</v>
      </c>
      <c r="CC33" s="91">
        <v>0</v>
      </c>
      <c r="CD33" s="25">
        <v>61.081387943097702</v>
      </c>
      <c r="CE33" s="25">
        <v>4879.9727488108801</v>
      </c>
      <c r="CF33" s="25">
        <v>3.4880318333288201</v>
      </c>
      <c r="CH33" s="22">
        <f t="shared" si="0"/>
        <v>2.7943174003822193E-3</v>
      </c>
      <c r="CI33" s="22">
        <f t="shared" si="14"/>
        <v>7.1337728957213955E-4</v>
      </c>
      <c r="CJ33" s="22">
        <f t="shared" si="1"/>
        <v>2.7754833821327231E-3</v>
      </c>
      <c r="CK33" s="22">
        <f t="shared" si="2"/>
        <v>2.9712583152369902E-3</v>
      </c>
      <c r="CL33" s="22">
        <f t="shared" si="3"/>
        <v>2.9723120283945362E-3</v>
      </c>
      <c r="CM33" s="22">
        <f t="shared" si="4"/>
        <v>9.7903234370224604E-4</v>
      </c>
      <c r="CN33" s="22">
        <f t="shared" si="5"/>
        <v>2.7940894952853336E-3</v>
      </c>
      <c r="CO33" s="69">
        <f t="shared" si="6"/>
        <v>2.59013047184351E-3</v>
      </c>
      <c r="CP33" s="69">
        <f t="shared" si="7"/>
        <v>2.4398590071277409E-2</v>
      </c>
      <c r="CQ33" s="22">
        <f t="shared" si="8"/>
        <v>1.2967464056739791E-3</v>
      </c>
      <c r="CR33" s="69">
        <f t="shared" si="9"/>
        <v>2.6422729438854349E-3</v>
      </c>
      <c r="CS33" s="69">
        <f t="shared" si="10"/>
        <v>2.7413282604971641E-3</v>
      </c>
      <c r="CT33" s="22">
        <f t="shared" si="11"/>
        <v>2.7498082991120154E-3</v>
      </c>
      <c r="CU33" s="22">
        <f t="shared" si="12"/>
        <v>2.7094905167436346E-3</v>
      </c>
      <c r="CV33" s="69">
        <f t="shared" si="13"/>
        <v>2.4289756810262735E-3</v>
      </c>
    </row>
    <row r="34" spans="1:100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64"/>
      <c r="O34" s="64"/>
      <c r="P34" s="64"/>
      <c r="CH34" s="22" t="str">
        <f t="shared" si="0"/>
        <v/>
      </c>
      <c r="CI34" s="22" t="str">
        <f t="shared" si="14"/>
        <v/>
      </c>
      <c r="CJ34" s="22" t="str">
        <f t="shared" si="1"/>
        <v/>
      </c>
      <c r="CK34" s="22" t="str">
        <f t="shared" si="2"/>
        <v/>
      </c>
      <c r="CL34" s="22" t="str">
        <f t="shared" si="3"/>
        <v/>
      </c>
      <c r="CM34" s="22" t="str">
        <f t="shared" si="4"/>
        <v/>
      </c>
      <c r="CN34" s="22" t="str">
        <f t="shared" si="5"/>
        <v/>
      </c>
      <c r="CO34" s="69" t="str">
        <f t="shared" si="6"/>
        <v/>
      </c>
      <c r="CP34" s="69" t="str">
        <f t="shared" si="7"/>
        <v/>
      </c>
      <c r="CQ34" s="22" t="str">
        <f t="shared" si="8"/>
        <v/>
      </c>
      <c r="CR34" s="69" t="str">
        <f t="shared" si="9"/>
        <v/>
      </c>
      <c r="CS34" s="69" t="str">
        <f t="shared" si="10"/>
        <v/>
      </c>
      <c r="CT34" s="22" t="str">
        <f t="shared" si="11"/>
        <v/>
      </c>
      <c r="CU34" s="22" t="str">
        <f t="shared" si="12"/>
        <v/>
      </c>
      <c r="CV34" s="69" t="str">
        <f t="shared" si="13"/>
        <v/>
      </c>
    </row>
    <row r="35" spans="1:100" x14ac:dyDescent="0.25">
      <c r="A35" s="27" t="s">
        <v>34</v>
      </c>
      <c r="B35" s="25">
        <v>73557.551844999995</v>
      </c>
      <c r="C35" s="25">
        <v>3.0598990806000002</v>
      </c>
      <c r="D35" s="25">
        <v>55861.634330000001</v>
      </c>
      <c r="E35" s="25">
        <v>820.96320764999996</v>
      </c>
      <c r="F35" s="25">
        <v>808.43252156999995</v>
      </c>
      <c r="G35" s="25">
        <v>15240.281978999999</v>
      </c>
      <c r="H35" s="25">
        <v>306267.85741</v>
      </c>
      <c r="I35" s="25">
        <v>73.552573738000007</v>
      </c>
      <c r="J35" s="25">
        <v>33.676460054000003</v>
      </c>
      <c r="K35" s="25">
        <v>0.14368783369999999</v>
      </c>
      <c r="L35" s="25">
        <v>221.76027310000001</v>
      </c>
      <c r="M35" s="25">
        <v>0.25887496599999998</v>
      </c>
      <c r="N35" s="64">
        <v>2.4724058098000001</v>
      </c>
      <c r="O35" s="64">
        <v>1.4526642267000001</v>
      </c>
      <c r="P35" s="64">
        <v>3.7628609618</v>
      </c>
      <c r="R35" s="27" t="s">
        <v>34</v>
      </c>
      <c r="S35" s="91">
        <v>0</v>
      </c>
      <c r="T35" s="25">
        <v>0</v>
      </c>
      <c r="U35" s="25">
        <v>2.4793655762337798</v>
      </c>
      <c r="V35" s="25">
        <v>1790.62314357232</v>
      </c>
      <c r="W35" s="25">
        <v>1790.62314357232</v>
      </c>
      <c r="X35" s="25">
        <v>3.4481381924654499</v>
      </c>
      <c r="Y35" s="91">
        <v>0</v>
      </c>
      <c r="Z35" s="25">
        <v>1333.2817676186401</v>
      </c>
      <c r="AA35" s="25">
        <v>1.4569939294543299</v>
      </c>
      <c r="AB35" s="25">
        <v>270070.67029156699</v>
      </c>
      <c r="AC35" s="25">
        <v>0.14411444190132</v>
      </c>
      <c r="AD35" s="25">
        <v>73740.481271643599</v>
      </c>
      <c r="AE35" s="25">
        <v>2082.1251706357998</v>
      </c>
      <c r="AF35" s="25">
        <v>141008.02356652301</v>
      </c>
      <c r="AG35" s="25">
        <v>3660.9227229721901</v>
      </c>
      <c r="AH35" s="25">
        <v>0</v>
      </c>
      <c r="AI35" s="91">
        <v>0</v>
      </c>
      <c r="AJ35" s="25">
        <v>3039.0946358639899</v>
      </c>
      <c r="AK35" s="25">
        <v>3039.0946358639899</v>
      </c>
      <c r="AL35" s="25">
        <v>0</v>
      </c>
      <c r="AM35" s="25">
        <v>136.50645314806599</v>
      </c>
      <c r="AN35" s="25">
        <v>0</v>
      </c>
      <c r="AO35" s="91">
        <v>0</v>
      </c>
      <c r="AP35" s="25">
        <v>0</v>
      </c>
      <c r="AQ35" s="25">
        <v>111.62876267823501</v>
      </c>
      <c r="AR35" s="25">
        <v>3.7739693276427202</v>
      </c>
      <c r="AS35" s="25">
        <v>3.0685278113505001</v>
      </c>
      <c r="AT35" s="25">
        <v>0</v>
      </c>
      <c r="AU35" s="91">
        <v>448038.08488500101</v>
      </c>
      <c r="AV35" s="25">
        <v>50393.3844166735</v>
      </c>
      <c r="AW35" s="25">
        <v>5599.2645833518</v>
      </c>
      <c r="AX35" s="25">
        <v>55992.649000025303</v>
      </c>
      <c r="AY35" s="25">
        <v>0</v>
      </c>
      <c r="AZ35" s="25">
        <v>494.85591816546201</v>
      </c>
      <c r="BA35" s="25">
        <v>0.77584586811951195</v>
      </c>
      <c r="BB35" s="25">
        <v>162976.64241374299</v>
      </c>
      <c r="BC35" s="25">
        <v>1.04676038321841</v>
      </c>
      <c r="BD35" s="25">
        <v>2.7429005005594198</v>
      </c>
      <c r="BE35" s="25">
        <v>6.6294944414865604</v>
      </c>
      <c r="BF35" s="25">
        <v>1.5507558385886</v>
      </c>
      <c r="BG35" s="25">
        <v>40.247182593406997</v>
      </c>
      <c r="BH35" s="25">
        <v>0.36510737472511101</v>
      </c>
      <c r="BI35" s="25">
        <v>823.135079425904</v>
      </c>
      <c r="BJ35" s="25">
        <v>810.56710437197398</v>
      </c>
      <c r="BK35" s="25">
        <v>12.5679750539305</v>
      </c>
      <c r="BL35" s="25">
        <v>0</v>
      </c>
      <c r="BM35" s="25">
        <v>0</v>
      </c>
      <c r="BN35" s="25">
        <v>471.65328214201003</v>
      </c>
      <c r="BO35" s="25">
        <v>0</v>
      </c>
      <c r="BP35" s="25">
        <v>27.7951074213087</v>
      </c>
      <c r="BQ35" s="25">
        <v>4.4293598883358998</v>
      </c>
      <c r="BR35" s="25">
        <v>4.3370063971516197</v>
      </c>
      <c r="BS35" s="25">
        <v>69.473201547644507</v>
      </c>
      <c r="BT35" s="25">
        <v>126254.269414326</v>
      </c>
      <c r="BU35" s="25">
        <v>2.4230646276117902</v>
      </c>
      <c r="BV35" s="25">
        <v>177.09803534780599</v>
      </c>
      <c r="BW35" s="25">
        <v>0</v>
      </c>
      <c r="BX35" s="25">
        <v>15275.451215257701</v>
      </c>
      <c r="BY35" s="25">
        <v>88851.370634570601</v>
      </c>
      <c r="BZ35" s="25">
        <v>0</v>
      </c>
      <c r="CA35" s="25">
        <v>0</v>
      </c>
      <c r="CB35" s="25">
        <v>1903.17537765937</v>
      </c>
      <c r="CC35" s="91">
        <v>0</v>
      </c>
      <c r="CD35" s="25">
        <v>1811.0654542862901</v>
      </c>
      <c r="CE35" s="25">
        <v>307059.31466977502</v>
      </c>
      <c r="CF35" s="25">
        <v>1913.51308533306</v>
      </c>
      <c r="CH35" s="22">
        <f t="shared" ref="CH35:CH63" si="15">IF(B35=0,"",(AD35-B35)/B35)</f>
        <v>2.4868884574771092E-3</v>
      </c>
      <c r="CI35" s="22">
        <f t="shared" si="14"/>
        <v>2.8199396526528597E-3</v>
      </c>
      <c r="CJ35" s="22">
        <f t="shared" ref="CJ35:CJ63" si="16">IF(D35=0,"",(AX35-D35)/D35)</f>
        <v>2.3453425879260813E-3</v>
      </c>
      <c r="CK35" s="22">
        <f t="shared" ref="CK35:CK63" si="17">IF(E35=0,"",(BI35-E35)/E35)</f>
        <v>2.6455165781679806E-3</v>
      </c>
      <c r="CL35" s="22">
        <f t="shared" ref="CL35:CL63" si="18">IF(F35=0,"",(BJ35-F35)/F35)</f>
        <v>2.6403969966826801E-3</v>
      </c>
      <c r="CM35" s="22">
        <f t="shared" ref="CM35:CM63" si="19">IF(G35=0,"",(BX35-G35)/G35)</f>
        <v>2.3076499703983209E-3</v>
      </c>
      <c r="CN35" s="22">
        <f t="shared" ref="CN35:CN63" si="20">IF(H35=0,"",(CE35-H35)/H35)</f>
        <v>2.5841995515562743E-3</v>
      </c>
      <c r="CO35" s="69">
        <f t="shared" ref="CO35:CO63" si="21">IF(I35=0,"",(W35-I35)/I35)</f>
        <v>23.344806069610275</v>
      </c>
      <c r="CP35" s="69">
        <f t="shared" ref="CP35:CP55" si="22">IF(J35=0,"",(Z35-J35)/J35)</f>
        <v>38.590912034125047</v>
      </c>
      <c r="CQ35" s="22">
        <f t="shared" ref="CQ35:CQ63" si="23">IF(K35=0,"",(AC35-K35)/K35)</f>
        <v>2.9689932009881168E-3</v>
      </c>
      <c r="CR35" s="69">
        <f t="shared" ref="CR35:CR63" si="24">IF(L35=0,"",(AK35-L35)/L35)</f>
        <v>12.704414200885964</v>
      </c>
      <c r="CS35" s="69">
        <f t="shared" ref="CS35:CS63" si="25">IF(M35=0,"",(AQ35-M35)/M35)</f>
        <v>430.20725191417318</v>
      </c>
      <c r="CT35" s="22">
        <f t="shared" ref="CT35:CT55" si="26">IF(N35=0,"",(U35-N35)/N35)</f>
        <v>2.8149773820272278E-3</v>
      </c>
      <c r="CU35" s="22">
        <f t="shared" ref="CU35:CU55" si="27">IF(O35=0,"",(AA35-O35)/O35)</f>
        <v>2.9805254887880052E-3</v>
      </c>
      <c r="CV35" s="69">
        <f t="shared" ref="CV35:CV55" si="28">IF(P35=0,"",(AR35-P35)/P35)</f>
        <v>2.9521063774321453E-3</v>
      </c>
    </row>
    <row r="36" spans="1:100" x14ac:dyDescent="0.25">
      <c r="A36" s="27" t="s">
        <v>35</v>
      </c>
      <c r="B36" s="25">
        <v>2424.8474574000002</v>
      </c>
      <c r="C36" s="25">
        <v>5.2447535400000002E-2</v>
      </c>
      <c r="D36" s="25">
        <v>3228.3441465000001</v>
      </c>
      <c r="E36" s="25">
        <v>183.43678091000001</v>
      </c>
      <c r="F36" s="25">
        <v>181.3834871</v>
      </c>
      <c r="G36" s="25">
        <v>1269.2203566000001</v>
      </c>
      <c r="H36" s="25">
        <v>15284.074599</v>
      </c>
      <c r="I36" s="25">
        <v>12.302733594999999</v>
      </c>
      <c r="J36" s="25">
        <v>119.37625337999999</v>
      </c>
      <c r="K36" s="25">
        <v>2.3544545399999998E-2</v>
      </c>
      <c r="L36" s="25">
        <v>67.296873091999998</v>
      </c>
      <c r="M36" s="25">
        <v>0.548178736</v>
      </c>
      <c r="N36" s="64">
        <v>0.81947897830000005</v>
      </c>
      <c r="O36" s="64">
        <v>0.31925825349999998</v>
      </c>
      <c r="P36" s="64">
        <v>0.74410944379999999</v>
      </c>
      <c r="R36" s="27" t="s">
        <v>35</v>
      </c>
      <c r="S36" s="91">
        <v>0</v>
      </c>
      <c r="T36" s="25">
        <v>0</v>
      </c>
      <c r="U36" s="25">
        <v>0.82173668745984996</v>
      </c>
      <c r="V36" s="25">
        <v>12.3376252752842</v>
      </c>
      <c r="W36" s="25">
        <v>12.3376252752842</v>
      </c>
      <c r="X36" s="25">
        <v>2.09309846990436E-3</v>
      </c>
      <c r="Y36" s="91">
        <v>0</v>
      </c>
      <c r="Z36" s="25">
        <v>119.733666316547</v>
      </c>
      <c r="AA36" s="25">
        <v>0.32016604250945102</v>
      </c>
      <c r="AB36" s="25">
        <v>13898.2247398779</v>
      </c>
      <c r="AC36" s="25">
        <v>2.3611939180281E-2</v>
      </c>
      <c r="AD36" s="25">
        <v>2431.6140612589502</v>
      </c>
      <c r="AE36" s="25">
        <v>52.693718667508897</v>
      </c>
      <c r="AF36" s="25">
        <v>2661.6153159717001</v>
      </c>
      <c r="AG36" s="25">
        <v>60.646328277516297</v>
      </c>
      <c r="AH36" s="25">
        <v>0</v>
      </c>
      <c r="AI36" s="91">
        <v>0</v>
      </c>
      <c r="AJ36" s="25">
        <v>67.503168537597404</v>
      </c>
      <c r="AK36" s="25">
        <v>67.503168537597404</v>
      </c>
      <c r="AL36" s="25">
        <v>0</v>
      </c>
      <c r="AM36" s="25">
        <v>8.3354621465081706</v>
      </c>
      <c r="AN36" s="25">
        <v>0</v>
      </c>
      <c r="AO36" s="91">
        <v>0</v>
      </c>
      <c r="AP36" s="25">
        <v>0</v>
      </c>
      <c r="AQ36" s="25">
        <v>0.54970357066114806</v>
      </c>
      <c r="AR36" s="25">
        <v>0.74611296278449402</v>
      </c>
      <c r="AS36" s="25">
        <v>5.2574745406945698E-2</v>
      </c>
      <c r="AT36" s="25">
        <v>0</v>
      </c>
      <c r="AU36" s="91">
        <v>17990.718468371899</v>
      </c>
      <c r="AV36" s="25">
        <v>2913.7776655310599</v>
      </c>
      <c r="AW36" s="25">
        <v>323.753065866719</v>
      </c>
      <c r="AX36" s="25">
        <v>3237.5307313977801</v>
      </c>
      <c r="AY36" s="25">
        <v>0</v>
      </c>
      <c r="AZ36" s="25">
        <v>81.331363878691505</v>
      </c>
      <c r="BA36" s="25">
        <v>0.593647411447499</v>
      </c>
      <c r="BB36" s="25">
        <v>10431.275476095099</v>
      </c>
      <c r="BC36" s="25">
        <v>0.80094414851656404</v>
      </c>
      <c r="BD36" s="25">
        <v>2.09877380958569</v>
      </c>
      <c r="BE36" s="25">
        <v>5.0726409588341896</v>
      </c>
      <c r="BF36" s="25">
        <v>1.1865832891339601</v>
      </c>
      <c r="BG36" s="25">
        <v>6.0759060353952004</v>
      </c>
      <c r="BH36" s="25">
        <v>0.27936723810137898</v>
      </c>
      <c r="BI36" s="25">
        <v>183.96010451345401</v>
      </c>
      <c r="BJ36" s="25">
        <v>181.900981863829</v>
      </c>
      <c r="BK36" s="25">
        <v>2.05912264962494</v>
      </c>
      <c r="BL36" s="25">
        <v>0</v>
      </c>
      <c r="BM36" s="25">
        <v>0</v>
      </c>
      <c r="BN36" s="25">
        <v>72.977008829951998</v>
      </c>
      <c r="BO36" s="25">
        <v>0</v>
      </c>
      <c r="BP36" s="25">
        <v>15.1316852195307</v>
      </c>
      <c r="BQ36" s="25">
        <v>3.3891820195020799</v>
      </c>
      <c r="BR36" s="25">
        <v>2.1132113665922598</v>
      </c>
      <c r="BS36" s="25">
        <v>37.818084180514397</v>
      </c>
      <c r="BT36" s="25">
        <v>3594.7953712406202</v>
      </c>
      <c r="BU36" s="25">
        <v>1.8540354170417199</v>
      </c>
      <c r="BV36" s="25">
        <v>32.509911939681501</v>
      </c>
      <c r="BW36" s="25">
        <v>0</v>
      </c>
      <c r="BX36" s="25">
        <v>1272.1251739121101</v>
      </c>
      <c r="BY36" s="25">
        <v>5683.2883218698898</v>
      </c>
      <c r="BZ36" s="25">
        <v>0</v>
      </c>
      <c r="CA36" s="25">
        <v>0</v>
      </c>
      <c r="CB36" s="25">
        <v>224.20658201347999</v>
      </c>
      <c r="CC36" s="91">
        <v>0</v>
      </c>
      <c r="CD36" s="25">
        <v>639.64741217513301</v>
      </c>
      <c r="CE36" s="25">
        <v>15328.777716844899</v>
      </c>
      <c r="CF36" s="25">
        <v>116.626213815604</v>
      </c>
      <c r="CH36" s="22">
        <f t="shared" si="15"/>
        <v>2.7905276425946365E-3</v>
      </c>
      <c r="CI36" s="22">
        <f t="shared" si="14"/>
        <v>2.4254715874732335E-3</v>
      </c>
      <c r="CJ36" s="22">
        <f t="shared" si="16"/>
        <v>2.8456027241518236E-3</v>
      </c>
      <c r="CK36" s="22">
        <f t="shared" si="17"/>
        <v>2.8528826163317931E-3</v>
      </c>
      <c r="CL36" s="22">
        <f t="shared" si="18"/>
        <v>2.8530423143960297E-3</v>
      </c>
      <c r="CM36" s="22">
        <f t="shared" si="19"/>
        <v>2.2886627188138391E-3</v>
      </c>
      <c r="CN36" s="22">
        <f t="shared" si="20"/>
        <v>2.9248167794093663E-3</v>
      </c>
      <c r="CO36" s="69">
        <f t="shared" si="21"/>
        <v>2.8360916713974032E-3</v>
      </c>
      <c r="CP36" s="69">
        <f t="shared" si="22"/>
        <v>2.994003634954816E-3</v>
      </c>
      <c r="CQ36" s="22">
        <f t="shared" si="23"/>
        <v>2.8623946283966874E-3</v>
      </c>
      <c r="CR36" s="69">
        <f t="shared" si="24"/>
        <v>3.0654536551108901E-3</v>
      </c>
      <c r="CS36" s="69">
        <f t="shared" si="25"/>
        <v>2.7816377415049087E-3</v>
      </c>
      <c r="CT36" s="22">
        <f t="shared" si="26"/>
        <v>2.7550543938704812E-3</v>
      </c>
      <c r="CU36" s="22">
        <f t="shared" si="27"/>
        <v>2.8434316090470103E-3</v>
      </c>
      <c r="CV36" s="69">
        <f t="shared" si="28"/>
        <v>2.6925057882110754E-3</v>
      </c>
    </row>
    <row r="37" spans="1:100" x14ac:dyDescent="0.25">
      <c r="A37" s="27" t="s">
        <v>36</v>
      </c>
      <c r="B37" s="25">
        <v>73022.990567999994</v>
      </c>
      <c r="C37" s="25">
        <v>0.45386747830000002</v>
      </c>
      <c r="D37" s="25">
        <v>58451.376252000002</v>
      </c>
      <c r="E37" s="25">
        <v>1825.2258475000001</v>
      </c>
      <c r="F37" s="25">
        <v>1808.1586262999999</v>
      </c>
      <c r="G37" s="25">
        <v>226.50594615</v>
      </c>
      <c r="H37" s="25">
        <v>182746.54582</v>
      </c>
      <c r="I37" s="25">
        <v>365.91562292999998</v>
      </c>
      <c r="J37" s="25">
        <v>1009.1611484</v>
      </c>
      <c r="K37" s="25">
        <v>0.10655887159999999</v>
      </c>
      <c r="L37" s="25">
        <v>2427.8906984999999</v>
      </c>
      <c r="M37" s="25">
        <v>307.19315338000001</v>
      </c>
      <c r="N37" s="64">
        <v>281.20419539</v>
      </c>
      <c r="O37" s="64">
        <v>66.196328690000001</v>
      </c>
      <c r="P37" s="64">
        <v>13.088828577999999</v>
      </c>
      <c r="R37" s="27" t="s">
        <v>36</v>
      </c>
      <c r="S37" s="91">
        <v>0</v>
      </c>
      <c r="T37" s="25">
        <v>0</v>
      </c>
      <c r="U37" s="25">
        <v>281.80464673744899</v>
      </c>
      <c r="V37" s="25">
        <v>366.80005074424201</v>
      </c>
      <c r="W37" s="25">
        <v>366.80005074424201</v>
      </c>
      <c r="X37" s="25">
        <v>0.63580106710102302</v>
      </c>
      <c r="Y37" s="91">
        <v>0</v>
      </c>
      <c r="Z37" s="25">
        <v>1085.51905978998</v>
      </c>
      <c r="AA37" s="25">
        <v>66.335872011054207</v>
      </c>
      <c r="AB37" s="25">
        <v>358374.632639096</v>
      </c>
      <c r="AC37" s="25">
        <v>0.10682152533891601</v>
      </c>
      <c r="AD37" s="25">
        <v>73210.105138616695</v>
      </c>
      <c r="AE37" s="25">
        <v>342.69598871214703</v>
      </c>
      <c r="AF37" s="25">
        <v>56947.938220113298</v>
      </c>
      <c r="AG37" s="25">
        <v>419.78155886858099</v>
      </c>
      <c r="AH37" s="25">
        <v>0</v>
      </c>
      <c r="AI37" s="91">
        <v>0</v>
      </c>
      <c r="AJ37" s="25">
        <v>2435.0950649741899</v>
      </c>
      <c r="AK37" s="25">
        <v>2435.0950649741899</v>
      </c>
      <c r="AL37" s="25">
        <v>0</v>
      </c>
      <c r="AM37" s="25">
        <v>57.6820691987933</v>
      </c>
      <c r="AN37" s="25">
        <v>0</v>
      </c>
      <c r="AO37" s="91">
        <v>0</v>
      </c>
      <c r="AP37" s="25">
        <v>0</v>
      </c>
      <c r="AQ37" s="25">
        <v>307.84294314892298</v>
      </c>
      <c r="AR37" s="25">
        <v>13.1174245871254</v>
      </c>
      <c r="AS37" s="25">
        <v>0.45498304104498999</v>
      </c>
      <c r="AT37" s="25">
        <v>0</v>
      </c>
      <c r="AU37" s="91">
        <v>240177.35772350701</v>
      </c>
      <c r="AV37" s="25">
        <v>52738.732954835003</v>
      </c>
      <c r="AW37" s="25">
        <v>5859.8593002044699</v>
      </c>
      <c r="AX37" s="25">
        <v>58598.592255039497</v>
      </c>
      <c r="AY37" s="25">
        <v>0</v>
      </c>
      <c r="AZ37" s="25">
        <v>508.26384041269898</v>
      </c>
      <c r="BA37" s="25">
        <v>9.2940134127107292</v>
      </c>
      <c r="BB37" s="25">
        <v>118324.384068033</v>
      </c>
      <c r="BC37" s="25">
        <v>12.5393773800823</v>
      </c>
      <c r="BD37" s="25">
        <v>32.857860744544901</v>
      </c>
      <c r="BE37" s="25">
        <v>79.416175785975298</v>
      </c>
      <c r="BF37" s="25">
        <v>18.576855308266701</v>
      </c>
      <c r="BG37" s="25">
        <v>36.764175138698199</v>
      </c>
      <c r="BH37" s="25">
        <v>4.3736955012163996</v>
      </c>
      <c r="BI37" s="25">
        <v>1830.1276419813901</v>
      </c>
      <c r="BJ37" s="25">
        <v>1813.01853597831</v>
      </c>
      <c r="BK37" s="25">
        <v>17.1091060030754</v>
      </c>
      <c r="BL37" s="25">
        <v>0</v>
      </c>
      <c r="BM37" s="25">
        <v>0</v>
      </c>
      <c r="BN37" s="25">
        <v>462.79798444760303</v>
      </c>
      <c r="BO37" s="25">
        <v>0</v>
      </c>
      <c r="BP37" s="25">
        <v>222.41172755259399</v>
      </c>
      <c r="BQ37" s="25">
        <v>53.060220907863297</v>
      </c>
      <c r="BR37" s="25">
        <v>30.2384353480271</v>
      </c>
      <c r="BS37" s="25">
        <v>555.85515665933599</v>
      </c>
      <c r="BT37" s="25">
        <v>53379.078673000797</v>
      </c>
      <c r="BU37" s="25">
        <v>29.0263431664875</v>
      </c>
      <c r="BV37" s="25">
        <v>265.80651462491102</v>
      </c>
      <c r="BW37" s="25">
        <v>0</v>
      </c>
      <c r="BX37" s="25">
        <v>227.06105148599201</v>
      </c>
      <c r="BY37" s="25">
        <v>71864.534736494999</v>
      </c>
      <c r="BZ37" s="25">
        <v>0</v>
      </c>
      <c r="CA37" s="25">
        <v>0</v>
      </c>
      <c r="CB37" s="25">
        <v>1518.4705495262101</v>
      </c>
      <c r="CC37" s="91">
        <v>0</v>
      </c>
      <c r="CD37" s="25">
        <v>5038.0227689584199</v>
      </c>
      <c r="CE37" s="25">
        <v>183228.78825741101</v>
      </c>
      <c r="CF37" s="25">
        <v>670.02056816869003</v>
      </c>
      <c r="CH37" s="22">
        <f t="shared" si="15"/>
        <v>2.562406293706325E-3</v>
      </c>
      <c r="CI37" s="22">
        <f t="shared" si="14"/>
        <v>2.4579041203137311E-3</v>
      </c>
      <c r="CJ37" s="22">
        <f t="shared" si="16"/>
        <v>2.518606275493095E-3</v>
      </c>
      <c r="CK37" s="22">
        <f t="shared" si="17"/>
        <v>2.6855824379782515E-3</v>
      </c>
      <c r="CL37" s="22">
        <f t="shared" si="18"/>
        <v>2.6877673272807769E-3</v>
      </c>
      <c r="CM37" s="22">
        <f t="shared" si="19"/>
        <v>2.4507318480036749E-3</v>
      </c>
      <c r="CN37" s="22">
        <f t="shared" si="20"/>
        <v>2.6388593844395127E-3</v>
      </c>
      <c r="CO37" s="69">
        <f t="shared" si="21"/>
        <v>2.417026655380666E-3</v>
      </c>
      <c r="CP37" s="69">
        <f t="shared" si="22"/>
        <v>7.5664735519241494E-2</v>
      </c>
      <c r="CQ37" s="22">
        <f t="shared" si="23"/>
        <v>2.46486974732579E-3</v>
      </c>
      <c r="CR37" s="69">
        <f t="shared" si="24"/>
        <v>2.9673355883117038E-3</v>
      </c>
      <c r="CS37" s="69">
        <f t="shared" si="25"/>
        <v>2.115248213618802E-3</v>
      </c>
      <c r="CT37" s="22">
        <f t="shared" si="26"/>
        <v>2.1352858787054506E-3</v>
      </c>
      <c r="CU37" s="22">
        <f t="shared" si="27"/>
        <v>2.1080220582578232E-3</v>
      </c>
      <c r="CV37" s="69">
        <f t="shared" si="28"/>
        <v>2.1847645841634742E-3</v>
      </c>
    </row>
    <row r="38" spans="1:100" x14ac:dyDescent="0.25">
      <c r="A38" s="27" t="s">
        <v>37</v>
      </c>
      <c r="B38" s="25">
        <v>6.4317210300000003</v>
      </c>
      <c r="C38" s="25"/>
      <c r="D38" s="25">
        <v>4.9588385709000002</v>
      </c>
      <c r="E38" s="25">
        <v>0.1013067193</v>
      </c>
      <c r="F38" s="25">
        <v>0.1006629438</v>
      </c>
      <c r="G38" s="25">
        <v>0.42760410059999998</v>
      </c>
      <c r="H38" s="25">
        <v>9.5301475145999994</v>
      </c>
      <c r="I38" s="25">
        <v>1.4984114200000001E-2</v>
      </c>
      <c r="J38" s="25">
        <v>0.28086048629999999</v>
      </c>
      <c r="K38" s="25">
        <v>7.3818799999999999E-6</v>
      </c>
      <c r="L38" s="25">
        <v>8.8082681900000001E-2</v>
      </c>
      <c r="M38" s="25">
        <v>7.3705534000000003E-3</v>
      </c>
      <c r="N38" s="64">
        <v>8.6918371000000005E-3</v>
      </c>
      <c r="O38" s="64">
        <v>1.443239E-3</v>
      </c>
      <c r="P38" s="64">
        <v>5.798334E-4</v>
      </c>
      <c r="R38" s="27" t="s">
        <v>37</v>
      </c>
      <c r="S38" s="91">
        <v>0</v>
      </c>
      <c r="T38" s="25">
        <v>0</v>
      </c>
      <c r="U38" s="25">
        <v>8.7194519374659499E-3</v>
      </c>
      <c r="V38" s="25">
        <v>1.50202765878404E-2</v>
      </c>
      <c r="W38" s="25">
        <v>1.50202765878404E-2</v>
      </c>
      <c r="X38" s="25">
        <v>6.3926510855007599E-5</v>
      </c>
      <c r="Y38" s="91">
        <v>0</v>
      </c>
      <c r="Z38" s="25">
        <v>0.28313193880000298</v>
      </c>
      <c r="AA38" s="25">
        <v>1.44758726077701E-3</v>
      </c>
      <c r="AB38" s="25">
        <v>33.187040128749899</v>
      </c>
      <c r="AC38" s="25">
        <v>7.3807962653703398E-6</v>
      </c>
      <c r="AD38" s="25">
        <v>6.4513023473712501</v>
      </c>
      <c r="AE38" s="25">
        <v>1.2932696310454799E-2</v>
      </c>
      <c r="AF38" s="25">
        <v>5.3586803859521304</v>
      </c>
      <c r="AG38" s="25">
        <v>6.2365960270506903E-3</v>
      </c>
      <c r="AH38" s="25">
        <v>0</v>
      </c>
      <c r="AI38" s="91">
        <v>0</v>
      </c>
      <c r="AJ38" s="25">
        <v>8.8326623172341204E-2</v>
      </c>
      <c r="AK38" s="25">
        <v>8.8326623172341204E-2</v>
      </c>
      <c r="AL38" s="25">
        <v>0</v>
      </c>
      <c r="AM38" s="25">
        <v>3.9606478518714296E-3</v>
      </c>
      <c r="AN38" s="25">
        <v>0</v>
      </c>
      <c r="AO38" s="91">
        <v>0</v>
      </c>
      <c r="AP38" s="25">
        <v>0</v>
      </c>
      <c r="AQ38" s="25">
        <v>7.3938702646097303E-3</v>
      </c>
      <c r="AR38" s="25">
        <v>5.8058282963177198E-4</v>
      </c>
      <c r="AS38" s="25">
        <v>0</v>
      </c>
      <c r="AT38" s="25">
        <v>0</v>
      </c>
      <c r="AU38" s="91">
        <v>14.915816729773899</v>
      </c>
      <c r="AV38" s="25">
        <v>4.4756924772786197</v>
      </c>
      <c r="AW38" s="25">
        <v>0.49729732744698901</v>
      </c>
      <c r="AX38" s="25">
        <v>4.9729898047256098</v>
      </c>
      <c r="AY38" s="25">
        <v>0</v>
      </c>
      <c r="AZ38" s="25">
        <v>1.2116432166537201E-2</v>
      </c>
      <c r="BA38" s="25">
        <v>6.4117285889868098E-4</v>
      </c>
      <c r="BB38" s="25">
        <v>4.9818777893152904</v>
      </c>
      <c r="BC38" s="25">
        <v>8.6506776456841798E-4</v>
      </c>
      <c r="BD38" s="25">
        <v>2.26680688062522E-3</v>
      </c>
      <c r="BE38" s="25">
        <v>5.4787413813059101E-3</v>
      </c>
      <c r="BF38" s="25">
        <v>1.2815867766773001E-3</v>
      </c>
      <c r="BG38" s="25">
        <v>1.1739667212310599E-3</v>
      </c>
      <c r="BH38" s="25">
        <v>3.01738013745817E-4</v>
      </c>
      <c r="BI38" s="25">
        <v>0.101565087495935</v>
      </c>
      <c r="BJ38" s="25">
        <v>0.10092132795405501</v>
      </c>
      <c r="BK38" s="25">
        <v>6.4375954187954995E-4</v>
      </c>
      <c r="BL38" s="25">
        <v>0</v>
      </c>
      <c r="BM38" s="25">
        <v>0</v>
      </c>
      <c r="BN38" s="25">
        <v>1.6060263121634399E-2</v>
      </c>
      <c r="BO38" s="25">
        <v>0</v>
      </c>
      <c r="BP38" s="25">
        <v>1.50056405253613E-2</v>
      </c>
      <c r="BQ38" s="25">
        <v>3.6605338492148799E-3</v>
      </c>
      <c r="BR38" s="25">
        <v>2.0196662202307098E-3</v>
      </c>
      <c r="BS38" s="25">
        <v>3.7502272414116099E-2</v>
      </c>
      <c r="BT38" s="25">
        <v>4.0540273469248396</v>
      </c>
      <c r="BU38" s="25">
        <v>2.00247380633497E-3</v>
      </c>
      <c r="BV38" s="25">
        <v>1.2661397620110501E-2</v>
      </c>
      <c r="BW38" s="25">
        <v>0</v>
      </c>
      <c r="BX38" s="25">
        <v>0.42759988985708403</v>
      </c>
      <c r="BY38" s="25">
        <v>2.6885884795872901</v>
      </c>
      <c r="BZ38" s="25">
        <v>0</v>
      </c>
      <c r="CA38" s="25">
        <v>0</v>
      </c>
      <c r="CB38" s="25">
        <v>4.28589857550555E-2</v>
      </c>
      <c r="CC38" s="91">
        <v>0</v>
      </c>
      <c r="CD38" s="25">
        <v>5.2903061651151599E-2</v>
      </c>
      <c r="CE38" s="25">
        <v>9.5567209554831791</v>
      </c>
      <c r="CF38" s="25">
        <v>8.3843065190672104E-3</v>
      </c>
      <c r="CH38" s="22">
        <f t="shared" si="15"/>
        <v>3.044491090318604E-3</v>
      </c>
      <c r="CI38" s="22" t="str">
        <f t="shared" si="14"/>
        <v/>
      </c>
      <c r="CJ38" s="22">
        <f t="shared" si="16"/>
        <v>2.8537395648758133E-3</v>
      </c>
      <c r="CK38" s="22">
        <f t="shared" si="17"/>
        <v>2.5503559657271348E-3</v>
      </c>
      <c r="CL38" s="22">
        <f t="shared" si="18"/>
        <v>2.5668249337946068E-3</v>
      </c>
      <c r="CM38" s="22">
        <f t="shared" si="19"/>
        <v>-9.8472931154006519E-6</v>
      </c>
      <c r="CN38" s="22">
        <f t="shared" si="20"/>
        <v>2.7883556726136407E-3</v>
      </c>
      <c r="CO38" s="69">
        <f t="shared" si="21"/>
        <v>2.4133817560199671E-3</v>
      </c>
      <c r="CP38" s="69">
        <f t="shared" si="22"/>
        <v>8.0874762054522244E-3</v>
      </c>
      <c r="CQ38" s="22">
        <f t="shared" si="23"/>
        <v>-1.4681011201212959E-4</v>
      </c>
      <c r="CR38" s="69">
        <f t="shared" si="24"/>
        <v>2.7694578216651989E-3</v>
      </c>
      <c r="CS38" s="69">
        <f t="shared" si="25"/>
        <v>3.163516135671706E-3</v>
      </c>
      <c r="CT38" s="22">
        <f t="shared" si="26"/>
        <v>3.1771002088786817E-3</v>
      </c>
      <c r="CU38" s="22">
        <f t="shared" si="27"/>
        <v>3.0128487222213026E-3</v>
      </c>
      <c r="CV38" s="69">
        <f t="shared" si="28"/>
        <v>1.2924913117664046E-3</v>
      </c>
    </row>
    <row r="39" spans="1:100" x14ac:dyDescent="0.25">
      <c r="A39" s="27" t="s">
        <v>130</v>
      </c>
      <c r="B39" s="25">
        <v>62856.883218000003</v>
      </c>
      <c r="C39" s="25">
        <v>0.27364837720000001</v>
      </c>
      <c r="D39" s="25">
        <v>50873.082441999999</v>
      </c>
      <c r="E39" s="25">
        <v>1448.9671326</v>
      </c>
      <c r="F39" s="25">
        <v>1421.8689655000001</v>
      </c>
      <c r="G39" s="25">
        <v>2081.0453324999999</v>
      </c>
      <c r="H39" s="25">
        <v>128614.46341</v>
      </c>
      <c r="I39" s="25">
        <v>71.041171822999999</v>
      </c>
      <c r="J39" s="25">
        <v>2830.7818904000001</v>
      </c>
      <c r="K39" s="25">
        <v>7.3758521999999997E-3</v>
      </c>
      <c r="L39" s="25">
        <v>522.48047422000002</v>
      </c>
      <c r="M39" s="25">
        <v>52.723763662000003</v>
      </c>
      <c r="N39" s="64">
        <v>55.961473349000002</v>
      </c>
      <c r="O39" s="64">
        <v>10.616367452</v>
      </c>
      <c r="P39" s="64">
        <v>1.8738837149000001</v>
      </c>
      <c r="R39" s="27" t="s">
        <v>130</v>
      </c>
      <c r="S39" s="91">
        <v>0</v>
      </c>
      <c r="T39" s="25">
        <v>0</v>
      </c>
      <c r="U39" s="25">
        <v>56.117570129082701</v>
      </c>
      <c r="V39" s="25">
        <v>71.663484830102902</v>
      </c>
      <c r="W39" s="25">
        <v>71.663484830102902</v>
      </c>
      <c r="X39" s="25">
        <v>1.3631531002924899</v>
      </c>
      <c r="Y39" s="91">
        <v>0</v>
      </c>
      <c r="Z39" s="25">
        <v>2844.5253461963198</v>
      </c>
      <c r="AA39" s="25">
        <v>10.6461738764351</v>
      </c>
      <c r="AB39" s="25">
        <v>464719.73415375402</v>
      </c>
      <c r="AC39" s="25">
        <v>7.3939004664340903E-3</v>
      </c>
      <c r="AD39" s="25">
        <v>63032.422755843698</v>
      </c>
      <c r="AE39" s="25">
        <v>160.82320636757601</v>
      </c>
      <c r="AF39" s="25">
        <v>77770.014941351401</v>
      </c>
      <c r="AG39" s="25">
        <v>157.17445506371899</v>
      </c>
      <c r="AH39" s="25">
        <v>0.42492322962050599</v>
      </c>
      <c r="AI39" s="91">
        <v>0</v>
      </c>
      <c r="AJ39" s="25">
        <v>524.56873935671899</v>
      </c>
      <c r="AK39" s="25">
        <v>524.56873935671899</v>
      </c>
      <c r="AL39" s="25">
        <v>0</v>
      </c>
      <c r="AM39" s="25">
        <v>30.949398231991999</v>
      </c>
      <c r="AN39" s="25">
        <v>7.4650183062330104E-4</v>
      </c>
      <c r="AO39" s="91">
        <v>0</v>
      </c>
      <c r="AP39" s="25">
        <v>0</v>
      </c>
      <c r="AQ39" s="25">
        <v>52.899603480836703</v>
      </c>
      <c r="AR39" s="25">
        <v>1.8790749267669</v>
      </c>
      <c r="AS39" s="25">
        <v>0.27415660298285299</v>
      </c>
      <c r="AT39" s="25">
        <v>0</v>
      </c>
      <c r="AU39" s="91">
        <v>206747.29458599901</v>
      </c>
      <c r="AV39" s="25">
        <v>45912.653128698003</v>
      </c>
      <c r="AW39" s="25">
        <v>5101.4049659271204</v>
      </c>
      <c r="AX39" s="25">
        <v>51014.058094625201</v>
      </c>
      <c r="AY39" s="25">
        <v>0</v>
      </c>
      <c r="AZ39" s="25">
        <v>103.158216451203</v>
      </c>
      <c r="BA39" s="25">
        <v>9.47925461906887</v>
      </c>
      <c r="BB39" s="25">
        <v>69985.381315264094</v>
      </c>
      <c r="BC39" s="25">
        <v>12.789341933673899</v>
      </c>
      <c r="BD39" s="25">
        <v>33.512742729432198</v>
      </c>
      <c r="BE39" s="25">
        <v>80.998998785694198</v>
      </c>
      <c r="BF39" s="25">
        <v>18.947141630869101</v>
      </c>
      <c r="BG39" s="25">
        <v>13.6242659231579</v>
      </c>
      <c r="BH39" s="25">
        <v>4.4608610048667003</v>
      </c>
      <c r="BI39" s="25">
        <v>1453.02868239793</v>
      </c>
      <c r="BJ39" s="25">
        <v>1425.85783729779</v>
      </c>
      <c r="BK39" s="25">
        <v>27.170845100139399</v>
      </c>
      <c r="BL39" s="25">
        <v>0</v>
      </c>
      <c r="BM39" s="25">
        <v>0</v>
      </c>
      <c r="BN39" s="25">
        <v>193.972985244244</v>
      </c>
      <c r="BO39" s="25">
        <v>0</v>
      </c>
      <c r="BP39" s="25">
        <v>220.91867925616</v>
      </c>
      <c r="BQ39" s="25">
        <v>54.117733009584498</v>
      </c>
      <c r="BR39" s="25">
        <v>29.677097548350002</v>
      </c>
      <c r="BS39" s="25">
        <v>552.11909677188203</v>
      </c>
      <c r="BT39" s="25">
        <v>53622.372228187902</v>
      </c>
      <c r="BU39" s="25">
        <v>29.604917363933499</v>
      </c>
      <c r="BV39" s="25">
        <v>171.634721476876</v>
      </c>
      <c r="BW39" s="25">
        <v>0</v>
      </c>
      <c r="BX39" s="25">
        <v>2085.3132560440399</v>
      </c>
      <c r="BY39" s="25">
        <v>39575.298281101801</v>
      </c>
      <c r="BZ39" s="25">
        <v>0</v>
      </c>
      <c r="CA39" s="25">
        <v>0</v>
      </c>
      <c r="CB39" s="25">
        <v>575.69567553246998</v>
      </c>
      <c r="CC39" s="91">
        <v>0</v>
      </c>
      <c r="CD39" s="25">
        <v>1051.0685802155299</v>
      </c>
      <c r="CE39" s="25">
        <v>128975.087127101</v>
      </c>
      <c r="CF39" s="25">
        <v>134.9060500027</v>
      </c>
      <c r="CH39" s="22">
        <f t="shared" si="15"/>
        <v>2.7926860012274166E-3</v>
      </c>
      <c r="CI39" s="22">
        <f t="shared" si="14"/>
        <v>1.857221987037524E-3</v>
      </c>
      <c r="CJ39" s="22">
        <f t="shared" si="16"/>
        <v>2.7711246470258103E-3</v>
      </c>
      <c r="CK39" s="22">
        <f t="shared" si="17"/>
        <v>2.8030655123570578E-3</v>
      </c>
      <c r="CL39" s="22">
        <f t="shared" si="18"/>
        <v>2.8053722913821467E-3</v>
      </c>
      <c r="CM39" s="22">
        <f t="shared" si="19"/>
        <v>2.0508556336506713E-3</v>
      </c>
      <c r="CN39" s="22">
        <f t="shared" si="20"/>
        <v>2.8039126202423722E-3</v>
      </c>
      <c r="CO39" s="69">
        <f t="shared" si="21"/>
        <v>8.7598922024175532E-3</v>
      </c>
      <c r="CP39" s="69">
        <f t="shared" si="22"/>
        <v>4.8550034331248746E-3</v>
      </c>
      <c r="CQ39" s="22">
        <f t="shared" si="23"/>
        <v>2.4469398172174074E-3</v>
      </c>
      <c r="CR39" s="69">
        <f t="shared" si="24"/>
        <v>3.9968290486577518E-3</v>
      </c>
      <c r="CS39" s="69">
        <f t="shared" si="25"/>
        <v>3.3351150719051191E-3</v>
      </c>
      <c r="CT39" s="22">
        <f t="shared" si="26"/>
        <v>2.7893615150053593E-3</v>
      </c>
      <c r="CU39" s="22">
        <f t="shared" si="27"/>
        <v>2.8075916333777711E-3</v>
      </c>
      <c r="CV39" s="69">
        <f t="shared" si="28"/>
        <v>2.7702956302051002E-3</v>
      </c>
    </row>
    <row r="40" spans="1:100" x14ac:dyDescent="0.25">
      <c r="A40" s="27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64"/>
      <c r="O40" s="64"/>
      <c r="P40" s="64"/>
      <c r="CH40" s="22" t="str">
        <f t="shared" si="15"/>
        <v/>
      </c>
      <c r="CI40" s="22" t="str">
        <f t="shared" si="14"/>
        <v/>
      </c>
      <c r="CJ40" s="22" t="str">
        <f t="shared" si="16"/>
        <v/>
      </c>
      <c r="CK40" s="22" t="str">
        <f t="shared" si="17"/>
        <v/>
      </c>
      <c r="CL40" s="22" t="str">
        <f t="shared" si="18"/>
        <v/>
      </c>
      <c r="CM40" s="22" t="str">
        <f t="shared" si="19"/>
        <v/>
      </c>
      <c r="CN40" s="22" t="str">
        <f t="shared" si="20"/>
        <v/>
      </c>
      <c r="CO40" s="69" t="str">
        <f t="shared" si="21"/>
        <v/>
      </c>
      <c r="CP40" s="69" t="str">
        <f t="shared" si="22"/>
        <v/>
      </c>
      <c r="CQ40" s="22" t="str">
        <f t="shared" si="23"/>
        <v/>
      </c>
      <c r="CR40" s="69" t="str">
        <f t="shared" si="24"/>
        <v/>
      </c>
      <c r="CS40" s="69" t="str">
        <f t="shared" si="25"/>
        <v/>
      </c>
      <c r="CT40" s="22" t="str">
        <f t="shared" si="26"/>
        <v/>
      </c>
      <c r="CU40" s="22" t="str">
        <f t="shared" si="27"/>
        <v/>
      </c>
      <c r="CV40" s="69" t="str">
        <f t="shared" si="28"/>
        <v/>
      </c>
    </row>
    <row r="41" spans="1:100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64"/>
      <c r="O41" s="64"/>
      <c r="P41" s="64"/>
      <c r="CH41" s="22" t="str">
        <f t="shared" si="15"/>
        <v/>
      </c>
      <c r="CI41" s="22" t="str">
        <f t="shared" si="14"/>
        <v/>
      </c>
      <c r="CJ41" s="22" t="str">
        <f t="shared" si="16"/>
        <v/>
      </c>
      <c r="CK41" s="22" t="str">
        <f t="shared" si="17"/>
        <v/>
      </c>
      <c r="CL41" s="22" t="str">
        <f t="shared" si="18"/>
        <v/>
      </c>
      <c r="CM41" s="22" t="str">
        <f t="shared" si="19"/>
        <v/>
      </c>
      <c r="CN41" s="22" t="str">
        <f t="shared" si="20"/>
        <v/>
      </c>
      <c r="CO41" s="69" t="str">
        <f t="shared" si="21"/>
        <v/>
      </c>
      <c r="CP41" s="69" t="str">
        <f t="shared" si="22"/>
        <v/>
      </c>
      <c r="CQ41" s="22" t="str">
        <f t="shared" si="23"/>
        <v/>
      </c>
      <c r="CR41" s="69" t="str">
        <f t="shared" si="24"/>
        <v/>
      </c>
      <c r="CS41" s="69" t="str">
        <f t="shared" si="25"/>
        <v/>
      </c>
      <c r="CT41" s="22" t="str">
        <f t="shared" si="26"/>
        <v/>
      </c>
      <c r="CU41" s="22" t="str">
        <f t="shared" si="27"/>
        <v/>
      </c>
      <c r="CV41" s="69" t="str">
        <f t="shared" si="28"/>
        <v/>
      </c>
    </row>
    <row r="42" spans="1:100" x14ac:dyDescent="0.25">
      <c r="A42" s="27" t="s">
        <v>41</v>
      </c>
      <c r="B42" s="25">
        <v>642.28925929000002</v>
      </c>
      <c r="C42" s="25">
        <v>1.6543968999999999E-3</v>
      </c>
      <c r="D42" s="25">
        <v>234.4487341</v>
      </c>
      <c r="E42" s="25">
        <v>3.5263621796</v>
      </c>
      <c r="F42" s="25">
        <v>3.4972113170000001</v>
      </c>
      <c r="G42" s="25">
        <v>26.883280587000002</v>
      </c>
      <c r="H42" s="25">
        <v>4691.6775220999998</v>
      </c>
      <c r="I42" s="25">
        <v>0.17134644339999999</v>
      </c>
      <c r="J42" s="25">
        <v>8.8261105199999995E-2</v>
      </c>
      <c r="K42" s="25">
        <v>3.3427199999999999E-4</v>
      </c>
      <c r="L42" s="25">
        <v>0.52026473849999999</v>
      </c>
      <c r="M42" s="25">
        <v>5.8907879999999999E-4</v>
      </c>
      <c r="N42" s="64">
        <v>1.2977901000000001E-3</v>
      </c>
      <c r="O42" s="64">
        <v>3.4392106E-3</v>
      </c>
      <c r="P42" s="64">
        <v>7.1225113000000003E-3</v>
      </c>
      <c r="R42" s="27" t="s">
        <v>41</v>
      </c>
      <c r="S42" s="91">
        <v>0</v>
      </c>
      <c r="T42" s="25">
        <v>0</v>
      </c>
      <c r="U42" s="25">
        <v>1.30128024840247E-3</v>
      </c>
      <c r="V42" s="25">
        <v>23.987317715251098</v>
      </c>
      <c r="W42" s="25">
        <v>23.987317715251098</v>
      </c>
      <c r="X42" s="25">
        <v>1.6928417738388401E-3</v>
      </c>
      <c r="Y42" s="91">
        <v>0</v>
      </c>
      <c r="Z42" s="25">
        <v>23.234879430110499</v>
      </c>
      <c r="AA42" s="25">
        <v>3.4481752477265402E-3</v>
      </c>
      <c r="AB42" s="25">
        <v>5611.0066461410997</v>
      </c>
      <c r="AC42" s="25">
        <v>3.35182167156644E-4</v>
      </c>
      <c r="AD42" s="25">
        <v>644.09227609363097</v>
      </c>
      <c r="AE42" s="25">
        <v>24.312616974943101</v>
      </c>
      <c r="AF42" s="25">
        <v>977.03844515050696</v>
      </c>
      <c r="AG42" s="25">
        <v>48.654765601714203</v>
      </c>
      <c r="AH42" s="25">
        <v>0</v>
      </c>
      <c r="AI42" s="91">
        <v>0</v>
      </c>
      <c r="AJ42" s="25">
        <v>36.6863810904186</v>
      </c>
      <c r="AK42" s="25">
        <v>36.6863810904186</v>
      </c>
      <c r="AL42" s="25">
        <v>0</v>
      </c>
      <c r="AM42" s="25">
        <v>0.30496290530265602</v>
      </c>
      <c r="AN42" s="25">
        <v>0</v>
      </c>
      <c r="AO42" s="91">
        <v>0</v>
      </c>
      <c r="AP42" s="25">
        <v>0</v>
      </c>
      <c r="AQ42" s="25">
        <v>1.5529192927173301</v>
      </c>
      <c r="AR42" s="25">
        <v>7.1414912563765899E-3</v>
      </c>
      <c r="AS42" s="25">
        <v>1.6587904341451699E-3</v>
      </c>
      <c r="AT42" s="25">
        <v>0</v>
      </c>
      <c r="AU42" s="91">
        <v>5681.6088144094001</v>
      </c>
      <c r="AV42" s="25">
        <v>211.59668492314</v>
      </c>
      <c r="AW42" s="25">
        <v>23.5107933938502</v>
      </c>
      <c r="AX42" s="25">
        <v>235.10747831699101</v>
      </c>
      <c r="AY42" s="25">
        <v>0</v>
      </c>
      <c r="AZ42" s="25">
        <v>9.1653756321461195</v>
      </c>
      <c r="BA42" s="25">
        <v>7.0225235205608697E-3</v>
      </c>
      <c r="BB42" s="25">
        <v>3257.1770185853302</v>
      </c>
      <c r="BC42" s="25">
        <v>9.4747686524799396E-3</v>
      </c>
      <c r="BD42" s="25">
        <v>2.48274728969285E-2</v>
      </c>
      <c r="BE42" s="25">
        <v>6.0007264229456903E-2</v>
      </c>
      <c r="BF42" s="25">
        <v>1.4036776401726099E-2</v>
      </c>
      <c r="BG42" s="25">
        <v>0.148302443051858</v>
      </c>
      <c r="BH42" s="25">
        <v>3.3047639676581698E-3</v>
      </c>
      <c r="BI42" s="25">
        <v>3.53620195457375</v>
      </c>
      <c r="BJ42" s="25">
        <v>3.5069729678731401</v>
      </c>
      <c r="BK42" s="25">
        <v>2.9228986700617899E-2</v>
      </c>
      <c r="BL42" s="25">
        <v>0</v>
      </c>
      <c r="BM42" s="25">
        <v>0</v>
      </c>
      <c r="BN42" s="25">
        <v>1.75345412710747</v>
      </c>
      <c r="BO42" s="25">
        <v>0</v>
      </c>
      <c r="BP42" s="25">
        <v>0.19797274304579501</v>
      </c>
      <c r="BQ42" s="25">
        <v>4.0092424367686702E-2</v>
      </c>
      <c r="BR42" s="25">
        <v>2.8724813637791599E-2</v>
      </c>
      <c r="BS42" s="25">
        <v>0.49479828656778602</v>
      </c>
      <c r="BT42" s="25">
        <v>1127.2969804274501</v>
      </c>
      <c r="BU42" s="25">
        <v>2.19323489696149E-2</v>
      </c>
      <c r="BV42" s="25">
        <v>0.70302221145631905</v>
      </c>
      <c r="BW42" s="25">
        <v>0</v>
      </c>
      <c r="BX42" s="25">
        <v>26.957152647806002</v>
      </c>
      <c r="BY42" s="25">
        <v>2183.7608417024098</v>
      </c>
      <c r="BZ42" s="25">
        <v>0</v>
      </c>
      <c r="CA42" s="25">
        <v>0</v>
      </c>
      <c r="CB42" s="25">
        <v>33.388696280038801</v>
      </c>
      <c r="CC42" s="91">
        <v>0</v>
      </c>
      <c r="CD42" s="25">
        <v>151.44715162676599</v>
      </c>
      <c r="CE42" s="25">
        <v>4704.56536153044</v>
      </c>
      <c r="CF42" s="25">
        <v>16.7924822925497</v>
      </c>
      <c r="CH42" s="22">
        <f t="shared" si="15"/>
        <v>2.8071725901567244E-3</v>
      </c>
      <c r="CI42" s="22">
        <f t="shared" si="14"/>
        <v>2.6556711664353582E-3</v>
      </c>
      <c r="CJ42" s="22">
        <f t="shared" si="16"/>
        <v>2.8097580459105174E-3</v>
      </c>
      <c r="CK42" s="22">
        <f t="shared" si="17"/>
        <v>2.7903472396207845E-3</v>
      </c>
      <c r="CL42" s="22">
        <f t="shared" si="18"/>
        <v>2.7912670949245813E-3</v>
      </c>
      <c r="CM42" s="22">
        <f t="shared" si="19"/>
        <v>2.747881180904774E-3</v>
      </c>
      <c r="CN42" s="22">
        <f t="shared" si="20"/>
        <v>2.7469576435576438E-3</v>
      </c>
      <c r="CO42" s="69">
        <f t="shared" si="21"/>
        <v>138.99308791752313</v>
      </c>
      <c r="CP42" s="69">
        <f t="shared" si="22"/>
        <v>262.25162570149303</v>
      </c>
      <c r="CQ42" s="22">
        <f t="shared" si="23"/>
        <v>2.7228339694739972E-3</v>
      </c>
      <c r="CR42" s="69">
        <f t="shared" si="24"/>
        <v>69.514832883333298</v>
      </c>
      <c r="CS42" s="69">
        <f t="shared" si="25"/>
        <v>2635.18261719371</v>
      </c>
      <c r="CT42" s="22">
        <f t="shared" si="26"/>
        <v>2.6893011454393692E-3</v>
      </c>
      <c r="CU42" s="22">
        <f t="shared" si="27"/>
        <v>2.6066004002604937E-3</v>
      </c>
      <c r="CV42" s="69">
        <f t="shared" si="28"/>
        <v>2.6647843123238845E-3</v>
      </c>
    </row>
    <row r="43" spans="1:100" x14ac:dyDescent="0.25">
      <c r="A43" s="27" t="s">
        <v>42</v>
      </c>
      <c r="B43" s="25">
        <v>681.10042919</v>
      </c>
      <c r="C43" s="25"/>
      <c r="D43" s="25">
        <v>464.72257031999999</v>
      </c>
      <c r="E43" s="25">
        <v>6.6569032557999996</v>
      </c>
      <c r="F43" s="25">
        <v>6.6499352843999997</v>
      </c>
      <c r="G43" s="25">
        <v>17.320692333</v>
      </c>
      <c r="H43" s="25">
        <v>1468.3388795999999</v>
      </c>
      <c r="I43" s="25">
        <v>0.87390568639999999</v>
      </c>
      <c r="J43" s="25">
        <v>8.4436609227999995</v>
      </c>
      <c r="K43" s="25">
        <v>7.9898E-5</v>
      </c>
      <c r="L43" s="25">
        <v>6.0483873094999998</v>
      </c>
      <c r="M43" s="25">
        <v>0.67636512709999996</v>
      </c>
      <c r="N43" s="64">
        <v>0.69310617279999998</v>
      </c>
      <c r="O43" s="64">
        <v>0.1373125378</v>
      </c>
      <c r="P43" s="64">
        <v>2.4221987100000002E-2</v>
      </c>
      <c r="R43" s="27" t="s">
        <v>42</v>
      </c>
      <c r="S43" s="91">
        <v>0</v>
      </c>
      <c r="T43" s="25">
        <v>0</v>
      </c>
      <c r="U43" s="25">
        <v>0.69497163121264605</v>
      </c>
      <c r="V43" s="25">
        <v>0.87624991818440101</v>
      </c>
      <c r="W43" s="25">
        <v>0.87624991818440101</v>
      </c>
      <c r="X43" s="25">
        <v>3.2302714869028898E-3</v>
      </c>
      <c r="Y43" s="91">
        <v>0</v>
      </c>
      <c r="Z43" s="25">
        <v>8.5396533203135601</v>
      </c>
      <c r="AA43" s="25">
        <v>0.13767961712563301</v>
      </c>
      <c r="AB43" s="25">
        <v>4349.3538667922503</v>
      </c>
      <c r="AC43" s="25">
        <v>8.00855219284929E-5</v>
      </c>
      <c r="AD43" s="25">
        <v>682.91142376560504</v>
      </c>
      <c r="AE43" s="25">
        <v>0.33269619191567601</v>
      </c>
      <c r="AF43" s="25">
        <v>706.43991786035804</v>
      </c>
      <c r="AG43" s="25">
        <v>0.28142920900877499</v>
      </c>
      <c r="AH43" s="25">
        <v>0</v>
      </c>
      <c r="AI43" s="91">
        <v>0</v>
      </c>
      <c r="AJ43" s="25">
        <v>6.0646258816836003</v>
      </c>
      <c r="AK43" s="25">
        <v>6.0646258816836003</v>
      </c>
      <c r="AL43" s="25">
        <v>0</v>
      </c>
      <c r="AM43" s="25">
        <v>0.113147111049862</v>
      </c>
      <c r="AN43" s="25">
        <v>0</v>
      </c>
      <c r="AO43" s="91">
        <v>0</v>
      </c>
      <c r="AP43" s="25">
        <v>0</v>
      </c>
      <c r="AQ43" s="25">
        <v>0.67818159432460501</v>
      </c>
      <c r="AR43" s="25">
        <v>2.4284680580149699E-2</v>
      </c>
      <c r="AS43" s="25">
        <v>0</v>
      </c>
      <c r="AT43" s="25">
        <v>0</v>
      </c>
      <c r="AU43" s="91">
        <v>2178.6791786680701</v>
      </c>
      <c r="AV43" s="25">
        <v>419.36565495924202</v>
      </c>
      <c r="AW43" s="25">
        <v>46.596109111151399</v>
      </c>
      <c r="AX43" s="25">
        <v>465.96176407039297</v>
      </c>
      <c r="AY43" s="25">
        <v>0</v>
      </c>
      <c r="AZ43" s="25">
        <v>0.85585198263143603</v>
      </c>
      <c r="BA43" s="25">
        <v>4.6409583491790501E-2</v>
      </c>
      <c r="BB43" s="25">
        <v>865.20555732826494</v>
      </c>
      <c r="BC43" s="25">
        <v>6.2615220820449999E-2</v>
      </c>
      <c r="BD43" s="25">
        <v>0.16407516812998399</v>
      </c>
      <c r="BE43" s="25">
        <v>0.396563657798574</v>
      </c>
      <c r="BF43" s="25">
        <v>9.2763472720558696E-2</v>
      </c>
      <c r="BG43" s="25">
        <v>4.90700957467331E-2</v>
      </c>
      <c r="BH43" s="25">
        <v>2.1839977281370399E-2</v>
      </c>
      <c r="BI43" s="25">
        <v>6.6751971047470997</v>
      </c>
      <c r="BJ43" s="25">
        <v>6.6682126770945302</v>
      </c>
      <c r="BK43" s="25">
        <v>6.9844276525736397E-3</v>
      </c>
      <c r="BL43" s="25">
        <v>0</v>
      </c>
      <c r="BM43" s="25">
        <v>0</v>
      </c>
      <c r="BN43" s="25">
        <v>0.74429908695580205</v>
      </c>
      <c r="BO43" s="25">
        <v>0</v>
      </c>
      <c r="BP43" s="25">
        <v>1.0772213624122899</v>
      </c>
      <c r="BQ43" s="25">
        <v>0.26495612912471</v>
      </c>
      <c r="BR43" s="25">
        <v>0.14443601636931799</v>
      </c>
      <c r="BS43" s="25">
        <v>2.69218318380485</v>
      </c>
      <c r="BT43" s="25">
        <v>568.84685937321797</v>
      </c>
      <c r="BU43" s="25">
        <v>0.14494297767268999</v>
      </c>
      <c r="BV43" s="25">
        <v>0.76683674476539998</v>
      </c>
      <c r="BW43" s="25">
        <v>0</v>
      </c>
      <c r="BX43" s="25">
        <v>17.336459355390598</v>
      </c>
      <c r="BY43" s="25">
        <v>516.37447968679305</v>
      </c>
      <c r="BZ43" s="25">
        <v>0</v>
      </c>
      <c r="CA43" s="25">
        <v>0</v>
      </c>
      <c r="CB43" s="25">
        <v>6.8752896112907598</v>
      </c>
      <c r="CC43" s="91">
        <v>0</v>
      </c>
      <c r="CD43" s="25">
        <v>18.267330600982099</v>
      </c>
      <c r="CE43" s="25">
        <v>1472.2020786278399</v>
      </c>
      <c r="CF43" s="25">
        <v>1.8038113285547599</v>
      </c>
      <c r="CH43" s="22">
        <f t="shared" si="15"/>
        <v>2.6589244375587393E-3</v>
      </c>
      <c r="CI43" s="22" t="str">
        <f t="shared" si="14"/>
        <v/>
      </c>
      <c r="CJ43" s="22">
        <f t="shared" si="16"/>
        <v>2.6665237058309814E-3</v>
      </c>
      <c r="CK43" s="22">
        <f t="shared" si="17"/>
        <v>2.7481019693595633E-3</v>
      </c>
      <c r="CL43" s="22">
        <f t="shared" si="18"/>
        <v>2.7485068520000872E-3</v>
      </c>
      <c r="CM43" s="22">
        <f t="shared" si="19"/>
        <v>9.1029977829224732E-4</v>
      </c>
      <c r="CN43" s="22">
        <f t="shared" si="20"/>
        <v>2.6309996156285002E-3</v>
      </c>
      <c r="CO43" s="69">
        <f t="shared" si="21"/>
        <v>2.6824768632161388E-3</v>
      </c>
      <c r="CP43" s="69">
        <f t="shared" si="22"/>
        <v>1.1368575596677156E-2</v>
      </c>
      <c r="CQ43" s="22">
        <f t="shared" si="23"/>
        <v>2.3470165522653957E-3</v>
      </c>
      <c r="CR43" s="69">
        <f t="shared" si="24"/>
        <v>2.6847771732632091E-3</v>
      </c>
      <c r="CS43" s="69">
        <f t="shared" si="25"/>
        <v>2.68563110637205E-3</v>
      </c>
      <c r="CT43" s="22">
        <f t="shared" si="26"/>
        <v>2.6914468314573211E-3</v>
      </c>
      <c r="CU43" s="22">
        <f t="shared" si="27"/>
        <v>2.673312514023122E-3</v>
      </c>
      <c r="CV43" s="69">
        <f t="shared" si="28"/>
        <v>2.5882880661635254E-3</v>
      </c>
    </row>
    <row r="44" spans="1:100" x14ac:dyDescent="0.25">
      <c r="A44" s="27" t="s">
        <v>43</v>
      </c>
      <c r="B44" s="25">
        <v>211013.73791</v>
      </c>
      <c r="C44" s="25">
        <v>25.025857238</v>
      </c>
      <c r="D44" s="25">
        <v>179633.9657</v>
      </c>
      <c r="E44" s="25">
        <v>4422.3338448000004</v>
      </c>
      <c r="F44" s="25">
        <v>4379.0751110000001</v>
      </c>
      <c r="G44" s="25">
        <v>20665.078222</v>
      </c>
      <c r="H44" s="25">
        <v>971007.85470000003</v>
      </c>
      <c r="I44" s="25">
        <v>586.83238205999999</v>
      </c>
      <c r="J44" s="25">
        <v>7696.1051780999996</v>
      </c>
      <c r="K44" s="25">
        <v>0.49603999170000002</v>
      </c>
      <c r="L44" s="25">
        <v>6045.6177066999999</v>
      </c>
      <c r="M44" s="25">
        <v>243.83596004</v>
      </c>
      <c r="N44" s="64">
        <v>288.48020737000002</v>
      </c>
      <c r="O44" s="64">
        <v>52.519628707000003</v>
      </c>
      <c r="P44" s="64">
        <v>21.222345782000001</v>
      </c>
      <c r="R44" s="27" t="s">
        <v>43</v>
      </c>
      <c r="S44" s="91">
        <v>0</v>
      </c>
      <c r="T44" s="25">
        <v>0</v>
      </c>
      <c r="U44" s="25">
        <v>289.30308992437199</v>
      </c>
      <c r="V44" s="25">
        <v>588.62297264551103</v>
      </c>
      <c r="W44" s="25">
        <v>588.62297264551103</v>
      </c>
      <c r="X44" s="25">
        <v>2.7873586492903799</v>
      </c>
      <c r="Y44" s="91">
        <v>0</v>
      </c>
      <c r="Z44" s="25">
        <v>7841.9697105158502</v>
      </c>
      <c r="AA44" s="25">
        <v>52.668290719691697</v>
      </c>
      <c r="AB44" s="25">
        <v>1357731.6767176699</v>
      </c>
      <c r="AC44" s="25">
        <v>0.49772791756340901</v>
      </c>
      <c r="AD44" s="25">
        <v>211612.06907236201</v>
      </c>
      <c r="AE44" s="25">
        <v>3243.9437453303199</v>
      </c>
      <c r="AF44" s="25">
        <v>256553.199404029</v>
      </c>
      <c r="AG44" s="25">
        <v>5449.4235366727198</v>
      </c>
      <c r="AH44" s="25">
        <v>0.48568522904441502</v>
      </c>
      <c r="AI44" s="91">
        <v>0</v>
      </c>
      <c r="AJ44" s="25">
        <v>6064.37532826391</v>
      </c>
      <c r="AK44" s="25">
        <v>6064.37532826391</v>
      </c>
      <c r="AL44" s="25">
        <v>0</v>
      </c>
      <c r="AM44" s="25">
        <v>243.65005413036201</v>
      </c>
      <c r="AN44" s="25">
        <v>8.5418321034710996E-4</v>
      </c>
      <c r="AO44" s="91">
        <v>0</v>
      </c>
      <c r="AP44" s="25">
        <v>0</v>
      </c>
      <c r="AQ44" s="25">
        <v>244.539965666472</v>
      </c>
      <c r="AR44" s="25">
        <v>21.2889901135004</v>
      </c>
      <c r="AS44" s="25">
        <v>25.124384189788199</v>
      </c>
      <c r="AT44" s="25">
        <v>0</v>
      </c>
      <c r="AU44" s="91">
        <v>1230424.4155222999</v>
      </c>
      <c r="AV44" s="25">
        <v>162147.42691962299</v>
      </c>
      <c r="AW44" s="25">
        <v>18016.3792715044</v>
      </c>
      <c r="AX44" s="25">
        <v>180163.80619112699</v>
      </c>
      <c r="AY44" s="25">
        <v>0</v>
      </c>
      <c r="AZ44" s="25">
        <v>3077.5256078341799</v>
      </c>
      <c r="BA44" s="25">
        <v>22.8403114506192</v>
      </c>
      <c r="BB44" s="25">
        <v>637244.06220803596</v>
      </c>
      <c r="BC44" s="25">
        <v>30.815892967013301</v>
      </c>
      <c r="BD44" s="25">
        <v>80.749087170863703</v>
      </c>
      <c r="BE44" s="25">
        <v>195.167348675959</v>
      </c>
      <c r="BF44" s="25">
        <v>45.653151374339302</v>
      </c>
      <c r="BG44" s="25">
        <v>86.786476545544701</v>
      </c>
      <c r="BH44" s="25">
        <v>10.7484656086024</v>
      </c>
      <c r="BI44" s="25">
        <v>4435.7777913028303</v>
      </c>
      <c r="BJ44" s="25">
        <v>4392.3720147203203</v>
      </c>
      <c r="BK44" s="25">
        <v>43.405776582505197</v>
      </c>
      <c r="BL44" s="25">
        <v>0</v>
      </c>
      <c r="BM44" s="25">
        <v>0</v>
      </c>
      <c r="BN44" s="25">
        <v>1095.8447978379199</v>
      </c>
      <c r="BO44" s="25">
        <v>0</v>
      </c>
      <c r="BP44" s="25">
        <v>545.69825824401801</v>
      </c>
      <c r="BQ44" s="25">
        <v>130.39685438163099</v>
      </c>
      <c r="BR44" s="25">
        <v>74.138008773160806</v>
      </c>
      <c r="BS44" s="25">
        <v>1363.8176312635201</v>
      </c>
      <c r="BT44" s="25">
        <v>270921.717048135</v>
      </c>
      <c r="BU44" s="25">
        <v>71.333086309220207</v>
      </c>
      <c r="BV44" s="25">
        <v>638.38264411790203</v>
      </c>
      <c r="BW44" s="25">
        <v>0</v>
      </c>
      <c r="BX44" s="25">
        <v>20719.687679902199</v>
      </c>
      <c r="BY44" s="25">
        <v>338914.35261899303</v>
      </c>
      <c r="BZ44" s="25">
        <v>0</v>
      </c>
      <c r="CA44" s="25">
        <v>0</v>
      </c>
      <c r="CB44" s="25">
        <v>10676.092567469201</v>
      </c>
      <c r="CC44" s="91">
        <v>0</v>
      </c>
      <c r="CD44" s="25">
        <v>26345.347466257099</v>
      </c>
      <c r="CE44" s="25">
        <v>973875.55932278396</v>
      </c>
      <c r="CF44" s="25">
        <v>5620.2591741694796</v>
      </c>
      <c r="CH44" s="22">
        <f t="shared" si="15"/>
        <v>2.8355080967155132E-3</v>
      </c>
      <c r="CI44" s="22">
        <f t="shared" si="14"/>
        <v>3.9370060674122249E-3</v>
      </c>
      <c r="CJ44" s="22">
        <f t="shared" si="16"/>
        <v>2.9495562771901214E-3</v>
      </c>
      <c r="CK44" s="22">
        <f t="shared" si="17"/>
        <v>3.0400116713571929E-3</v>
      </c>
      <c r="CL44" s="22">
        <f t="shared" si="18"/>
        <v>3.036463952609327E-3</v>
      </c>
      <c r="CM44" s="22">
        <f t="shared" si="19"/>
        <v>2.6425962348432873E-3</v>
      </c>
      <c r="CN44" s="22">
        <f t="shared" si="20"/>
        <v>2.9533279354057636E-3</v>
      </c>
      <c r="CO44" s="69">
        <f t="shared" si="21"/>
        <v>3.0512811498666814E-3</v>
      </c>
      <c r="CP44" s="69">
        <f t="shared" si="22"/>
        <v>1.8953032610692745E-2</v>
      </c>
      <c r="CQ44" s="22">
        <f t="shared" si="23"/>
        <v>3.4028019749460653E-3</v>
      </c>
      <c r="CR44" s="69">
        <f t="shared" si="24"/>
        <v>3.1026807307253561E-3</v>
      </c>
      <c r="CS44" s="69">
        <f t="shared" si="25"/>
        <v>2.887210017572913E-3</v>
      </c>
      <c r="CT44" s="22">
        <f t="shared" si="26"/>
        <v>2.8524749128336436E-3</v>
      </c>
      <c r="CU44" s="22">
        <f t="shared" si="27"/>
        <v>2.8305990798423229E-3</v>
      </c>
      <c r="CV44" s="69">
        <f t="shared" si="28"/>
        <v>3.1402905307915613E-3</v>
      </c>
    </row>
    <row r="45" spans="1:100" x14ac:dyDescent="0.25">
      <c r="A45" s="27" t="s">
        <v>44</v>
      </c>
      <c r="B45" s="25">
        <v>1680.9426523</v>
      </c>
      <c r="C45" s="25">
        <v>3.9199210599999999E-2</v>
      </c>
      <c r="D45" s="25">
        <v>2065.2738251000001</v>
      </c>
      <c r="E45" s="25">
        <v>91.067799543999996</v>
      </c>
      <c r="F45" s="25">
        <v>90.298479149000002</v>
      </c>
      <c r="G45" s="25">
        <v>33.939062888000002</v>
      </c>
      <c r="H45" s="25">
        <v>17158.885721999999</v>
      </c>
      <c r="I45" s="25">
        <v>3.8954100703000001</v>
      </c>
      <c r="J45" s="25">
        <v>3.5338117474000001</v>
      </c>
      <c r="K45" s="25">
        <v>8.8215768999999992E-3</v>
      </c>
      <c r="L45" s="25">
        <v>11.184617922999999</v>
      </c>
      <c r="M45" s="25">
        <v>1.29383594E-2</v>
      </c>
      <c r="N45" s="64">
        <v>3.1003260299999998E-2</v>
      </c>
      <c r="O45" s="64">
        <v>7.0911950099999996E-2</v>
      </c>
      <c r="P45" s="64">
        <v>0.2007337039</v>
      </c>
      <c r="R45" s="27" t="s">
        <v>44</v>
      </c>
      <c r="S45" s="91">
        <v>0</v>
      </c>
      <c r="T45" s="25">
        <v>0</v>
      </c>
      <c r="U45" s="25">
        <v>3.10654865404833E-2</v>
      </c>
      <c r="V45" s="25">
        <v>5.5981072525409497</v>
      </c>
      <c r="W45" s="25">
        <v>5.5981072525409497</v>
      </c>
      <c r="X45" s="25">
        <v>0.24817696232188</v>
      </c>
      <c r="Y45" s="91">
        <v>0</v>
      </c>
      <c r="Z45" s="25">
        <v>295.909760050496</v>
      </c>
      <c r="AA45" s="25">
        <v>7.1073314456314499E-2</v>
      </c>
      <c r="AB45" s="25">
        <v>340489.94435887598</v>
      </c>
      <c r="AC45" s="25">
        <v>8.8406385535969995E-3</v>
      </c>
      <c r="AD45" s="25">
        <v>1685.19484446149</v>
      </c>
      <c r="AE45" s="25">
        <v>123.832551070771</v>
      </c>
      <c r="AF45" s="25">
        <v>6239.2039099420799</v>
      </c>
      <c r="AG45" s="25">
        <v>47.288916830789503</v>
      </c>
      <c r="AH45" s="25">
        <v>0</v>
      </c>
      <c r="AI45" s="91">
        <v>0</v>
      </c>
      <c r="AJ45" s="25">
        <v>32.663493217653397</v>
      </c>
      <c r="AK45" s="25">
        <v>32.663493217653397</v>
      </c>
      <c r="AL45" s="25">
        <v>0</v>
      </c>
      <c r="AM45" s="25">
        <v>10.1120907177257</v>
      </c>
      <c r="AN45" s="25">
        <v>0</v>
      </c>
      <c r="AO45" s="91">
        <v>0</v>
      </c>
      <c r="AP45" s="25">
        <v>0</v>
      </c>
      <c r="AQ45" s="25">
        <v>8.5655182065001195E-2</v>
      </c>
      <c r="AR45" s="25">
        <v>0.20119094981180199</v>
      </c>
      <c r="AS45" s="25">
        <v>3.9278573411156599E-2</v>
      </c>
      <c r="AT45" s="25">
        <v>0</v>
      </c>
      <c r="AU45" s="91">
        <v>23436.556357036301</v>
      </c>
      <c r="AV45" s="25">
        <v>1863.4255141394499</v>
      </c>
      <c r="AW45" s="25">
        <v>207.04729963709701</v>
      </c>
      <c r="AX45" s="25">
        <v>2070.4728137765401</v>
      </c>
      <c r="AY45" s="25">
        <v>0</v>
      </c>
      <c r="AZ45" s="25">
        <v>85.980971189300007</v>
      </c>
      <c r="BA45" s="25">
        <v>0.35633295017003103</v>
      </c>
      <c r="BB45" s="25">
        <v>11056.5723870171</v>
      </c>
      <c r="BC45" s="25">
        <v>0.48076007793338699</v>
      </c>
      <c r="BD45" s="25">
        <v>1.2597657379696501</v>
      </c>
      <c r="BE45" s="25">
        <v>3.0448179643622701</v>
      </c>
      <c r="BF45" s="25">
        <v>0.71223933508600701</v>
      </c>
      <c r="BG45" s="25">
        <v>2.5952596298439699</v>
      </c>
      <c r="BH45" s="25">
        <v>0.16768797698374499</v>
      </c>
      <c r="BI45" s="25">
        <v>91.306753680120195</v>
      </c>
      <c r="BJ45" s="25">
        <v>90.535678959969403</v>
      </c>
      <c r="BK45" s="25">
        <v>0.77107472015079503</v>
      </c>
      <c r="BL45" s="25">
        <v>0</v>
      </c>
      <c r="BM45" s="25">
        <v>0</v>
      </c>
      <c r="BN45" s="25">
        <v>31.553989045233301</v>
      </c>
      <c r="BO45" s="25">
        <v>0</v>
      </c>
      <c r="BP45" s="25">
        <v>8.82159640260803</v>
      </c>
      <c r="BQ45" s="25">
        <v>2.0343372641743298</v>
      </c>
      <c r="BR45" s="25">
        <v>1.2171585881600699</v>
      </c>
      <c r="BS45" s="25">
        <v>22.0473251017157</v>
      </c>
      <c r="BT45" s="25">
        <v>4419.2934271525601</v>
      </c>
      <c r="BU45" s="25">
        <v>1.1128710130789199</v>
      </c>
      <c r="BV45" s="25">
        <v>15.131537872649901</v>
      </c>
      <c r="BW45" s="25">
        <v>0</v>
      </c>
      <c r="BX45" s="25">
        <v>34.030476984341497</v>
      </c>
      <c r="BY45" s="25">
        <v>6137.1147350851397</v>
      </c>
      <c r="BZ45" s="25">
        <v>0</v>
      </c>
      <c r="CA45" s="25">
        <v>0</v>
      </c>
      <c r="CB45" s="25">
        <v>478.136042222713</v>
      </c>
      <c r="CC45" s="91">
        <v>0</v>
      </c>
      <c r="CD45" s="25">
        <v>489.17273982008601</v>
      </c>
      <c r="CE45" s="25">
        <v>17199.642017192698</v>
      </c>
      <c r="CF45" s="25">
        <v>216.15869625664399</v>
      </c>
      <c r="CH45" s="22">
        <f t="shared" si="15"/>
        <v>2.5296473711770239E-3</v>
      </c>
      <c r="CI45" s="22">
        <f t="shared" si="14"/>
        <v>2.024602280041826E-3</v>
      </c>
      <c r="CJ45" s="22">
        <f t="shared" si="16"/>
        <v>2.5173362550548364E-3</v>
      </c>
      <c r="CK45" s="22">
        <f t="shared" si="17"/>
        <v>2.6239146802349935E-3</v>
      </c>
      <c r="CL45" s="22">
        <f t="shared" si="18"/>
        <v>2.6268417054732566E-3</v>
      </c>
      <c r="CM45" s="22">
        <f t="shared" si="19"/>
        <v>2.6934773256163426E-3</v>
      </c>
      <c r="CN45" s="22">
        <f t="shared" si="20"/>
        <v>2.3752297120578332E-3</v>
      </c>
      <c r="CO45" s="69">
        <f t="shared" si="21"/>
        <v>0.43710345034606807</v>
      </c>
      <c r="CP45" s="69">
        <f t="shared" si="22"/>
        <v>82.736707329758417</v>
      </c>
      <c r="CQ45" s="22">
        <f t="shared" si="23"/>
        <v>2.1607988926560526E-3</v>
      </c>
      <c r="CR45" s="69">
        <f t="shared" si="24"/>
        <v>1.92039419160527</v>
      </c>
      <c r="CS45" s="69">
        <f t="shared" si="25"/>
        <v>5.6202506374186196</v>
      </c>
      <c r="CT45" s="22">
        <f t="shared" si="26"/>
        <v>2.0070869928251376E-3</v>
      </c>
      <c r="CU45" s="22">
        <f t="shared" si="27"/>
        <v>2.2755594238622252E-3</v>
      </c>
      <c r="CV45" s="69">
        <f t="shared" si="28"/>
        <v>2.2778731369883821E-3</v>
      </c>
    </row>
    <row r="46" spans="1:100" x14ac:dyDescent="0.25">
      <c r="A46" s="27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64"/>
      <c r="O46" s="64"/>
      <c r="P46" s="64"/>
      <c r="CH46" s="22" t="str">
        <f t="shared" si="15"/>
        <v/>
      </c>
      <c r="CI46" s="22" t="str">
        <f t="shared" si="14"/>
        <v/>
      </c>
      <c r="CJ46" s="22" t="str">
        <f t="shared" si="16"/>
        <v/>
      </c>
      <c r="CK46" s="22" t="str">
        <f t="shared" si="17"/>
        <v/>
      </c>
      <c r="CL46" s="22" t="str">
        <f t="shared" si="18"/>
        <v/>
      </c>
      <c r="CM46" s="22" t="str">
        <f t="shared" si="19"/>
        <v/>
      </c>
      <c r="CN46" s="22" t="str">
        <f t="shared" si="20"/>
        <v/>
      </c>
      <c r="CO46" s="69" t="str">
        <f t="shared" si="21"/>
        <v/>
      </c>
      <c r="CP46" s="69" t="str">
        <f t="shared" si="22"/>
        <v/>
      </c>
      <c r="CQ46" s="22" t="str">
        <f t="shared" si="23"/>
        <v/>
      </c>
      <c r="CR46" s="69" t="str">
        <f t="shared" si="24"/>
        <v/>
      </c>
      <c r="CS46" s="69" t="str">
        <f t="shared" si="25"/>
        <v/>
      </c>
      <c r="CT46" s="22" t="str">
        <f t="shared" si="26"/>
        <v/>
      </c>
      <c r="CU46" s="22" t="str">
        <f t="shared" si="27"/>
        <v/>
      </c>
      <c r="CV46" s="69" t="str">
        <f t="shared" si="28"/>
        <v/>
      </c>
    </row>
    <row r="47" spans="1:100" x14ac:dyDescent="0.25">
      <c r="A47" s="27" t="s">
        <v>46</v>
      </c>
      <c r="B47" s="25">
        <v>4157.2028216999997</v>
      </c>
      <c r="C47" s="25">
        <v>1.9019800000000001E-4</v>
      </c>
      <c r="D47" s="25">
        <v>2933.8815887999999</v>
      </c>
      <c r="E47" s="25">
        <v>61.513832471000001</v>
      </c>
      <c r="F47" s="25">
        <v>61.465683405</v>
      </c>
      <c r="G47" s="25">
        <v>64.405723457999997</v>
      </c>
      <c r="H47" s="25">
        <v>7134.1669148999999</v>
      </c>
      <c r="I47" s="25">
        <v>6.5173356764000001</v>
      </c>
      <c r="J47" s="25">
        <v>122.60236295</v>
      </c>
      <c r="K47" s="25">
        <v>5.52105E-4</v>
      </c>
      <c r="L47" s="25">
        <v>43.622537508000001</v>
      </c>
      <c r="M47" s="25">
        <v>4.4183832033000003</v>
      </c>
      <c r="N47" s="64">
        <v>4.9452371663000001</v>
      </c>
      <c r="O47" s="64">
        <v>0.86292872499999995</v>
      </c>
      <c r="P47" s="64">
        <v>0.15509072530000001</v>
      </c>
      <c r="R47" s="27" t="s">
        <v>46</v>
      </c>
      <c r="S47" s="91">
        <v>0</v>
      </c>
      <c r="T47" s="25">
        <v>0</v>
      </c>
      <c r="U47" s="25">
        <v>4.9587237958917498</v>
      </c>
      <c r="V47" s="25">
        <v>6.5346148489548197</v>
      </c>
      <c r="W47" s="25">
        <v>6.5346148489548197</v>
      </c>
      <c r="X47" s="25">
        <v>5.6716490361576897</v>
      </c>
      <c r="Y47" s="91">
        <v>0</v>
      </c>
      <c r="Z47" s="25">
        <v>124.202782446424</v>
      </c>
      <c r="AA47" s="25">
        <v>0.86527549488258204</v>
      </c>
      <c r="AB47" s="25">
        <v>180018.37316903801</v>
      </c>
      <c r="AC47" s="25">
        <v>5.5245109188092802E-4</v>
      </c>
      <c r="AD47" s="25">
        <v>4168.4991678102997</v>
      </c>
      <c r="AE47" s="25">
        <v>2.21093697606904</v>
      </c>
      <c r="AF47" s="25">
        <v>14079.0700639438</v>
      </c>
      <c r="AG47" s="25">
        <v>1.17539522355197</v>
      </c>
      <c r="AH47" s="25">
        <v>2.3161390902345098</v>
      </c>
      <c r="AI47" s="91">
        <v>0</v>
      </c>
      <c r="AJ47" s="25">
        <v>43.739812603809</v>
      </c>
      <c r="AK47" s="25">
        <v>43.739812603809</v>
      </c>
      <c r="AL47" s="25">
        <v>0</v>
      </c>
      <c r="AM47" s="25">
        <v>1.0916952044397701</v>
      </c>
      <c r="AN47" s="25">
        <v>4.0692218719054997E-3</v>
      </c>
      <c r="AO47" s="91">
        <v>0</v>
      </c>
      <c r="AP47" s="25">
        <v>0</v>
      </c>
      <c r="AQ47" s="25">
        <v>4.4304350785756004</v>
      </c>
      <c r="AR47" s="25">
        <v>0.155482549974269</v>
      </c>
      <c r="AS47" s="25">
        <v>1.90719842149065E-4</v>
      </c>
      <c r="AT47" s="25">
        <v>0</v>
      </c>
      <c r="AU47" s="91">
        <v>21232.076197959599</v>
      </c>
      <c r="AV47" s="25">
        <v>2647.6173736884998</v>
      </c>
      <c r="AW47" s="25">
        <v>294.18011305526397</v>
      </c>
      <c r="AX47" s="25">
        <v>2941.7974867437702</v>
      </c>
      <c r="AY47" s="25">
        <v>0</v>
      </c>
      <c r="AZ47" s="25">
        <v>5.2328074548521002</v>
      </c>
      <c r="BA47" s="25">
        <v>0.48023360328929499</v>
      </c>
      <c r="BB47" s="25">
        <v>2895.1683453281198</v>
      </c>
      <c r="BC47" s="25">
        <v>0.64792708995408799</v>
      </c>
      <c r="BD47" s="25">
        <v>1.69781956172114</v>
      </c>
      <c r="BE47" s="25">
        <v>4.1035397939780696</v>
      </c>
      <c r="BF47" s="25">
        <v>0.95988749196690504</v>
      </c>
      <c r="BG47" s="25">
        <v>9.2311863181159207E-2</v>
      </c>
      <c r="BH47" s="25">
        <v>0.22599516471282</v>
      </c>
      <c r="BI47" s="25">
        <v>61.682595021742998</v>
      </c>
      <c r="BJ47" s="25">
        <v>61.6344142105524</v>
      </c>
      <c r="BK47" s="25">
        <v>4.8180811190661199E-2</v>
      </c>
      <c r="BL47" s="25">
        <v>0</v>
      </c>
      <c r="BM47" s="25">
        <v>0</v>
      </c>
      <c r="BN47" s="25">
        <v>2.86297044715245</v>
      </c>
      <c r="BO47" s="25">
        <v>0</v>
      </c>
      <c r="BP47" s="25">
        <v>11.0436870616247</v>
      </c>
      <c r="BQ47" s="25">
        <v>2.7416989842204198</v>
      </c>
      <c r="BR47" s="25">
        <v>1.4743355049962199</v>
      </c>
      <c r="BS47" s="25">
        <v>27.600196266472601</v>
      </c>
      <c r="BT47" s="25">
        <v>4004.6529629622601</v>
      </c>
      <c r="BU47" s="25">
        <v>1.4998267280653901</v>
      </c>
      <c r="BV47" s="25">
        <v>6.2039846492170803</v>
      </c>
      <c r="BW47" s="25">
        <v>0</v>
      </c>
      <c r="BX47" s="25">
        <v>64.474961776308007</v>
      </c>
      <c r="BY47" s="25">
        <v>1334.79826964678</v>
      </c>
      <c r="BZ47" s="25">
        <v>0</v>
      </c>
      <c r="CA47" s="25">
        <v>0</v>
      </c>
      <c r="CB47" s="25">
        <v>29.659053710917</v>
      </c>
      <c r="CC47" s="91">
        <v>0</v>
      </c>
      <c r="CD47" s="25">
        <v>19.7999167358997</v>
      </c>
      <c r="CE47" s="25">
        <v>7153.3407395525701</v>
      </c>
      <c r="CF47" s="25">
        <v>6.2413895799856096</v>
      </c>
      <c r="CH47" s="22">
        <f t="shared" si="15"/>
        <v>2.7172949203571849E-3</v>
      </c>
      <c r="CI47" s="22">
        <f t="shared" si="14"/>
        <v>2.74367842493082E-3</v>
      </c>
      <c r="CJ47" s="22">
        <f t="shared" si="16"/>
        <v>2.698097283131304E-3</v>
      </c>
      <c r="CK47" s="22">
        <f t="shared" si="17"/>
        <v>2.7434894553604386E-3</v>
      </c>
      <c r="CL47" s="22">
        <f t="shared" si="18"/>
        <v>2.7451220942363154E-3</v>
      </c>
      <c r="CM47" s="22">
        <f t="shared" si="19"/>
        <v>1.0750336241958536E-3</v>
      </c>
      <c r="CN47" s="22">
        <f t="shared" si="20"/>
        <v>2.6876052777129208E-3</v>
      </c>
      <c r="CO47" s="69">
        <f t="shared" si="21"/>
        <v>2.6512632481689412E-3</v>
      </c>
      <c r="CP47" s="69">
        <f t="shared" si="22"/>
        <v>1.3053741036595541E-2</v>
      </c>
      <c r="CQ47" s="22">
        <f t="shared" si="23"/>
        <v>6.268588057127231E-4</v>
      </c>
      <c r="CR47" s="69">
        <f t="shared" si="24"/>
        <v>2.6884060971348114E-3</v>
      </c>
      <c r="CS47" s="69">
        <f t="shared" si="25"/>
        <v>2.7276663704946941E-3</v>
      </c>
      <c r="CT47" s="22">
        <f t="shared" si="26"/>
        <v>2.7271957113920091E-3</v>
      </c>
      <c r="CU47" s="22">
        <f t="shared" si="27"/>
        <v>2.7195408086364138E-3</v>
      </c>
      <c r="CV47" s="69">
        <f t="shared" si="28"/>
        <v>2.5264223473780273E-3</v>
      </c>
    </row>
    <row r="48" spans="1:100" x14ac:dyDescent="0.25">
      <c r="A48" s="27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64"/>
      <c r="O48" s="64"/>
      <c r="P48" s="64"/>
      <c r="CH48" s="22" t="str">
        <f t="shared" si="15"/>
        <v/>
      </c>
      <c r="CI48" s="22" t="str">
        <f t="shared" si="14"/>
        <v/>
      </c>
      <c r="CJ48" s="22" t="str">
        <f t="shared" si="16"/>
        <v/>
      </c>
      <c r="CK48" s="22" t="str">
        <f t="shared" si="17"/>
        <v/>
      </c>
      <c r="CL48" s="22" t="str">
        <f t="shared" si="18"/>
        <v/>
      </c>
      <c r="CM48" s="22" t="str">
        <f t="shared" si="19"/>
        <v/>
      </c>
      <c r="CN48" s="22" t="str">
        <f t="shared" si="20"/>
        <v/>
      </c>
      <c r="CO48" s="69" t="str">
        <f t="shared" si="21"/>
        <v/>
      </c>
      <c r="CP48" s="69" t="str">
        <f t="shared" si="22"/>
        <v/>
      </c>
      <c r="CQ48" s="22" t="str">
        <f t="shared" si="23"/>
        <v/>
      </c>
      <c r="CR48" s="69" t="str">
        <f t="shared" si="24"/>
        <v/>
      </c>
      <c r="CS48" s="69" t="str">
        <f t="shared" si="25"/>
        <v/>
      </c>
      <c r="CT48" s="22" t="str">
        <f t="shared" si="26"/>
        <v/>
      </c>
      <c r="CU48" s="22" t="str">
        <f t="shared" si="27"/>
        <v/>
      </c>
      <c r="CV48" s="69" t="str">
        <f t="shared" si="28"/>
        <v/>
      </c>
    </row>
    <row r="49" spans="1:100" x14ac:dyDescent="0.25">
      <c r="A49" s="27" t="s">
        <v>48</v>
      </c>
      <c r="B49" s="25">
        <v>59166.498461000003</v>
      </c>
      <c r="C49" s="25">
        <v>2.1000025700000001E-2</v>
      </c>
      <c r="D49" s="25">
        <v>37365.918138000001</v>
      </c>
      <c r="E49" s="25">
        <v>927.60751399000003</v>
      </c>
      <c r="F49" s="25">
        <v>927.25223962999996</v>
      </c>
      <c r="G49" s="25">
        <v>103.3001462</v>
      </c>
      <c r="H49" s="25">
        <v>130637.12712</v>
      </c>
      <c r="I49" s="25">
        <v>110.98336232</v>
      </c>
      <c r="J49" s="25">
        <v>2760.8757126999999</v>
      </c>
      <c r="K49" s="25">
        <v>4.0738186000000001E-3</v>
      </c>
      <c r="L49" s="25">
        <v>839.94760402999998</v>
      </c>
      <c r="M49" s="25">
        <v>82.517307243999994</v>
      </c>
      <c r="N49" s="64">
        <v>88.072787720999997</v>
      </c>
      <c r="O49" s="64">
        <v>16.424641428000001</v>
      </c>
      <c r="P49" s="64">
        <v>2.7199672237999999</v>
      </c>
      <c r="R49" s="27" t="s">
        <v>48</v>
      </c>
      <c r="S49" s="91">
        <v>0</v>
      </c>
      <c r="T49" s="25">
        <v>0</v>
      </c>
      <c r="U49" s="25">
        <v>88.311212542210498</v>
      </c>
      <c r="V49" s="25">
        <v>111.28432127068599</v>
      </c>
      <c r="W49" s="25">
        <v>111.28432127068599</v>
      </c>
      <c r="X49" s="25">
        <v>0.47512942965320099</v>
      </c>
      <c r="Y49" s="91">
        <v>0</v>
      </c>
      <c r="Z49" s="25">
        <v>2777.9960290806598</v>
      </c>
      <c r="AA49" s="25">
        <v>16.468869662635498</v>
      </c>
      <c r="AB49" s="25">
        <v>447070.61694067298</v>
      </c>
      <c r="AC49" s="25">
        <v>4.08457133392483E-3</v>
      </c>
      <c r="AD49" s="25">
        <v>59323.880486119102</v>
      </c>
      <c r="AE49" s="25">
        <v>97.548910204660899</v>
      </c>
      <c r="AF49" s="25">
        <v>69840.383393338299</v>
      </c>
      <c r="AG49" s="25">
        <v>152.99236947241801</v>
      </c>
      <c r="AH49" s="25">
        <v>0</v>
      </c>
      <c r="AI49" s="91">
        <v>0</v>
      </c>
      <c r="AJ49" s="25">
        <v>842.21107525711102</v>
      </c>
      <c r="AK49" s="25">
        <v>842.21107525711102</v>
      </c>
      <c r="AL49" s="25">
        <v>0</v>
      </c>
      <c r="AM49" s="25">
        <v>14.239776456529199</v>
      </c>
      <c r="AN49" s="25">
        <v>0</v>
      </c>
      <c r="AO49" s="91">
        <v>0</v>
      </c>
      <c r="AP49" s="25">
        <v>0</v>
      </c>
      <c r="AQ49" s="25">
        <v>82.740154134484101</v>
      </c>
      <c r="AR49" s="25">
        <v>2.7272952979507399</v>
      </c>
      <c r="AS49" s="25">
        <v>2.1093001317261599E-2</v>
      </c>
      <c r="AT49" s="25">
        <v>0</v>
      </c>
      <c r="AU49" s="91">
        <v>200826.323597612</v>
      </c>
      <c r="AV49" s="25">
        <v>33718.7585359105</v>
      </c>
      <c r="AW49" s="25">
        <v>3746.5293694781099</v>
      </c>
      <c r="AX49" s="25">
        <v>37465.287905388599</v>
      </c>
      <c r="AY49" s="25">
        <v>0</v>
      </c>
      <c r="AZ49" s="25">
        <v>96.282527448161005</v>
      </c>
      <c r="BA49" s="25">
        <v>6.6783048172092796</v>
      </c>
      <c r="BB49" s="25">
        <v>71641.166863381703</v>
      </c>
      <c r="BC49" s="25">
        <v>9.0103111663001503</v>
      </c>
      <c r="BD49" s="25">
        <v>23.6103332601398</v>
      </c>
      <c r="BE49" s="25">
        <v>57.065269670353899</v>
      </c>
      <c r="BF49" s="25">
        <v>13.348594762699999</v>
      </c>
      <c r="BG49" s="25">
        <v>5.3841938670723204</v>
      </c>
      <c r="BH49" s="25">
        <v>3.1427581079934002</v>
      </c>
      <c r="BI49" s="25">
        <v>930.17299791387597</v>
      </c>
      <c r="BJ49" s="25">
        <v>929.81679040328004</v>
      </c>
      <c r="BK49" s="25">
        <v>0.35620751059596401</v>
      </c>
      <c r="BL49" s="25">
        <v>0</v>
      </c>
      <c r="BM49" s="25">
        <v>0</v>
      </c>
      <c r="BN49" s="25">
        <v>87.572461474230593</v>
      </c>
      <c r="BO49" s="25">
        <v>0</v>
      </c>
      <c r="BP49" s="25">
        <v>154.59512012323799</v>
      </c>
      <c r="BQ49" s="25">
        <v>38.1269492923714</v>
      </c>
      <c r="BR49" s="25">
        <v>20.702584017923499</v>
      </c>
      <c r="BS49" s="25">
        <v>386.36266453700199</v>
      </c>
      <c r="BT49" s="25">
        <v>53352.559426240201</v>
      </c>
      <c r="BU49" s="25">
        <v>20.8571807807668</v>
      </c>
      <c r="BV49" s="25">
        <v>103.360064525978</v>
      </c>
      <c r="BW49" s="25">
        <v>0</v>
      </c>
      <c r="BX49" s="25">
        <v>103.463605975495</v>
      </c>
      <c r="BY49" s="25">
        <v>39563.088005211503</v>
      </c>
      <c r="BZ49" s="25">
        <v>0</v>
      </c>
      <c r="CA49" s="25">
        <v>0</v>
      </c>
      <c r="CB49" s="25">
        <v>684.81176187946903</v>
      </c>
      <c r="CC49" s="91">
        <v>0</v>
      </c>
      <c r="CD49" s="25">
        <v>1233.2057243828001</v>
      </c>
      <c r="CE49" s="25">
        <v>130981.916924442</v>
      </c>
      <c r="CF49" s="25">
        <v>185.56602372111999</v>
      </c>
      <c r="CH49" s="22">
        <f t="shared" si="15"/>
        <v>2.6599854514432445E-3</v>
      </c>
      <c r="CI49" s="22">
        <f t="shared" si="14"/>
        <v>4.4274049274900685E-3</v>
      </c>
      <c r="CJ49" s="22">
        <f t="shared" si="16"/>
        <v>2.6593690812468512E-3</v>
      </c>
      <c r="CK49" s="22">
        <f t="shared" si="17"/>
        <v>2.7656998085761539E-3</v>
      </c>
      <c r="CL49" s="22">
        <f t="shared" si="18"/>
        <v>2.7657531183784513E-3</v>
      </c>
      <c r="CM49" s="22">
        <f t="shared" si="19"/>
        <v>1.5823770004983724E-3</v>
      </c>
      <c r="CN49" s="22">
        <f t="shared" si="20"/>
        <v>2.6392941428150405E-3</v>
      </c>
      <c r="CO49" s="69">
        <f t="shared" si="21"/>
        <v>2.711748359346294E-3</v>
      </c>
      <c r="CP49" s="69">
        <f t="shared" si="22"/>
        <v>6.2010456689182477E-3</v>
      </c>
      <c r="CQ49" s="22">
        <f t="shared" si="23"/>
        <v>2.6394729320618057E-3</v>
      </c>
      <c r="CR49" s="69">
        <f t="shared" si="24"/>
        <v>2.6947766935117028E-3</v>
      </c>
      <c r="CS49" s="69">
        <f t="shared" si="25"/>
        <v>2.7006078836910932E-3</v>
      </c>
      <c r="CT49" s="22">
        <f t="shared" si="26"/>
        <v>2.7071338080701048E-3</v>
      </c>
      <c r="CU49" s="22">
        <f t="shared" si="27"/>
        <v>2.6927975767007525E-3</v>
      </c>
      <c r="CV49" s="69">
        <f t="shared" si="28"/>
        <v>2.6941773733957426E-3</v>
      </c>
    </row>
    <row r="50" spans="1:100" x14ac:dyDescent="0.25">
      <c r="A50" s="27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64"/>
      <c r="O50" s="64"/>
      <c r="P50" s="64"/>
      <c r="CH50" s="22" t="str">
        <f t="shared" si="15"/>
        <v/>
      </c>
      <c r="CI50" s="22" t="str">
        <f t="shared" si="14"/>
        <v/>
      </c>
      <c r="CJ50" s="22" t="str">
        <f t="shared" si="16"/>
        <v/>
      </c>
      <c r="CK50" s="22" t="str">
        <f t="shared" si="17"/>
        <v/>
      </c>
      <c r="CL50" s="22" t="str">
        <f t="shared" si="18"/>
        <v/>
      </c>
      <c r="CM50" s="22" t="str">
        <f t="shared" si="19"/>
        <v/>
      </c>
      <c r="CN50" s="22" t="str">
        <f t="shared" si="20"/>
        <v/>
      </c>
      <c r="CO50" s="69" t="str">
        <f t="shared" si="21"/>
        <v/>
      </c>
      <c r="CP50" s="69" t="str">
        <f t="shared" si="22"/>
        <v/>
      </c>
      <c r="CQ50" s="22" t="str">
        <f t="shared" si="23"/>
        <v/>
      </c>
      <c r="CR50" s="69" t="str">
        <f t="shared" si="24"/>
        <v/>
      </c>
      <c r="CS50" s="69" t="str">
        <f t="shared" si="25"/>
        <v/>
      </c>
      <c r="CT50" s="22" t="str">
        <f t="shared" si="26"/>
        <v/>
      </c>
      <c r="CU50" s="22" t="str">
        <f t="shared" si="27"/>
        <v/>
      </c>
      <c r="CV50" s="69" t="str">
        <f t="shared" si="28"/>
        <v/>
      </c>
    </row>
    <row r="51" spans="1:100" x14ac:dyDescent="0.25">
      <c r="A51" s="27" t="s">
        <v>50</v>
      </c>
      <c r="B51" s="25">
        <v>6035.3661113999997</v>
      </c>
      <c r="C51" s="25">
        <v>7.9622751699999994E-2</v>
      </c>
      <c r="D51" s="25">
        <v>7807.0668542000003</v>
      </c>
      <c r="E51" s="25">
        <v>582.93835724999997</v>
      </c>
      <c r="F51" s="25">
        <v>582.11061658999995</v>
      </c>
      <c r="G51" s="25">
        <v>1397.2186741999999</v>
      </c>
      <c r="H51" s="25">
        <v>52542.330822999997</v>
      </c>
      <c r="I51" s="25">
        <v>4.3248140277999996</v>
      </c>
      <c r="J51" s="25">
        <v>3.5555930443000001</v>
      </c>
      <c r="K51" s="25">
        <v>9.4914027000000002E-3</v>
      </c>
      <c r="L51" s="25">
        <v>15.621880667999999</v>
      </c>
      <c r="M51" s="25">
        <v>1.49595553E-2</v>
      </c>
      <c r="N51" s="64">
        <v>6.49382243E-2</v>
      </c>
      <c r="O51" s="64">
        <v>7.9453778700000005E-2</v>
      </c>
      <c r="P51" s="64">
        <v>0.26215899790000002</v>
      </c>
      <c r="R51" s="27" t="s">
        <v>50</v>
      </c>
      <c r="S51" s="91">
        <v>0</v>
      </c>
      <c r="T51" s="25">
        <v>0</v>
      </c>
      <c r="U51" s="25">
        <v>6.5248302060227595E-2</v>
      </c>
      <c r="V51" s="25">
        <v>97.185731276136096</v>
      </c>
      <c r="W51" s="25">
        <v>97.185731276136096</v>
      </c>
      <c r="X51" s="25">
        <v>0.53278702448238502</v>
      </c>
      <c r="Y51" s="91">
        <v>0</v>
      </c>
      <c r="Z51" s="25">
        <v>353.829370773645</v>
      </c>
      <c r="AA51" s="25">
        <v>7.9676325322924596E-2</v>
      </c>
      <c r="AB51" s="25">
        <v>374419.02151311497</v>
      </c>
      <c r="AC51" s="25">
        <v>9.5181593486462004E-3</v>
      </c>
      <c r="AD51" s="25">
        <v>6052.8454351471701</v>
      </c>
      <c r="AE51" s="25">
        <v>131.955201215367</v>
      </c>
      <c r="AF51" s="25">
        <v>20153.713475511198</v>
      </c>
      <c r="AG51" s="25">
        <v>209.33975488243999</v>
      </c>
      <c r="AH51" s="25">
        <v>0</v>
      </c>
      <c r="AI51" s="91">
        <v>0</v>
      </c>
      <c r="AJ51" s="25">
        <v>229.87690534557001</v>
      </c>
      <c r="AK51" s="25">
        <v>229.87690534557001</v>
      </c>
      <c r="AL51" s="25">
        <v>0</v>
      </c>
      <c r="AM51" s="25">
        <v>18.221598140569</v>
      </c>
      <c r="AN51" s="25">
        <v>0</v>
      </c>
      <c r="AO51" s="91">
        <v>0</v>
      </c>
      <c r="AP51" s="25">
        <v>0</v>
      </c>
      <c r="AQ51" s="25">
        <v>5.9818958406397797</v>
      </c>
      <c r="AR51" s="25">
        <v>0.26287629584425998</v>
      </c>
      <c r="AS51" s="25">
        <v>8.0005697242568799E-2</v>
      </c>
      <c r="AT51" s="25">
        <v>0</v>
      </c>
      <c r="AU51" s="91">
        <v>72845.756179279793</v>
      </c>
      <c r="AV51" s="25">
        <v>7045.9275184113503</v>
      </c>
      <c r="AW51" s="25">
        <v>782.88077205531397</v>
      </c>
      <c r="AX51" s="25">
        <v>7828.8082904666699</v>
      </c>
      <c r="AY51" s="25">
        <v>0</v>
      </c>
      <c r="AZ51" s="25">
        <v>166.223278736845</v>
      </c>
      <c r="BA51" s="25">
        <v>3.7287957577561301</v>
      </c>
      <c r="BB51" s="25">
        <v>31698.665781363099</v>
      </c>
      <c r="BC51" s="25">
        <v>5.0308621764028203</v>
      </c>
      <c r="BD51" s="25">
        <v>13.1827157738498</v>
      </c>
      <c r="BE51" s="25">
        <v>31.862087947551998</v>
      </c>
      <c r="BF51" s="25">
        <v>7.4531364737071302</v>
      </c>
      <c r="BG51" s="25">
        <v>6.6489961627451901</v>
      </c>
      <c r="BH51" s="25">
        <v>1.7547446489966201</v>
      </c>
      <c r="BI51" s="25">
        <v>584.57936101158998</v>
      </c>
      <c r="BJ51" s="25">
        <v>583.74931875328605</v>
      </c>
      <c r="BK51" s="25">
        <v>0.83004225830453404</v>
      </c>
      <c r="BL51" s="25">
        <v>0</v>
      </c>
      <c r="BM51" s="25">
        <v>0</v>
      </c>
      <c r="BN51" s="25">
        <v>91.323302467523206</v>
      </c>
      <c r="BO51" s="25">
        <v>0</v>
      </c>
      <c r="BP51" s="25">
        <v>87.221602951658298</v>
      </c>
      <c r="BQ51" s="25">
        <v>21.287991317426901</v>
      </c>
      <c r="BR51" s="25">
        <v>11.7367735281116</v>
      </c>
      <c r="BS51" s="25">
        <v>217.984165124974</v>
      </c>
      <c r="BT51" s="25">
        <v>17961.001920980201</v>
      </c>
      <c r="BU51" s="25">
        <v>11.6455014688294</v>
      </c>
      <c r="BV51" s="25">
        <v>72.888642953752395</v>
      </c>
      <c r="BW51" s="25">
        <v>0</v>
      </c>
      <c r="BX51" s="25">
        <v>1403.98105769173</v>
      </c>
      <c r="BY51" s="25">
        <v>16923.261417983402</v>
      </c>
      <c r="BZ51" s="25">
        <v>0</v>
      </c>
      <c r="CA51" s="25">
        <v>0</v>
      </c>
      <c r="CB51" s="25">
        <v>551.26925591694499</v>
      </c>
      <c r="CC51" s="91">
        <v>0</v>
      </c>
      <c r="CD51" s="25">
        <v>1213.7528685715699</v>
      </c>
      <c r="CE51" s="25">
        <v>52693.4063195489</v>
      </c>
      <c r="CF51" s="25">
        <v>236.63351000357699</v>
      </c>
      <c r="CH51" s="22">
        <f t="shared" si="15"/>
        <v>2.8961496990471346E-3</v>
      </c>
      <c r="CI51" s="22">
        <f t="shared" si="14"/>
        <v>4.8094989735051443E-3</v>
      </c>
      <c r="CJ51" s="22">
        <f t="shared" si="16"/>
        <v>2.7848405390525407E-3</v>
      </c>
      <c r="CK51" s="22">
        <f t="shared" si="17"/>
        <v>2.8150553848118971E-3</v>
      </c>
      <c r="CL51" s="22">
        <f t="shared" si="18"/>
        <v>2.815104408996359E-3</v>
      </c>
      <c r="CM51" s="22">
        <f t="shared" si="19"/>
        <v>4.839889143052032E-3</v>
      </c>
      <c r="CN51" s="22">
        <f t="shared" si="20"/>
        <v>2.875310139130163E-3</v>
      </c>
      <c r="CO51" s="69">
        <f t="shared" si="21"/>
        <v>21.471655579043187</v>
      </c>
      <c r="CP51" s="69">
        <f t="shared" si="22"/>
        <v>98.513461289072922</v>
      </c>
      <c r="CQ51" s="22">
        <f t="shared" si="23"/>
        <v>2.8190405034864124E-3</v>
      </c>
      <c r="CR51" s="69">
        <f t="shared" si="24"/>
        <v>13.715059616122401</v>
      </c>
      <c r="CS51" s="69">
        <f t="shared" si="25"/>
        <v>398.87123418299603</v>
      </c>
      <c r="CT51" s="22">
        <f t="shared" si="26"/>
        <v>4.7749651852983461E-3</v>
      </c>
      <c r="CU51" s="22">
        <f t="shared" si="27"/>
        <v>2.8009570666849971E-3</v>
      </c>
      <c r="CV51" s="69">
        <f t="shared" si="28"/>
        <v>2.7361179665996637E-3</v>
      </c>
    </row>
    <row r="52" spans="1:100" x14ac:dyDescent="0.25">
      <c r="A52" s="27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64"/>
      <c r="O52" s="64"/>
      <c r="P52" s="64"/>
      <c r="CH52" s="22" t="str">
        <f t="shared" si="15"/>
        <v/>
      </c>
      <c r="CJ52" s="22" t="str">
        <f t="shared" si="16"/>
        <v/>
      </c>
      <c r="CK52" s="22" t="str">
        <f t="shared" si="17"/>
        <v/>
      </c>
      <c r="CL52" s="22" t="str">
        <f t="shared" si="18"/>
        <v/>
      </c>
      <c r="CM52" s="22" t="str">
        <f t="shared" si="19"/>
        <v/>
      </c>
      <c r="CN52" s="22" t="str">
        <f t="shared" si="20"/>
        <v/>
      </c>
      <c r="CO52" s="69" t="str">
        <f t="shared" si="21"/>
        <v/>
      </c>
      <c r="CP52" s="69" t="str">
        <f t="shared" si="22"/>
        <v/>
      </c>
      <c r="CQ52" s="22" t="str">
        <f t="shared" si="23"/>
        <v/>
      </c>
      <c r="CR52" s="69" t="str">
        <f t="shared" si="24"/>
        <v/>
      </c>
      <c r="CS52" s="69" t="str">
        <f t="shared" si="25"/>
        <v/>
      </c>
      <c r="CT52" s="22" t="str">
        <f t="shared" si="26"/>
        <v/>
      </c>
      <c r="CU52" s="22" t="str">
        <f t="shared" si="27"/>
        <v/>
      </c>
      <c r="CV52" s="69" t="str">
        <f t="shared" si="28"/>
        <v/>
      </c>
    </row>
    <row r="53" spans="1:100" x14ac:dyDescent="0.25">
      <c r="A53" s="27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64"/>
      <c r="O53" s="64"/>
      <c r="P53" s="64"/>
      <c r="CH53" s="22" t="str">
        <f t="shared" si="15"/>
        <v/>
      </c>
      <c r="CJ53" s="22" t="str">
        <f t="shared" si="16"/>
        <v/>
      </c>
      <c r="CK53" s="22" t="str">
        <f t="shared" si="17"/>
        <v/>
      </c>
      <c r="CL53" s="22" t="str">
        <f t="shared" si="18"/>
        <v/>
      </c>
      <c r="CM53" s="22" t="str">
        <f t="shared" si="19"/>
        <v/>
      </c>
      <c r="CN53" s="22" t="str">
        <f t="shared" si="20"/>
        <v/>
      </c>
      <c r="CO53" s="69" t="str">
        <f t="shared" si="21"/>
        <v/>
      </c>
      <c r="CP53" s="69" t="str">
        <f t="shared" si="22"/>
        <v/>
      </c>
      <c r="CQ53" s="22" t="str">
        <f t="shared" si="23"/>
        <v/>
      </c>
      <c r="CR53" s="69" t="str">
        <f t="shared" si="24"/>
        <v/>
      </c>
      <c r="CS53" s="69" t="str">
        <f t="shared" si="25"/>
        <v/>
      </c>
      <c r="CT53" s="22" t="str">
        <f t="shared" si="26"/>
        <v/>
      </c>
      <c r="CU53" s="22" t="str">
        <f t="shared" si="27"/>
        <v/>
      </c>
      <c r="CV53" s="69" t="str">
        <f t="shared" si="28"/>
        <v/>
      </c>
    </row>
    <row r="54" spans="1:100" x14ac:dyDescent="0.25">
      <c r="A54" s="27" t="s">
        <v>51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64"/>
      <c r="O54" s="64"/>
      <c r="P54" s="64"/>
      <c r="CH54" s="22" t="str">
        <f t="shared" si="15"/>
        <v/>
      </c>
      <c r="CJ54" s="22" t="str">
        <f t="shared" si="16"/>
        <v/>
      </c>
      <c r="CK54" s="22" t="str">
        <f t="shared" si="17"/>
        <v/>
      </c>
      <c r="CL54" s="22" t="str">
        <f t="shared" si="18"/>
        <v/>
      </c>
      <c r="CM54" s="22" t="str">
        <f t="shared" si="19"/>
        <v/>
      </c>
      <c r="CN54" s="22" t="str">
        <f t="shared" si="20"/>
        <v/>
      </c>
      <c r="CO54" s="69" t="str">
        <f t="shared" si="21"/>
        <v/>
      </c>
      <c r="CP54" s="69" t="str">
        <f t="shared" si="22"/>
        <v/>
      </c>
      <c r="CQ54" s="22" t="str">
        <f t="shared" si="23"/>
        <v/>
      </c>
      <c r="CR54" s="69" t="str">
        <f t="shared" si="24"/>
        <v/>
      </c>
      <c r="CS54" s="69" t="str">
        <f t="shared" si="25"/>
        <v/>
      </c>
      <c r="CT54" s="22" t="str">
        <f t="shared" si="26"/>
        <v/>
      </c>
      <c r="CU54" s="22" t="str">
        <f t="shared" si="27"/>
        <v/>
      </c>
      <c r="CV54" s="69" t="str">
        <f t="shared" si="28"/>
        <v/>
      </c>
    </row>
    <row r="55" spans="1:100" x14ac:dyDescent="0.25">
      <c r="A55" s="27" t="s">
        <v>1</v>
      </c>
      <c r="B55" s="25">
        <v>3567.7161124999998</v>
      </c>
      <c r="C55" s="25"/>
      <c r="D55" s="25">
        <v>2265.9427420000002</v>
      </c>
      <c r="E55" s="25">
        <v>43.131300117999999</v>
      </c>
      <c r="F55" s="25">
        <v>42.967539275</v>
      </c>
      <c r="G55" s="25">
        <v>27.125832688999999</v>
      </c>
      <c r="H55" s="25">
        <v>11018.46501</v>
      </c>
      <c r="I55" s="25">
        <v>4.9357851237999997</v>
      </c>
      <c r="J55" s="25">
        <v>95.077443299999999</v>
      </c>
      <c r="K55" s="25">
        <v>1.8777738E-3</v>
      </c>
      <c r="L55" s="25">
        <v>166.62667977999999</v>
      </c>
      <c r="M55" s="25">
        <v>3.0348685828000002</v>
      </c>
      <c r="N55" s="64">
        <v>3.3142939502000002</v>
      </c>
      <c r="O55" s="64">
        <v>0.61012042899999996</v>
      </c>
      <c r="P55" s="64">
        <v>0.1370225974</v>
      </c>
      <c r="R55" s="27" t="s">
        <v>1</v>
      </c>
      <c r="S55" s="91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91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91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91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91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91">
        <v>0</v>
      </c>
      <c r="CD55" s="25">
        <v>0</v>
      </c>
      <c r="CE55" s="25">
        <v>0</v>
      </c>
      <c r="CF55" s="25">
        <v>0</v>
      </c>
      <c r="CH55" s="22">
        <f t="shared" si="15"/>
        <v>-1</v>
      </c>
      <c r="CJ55" s="22">
        <f t="shared" si="16"/>
        <v>-1</v>
      </c>
      <c r="CK55" s="22">
        <f t="shared" si="17"/>
        <v>-1</v>
      </c>
      <c r="CL55" s="22">
        <f t="shared" si="18"/>
        <v>-1</v>
      </c>
      <c r="CM55" s="22">
        <f t="shared" si="19"/>
        <v>-1</v>
      </c>
      <c r="CN55" s="22">
        <f t="shared" si="20"/>
        <v>-1</v>
      </c>
      <c r="CO55" s="69">
        <f t="shared" si="21"/>
        <v>-1</v>
      </c>
      <c r="CP55" s="69">
        <f t="shared" si="22"/>
        <v>-1</v>
      </c>
      <c r="CQ55" s="22">
        <f t="shared" si="23"/>
        <v>-1</v>
      </c>
      <c r="CR55" s="69">
        <f t="shared" si="24"/>
        <v>-1</v>
      </c>
      <c r="CS55" s="69">
        <f t="shared" si="25"/>
        <v>-1</v>
      </c>
      <c r="CT55" s="22">
        <f t="shared" si="26"/>
        <v>-1</v>
      </c>
      <c r="CU55" s="22">
        <f t="shared" si="27"/>
        <v>-1</v>
      </c>
      <c r="CV55" s="69">
        <f t="shared" si="28"/>
        <v>-1</v>
      </c>
    </row>
    <row r="56" spans="1:100" x14ac:dyDescent="0.25">
      <c r="A56" s="27" t="s">
        <v>11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CH56" s="22" t="str">
        <f t="shared" si="15"/>
        <v/>
      </c>
      <c r="CJ56" s="22" t="str">
        <f t="shared" si="16"/>
        <v/>
      </c>
      <c r="CK56" s="22" t="str">
        <f t="shared" si="17"/>
        <v/>
      </c>
      <c r="CL56" s="22" t="str">
        <f t="shared" si="18"/>
        <v/>
      </c>
      <c r="CM56" s="22" t="str">
        <f t="shared" si="19"/>
        <v/>
      </c>
      <c r="CN56" s="22" t="str">
        <f t="shared" si="20"/>
        <v/>
      </c>
      <c r="CO56" s="69" t="str">
        <f t="shared" si="21"/>
        <v/>
      </c>
      <c r="CQ56" s="22" t="str">
        <f t="shared" si="23"/>
        <v/>
      </c>
      <c r="CR56" s="69" t="str">
        <f t="shared" si="24"/>
        <v/>
      </c>
      <c r="CS56" s="69" t="str">
        <f t="shared" si="25"/>
        <v/>
      </c>
    </row>
    <row r="57" spans="1:100" x14ac:dyDescent="0.25">
      <c r="A57" s="27" t="s">
        <v>58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R57" s="27"/>
      <c r="CH57" s="22" t="str">
        <f t="shared" si="15"/>
        <v/>
      </c>
      <c r="CJ57" s="22" t="str">
        <f t="shared" si="16"/>
        <v/>
      </c>
      <c r="CK57" s="22" t="str">
        <f t="shared" si="17"/>
        <v/>
      </c>
      <c r="CL57" s="22" t="str">
        <f t="shared" si="18"/>
        <v/>
      </c>
      <c r="CM57" s="22" t="str">
        <f t="shared" si="19"/>
        <v/>
      </c>
      <c r="CN57" s="22" t="str">
        <f t="shared" si="20"/>
        <v/>
      </c>
      <c r="CO57" s="69" t="str">
        <f t="shared" si="21"/>
        <v/>
      </c>
      <c r="CQ57" s="22" t="str">
        <f t="shared" si="23"/>
        <v/>
      </c>
      <c r="CR57" s="69" t="str">
        <f t="shared" si="24"/>
        <v/>
      </c>
      <c r="CS57" s="69" t="str">
        <f t="shared" si="25"/>
        <v/>
      </c>
    </row>
    <row r="58" spans="1:100" x14ac:dyDescent="0.25">
      <c r="A58" s="27" t="s">
        <v>75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R58" s="27"/>
      <c r="CH58" s="22" t="str">
        <f t="shared" si="15"/>
        <v/>
      </c>
      <c r="CJ58" s="22" t="str">
        <f t="shared" si="16"/>
        <v/>
      </c>
      <c r="CK58" s="22" t="str">
        <f t="shared" si="17"/>
        <v/>
      </c>
      <c r="CL58" s="22" t="str">
        <f t="shared" si="18"/>
        <v/>
      </c>
      <c r="CM58" s="22" t="str">
        <f t="shared" si="19"/>
        <v/>
      </c>
      <c r="CN58" s="22" t="str">
        <f t="shared" si="20"/>
        <v/>
      </c>
      <c r="CO58" s="69" t="str">
        <f t="shared" si="21"/>
        <v/>
      </c>
      <c r="CQ58" s="22" t="str">
        <f t="shared" si="23"/>
        <v/>
      </c>
      <c r="CR58" s="69" t="str">
        <f t="shared" si="24"/>
        <v/>
      </c>
      <c r="CS58" s="69" t="str">
        <f t="shared" si="25"/>
        <v/>
      </c>
    </row>
    <row r="59" spans="1:100" x14ac:dyDescent="0.25">
      <c r="A59" s="27" t="s">
        <v>235</v>
      </c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CH59" s="22" t="str">
        <f t="shared" si="15"/>
        <v/>
      </c>
      <c r="CJ59" s="22" t="str">
        <f t="shared" si="16"/>
        <v/>
      </c>
      <c r="CK59" s="22" t="str">
        <f t="shared" si="17"/>
        <v/>
      </c>
      <c r="CL59" s="22" t="str">
        <f t="shared" si="18"/>
        <v/>
      </c>
      <c r="CM59" s="22" t="str">
        <f t="shared" si="19"/>
        <v/>
      </c>
      <c r="CN59" s="22" t="str">
        <f t="shared" si="20"/>
        <v/>
      </c>
      <c r="CO59" s="69" t="str">
        <f t="shared" si="21"/>
        <v/>
      </c>
      <c r="CQ59" s="22" t="str">
        <f t="shared" si="23"/>
        <v/>
      </c>
      <c r="CR59" s="69" t="str">
        <f t="shared" si="24"/>
        <v/>
      </c>
      <c r="CS59" s="69" t="str">
        <f t="shared" si="25"/>
        <v/>
      </c>
    </row>
    <row r="60" spans="1:100" s="27" customFormat="1" x14ac:dyDescent="0.25">
      <c r="S60" s="91"/>
      <c r="T60" s="25"/>
      <c r="U60" s="25"/>
      <c r="V60" s="25"/>
      <c r="W60" s="25"/>
      <c r="X60" s="25"/>
      <c r="Y60" s="91"/>
      <c r="Z60" s="25"/>
      <c r="AA60" s="25"/>
      <c r="AB60" s="25"/>
      <c r="AC60" s="25"/>
      <c r="AD60" s="25"/>
      <c r="AE60" s="25"/>
      <c r="AF60" s="25"/>
      <c r="AG60" s="25"/>
      <c r="AH60" s="25"/>
      <c r="AI60" s="91"/>
      <c r="AJ60" s="25"/>
      <c r="AK60" s="25"/>
      <c r="AL60" s="25"/>
      <c r="AM60" s="25"/>
      <c r="AN60" s="25"/>
      <c r="AO60" s="91"/>
      <c r="AP60" s="25"/>
      <c r="AQ60" s="25"/>
      <c r="AR60" s="25"/>
      <c r="AS60" s="25"/>
      <c r="AT60" s="25"/>
      <c r="AU60" s="91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91"/>
      <c r="CD60" s="25"/>
      <c r="CE60" s="25"/>
      <c r="CF60" s="25"/>
      <c r="CH60" s="22" t="str">
        <f t="shared" si="15"/>
        <v/>
      </c>
      <c r="CJ60" s="22" t="str">
        <f t="shared" si="16"/>
        <v/>
      </c>
      <c r="CK60" s="22" t="str">
        <f t="shared" si="17"/>
        <v/>
      </c>
      <c r="CL60" s="22" t="str">
        <f t="shared" si="18"/>
        <v/>
      </c>
      <c r="CM60" s="22" t="str">
        <f t="shared" si="19"/>
        <v/>
      </c>
      <c r="CN60" s="22" t="str">
        <f t="shared" si="20"/>
        <v/>
      </c>
      <c r="CO60" s="69" t="str">
        <f t="shared" si="21"/>
        <v/>
      </c>
      <c r="CP60" s="67"/>
      <c r="CQ60" s="22" t="str">
        <f t="shared" si="23"/>
        <v/>
      </c>
      <c r="CR60" s="69" t="str">
        <f t="shared" si="24"/>
        <v/>
      </c>
      <c r="CS60" s="69" t="str">
        <f t="shared" si="25"/>
        <v/>
      </c>
      <c r="CV60" s="67"/>
    </row>
    <row r="61" spans="1:100" x14ac:dyDescent="0.25">
      <c r="A61" s="2" t="s">
        <v>55</v>
      </c>
      <c r="B61" s="1">
        <f>SUM(B3:B55)</f>
        <v>772176.73978891154</v>
      </c>
      <c r="C61" s="1">
        <f>SUM(C3:C55)</f>
        <v>30.3739672769</v>
      </c>
      <c r="D61" s="1">
        <f>SUM(D3:D55)</f>
        <v>589024.69983395853</v>
      </c>
      <c r="E61" s="1">
        <f t="shared" ref="E61:P61" si="29">SUM(E3:E55)</f>
        <v>14905.622380240204</v>
      </c>
      <c r="F61" s="1">
        <f t="shared" si="29"/>
        <v>14778.0567017428</v>
      </c>
      <c r="G61" s="1">
        <f t="shared" si="29"/>
        <v>61999.270720621898</v>
      </c>
      <c r="H61" s="1">
        <f t="shared" si="29"/>
        <v>2400882.6706351624</v>
      </c>
      <c r="I61" s="1">
        <f t="shared" si="29"/>
        <v>1546.7522666258001</v>
      </c>
      <c r="J61" s="1">
        <f t="shared" si="29"/>
        <v>17913.913099077901</v>
      </c>
      <c r="K61" s="1">
        <f t="shared" si="29"/>
        <v>0.9871540554760001</v>
      </c>
      <c r="L61" s="1">
        <f t="shared" si="29"/>
        <v>12216.9496566856</v>
      </c>
      <c r="M61" s="1">
        <f t="shared" si="29"/>
        <v>866.47338053599992</v>
      </c>
      <c r="N61" s="1">
        <f t="shared" si="29"/>
        <v>906.04174871589998</v>
      </c>
      <c r="O61" s="1">
        <f t="shared" si="29"/>
        <v>185.23289175920002</v>
      </c>
      <c r="P61" s="1">
        <f t="shared" si="29"/>
        <v>54.729204280308196</v>
      </c>
      <c r="S61" s="1">
        <f>SUM(S3:S59)</f>
        <v>0</v>
      </c>
      <c r="T61" s="1">
        <f t="shared" ref="T61:CE61" si="30">SUM(T3:T59)</f>
        <v>0</v>
      </c>
      <c r="U61" s="1">
        <f t="shared" si="30"/>
        <v>905.04832136484038</v>
      </c>
      <c r="V61" s="1">
        <f t="shared" si="30"/>
        <v>6530.3886443958381</v>
      </c>
      <c r="W61" s="1">
        <f t="shared" si="30"/>
        <v>6530.3886443958381</v>
      </c>
      <c r="X61" s="1">
        <f t="shared" si="30"/>
        <v>245.29100087598727</v>
      </c>
      <c r="Y61" s="1">
        <f t="shared" si="30"/>
        <v>0</v>
      </c>
      <c r="Z61" s="1">
        <f t="shared" si="30"/>
        <v>22091.668276228087</v>
      </c>
      <c r="AA61" s="1">
        <f t="shared" si="30"/>
        <v>185.08897647995289</v>
      </c>
      <c r="AB61" s="1">
        <f t="shared" si="30"/>
        <v>6969788.2934778137</v>
      </c>
      <c r="AC61" s="1">
        <f t="shared" si="30"/>
        <v>0.98833469067243418</v>
      </c>
      <c r="AD61" s="1">
        <f t="shared" si="30"/>
        <v>770664.91643815301</v>
      </c>
      <c r="AE61" s="1">
        <f t="shared" si="30"/>
        <v>11149.270795753238</v>
      </c>
      <c r="AF61" s="1">
        <f t="shared" si="30"/>
        <v>927149.3051226564</v>
      </c>
      <c r="AG61" s="1">
        <f t="shared" si="30"/>
        <v>17783.356284031222</v>
      </c>
      <c r="AH61" s="1">
        <f t="shared" si="30"/>
        <v>86.634484837442216</v>
      </c>
      <c r="AI61" s="1">
        <f t="shared" si="30"/>
        <v>0</v>
      </c>
      <c r="AJ61" s="1">
        <f t="shared" si="30"/>
        <v>21670.756497044611</v>
      </c>
      <c r="AK61" s="1">
        <f t="shared" si="30"/>
        <v>21670.756497044611</v>
      </c>
      <c r="AL61" s="1">
        <f t="shared" si="30"/>
        <v>0</v>
      </c>
      <c r="AM61" s="1">
        <f t="shared" si="30"/>
        <v>1316.7397162431312</v>
      </c>
      <c r="AN61" s="1">
        <f t="shared" si="30"/>
        <v>1.3070308983219729</v>
      </c>
      <c r="AO61" s="1">
        <f t="shared" si="30"/>
        <v>1.0675568695130964</v>
      </c>
      <c r="AP61" s="1">
        <f t="shared" si="30"/>
        <v>0</v>
      </c>
      <c r="AQ61" s="1">
        <f t="shared" si="30"/>
        <v>1195.3559914798489</v>
      </c>
      <c r="AR61" s="1">
        <f t="shared" si="30"/>
        <v>54.744015465073531</v>
      </c>
      <c r="AS61" s="1">
        <f t="shared" si="30"/>
        <v>30.486240683727363</v>
      </c>
      <c r="AT61" s="1">
        <f t="shared" si="30"/>
        <v>0</v>
      </c>
      <c r="AU61" s="1">
        <f t="shared" si="30"/>
        <v>3323592.9022506461</v>
      </c>
      <c r="AV61" s="1">
        <f t="shared" si="30"/>
        <v>529508.00688746222</v>
      </c>
      <c r="AW61" s="1">
        <f t="shared" si="30"/>
        <v>58834.225699473631</v>
      </c>
      <c r="AX61" s="1">
        <f t="shared" si="30"/>
        <v>588342.23258693551</v>
      </c>
      <c r="AY61" s="1">
        <f t="shared" si="30"/>
        <v>0</v>
      </c>
      <c r="AZ61" s="1">
        <f t="shared" si="30"/>
        <v>8322.6888599098656</v>
      </c>
      <c r="BA61" s="1">
        <f t="shared" si="30"/>
        <v>78.720789732971667</v>
      </c>
      <c r="BB61" s="1">
        <f t="shared" si="30"/>
        <v>1447334.5037794681</v>
      </c>
      <c r="BC61" s="1">
        <f t="shared" si="30"/>
        <v>106.20930485791739</v>
      </c>
      <c r="BD61" s="1">
        <f t="shared" si="30"/>
        <v>278.30771820018686</v>
      </c>
      <c r="BE61" s="1">
        <f t="shared" si="30"/>
        <v>672.65887866170578</v>
      </c>
      <c r="BF61" s="1">
        <f t="shared" si="30"/>
        <v>157.34704855275035</v>
      </c>
      <c r="BG61" s="1">
        <f t="shared" si="30"/>
        <v>278.70296429040218</v>
      </c>
      <c r="BH61" s="1">
        <f t="shared" si="30"/>
        <v>37.045408358298204</v>
      </c>
      <c r="BI61" s="1">
        <f t="shared" si="30"/>
        <v>14904.462839446514</v>
      </c>
      <c r="BJ61" s="1">
        <f t="shared" si="30"/>
        <v>14776.687476408511</v>
      </c>
      <c r="BK61" s="1">
        <f t="shared" si="30"/>
        <v>127.77536303798756</v>
      </c>
      <c r="BL61" s="1">
        <f t="shared" si="30"/>
        <v>0</v>
      </c>
      <c r="BM61" s="1">
        <f t="shared" si="30"/>
        <v>0</v>
      </c>
      <c r="BN61" s="1">
        <f t="shared" si="30"/>
        <v>3539.1565730576881</v>
      </c>
      <c r="BO61" s="1">
        <f t="shared" si="30"/>
        <v>0</v>
      </c>
      <c r="BP61" s="1">
        <f t="shared" si="30"/>
        <v>1875.7231641702383</v>
      </c>
      <c r="BQ61" s="1">
        <f t="shared" si="30"/>
        <v>449.42262524412729</v>
      </c>
      <c r="BR61" s="1">
        <f t="shared" si="30"/>
        <v>254.52699623452267</v>
      </c>
      <c r="BS61" s="1">
        <f t="shared" si="30"/>
        <v>4687.8322089099183</v>
      </c>
      <c r="BT61" s="1">
        <f t="shared" si="30"/>
        <v>786234.41311899724</v>
      </c>
      <c r="BU61" s="1">
        <f t="shared" si="30"/>
        <v>245.85487525065184</v>
      </c>
      <c r="BV61" s="1">
        <f t="shared" si="30"/>
        <v>2115.1789208871351</v>
      </c>
      <c r="BW61" s="1">
        <f t="shared" si="30"/>
        <v>0</v>
      </c>
      <c r="BX61" s="1">
        <f t="shared" si="30"/>
        <v>62133.440554717614</v>
      </c>
      <c r="BY61" s="1">
        <f t="shared" si="30"/>
        <v>795134.00167157245</v>
      </c>
      <c r="BZ61" s="1">
        <f t="shared" si="30"/>
        <v>0</v>
      </c>
      <c r="CA61" s="1">
        <f t="shared" si="30"/>
        <v>0</v>
      </c>
      <c r="CB61" s="1">
        <f t="shared" si="30"/>
        <v>20827.157638202578</v>
      </c>
      <c r="CC61" s="1">
        <f t="shared" si="30"/>
        <v>0</v>
      </c>
      <c r="CD61" s="1">
        <f t="shared" si="30"/>
        <v>48305.806409983627</v>
      </c>
      <c r="CE61" s="1">
        <f t="shared" si="30"/>
        <v>2396488.4338206765</v>
      </c>
      <c r="CF61" s="1">
        <f>SUM(CF3:CF59)</f>
        <v>11698.17381239442</v>
      </c>
      <c r="CH61" s="22">
        <f t="shared" si="15"/>
        <v>-1.95787217207787E-3</v>
      </c>
      <c r="CJ61" s="22">
        <f t="shared" si="16"/>
        <v>-1.1586394377271388E-3</v>
      </c>
      <c r="CK61" s="22">
        <f t="shared" si="17"/>
        <v>-7.7792175603915743E-5</v>
      </c>
      <c r="CL61" s="22">
        <f t="shared" si="18"/>
        <v>-9.2652597152865858E-5</v>
      </c>
      <c r="CM61" s="22">
        <f t="shared" si="19"/>
        <v>2.1640550370391463E-3</v>
      </c>
      <c r="CN61" s="22">
        <f t="shared" si="20"/>
        <v>-1.8302588744677603E-3</v>
      </c>
      <c r="CO61" s="69">
        <f t="shared" si="21"/>
        <v>3.2220003715538179</v>
      </c>
      <c r="CQ61" s="22">
        <f t="shared" si="23"/>
        <v>1.1959989323700657E-3</v>
      </c>
      <c r="CR61" s="69">
        <f t="shared" si="24"/>
        <v>0.77382710955066536</v>
      </c>
      <c r="CS61" s="69">
        <f t="shared" si="25"/>
        <v>0.37956458713180818</v>
      </c>
    </row>
    <row r="62" spans="1:100" x14ac:dyDescent="0.25">
      <c r="A62" s="2" t="s">
        <v>56</v>
      </c>
      <c r="B62" s="1">
        <f>SUM(B2:B51)</f>
        <v>768609.02367641148</v>
      </c>
      <c r="C62" s="1">
        <f t="shared" ref="C62:M62" si="31">SUM(C2:C51)</f>
        <v>30.3739672769</v>
      </c>
      <c r="D62" s="1">
        <f t="shared" si="31"/>
        <v>586758.75709195854</v>
      </c>
      <c r="E62" s="1">
        <f t="shared" si="31"/>
        <v>14862.491080122203</v>
      </c>
      <c r="F62" s="1">
        <f t="shared" si="31"/>
        <v>14735.089162467801</v>
      </c>
      <c r="G62" s="1">
        <f t="shared" si="31"/>
        <v>61972.144887932896</v>
      </c>
      <c r="H62" s="1">
        <f t="shared" si="31"/>
        <v>2389864.2056251625</v>
      </c>
      <c r="I62" s="1">
        <f t="shared" si="31"/>
        <v>1541.816481502</v>
      </c>
      <c r="J62" s="1">
        <f t="shared" si="31"/>
        <v>17818.835655777901</v>
      </c>
      <c r="K62" s="1">
        <f t="shared" si="31"/>
        <v>0.98527628167600012</v>
      </c>
      <c r="L62" s="1">
        <f t="shared" si="31"/>
        <v>12050.3229769056</v>
      </c>
      <c r="M62" s="1">
        <f t="shared" si="31"/>
        <v>863.43851195319996</v>
      </c>
      <c r="N62" s="1">
        <f>SUM(N2:N51)</f>
        <v>902.72745476570003</v>
      </c>
      <c r="O62" s="1">
        <f>SUM(O2:O51)</f>
        <v>184.62277133020001</v>
      </c>
      <c r="P62" s="1">
        <f>SUM(P2:P51)</f>
        <v>54.592181682908198</v>
      </c>
      <c r="S62" s="1">
        <f>S61 - S55 - S56 - S57 - S58 - S54</f>
        <v>0</v>
      </c>
      <c r="T62" s="1">
        <f t="shared" ref="T62:CE62" si="32">T61 - T55 - T56 - T57 - T58 - T54</f>
        <v>0</v>
      </c>
      <c r="U62" s="1">
        <f t="shared" si="32"/>
        <v>905.04832136484038</v>
      </c>
      <c r="V62" s="1">
        <f t="shared" si="32"/>
        <v>6530.3886443958381</v>
      </c>
      <c r="W62" s="1">
        <f t="shared" si="32"/>
        <v>6530.3886443958381</v>
      </c>
      <c r="X62" s="1">
        <f t="shared" si="32"/>
        <v>245.29100087598727</v>
      </c>
      <c r="Y62" s="1">
        <f t="shared" si="32"/>
        <v>0</v>
      </c>
      <c r="Z62" s="1">
        <f t="shared" si="32"/>
        <v>22091.668276228087</v>
      </c>
      <c r="AA62" s="1">
        <f t="shared" si="32"/>
        <v>185.08897647995289</v>
      </c>
      <c r="AB62" s="1">
        <f t="shared" si="32"/>
        <v>6969788.2934778137</v>
      </c>
      <c r="AC62" s="1">
        <f t="shared" si="32"/>
        <v>0.98833469067243418</v>
      </c>
      <c r="AD62" s="1">
        <f t="shared" si="32"/>
        <v>770664.91643815301</v>
      </c>
      <c r="AE62" s="1">
        <f t="shared" si="32"/>
        <v>11149.270795753238</v>
      </c>
      <c r="AF62" s="1">
        <f t="shared" si="32"/>
        <v>927149.3051226564</v>
      </c>
      <c r="AG62" s="1">
        <f t="shared" si="32"/>
        <v>17783.356284031222</v>
      </c>
      <c r="AH62" s="1">
        <f t="shared" si="32"/>
        <v>86.634484837442216</v>
      </c>
      <c r="AI62" s="1">
        <f t="shared" si="32"/>
        <v>0</v>
      </c>
      <c r="AJ62" s="1">
        <f t="shared" si="32"/>
        <v>21670.756497044611</v>
      </c>
      <c r="AK62" s="1">
        <f t="shared" si="32"/>
        <v>21670.756497044611</v>
      </c>
      <c r="AL62" s="1">
        <f t="shared" si="32"/>
        <v>0</v>
      </c>
      <c r="AM62" s="1">
        <f t="shared" si="32"/>
        <v>1316.7397162431312</v>
      </c>
      <c r="AN62" s="1">
        <f t="shared" si="32"/>
        <v>1.3070308983219729</v>
      </c>
      <c r="AO62" s="1">
        <f t="shared" si="32"/>
        <v>1.0675568695130964</v>
      </c>
      <c r="AP62" s="1">
        <f t="shared" si="32"/>
        <v>0</v>
      </c>
      <c r="AQ62" s="1">
        <f t="shared" si="32"/>
        <v>1195.3559914798489</v>
      </c>
      <c r="AR62" s="1">
        <f t="shared" si="32"/>
        <v>54.744015465073531</v>
      </c>
      <c r="AS62" s="1">
        <f t="shared" si="32"/>
        <v>30.486240683727363</v>
      </c>
      <c r="AT62" s="1">
        <f t="shared" si="32"/>
        <v>0</v>
      </c>
      <c r="AU62" s="1">
        <f t="shared" si="32"/>
        <v>3323592.9022506461</v>
      </c>
      <c r="AV62" s="1">
        <f t="shared" si="32"/>
        <v>529508.00688746222</v>
      </c>
      <c r="AW62" s="1">
        <f t="shared" si="32"/>
        <v>58834.225699473631</v>
      </c>
      <c r="AX62" s="1">
        <f t="shared" si="32"/>
        <v>588342.23258693551</v>
      </c>
      <c r="AY62" s="1">
        <f t="shared" si="32"/>
        <v>0</v>
      </c>
      <c r="AZ62" s="1">
        <f t="shared" si="32"/>
        <v>8322.6888599098656</v>
      </c>
      <c r="BA62" s="1">
        <f t="shared" si="32"/>
        <v>78.720789732971667</v>
      </c>
      <c r="BB62" s="1">
        <f t="shared" si="32"/>
        <v>1447334.5037794681</v>
      </c>
      <c r="BC62" s="1">
        <f t="shared" si="32"/>
        <v>106.20930485791739</v>
      </c>
      <c r="BD62" s="1">
        <f t="shared" si="32"/>
        <v>278.30771820018686</v>
      </c>
      <c r="BE62" s="1">
        <f t="shared" si="32"/>
        <v>672.65887866170578</v>
      </c>
      <c r="BF62" s="1">
        <f t="shared" si="32"/>
        <v>157.34704855275035</v>
      </c>
      <c r="BG62" s="1">
        <f t="shared" si="32"/>
        <v>278.70296429040218</v>
      </c>
      <c r="BH62" s="1">
        <f t="shared" si="32"/>
        <v>37.045408358298204</v>
      </c>
      <c r="BI62" s="1">
        <f t="shared" si="32"/>
        <v>14904.462839446514</v>
      </c>
      <c r="BJ62" s="1">
        <f t="shared" si="32"/>
        <v>14776.687476408511</v>
      </c>
      <c r="BK62" s="1">
        <f t="shared" si="32"/>
        <v>127.77536303798756</v>
      </c>
      <c r="BL62" s="1">
        <f t="shared" si="32"/>
        <v>0</v>
      </c>
      <c r="BM62" s="1">
        <f t="shared" si="32"/>
        <v>0</v>
      </c>
      <c r="BN62" s="1">
        <f t="shared" si="32"/>
        <v>3539.1565730576881</v>
      </c>
      <c r="BO62" s="1">
        <f t="shared" si="32"/>
        <v>0</v>
      </c>
      <c r="BP62" s="1">
        <f t="shared" si="32"/>
        <v>1875.7231641702383</v>
      </c>
      <c r="BQ62" s="1">
        <f t="shared" si="32"/>
        <v>449.42262524412729</v>
      </c>
      <c r="BR62" s="1">
        <f t="shared" si="32"/>
        <v>254.52699623452267</v>
      </c>
      <c r="BS62" s="1">
        <f t="shared" si="32"/>
        <v>4687.8322089099183</v>
      </c>
      <c r="BT62" s="1">
        <f t="shared" si="32"/>
        <v>786234.41311899724</v>
      </c>
      <c r="BU62" s="1">
        <f t="shared" si="32"/>
        <v>245.85487525065184</v>
      </c>
      <c r="BV62" s="1">
        <f t="shared" si="32"/>
        <v>2115.1789208871351</v>
      </c>
      <c r="BW62" s="1">
        <f t="shared" si="32"/>
        <v>0</v>
      </c>
      <c r="BX62" s="1">
        <f t="shared" si="32"/>
        <v>62133.440554717614</v>
      </c>
      <c r="BY62" s="1">
        <f t="shared" si="32"/>
        <v>795134.00167157245</v>
      </c>
      <c r="BZ62" s="1">
        <f t="shared" si="32"/>
        <v>0</v>
      </c>
      <c r="CA62" s="1">
        <f t="shared" si="32"/>
        <v>0</v>
      </c>
      <c r="CB62" s="1">
        <f t="shared" si="32"/>
        <v>20827.157638202578</v>
      </c>
      <c r="CC62" s="1">
        <f t="shared" si="32"/>
        <v>0</v>
      </c>
      <c r="CD62" s="1">
        <f t="shared" si="32"/>
        <v>48305.806409983627</v>
      </c>
      <c r="CE62" s="1">
        <f t="shared" si="32"/>
        <v>2396488.4338206765</v>
      </c>
      <c r="CF62" s="1">
        <f>CF61 - CF55 - CF56 - CF57 - CF58 - CF54</f>
        <v>11698.17381239442</v>
      </c>
      <c r="CH62" s="22">
        <f t="shared" si="15"/>
        <v>2.6748225670156509E-3</v>
      </c>
      <c r="CJ62" s="22">
        <f t="shared" si="16"/>
        <v>2.6986823389306544E-3</v>
      </c>
      <c r="CK62" s="22">
        <f t="shared" si="17"/>
        <v>2.8240056863984456E-3</v>
      </c>
      <c r="CL62" s="22">
        <f t="shared" si="18"/>
        <v>2.8230785360069039E-3</v>
      </c>
      <c r="CM62" s="22">
        <f t="shared" si="19"/>
        <v>2.6027123488527935E-3</v>
      </c>
      <c r="CN62" s="22">
        <f t="shared" si="20"/>
        <v>2.7718010838951573E-3</v>
      </c>
      <c r="CO62" s="69">
        <f t="shared" si="21"/>
        <v>3.2355161737758134</v>
      </c>
      <c r="CQ62" s="22">
        <f t="shared" si="23"/>
        <v>3.104113083115697E-3</v>
      </c>
      <c r="CR62" s="69">
        <f t="shared" si="24"/>
        <v>0.79835482738317776</v>
      </c>
      <c r="CS62" s="69">
        <f t="shared" si="25"/>
        <v>0.38441356846107355</v>
      </c>
    </row>
    <row r="63" spans="1:100" x14ac:dyDescent="0.25">
      <c r="A63" s="27" t="s">
        <v>238</v>
      </c>
      <c r="B63" s="25">
        <f>+B3+B5+B8+B9+B11+B12+B14+B15+B16+B17+B18+B19+B20+B21+B22+B23+B24+B25+B26+B28+B30+B31+B33+B34+B35+B36+B37+B39+B40+B41+B42+B43+B44+B46+B47+B49+B50+B10</f>
        <v>638621.47163116897</v>
      </c>
      <c r="C63" s="25">
        <f t="shared" ref="C63:P63" si="33">+C3+C5+C8+C9+C11+C12+C14+C15+C16+C17+C18+C19+C20+C21+C22+C23+C24+C25+C26+C28+C30+C31+C33+C34+C35+C36+C37+C39+C40+C41+C42+C43+C44+C46+C47+C49+C50+C10</f>
        <v>29.4135146777</v>
      </c>
      <c r="D63" s="25">
        <f t="shared" si="33"/>
        <v>492654.79740724037</v>
      </c>
      <c r="E63" s="25">
        <f t="shared" si="33"/>
        <v>11917.440820464702</v>
      </c>
      <c r="F63" s="25">
        <f t="shared" si="33"/>
        <v>11811.028338573198</v>
      </c>
      <c r="G63" s="25">
        <f t="shared" si="33"/>
        <v>41072.073687060001</v>
      </c>
      <c r="H63" s="25">
        <f t="shared" si="33"/>
        <v>2026680.0855856105</v>
      </c>
      <c r="I63" s="25">
        <f t="shared" si="33"/>
        <v>1468.1590259148002</v>
      </c>
      <c r="J63" s="25">
        <f t="shared" si="33"/>
        <v>17778.084580550498</v>
      </c>
      <c r="K63" s="25">
        <f t="shared" si="33"/>
        <v>0.82771094979600013</v>
      </c>
      <c r="L63" s="25">
        <f t="shared" si="33"/>
        <v>11831.513494623799</v>
      </c>
      <c r="M63" s="25">
        <f t="shared" si="33"/>
        <v>863.16330243150003</v>
      </c>
      <c r="N63" s="25">
        <f t="shared" si="33"/>
        <v>901.92606353899987</v>
      </c>
      <c r="O63" s="25">
        <f t="shared" si="33"/>
        <v>183.25704391720001</v>
      </c>
      <c r="P63" s="25">
        <f t="shared" si="33"/>
        <v>50.234153870908202</v>
      </c>
      <c r="CH63" s="22">
        <f t="shared" si="15"/>
        <v>-1</v>
      </c>
      <c r="CJ63" s="22">
        <f t="shared" si="16"/>
        <v>-1</v>
      </c>
      <c r="CK63" s="22">
        <f t="shared" si="17"/>
        <v>-1</v>
      </c>
      <c r="CL63" s="22">
        <f t="shared" si="18"/>
        <v>-1</v>
      </c>
      <c r="CM63" s="22">
        <f t="shared" si="19"/>
        <v>-1</v>
      </c>
      <c r="CN63" s="22">
        <f t="shared" si="20"/>
        <v>-1</v>
      </c>
      <c r="CO63" s="69">
        <f t="shared" si="21"/>
        <v>-1</v>
      </c>
      <c r="CQ63" s="22">
        <f t="shared" si="23"/>
        <v>-1</v>
      </c>
      <c r="CR63" s="69">
        <f t="shared" si="24"/>
        <v>-1</v>
      </c>
      <c r="CS63" s="69">
        <f t="shared" si="25"/>
        <v>-1</v>
      </c>
    </row>
    <row r="64" spans="1:100" x14ac:dyDescent="0.25">
      <c r="B64" s="25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79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RowHeight="15" x14ac:dyDescent="0.25"/>
  <cols>
    <col min="1" max="1" width="19.5703125" style="90" customWidth="1"/>
    <col min="2" max="2" width="9.28515625" style="90" customWidth="1"/>
    <col min="3" max="4" width="6.7109375" style="90" bestFit="1" customWidth="1"/>
    <col min="5" max="6" width="7.7109375" style="90" bestFit="1" customWidth="1"/>
    <col min="7" max="7" width="5.7109375" style="90" bestFit="1" customWidth="1"/>
    <col min="8" max="8" width="7.7109375" style="90" bestFit="1" customWidth="1"/>
    <col min="9" max="9" width="8.85546875" style="90" bestFit="1" customWidth="1"/>
    <col min="10" max="10" width="9" style="90" bestFit="1" customWidth="1"/>
    <col min="11" max="11" width="9.7109375" style="90" bestFit="1" customWidth="1"/>
    <col min="12" max="14" width="9" style="91" customWidth="1"/>
    <col min="16" max="16" width="15.42578125" bestFit="1" customWidth="1"/>
    <col min="17" max="17" width="6" style="90" bestFit="1" customWidth="1"/>
    <col min="18" max="18" width="6.7109375" style="27" bestFit="1" customWidth="1"/>
    <col min="19" max="19" width="9.85546875" style="25" bestFit="1" customWidth="1"/>
    <col min="20" max="20" width="5.7109375" style="25" bestFit="1" customWidth="1"/>
    <col min="21" max="21" width="14.5703125" style="25" bestFit="1" customWidth="1"/>
    <col min="22" max="22" width="6.7109375" style="25" bestFit="1" customWidth="1"/>
    <col min="23" max="23" width="6.7109375" style="91" customWidth="1"/>
    <col min="24" max="24" width="6.7109375" style="25" bestFit="1" customWidth="1"/>
    <col min="25" max="25" width="13.42578125" style="25" bestFit="1" customWidth="1"/>
    <col min="26" max="26" width="7.7109375" style="25" bestFit="1" customWidth="1"/>
    <col min="27" max="27" width="9.28515625" style="25" bestFit="1" customWidth="1"/>
    <col min="28" max="30" width="6.7109375" style="25" bestFit="1" customWidth="1"/>
    <col min="31" max="31" width="5.85546875" style="25" bestFit="1" customWidth="1"/>
    <col min="32" max="32" width="5.85546875" style="91" customWidth="1"/>
    <col min="33" max="33" width="6.7109375" style="25" bestFit="1" customWidth="1"/>
    <col min="34" max="34" width="15.42578125" style="25" bestFit="1" customWidth="1"/>
    <col min="35" max="35" width="6.5703125" style="25" bestFit="1" customWidth="1"/>
    <col min="36" max="37" width="5.7109375" style="25" bestFit="1" customWidth="1"/>
    <col min="38" max="38" width="5.7109375" style="91" customWidth="1"/>
    <col min="39" max="39" width="5.7109375" style="25" bestFit="1" customWidth="1"/>
    <col min="40" max="40" width="6.5703125" style="25" bestFit="1" customWidth="1"/>
    <col min="41" max="41" width="6.140625" style="25" bestFit="1" customWidth="1"/>
    <col min="42" max="42" width="6.7109375" style="25" bestFit="1" customWidth="1"/>
    <col min="43" max="43" width="10" style="25" bestFit="1" customWidth="1"/>
    <col min="44" max="44" width="10" style="91" customWidth="1"/>
    <col min="45" max="45" width="6.7109375" style="25" bestFit="1" customWidth="1"/>
    <col min="46" max="46" width="5.7109375" style="25" bestFit="1" customWidth="1"/>
    <col min="47" max="47" width="6.7109375" style="25" bestFit="1" customWidth="1"/>
    <col min="48" max="48" width="6" style="25" bestFit="1" customWidth="1"/>
    <col min="49" max="49" width="6.7109375" style="25" bestFit="1" customWidth="1"/>
    <col min="50" max="50" width="4.28515625" style="25" bestFit="1" customWidth="1"/>
    <col min="51" max="51" width="6.7109375" style="25" bestFit="1" customWidth="1"/>
    <col min="52" max="52" width="4.5703125" style="25" bestFit="1" customWidth="1"/>
    <col min="53" max="53" width="4.140625" style="25" bestFit="1" customWidth="1"/>
    <col min="54" max="54" width="6.7109375" style="25" bestFit="1" customWidth="1"/>
    <col min="55" max="55" width="4.140625" style="25" bestFit="1" customWidth="1"/>
    <col min="56" max="56" width="5.85546875" style="25" bestFit="1" customWidth="1"/>
    <col min="57" max="57" width="5.7109375" style="25" bestFit="1" customWidth="1"/>
    <col min="58" max="59" width="7.7109375" style="25" bestFit="1" customWidth="1"/>
    <col min="60" max="60" width="5" style="25" bestFit="1" customWidth="1"/>
    <col min="61" max="61" width="5.140625" style="25" bestFit="1" customWidth="1"/>
    <col min="62" max="62" width="5.28515625" style="25" bestFit="1" customWidth="1"/>
    <col min="63" max="63" width="8.7109375" style="25" bestFit="1" customWidth="1"/>
    <col min="64" max="64" width="4.85546875" style="25" bestFit="1" customWidth="1"/>
    <col min="65" max="65" width="7.85546875" style="25" bestFit="1" customWidth="1"/>
    <col min="66" max="66" width="5.85546875" style="25" bestFit="1" customWidth="1"/>
    <col min="67" max="67" width="6" style="25" bestFit="1" customWidth="1"/>
    <col min="68" max="68" width="7.7109375" style="25" bestFit="1" customWidth="1"/>
    <col min="69" max="69" width="5.7109375" style="25" bestFit="1" customWidth="1"/>
    <col min="70" max="70" width="4.140625" style="25" bestFit="1" customWidth="1"/>
    <col min="71" max="71" width="5.7109375" style="25" bestFit="1" customWidth="1"/>
    <col min="72" max="72" width="3.85546875" style="25" bestFit="1" customWidth="1"/>
    <col min="73" max="73" width="5.7109375" style="25" bestFit="1" customWidth="1"/>
    <col min="74" max="74" width="8" style="25" bestFit="1" customWidth="1"/>
    <col min="75" max="76" width="5.28515625" style="25" bestFit="1" customWidth="1"/>
    <col min="77" max="77" width="6.7109375" style="25" bestFit="1" customWidth="1"/>
    <col min="78" max="78" width="6.7109375" style="91" customWidth="1"/>
    <col min="79" max="79" width="6.7109375" style="25" bestFit="1" customWidth="1"/>
    <col min="80" max="80" width="9.140625" style="25" bestFit="1" customWidth="1"/>
    <col min="81" max="81" width="7.140625" style="25" customWidth="1"/>
    <col min="83" max="92" width="9.140625" style="27"/>
  </cols>
  <sheetData>
    <row r="1" spans="1:95" x14ac:dyDescent="0.25">
      <c r="B1" s="90" t="s">
        <v>503</v>
      </c>
      <c r="L1" s="90"/>
      <c r="M1" s="90"/>
      <c r="N1" s="90"/>
      <c r="P1" s="27" t="s">
        <v>504</v>
      </c>
    </row>
    <row r="2" spans="1:95" x14ac:dyDescent="0.25">
      <c r="A2" s="90" t="s">
        <v>52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90" t="s">
        <v>63</v>
      </c>
      <c r="J2" s="90" t="s">
        <v>64</v>
      </c>
      <c r="K2" s="90" t="s">
        <v>65</v>
      </c>
      <c r="L2" s="90" t="s">
        <v>310</v>
      </c>
      <c r="M2" s="90" t="s">
        <v>313</v>
      </c>
      <c r="N2" s="90" t="s">
        <v>320</v>
      </c>
      <c r="P2" s="25" t="s">
        <v>226</v>
      </c>
      <c r="Q2" s="91" t="s">
        <v>466</v>
      </c>
      <c r="R2" s="25" t="s">
        <v>359</v>
      </c>
      <c r="S2" s="25" t="s">
        <v>178</v>
      </c>
      <c r="T2" s="25" t="s">
        <v>131</v>
      </c>
      <c r="U2" s="25" t="s">
        <v>132</v>
      </c>
      <c r="V2" s="25" t="s">
        <v>133</v>
      </c>
      <c r="W2" s="91" t="s">
        <v>334</v>
      </c>
      <c r="X2" s="25" t="s">
        <v>360</v>
      </c>
      <c r="Y2" s="25" t="s">
        <v>179</v>
      </c>
      <c r="Z2" s="25" t="s">
        <v>134</v>
      </c>
      <c r="AA2" s="25" t="s">
        <v>59</v>
      </c>
      <c r="AB2" s="25" t="s">
        <v>136</v>
      </c>
      <c r="AC2" s="25" t="s">
        <v>137</v>
      </c>
      <c r="AD2" s="25" t="s">
        <v>361</v>
      </c>
      <c r="AE2" s="25" t="s">
        <v>138</v>
      </c>
      <c r="AF2" s="91" t="s">
        <v>467</v>
      </c>
      <c r="AG2" s="25" t="s">
        <v>139</v>
      </c>
      <c r="AH2" s="25" t="s">
        <v>140</v>
      </c>
      <c r="AI2" s="25" t="s">
        <v>141</v>
      </c>
      <c r="AJ2" s="25" t="s">
        <v>142</v>
      </c>
      <c r="AK2" s="25" t="s">
        <v>143</v>
      </c>
      <c r="AL2" s="91" t="s">
        <v>468</v>
      </c>
      <c r="AM2" s="25" t="s">
        <v>362</v>
      </c>
      <c r="AN2" s="25" t="s">
        <v>144</v>
      </c>
      <c r="AO2" s="25" t="s">
        <v>367</v>
      </c>
      <c r="AP2" s="25" t="s">
        <v>57</v>
      </c>
      <c r="AQ2" s="25" t="s">
        <v>128</v>
      </c>
      <c r="AR2" s="91" t="s">
        <v>469</v>
      </c>
      <c r="AS2" s="25" t="s">
        <v>145</v>
      </c>
      <c r="AT2" s="25" t="s">
        <v>146</v>
      </c>
      <c r="AU2" s="25" t="s">
        <v>60</v>
      </c>
      <c r="AV2" s="25" t="s">
        <v>147</v>
      </c>
      <c r="AW2" s="25" t="s">
        <v>148</v>
      </c>
      <c r="AX2" s="25" t="s">
        <v>149</v>
      </c>
      <c r="AY2" s="25" t="s">
        <v>150</v>
      </c>
      <c r="AZ2" s="25" t="s">
        <v>151</v>
      </c>
      <c r="BA2" s="25" t="s">
        <v>152</v>
      </c>
      <c r="BB2" s="25" t="s">
        <v>153</v>
      </c>
      <c r="BC2" s="25" t="s">
        <v>154</v>
      </c>
      <c r="BD2" s="25" t="s">
        <v>155</v>
      </c>
      <c r="BE2" s="25" t="s">
        <v>156</v>
      </c>
      <c r="BF2" s="25" t="s">
        <v>54</v>
      </c>
      <c r="BG2" s="25" t="s">
        <v>53</v>
      </c>
      <c r="BH2" s="25" t="s">
        <v>157</v>
      </c>
      <c r="BI2" s="25" t="s">
        <v>158</v>
      </c>
      <c r="BJ2" s="25" t="s">
        <v>159</v>
      </c>
      <c r="BK2" s="25" t="s">
        <v>160</v>
      </c>
      <c r="BL2" s="25" t="s">
        <v>161</v>
      </c>
      <c r="BM2" s="25" t="s">
        <v>162</v>
      </c>
      <c r="BN2" s="25" t="s">
        <v>163</v>
      </c>
      <c r="BO2" s="25" t="s">
        <v>164</v>
      </c>
      <c r="BP2" s="25" t="s">
        <v>165</v>
      </c>
      <c r="BQ2" s="25" t="s">
        <v>363</v>
      </c>
      <c r="BR2" s="25" t="s">
        <v>166</v>
      </c>
      <c r="BS2" s="25" t="s">
        <v>167</v>
      </c>
      <c r="BT2" s="25" t="s">
        <v>168</v>
      </c>
      <c r="BU2" s="25" t="s">
        <v>61</v>
      </c>
      <c r="BV2" s="25" t="s">
        <v>368</v>
      </c>
      <c r="BW2" s="25" t="s">
        <v>169</v>
      </c>
      <c r="BX2" s="25" t="s">
        <v>170</v>
      </c>
      <c r="BY2" s="25" t="s">
        <v>171</v>
      </c>
      <c r="BZ2" s="91" t="s">
        <v>172</v>
      </c>
      <c r="CA2" s="25" t="s">
        <v>173</v>
      </c>
      <c r="CB2" s="25" t="s">
        <v>174</v>
      </c>
      <c r="CC2" s="25" t="s">
        <v>369</v>
      </c>
      <c r="CE2" s="27" t="s">
        <v>59</v>
      </c>
      <c r="CF2" s="27" t="s">
        <v>57</v>
      </c>
      <c r="CG2" s="27" t="s">
        <v>60</v>
      </c>
      <c r="CH2" s="27" t="s">
        <v>54</v>
      </c>
      <c r="CI2" s="27" t="s">
        <v>53</v>
      </c>
      <c r="CJ2" s="27" t="s">
        <v>61</v>
      </c>
      <c r="CK2" s="27" t="s">
        <v>62</v>
      </c>
      <c r="CL2" s="27" t="s">
        <v>63</v>
      </c>
      <c r="CM2" s="27" t="s">
        <v>64</v>
      </c>
      <c r="CN2" s="27" t="s">
        <v>65</v>
      </c>
      <c r="CO2" s="25" t="s">
        <v>310</v>
      </c>
      <c r="CP2" s="25" t="s">
        <v>313</v>
      </c>
      <c r="CQ2" s="25" t="s">
        <v>320</v>
      </c>
    </row>
    <row r="3" spans="1:95" x14ac:dyDescent="0.25">
      <c r="A3" s="91" t="s">
        <v>0</v>
      </c>
      <c r="B3" s="91">
        <v>29011.739827000001</v>
      </c>
      <c r="C3" s="91">
        <v>231.41382827000001</v>
      </c>
      <c r="D3" s="91">
        <v>474.77691557999998</v>
      </c>
      <c r="E3" s="91">
        <v>3764.3148388999998</v>
      </c>
      <c r="F3" s="91">
        <v>3760.8070634000001</v>
      </c>
      <c r="G3" s="91">
        <v>86.327340226000004</v>
      </c>
      <c r="H3" s="91">
        <v>4324.8968039000001</v>
      </c>
      <c r="I3" s="91">
        <v>124.11103038</v>
      </c>
      <c r="J3" s="91">
        <v>206.94753052999999</v>
      </c>
      <c r="K3" s="91">
        <v>264.54927365999998</v>
      </c>
      <c r="L3" s="91">
        <v>12.512167306</v>
      </c>
      <c r="M3" s="91">
        <v>32.802343665999999</v>
      </c>
      <c r="N3" s="91">
        <v>33.058696978</v>
      </c>
      <c r="O3" s="25"/>
      <c r="P3" s="25" t="s">
        <v>0</v>
      </c>
      <c r="Q3" s="91">
        <v>0</v>
      </c>
      <c r="R3" s="25">
        <v>271.67803153256801</v>
      </c>
      <c r="S3" s="25">
        <v>12.6808396348092</v>
      </c>
      <c r="T3" s="25">
        <v>125.643764144787</v>
      </c>
      <c r="U3" s="25">
        <v>125.643764144787</v>
      </c>
      <c r="V3" s="25">
        <v>760.23128272165502</v>
      </c>
      <c r="W3" s="91">
        <v>0</v>
      </c>
      <c r="X3" s="25">
        <v>208.47620798579101</v>
      </c>
      <c r="Y3" s="25">
        <v>33.089754055647497</v>
      </c>
      <c r="Z3" s="25">
        <v>1495.07619956807</v>
      </c>
      <c r="AA3" s="25">
        <v>29275.507286959</v>
      </c>
      <c r="AB3" s="25">
        <v>406.10493908439099</v>
      </c>
      <c r="AC3" s="25">
        <v>155.325216178392</v>
      </c>
      <c r="AD3" s="25">
        <v>254.73335116542</v>
      </c>
      <c r="AE3" s="25">
        <v>0</v>
      </c>
      <c r="AF3" s="91">
        <v>0</v>
      </c>
      <c r="AG3" s="25">
        <v>267.35689342513598</v>
      </c>
      <c r="AH3" s="25">
        <v>267.35689342513598</v>
      </c>
      <c r="AI3" s="25">
        <v>0</v>
      </c>
      <c r="AJ3" s="25">
        <v>98.807704727060099</v>
      </c>
      <c r="AK3" s="25">
        <v>14.877897957908701</v>
      </c>
      <c r="AL3" s="91">
        <v>1157.60057705639</v>
      </c>
      <c r="AM3" s="25">
        <v>82.219904686700005</v>
      </c>
      <c r="AN3" s="25">
        <v>0</v>
      </c>
      <c r="AO3" s="25">
        <v>33.447422945644099</v>
      </c>
      <c r="AP3" s="25">
        <v>234.089029179384</v>
      </c>
      <c r="AQ3" s="25">
        <v>0</v>
      </c>
      <c r="AR3" s="91">
        <v>4789.0197065648099</v>
      </c>
      <c r="AS3" s="25">
        <v>431.31147926608099</v>
      </c>
      <c r="AT3" s="25">
        <v>47.923504924133397</v>
      </c>
      <c r="AU3" s="25">
        <v>479.23498419021399</v>
      </c>
      <c r="AV3" s="25">
        <v>9.1508348804349701E-2</v>
      </c>
      <c r="AW3" s="25">
        <v>189.26951189236399</v>
      </c>
      <c r="AX3" s="25">
        <v>0.41789122946256801</v>
      </c>
      <c r="AY3" s="25">
        <v>499.97237062653102</v>
      </c>
      <c r="AZ3" s="25">
        <v>0.37990122268335502</v>
      </c>
      <c r="BA3" s="25">
        <v>11.264070388840199</v>
      </c>
      <c r="BB3" s="25">
        <v>211.98484715906901</v>
      </c>
      <c r="BC3" s="25">
        <v>0.34191114116745702</v>
      </c>
      <c r="BD3" s="25">
        <v>0</v>
      </c>
      <c r="BE3" s="25">
        <v>36.738343767809198</v>
      </c>
      <c r="BF3" s="25">
        <v>3802.6428715531802</v>
      </c>
      <c r="BG3" s="25">
        <v>3799.1202120613698</v>
      </c>
      <c r="BH3" s="25">
        <v>3.52265949181148</v>
      </c>
      <c r="BI3" s="25">
        <v>0.42928835695034601</v>
      </c>
      <c r="BJ3" s="25">
        <v>0</v>
      </c>
      <c r="BK3" s="25">
        <v>93.075787510816397</v>
      </c>
      <c r="BL3" s="25">
        <v>3.5710712008024799</v>
      </c>
      <c r="BM3" s="25">
        <v>1404.49476938</v>
      </c>
      <c r="BN3" s="25">
        <v>5.6985175686326297</v>
      </c>
      <c r="BO3" s="25">
        <v>7.2181216571041196</v>
      </c>
      <c r="BP3" s="25">
        <v>2006.6380781207799</v>
      </c>
      <c r="BQ3" s="25">
        <v>61.565263558938</v>
      </c>
      <c r="BR3" s="25">
        <v>1.29166445047041</v>
      </c>
      <c r="BS3" s="25">
        <v>15.575948906782999</v>
      </c>
      <c r="BT3" s="25">
        <v>0</v>
      </c>
      <c r="BU3" s="25">
        <v>87.071195097802502</v>
      </c>
      <c r="BV3" s="25">
        <v>23.195573709229699</v>
      </c>
      <c r="BW3" s="25">
        <v>0</v>
      </c>
      <c r="BX3" s="25">
        <v>0</v>
      </c>
      <c r="BY3" s="25">
        <v>80.059228617678798</v>
      </c>
      <c r="BZ3" s="91">
        <v>0</v>
      </c>
      <c r="CA3" s="25">
        <v>0</v>
      </c>
      <c r="CB3" s="25">
        <v>4361.1271736194903</v>
      </c>
      <c r="CC3" s="25">
        <v>28.339230520916299</v>
      </c>
      <c r="CE3" s="22">
        <f t="shared" ref="CE3:CE34" si="0">+(AA3-B3)/B3</f>
        <v>9.0917491171460824E-3</v>
      </c>
      <c r="CF3" s="22">
        <f t="shared" ref="CF3:CF34" si="1">+(AP3-C3)/C3</f>
        <v>1.1560246547854185E-2</v>
      </c>
      <c r="CG3" s="22">
        <f t="shared" ref="CG3:CG34" si="2">+(AU3-D3)/D3</f>
        <v>9.3898175415035069E-3</v>
      </c>
      <c r="CH3" s="22">
        <f t="shared" ref="CH3:CH34" si="3">+(BF3-E3)/E3</f>
        <v>1.0181941281080645E-2</v>
      </c>
      <c r="CI3" s="22">
        <f t="shared" ref="CI3:CI34" si="4">+(BG3-F3)/F3</f>
        <v>1.0187480510295652E-2</v>
      </c>
      <c r="CJ3" s="22">
        <f t="shared" ref="CJ3:CJ34" si="5">+(BU3-G3)/G3</f>
        <v>8.6166777507001649E-3</v>
      </c>
      <c r="CK3" s="22">
        <f t="shared" ref="CK3:CK34" si="6">+(CB3-H3)/H3</f>
        <v>8.3771639792235703E-3</v>
      </c>
      <c r="CL3" s="22">
        <f t="shared" ref="CL3:CL34" si="7">+(U3-I3)/I3</f>
        <v>1.2349698170211877E-2</v>
      </c>
      <c r="CM3" s="22">
        <f t="shared" ref="CM3:CM34" si="8">+(X3-J3)/J3</f>
        <v>7.3867876165326285E-3</v>
      </c>
      <c r="CN3" s="22">
        <f t="shared" ref="CN3:CN34" si="9">+(AH3-K3)/K3</f>
        <v>1.061284246330747E-2</v>
      </c>
      <c r="CO3" s="22">
        <f t="shared" ref="CO3:CO34" si="10">+(S3-L3)/L3</f>
        <v>1.3480664435194642E-2</v>
      </c>
      <c r="CP3" s="22">
        <f t="shared" ref="CP3:CP34" si="11">+(Y3-M3)/M3</f>
        <v>8.7618858144395909E-3</v>
      </c>
      <c r="CQ3" s="22">
        <f t="shared" ref="CQ3:CQ34" si="12">+(AO3-N3)/N3</f>
        <v>1.1758659692570145E-2</v>
      </c>
    </row>
    <row r="4" spans="1:95" x14ac:dyDescent="0.25">
      <c r="A4" s="91" t="s">
        <v>2</v>
      </c>
      <c r="B4" s="91">
        <v>14035.857162</v>
      </c>
      <c r="C4" s="91">
        <v>107.47252313</v>
      </c>
      <c r="D4" s="91">
        <v>261.47054155000001</v>
      </c>
      <c r="E4" s="91">
        <v>1958.77963</v>
      </c>
      <c r="F4" s="91">
        <v>1953.7949549</v>
      </c>
      <c r="G4" s="91">
        <v>37.036944683000002</v>
      </c>
      <c r="H4" s="91">
        <v>2209.9425772999998</v>
      </c>
      <c r="I4" s="91">
        <v>56.934506587000001</v>
      </c>
      <c r="J4" s="91">
        <v>101.52610636</v>
      </c>
      <c r="K4" s="91">
        <v>127.40611155000001</v>
      </c>
      <c r="L4" s="91">
        <v>5.8187679969000001</v>
      </c>
      <c r="M4" s="91">
        <v>16.751404405999999</v>
      </c>
      <c r="N4" s="91">
        <v>16.393886725000002</v>
      </c>
      <c r="O4" s="25"/>
      <c r="P4" s="25" t="s">
        <v>2</v>
      </c>
      <c r="Q4" s="91">
        <v>0</v>
      </c>
      <c r="R4" s="25">
        <v>139.905623827531</v>
      </c>
      <c r="S4" s="25">
        <v>5.8750798789478598</v>
      </c>
      <c r="T4" s="25">
        <v>57.447129419797598</v>
      </c>
      <c r="U4" s="25">
        <v>57.447129419797598</v>
      </c>
      <c r="V4" s="25">
        <v>391.49517423474202</v>
      </c>
      <c r="W4" s="91">
        <v>0</v>
      </c>
      <c r="X4" s="25">
        <v>102.086882289572</v>
      </c>
      <c r="Y4" s="25">
        <v>16.855908419113501</v>
      </c>
      <c r="Z4" s="25">
        <v>769.91707754284698</v>
      </c>
      <c r="AA4" s="25">
        <v>14129.13381447</v>
      </c>
      <c r="AB4" s="25">
        <v>209.13111335211801</v>
      </c>
      <c r="AC4" s="25">
        <v>79.987605576992607</v>
      </c>
      <c r="AD4" s="25">
        <v>131.17964807065201</v>
      </c>
      <c r="AE4" s="25">
        <v>0</v>
      </c>
      <c r="AF4" s="91">
        <v>0</v>
      </c>
      <c r="AG4" s="25">
        <v>128.37571586601399</v>
      </c>
      <c r="AH4" s="25">
        <v>128.37571586601399</v>
      </c>
      <c r="AI4" s="25">
        <v>0</v>
      </c>
      <c r="AJ4" s="25">
        <v>50.882817127897802</v>
      </c>
      <c r="AK4" s="25">
        <v>7.6616419295217302</v>
      </c>
      <c r="AL4" s="91">
        <v>596.12798144293504</v>
      </c>
      <c r="AM4" s="25">
        <v>42.340617980037102</v>
      </c>
      <c r="AN4" s="25">
        <v>0</v>
      </c>
      <c r="AO4" s="25">
        <v>16.5289062504641</v>
      </c>
      <c r="AP4" s="25">
        <v>108.376880716061</v>
      </c>
      <c r="AQ4" s="25">
        <v>0</v>
      </c>
      <c r="AR4" s="91">
        <v>2443.5784544497501</v>
      </c>
      <c r="AS4" s="25">
        <v>236.833917706752</v>
      </c>
      <c r="AT4" s="25">
        <v>26.314845952258899</v>
      </c>
      <c r="AU4" s="25">
        <v>263.14876365901</v>
      </c>
      <c r="AV4" s="25">
        <v>4.71239048182025E-2</v>
      </c>
      <c r="AW4" s="25">
        <v>97.467784408356493</v>
      </c>
      <c r="AX4" s="25">
        <v>0.21644058422482701</v>
      </c>
      <c r="AY4" s="25">
        <v>257.469901647001</v>
      </c>
      <c r="AZ4" s="25">
        <v>0.19676383086140001</v>
      </c>
      <c r="BA4" s="25">
        <v>5.8340457657478897</v>
      </c>
      <c r="BB4" s="25">
        <v>109.79413504522201</v>
      </c>
      <c r="BC4" s="25">
        <v>0.17708745680318699</v>
      </c>
      <c r="BD4" s="25">
        <v>0</v>
      </c>
      <c r="BE4" s="25">
        <v>19.028042025606599</v>
      </c>
      <c r="BF4" s="25">
        <v>1972.6960998791801</v>
      </c>
      <c r="BG4" s="25">
        <v>1967.6940219149301</v>
      </c>
      <c r="BH4" s="25">
        <v>5.0020779642520496</v>
      </c>
      <c r="BI4" s="25">
        <v>0.22234311876849799</v>
      </c>
      <c r="BJ4" s="25">
        <v>0</v>
      </c>
      <c r="BK4" s="25">
        <v>48.207138440340202</v>
      </c>
      <c r="BL4" s="25">
        <v>1.8495788319912601</v>
      </c>
      <c r="BM4" s="25">
        <v>727.43605421165398</v>
      </c>
      <c r="BN4" s="25">
        <v>2.9514560288144001</v>
      </c>
      <c r="BO4" s="25">
        <v>3.7385105352271002</v>
      </c>
      <c r="BP4" s="25">
        <v>1039.30611456318</v>
      </c>
      <c r="BQ4" s="25">
        <v>31.704183697746299</v>
      </c>
      <c r="BR4" s="25">
        <v>0.66899741497048504</v>
      </c>
      <c r="BS4" s="25">
        <v>8.0673140615199799</v>
      </c>
      <c r="BT4" s="25">
        <v>0</v>
      </c>
      <c r="BU4" s="25">
        <v>37.286994747047203</v>
      </c>
      <c r="BV4" s="25">
        <v>11.9449820189959</v>
      </c>
      <c r="BW4" s="25">
        <v>0</v>
      </c>
      <c r="BX4" s="25">
        <v>0</v>
      </c>
      <c r="BY4" s="25">
        <v>41.227891223741601</v>
      </c>
      <c r="BZ4" s="91">
        <v>0</v>
      </c>
      <c r="CA4" s="25">
        <v>0</v>
      </c>
      <c r="CB4" s="25">
        <v>2223.3180820890998</v>
      </c>
      <c r="CC4" s="25">
        <v>14.593819473657399</v>
      </c>
      <c r="CE4" s="22">
        <f t="shared" si="0"/>
        <v>6.6455971582934552E-3</v>
      </c>
      <c r="CF4" s="22">
        <f t="shared" si="1"/>
        <v>8.414779515012176E-3</v>
      </c>
      <c r="CG4" s="22">
        <f t="shared" si="2"/>
        <v>6.4183984133029913E-3</v>
      </c>
      <c r="CH4" s="22">
        <f t="shared" si="3"/>
        <v>7.1046633659244823E-3</v>
      </c>
      <c r="CI4" s="22">
        <f t="shared" si="4"/>
        <v>7.113882129786483E-3</v>
      </c>
      <c r="CJ4" s="22">
        <f t="shared" si="5"/>
        <v>6.7513685642102781E-3</v>
      </c>
      <c r="CK4" s="22">
        <f t="shared" si="6"/>
        <v>6.0524218712693966E-3</v>
      </c>
      <c r="CL4" s="22">
        <f t="shared" si="7"/>
        <v>9.0037283806837284E-3</v>
      </c>
      <c r="CM4" s="22">
        <f t="shared" si="8"/>
        <v>5.5234653398757898E-3</v>
      </c>
      <c r="CN4" s="22">
        <f t="shared" si="9"/>
        <v>7.6103438384387701E-3</v>
      </c>
      <c r="CO4" s="22">
        <f t="shared" si="10"/>
        <v>9.67762971093886E-3</v>
      </c>
      <c r="CP4" s="22">
        <f t="shared" si="11"/>
        <v>6.2385224892589092E-3</v>
      </c>
      <c r="CQ4" s="22">
        <f t="shared" si="12"/>
        <v>8.2359679390854555E-3</v>
      </c>
    </row>
    <row r="5" spans="1:95" x14ac:dyDescent="0.25">
      <c r="A5" s="91" t="s">
        <v>3</v>
      </c>
      <c r="B5" s="91">
        <v>43449.002660999999</v>
      </c>
      <c r="C5" s="91">
        <v>347.09429023000001</v>
      </c>
      <c r="D5" s="91">
        <v>696.77495355999997</v>
      </c>
      <c r="E5" s="91">
        <v>5689.3037364000002</v>
      </c>
      <c r="F5" s="91">
        <v>5686.5464026999998</v>
      </c>
      <c r="G5" s="91">
        <v>136.06316491999999</v>
      </c>
      <c r="H5" s="91">
        <v>6456.6736454000002</v>
      </c>
      <c r="I5" s="91">
        <v>185.01074618999999</v>
      </c>
      <c r="J5" s="91">
        <v>310.32644918</v>
      </c>
      <c r="K5" s="91">
        <v>390.31491541999998</v>
      </c>
      <c r="L5" s="91">
        <v>18.577118772999999</v>
      </c>
      <c r="M5" s="91">
        <v>47.838299474000003</v>
      </c>
      <c r="N5" s="91">
        <v>50.531428472999998</v>
      </c>
      <c r="O5" s="25"/>
      <c r="P5" s="25" t="s">
        <v>3</v>
      </c>
      <c r="Q5" s="91">
        <v>0</v>
      </c>
      <c r="R5" s="25">
        <v>405.82686250491702</v>
      </c>
      <c r="S5" s="25">
        <v>18.8289238449861</v>
      </c>
      <c r="T5" s="25">
        <v>187.30825423157401</v>
      </c>
      <c r="U5" s="25">
        <v>187.30825423157401</v>
      </c>
      <c r="V5" s="25">
        <v>1135.6173645834001</v>
      </c>
      <c r="W5" s="91">
        <v>0</v>
      </c>
      <c r="X5" s="25">
        <v>312.67756699319398</v>
      </c>
      <c r="Y5" s="25">
        <v>48.271405198353499</v>
      </c>
      <c r="Z5" s="25">
        <v>2233.3134699413399</v>
      </c>
      <c r="AA5" s="25">
        <v>43849.6669115119</v>
      </c>
      <c r="AB5" s="25">
        <v>606.63090744925</v>
      </c>
      <c r="AC5" s="25">
        <v>232.021593516096</v>
      </c>
      <c r="AD5" s="25">
        <v>380.51551182083699</v>
      </c>
      <c r="AE5" s="25">
        <v>0</v>
      </c>
      <c r="AF5" s="91">
        <v>0</v>
      </c>
      <c r="AG5" s="25">
        <v>394.53512401857898</v>
      </c>
      <c r="AH5" s="25">
        <v>394.53512401857898</v>
      </c>
      <c r="AI5" s="25">
        <v>0</v>
      </c>
      <c r="AJ5" s="25">
        <v>147.59693753271799</v>
      </c>
      <c r="AK5" s="25">
        <v>22.2242992574885</v>
      </c>
      <c r="AL5" s="91">
        <v>1729.2000471005999</v>
      </c>
      <c r="AM5" s="25">
        <v>122.81835363655701</v>
      </c>
      <c r="AN5" s="25">
        <v>0</v>
      </c>
      <c r="AO5" s="25">
        <v>51.123891914504703</v>
      </c>
      <c r="AP5" s="25">
        <v>351.12379677353499</v>
      </c>
      <c r="AQ5" s="25">
        <v>0</v>
      </c>
      <c r="AR5" s="91">
        <v>7150.9513948092099</v>
      </c>
      <c r="AS5" s="25">
        <v>633.16407770432704</v>
      </c>
      <c r="AT5" s="25">
        <v>70.3516005136769</v>
      </c>
      <c r="AU5" s="25">
        <v>703.51567821800404</v>
      </c>
      <c r="AV5" s="25">
        <v>0.13669323545400699</v>
      </c>
      <c r="AW5" s="25">
        <v>282.727013501893</v>
      </c>
      <c r="AX5" s="25">
        <v>0.63188874992421595</v>
      </c>
      <c r="AY5" s="25">
        <v>746.84826015767396</v>
      </c>
      <c r="AZ5" s="25">
        <v>0.57444444551001195</v>
      </c>
      <c r="BA5" s="25">
        <v>17.0322733290343</v>
      </c>
      <c r="BB5" s="25">
        <v>320.53993573526799</v>
      </c>
      <c r="BC5" s="25">
        <v>0.51700009270435399</v>
      </c>
      <c r="BD5" s="25">
        <v>0</v>
      </c>
      <c r="BE5" s="25">
        <v>55.551647608811898</v>
      </c>
      <c r="BF5" s="25">
        <v>5747.3778476970801</v>
      </c>
      <c r="BG5" s="25">
        <v>5744.6075580838497</v>
      </c>
      <c r="BH5" s="25">
        <v>2.77028961323213</v>
      </c>
      <c r="BI5" s="25">
        <v>0.64912203530702095</v>
      </c>
      <c r="BJ5" s="25">
        <v>0</v>
      </c>
      <c r="BK5" s="25">
        <v>140.73888500140501</v>
      </c>
      <c r="BL5" s="25">
        <v>5.39978064926117</v>
      </c>
      <c r="BM5" s="25">
        <v>2123.72095393993</v>
      </c>
      <c r="BN5" s="25">
        <v>8.6166628558673199</v>
      </c>
      <c r="BO5" s="25">
        <v>10.914444105447</v>
      </c>
      <c r="BP5" s="25">
        <v>3034.2151911682799</v>
      </c>
      <c r="BQ5" s="25">
        <v>91.964919992587099</v>
      </c>
      <c r="BR5" s="25">
        <v>1.95311155243968</v>
      </c>
      <c r="BS5" s="25">
        <v>23.552216814651899</v>
      </c>
      <c r="BT5" s="25">
        <v>0</v>
      </c>
      <c r="BU5" s="25">
        <v>137.22572316605701</v>
      </c>
      <c r="BV5" s="25">
        <v>34.649073258385997</v>
      </c>
      <c r="BW5" s="25">
        <v>0</v>
      </c>
      <c r="BX5" s="25">
        <v>0</v>
      </c>
      <c r="BY5" s="25">
        <v>119.59082816737801</v>
      </c>
      <c r="BZ5" s="91">
        <v>0</v>
      </c>
      <c r="CA5" s="25">
        <v>0</v>
      </c>
      <c r="CB5" s="25">
        <v>6511.7690258326602</v>
      </c>
      <c r="CC5" s="25">
        <v>42.332550717293003</v>
      </c>
      <c r="CE5" s="22">
        <f t="shared" si="0"/>
        <v>9.2214832556223314E-3</v>
      </c>
      <c r="CF5" s="22">
        <f t="shared" si="1"/>
        <v>1.1609256207772388E-2</v>
      </c>
      <c r="CG5" s="22">
        <f t="shared" si="2"/>
        <v>9.6741776143990203E-3</v>
      </c>
      <c r="CH5" s="22">
        <f t="shared" si="3"/>
        <v>1.0207595513933191E-2</v>
      </c>
      <c r="CI5" s="22">
        <f t="shared" si="4"/>
        <v>1.0210266701821359E-2</v>
      </c>
      <c r="CJ5" s="22">
        <f t="shared" si="5"/>
        <v>8.5442540362820289E-3</v>
      </c>
      <c r="CK5" s="22">
        <f t="shared" si="6"/>
        <v>8.5330904825756896E-3</v>
      </c>
      <c r="CL5" s="22">
        <f t="shared" si="7"/>
        <v>1.2418241042142243E-2</v>
      </c>
      <c r="CM5" s="22">
        <f t="shared" si="8"/>
        <v>7.5762727263709671E-3</v>
      </c>
      <c r="CN5" s="22">
        <f t="shared" si="9"/>
        <v>1.0812317008274801E-2</v>
      </c>
      <c r="CO5" s="22">
        <f t="shared" si="10"/>
        <v>1.3554581583021114E-2</v>
      </c>
      <c r="CP5" s="22">
        <f t="shared" si="11"/>
        <v>9.0535351196772279E-3</v>
      </c>
      <c r="CQ5" s="22">
        <f t="shared" si="12"/>
        <v>1.1724652546113372E-2</v>
      </c>
    </row>
    <row r="6" spans="1:95" x14ac:dyDescent="0.25">
      <c r="A6" s="91" t="s">
        <v>4</v>
      </c>
      <c r="B6" s="91">
        <v>125426.3023</v>
      </c>
      <c r="C6" s="91">
        <v>838.99122482999996</v>
      </c>
      <c r="D6" s="91">
        <v>1982.6795149</v>
      </c>
      <c r="E6" s="91">
        <v>17704.113398000001</v>
      </c>
      <c r="F6" s="91">
        <v>17070.486654</v>
      </c>
      <c r="G6" s="91">
        <v>378.48366620000002</v>
      </c>
      <c r="H6" s="91">
        <v>20085.011761999998</v>
      </c>
      <c r="I6" s="91">
        <v>314.82406194999999</v>
      </c>
      <c r="J6" s="91">
        <v>226.46902057</v>
      </c>
      <c r="K6" s="91">
        <v>524.74786272999995</v>
      </c>
      <c r="L6" s="91">
        <v>35.805491891999999</v>
      </c>
      <c r="M6" s="91">
        <v>45.202026613999998</v>
      </c>
      <c r="N6" s="91">
        <v>84.852175172000003</v>
      </c>
      <c r="O6" s="25"/>
      <c r="P6" s="25" t="s">
        <v>4</v>
      </c>
      <c r="Q6" s="91">
        <v>0</v>
      </c>
      <c r="R6" s="25">
        <v>1117.85849165999</v>
      </c>
      <c r="S6" s="25">
        <v>35.933784834504003</v>
      </c>
      <c r="T6" s="25">
        <v>2121.8877776755999</v>
      </c>
      <c r="U6" s="25">
        <v>2121.8877776755999</v>
      </c>
      <c r="V6" s="25">
        <v>3129.0255171459598</v>
      </c>
      <c r="W6" s="91">
        <v>0</v>
      </c>
      <c r="X6" s="25">
        <v>627.99096470170196</v>
      </c>
      <c r="Y6" s="25">
        <v>45.363742174166603</v>
      </c>
      <c r="Z6" s="25">
        <v>6152.2643986925596</v>
      </c>
      <c r="AA6" s="25">
        <v>125893.45762158401</v>
      </c>
      <c r="AB6" s="25">
        <v>1672.07959993805</v>
      </c>
      <c r="AC6" s="25">
        <v>639.74156666706597</v>
      </c>
      <c r="AD6" s="25">
        <v>1049.1758815974699</v>
      </c>
      <c r="AE6" s="25">
        <v>0</v>
      </c>
      <c r="AF6" s="91">
        <v>0</v>
      </c>
      <c r="AG6" s="25">
        <v>1749.92149313666</v>
      </c>
      <c r="AH6" s="25">
        <v>1749.92149313666</v>
      </c>
      <c r="AI6" s="25">
        <v>0</v>
      </c>
      <c r="AJ6" s="25">
        <v>405.45931225414</v>
      </c>
      <c r="AK6" s="25">
        <v>61.223672286820602</v>
      </c>
      <c r="AL6" s="91">
        <v>4762.99403374948</v>
      </c>
      <c r="AM6" s="25">
        <v>337.96680924508399</v>
      </c>
      <c r="AN6" s="25">
        <v>0</v>
      </c>
      <c r="AO6" s="25">
        <v>323.93030679757197</v>
      </c>
      <c r="AP6" s="25">
        <v>842.25155483150297</v>
      </c>
      <c r="AQ6" s="25">
        <v>0</v>
      </c>
      <c r="AR6" s="91">
        <v>21916.904884592201</v>
      </c>
      <c r="AS6" s="25">
        <v>1791.0117144790199</v>
      </c>
      <c r="AT6" s="25">
        <v>199.001294275616</v>
      </c>
      <c r="AU6" s="25">
        <v>1990.0130087546299</v>
      </c>
      <c r="AV6" s="25">
        <v>0.37680643753965698</v>
      </c>
      <c r="AW6" s="25">
        <v>778.209447273759</v>
      </c>
      <c r="AX6" s="25">
        <v>1.8847409162595199</v>
      </c>
      <c r="AY6" s="25">
        <v>2057.27444868156</v>
      </c>
      <c r="AZ6" s="25">
        <v>1.71340141191763</v>
      </c>
      <c r="BA6" s="25">
        <v>50.802352712125902</v>
      </c>
      <c r="BB6" s="25">
        <v>956.077747035941</v>
      </c>
      <c r="BC6" s="25">
        <v>1.5420610231609799</v>
      </c>
      <c r="BD6" s="25">
        <v>0</v>
      </c>
      <c r="BE6" s="25">
        <v>165.69445391211201</v>
      </c>
      <c r="BF6" s="25">
        <v>17770.468219253999</v>
      </c>
      <c r="BG6" s="25">
        <v>17134.4998865503</v>
      </c>
      <c r="BH6" s="25">
        <v>635.96833270371496</v>
      </c>
      <c r="BI6" s="25">
        <v>1.9361434505938599</v>
      </c>
      <c r="BJ6" s="25">
        <v>0</v>
      </c>
      <c r="BK6" s="25">
        <v>419.78326646086498</v>
      </c>
      <c r="BL6" s="25">
        <v>16.105969909132</v>
      </c>
      <c r="BM6" s="25">
        <v>6334.4444686360503</v>
      </c>
      <c r="BN6" s="25">
        <v>25.701019246659701</v>
      </c>
      <c r="BO6" s="25">
        <v>32.5546237269741</v>
      </c>
      <c r="BP6" s="25">
        <v>9050.1846253550193</v>
      </c>
      <c r="BQ6" s="25">
        <v>252.660859133869</v>
      </c>
      <c r="BR6" s="25">
        <v>5.8255645608988198</v>
      </c>
      <c r="BS6" s="25">
        <v>70.249448192639804</v>
      </c>
      <c r="BT6" s="25">
        <v>0</v>
      </c>
      <c r="BU6" s="25">
        <v>379.83310181990998</v>
      </c>
      <c r="BV6" s="25">
        <v>95.456041508710896</v>
      </c>
      <c r="BW6" s="25">
        <v>0</v>
      </c>
      <c r="BX6" s="25">
        <v>0</v>
      </c>
      <c r="BY6" s="25">
        <v>328.84616190989601</v>
      </c>
      <c r="BZ6" s="91">
        <v>0</v>
      </c>
      <c r="CA6" s="25">
        <v>0</v>
      </c>
      <c r="CB6" s="25">
        <v>20158.9121934457</v>
      </c>
      <c r="CC6" s="25">
        <v>116.61897812095</v>
      </c>
      <c r="CE6" s="22">
        <f t="shared" si="0"/>
        <v>3.7245403317929943E-3</v>
      </c>
      <c r="CF6" s="22">
        <f t="shared" si="1"/>
        <v>3.8860120404282292E-3</v>
      </c>
      <c r="CG6" s="22">
        <f t="shared" si="2"/>
        <v>3.6987792527829978E-3</v>
      </c>
      <c r="CH6" s="22">
        <f t="shared" si="3"/>
        <v>3.7479889425862572E-3</v>
      </c>
      <c r="CI6" s="22">
        <f t="shared" si="4"/>
        <v>3.7499360063821185E-3</v>
      </c>
      <c r="CJ6" s="22">
        <f t="shared" si="5"/>
        <v>3.5653734636910163E-3</v>
      </c>
      <c r="CK6" s="22">
        <f t="shared" si="6"/>
        <v>3.6793820347926342E-3</v>
      </c>
      <c r="CL6" s="22">
        <f t="shared" si="7"/>
        <v>5.7399161440607918</v>
      </c>
      <c r="CM6" s="22">
        <f t="shared" si="8"/>
        <v>1.7729663117768213</v>
      </c>
      <c r="CN6" s="22">
        <f t="shared" si="9"/>
        <v>2.3347853653613684</v>
      </c>
      <c r="CO6" s="22">
        <f t="shared" si="10"/>
        <v>3.583052088516852E-3</v>
      </c>
      <c r="CP6" s="22">
        <f t="shared" si="11"/>
        <v>3.5776174716139601E-3</v>
      </c>
      <c r="CQ6" s="22">
        <f t="shared" si="12"/>
        <v>2.8175840058424848</v>
      </c>
    </row>
    <row r="7" spans="1:95" x14ac:dyDescent="0.25">
      <c r="A7" s="91" t="s">
        <v>5</v>
      </c>
      <c r="B7" s="91">
        <v>35440.302157999999</v>
      </c>
      <c r="C7" s="91">
        <v>268.32369446000001</v>
      </c>
      <c r="D7" s="91">
        <v>719.81585987000005</v>
      </c>
      <c r="E7" s="91">
        <v>5122.3578539</v>
      </c>
      <c r="F7" s="91">
        <v>5104.9383558</v>
      </c>
      <c r="G7" s="91">
        <v>122.01254684</v>
      </c>
      <c r="H7" s="91">
        <v>5678.4285259999997</v>
      </c>
      <c r="I7" s="91">
        <v>140.12552527</v>
      </c>
      <c r="J7" s="91">
        <v>253.88201151999999</v>
      </c>
      <c r="K7" s="91">
        <v>283.47080745</v>
      </c>
      <c r="L7" s="91">
        <v>14.016173674999999</v>
      </c>
      <c r="M7" s="91">
        <v>32.267382793000003</v>
      </c>
      <c r="N7" s="91">
        <v>49.249328923</v>
      </c>
      <c r="O7" s="25"/>
      <c r="P7" s="25" t="s">
        <v>5</v>
      </c>
      <c r="Q7" s="91">
        <v>0</v>
      </c>
      <c r="R7" s="25">
        <v>363.61931787581398</v>
      </c>
      <c r="S7" s="25">
        <v>14.2061358860251</v>
      </c>
      <c r="T7" s="25">
        <v>141.84665493460599</v>
      </c>
      <c r="U7" s="25">
        <v>141.84665493460599</v>
      </c>
      <c r="V7" s="25">
        <v>1017.50903252347</v>
      </c>
      <c r="W7" s="91">
        <v>0</v>
      </c>
      <c r="X7" s="25">
        <v>255.59684301630301</v>
      </c>
      <c r="Y7" s="25">
        <v>32.559568968533902</v>
      </c>
      <c r="Z7" s="25">
        <v>2001.0406156911099</v>
      </c>
      <c r="AA7" s="25">
        <v>35739.930999021497</v>
      </c>
      <c r="AB7" s="25">
        <v>543.53903538758004</v>
      </c>
      <c r="AC7" s="25">
        <v>207.890520671806</v>
      </c>
      <c r="AD7" s="25">
        <v>340.94043091959401</v>
      </c>
      <c r="AE7" s="25">
        <v>0</v>
      </c>
      <c r="AF7" s="91">
        <v>0</v>
      </c>
      <c r="AG7" s="25">
        <v>286.51375851118098</v>
      </c>
      <c r="AH7" s="25">
        <v>286.51375851118098</v>
      </c>
      <c r="AI7" s="25">
        <v>0</v>
      </c>
      <c r="AJ7" s="25">
        <v>132.24629437286799</v>
      </c>
      <c r="AK7" s="25">
        <v>19.912883535340001</v>
      </c>
      <c r="AL7" s="91">
        <v>1549.35668599212</v>
      </c>
      <c r="AM7" s="25">
        <v>110.044746372877</v>
      </c>
      <c r="AN7" s="25">
        <v>0</v>
      </c>
      <c r="AO7" s="25">
        <v>49.725866441061299</v>
      </c>
      <c r="AP7" s="25">
        <v>271.342226277034</v>
      </c>
      <c r="AQ7" s="25">
        <v>0</v>
      </c>
      <c r="AR7" s="91">
        <v>6293.5947033127704</v>
      </c>
      <c r="AS7" s="25">
        <v>652.78916719789595</v>
      </c>
      <c r="AT7" s="25">
        <v>72.532153550213494</v>
      </c>
      <c r="AU7" s="25">
        <v>725.32132074810897</v>
      </c>
      <c r="AV7" s="25">
        <v>0.122476624441912</v>
      </c>
      <c r="AW7" s="25">
        <v>253.322270802303</v>
      </c>
      <c r="AX7" s="25">
        <v>0.56658144176290304</v>
      </c>
      <c r="AY7" s="25">
        <v>669.17314888367605</v>
      </c>
      <c r="AZ7" s="25">
        <v>0.51507405022882902</v>
      </c>
      <c r="BA7" s="25">
        <v>15.271949881072</v>
      </c>
      <c r="BB7" s="25">
        <v>287.41139778825698</v>
      </c>
      <c r="BC7" s="25">
        <v>0.46356671407329197</v>
      </c>
      <c r="BD7" s="25">
        <v>0</v>
      </c>
      <c r="BE7" s="25">
        <v>49.8102465917977</v>
      </c>
      <c r="BF7" s="25">
        <v>5168.3681731163897</v>
      </c>
      <c r="BG7" s="25">
        <v>5150.8885712171304</v>
      </c>
      <c r="BH7" s="25">
        <v>17.479601899259698</v>
      </c>
      <c r="BI7" s="25">
        <v>0.58203378699632302</v>
      </c>
      <c r="BJ7" s="25">
        <v>0</v>
      </c>
      <c r="BK7" s="25">
        <v>126.19316326511201</v>
      </c>
      <c r="BL7" s="25">
        <v>4.8416947765823899</v>
      </c>
      <c r="BM7" s="25">
        <v>1904.22938723739</v>
      </c>
      <c r="BN7" s="25">
        <v>7.7261158655061504</v>
      </c>
      <c r="BO7" s="25">
        <v>9.7864106503521295</v>
      </c>
      <c r="BP7" s="25">
        <v>2720.6216600705402</v>
      </c>
      <c r="BQ7" s="25">
        <v>82.400223807780506</v>
      </c>
      <c r="BR7" s="25">
        <v>1.7512517884535099</v>
      </c>
      <c r="BS7" s="25">
        <v>21.118037308995799</v>
      </c>
      <c r="BT7" s="25">
        <v>0</v>
      </c>
      <c r="BU7" s="25">
        <v>122.92901034907</v>
      </c>
      <c r="BV7" s="25">
        <v>31.045454596275</v>
      </c>
      <c r="BW7" s="25">
        <v>0</v>
      </c>
      <c r="BX7" s="25">
        <v>0</v>
      </c>
      <c r="BY7" s="25">
        <v>107.152913168474</v>
      </c>
      <c r="BZ7" s="91">
        <v>0</v>
      </c>
      <c r="CA7" s="25">
        <v>0</v>
      </c>
      <c r="CB7" s="25">
        <v>5720.9097151062897</v>
      </c>
      <c r="CC7" s="25">
        <v>37.929803850597899</v>
      </c>
      <c r="CE7" s="22">
        <f t="shared" si="0"/>
        <v>8.4544663215819302E-3</v>
      </c>
      <c r="CF7" s="22">
        <f t="shared" si="1"/>
        <v>1.124959099534153E-2</v>
      </c>
      <c r="CG7" s="22">
        <f t="shared" si="2"/>
        <v>7.6484295290509654E-3</v>
      </c>
      <c r="CH7" s="22">
        <f t="shared" si="3"/>
        <v>8.9822539792605276E-3</v>
      </c>
      <c r="CI7" s="22">
        <f t="shared" si="4"/>
        <v>9.0011303201974879E-3</v>
      </c>
      <c r="CJ7" s="22">
        <f t="shared" si="5"/>
        <v>7.5112234995946331E-3</v>
      </c>
      <c r="CK7" s="22">
        <f t="shared" si="6"/>
        <v>7.4811523842873151E-3</v>
      </c>
      <c r="CL7" s="22">
        <f t="shared" si="7"/>
        <v>1.2282770475183936E-2</v>
      </c>
      <c r="CM7" s="22">
        <f t="shared" si="8"/>
        <v>6.7544426879095031E-3</v>
      </c>
      <c r="CN7" s="22">
        <f t="shared" si="9"/>
        <v>1.0734618808032699E-2</v>
      </c>
      <c r="CO7" s="22">
        <f t="shared" si="10"/>
        <v>1.355307200309081E-2</v>
      </c>
      <c r="CP7" s="22">
        <f t="shared" si="11"/>
        <v>9.0551557096624994E-3</v>
      </c>
      <c r="CQ7" s="22">
        <f t="shared" si="12"/>
        <v>9.676020536368176E-3</v>
      </c>
    </row>
    <row r="8" spans="1:95" x14ac:dyDescent="0.25">
      <c r="A8" s="91" t="s">
        <v>6</v>
      </c>
      <c r="B8" s="91">
        <v>26287.219682999999</v>
      </c>
      <c r="C8" s="91">
        <v>197.88742284</v>
      </c>
      <c r="D8" s="91">
        <v>503.69080717000003</v>
      </c>
      <c r="E8" s="91">
        <v>3480.6589770999999</v>
      </c>
      <c r="F8" s="91">
        <v>3472.2151561000001</v>
      </c>
      <c r="G8" s="91">
        <v>89.164448215999997</v>
      </c>
      <c r="H8" s="91">
        <v>3743.9864256999999</v>
      </c>
      <c r="I8" s="91">
        <v>108.62362302</v>
      </c>
      <c r="J8" s="91">
        <v>188.25510457999999</v>
      </c>
      <c r="K8" s="91">
        <v>234.04662705999999</v>
      </c>
      <c r="L8" s="91">
        <v>10.125176808000001</v>
      </c>
      <c r="M8" s="91">
        <v>25.249037607000002</v>
      </c>
      <c r="N8" s="91">
        <v>33.849437408999997</v>
      </c>
      <c r="O8" s="25"/>
      <c r="P8" s="25" t="s">
        <v>6</v>
      </c>
      <c r="Q8" s="91">
        <v>0</v>
      </c>
      <c r="R8" s="25">
        <v>233.44684096333</v>
      </c>
      <c r="S8" s="25">
        <v>10.2605940572326</v>
      </c>
      <c r="T8" s="25">
        <v>109.85806334094001</v>
      </c>
      <c r="U8" s="25">
        <v>109.85806334094001</v>
      </c>
      <c r="V8" s="25">
        <v>653.24973450949801</v>
      </c>
      <c r="W8" s="91">
        <v>0</v>
      </c>
      <c r="X8" s="25">
        <v>189.386387135277</v>
      </c>
      <c r="Y8" s="25">
        <v>25.450825679043099</v>
      </c>
      <c r="Z8" s="25">
        <v>1284.6859324797001</v>
      </c>
      <c r="AA8" s="25">
        <v>26492.167587427</v>
      </c>
      <c r="AB8" s="25">
        <v>348.95689887511298</v>
      </c>
      <c r="AC8" s="25">
        <v>133.46760273168201</v>
      </c>
      <c r="AD8" s="25">
        <v>218.88677795780299</v>
      </c>
      <c r="AE8" s="25">
        <v>0</v>
      </c>
      <c r="AF8" s="91">
        <v>0</v>
      </c>
      <c r="AG8" s="25">
        <v>236.22700024890099</v>
      </c>
      <c r="AH8" s="25">
        <v>236.22700024890099</v>
      </c>
      <c r="AI8" s="25">
        <v>0</v>
      </c>
      <c r="AJ8" s="25">
        <v>84.903303901166794</v>
      </c>
      <c r="AK8" s="25">
        <v>12.7842589742905</v>
      </c>
      <c r="AL8" s="91">
        <v>994.70074340864005</v>
      </c>
      <c r="AM8" s="25">
        <v>70.649732463631906</v>
      </c>
      <c r="AN8" s="25">
        <v>0</v>
      </c>
      <c r="AO8" s="25">
        <v>34.1715688715501</v>
      </c>
      <c r="AP8" s="25">
        <v>200.01342077966399</v>
      </c>
      <c r="AQ8" s="25">
        <v>0</v>
      </c>
      <c r="AR8" s="91">
        <v>4139.1685867821798</v>
      </c>
      <c r="AS8" s="25">
        <v>456.54960423728301</v>
      </c>
      <c r="AT8" s="25">
        <v>50.727766909726199</v>
      </c>
      <c r="AU8" s="25">
        <v>507.27737114700898</v>
      </c>
      <c r="AV8" s="25">
        <v>7.8631074345210702E-2</v>
      </c>
      <c r="AW8" s="25">
        <v>162.63521460325001</v>
      </c>
      <c r="AX8" s="25">
        <v>0.38535187563727302</v>
      </c>
      <c r="AY8" s="25">
        <v>429.61515771722401</v>
      </c>
      <c r="AZ8" s="25">
        <v>0.35031950263727901</v>
      </c>
      <c r="BA8" s="25">
        <v>10.386980527676201</v>
      </c>
      <c r="BB8" s="25">
        <v>195.47838103584101</v>
      </c>
      <c r="BC8" s="25">
        <v>0.315287691154505</v>
      </c>
      <c r="BD8" s="25">
        <v>0</v>
      </c>
      <c r="BE8" s="25">
        <v>33.877666231253798</v>
      </c>
      <c r="BF8" s="25">
        <v>3511.7612305006101</v>
      </c>
      <c r="BG8" s="25">
        <v>3503.29688773425</v>
      </c>
      <c r="BH8" s="25">
        <v>8.4643427663596693</v>
      </c>
      <c r="BI8" s="25">
        <v>0.395861280554682</v>
      </c>
      <c r="BJ8" s="25">
        <v>0</v>
      </c>
      <c r="BK8" s="25">
        <v>85.828326416331805</v>
      </c>
      <c r="BL8" s="25">
        <v>3.2930074935101401</v>
      </c>
      <c r="BM8" s="25">
        <v>1295.1318997778801</v>
      </c>
      <c r="BN8" s="25">
        <v>5.2547962918258104</v>
      </c>
      <c r="BO8" s="25">
        <v>6.6560722564857198</v>
      </c>
      <c r="BP8" s="25">
        <v>1850.3887447433499</v>
      </c>
      <c r="BQ8" s="25">
        <v>52.901665920560802</v>
      </c>
      <c r="BR8" s="25">
        <v>1.19108714650264</v>
      </c>
      <c r="BS8" s="25">
        <v>14.3631054636044</v>
      </c>
      <c r="BT8" s="25">
        <v>0</v>
      </c>
      <c r="BU8" s="25">
        <v>89.784175038167504</v>
      </c>
      <c r="BV8" s="25">
        <v>19.931442414212299</v>
      </c>
      <c r="BW8" s="25">
        <v>0</v>
      </c>
      <c r="BX8" s="25">
        <v>0</v>
      </c>
      <c r="BY8" s="25">
        <v>68.793086089267305</v>
      </c>
      <c r="BZ8" s="91">
        <v>0</v>
      </c>
      <c r="CA8" s="25">
        <v>0</v>
      </c>
      <c r="CB8" s="25">
        <v>3771.4866216923701</v>
      </c>
      <c r="CC8" s="25">
        <v>24.3512611513076</v>
      </c>
      <c r="CE8" s="22">
        <f t="shared" si="0"/>
        <v>7.796484637724593E-3</v>
      </c>
      <c r="CF8" s="22">
        <f t="shared" si="1"/>
        <v>1.0743471763654958E-2</v>
      </c>
      <c r="CG8" s="22">
        <f t="shared" si="2"/>
        <v>7.1205666769265721E-3</v>
      </c>
      <c r="CH8" s="22">
        <f t="shared" si="3"/>
        <v>8.9357370558961775E-3</v>
      </c>
      <c r="CI8" s="22">
        <f t="shared" si="4"/>
        <v>8.9515569274690523E-3</v>
      </c>
      <c r="CJ8" s="22">
        <f t="shared" si="5"/>
        <v>6.9503802756253844E-3</v>
      </c>
      <c r="CK8" s="22">
        <f t="shared" si="6"/>
        <v>7.3451644492083315E-3</v>
      </c>
      <c r="CL8" s="22">
        <f t="shared" si="7"/>
        <v>1.1364381767239732E-2</v>
      </c>
      <c r="CM8" s="22">
        <f t="shared" si="8"/>
        <v>6.0093061370150858E-3</v>
      </c>
      <c r="CN8" s="22">
        <f t="shared" si="9"/>
        <v>9.3159778301015305E-3</v>
      </c>
      <c r="CO8" s="22">
        <f t="shared" si="10"/>
        <v>1.3374309584955085E-2</v>
      </c>
      <c r="CP8" s="22">
        <f t="shared" si="11"/>
        <v>7.9919114218893611E-3</v>
      </c>
      <c r="CQ8" s="22">
        <f t="shared" si="12"/>
        <v>9.5165972378747528E-3</v>
      </c>
    </row>
    <row r="9" spans="1:95" x14ac:dyDescent="0.25">
      <c r="A9" s="91" t="s">
        <v>7</v>
      </c>
      <c r="B9" s="91">
        <v>5629.1506114000003</v>
      </c>
      <c r="C9" s="91">
        <v>46.469909985999998</v>
      </c>
      <c r="D9" s="91">
        <v>93.962132381999993</v>
      </c>
      <c r="E9" s="91">
        <v>750.81379159000005</v>
      </c>
      <c r="F9" s="91">
        <v>750.36594069</v>
      </c>
      <c r="G9" s="91">
        <v>17.665932389000002</v>
      </c>
      <c r="H9" s="91">
        <v>831.51032190000001</v>
      </c>
      <c r="I9" s="91">
        <v>24.988760074000002</v>
      </c>
      <c r="J9" s="91">
        <v>39.231145662000003</v>
      </c>
      <c r="K9" s="91">
        <v>51.570690343000003</v>
      </c>
      <c r="L9" s="91">
        <v>2.5480708607000002</v>
      </c>
      <c r="M9" s="91">
        <v>6.1316748819000004</v>
      </c>
      <c r="N9" s="91">
        <v>7.0602176795</v>
      </c>
      <c r="O9" s="25"/>
      <c r="P9" s="25" t="s">
        <v>7</v>
      </c>
      <c r="Q9" s="91">
        <v>0</v>
      </c>
      <c r="R9" s="25">
        <v>52.096656787971497</v>
      </c>
      <c r="S9" s="25">
        <v>2.5860784668993602</v>
      </c>
      <c r="T9" s="25">
        <v>25.327588494947999</v>
      </c>
      <c r="U9" s="25">
        <v>25.327588494947999</v>
      </c>
      <c r="V9" s="25">
        <v>145.78087112716801</v>
      </c>
      <c r="W9" s="91">
        <v>0</v>
      </c>
      <c r="X9" s="25">
        <v>39.5154230784836</v>
      </c>
      <c r="Y9" s="25">
        <v>6.1873393205939697</v>
      </c>
      <c r="Z9" s="25">
        <v>286.69375725326103</v>
      </c>
      <c r="AA9" s="25">
        <v>5682.7225097416704</v>
      </c>
      <c r="AB9" s="25">
        <v>77.8741025889978</v>
      </c>
      <c r="AC9" s="25">
        <v>29.784984020109398</v>
      </c>
      <c r="AD9" s="25">
        <v>48.847305109475997</v>
      </c>
      <c r="AE9" s="25">
        <v>0</v>
      </c>
      <c r="AF9" s="91">
        <v>0</v>
      </c>
      <c r="AG9" s="25">
        <v>52.160588150666001</v>
      </c>
      <c r="AH9" s="25">
        <v>52.160588150666001</v>
      </c>
      <c r="AI9" s="25">
        <v>0</v>
      </c>
      <c r="AJ9" s="25">
        <v>18.947236316594701</v>
      </c>
      <c r="AK9" s="25">
        <v>2.8529644674929502</v>
      </c>
      <c r="AL9" s="91">
        <v>221.97998205850499</v>
      </c>
      <c r="AM9" s="25">
        <v>15.766357322927499</v>
      </c>
      <c r="AN9" s="25">
        <v>0</v>
      </c>
      <c r="AO9" s="25">
        <v>7.1462991141794596</v>
      </c>
      <c r="AP9" s="25">
        <v>47.053144694852598</v>
      </c>
      <c r="AQ9" s="25">
        <v>0</v>
      </c>
      <c r="AR9" s="91">
        <v>920.73419941908196</v>
      </c>
      <c r="AS9" s="25">
        <v>85.384007032744194</v>
      </c>
      <c r="AT9" s="25">
        <v>9.4871044781384093</v>
      </c>
      <c r="AU9" s="25">
        <v>94.871111510882599</v>
      </c>
      <c r="AV9" s="25">
        <v>1.7547519442528199E-2</v>
      </c>
      <c r="AW9" s="25">
        <v>36.294057518367197</v>
      </c>
      <c r="AX9" s="25">
        <v>8.3437528288055798E-2</v>
      </c>
      <c r="AY9" s="25">
        <v>95.874016106416903</v>
      </c>
      <c r="AZ9" s="25">
        <v>7.5852256816415498E-2</v>
      </c>
      <c r="BA9" s="25">
        <v>2.24902247060963</v>
      </c>
      <c r="BB9" s="25">
        <v>42.325569205839997</v>
      </c>
      <c r="BC9" s="25">
        <v>6.8266992620027805E-2</v>
      </c>
      <c r="BD9" s="25">
        <v>0</v>
      </c>
      <c r="BE9" s="25">
        <v>7.3352956342973004</v>
      </c>
      <c r="BF9" s="25">
        <v>758.99334852038999</v>
      </c>
      <c r="BG9" s="25">
        <v>758.54434132541803</v>
      </c>
      <c r="BH9" s="25">
        <v>0.44900719497125702</v>
      </c>
      <c r="BI9" s="25">
        <v>8.5712959208981698E-2</v>
      </c>
      <c r="BJ9" s="25">
        <v>0</v>
      </c>
      <c r="BK9" s="25">
        <v>18.5838122323451</v>
      </c>
      <c r="BL9" s="25">
        <v>0.71301111239713999</v>
      </c>
      <c r="BM9" s="25">
        <v>280.42590485953798</v>
      </c>
      <c r="BN9" s="25">
        <v>1.1377832525890501</v>
      </c>
      <c r="BO9" s="25">
        <v>1.44119286584323</v>
      </c>
      <c r="BP9" s="25">
        <v>400.65163897110199</v>
      </c>
      <c r="BQ9" s="25">
        <v>11.805679852008099</v>
      </c>
      <c r="BR9" s="25">
        <v>0.25789781907769599</v>
      </c>
      <c r="BS9" s="25">
        <v>3.1099431648450899</v>
      </c>
      <c r="BT9" s="25">
        <v>0</v>
      </c>
      <c r="BU9" s="25">
        <v>17.820066848547899</v>
      </c>
      <c r="BV9" s="25">
        <v>4.4479539513292199</v>
      </c>
      <c r="BW9" s="25">
        <v>0</v>
      </c>
      <c r="BX9" s="25">
        <v>0</v>
      </c>
      <c r="BY9" s="25">
        <v>15.3520373483644</v>
      </c>
      <c r="BZ9" s="91">
        <v>0</v>
      </c>
      <c r="CA9" s="25">
        <v>0</v>
      </c>
      <c r="CB9" s="25">
        <v>838.68146585316094</v>
      </c>
      <c r="CC9" s="25">
        <v>5.4342922907907401</v>
      </c>
      <c r="CE9" s="22">
        <f t="shared" si="0"/>
        <v>9.5168706684055828E-3</v>
      </c>
      <c r="CF9" s="22">
        <f t="shared" si="1"/>
        <v>1.2550803499045122E-2</v>
      </c>
      <c r="CG9" s="22">
        <f t="shared" si="2"/>
        <v>9.6738878294841298E-3</v>
      </c>
      <c r="CH9" s="22">
        <f t="shared" si="3"/>
        <v>1.0894255036349386E-2</v>
      </c>
      <c r="CI9" s="22">
        <f t="shared" si="4"/>
        <v>1.0899216224949616E-2</v>
      </c>
      <c r="CJ9" s="22">
        <f t="shared" si="5"/>
        <v>8.7249546841847974E-3</v>
      </c>
      <c r="CK9" s="22">
        <f t="shared" si="6"/>
        <v>8.6242392478963828E-3</v>
      </c>
      <c r="CL9" s="22">
        <f t="shared" si="7"/>
        <v>1.3559233028954395E-2</v>
      </c>
      <c r="CM9" s="22">
        <f t="shared" si="8"/>
        <v>7.246217557162842E-3</v>
      </c>
      <c r="CN9" s="22">
        <f t="shared" si="9"/>
        <v>1.1438625384739861E-2</v>
      </c>
      <c r="CO9" s="22">
        <f t="shared" si="10"/>
        <v>1.491622811028049E-2</v>
      </c>
      <c r="CP9" s="22">
        <f t="shared" si="11"/>
        <v>9.0781784367407244E-3</v>
      </c>
      <c r="CQ9" s="22">
        <f t="shared" si="12"/>
        <v>1.2192461845674402E-2</v>
      </c>
    </row>
    <row r="10" spans="1:95" x14ac:dyDescent="0.25">
      <c r="A10" s="91" t="s">
        <v>8</v>
      </c>
      <c r="B10" s="91">
        <v>91.504305822000006</v>
      </c>
      <c r="C10" s="91">
        <v>0.29311478340000002</v>
      </c>
      <c r="D10" s="91">
        <v>5.2769525997000004</v>
      </c>
      <c r="E10" s="91">
        <v>18.060283949999999</v>
      </c>
      <c r="F10" s="91">
        <v>17.616509225000001</v>
      </c>
      <c r="G10" s="91">
        <v>0.16253430050000001</v>
      </c>
      <c r="H10" s="91">
        <v>23.580305524</v>
      </c>
      <c r="I10" s="91">
        <v>0.13660411689999999</v>
      </c>
      <c r="J10" s="91">
        <v>0.72018754519999995</v>
      </c>
      <c r="K10" s="91">
        <v>0.35506040579999998</v>
      </c>
      <c r="L10" s="91">
        <v>1.3693949800000001E-2</v>
      </c>
      <c r="M10" s="91">
        <v>3.59953966E-2</v>
      </c>
      <c r="N10" s="91">
        <v>0.20195530349999999</v>
      </c>
      <c r="O10" s="25"/>
      <c r="P10" s="25" t="s">
        <v>8</v>
      </c>
      <c r="Q10" s="91">
        <v>0</v>
      </c>
      <c r="R10" s="25">
        <v>1.62005512087336</v>
      </c>
      <c r="S10" s="25">
        <v>1.3726959755970601E-2</v>
      </c>
      <c r="T10" s="25">
        <v>0.136933432822679</v>
      </c>
      <c r="U10" s="25">
        <v>0.136933432822679</v>
      </c>
      <c r="V10" s="25">
        <v>4.5333697255576304</v>
      </c>
      <c r="W10" s="91">
        <v>0</v>
      </c>
      <c r="X10" s="25">
        <v>0.72192293141826602</v>
      </c>
      <c r="Y10" s="25">
        <v>3.6082136315983997E-2</v>
      </c>
      <c r="Z10" s="25">
        <v>8.9153633609462108</v>
      </c>
      <c r="AA10" s="25">
        <v>91.724751396903599</v>
      </c>
      <c r="AB10" s="25">
        <v>2.4216657864875399</v>
      </c>
      <c r="AC10" s="25">
        <v>0.92622743032424404</v>
      </c>
      <c r="AD10" s="25">
        <v>1.5190117307392601</v>
      </c>
      <c r="AE10" s="25">
        <v>0</v>
      </c>
      <c r="AF10" s="91">
        <v>0</v>
      </c>
      <c r="AG10" s="25">
        <v>0.35591518358173901</v>
      </c>
      <c r="AH10" s="25">
        <v>0.35591518358173901</v>
      </c>
      <c r="AI10" s="25">
        <v>0</v>
      </c>
      <c r="AJ10" s="25">
        <v>0.58920449290607702</v>
      </c>
      <c r="AK10" s="25">
        <v>8.87190081809444E-2</v>
      </c>
      <c r="AL10" s="91">
        <v>6.9029570109641396</v>
      </c>
      <c r="AM10" s="25">
        <v>0.490287993275902</v>
      </c>
      <c r="AN10" s="25">
        <v>0</v>
      </c>
      <c r="AO10" s="25">
        <v>0.20244098888460399</v>
      </c>
      <c r="AP10" s="25">
        <v>0.29382182278146102</v>
      </c>
      <c r="AQ10" s="25">
        <v>0</v>
      </c>
      <c r="AR10" s="91">
        <v>26.188782442390401</v>
      </c>
      <c r="AS10" s="25">
        <v>4.7607062938650797</v>
      </c>
      <c r="AT10" s="25">
        <v>0.52896677722845897</v>
      </c>
      <c r="AU10" s="25">
        <v>5.2896730710935396</v>
      </c>
      <c r="AV10" s="25">
        <v>5.4567781447334299E-4</v>
      </c>
      <c r="AW10" s="25">
        <v>1.1286423473712599</v>
      </c>
      <c r="AX10" s="25">
        <v>1.9424845979596199E-3</v>
      </c>
      <c r="AY10" s="25">
        <v>2.9814089741497001</v>
      </c>
      <c r="AZ10" s="25">
        <v>1.76590092428776E-3</v>
      </c>
      <c r="BA10" s="25">
        <v>5.23587854737457E-2</v>
      </c>
      <c r="BB10" s="25">
        <v>0.98536863484294701</v>
      </c>
      <c r="BC10" s="25">
        <v>1.5892997348941999E-3</v>
      </c>
      <c r="BD10" s="25">
        <v>0</v>
      </c>
      <c r="BE10" s="25">
        <v>0.170771127829494</v>
      </c>
      <c r="BF10" s="25">
        <v>18.104297215705699</v>
      </c>
      <c r="BG10" s="25">
        <v>17.6594531994356</v>
      </c>
      <c r="BH10" s="25">
        <v>0.44484401627011</v>
      </c>
      <c r="BI10" s="25">
        <v>1.9954568583034301E-3</v>
      </c>
      <c r="BJ10" s="25">
        <v>0</v>
      </c>
      <c r="BK10" s="25">
        <v>0.43264474059866498</v>
      </c>
      <c r="BL10" s="25">
        <v>1.6599441789712101E-2</v>
      </c>
      <c r="BM10" s="25">
        <v>6.52851470207289</v>
      </c>
      <c r="BN10" s="25">
        <v>2.6488419120686502E-2</v>
      </c>
      <c r="BO10" s="25">
        <v>3.3551992372007899E-2</v>
      </c>
      <c r="BP10" s="25">
        <v>9.3274564394252497</v>
      </c>
      <c r="BQ10" s="25">
        <v>0.36712294355131497</v>
      </c>
      <c r="BR10" s="25">
        <v>6.00404305626746E-3</v>
      </c>
      <c r="BS10" s="25">
        <v>7.2401730738493195E-2</v>
      </c>
      <c r="BT10" s="25">
        <v>0</v>
      </c>
      <c r="BU10" s="25">
        <v>0.16292587412710699</v>
      </c>
      <c r="BV10" s="25">
        <v>0.138318547792668</v>
      </c>
      <c r="BW10" s="25">
        <v>0</v>
      </c>
      <c r="BX10" s="25">
        <v>0</v>
      </c>
      <c r="BY10" s="25">
        <v>0.47740510489199001</v>
      </c>
      <c r="BZ10" s="91">
        <v>0</v>
      </c>
      <c r="CA10" s="25">
        <v>0</v>
      </c>
      <c r="CB10" s="25">
        <v>23.637114678924299</v>
      </c>
      <c r="CC10" s="25">
        <v>0.168990487039964</v>
      </c>
      <c r="CE10" s="22">
        <f t="shared" si="0"/>
        <v>2.4091278866419435E-3</v>
      </c>
      <c r="CF10" s="22">
        <f t="shared" si="1"/>
        <v>2.4121587224624243E-3</v>
      </c>
      <c r="CG10" s="22">
        <f t="shared" si="2"/>
        <v>2.4105714715463482E-3</v>
      </c>
      <c r="CH10" s="22">
        <f t="shared" si="3"/>
        <v>2.437019585492211E-3</v>
      </c>
      <c r="CI10" s="22">
        <f t="shared" si="4"/>
        <v>2.4377119148358498E-3</v>
      </c>
      <c r="CJ10" s="22">
        <f t="shared" si="5"/>
        <v>2.4091753303911601E-3</v>
      </c>
      <c r="CK10" s="22">
        <f t="shared" si="6"/>
        <v>2.4091780688116336E-3</v>
      </c>
      <c r="CL10" s="22">
        <f t="shared" si="7"/>
        <v>2.4107320493136123E-3</v>
      </c>
      <c r="CM10" s="22">
        <f t="shared" si="8"/>
        <v>2.4096309771424211E-3</v>
      </c>
      <c r="CN10" s="22">
        <f t="shared" si="9"/>
        <v>2.4074150983213788E-3</v>
      </c>
      <c r="CO10" s="22">
        <f t="shared" si="10"/>
        <v>2.4105503855870762E-3</v>
      </c>
      <c r="CP10" s="22">
        <f t="shared" si="11"/>
        <v>2.4097446945200948E-3</v>
      </c>
      <c r="CQ10" s="22">
        <f t="shared" si="12"/>
        <v>2.4049152272151201E-3</v>
      </c>
    </row>
    <row r="11" spans="1:95" x14ac:dyDescent="0.25">
      <c r="A11" s="91" t="s">
        <v>9</v>
      </c>
      <c r="B11" s="91">
        <v>66868.281145999994</v>
      </c>
      <c r="C11" s="91">
        <v>559.69889212999999</v>
      </c>
      <c r="D11" s="91">
        <v>1105.5625814</v>
      </c>
      <c r="E11" s="91">
        <v>8596.5236973999999</v>
      </c>
      <c r="F11" s="91">
        <v>8587.6608839</v>
      </c>
      <c r="G11" s="91">
        <v>180.52245339000001</v>
      </c>
      <c r="H11" s="91">
        <v>9779.3458341999994</v>
      </c>
      <c r="I11" s="91">
        <v>307.09613394000002</v>
      </c>
      <c r="J11" s="91">
        <v>461.51841329000001</v>
      </c>
      <c r="K11" s="91">
        <v>648.87231730999997</v>
      </c>
      <c r="L11" s="91">
        <v>31.705231964999999</v>
      </c>
      <c r="M11" s="91">
        <v>79.763287132000002</v>
      </c>
      <c r="N11" s="91">
        <v>76.970144305000005</v>
      </c>
      <c r="O11" s="25"/>
      <c r="P11" s="25" t="s">
        <v>9</v>
      </c>
      <c r="Q11" s="91">
        <v>0</v>
      </c>
      <c r="R11" s="25">
        <v>612.82862286602699</v>
      </c>
      <c r="S11" s="25">
        <v>32.363775621343997</v>
      </c>
      <c r="T11" s="25">
        <v>313.115208177809</v>
      </c>
      <c r="U11" s="25">
        <v>313.115208177809</v>
      </c>
      <c r="V11" s="25">
        <v>1714.86626171694</v>
      </c>
      <c r="W11" s="91">
        <v>0</v>
      </c>
      <c r="X11" s="25">
        <v>467.83174486302499</v>
      </c>
      <c r="Y11" s="25">
        <v>80.989416435908495</v>
      </c>
      <c r="Z11" s="25">
        <v>3372.4683235492398</v>
      </c>
      <c r="AA11" s="25">
        <v>67927.040756324597</v>
      </c>
      <c r="AB11" s="25">
        <v>916.05775287600204</v>
      </c>
      <c r="AC11" s="25">
        <v>350.36975371703602</v>
      </c>
      <c r="AD11" s="25">
        <v>574.60637922830199</v>
      </c>
      <c r="AE11" s="25">
        <v>0</v>
      </c>
      <c r="AF11" s="91">
        <v>0</v>
      </c>
      <c r="AG11" s="25">
        <v>660.28462474632295</v>
      </c>
      <c r="AH11" s="25">
        <v>660.28462474632295</v>
      </c>
      <c r="AI11" s="25">
        <v>0</v>
      </c>
      <c r="AJ11" s="25">
        <v>222.88220408420199</v>
      </c>
      <c r="AK11" s="25">
        <v>33.5603310725051</v>
      </c>
      <c r="AL11" s="91">
        <v>2611.21971407316</v>
      </c>
      <c r="AM11" s="25">
        <v>185.464786660057</v>
      </c>
      <c r="AN11" s="25">
        <v>0</v>
      </c>
      <c r="AO11" s="25">
        <v>78.467646890422699</v>
      </c>
      <c r="AP11" s="25">
        <v>570.21623722199899</v>
      </c>
      <c r="AQ11" s="25">
        <v>0</v>
      </c>
      <c r="AR11" s="91">
        <v>10890.1411165561</v>
      </c>
      <c r="AS11" s="25">
        <v>1011.2248751160801</v>
      </c>
      <c r="AT11" s="25">
        <v>112.358330062078</v>
      </c>
      <c r="AU11" s="25">
        <v>1123.5832051781599</v>
      </c>
      <c r="AV11" s="25">
        <v>0.20641691112756</v>
      </c>
      <c r="AW11" s="25">
        <v>426.93857525234199</v>
      </c>
      <c r="AX11" s="25">
        <v>0.96088159549198804</v>
      </c>
      <c r="AY11" s="25">
        <v>1127.7959781811301</v>
      </c>
      <c r="AZ11" s="25">
        <v>0.87352902659435505</v>
      </c>
      <c r="BA11" s="25">
        <v>25.9001325072614</v>
      </c>
      <c r="BB11" s="25">
        <v>487.42917105794203</v>
      </c>
      <c r="BC11" s="25">
        <v>0.78617592469970299</v>
      </c>
      <c r="BD11" s="25">
        <v>0</v>
      </c>
      <c r="BE11" s="25">
        <v>84.474633623329197</v>
      </c>
      <c r="BF11" s="25">
        <v>8744.4793187186697</v>
      </c>
      <c r="BG11" s="25">
        <v>8735.5395677368197</v>
      </c>
      <c r="BH11" s="25">
        <v>8.9397509818537504</v>
      </c>
      <c r="BI11" s="25">
        <v>0.98708775320315001</v>
      </c>
      <c r="BJ11" s="25">
        <v>0</v>
      </c>
      <c r="BK11" s="25">
        <v>214.01459987246199</v>
      </c>
      <c r="BL11" s="25">
        <v>8.2111735179175103</v>
      </c>
      <c r="BM11" s="25">
        <v>3229.4371586893499</v>
      </c>
      <c r="BN11" s="25">
        <v>13.102935764888</v>
      </c>
      <c r="BO11" s="25">
        <v>16.5970518195296</v>
      </c>
      <c r="BP11" s="25">
        <v>4613.9803477727201</v>
      </c>
      <c r="BQ11" s="25">
        <v>138.87381795248399</v>
      </c>
      <c r="BR11" s="25">
        <v>2.9699993039809902</v>
      </c>
      <c r="BS11" s="25">
        <v>35.814689507443298</v>
      </c>
      <c r="BT11" s="25">
        <v>0</v>
      </c>
      <c r="BU11" s="25">
        <v>183.321476275414</v>
      </c>
      <c r="BV11" s="25">
        <v>52.322641640422198</v>
      </c>
      <c r="BW11" s="25">
        <v>0</v>
      </c>
      <c r="BX11" s="25">
        <v>0</v>
      </c>
      <c r="BY11" s="25">
        <v>180.59091011515599</v>
      </c>
      <c r="BZ11" s="91">
        <v>0</v>
      </c>
      <c r="CA11" s="25">
        <v>0</v>
      </c>
      <c r="CB11" s="25">
        <v>9924.9581150464292</v>
      </c>
      <c r="CC11" s="25">
        <v>63.925252364256202</v>
      </c>
      <c r="CE11" s="22">
        <f t="shared" si="0"/>
        <v>1.5833510181201021E-2</v>
      </c>
      <c r="CF11" s="22">
        <f t="shared" si="1"/>
        <v>1.8791077202197078E-2</v>
      </c>
      <c r="CG11" s="22">
        <f t="shared" si="2"/>
        <v>1.6299958122081133E-2</v>
      </c>
      <c r="CH11" s="22">
        <f t="shared" si="3"/>
        <v>1.7211099105492907E-2</v>
      </c>
      <c r="CI11" s="22">
        <f t="shared" si="4"/>
        <v>1.7219902583025845E-2</v>
      </c>
      <c r="CJ11" s="22">
        <f t="shared" si="5"/>
        <v>1.5505123229003496E-2</v>
      </c>
      <c r="CK11" s="22">
        <f t="shared" si="6"/>
        <v>1.4889777221825957E-2</v>
      </c>
      <c r="CL11" s="22">
        <f t="shared" si="7"/>
        <v>1.9599967477887486E-2</v>
      </c>
      <c r="CM11" s="22">
        <f t="shared" si="8"/>
        <v>1.3679479282352995E-2</v>
      </c>
      <c r="CN11" s="22">
        <f t="shared" si="9"/>
        <v>1.7587909257147004E-2</v>
      </c>
      <c r="CO11" s="22">
        <f t="shared" si="10"/>
        <v>2.0770819689033545E-2</v>
      </c>
      <c r="CP11" s="22">
        <f t="shared" si="11"/>
        <v>1.5372100975219037E-2</v>
      </c>
      <c r="CQ11" s="22">
        <f t="shared" si="12"/>
        <v>1.9455629178616676E-2</v>
      </c>
    </row>
    <row r="12" spans="1:95" x14ac:dyDescent="0.25">
      <c r="A12" s="91" t="s">
        <v>10</v>
      </c>
      <c r="B12" s="91">
        <v>51016.846329</v>
      </c>
      <c r="C12" s="91">
        <v>418.94522382000002</v>
      </c>
      <c r="D12" s="91">
        <v>863.69984437999994</v>
      </c>
      <c r="E12" s="91">
        <v>6640.6611303999998</v>
      </c>
      <c r="F12" s="91">
        <v>6634.4679421999999</v>
      </c>
      <c r="G12" s="91">
        <v>149.09586480999999</v>
      </c>
      <c r="H12" s="91">
        <v>7534.3245961000002</v>
      </c>
      <c r="I12" s="91">
        <v>226.62393244</v>
      </c>
      <c r="J12" s="91">
        <v>356.84317781999999</v>
      </c>
      <c r="K12" s="91">
        <v>478.82993750000003</v>
      </c>
      <c r="L12" s="91">
        <v>23.139580043999999</v>
      </c>
      <c r="M12" s="91">
        <v>58.446343356</v>
      </c>
      <c r="N12" s="91">
        <v>61.893134779999997</v>
      </c>
      <c r="O12" s="25"/>
      <c r="P12" s="25" t="s">
        <v>10</v>
      </c>
      <c r="Q12" s="91">
        <v>0</v>
      </c>
      <c r="R12" s="25">
        <v>471.73948479755899</v>
      </c>
      <c r="S12" s="25">
        <v>23.480863596292</v>
      </c>
      <c r="T12" s="25">
        <v>229.722894497082</v>
      </c>
      <c r="U12" s="25">
        <v>229.722894497082</v>
      </c>
      <c r="V12" s="25">
        <v>1320.05950961902</v>
      </c>
      <c r="W12" s="91">
        <v>0</v>
      </c>
      <c r="X12" s="25">
        <v>359.91801387174797</v>
      </c>
      <c r="Y12" s="25">
        <v>59.035001850619203</v>
      </c>
      <c r="Z12" s="25">
        <v>2596.0384824524099</v>
      </c>
      <c r="AA12" s="25">
        <v>51547.845188181003</v>
      </c>
      <c r="AB12" s="25">
        <v>705.15749473800099</v>
      </c>
      <c r="AC12" s="25">
        <v>269.70556236837001</v>
      </c>
      <c r="AD12" s="25">
        <v>442.31709793272302</v>
      </c>
      <c r="AE12" s="25">
        <v>0</v>
      </c>
      <c r="AF12" s="91">
        <v>0</v>
      </c>
      <c r="AG12" s="25">
        <v>484.54425093757999</v>
      </c>
      <c r="AH12" s="25">
        <v>484.54425093757999</v>
      </c>
      <c r="AI12" s="25">
        <v>0</v>
      </c>
      <c r="AJ12" s="25">
        <v>171.56897065397999</v>
      </c>
      <c r="AK12" s="25">
        <v>25.8338627110213</v>
      </c>
      <c r="AL12" s="91">
        <v>2010.0484066767001</v>
      </c>
      <c r="AM12" s="25">
        <v>142.76597108393699</v>
      </c>
      <c r="AN12" s="25">
        <v>0</v>
      </c>
      <c r="AO12" s="25">
        <v>62.6874182870746</v>
      </c>
      <c r="AP12" s="25">
        <v>424.34929137000699</v>
      </c>
      <c r="AQ12" s="25">
        <v>0</v>
      </c>
      <c r="AR12" s="91">
        <v>8350.0209635410702</v>
      </c>
      <c r="AS12" s="25">
        <v>785.554735086449</v>
      </c>
      <c r="AT12" s="25">
        <v>87.283858666975206</v>
      </c>
      <c r="AU12" s="25">
        <v>872.83859375342297</v>
      </c>
      <c r="AV12" s="25">
        <v>0.15889433759888399</v>
      </c>
      <c r="AW12" s="25">
        <v>328.64627651401298</v>
      </c>
      <c r="AX12" s="25">
        <v>0.73819234748149498</v>
      </c>
      <c r="AY12" s="25">
        <v>868.14817766359499</v>
      </c>
      <c r="AZ12" s="25">
        <v>0.67108381670772699</v>
      </c>
      <c r="BA12" s="25">
        <v>19.8976359490071</v>
      </c>
      <c r="BB12" s="25">
        <v>374.46481276145403</v>
      </c>
      <c r="BC12" s="25">
        <v>0.60397544336601605</v>
      </c>
      <c r="BD12" s="25">
        <v>0</v>
      </c>
      <c r="BE12" s="25">
        <v>64.897169889934105</v>
      </c>
      <c r="BF12" s="25">
        <v>6717.2557596433498</v>
      </c>
      <c r="BG12" s="25">
        <v>6711.0305505207698</v>
      </c>
      <c r="BH12" s="25">
        <v>6.2252091225769801</v>
      </c>
      <c r="BI12" s="25">
        <v>0.75832485070850897</v>
      </c>
      <c r="BJ12" s="25">
        <v>0</v>
      </c>
      <c r="BK12" s="25">
        <v>164.415552501419</v>
      </c>
      <c r="BL12" s="25">
        <v>6.3081891706763198</v>
      </c>
      <c r="BM12" s="25">
        <v>2480.9974569023898</v>
      </c>
      <c r="BN12" s="25">
        <v>10.0662606315139</v>
      </c>
      <c r="BO12" s="25">
        <v>12.750592910927701</v>
      </c>
      <c r="BP12" s="25">
        <v>3544.6651740052998</v>
      </c>
      <c r="BQ12" s="25">
        <v>106.901484614494</v>
      </c>
      <c r="BR12" s="25">
        <v>2.2816854488334801</v>
      </c>
      <c r="BS12" s="25">
        <v>27.514443891047598</v>
      </c>
      <c r="BT12" s="25">
        <v>0</v>
      </c>
      <c r="BU12" s="25">
        <v>150.57006408880201</v>
      </c>
      <c r="BV12" s="25">
        <v>40.276621882138201</v>
      </c>
      <c r="BW12" s="25">
        <v>0</v>
      </c>
      <c r="BX12" s="25">
        <v>0</v>
      </c>
      <c r="BY12" s="25">
        <v>139.01421306700499</v>
      </c>
      <c r="BZ12" s="91">
        <v>0</v>
      </c>
      <c r="CA12" s="25">
        <v>0</v>
      </c>
      <c r="CB12" s="25">
        <v>7607.0221617420902</v>
      </c>
      <c r="CC12" s="25">
        <v>49.208007632786099</v>
      </c>
      <c r="CE12" s="22">
        <f t="shared" si="0"/>
        <v>1.0408304263981181E-2</v>
      </c>
      <c r="CF12" s="22">
        <f t="shared" si="1"/>
        <v>1.2899222243738554E-2</v>
      </c>
      <c r="CG12" s="22">
        <f t="shared" si="2"/>
        <v>1.0580932059775006E-2</v>
      </c>
      <c r="CH12" s="22">
        <f t="shared" si="3"/>
        <v>1.1534187295405082E-2</v>
      </c>
      <c r="CI12" s="22">
        <f t="shared" si="4"/>
        <v>1.1540127857695487E-2</v>
      </c>
      <c r="CJ12" s="22">
        <f t="shared" si="5"/>
        <v>9.887593332522409E-3</v>
      </c>
      <c r="CK12" s="22">
        <f t="shared" si="6"/>
        <v>9.6488497030935618E-3</v>
      </c>
      <c r="CL12" s="22">
        <f t="shared" si="7"/>
        <v>1.3674469521891554E-2</v>
      </c>
      <c r="CM12" s="22">
        <f t="shared" si="8"/>
        <v>8.6167712958183512E-3</v>
      </c>
      <c r="CN12" s="22">
        <f t="shared" si="9"/>
        <v>1.1933910121440475E-2</v>
      </c>
      <c r="CO12" s="22">
        <f t="shared" si="10"/>
        <v>1.4748908651023454E-2</v>
      </c>
      <c r="CP12" s="22">
        <f t="shared" si="11"/>
        <v>1.0071776279204513E-2</v>
      </c>
      <c r="CQ12" s="22">
        <f t="shared" si="12"/>
        <v>1.2833143932649308E-2</v>
      </c>
    </row>
    <row r="13" spans="1:95" x14ac:dyDescent="0.25">
      <c r="A13" s="91" t="s">
        <v>12</v>
      </c>
      <c r="B13" s="91">
        <v>11656.498551000001</v>
      </c>
      <c r="C13" s="91">
        <v>88.615516022999998</v>
      </c>
      <c r="D13" s="91">
        <v>206.55805157</v>
      </c>
      <c r="E13" s="91">
        <v>1690.4523138</v>
      </c>
      <c r="F13" s="91">
        <v>1690.4523138</v>
      </c>
      <c r="G13" s="91">
        <v>39.131542822</v>
      </c>
      <c r="H13" s="91">
        <v>1796.6732294000001</v>
      </c>
      <c r="I13" s="91">
        <v>45.176278979999999</v>
      </c>
      <c r="J13" s="91">
        <v>85.174266162999999</v>
      </c>
      <c r="K13" s="91">
        <v>100.6598647</v>
      </c>
      <c r="L13" s="91">
        <v>4.4580699609999996</v>
      </c>
      <c r="M13" s="91">
        <v>12.847629709</v>
      </c>
      <c r="N13" s="91">
        <v>15.945505613</v>
      </c>
      <c r="O13" s="25"/>
      <c r="P13" s="25" t="s">
        <v>12</v>
      </c>
      <c r="Q13" s="91">
        <v>0</v>
      </c>
      <c r="R13" s="25">
        <v>113.878923605382</v>
      </c>
      <c r="S13" s="25">
        <v>4.5203663033097898</v>
      </c>
      <c r="T13" s="25">
        <v>45.747264356201903</v>
      </c>
      <c r="U13" s="25">
        <v>45.747264356201903</v>
      </c>
      <c r="V13" s="25">
        <v>318.665071845169</v>
      </c>
      <c r="W13" s="91">
        <v>0</v>
      </c>
      <c r="X13" s="25">
        <v>85.796521551966407</v>
      </c>
      <c r="Y13" s="25">
        <v>12.96028181226</v>
      </c>
      <c r="Z13" s="25">
        <v>626.689133671332</v>
      </c>
      <c r="AA13" s="25">
        <v>11760.4017740196</v>
      </c>
      <c r="AB13" s="25">
        <v>170.22651332247801</v>
      </c>
      <c r="AC13" s="25">
        <v>65.107516269994207</v>
      </c>
      <c r="AD13" s="25">
        <v>106.776275356463</v>
      </c>
      <c r="AE13" s="25">
        <v>0</v>
      </c>
      <c r="AF13" s="91">
        <v>0</v>
      </c>
      <c r="AG13" s="25">
        <v>101.73166677973801</v>
      </c>
      <c r="AH13" s="25">
        <v>101.73166677973801</v>
      </c>
      <c r="AI13" s="25">
        <v>0</v>
      </c>
      <c r="AJ13" s="25">
        <v>41.4170957105882</v>
      </c>
      <c r="AK13" s="25">
        <v>6.2363500187348198</v>
      </c>
      <c r="AL13" s="91">
        <v>485.22996484685001</v>
      </c>
      <c r="AM13" s="25">
        <v>34.464000710505502</v>
      </c>
      <c r="AN13" s="25">
        <v>0</v>
      </c>
      <c r="AO13" s="25">
        <v>16.108859492231201</v>
      </c>
      <c r="AP13" s="25">
        <v>89.633538954788705</v>
      </c>
      <c r="AQ13" s="25">
        <v>0</v>
      </c>
      <c r="AR13" s="91">
        <v>1990.64885756488</v>
      </c>
      <c r="AS13" s="25">
        <v>187.552506235001</v>
      </c>
      <c r="AT13" s="25">
        <v>20.839161353395301</v>
      </c>
      <c r="AU13" s="25">
        <v>208.39166758839701</v>
      </c>
      <c r="AV13" s="25">
        <v>3.8357436721490203E-2</v>
      </c>
      <c r="AW13" s="25">
        <v>79.335895210183097</v>
      </c>
      <c r="AX13" s="25">
        <v>0.18767952928013501</v>
      </c>
      <c r="AY13" s="25">
        <v>209.57277110004699</v>
      </c>
      <c r="AZ13" s="25">
        <v>0.17061769881556599</v>
      </c>
      <c r="BA13" s="25">
        <v>5.0588154585889296</v>
      </c>
      <c r="BB13" s="25">
        <v>95.204701410406898</v>
      </c>
      <c r="BC13" s="25">
        <v>0.15355595451864801</v>
      </c>
      <c r="BD13" s="25">
        <v>0</v>
      </c>
      <c r="BE13" s="25">
        <v>16.499589407121999</v>
      </c>
      <c r="BF13" s="25">
        <v>1706.22611913847</v>
      </c>
      <c r="BG13" s="25">
        <v>1706.22611913847</v>
      </c>
      <c r="BH13" s="25">
        <v>0</v>
      </c>
      <c r="BI13" s="25">
        <v>0.19279806530090299</v>
      </c>
      <c r="BJ13" s="25">
        <v>0</v>
      </c>
      <c r="BK13" s="25">
        <v>41.801342364897998</v>
      </c>
      <c r="BL13" s="25">
        <v>1.6038065057292601</v>
      </c>
      <c r="BM13" s="25">
        <v>630.77384591896896</v>
      </c>
      <c r="BN13" s="25">
        <v>2.5592669737704998</v>
      </c>
      <c r="BO13" s="25">
        <v>3.2417363922463398</v>
      </c>
      <c r="BP13" s="25">
        <v>901.202934021175</v>
      </c>
      <c r="BQ13" s="25">
        <v>25.806239388469599</v>
      </c>
      <c r="BR13" s="25">
        <v>0.58010032474081896</v>
      </c>
      <c r="BS13" s="25">
        <v>6.9953291129152202</v>
      </c>
      <c r="BT13" s="25">
        <v>0</v>
      </c>
      <c r="BU13" s="25">
        <v>39.444947422190602</v>
      </c>
      <c r="BV13" s="25">
        <v>9.7228618117726402</v>
      </c>
      <c r="BW13" s="25">
        <v>0</v>
      </c>
      <c r="BX13" s="25">
        <v>0</v>
      </c>
      <c r="BY13" s="25">
        <v>33.5583281439865</v>
      </c>
      <c r="BZ13" s="91">
        <v>0</v>
      </c>
      <c r="CA13" s="25">
        <v>0</v>
      </c>
      <c r="CB13" s="25">
        <v>1811.29215814855</v>
      </c>
      <c r="CC13" s="25">
        <v>11.878920310425601</v>
      </c>
      <c r="CE13" s="22">
        <f t="shared" si="0"/>
        <v>8.9137593562078031E-3</v>
      </c>
      <c r="CF13" s="22">
        <f t="shared" si="1"/>
        <v>1.148808896541866E-2</v>
      </c>
      <c r="CG13" s="22">
        <f t="shared" si="2"/>
        <v>8.8770009421570255E-3</v>
      </c>
      <c r="CH13" s="22">
        <f t="shared" si="3"/>
        <v>9.331115234485288E-3</v>
      </c>
      <c r="CI13" s="22">
        <f t="shared" si="4"/>
        <v>9.331115234485288E-3</v>
      </c>
      <c r="CJ13" s="22">
        <f t="shared" si="5"/>
        <v>8.0090018841374021E-3</v>
      </c>
      <c r="CK13" s="22">
        <f t="shared" si="6"/>
        <v>8.1366653152793577E-3</v>
      </c>
      <c r="CL13" s="22">
        <f t="shared" si="7"/>
        <v>1.2639052819172752E-2</v>
      </c>
      <c r="CM13" s="22">
        <f t="shared" si="8"/>
        <v>7.3056736147932714E-3</v>
      </c>
      <c r="CN13" s="22">
        <f t="shared" si="9"/>
        <v>1.0647759987879323E-2</v>
      </c>
      <c r="CO13" s="22">
        <f t="shared" si="10"/>
        <v>1.3973836851994213E-2</v>
      </c>
      <c r="CP13" s="22">
        <f t="shared" si="11"/>
        <v>8.7683180330987778E-3</v>
      </c>
      <c r="CQ13" s="22">
        <f t="shared" si="12"/>
        <v>1.0244509217570497E-2</v>
      </c>
    </row>
    <row r="14" spans="1:95" x14ac:dyDescent="0.25">
      <c r="A14" s="91" t="s">
        <v>13</v>
      </c>
      <c r="B14" s="91">
        <v>40893.525911999997</v>
      </c>
      <c r="C14" s="91">
        <v>290.59746838000001</v>
      </c>
      <c r="D14" s="91">
        <v>618.39264084000001</v>
      </c>
      <c r="E14" s="91">
        <v>6688.5947218000001</v>
      </c>
      <c r="F14" s="91">
        <v>6677.0969308000003</v>
      </c>
      <c r="G14" s="91">
        <v>181.14172569999999</v>
      </c>
      <c r="H14" s="91">
        <v>7211.7336463000001</v>
      </c>
      <c r="I14" s="91">
        <v>131.7370081</v>
      </c>
      <c r="J14" s="91">
        <v>321.77282645999998</v>
      </c>
      <c r="K14" s="91">
        <v>234.50463895999999</v>
      </c>
      <c r="L14" s="91">
        <v>13.082738784</v>
      </c>
      <c r="M14" s="91">
        <v>28.597425387000001</v>
      </c>
      <c r="N14" s="91">
        <v>45.586124484999999</v>
      </c>
      <c r="O14" s="25"/>
      <c r="P14" s="25" t="s">
        <v>13</v>
      </c>
      <c r="Q14" s="91">
        <v>0</v>
      </c>
      <c r="R14" s="25">
        <v>475.66936640508402</v>
      </c>
      <c r="S14" s="25">
        <v>13.187627402698601</v>
      </c>
      <c r="T14" s="25">
        <v>131.622874267284</v>
      </c>
      <c r="U14" s="25">
        <v>131.622874267284</v>
      </c>
      <c r="V14" s="25">
        <v>1331.05678452963</v>
      </c>
      <c r="W14" s="91">
        <v>0</v>
      </c>
      <c r="X14" s="25">
        <v>323.17622568270798</v>
      </c>
      <c r="Y14" s="25">
        <v>28.7912895570541</v>
      </c>
      <c r="Z14" s="25">
        <v>2617.6652904713101</v>
      </c>
      <c r="AA14" s="25">
        <v>41135.950497257698</v>
      </c>
      <c r="AB14" s="25">
        <v>711.03200769804096</v>
      </c>
      <c r="AC14" s="25">
        <v>271.95241160714301</v>
      </c>
      <c r="AD14" s="25">
        <v>446.001900787323</v>
      </c>
      <c r="AE14" s="25">
        <v>0</v>
      </c>
      <c r="AF14" s="91">
        <v>0</v>
      </c>
      <c r="AG14" s="25">
        <v>232.35726127669</v>
      </c>
      <c r="AH14" s="25">
        <v>232.35726127669</v>
      </c>
      <c r="AI14" s="25">
        <v>0</v>
      </c>
      <c r="AJ14" s="25">
        <v>172.99819346010801</v>
      </c>
      <c r="AK14" s="25">
        <v>26.049089195677801</v>
      </c>
      <c r="AL14" s="91">
        <v>2026.7937154318199</v>
      </c>
      <c r="AM14" s="25">
        <v>143.955256207189</v>
      </c>
      <c r="AN14" s="25">
        <v>0</v>
      </c>
      <c r="AO14" s="25">
        <v>40.638217865741801</v>
      </c>
      <c r="AP14" s="25">
        <v>292.59323413183199</v>
      </c>
      <c r="AQ14" s="25">
        <v>0</v>
      </c>
      <c r="AR14" s="91">
        <v>8001.0257373005697</v>
      </c>
      <c r="AS14" s="25">
        <v>560.04485028715305</v>
      </c>
      <c r="AT14" s="25">
        <v>62.2272005309175</v>
      </c>
      <c r="AU14" s="25">
        <v>622.27205081807006</v>
      </c>
      <c r="AV14" s="25">
        <v>0.160218102460357</v>
      </c>
      <c r="AW14" s="25">
        <v>331.38406220865397</v>
      </c>
      <c r="AX14" s="25">
        <v>0.73878739526108494</v>
      </c>
      <c r="AY14" s="25">
        <v>875.38041130504496</v>
      </c>
      <c r="AZ14" s="25">
        <v>0.67162493868395201</v>
      </c>
      <c r="BA14" s="25">
        <v>19.913680573922601</v>
      </c>
      <c r="BB14" s="25">
        <v>374.76670172750801</v>
      </c>
      <c r="BC14" s="25">
        <v>0.60446243371520803</v>
      </c>
      <c r="BD14" s="25">
        <v>0</v>
      </c>
      <c r="BE14" s="25">
        <v>64.949499034582701</v>
      </c>
      <c r="BF14" s="25">
        <v>6727.9943966257497</v>
      </c>
      <c r="BG14" s="25">
        <v>6716.4407401992303</v>
      </c>
      <c r="BH14" s="25">
        <v>11.5536564265105</v>
      </c>
      <c r="BI14" s="25">
        <v>0.75893616835704203</v>
      </c>
      <c r="BJ14" s="25">
        <v>0</v>
      </c>
      <c r="BK14" s="25">
        <v>164.54809684295401</v>
      </c>
      <c r="BL14" s="25">
        <v>6.3132749229537701</v>
      </c>
      <c r="BM14" s="25">
        <v>2482.9975649815201</v>
      </c>
      <c r="BN14" s="25">
        <v>10.0743743140576</v>
      </c>
      <c r="BO14" s="25">
        <v>12.760872448728</v>
      </c>
      <c r="BP14" s="25">
        <v>3547.5227197058398</v>
      </c>
      <c r="BQ14" s="25">
        <v>107.79201552462099</v>
      </c>
      <c r="BR14" s="25">
        <v>2.2835245903313099</v>
      </c>
      <c r="BS14" s="25">
        <v>27.5366201208126</v>
      </c>
      <c r="BT14" s="25">
        <v>0</v>
      </c>
      <c r="BU14" s="25">
        <v>182.11841953878499</v>
      </c>
      <c r="BV14" s="25">
        <v>40.612160020542802</v>
      </c>
      <c r="BW14" s="25">
        <v>0</v>
      </c>
      <c r="BX14" s="25">
        <v>0</v>
      </c>
      <c r="BY14" s="25">
        <v>140.17226636165901</v>
      </c>
      <c r="BZ14" s="91">
        <v>0</v>
      </c>
      <c r="CA14" s="25">
        <v>0</v>
      </c>
      <c r="CB14" s="25">
        <v>7251.8448608701901</v>
      </c>
      <c r="CC14" s="25">
        <v>49.617952522568203</v>
      </c>
      <c r="CE14" s="22">
        <f t="shared" si="0"/>
        <v>5.9281898503783029E-3</v>
      </c>
      <c r="CF14" s="22">
        <f t="shared" si="1"/>
        <v>6.8678015777557198E-3</v>
      </c>
      <c r="CG14" s="22">
        <f t="shared" si="2"/>
        <v>6.2733766896067959E-3</v>
      </c>
      <c r="CH14" s="22">
        <f t="shared" si="3"/>
        <v>5.8905758929203795E-3</v>
      </c>
      <c r="CI14" s="22">
        <f t="shared" si="4"/>
        <v>5.8923525908011727E-3</v>
      </c>
      <c r="CJ14" s="22">
        <f t="shared" si="5"/>
        <v>5.3918766369851151E-3</v>
      </c>
      <c r="CK14" s="22">
        <f t="shared" si="6"/>
        <v>5.5619378831009876E-3</v>
      </c>
      <c r="CL14" s="22">
        <f t="shared" si="7"/>
        <v>-8.6637638399496091E-4</v>
      </c>
      <c r="CM14" s="22">
        <f t="shared" si="8"/>
        <v>4.3614597234563623E-3</v>
      </c>
      <c r="CN14" s="22">
        <f t="shared" si="9"/>
        <v>-9.1570797611226825E-3</v>
      </c>
      <c r="CO14" s="22">
        <f t="shared" si="10"/>
        <v>8.0173288200845166E-3</v>
      </c>
      <c r="CP14" s="22">
        <f t="shared" si="11"/>
        <v>6.7790777467060517E-3</v>
      </c>
      <c r="CQ14" s="22">
        <f t="shared" si="12"/>
        <v>-0.10853975140804729</v>
      </c>
    </row>
    <row r="15" spans="1:95" x14ac:dyDescent="0.25">
      <c r="A15" s="91" t="s">
        <v>14</v>
      </c>
      <c r="B15" s="91">
        <v>54504.042674999997</v>
      </c>
      <c r="C15" s="91">
        <v>417.64233626999999</v>
      </c>
      <c r="D15" s="91">
        <v>986.08604637999997</v>
      </c>
      <c r="E15" s="91">
        <v>7302.6033704000001</v>
      </c>
      <c r="F15" s="91">
        <v>7288.3887760999996</v>
      </c>
      <c r="G15" s="91">
        <v>190.36521279999999</v>
      </c>
      <c r="H15" s="91">
        <v>7554.3261714</v>
      </c>
      <c r="I15" s="91">
        <v>232.15507381</v>
      </c>
      <c r="J15" s="91">
        <v>384.10800933000002</v>
      </c>
      <c r="K15" s="91">
        <v>487.48195340000001</v>
      </c>
      <c r="L15" s="91">
        <v>21.602609282</v>
      </c>
      <c r="M15" s="91">
        <v>50.075047767000001</v>
      </c>
      <c r="N15" s="91">
        <v>67.645215686</v>
      </c>
      <c r="O15" s="25"/>
      <c r="P15" s="25" t="s">
        <v>14</v>
      </c>
      <c r="Q15" s="91">
        <v>0</v>
      </c>
      <c r="R15" s="25">
        <v>469.577581611455</v>
      </c>
      <c r="S15" s="25">
        <v>21.932392371685602</v>
      </c>
      <c r="T15" s="25">
        <v>235.23100202555199</v>
      </c>
      <c r="U15" s="25">
        <v>235.23100202555199</v>
      </c>
      <c r="V15" s="25">
        <v>1314.00984143802</v>
      </c>
      <c r="W15" s="91">
        <v>0</v>
      </c>
      <c r="X15" s="25">
        <v>387.17307451919902</v>
      </c>
      <c r="Y15" s="25">
        <v>50.603522705426499</v>
      </c>
      <c r="Z15" s="25">
        <v>2584.1412079902602</v>
      </c>
      <c r="AA15" s="25">
        <v>55034.875650280803</v>
      </c>
      <c r="AB15" s="25">
        <v>701.92579715018405</v>
      </c>
      <c r="AC15" s="25">
        <v>268.46949322426502</v>
      </c>
      <c r="AD15" s="25">
        <v>440.28996540111098</v>
      </c>
      <c r="AE15" s="25">
        <v>0</v>
      </c>
      <c r="AF15" s="91">
        <v>0</v>
      </c>
      <c r="AG15" s="25">
        <v>493.10546363514999</v>
      </c>
      <c r="AH15" s="25">
        <v>493.10546363514999</v>
      </c>
      <c r="AI15" s="25">
        <v>0</v>
      </c>
      <c r="AJ15" s="25">
        <v>170.782707947457</v>
      </c>
      <c r="AK15" s="25">
        <v>25.7154784961124</v>
      </c>
      <c r="AL15" s="91">
        <v>2000.8371819218701</v>
      </c>
      <c r="AM15" s="25">
        <v>142.111693603915</v>
      </c>
      <c r="AN15" s="25">
        <v>0</v>
      </c>
      <c r="AO15" s="25">
        <v>68.455659033148294</v>
      </c>
      <c r="AP15" s="25">
        <v>422.93914375458098</v>
      </c>
      <c r="AQ15" s="25">
        <v>0</v>
      </c>
      <c r="AR15" s="91">
        <v>8364.0536673335591</v>
      </c>
      <c r="AS15" s="25">
        <v>896.01425859510505</v>
      </c>
      <c r="AT15" s="25">
        <v>99.557144053087299</v>
      </c>
      <c r="AU15" s="25">
        <v>995.57140264819202</v>
      </c>
      <c r="AV15" s="25">
        <v>0.15816615867981701</v>
      </c>
      <c r="AW15" s="25">
        <v>327.140105126126</v>
      </c>
      <c r="AX15" s="25">
        <v>0.81025728015785103</v>
      </c>
      <c r="AY15" s="25">
        <v>864.16955449326099</v>
      </c>
      <c r="AZ15" s="25">
        <v>0.73659771755485304</v>
      </c>
      <c r="BA15" s="25">
        <v>21.840117711381801</v>
      </c>
      <c r="BB15" s="25">
        <v>411.02139926255302</v>
      </c>
      <c r="BC15" s="25">
        <v>0.66293789491669197</v>
      </c>
      <c r="BD15" s="25">
        <v>0</v>
      </c>
      <c r="BE15" s="25">
        <v>71.232656605874197</v>
      </c>
      <c r="BF15" s="25">
        <v>7380.4685439323503</v>
      </c>
      <c r="BG15" s="25">
        <v>7366.1856199891899</v>
      </c>
      <c r="BH15" s="25">
        <v>14.282923943153801</v>
      </c>
      <c r="BI15" s="25">
        <v>0.83235526050364494</v>
      </c>
      <c r="BJ15" s="25">
        <v>0</v>
      </c>
      <c r="BK15" s="25">
        <v>180.46639567453099</v>
      </c>
      <c r="BL15" s="25">
        <v>6.9240185135336203</v>
      </c>
      <c r="BM15" s="25">
        <v>2723.2012947744902</v>
      </c>
      <c r="BN15" s="25">
        <v>11.048961279562601</v>
      </c>
      <c r="BO15" s="25">
        <v>13.9953545593236</v>
      </c>
      <c r="BP15" s="25">
        <v>3890.70834647839</v>
      </c>
      <c r="BQ15" s="25">
        <v>106.41157288022499</v>
      </c>
      <c r="BR15" s="25">
        <v>2.5044310786664199</v>
      </c>
      <c r="BS15" s="25">
        <v>30.200495897749601</v>
      </c>
      <c r="BT15" s="25">
        <v>0</v>
      </c>
      <c r="BU15" s="25">
        <v>191.986910316197</v>
      </c>
      <c r="BV15" s="25">
        <v>40.092047762957598</v>
      </c>
      <c r="BW15" s="25">
        <v>0</v>
      </c>
      <c r="BX15" s="25">
        <v>0</v>
      </c>
      <c r="BY15" s="25">
        <v>138.377124468125</v>
      </c>
      <c r="BZ15" s="91">
        <v>0</v>
      </c>
      <c r="CA15" s="25">
        <v>0</v>
      </c>
      <c r="CB15" s="25">
        <v>7624.4624636650697</v>
      </c>
      <c r="CC15" s="25">
        <v>48.9824930242739</v>
      </c>
      <c r="CE15" s="22">
        <f t="shared" si="0"/>
        <v>9.7393321527742237E-3</v>
      </c>
      <c r="CF15" s="22">
        <f t="shared" si="1"/>
        <v>1.2682640203307076E-2</v>
      </c>
      <c r="CG15" s="22">
        <f t="shared" si="2"/>
        <v>9.6191973337555522E-3</v>
      </c>
      <c r="CH15" s="22">
        <f t="shared" si="3"/>
        <v>1.0662659545219839E-2</v>
      </c>
      <c r="CI15" s="22">
        <f t="shared" si="4"/>
        <v>1.0674079865813528E-2</v>
      </c>
      <c r="CJ15" s="22">
        <f t="shared" si="5"/>
        <v>8.5188753362242589E-3</v>
      </c>
      <c r="CK15" s="22">
        <f t="shared" si="6"/>
        <v>9.2842552298839486E-3</v>
      </c>
      <c r="CL15" s="22">
        <f t="shared" si="7"/>
        <v>1.3249455052054469E-2</v>
      </c>
      <c r="CM15" s="22">
        <f t="shared" si="8"/>
        <v>7.9796961134588167E-3</v>
      </c>
      <c r="CN15" s="22">
        <f t="shared" si="9"/>
        <v>1.1535832651707715E-2</v>
      </c>
      <c r="CO15" s="22">
        <f t="shared" si="10"/>
        <v>1.5265891512484468E-2</v>
      </c>
      <c r="CP15" s="22">
        <f t="shared" si="11"/>
        <v>1.0553658198899795E-2</v>
      </c>
      <c r="CQ15" s="22">
        <f t="shared" si="12"/>
        <v>1.1980793304145301E-2</v>
      </c>
    </row>
    <row r="16" spans="1:95" x14ac:dyDescent="0.25">
      <c r="A16" s="91" t="s">
        <v>15</v>
      </c>
      <c r="B16" s="91">
        <v>25497.783460999999</v>
      </c>
      <c r="C16" s="91">
        <v>183.81013626999999</v>
      </c>
      <c r="D16" s="91">
        <v>459.95868632999998</v>
      </c>
      <c r="E16" s="91">
        <v>3528.5619043000002</v>
      </c>
      <c r="F16" s="91">
        <v>3520.5839304000001</v>
      </c>
      <c r="G16" s="91">
        <v>97.098282707999999</v>
      </c>
      <c r="H16" s="91">
        <v>3680.0713725999999</v>
      </c>
      <c r="I16" s="91">
        <v>99.245335363999999</v>
      </c>
      <c r="J16" s="91">
        <v>185.70893765</v>
      </c>
      <c r="K16" s="91">
        <v>206.55665396000001</v>
      </c>
      <c r="L16" s="91">
        <v>8.9313981193000007</v>
      </c>
      <c r="M16" s="91">
        <v>20.920777243</v>
      </c>
      <c r="N16" s="91">
        <v>31.041732936999999</v>
      </c>
      <c r="O16" s="25"/>
      <c r="P16" s="25" t="s">
        <v>15</v>
      </c>
      <c r="Q16" s="91">
        <v>0</v>
      </c>
      <c r="R16" s="25">
        <v>232.073232712167</v>
      </c>
      <c r="S16" s="25">
        <v>9.0630920610407397</v>
      </c>
      <c r="T16" s="25">
        <v>100.49108183920301</v>
      </c>
      <c r="U16" s="25">
        <v>100.49108183920301</v>
      </c>
      <c r="V16" s="25">
        <v>649.40599772028202</v>
      </c>
      <c r="W16" s="91">
        <v>0</v>
      </c>
      <c r="X16" s="25">
        <v>187.069469130013</v>
      </c>
      <c r="Y16" s="25">
        <v>21.1343226860883</v>
      </c>
      <c r="Z16" s="25">
        <v>1277.1265397498701</v>
      </c>
      <c r="AA16" s="25">
        <v>25724.6499256932</v>
      </c>
      <c r="AB16" s="25">
        <v>346.90371073489399</v>
      </c>
      <c r="AC16" s="25">
        <v>132.68217992142701</v>
      </c>
      <c r="AD16" s="25">
        <v>217.59879289529101</v>
      </c>
      <c r="AE16" s="25">
        <v>0</v>
      </c>
      <c r="AF16" s="91">
        <v>0</v>
      </c>
      <c r="AG16" s="25">
        <v>208.836780661132</v>
      </c>
      <c r="AH16" s="25">
        <v>208.836780661132</v>
      </c>
      <c r="AI16" s="25">
        <v>0</v>
      </c>
      <c r="AJ16" s="25">
        <v>84.403714726405298</v>
      </c>
      <c r="AK16" s="25">
        <v>12.709024395971401</v>
      </c>
      <c r="AL16" s="91">
        <v>988.84776915567898</v>
      </c>
      <c r="AM16" s="25">
        <v>70.234008558166195</v>
      </c>
      <c r="AN16" s="25">
        <v>0</v>
      </c>
      <c r="AO16" s="25">
        <v>31.381298619478802</v>
      </c>
      <c r="AP16" s="25">
        <v>185.98189634650001</v>
      </c>
      <c r="AQ16" s="25">
        <v>0</v>
      </c>
      <c r="AR16" s="91">
        <v>4076.3019626647201</v>
      </c>
      <c r="AS16" s="25">
        <v>417.61807628300699</v>
      </c>
      <c r="AT16" s="25">
        <v>46.402017876838798</v>
      </c>
      <c r="AU16" s="25">
        <v>464.020094159846</v>
      </c>
      <c r="AV16" s="25">
        <v>7.8168419939420294E-2</v>
      </c>
      <c r="AW16" s="25">
        <v>161.678206211527</v>
      </c>
      <c r="AX16" s="25">
        <v>0.390939160259484</v>
      </c>
      <c r="AY16" s="25">
        <v>427.08730014193299</v>
      </c>
      <c r="AZ16" s="25">
        <v>0.35539924480673701</v>
      </c>
      <c r="BA16" s="25">
        <v>10.537586612653399</v>
      </c>
      <c r="BB16" s="25">
        <v>198.31278113063999</v>
      </c>
      <c r="BC16" s="25">
        <v>0.31985934533749999</v>
      </c>
      <c r="BD16" s="25">
        <v>0</v>
      </c>
      <c r="BE16" s="25">
        <v>34.368884959517601</v>
      </c>
      <c r="BF16" s="25">
        <v>3562.1090595027199</v>
      </c>
      <c r="BG16" s="25">
        <v>3554.0937661791099</v>
      </c>
      <c r="BH16" s="25">
        <v>8.0152933236109494</v>
      </c>
      <c r="BI16" s="25">
        <v>0.40160113923841301</v>
      </c>
      <c r="BJ16" s="25">
        <v>0</v>
      </c>
      <c r="BK16" s="25">
        <v>87.0728081978868</v>
      </c>
      <c r="BL16" s="25">
        <v>3.3407530796915701</v>
      </c>
      <c r="BM16" s="25">
        <v>1313.9111043282201</v>
      </c>
      <c r="BN16" s="25">
        <v>5.3309895032435497</v>
      </c>
      <c r="BO16" s="25">
        <v>6.7525864807067997</v>
      </c>
      <c r="BP16" s="25">
        <v>1877.21874479846</v>
      </c>
      <c r="BQ16" s="25">
        <v>52.590396899306697</v>
      </c>
      <c r="BR16" s="25">
        <v>1.20835748000683</v>
      </c>
      <c r="BS16" s="25">
        <v>14.571370718431099</v>
      </c>
      <c r="BT16" s="25">
        <v>0</v>
      </c>
      <c r="BU16" s="25">
        <v>97.8358921260823</v>
      </c>
      <c r="BV16" s="25">
        <v>19.8141753659987</v>
      </c>
      <c r="BW16" s="25">
        <v>0</v>
      </c>
      <c r="BX16" s="25">
        <v>0</v>
      </c>
      <c r="BY16" s="25">
        <v>68.388354406446098</v>
      </c>
      <c r="BZ16" s="91">
        <v>0</v>
      </c>
      <c r="CA16" s="25">
        <v>0</v>
      </c>
      <c r="CB16" s="25">
        <v>3710.7821108153198</v>
      </c>
      <c r="CC16" s="25">
        <v>24.207986821165399</v>
      </c>
      <c r="CE16" s="22">
        <f t="shared" si="0"/>
        <v>8.8974975036635456E-3</v>
      </c>
      <c r="CF16" s="22">
        <f t="shared" si="1"/>
        <v>1.1815235658766434E-2</v>
      </c>
      <c r="CG16" s="22">
        <f t="shared" si="2"/>
        <v>8.8299404936819439E-3</v>
      </c>
      <c r="CH16" s="22">
        <f t="shared" si="3"/>
        <v>9.507316610157324E-3</v>
      </c>
      <c r="CI16" s="22">
        <f t="shared" si="4"/>
        <v>9.518260732191244E-3</v>
      </c>
      <c r="CJ16" s="22">
        <f t="shared" si="5"/>
        <v>7.5965238262811017E-3</v>
      </c>
      <c r="CK16" s="22">
        <f t="shared" si="6"/>
        <v>8.3451474457742723E-3</v>
      </c>
      <c r="CL16" s="22">
        <f t="shared" si="7"/>
        <v>1.2552191703862035E-2</v>
      </c>
      <c r="CM16" s="22">
        <f t="shared" si="8"/>
        <v>7.3261497116372575E-3</v>
      </c>
      <c r="CN16" s="22">
        <f t="shared" si="9"/>
        <v>1.1038747275474072E-2</v>
      </c>
      <c r="CO16" s="22">
        <f t="shared" si="10"/>
        <v>1.4745053347936587E-2</v>
      </c>
      <c r="CP16" s="22">
        <f t="shared" si="11"/>
        <v>1.0207337930513625E-2</v>
      </c>
      <c r="CQ16" s="22">
        <f t="shared" si="12"/>
        <v>1.0939005343804743E-2</v>
      </c>
    </row>
    <row r="17" spans="1:95" x14ac:dyDescent="0.25">
      <c r="A17" s="91" t="s">
        <v>16</v>
      </c>
      <c r="B17" s="91">
        <v>19227.809646000002</v>
      </c>
      <c r="C17" s="91">
        <v>157.66877837999999</v>
      </c>
      <c r="D17" s="91">
        <v>326.55767008999999</v>
      </c>
      <c r="E17" s="91">
        <v>2557.7769738000002</v>
      </c>
      <c r="F17" s="91">
        <v>2556.0015824000002</v>
      </c>
      <c r="G17" s="91">
        <v>66.109802326999997</v>
      </c>
      <c r="H17" s="91">
        <v>2563.2268092999998</v>
      </c>
      <c r="I17" s="91">
        <v>88.727463401999998</v>
      </c>
      <c r="J17" s="91">
        <v>130.87254657</v>
      </c>
      <c r="K17" s="91">
        <v>182.06771287000001</v>
      </c>
      <c r="L17" s="91">
        <v>8.5126293974999996</v>
      </c>
      <c r="M17" s="91">
        <v>18.519036414999999</v>
      </c>
      <c r="N17" s="91">
        <v>24.416713166000001</v>
      </c>
      <c r="O17" s="25"/>
      <c r="P17" s="25" t="s">
        <v>16</v>
      </c>
      <c r="Q17" s="91">
        <v>0</v>
      </c>
      <c r="R17" s="25">
        <v>157.49740104184599</v>
      </c>
      <c r="S17" s="25">
        <v>8.6578456602895795</v>
      </c>
      <c r="T17" s="25">
        <v>90.064159658261801</v>
      </c>
      <c r="U17" s="25">
        <v>90.064159658261801</v>
      </c>
      <c r="V17" s="25">
        <v>440.72178004771803</v>
      </c>
      <c r="W17" s="91">
        <v>0</v>
      </c>
      <c r="X17" s="25">
        <v>132.093323417449</v>
      </c>
      <c r="Y17" s="25">
        <v>18.7440599263754</v>
      </c>
      <c r="Z17" s="25">
        <v>866.72658914219096</v>
      </c>
      <c r="AA17" s="25">
        <v>19447.390413113098</v>
      </c>
      <c r="AB17" s="25">
        <v>235.427459515115</v>
      </c>
      <c r="AC17" s="25">
        <v>90.0452550013174</v>
      </c>
      <c r="AD17" s="25">
        <v>147.67423356624499</v>
      </c>
      <c r="AE17" s="25">
        <v>0</v>
      </c>
      <c r="AF17" s="91">
        <v>0</v>
      </c>
      <c r="AG17" s="25">
        <v>184.48057158545001</v>
      </c>
      <c r="AH17" s="25">
        <v>184.48057158545001</v>
      </c>
      <c r="AI17" s="25">
        <v>0</v>
      </c>
      <c r="AJ17" s="25">
        <v>57.2808558314808</v>
      </c>
      <c r="AK17" s="25">
        <v>8.6250282873941604</v>
      </c>
      <c r="AL17" s="91">
        <v>671.08491782215401</v>
      </c>
      <c r="AM17" s="25">
        <v>47.664570446956198</v>
      </c>
      <c r="AN17" s="25">
        <v>0</v>
      </c>
      <c r="AO17" s="25">
        <v>24.760310799083602</v>
      </c>
      <c r="AP17" s="25">
        <v>159.95658588622999</v>
      </c>
      <c r="AQ17" s="25">
        <v>0</v>
      </c>
      <c r="AR17" s="91">
        <v>2839.61648848911</v>
      </c>
      <c r="AS17" s="25">
        <v>297.33452393965899</v>
      </c>
      <c r="AT17" s="25">
        <v>33.037152077470402</v>
      </c>
      <c r="AU17" s="25">
        <v>330.37167601713003</v>
      </c>
      <c r="AV17" s="25">
        <v>5.3049273212503502E-2</v>
      </c>
      <c r="AW17" s="25">
        <v>109.723477599596</v>
      </c>
      <c r="AX17" s="25">
        <v>0.28470197486730903</v>
      </c>
      <c r="AY17" s="25">
        <v>289.84439598995999</v>
      </c>
      <c r="AZ17" s="25">
        <v>0.25881987349878999</v>
      </c>
      <c r="BA17" s="25">
        <v>7.67401431890959</v>
      </c>
      <c r="BB17" s="25">
        <v>144.421525343783</v>
      </c>
      <c r="BC17" s="25">
        <v>0.23293792632153301</v>
      </c>
      <c r="BD17" s="25">
        <v>0</v>
      </c>
      <c r="BE17" s="25">
        <v>25.029178529847801</v>
      </c>
      <c r="BF17" s="25">
        <v>2590.0575119793598</v>
      </c>
      <c r="BG17" s="25">
        <v>2588.2732227516299</v>
      </c>
      <c r="BH17" s="25">
        <v>1.78428922773304</v>
      </c>
      <c r="BI17" s="25">
        <v>0.29246659572193001</v>
      </c>
      <c r="BJ17" s="25">
        <v>0</v>
      </c>
      <c r="BK17" s="25">
        <v>63.410880469804901</v>
      </c>
      <c r="BL17" s="25">
        <v>2.43290721517661</v>
      </c>
      <c r="BM17" s="25">
        <v>956.85739273687295</v>
      </c>
      <c r="BN17" s="25">
        <v>3.8823010945948102</v>
      </c>
      <c r="BO17" s="25">
        <v>4.91757918958095</v>
      </c>
      <c r="BP17" s="25">
        <v>1367.0869143339</v>
      </c>
      <c r="BQ17" s="25">
        <v>35.690662963402602</v>
      </c>
      <c r="BR17" s="25">
        <v>0.87998760793002495</v>
      </c>
      <c r="BS17" s="25">
        <v>10.611615540821299</v>
      </c>
      <c r="BT17" s="25">
        <v>0</v>
      </c>
      <c r="BU17" s="25">
        <v>66.766034440163807</v>
      </c>
      <c r="BV17" s="25">
        <v>13.446958614963499</v>
      </c>
      <c r="BW17" s="25">
        <v>0</v>
      </c>
      <c r="BX17" s="25">
        <v>0</v>
      </c>
      <c r="BY17" s="25">
        <v>46.411986166675099</v>
      </c>
      <c r="BZ17" s="91">
        <v>0</v>
      </c>
      <c r="CA17" s="25">
        <v>0</v>
      </c>
      <c r="CB17" s="25">
        <v>2591.5551617696501</v>
      </c>
      <c r="CC17" s="25">
        <v>16.428838099836401</v>
      </c>
      <c r="CE17" s="22">
        <f t="shared" si="0"/>
        <v>1.1419957403144812E-2</v>
      </c>
      <c r="CF17" s="22">
        <f t="shared" si="1"/>
        <v>1.4510212673279645E-2</v>
      </c>
      <c r="CG17" s="22">
        <f t="shared" si="2"/>
        <v>1.1679425340335422E-2</v>
      </c>
      <c r="CH17" s="22">
        <f t="shared" si="3"/>
        <v>1.2620544523630432E-2</v>
      </c>
      <c r="CI17" s="22">
        <f t="shared" si="4"/>
        <v>1.2625829566712432E-2</v>
      </c>
      <c r="CJ17" s="22">
        <f t="shared" si="5"/>
        <v>9.9263965412856384E-3</v>
      </c>
      <c r="CK17" s="22">
        <f t="shared" si="6"/>
        <v>1.1051832154247251E-2</v>
      </c>
      <c r="CL17" s="22">
        <f t="shared" si="7"/>
        <v>1.5065191824605598E-2</v>
      </c>
      <c r="CM17" s="22">
        <f t="shared" si="8"/>
        <v>9.3279826781397859E-3</v>
      </c>
      <c r="CN17" s="22">
        <f t="shared" si="9"/>
        <v>1.3252534880650854E-2</v>
      </c>
      <c r="CO17" s="22">
        <f t="shared" si="10"/>
        <v>1.7058919871717568E-2</v>
      </c>
      <c r="CP17" s="22">
        <f t="shared" si="11"/>
        <v>1.2150929796387083E-2</v>
      </c>
      <c r="CQ17" s="22">
        <f t="shared" si="12"/>
        <v>1.4072231210958255E-2</v>
      </c>
    </row>
    <row r="18" spans="1:95" x14ac:dyDescent="0.25">
      <c r="A18" s="91" t="s">
        <v>17</v>
      </c>
      <c r="B18" s="91">
        <v>59991.348351000001</v>
      </c>
      <c r="C18" s="91">
        <v>463.85662182999999</v>
      </c>
      <c r="D18" s="91">
        <v>961.22225833000005</v>
      </c>
      <c r="E18" s="91">
        <v>7780.5043691000001</v>
      </c>
      <c r="F18" s="91">
        <v>7778.6758662000002</v>
      </c>
      <c r="G18" s="91">
        <v>196.37451741000001</v>
      </c>
      <c r="H18" s="91">
        <v>8981.7505471000004</v>
      </c>
      <c r="I18" s="91">
        <v>242.96000476</v>
      </c>
      <c r="J18" s="91">
        <v>438.86347178</v>
      </c>
      <c r="K18" s="91">
        <v>523.15911535999999</v>
      </c>
      <c r="L18" s="91">
        <v>23.908175811</v>
      </c>
      <c r="M18" s="91">
        <v>65.247219486000006</v>
      </c>
      <c r="N18" s="91">
        <v>70.055157854000001</v>
      </c>
      <c r="O18" s="25"/>
      <c r="P18" s="25" t="s">
        <v>17</v>
      </c>
      <c r="Q18" s="91">
        <v>0</v>
      </c>
      <c r="R18" s="25">
        <v>565.83487497334295</v>
      </c>
      <c r="S18" s="25">
        <v>24.196032064932901</v>
      </c>
      <c r="T18" s="25">
        <v>245.598904580435</v>
      </c>
      <c r="U18" s="25">
        <v>245.598904580435</v>
      </c>
      <c r="V18" s="25">
        <v>1583.36454977054</v>
      </c>
      <c r="W18" s="91">
        <v>0</v>
      </c>
      <c r="X18" s="25">
        <v>441.64469052873801</v>
      </c>
      <c r="Y18" s="25">
        <v>65.743053524237695</v>
      </c>
      <c r="Z18" s="25">
        <v>3113.8565390912299</v>
      </c>
      <c r="AA18" s="25">
        <v>60460.3275796667</v>
      </c>
      <c r="AB18" s="25">
        <v>845.81138239554298</v>
      </c>
      <c r="AC18" s="25">
        <v>323.50217267414803</v>
      </c>
      <c r="AD18" s="25">
        <v>530.543669665111</v>
      </c>
      <c r="AE18" s="25">
        <v>0</v>
      </c>
      <c r="AF18" s="91">
        <v>0</v>
      </c>
      <c r="AG18" s="25">
        <v>527.99937512656697</v>
      </c>
      <c r="AH18" s="25">
        <v>527.99937512656697</v>
      </c>
      <c r="AI18" s="25">
        <v>0</v>
      </c>
      <c r="AJ18" s="25">
        <v>205.790888427564</v>
      </c>
      <c r="AK18" s="25">
        <v>30.986816243676401</v>
      </c>
      <c r="AL18" s="91">
        <v>2410.98250210791</v>
      </c>
      <c r="AM18" s="25">
        <v>171.24273636987601</v>
      </c>
      <c r="AN18" s="25">
        <v>0</v>
      </c>
      <c r="AO18" s="25">
        <v>70.7451114893435</v>
      </c>
      <c r="AP18" s="25">
        <v>468.50956098226902</v>
      </c>
      <c r="AQ18" s="25">
        <v>0</v>
      </c>
      <c r="AR18" s="91">
        <v>9937.9081246934202</v>
      </c>
      <c r="AS18" s="25">
        <v>872.11703498029601</v>
      </c>
      <c r="AT18" s="25">
        <v>96.901922513709906</v>
      </c>
      <c r="AU18" s="25">
        <v>969.01895749400603</v>
      </c>
      <c r="AV18" s="25">
        <v>0.19058815907791099</v>
      </c>
      <c r="AW18" s="25">
        <v>394.19955323370601</v>
      </c>
      <c r="AX18" s="25">
        <v>0.86313617178414503</v>
      </c>
      <c r="AY18" s="25">
        <v>1041.3129920648801</v>
      </c>
      <c r="AZ18" s="25">
        <v>0.78466909924657002</v>
      </c>
      <c r="BA18" s="25">
        <v>23.265446892971099</v>
      </c>
      <c r="BB18" s="25">
        <v>437.845438052877</v>
      </c>
      <c r="BC18" s="25">
        <v>0.706202301845819</v>
      </c>
      <c r="BD18" s="25">
        <v>0</v>
      </c>
      <c r="BE18" s="25">
        <v>75.881438208303607</v>
      </c>
      <c r="BF18" s="25">
        <v>7848.7521470335696</v>
      </c>
      <c r="BG18" s="25">
        <v>7846.9165250061396</v>
      </c>
      <c r="BH18" s="25">
        <v>1.83562202743211</v>
      </c>
      <c r="BI18" s="25">
        <v>0.88667647569128605</v>
      </c>
      <c r="BJ18" s="25">
        <v>0</v>
      </c>
      <c r="BK18" s="25">
        <v>192.24396541940101</v>
      </c>
      <c r="BL18" s="25">
        <v>7.37589085037781</v>
      </c>
      <c r="BM18" s="25">
        <v>2900.9225462943</v>
      </c>
      <c r="BN18" s="25">
        <v>11.7700400394627</v>
      </c>
      <c r="BO18" s="25">
        <v>14.908712654971101</v>
      </c>
      <c r="BP18" s="25">
        <v>4144.6230457955098</v>
      </c>
      <c r="BQ18" s="25">
        <v>128.224545669685</v>
      </c>
      <c r="BR18" s="25">
        <v>2.6678752706448998</v>
      </c>
      <c r="BS18" s="25">
        <v>32.171441478750197</v>
      </c>
      <c r="BT18" s="25">
        <v>0</v>
      </c>
      <c r="BU18" s="25">
        <v>197.78199083274001</v>
      </c>
      <c r="BV18" s="25">
        <v>48.310392865768002</v>
      </c>
      <c r="BW18" s="25">
        <v>0</v>
      </c>
      <c r="BX18" s="25">
        <v>0</v>
      </c>
      <c r="BY18" s="25">
        <v>166.74268004157801</v>
      </c>
      <c r="BZ18" s="91">
        <v>0</v>
      </c>
      <c r="CA18" s="25">
        <v>0</v>
      </c>
      <c r="CB18" s="25">
        <v>9046.7036818289507</v>
      </c>
      <c r="CC18" s="25">
        <v>59.023269995749402</v>
      </c>
      <c r="CE18" s="22">
        <f t="shared" si="0"/>
        <v>7.8174477080057547E-3</v>
      </c>
      <c r="CF18" s="22">
        <f t="shared" si="1"/>
        <v>1.0030985725529419E-2</v>
      </c>
      <c r="CG18" s="22">
        <f t="shared" si="2"/>
        <v>8.1112345208815152E-3</v>
      </c>
      <c r="CH18" s="22">
        <f t="shared" si="3"/>
        <v>8.7716393045948506E-3</v>
      </c>
      <c r="CI18" s="22">
        <f t="shared" si="4"/>
        <v>8.7727860088192642E-3</v>
      </c>
      <c r="CJ18" s="22">
        <f t="shared" si="5"/>
        <v>7.1672915676803811E-3</v>
      </c>
      <c r="CK18" s="22">
        <f t="shared" si="6"/>
        <v>7.2316787677789811E-3</v>
      </c>
      <c r="CL18" s="22">
        <f t="shared" si="7"/>
        <v>1.08614577244586E-2</v>
      </c>
      <c r="CM18" s="22">
        <f t="shared" si="8"/>
        <v>6.3373211205242971E-3</v>
      </c>
      <c r="CN18" s="22">
        <f t="shared" si="9"/>
        <v>9.2519840034446747E-3</v>
      </c>
      <c r="CO18" s="22">
        <f t="shared" si="10"/>
        <v>1.2040076006152683E-2</v>
      </c>
      <c r="CP18" s="22">
        <f t="shared" si="11"/>
        <v>7.5993129231212561E-3</v>
      </c>
      <c r="CQ18" s="22">
        <f t="shared" si="12"/>
        <v>9.848720015468564E-3</v>
      </c>
    </row>
    <row r="19" spans="1:95" x14ac:dyDescent="0.25">
      <c r="A19" s="91" t="s">
        <v>18</v>
      </c>
      <c r="B19" s="91">
        <v>10769.259495</v>
      </c>
      <c r="C19" s="91">
        <v>88.476159495000005</v>
      </c>
      <c r="D19" s="91">
        <v>186.89355555</v>
      </c>
      <c r="E19" s="91">
        <v>1431.4717559000001</v>
      </c>
      <c r="F19" s="91">
        <v>1428.6436053</v>
      </c>
      <c r="G19" s="91">
        <v>29.934275586999998</v>
      </c>
      <c r="H19" s="91">
        <v>1614.8384369</v>
      </c>
      <c r="I19" s="91">
        <v>48.360126471999997</v>
      </c>
      <c r="J19" s="91">
        <v>74.535258744999993</v>
      </c>
      <c r="K19" s="91">
        <v>100.67574234999999</v>
      </c>
      <c r="L19" s="91">
        <v>4.9883125354000004</v>
      </c>
      <c r="M19" s="91">
        <v>12.176149611</v>
      </c>
      <c r="N19" s="91">
        <v>12.589739794</v>
      </c>
      <c r="O19" s="25"/>
      <c r="P19" s="25" t="s">
        <v>18</v>
      </c>
      <c r="Q19" s="91">
        <v>0</v>
      </c>
      <c r="R19" s="25">
        <v>101.448236230514</v>
      </c>
      <c r="S19" s="25">
        <v>5.0651719517966001</v>
      </c>
      <c r="T19" s="25">
        <v>49.050295793505903</v>
      </c>
      <c r="U19" s="25">
        <v>49.050295793505903</v>
      </c>
      <c r="V19" s="25">
        <v>283.88070255748198</v>
      </c>
      <c r="W19" s="91">
        <v>0</v>
      </c>
      <c r="X19" s="25">
        <v>75.166082913127696</v>
      </c>
      <c r="Y19" s="25">
        <v>12.2994364176904</v>
      </c>
      <c r="Z19" s="25">
        <v>558.28176598682501</v>
      </c>
      <c r="AA19" s="25">
        <v>10882.8110573256</v>
      </c>
      <c r="AB19" s="25">
        <v>151.64507890000101</v>
      </c>
      <c r="AC19" s="25">
        <v>58.0005618841938</v>
      </c>
      <c r="AD19" s="25">
        <v>95.120889903574394</v>
      </c>
      <c r="AE19" s="25">
        <v>0</v>
      </c>
      <c r="AF19" s="91">
        <v>0</v>
      </c>
      <c r="AG19" s="25">
        <v>101.916031275213</v>
      </c>
      <c r="AH19" s="25">
        <v>101.916031275213</v>
      </c>
      <c r="AI19" s="25">
        <v>0</v>
      </c>
      <c r="AJ19" s="25">
        <v>36.896145466401002</v>
      </c>
      <c r="AK19" s="25">
        <v>5.5556088242920598</v>
      </c>
      <c r="AL19" s="91">
        <v>432.26394603698799</v>
      </c>
      <c r="AM19" s="25">
        <v>30.702016370632201</v>
      </c>
      <c r="AN19" s="25">
        <v>0</v>
      </c>
      <c r="AO19" s="25">
        <v>12.7632388973365</v>
      </c>
      <c r="AP19" s="25">
        <v>89.6681166795086</v>
      </c>
      <c r="AQ19" s="25">
        <v>0</v>
      </c>
      <c r="AR19" s="91">
        <v>1790.09011389077</v>
      </c>
      <c r="AS19" s="25">
        <v>169.98090347834199</v>
      </c>
      <c r="AT19" s="25">
        <v>18.886776946400101</v>
      </c>
      <c r="AU19" s="25">
        <v>188.86768042474199</v>
      </c>
      <c r="AV19" s="25">
        <v>3.4170455323327603E-2</v>
      </c>
      <c r="AW19" s="25">
        <v>70.675852310879193</v>
      </c>
      <c r="AX19" s="25">
        <v>0.15899664422361401</v>
      </c>
      <c r="AY19" s="25">
        <v>186.69646188265301</v>
      </c>
      <c r="AZ19" s="25">
        <v>0.144542401891565</v>
      </c>
      <c r="BA19" s="25">
        <v>4.2856829004006904</v>
      </c>
      <c r="BB19" s="25">
        <v>80.654650432932598</v>
      </c>
      <c r="BC19" s="25">
        <v>0.13008818198052199</v>
      </c>
      <c r="BD19" s="25">
        <v>0</v>
      </c>
      <c r="BE19" s="25">
        <v>13.9779668143763</v>
      </c>
      <c r="BF19" s="25">
        <v>1448.3051183872301</v>
      </c>
      <c r="BG19" s="25">
        <v>1445.4651047772099</v>
      </c>
      <c r="BH19" s="25">
        <v>2.8400136100189002</v>
      </c>
      <c r="BI19" s="25">
        <v>0.16333290596736</v>
      </c>
      <c r="BJ19" s="25">
        <v>0</v>
      </c>
      <c r="BK19" s="25">
        <v>35.412883695166897</v>
      </c>
      <c r="BL19" s="25">
        <v>1.35869799158936</v>
      </c>
      <c r="BM19" s="25">
        <v>534.37325467241999</v>
      </c>
      <c r="BN19" s="25">
        <v>2.1681360596791102</v>
      </c>
      <c r="BO19" s="25">
        <v>2.7463048108158699</v>
      </c>
      <c r="BP19" s="25">
        <v>763.47288451638804</v>
      </c>
      <c r="BQ19" s="25">
        <v>22.9893158734608</v>
      </c>
      <c r="BR19" s="25">
        <v>0.491444158798922</v>
      </c>
      <c r="BS19" s="25">
        <v>5.92623859058516</v>
      </c>
      <c r="BT19" s="25">
        <v>0</v>
      </c>
      <c r="BU19" s="25">
        <v>30.2437103893913</v>
      </c>
      <c r="BV19" s="25">
        <v>8.6615434317015794</v>
      </c>
      <c r="BW19" s="25">
        <v>0</v>
      </c>
      <c r="BX19" s="25">
        <v>0</v>
      </c>
      <c r="BY19" s="25">
        <v>29.8952007315301</v>
      </c>
      <c r="BZ19" s="91">
        <v>0</v>
      </c>
      <c r="CA19" s="25">
        <v>0</v>
      </c>
      <c r="CB19" s="25">
        <v>1630.3104106549299</v>
      </c>
      <c r="CC19" s="25">
        <v>10.582251020152301</v>
      </c>
      <c r="CE19" s="22">
        <f t="shared" si="0"/>
        <v>1.0544045519408265E-2</v>
      </c>
      <c r="CF19" s="22">
        <f t="shared" si="1"/>
        <v>1.3472071926629633E-2</v>
      </c>
      <c r="CG19" s="22">
        <f t="shared" si="2"/>
        <v>1.056283010365142E-2</v>
      </c>
      <c r="CH19" s="22">
        <f t="shared" si="3"/>
        <v>1.1759479303625172E-2</v>
      </c>
      <c r="CI19" s="22">
        <f t="shared" si="4"/>
        <v>1.1774454744910028E-2</v>
      </c>
      <c r="CJ19" s="22">
        <f t="shared" si="5"/>
        <v>1.0337140162018293E-2</v>
      </c>
      <c r="CK19" s="22">
        <f t="shared" si="6"/>
        <v>9.5811279948422416E-3</v>
      </c>
      <c r="CL19" s="22">
        <f t="shared" si="7"/>
        <v>1.427145402329554E-2</v>
      </c>
      <c r="CM19" s="22">
        <f t="shared" si="8"/>
        <v>8.4634329946566365E-3</v>
      </c>
      <c r="CN19" s="22">
        <f t="shared" si="9"/>
        <v>1.2319640225757005E-2</v>
      </c>
      <c r="CO19" s="22">
        <f t="shared" si="10"/>
        <v>1.5407899134458801E-2</v>
      </c>
      <c r="CP19" s="22">
        <f t="shared" si="11"/>
        <v>1.0125270354679453E-2</v>
      </c>
      <c r="CQ19" s="22">
        <f t="shared" si="12"/>
        <v>1.3780991996290966E-2</v>
      </c>
    </row>
    <row r="20" spans="1:95" x14ac:dyDescent="0.25">
      <c r="A20" s="91" t="s">
        <v>19</v>
      </c>
      <c r="B20" s="91">
        <v>54853.878280999998</v>
      </c>
      <c r="C20" s="91">
        <v>372.51477365</v>
      </c>
      <c r="D20" s="91">
        <v>918.17444327999999</v>
      </c>
      <c r="E20" s="91">
        <v>7410.3733357000001</v>
      </c>
      <c r="F20" s="91">
        <v>7410.3733357000001</v>
      </c>
      <c r="G20" s="91">
        <v>242.01231021999999</v>
      </c>
      <c r="H20" s="91">
        <v>7933.4477287</v>
      </c>
      <c r="I20" s="91">
        <v>188.18800227</v>
      </c>
      <c r="J20" s="91">
        <v>422.87756776999998</v>
      </c>
      <c r="K20" s="91">
        <v>407.11100563999997</v>
      </c>
      <c r="L20" s="91">
        <v>15.641477446</v>
      </c>
      <c r="M20" s="91">
        <v>43.018764765</v>
      </c>
      <c r="N20" s="91">
        <v>70.616994911000006</v>
      </c>
      <c r="O20" s="25"/>
      <c r="P20" s="25" t="s">
        <v>19</v>
      </c>
      <c r="Q20" s="91">
        <v>0</v>
      </c>
      <c r="R20" s="25">
        <v>501.763230737453</v>
      </c>
      <c r="S20" s="25">
        <v>15.787384066118801</v>
      </c>
      <c r="T20" s="25">
        <v>189.643623771509</v>
      </c>
      <c r="U20" s="25">
        <v>189.643623771509</v>
      </c>
      <c r="V20" s="25">
        <v>1404.07420801269</v>
      </c>
      <c r="W20" s="91">
        <v>0</v>
      </c>
      <c r="X20" s="25">
        <v>424.92867142426502</v>
      </c>
      <c r="Y20" s="25">
        <v>43.277238259287699</v>
      </c>
      <c r="Z20" s="25">
        <v>2761.26232753469</v>
      </c>
      <c r="AA20" s="25">
        <v>55165.097232427703</v>
      </c>
      <c r="AB20" s="25">
        <v>750.03697586990495</v>
      </c>
      <c r="AC20" s="25">
        <v>286.87093688503103</v>
      </c>
      <c r="AD20" s="25">
        <v>470.46820744477202</v>
      </c>
      <c r="AE20" s="25">
        <v>0</v>
      </c>
      <c r="AF20" s="91">
        <v>0</v>
      </c>
      <c r="AG20" s="25">
        <v>409.816494813573</v>
      </c>
      <c r="AH20" s="25">
        <v>409.816494813573</v>
      </c>
      <c r="AI20" s="25">
        <v>0</v>
      </c>
      <c r="AJ20" s="25">
        <v>182.48838170783199</v>
      </c>
      <c r="AK20" s="25">
        <v>27.478064297498001</v>
      </c>
      <c r="AL20" s="91">
        <v>2137.9776916701198</v>
      </c>
      <c r="AM20" s="25">
        <v>151.852305805188</v>
      </c>
      <c r="AN20" s="25">
        <v>0</v>
      </c>
      <c r="AO20" s="25">
        <v>71.056938743997904</v>
      </c>
      <c r="AP20" s="25">
        <v>375.17947676603899</v>
      </c>
      <c r="AQ20" s="25">
        <v>0</v>
      </c>
      <c r="AR20" s="91">
        <v>8767.6513501656209</v>
      </c>
      <c r="AS20" s="25">
        <v>830.92072048148896</v>
      </c>
      <c r="AT20" s="25">
        <v>92.324532475735296</v>
      </c>
      <c r="AU20" s="25">
        <v>923.24525295722401</v>
      </c>
      <c r="AV20" s="25">
        <v>0.169007087238424</v>
      </c>
      <c r="AW20" s="25">
        <v>349.56293876381301</v>
      </c>
      <c r="AX20" s="25">
        <v>0.82016327276134404</v>
      </c>
      <c r="AY20" s="25">
        <v>923.40110180095598</v>
      </c>
      <c r="AZ20" s="25">
        <v>0.74560263970413898</v>
      </c>
      <c r="BA20" s="25">
        <v>22.107126473651999</v>
      </c>
      <c r="BB20" s="25">
        <v>416.04641776484402</v>
      </c>
      <c r="BC20" s="25">
        <v>0.67104261721699499</v>
      </c>
      <c r="BD20" s="25">
        <v>0</v>
      </c>
      <c r="BE20" s="25">
        <v>72.103529522644195</v>
      </c>
      <c r="BF20" s="25">
        <v>7456.2408630125001</v>
      </c>
      <c r="BG20" s="25">
        <v>7456.2408630125001</v>
      </c>
      <c r="BH20" s="25">
        <v>0</v>
      </c>
      <c r="BI20" s="25">
        <v>0.84253143074455505</v>
      </c>
      <c r="BJ20" s="25">
        <v>0</v>
      </c>
      <c r="BK20" s="25">
        <v>182.67267933221899</v>
      </c>
      <c r="BL20" s="25">
        <v>7.0086658685934999</v>
      </c>
      <c r="BM20" s="25">
        <v>2756.4937808715899</v>
      </c>
      <c r="BN20" s="25">
        <v>11.1840432161025</v>
      </c>
      <c r="BO20" s="25">
        <v>14.166450978576499</v>
      </c>
      <c r="BP20" s="25">
        <v>3938.2740620711302</v>
      </c>
      <c r="BQ20" s="25">
        <v>113.70517867077599</v>
      </c>
      <c r="BR20" s="25">
        <v>2.5350502245958602</v>
      </c>
      <c r="BS20" s="25">
        <v>30.5697167281205</v>
      </c>
      <c r="BT20" s="25">
        <v>0</v>
      </c>
      <c r="BU20" s="25">
        <v>243.22215966092901</v>
      </c>
      <c r="BV20" s="25">
        <v>42.840013218195502</v>
      </c>
      <c r="BW20" s="25">
        <v>0</v>
      </c>
      <c r="BX20" s="25">
        <v>0</v>
      </c>
      <c r="BY20" s="25">
        <v>147.861796324539</v>
      </c>
      <c r="BZ20" s="91">
        <v>0</v>
      </c>
      <c r="CA20" s="25">
        <v>0</v>
      </c>
      <c r="CB20" s="25">
        <v>7977.3859859896202</v>
      </c>
      <c r="CC20" s="25">
        <v>52.339849643168698</v>
      </c>
      <c r="CE20" s="22">
        <f t="shared" si="0"/>
        <v>5.6735997741750119E-3</v>
      </c>
      <c r="CF20" s="22">
        <f t="shared" si="1"/>
        <v>7.1532817072716736E-3</v>
      </c>
      <c r="CG20" s="22">
        <f t="shared" si="2"/>
        <v>5.5227083636847224E-3</v>
      </c>
      <c r="CH20" s="22">
        <f t="shared" si="3"/>
        <v>6.1896378542130818E-3</v>
      </c>
      <c r="CI20" s="22">
        <f t="shared" si="4"/>
        <v>6.1896378542130818E-3</v>
      </c>
      <c r="CJ20" s="22">
        <f t="shared" si="5"/>
        <v>4.9991235562736975E-3</v>
      </c>
      <c r="CK20" s="22">
        <f t="shared" si="6"/>
        <v>5.538355932020499E-3</v>
      </c>
      <c r="CL20" s="22">
        <f t="shared" si="7"/>
        <v>7.7349325352876032E-3</v>
      </c>
      <c r="CM20" s="22">
        <f t="shared" si="8"/>
        <v>4.8503486838550273E-3</v>
      </c>
      <c r="CN20" s="22">
        <f t="shared" si="9"/>
        <v>6.6455810235831287E-3</v>
      </c>
      <c r="CO20" s="22">
        <f t="shared" si="10"/>
        <v>9.3281865873938649E-3</v>
      </c>
      <c r="CP20" s="22">
        <f t="shared" si="11"/>
        <v>6.0083894946698427E-3</v>
      </c>
      <c r="CQ20" s="22">
        <f t="shared" si="12"/>
        <v>6.229999358544889E-3</v>
      </c>
    </row>
    <row r="21" spans="1:95" x14ac:dyDescent="0.25">
      <c r="A21" s="91" t="s">
        <v>20</v>
      </c>
      <c r="B21" s="91">
        <v>40229.728666000003</v>
      </c>
      <c r="C21" s="91">
        <v>333.96530095000003</v>
      </c>
      <c r="D21" s="91">
        <v>691.23526956000001</v>
      </c>
      <c r="E21" s="91">
        <v>5335.867115</v>
      </c>
      <c r="F21" s="91">
        <v>5333.5149493999998</v>
      </c>
      <c r="G21" s="91">
        <v>127.35800877</v>
      </c>
      <c r="H21" s="91">
        <v>5916.5170239999998</v>
      </c>
      <c r="I21" s="91">
        <v>179.21397175000001</v>
      </c>
      <c r="J21" s="91">
        <v>279.88728889999999</v>
      </c>
      <c r="K21" s="91">
        <v>372.30580402999999</v>
      </c>
      <c r="L21" s="91">
        <v>18.272682034999999</v>
      </c>
      <c r="M21" s="91">
        <v>44.215406516000002</v>
      </c>
      <c r="N21" s="91">
        <v>53.091851896000001</v>
      </c>
      <c r="O21" s="25"/>
      <c r="P21" s="25" t="s">
        <v>20</v>
      </c>
      <c r="Q21" s="91">
        <v>0</v>
      </c>
      <c r="R21" s="25">
        <v>369.76797008391401</v>
      </c>
      <c r="S21" s="25">
        <v>18.528741074531499</v>
      </c>
      <c r="T21" s="25">
        <v>181.49738342483201</v>
      </c>
      <c r="U21" s="25">
        <v>181.49738342483201</v>
      </c>
      <c r="V21" s="25">
        <v>1034.71495579051</v>
      </c>
      <c r="W21" s="91">
        <v>0</v>
      </c>
      <c r="X21" s="25">
        <v>281.80343134261102</v>
      </c>
      <c r="Y21" s="25">
        <v>44.590704313294403</v>
      </c>
      <c r="Z21" s="25">
        <v>2034.8780511700099</v>
      </c>
      <c r="AA21" s="25">
        <v>40590.846102358497</v>
      </c>
      <c r="AB21" s="25">
        <v>552.73044702186701</v>
      </c>
      <c r="AC21" s="25">
        <v>211.40579811226999</v>
      </c>
      <c r="AD21" s="25">
        <v>346.70564779336001</v>
      </c>
      <c r="AE21" s="25">
        <v>0</v>
      </c>
      <c r="AF21" s="91">
        <v>0</v>
      </c>
      <c r="AG21" s="25">
        <v>376.28460600088903</v>
      </c>
      <c r="AH21" s="25">
        <v>376.28460600088903</v>
      </c>
      <c r="AI21" s="25">
        <v>0</v>
      </c>
      <c r="AJ21" s="25">
        <v>134.48256641605801</v>
      </c>
      <c r="AK21" s="25">
        <v>20.2496123921253</v>
      </c>
      <c r="AL21" s="91">
        <v>1575.5562472864799</v>
      </c>
      <c r="AM21" s="25">
        <v>111.90563590948901</v>
      </c>
      <c r="AN21" s="25">
        <v>0</v>
      </c>
      <c r="AO21" s="25">
        <v>53.677460012102699</v>
      </c>
      <c r="AP21" s="25">
        <v>337.89824462946598</v>
      </c>
      <c r="AQ21" s="25">
        <v>0</v>
      </c>
      <c r="AR21" s="91">
        <v>6547.20733279461</v>
      </c>
      <c r="AS21" s="25">
        <v>627.65588570215004</v>
      </c>
      <c r="AT21" s="25">
        <v>69.739531912246804</v>
      </c>
      <c r="AU21" s="25">
        <v>697.39541761439705</v>
      </c>
      <c r="AV21" s="25">
        <v>0.12454765930553301</v>
      </c>
      <c r="AW21" s="25">
        <v>257.60600581043002</v>
      </c>
      <c r="AX21" s="25">
        <v>0.59273177235089503</v>
      </c>
      <c r="AY21" s="25">
        <v>680.48895045035101</v>
      </c>
      <c r="AZ21" s="25">
        <v>0.53884718133581699</v>
      </c>
      <c r="BA21" s="25">
        <v>15.9768132523178</v>
      </c>
      <c r="BB21" s="25">
        <v>300.676556864448</v>
      </c>
      <c r="BC21" s="25">
        <v>0.48496198371899901</v>
      </c>
      <c r="BD21" s="25">
        <v>0</v>
      </c>
      <c r="BE21" s="25">
        <v>52.109188895333197</v>
      </c>
      <c r="BF21" s="25">
        <v>5390.9804213402103</v>
      </c>
      <c r="BG21" s="25">
        <v>5388.62287701277</v>
      </c>
      <c r="BH21" s="25">
        <v>2.35754432744148</v>
      </c>
      <c r="BI21" s="25">
        <v>0.608897168604145</v>
      </c>
      <c r="BJ21" s="25">
        <v>0</v>
      </c>
      <c r="BK21" s="25">
        <v>132.01749514159999</v>
      </c>
      <c r="BL21" s="25">
        <v>5.0651589284448599</v>
      </c>
      <c r="BM21" s="25">
        <v>1992.11734321058</v>
      </c>
      <c r="BN21" s="25">
        <v>8.0827029364484702</v>
      </c>
      <c r="BO21" s="25">
        <v>10.238089488585601</v>
      </c>
      <c r="BP21" s="25">
        <v>2846.18928370807</v>
      </c>
      <c r="BQ21" s="25">
        <v>83.793590512319597</v>
      </c>
      <c r="BR21" s="25">
        <v>1.8320797626729399</v>
      </c>
      <c r="BS21" s="25">
        <v>22.092726718260799</v>
      </c>
      <c r="BT21" s="25">
        <v>0</v>
      </c>
      <c r="BU21" s="25">
        <v>128.40228420358301</v>
      </c>
      <c r="BV21" s="25">
        <v>31.5704235412598</v>
      </c>
      <c r="BW21" s="25">
        <v>0</v>
      </c>
      <c r="BX21" s="25">
        <v>0</v>
      </c>
      <c r="BY21" s="25">
        <v>108.964881509233</v>
      </c>
      <c r="BZ21" s="91">
        <v>0</v>
      </c>
      <c r="CA21" s="25">
        <v>0</v>
      </c>
      <c r="CB21" s="25">
        <v>5964.8233972135404</v>
      </c>
      <c r="CC21" s="25">
        <v>38.571193371949697</v>
      </c>
      <c r="CE21" s="22">
        <f t="shared" si="0"/>
        <v>8.9763825989632173E-3</v>
      </c>
      <c r="CF21" s="22">
        <f t="shared" si="1"/>
        <v>1.1776503931031969E-2</v>
      </c>
      <c r="CG21" s="22">
        <f t="shared" si="2"/>
        <v>8.911796497765849E-3</v>
      </c>
      <c r="CH21" s="22">
        <f t="shared" si="3"/>
        <v>1.0328837872532051E-2</v>
      </c>
      <c r="CI21" s="22">
        <f t="shared" si="4"/>
        <v>1.0332384578573214E-2</v>
      </c>
      <c r="CJ21" s="22">
        <f t="shared" si="5"/>
        <v>8.1995270157599713E-3</v>
      </c>
      <c r="CK21" s="22">
        <f t="shared" si="6"/>
        <v>8.1646639429226141E-3</v>
      </c>
      <c r="CL21" s="22">
        <f t="shared" si="7"/>
        <v>1.2741259247450362E-2</v>
      </c>
      <c r="CM21" s="22">
        <f t="shared" si="8"/>
        <v>6.8461217018527957E-3</v>
      </c>
      <c r="CN21" s="22">
        <f t="shared" si="9"/>
        <v>1.0686918999974628E-2</v>
      </c>
      <c r="CO21" s="22">
        <f t="shared" si="10"/>
        <v>1.4013215960363005E-2</v>
      </c>
      <c r="CP21" s="22">
        <f t="shared" si="11"/>
        <v>8.4879418027875384E-3</v>
      </c>
      <c r="CQ21" s="22">
        <f t="shared" si="12"/>
        <v>1.1030093982214589E-2</v>
      </c>
    </row>
    <row r="22" spans="1:95" x14ac:dyDescent="0.25">
      <c r="A22" s="91" t="s">
        <v>129</v>
      </c>
      <c r="B22" s="91">
        <v>35380.341874999998</v>
      </c>
      <c r="C22" s="91">
        <v>276.47790678000001</v>
      </c>
      <c r="D22" s="91">
        <v>711.81814268000005</v>
      </c>
      <c r="E22" s="91">
        <v>4739.9538891000002</v>
      </c>
      <c r="F22" s="91">
        <v>4728.6956498999998</v>
      </c>
      <c r="G22" s="91">
        <v>120.25029453000001</v>
      </c>
      <c r="H22" s="91">
        <v>5013.9747024999997</v>
      </c>
      <c r="I22" s="91">
        <v>152.32896392999999</v>
      </c>
      <c r="J22" s="91">
        <v>247.62794708999999</v>
      </c>
      <c r="K22" s="91">
        <v>323.25415319000001</v>
      </c>
      <c r="L22" s="91">
        <v>14.516495365999999</v>
      </c>
      <c r="M22" s="91">
        <v>34.149994155999998</v>
      </c>
      <c r="N22" s="91">
        <v>50.243424750000003</v>
      </c>
      <c r="O22" s="25"/>
      <c r="P22" s="25" t="s">
        <v>129</v>
      </c>
      <c r="Q22" s="91">
        <v>0</v>
      </c>
      <c r="R22" s="25">
        <v>311.522657041912</v>
      </c>
      <c r="S22" s="25">
        <v>14.7138542784874</v>
      </c>
      <c r="T22" s="25">
        <v>154.12279221822999</v>
      </c>
      <c r="U22" s="25">
        <v>154.12279221822999</v>
      </c>
      <c r="V22" s="25">
        <v>871.72763684270501</v>
      </c>
      <c r="W22" s="91">
        <v>0</v>
      </c>
      <c r="X22" s="25">
        <v>249.23545211707099</v>
      </c>
      <c r="Y22" s="25">
        <v>34.4429035336791</v>
      </c>
      <c r="Z22" s="25">
        <v>1714.3460796029301</v>
      </c>
      <c r="AA22" s="25">
        <v>35674.425980544198</v>
      </c>
      <c r="AB22" s="25">
        <v>465.66477101849898</v>
      </c>
      <c r="AC22" s="25">
        <v>178.10552007778901</v>
      </c>
      <c r="AD22" s="25">
        <v>292.092890354193</v>
      </c>
      <c r="AE22" s="25">
        <v>0</v>
      </c>
      <c r="AF22" s="91">
        <v>0</v>
      </c>
      <c r="AG22" s="25">
        <v>326.426960311362</v>
      </c>
      <c r="AH22" s="25">
        <v>326.426960311362</v>
      </c>
      <c r="AI22" s="25">
        <v>0</v>
      </c>
      <c r="AJ22" s="25">
        <v>113.299009534931</v>
      </c>
      <c r="AK22" s="25">
        <v>17.059900618920398</v>
      </c>
      <c r="AL22" s="91">
        <v>1327.3756547933899</v>
      </c>
      <c r="AM22" s="25">
        <v>94.278428292189503</v>
      </c>
      <c r="AN22" s="25">
        <v>0</v>
      </c>
      <c r="AO22" s="25">
        <v>50.720834944162903</v>
      </c>
      <c r="AP22" s="25">
        <v>279.56348382490802</v>
      </c>
      <c r="AQ22" s="25">
        <v>0</v>
      </c>
      <c r="AR22" s="91">
        <v>5543.8390806726302</v>
      </c>
      <c r="AS22" s="25">
        <v>645.38235750348599</v>
      </c>
      <c r="AT22" s="25">
        <v>71.709167993297896</v>
      </c>
      <c r="AU22" s="25">
        <v>717.09152549678402</v>
      </c>
      <c r="AV22" s="25">
        <v>0.10492902376233799</v>
      </c>
      <c r="AW22" s="25">
        <v>217.028097008548</v>
      </c>
      <c r="AX22" s="25">
        <v>0.52504295926409705</v>
      </c>
      <c r="AY22" s="25">
        <v>573.29891316913302</v>
      </c>
      <c r="AZ22" s="25">
        <v>0.47731175813092103</v>
      </c>
      <c r="BA22" s="25">
        <v>14.152291893274199</v>
      </c>
      <c r="BB22" s="25">
        <v>266.339909312874</v>
      </c>
      <c r="BC22" s="25">
        <v>0.42958061674300102</v>
      </c>
      <c r="BD22" s="25">
        <v>0</v>
      </c>
      <c r="BE22" s="25">
        <v>46.158425874545898</v>
      </c>
      <c r="BF22" s="25">
        <v>4784.5400859702504</v>
      </c>
      <c r="BG22" s="25">
        <v>4773.25285941522</v>
      </c>
      <c r="BH22" s="25">
        <v>11.2872265550356</v>
      </c>
      <c r="BI22" s="25">
        <v>0.53936226613094296</v>
      </c>
      <c r="BJ22" s="25">
        <v>0</v>
      </c>
      <c r="BK22" s="25">
        <v>116.94134402464699</v>
      </c>
      <c r="BL22" s="25">
        <v>4.4867296152383398</v>
      </c>
      <c r="BM22" s="25">
        <v>1764.6212048038699</v>
      </c>
      <c r="BN22" s="25">
        <v>7.1596757482762596</v>
      </c>
      <c r="BO22" s="25">
        <v>9.0689178857675099</v>
      </c>
      <c r="BP22" s="25">
        <v>2521.1604222953401</v>
      </c>
      <c r="BQ22" s="25">
        <v>70.5945334936075</v>
      </c>
      <c r="BR22" s="25">
        <v>1.62285901232934</v>
      </c>
      <c r="BS22" s="25">
        <v>19.5697813487877</v>
      </c>
      <c r="BT22" s="25">
        <v>0</v>
      </c>
      <c r="BU22" s="25">
        <v>121.13433878382</v>
      </c>
      <c r="BV22" s="25">
        <v>26.597476328170099</v>
      </c>
      <c r="BW22" s="25">
        <v>0</v>
      </c>
      <c r="BX22" s="25">
        <v>0</v>
      </c>
      <c r="BY22" s="25">
        <v>91.8008264336313</v>
      </c>
      <c r="BZ22" s="91">
        <v>0</v>
      </c>
      <c r="CA22" s="25">
        <v>0</v>
      </c>
      <c r="CB22" s="25">
        <v>5053.19930278829</v>
      </c>
      <c r="CC22" s="25">
        <v>32.495478059724299</v>
      </c>
      <c r="CE22" s="22">
        <f t="shared" si="0"/>
        <v>8.3120764232072503E-3</v>
      </c>
      <c r="CF22" s="22">
        <f t="shared" si="1"/>
        <v>1.1160302393938743E-2</v>
      </c>
      <c r="CG22" s="22">
        <f t="shared" si="2"/>
        <v>7.4083287578617244E-3</v>
      </c>
      <c r="CH22" s="22">
        <f t="shared" si="3"/>
        <v>9.4064621541531529E-3</v>
      </c>
      <c r="CI22" s="22">
        <f t="shared" si="4"/>
        <v>9.4227272834026526E-3</v>
      </c>
      <c r="CJ22" s="22">
        <f t="shared" si="5"/>
        <v>7.351701359861889E-3</v>
      </c>
      <c r="CK22" s="22">
        <f t="shared" si="6"/>
        <v>7.8230550841695799E-3</v>
      </c>
      <c r="CL22" s="22">
        <f t="shared" si="7"/>
        <v>1.1776015814394459E-2</v>
      </c>
      <c r="CM22" s="22">
        <f t="shared" si="8"/>
        <v>6.4916139149946359E-3</v>
      </c>
      <c r="CN22" s="22">
        <f t="shared" si="9"/>
        <v>9.8152091475127764E-3</v>
      </c>
      <c r="CO22" s="22">
        <f t="shared" si="10"/>
        <v>1.3595493093301807E-2</v>
      </c>
      <c r="CP22" s="22">
        <f t="shared" si="11"/>
        <v>8.5771428346683703E-3</v>
      </c>
      <c r="CQ22" s="22">
        <f t="shared" si="12"/>
        <v>9.5019437177777145E-3</v>
      </c>
    </row>
    <row r="23" spans="1:95" x14ac:dyDescent="0.25">
      <c r="A23" s="91" t="s">
        <v>22</v>
      </c>
      <c r="B23" s="91">
        <v>77323.579947000006</v>
      </c>
      <c r="C23" s="91">
        <v>592.27620647000003</v>
      </c>
      <c r="D23" s="91">
        <v>1395.6311696</v>
      </c>
      <c r="E23" s="91">
        <v>10509.075031</v>
      </c>
      <c r="F23" s="91">
        <v>10498.052648000001</v>
      </c>
      <c r="G23" s="91">
        <v>296.69234723</v>
      </c>
      <c r="H23" s="91">
        <v>10721.532879</v>
      </c>
      <c r="I23" s="91">
        <v>322.39412370999997</v>
      </c>
      <c r="J23" s="91">
        <v>548.93179157999998</v>
      </c>
      <c r="K23" s="91">
        <v>669.29561673000001</v>
      </c>
      <c r="L23" s="91">
        <v>29.684992146999999</v>
      </c>
      <c r="M23" s="91">
        <v>67.114931479999996</v>
      </c>
      <c r="N23" s="91">
        <v>104.57033293000001</v>
      </c>
      <c r="O23" s="25"/>
      <c r="P23" s="25" t="s">
        <v>22</v>
      </c>
      <c r="Q23" s="91">
        <v>0</v>
      </c>
      <c r="R23" s="25">
        <v>667.67085435697402</v>
      </c>
      <c r="S23" s="25">
        <v>30.1203626678119</v>
      </c>
      <c r="T23" s="25">
        <v>326.54664539479899</v>
      </c>
      <c r="U23" s="25">
        <v>326.54664539479899</v>
      </c>
      <c r="V23" s="25">
        <v>1868.32955638768</v>
      </c>
      <c r="W23" s="91">
        <v>0</v>
      </c>
      <c r="X23" s="25">
        <v>553.46961907648995</v>
      </c>
      <c r="Y23" s="25">
        <v>67.851782065880997</v>
      </c>
      <c r="Z23" s="25">
        <v>3674.2714962989899</v>
      </c>
      <c r="AA23" s="25">
        <v>78075.182850024998</v>
      </c>
      <c r="AB23" s="25">
        <v>998.03609507587601</v>
      </c>
      <c r="AC23" s="25">
        <v>381.72443080595798</v>
      </c>
      <c r="AD23" s="25">
        <v>626.02804063777398</v>
      </c>
      <c r="AE23" s="25">
        <v>0</v>
      </c>
      <c r="AF23" s="91">
        <v>0</v>
      </c>
      <c r="AG23" s="25">
        <v>677.07701431589601</v>
      </c>
      <c r="AH23" s="25">
        <v>677.07701431589601</v>
      </c>
      <c r="AI23" s="25">
        <v>0</v>
      </c>
      <c r="AJ23" s="25">
        <v>242.827933103296</v>
      </c>
      <c r="AK23" s="25">
        <v>36.563656379662497</v>
      </c>
      <c r="AL23" s="91">
        <v>2844.8975674285198</v>
      </c>
      <c r="AM23" s="25">
        <v>202.06199995723401</v>
      </c>
      <c r="AN23" s="25">
        <v>0</v>
      </c>
      <c r="AO23" s="25">
        <v>105.75127716236901</v>
      </c>
      <c r="AP23" s="25">
        <v>599.51754964235499</v>
      </c>
      <c r="AQ23" s="25">
        <v>0</v>
      </c>
      <c r="AR23" s="91">
        <v>11871.8714750574</v>
      </c>
      <c r="AS23" s="25">
        <v>1268.45050300655</v>
      </c>
      <c r="AT23" s="25">
        <v>140.93893082976399</v>
      </c>
      <c r="AU23" s="25">
        <v>1409.38943383631</v>
      </c>
      <c r="AV23" s="25">
        <v>0.224889158470616</v>
      </c>
      <c r="AW23" s="25">
        <v>465.14546338428698</v>
      </c>
      <c r="AX23" s="25">
        <v>1.16662254082684</v>
      </c>
      <c r="AY23" s="25">
        <v>1228.72290437328</v>
      </c>
      <c r="AZ23" s="25">
        <v>1.0605660190589501</v>
      </c>
      <c r="BA23" s="25">
        <v>31.4457831905289</v>
      </c>
      <c r="BB23" s="25">
        <v>591.79582582383898</v>
      </c>
      <c r="BC23" s="25">
        <v>0.95450952253399202</v>
      </c>
      <c r="BD23" s="25">
        <v>0</v>
      </c>
      <c r="BE23" s="25">
        <v>102.562043133429</v>
      </c>
      <c r="BF23" s="25">
        <v>10617.0473149386</v>
      </c>
      <c r="BG23" s="25">
        <v>10605.962933651101</v>
      </c>
      <c r="BH23" s="25">
        <v>11.0843812875175</v>
      </c>
      <c r="BI23" s="25">
        <v>1.19843962102547</v>
      </c>
      <c r="BJ23" s="25">
        <v>0</v>
      </c>
      <c r="BK23" s="25">
        <v>259.83867620716802</v>
      </c>
      <c r="BL23" s="25">
        <v>9.9693199774026198</v>
      </c>
      <c r="BM23" s="25">
        <v>3920.9129782128198</v>
      </c>
      <c r="BN23" s="25">
        <v>15.9084912128176</v>
      </c>
      <c r="BO23" s="25">
        <v>20.150758660140902</v>
      </c>
      <c r="BP23" s="25">
        <v>5601.90978962394</v>
      </c>
      <c r="BQ23" s="25">
        <v>151.30168355739499</v>
      </c>
      <c r="BR23" s="25">
        <v>3.6059237075128001</v>
      </c>
      <c r="BS23" s="25">
        <v>43.4832061980742</v>
      </c>
      <c r="BT23" s="25">
        <v>0</v>
      </c>
      <c r="BU23" s="25">
        <v>299.16212374058199</v>
      </c>
      <c r="BV23" s="25">
        <v>57.005036622750197</v>
      </c>
      <c r="BW23" s="25">
        <v>0</v>
      </c>
      <c r="BX23" s="25">
        <v>0</v>
      </c>
      <c r="BY23" s="25">
        <v>196.752065835407</v>
      </c>
      <c r="BZ23" s="91">
        <v>0</v>
      </c>
      <c r="CA23" s="25">
        <v>0</v>
      </c>
      <c r="CB23" s="25">
        <v>10820.2916553955</v>
      </c>
      <c r="CC23" s="25">
        <v>69.6459582654022</v>
      </c>
      <c r="CE23" s="22">
        <f t="shared" si="0"/>
        <v>9.7202289850025578E-3</v>
      </c>
      <c r="CF23" s="22">
        <f t="shared" si="1"/>
        <v>1.2226294241184831E-2</v>
      </c>
      <c r="CG23" s="22">
        <f t="shared" si="2"/>
        <v>9.8580947000869914E-3</v>
      </c>
      <c r="CH23" s="22">
        <f t="shared" si="3"/>
        <v>1.027419479070227E-2</v>
      </c>
      <c r="CI23" s="22">
        <f t="shared" si="4"/>
        <v>1.0279076441063387E-2</v>
      </c>
      <c r="CJ23" s="22">
        <f t="shared" si="5"/>
        <v>8.3243687733792118E-3</v>
      </c>
      <c r="CK23" s="22">
        <f t="shared" si="6"/>
        <v>9.2112552850475479E-3</v>
      </c>
      <c r="CL23" s="22">
        <f t="shared" si="7"/>
        <v>1.2880264804498389E-2</v>
      </c>
      <c r="CM23" s="22">
        <f t="shared" si="8"/>
        <v>8.2666509138205665E-3</v>
      </c>
      <c r="CN23" s="22">
        <f t="shared" si="9"/>
        <v>1.1626249136239435E-2</v>
      </c>
      <c r="CO23" s="22">
        <f t="shared" si="10"/>
        <v>1.4666351220709353E-2</v>
      </c>
      <c r="CP23" s="22">
        <f t="shared" si="11"/>
        <v>1.0978936722904646E-2</v>
      </c>
      <c r="CQ23" s="22">
        <f t="shared" si="12"/>
        <v>1.1293300874919579E-2</v>
      </c>
    </row>
    <row r="24" spans="1:95" x14ac:dyDescent="0.25">
      <c r="A24" s="91" t="s">
        <v>23</v>
      </c>
      <c r="B24" s="91">
        <v>239908.12826</v>
      </c>
      <c r="C24" s="91">
        <v>1750.7943275</v>
      </c>
      <c r="D24" s="91">
        <v>2772.8732942000001</v>
      </c>
      <c r="E24" s="91">
        <v>38441.906940000001</v>
      </c>
      <c r="F24" s="91">
        <v>38441.199221000003</v>
      </c>
      <c r="G24" s="91">
        <v>993.82659495999997</v>
      </c>
      <c r="H24" s="91">
        <v>37827.023866000003</v>
      </c>
      <c r="I24" s="91">
        <v>902.08845129999997</v>
      </c>
      <c r="J24" s="91">
        <v>1657.7768295000001</v>
      </c>
      <c r="K24" s="91">
        <v>1614.9877878</v>
      </c>
      <c r="L24" s="91">
        <v>87.552845344000005</v>
      </c>
      <c r="M24" s="91">
        <v>158.38508598000001</v>
      </c>
      <c r="N24" s="91">
        <v>220.98265029000001</v>
      </c>
      <c r="O24" s="25"/>
      <c r="P24" s="25" t="s">
        <v>23</v>
      </c>
      <c r="Q24" s="91">
        <v>0</v>
      </c>
      <c r="R24" s="25">
        <v>2460.9150248634301</v>
      </c>
      <c r="S24" s="25">
        <v>89.290827337442096</v>
      </c>
      <c r="T24" s="25">
        <v>917.92019713442096</v>
      </c>
      <c r="U24" s="25">
        <v>917.92019713442096</v>
      </c>
      <c r="V24" s="25">
        <v>6886.3307938339703</v>
      </c>
      <c r="W24" s="91">
        <v>0</v>
      </c>
      <c r="X24" s="25">
        <v>1673.35850077381</v>
      </c>
      <c r="Y24" s="25">
        <v>160.916714499791</v>
      </c>
      <c r="Z24" s="25">
        <v>13542.709173376301</v>
      </c>
      <c r="AA24" s="25">
        <v>242676.42659779399</v>
      </c>
      <c r="AB24" s="25">
        <v>3678.5821302980999</v>
      </c>
      <c r="AC24" s="25">
        <v>1406.9681638975001</v>
      </c>
      <c r="AD24" s="25">
        <v>2307.4277003826301</v>
      </c>
      <c r="AE24" s="25">
        <v>0</v>
      </c>
      <c r="AF24" s="91">
        <v>0</v>
      </c>
      <c r="AG24" s="25">
        <v>1642.43569707234</v>
      </c>
      <c r="AH24" s="25">
        <v>1642.43569707234</v>
      </c>
      <c r="AI24" s="25">
        <v>0</v>
      </c>
      <c r="AJ24" s="25">
        <v>895.02097736599706</v>
      </c>
      <c r="AK24" s="25">
        <v>134.76708714291399</v>
      </c>
      <c r="AL24" s="91">
        <v>10485.787792549199</v>
      </c>
      <c r="AM24" s="25">
        <v>744.76462345222603</v>
      </c>
      <c r="AN24" s="25">
        <v>0</v>
      </c>
      <c r="AO24" s="25">
        <v>224.90250299285401</v>
      </c>
      <c r="AP24" s="25">
        <v>1778.57135783175</v>
      </c>
      <c r="AQ24" s="25">
        <v>0</v>
      </c>
      <c r="AR24" s="91">
        <v>42087.158119567597</v>
      </c>
      <c r="AS24" s="25">
        <v>2533.3742943090901</v>
      </c>
      <c r="AT24" s="25">
        <v>281.48604796529901</v>
      </c>
      <c r="AU24" s="25">
        <v>2814.86034227439</v>
      </c>
      <c r="AV24" s="25">
        <v>0.82890156414361704</v>
      </c>
      <c r="AW24" s="25">
        <v>1714.44276550375</v>
      </c>
      <c r="AX24" s="25">
        <v>4.27654691953681</v>
      </c>
      <c r="AY24" s="25">
        <v>4528.8529009346003</v>
      </c>
      <c r="AZ24" s="25">
        <v>3.8877710974056998</v>
      </c>
      <c r="BA24" s="25">
        <v>115.272397217546</v>
      </c>
      <c r="BB24" s="25">
        <v>2169.3757540523702</v>
      </c>
      <c r="BC24" s="25">
        <v>3.4989928188847901</v>
      </c>
      <c r="BD24" s="25">
        <v>0</v>
      </c>
      <c r="BE24" s="25">
        <v>375.96678824826199</v>
      </c>
      <c r="BF24" s="25">
        <v>38879.523015148101</v>
      </c>
      <c r="BG24" s="25">
        <v>38878.810981108501</v>
      </c>
      <c r="BH24" s="25">
        <v>0.71203403954098599</v>
      </c>
      <c r="BI24" s="25">
        <v>4.3931808895649702</v>
      </c>
      <c r="BJ24" s="25">
        <v>0</v>
      </c>
      <c r="BK24" s="25">
        <v>952.50361090626404</v>
      </c>
      <c r="BL24" s="25">
        <v>36.5450376560458</v>
      </c>
      <c r="BM24" s="25">
        <v>14373.087891433301</v>
      </c>
      <c r="BN24" s="25">
        <v>58.316551761548098</v>
      </c>
      <c r="BO24" s="25">
        <v>73.867632227164194</v>
      </c>
      <c r="BP24" s="25">
        <v>20535.201803601201</v>
      </c>
      <c r="BQ24" s="25">
        <v>557.67091869762703</v>
      </c>
      <c r="BR24" s="25">
        <v>13.218419326267499</v>
      </c>
      <c r="BS24" s="25">
        <v>159.398602953091</v>
      </c>
      <c r="BT24" s="25">
        <v>0</v>
      </c>
      <c r="BU24" s="25">
        <v>1002.84068754752</v>
      </c>
      <c r="BV24" s="25">
        <v>210.110343874405</v>
      </c>
      <c r="BW24" s="25">
        <v>0</v>
      </c>
      <c r="BX24" s="25">
        <v>0</v>
      </c>
      <c r="BY24" s="25">
        <v>725.19336219364504</v>
      </c>
      <c r="BZ24" s="91">
        <v>0</v>
      </c>
      <c r="CA24" s="25">
        <v>0</v>
      </c>
      <c r="CB24" s="25">
        <v>38211.337014831501</v>
      </c>
      <c r="CC24" s="25">
        <v>256.70262150472399</v>
      </c>
      <c r="CE24" s="22">
        <f t="shared" si="0"/>
        <v>1.1538993521694513E-2</v>
      </c>
      <c r="CF24" s="22">
        <f t="shared" si="1"/>
        <v>1.58653874389766E-2</v>
      </c>
      <c r="CG24" s="22">
        <f t="shared" si="2"/>
        <v>1.5142072363066073E-2</v>
      </c>
      <c r="CH24" s="22">
        <f t="shared" si="3"/>
        <v>1.1383828482575797E-2</v>
      </c>
      <c r="CI24" s="22">
        <f t="shared" si="4"/>
        <v>1.1383925813361109E-2</v>
      </c>
      <c r="CJ24" s="22">
        <f t="shared" si="5"/>
        <v>9.0700859015378412E-3</v>
      </c>
      <c r="CK24" s="22">
        <f t="shared" si="6"/>
        <v>1.0159751139632453E-2</v>
      </c>
      <c r="CL24" s="22">
        <f t="shared" si="7"/>
        <v>1.7550103664009723E-2</v>
      </c>
      <c r="CM24" s="22">
        <f t="shared" si="8"/>
        <v>9.3991368419049839E-3</v>
      </c>
      <c r="CN24" s="22">
        <f t="shared" si="9"/>
        <v>1.6995737973802643E-2</v>
      </c>
      <c r="CO24" s="22">
        <f t="shared" si="10"/>
        <v>1.9850662609689755E-2</v>
      </c>
      <c r="CP24" s="22">
        <f t="shared" si="11"/>
        <v>1.5984008242484807E-2</v>
      </c>
      <c r="CQ24" s="22">
        <f t="shared" si="12"/>
        <v>1.7738282610466928E-2</v>
      </c>
    </row>
    <row r="25" spans="1:95" x14ac:dyDescent="0.25">
      <c r="A25" s="91" t="s">
        <v>24</v>
      </c>
      <c r="B25" s="91">
        <v>24027.239661</v>
      </c>
      <c r="C25" s="91">
        <v>193.02755729</v>
      </c>
      <c r="D25" s="91">
        <v>386.16167551000001</v>
      </c>
      <c r="E25" s="91">
        <v>3104.7475979000001</v>
      </c>
      <c r="F25" s="91">
        <v>3102.7924210000001</v>
      </c>
      <c r="G25" s="91">
        <v>71.669539565999997</v>
      </c>
      <c r="H25" s="91">
        <v>3557.9035579000001</v>
      </c>
      <c r="I25" s="91">
        <v>103.62715831</v>
      </c>
      <c r="J25" s="91">
        <v>171.00797304</v>
      </c>
      <c r="K25" s="91">
        <v>220.61504574</v>
      </c>
      <c r="L25" s="91">
        <v>10.457332478</v>
      </c>
      <c r="M25" s="91">
        <v>27.340070153999999</v>
      </c>
      <c r="N25" s="91">
        <v>27.324567708</v>
      </c>
      <c r="O25" s="25"/>
      <c r="P25" s="25" t="s">
        <v>24</v>
      </c>
      <c r="Q25" s="91">
        <v>0</v>
      </c>
      <c r="R25" s="25">
        <v>223.04366701279099</v>
      </c>
      <c r="S25" s="25">
        <v>10.5940642159328</v>
      </c>
      <c r="T25" s="25">
        <v>104.867284774642</v>
      </c>
      <c r="U25" s="25">
        <v>104.867284774642</v>
      </c>
      <c r="V25" s="25">
        <v>624.13879246875695</v>
      </c>
      <c r="W25" s="91">
        <v>0</v>
      </c>
      <c r="X25" s="25">
        <v>172.220905491439</v>
      </c>
      <c r="Y25" s="25">
        <v>27.569580011092501</v>
      </c>
      <c r="Z25" s="25">
        <v>1227.43592475378</v>
      </c>
      <c r="AA25" s="25">
        <v>24238.4304474214</v>
      </c>
      <c r="AB25" s="25">
        <v>333.406314168996</v>
      </c>
      <c r="AC25" s="25">
        <v>127.519797144115</v>
      </c>
      <c r="AD25" s="25">
        <v>209.13244094618199</v>
      </c>
      <c r="AE25" s="25">
        <v>0</v>
      </c>
      <c r="AF25" s="91">
        <v>0</v>
      </c>
      <c r="AG25" s="25">
        <v>222.87426193449701</v>
      </c>
      <c r="AH25" s="25">
        <v>222.87426193449701</v>
      </c>
      <c r="AI25" s="25">
        <v>0</v>
      </c>
      <c r="AJ25" s="25">
        <v>81.119698699580496</v>
      </c>
      <c r="AK25" s="25">
        <v>12.214540534473601</v>
      </c>
      <c r="AL25" s="91">
        <v>950.373390871786</v>
      </c>
      <c r="AM25" s="25">
        <v>67.501341549146005</v>
      </c>
      <c r="AN25" s="25">
        <v>0</v>
      </c>
      <c r="AO25" s="25">
        <v>27.637979343650699</v>
      </c>
      <c r="AP25" s="25">
        <v>195.18877850383299</v>
      </c>
      <c r="AQ25" s="25">
        <v>0</v>
      </c>
      <c r="AR25" s="91">
        <v>3938.0555409756498</v>
      </c>
      <c r="AS25" s="25">
        <v>350.73148583982299</v>
      </c>
      <c r="AT25" s="25">
        <v>38.970152173966703</v>
      </c>
      <c r="AU25" s="25">
        <v>389.70163801378902</v>
      </c>
      <c r="AV25" s="25">
        <v>7.5127003815784896E-2</v>
      </c>
      <c r="AW25" s="25">
        <v>155.38756724902299</v>
      </c>
      <c r="AX25" s="25">
        <v>0.344684638083742</v>
      </c>
      <c r="AY25" s="25">
        <v>410.47003148413103</v>
      </c>
      <c r="AZ25" s="25">
        <v>0.31334969599364998</v>
      </c>
      <c r="BA25" s="25">
        <v>9.2908188519430901</v>
      </c>
      <c r="BB25" s="25">
        <v>174.849129804835</v>
      </c>
      <c r="BC25" s="25">
        <v>0.28201475207372201</v>
      </c>
      <c r="BD25" s="25">
        <v>0</v>
      </c>
      <c r="BE25" s="25">
        <v>30.302481138466799</v>
      </c>
      <c r="BF25" s="25">
        <v>3135.5490887524502</v>
      </c>
      <c r="BG25" s="25">
        <v>3133.5864080563001</v>
      </c>
      <c r="BH25" s="25">
        <v>1.96268069615348</v>
      </c>
      <c r="BI25" s="25">
        <v>0.35408513956910598</v>
      </c>
      <c r="BJ25" s="25">
        <v>0</v>
      </c>
      <c r="BK25" s="25">
        <v>76.770678395145396</v>
      </c>
      <c r="BL25" s="25">
        <v>2.9454871653521599</v>
      </c>
      <c r="BM25" s="25">
        <v>1158.4539213942001</v>
      </c>
      <c r="BN25" s="25">
        <v>4.7002460630411598</v>
      </c>
      <c r="BO25" s="25">
        <v>5.9536444306288097</v>
      </c>
      <c r="BP25" s="25">
        <v>1655.11314020844</v>
      </c>
      <c r="BQ25" s="25">
        <v>50.544205718758001</v>
      </c>
      <c r="BR25" s="25">
        <v>1.0653891280168799</v>
      </c>
      <c r="BS25" s="25">
        <v>12.8473372505056</v>
      </c>
      <c r="BT25" s="25">
        <v>0</v>
      </c>
      <c r="BU25" s="25">
        <v>72.267627627881794</v>
      </c>
      <c r="BV25" s="25">
        <v>19.043236898960899</v>
      </c>
      <c r="BW25" s="25">
        <v>0</v>
      </c>
      <c r="BX25" s="25">
        <v>0</v>
      </c>
      <c r="BY25" s="25">
        <v>65.727481818827201</v>
      </c>
      <c r="BZ25" s="91">
        <v>0</v>
      </c>
      <c r="CA25" s="25">
        <v>0</v>
      </c>
      <c r="CB25" s="25">
        <v>3586.7592595556498</v>
      </c>
      <c r="CC25" s="25">
        <v>23.266095882038901</v>
      </c>
      <c r="CE25" s="22">
        <f t="shared" si="0"/>
        <v>8.7896399836639074E-3</v>
      </c>
      <c r="CF25" s="22">
        <f t="shared" si="1"/>
        <v>1.1196438706345025E-2</v>
      </c>
      <c r="CG25" s="22">
        <f t="shared" si="2"/>
        <v>9.167047711593386E-3</v>
      </c>
      <c r="CH25" s="22">
        <f t="shared" si="3"/>
        <v>9.920771296605152E-3</v>
      </c>
      <c r="CI25" s="22">
        <f t="shared" si="4"/>
        <v>9.924604317028532E-3</v>
      </c>
      <c r="CJ25" s="22">
        <f t="shared" si="5"/>
        <v>8.3450802879934931E-3</v>
      </c>
      <c r="CK25" s="22">
        <f t="shared" si="6"/>
        <v>8.1103102391795381E-3</v>
      </c>
      <c r="CL25" s="22">
        <f t="shared" si="7"/>
        <v>1.1967195519654921E-2</v>
      </c>
      <c r="CM25" s="22">
        <f t="shared" si="8"/>
        <v>7.0928415200575967E-3</v>
      </c>
      <c r="CN25" s="22">
        <f t="shared" si="9"/>
        <v>1.0240535439996933E-2</v>
      </c>
      <c r="CO25" s="22">
        <f t="shared" si="10"/>
        <v>1.307520232530187E-2</v>
      </c>
      <c r="CP25" s="22">
        <f t="shared" si="11"/>
        <v>8.394633071522075E-3</v>
      </c>
      <c r="CQ25" s="22">
        <f t="shared" si="12"/>
        <v>1.1469957695211367E-2</v>
      </c>
    </row>
    <row r="26" spans="1:95" x14ac:dyDescent="0.25">
      <c r="A26" s="91" t="s">
        <v>25</v>
      </c>
      <c r="B26" s="91">
        <v>111654.2677</v>
      </c>
      <c r="C26" s="91">
        <v>867.08921988999998</v>
      </c>
      <c r="D26" s="91">
        <v>1851.7675529999999</v>
      </c>
      <c r="E26" s="91">
        <v>14161.532891000001</v>
      </c>
      <c r="F26" s="91">
        <v>14158.651404</v>
      </c>
      <c r="G26" s="91">
        <v>392.80271011999997</v>
      </c>
      <c r="H26" s="91">
        <v>14644.637964</v>
      </c>
      <c r="I26" s="91">
        <v>484.01769447999999</v>
      </c>
      <c r="J26" s="91">
        <v>791.17632262999996</v>
      </c>
      <c r="K26" s="91">
        <v>1045.5848292000001</v>
      </c>
      <c r="L26" s="91">
        <v>44.268608796999999</v>
      </c>
      <c r="M26" s="91">
        <v>109.68319321</v>
      </c>
      <c r="N26" s="91">
        <v>134.75266267999999</v>
      </c>
      <c r="O26" s="25"/>
      <c r="P26" s="25" t="s">
        <v>25</v>
      </c>
      <c r="Q26" s="91">
        <v>0</v>
      </c>
      <c r="R26" s="25">
        <v>896.80924555905403</v>
      </c>
      <c r="S26" s="25">
        <v>44.910868561924701</v>
      </c>
      <c r="T26" s="25">
        <v>490.10316613645801</v>
      </c>
      <c r="U26" s="25">
        <v>490.10316613645801</v>
      </c>
      <c r="V26" s="25">
        <v>2509.5240773478899</v>
      </c>
      <c r="W26" s="91">
        <v>0</v>
      </c>
      <c r="X26" s="25">
        <v>797.46005275437597</v>
      </c>
      <c r="Y26" s="25">
        <v>110.77962238609101</v>
      </c>
      <c r="Z26" s="25">
        <v>4935.2474432049703</v>
      </c>
      <c r="AA26" s="25">
        <v>112718.525269194</v>
      </c>
      <c r="AB26" s="25">
        <v>1340.5525809635601</v>
      </c>
      <c r="AC26" s="25">
        <v>512.72881185779704</v>
      </c>
      <c r="AD26" s="25">
        <v>840.87507095010801</v>
      </c>
      <c r="AE26" s="25">
        <v>0</v>
      </c>
      <c r="AF26" s="91">
        <v>0</v>
      </c>
      <c r="AG26" s="25">
        <v>1057.0057915089101</v>
      </c>
      <c r="AH26" s="25">
        <v>1057.0057915089101</v>
      </c>
      <c r="AI26" s="25">
        <v>0</v>
      </c>
      <c r="AJ26" s="25">
        <v>326.16438901659097</v>
      </c>
      <c r="AK26" s="25">
        <v>49.111971528857602</v>
      </c>
      <c r="AL26" s="91">
        <v>3821.2411464925299</v>
      </c>
      <c r="AM26" s="25">
        <v>271.407945648804</v>
      </c>
      <c r="AN26" s="25">
        <v>0</v>
      </c>
      <c r="AO26" s="25">
        <v>136.33522006341201</v>
      </c>
      <c r="AP26" s="25">
        <v>877.57403266103097</v>
      </c>
      <c r="AQ26" s="25">
        <v>0</v>
      </c>
      <c r="AR26" s="91">
        <v>16193.5866610554</v>
      </c>
      <c r="AS26" s="25">
        <v>1683.0104533362301</v>
      </c>
      <c r="AT26" s="25">
        <v>187.00114798716501</v>
      </c>
      <c r="AU26" s="25">
        <v>1870.0116013233901</v>
      </c>
      <c r="AV26" s="25">
        <v>0.302069109581383</v>
      </c>
      <c r="AW26" s="25">
        <v>624.77919562309398</v>
      </c>
      <c r="AX26" s="25">
        <v>1.5739463633854101</v>
      </c>
      <c r="AY26" s="25">
        <v>1650.4092241849701</v>
      </c>
      <c r="AZ26" s="25">
        <v>1.4308607126909501</v>
      </c>
      <c r="BA26" s="25">
        <v>42.424999182661701</v>
      </c>
      <c r="BB26" s="25">
        <v>798.42005011780805</v>
      </c>
      <c r="BC26" s="25">
        <v>1.28777421729557</v>
      </c>
      <c r="BD26" s="25">
        <v>0</v>
      </c>
      <c r="BE26" s="25">
        <v>138.37133352861099</v>
      </c>
      <c r="BF26" s="25">
        <v>14311.906967319501</v>
      </c>
      <c r="BG26" s="25">
        <v>14309.0110228506</v>
      </c>
      <c r="BH26" s="25">
        <v>2.8959444689011602</v>
      </c>
      <c r="BI26" s="25">
        <v>1.6168723695523799</v>
      </c>
      <c r="BJ26" s="25">
        <v>0</v>
      </c>
      <c r="BK26" s="25">
        <v>350.56076871462</v>
      </c>
      <c r="BL26" s="25">
        <v>13.450089762985399</v>
      </c>
      <c r="BM26" s="25">
        <v>5289.8908100927401</v>
      </c>
      <c r="BN26" s="25">
        <v>21.4629045740264</v>
      </c>
      <c r="BO26" s="25">
        <v>27.186345498545901</v>
      </c>
      <c r="BP26" s="25">
        <v>7557.8040731446599</v>
      </c>
      <c r="BQ26" s="25">
        <v>203.227015670784</v>
      </c>
      <c r="BR26" s="25">
        <v>4.8649248354179804</v>
      </c>
      <c r="BS26" s="25">
        <v>58.665269735670698</v>
      </c>
      <c r="BT26" s="25">
        <v>0</v>
      </c>
      <c r="BU26" s="25">
        <v>396.09151168916401</v>
      </c>
      <c r="BV26" s="25">
        <v>76.568640252833205</v>
      </c>
      <c r="BW26" s="25">
        <v>0</v>
      </c>
      <c r="BX26" s="25">
        <v>0</v>
      </c>
      <c r="BY26" s="25">
        <v>264.27568542876497</v>
      </c>
      <c r="BZ26" s="91">
        <v>0</v>
      </c>
      <c r="CA26" s="25">
        <v>0</v>
      </c>
      <c r="CB26" s="25">
        <v>14781.1038640116</v>
      </c>
      <c r="CC26" s="25">
        <v>93.547844854555095</v>
      </c>
      <c r="CE26" s="22">
        <f t="shared" si="0"/>
        <v>9.5317231586124155E-3</v>
      </c>
      <c r="CF26" s="22">
        <f t="shared" si="1"/>
        <v>1.2091965313974384E-2</v>
      </c>
      <c r="CG26" s="22">
        <f t="shared" si="2"/>
        <v>9.8522345819449554E-3</v>
      </c>
      <c r="CH26" s="22">
        <f t="shared" si="3"/>
        <v>1.0618488653517621E-2</v>
      </c>
      <c r="CI26" s="22">
        <f t="shared" si="4"/>
        <v>1.061962856209041E-2</v>
      </c>
      <c r="CJ26" s="22">
        <f t="shared" si="5"/>
        <v>8.3726549853979319E-3</v>
      </c>
      <c r="CK26" s="22">
        <f t="shared" si="6"/>
        <v>9.3184891526213454E-3</v>
      </c>
      <c r="CL26" s="22">
        <f t="shared" si="7"/>
        <v>1.2572828898323432E-2</v>
      </c>
      <c r="CM26" s="22">
        <f t="shared" si="8"/>
        <v>7.9422626090324046E-3</v>
      </c>
      <c r="CN26" s="22">
        <f t="shared" si="9"/>
        <v>1.0923037509685799E-2</v>
      </c>
      <c r="CO26" s="22">
        <f t="shared" si="10"/>
        <v>1.4508243705373165E-2</v>
      </c>
      <c r="CP26" s="22">
        <f t="shared" si="11"/>
        <v>9.9963280061675288E-3</v>
      </c>
      <c r="CQ26" s="22">
        <f t="shared" si="12"/>
        <v>1.1744164099897278E-2</v>
      </c>
    </row>
    <row r="27" spans="1:95" x14ac:dyDescent="0.25">
      <c r="A27" s="91" t="s">
        <v>26</v>
      </c>
      <c r="B27" s="91">
        <v>11631.516390000001</v>
      </c>
      <c r="C27" s="91">
        <v>80.114113357999997</v>
      </c>
      <c r="D27" s="91">
        <v>208.10258114999999</v>
      </c>
      <c r="E27" s="91">
        <v>1673.0130561999999</v>
      </c>
      <c r="F27" s="91">
        <v>1669.8529831999999</v>
      </c>
      <c r="G27" s="91">
        <v>47.081086114999998</v>
      </c>
      <c r="H27" s="91">
        <v>1881.3703823999999</v>
      </c>
      <c r="I27" s="91">
        <v>39.307587433000002</v>
      </c>
      <c r="J27" s="91">
        <v>88.961896405000005</v>
      </c>
      <c r="K27" s="91">
        <v>80.802154435999995</v>
      </c>
      <c r="L27" s="91">
        <v>3.6412757007000001</v>
      </c>
      <c r="M27" s="91">
        <v>9.4536351414999995</v>
      </c>
      <c r="N27" s="91">
        <v>14.838177794</v>
      </c>
      <c r="O27" s="25"/>
      <c r="P27" s="25" t="s">
        <v>26</v>
      </c>
      <c r="Q27" s="91">
        <v>0</v>
      </c>
      <c r="R27" s="25">
        <v>121.57454587003799</v>
      </c>
      <c r="S27" s="25">
        <v>3.6809766927830099</v>
      </c>
      <c r="T27" s="25">
        <v>39.685187077814902</v>
      </c>
      <c r="U27" s="25">
        <v>39.685187077814902</v>
      </c>
      <c r="V27" s="25">
        <v>340.19960367474602</v>
      </c>
      <c r="W27" s="91">
        <v>0</v>
      </c>
      <c r="X27" s="25">
        <v>89.472720757157603</v>
      </c>
      <c r="Y27" s="25">
        <v>9.5241261891467399</v>
      </c>
      <c r="Z27" s="25">
        <v>669.03888208332705</v>
      </c>
      <c r="AA27" s="25">
        <v>11710.1269853183</v>
      </c>
      <c r="AB27" s="25">
        <v>181.72983978165101</v>
      </c>
      <c r="AC27" s="25">
        <v>69.507264948412498</v>
      </c>
      <c r="AD27" s="25">
        <v>113.99189020810201</v>
      </c>
      <c r="AE27" s="25">
        <v>0</v>
      </c>
      <c r="AF27" s="91">
        <v>0</v>
      </c>
      <c r="AG27" s="25">
        <v>81.495142898390199</v>
      </c>
      <c r="AH27" s="25">
        <v>81.495142898390199</v>
      </c>
      <c r="AI27" s="25">
        <v>0</v>
      </c>
      <c r="AJ27" s="25">
        <v>44.215944283358901</v>
      </c>
      <c r="AK27" s="25">
        <v>6.6577844611244403</v>
      </c>
      <c r="AL27" s="91">
        <v>518.02041365756997</v>
      </c>
      <c r="AM27" s="25">
        <v>36.792968557465102</v>
      </c>
      <c r="AN27" s="25">
        <v>0</v>
      </c>
      <c r="AO27" s="25">
        <v>14.952892846138999</v>
      </c>
      <c r="AP27" s="25">
        <v>80.808455462777701</v>
      </c>
      <c r="AQ27" s="25">
        <v>0</v>
      </c>
      <c r="AR27" s="91">
        <v>2084.53561350771</v>
      </c>
      <c r="AS27" s="25">
        <v>188.537768977441</v>
      </c>
      <c r="AT27" s="25">
        <v>20.948636696528201</v>
      </c>
      <c r="AU27" s="25">
        <v>209.48640567396899</v>
      </c>
      <c r="AV27" s="25">
        <v>4.0949526500293702E-2</v>
      </c>
      <c r="AW27" s="25">
        <v>84.697189609241704</v>
      </c>
      <c r="AX27" s="25">
        <v>0.18497655563088</v>
      </c>
      <c r="AY27" s="25">
        <v>223.735082276605</v>
      </c>
      <c r="AZ27" s="25">
        <v>0.16816050775751301</v>
      </c>
      <c r="BA27" s="25">
        <v>4.9859607117621998</v>
      </c>
      <c r="BB27" s="25">
        <v>93.833578405727593</v>
      </c>
      <c r="BC27" s="25">
        <v>0.151344471370227</v>
      </c>
      <c r="BD27" s="25">
        <v>0</v>
      </c>
      <c r="BE27" s="25">
        <v>16.261963364253099</v>
      </c>
      <c r="BF27" s="25">
        <v>1684.8262364786699</v>
      </c>
      <c r="BG27" s="25">
        <v>1681.6532767815199</v>
      </c>
      <c r="BH27" s="25">
        <v>3.1729596971433498</v>
      </c>
      <c r="BI27" s="25">
        <v>0.190021379255609</v>
      </c>
      <c r="BJ27" s="25">
        <v>0</v>
      </c>
      <c r="BK27" s="25">
        <v>41.199330539746498</v>
      </c>
      <c r="BL27" s="25">
        <v>1.58070890479891</v>
      </c>
      <c r="BM27" s="25">
        <v>621.68954537387594</v>
      </c>
      <c r="BN27" s="25">
        <v>2.5224072941020799</v>
      </c>
      <c r="BO27" s="25">
        <v>3.19504832674702</v>
      </c>
      <c r="BP27" s="25">
        <v>888.22390200455197</v>
      </c>
      <c r="BQ27" s="25">
        <v>27.550146451722998</v>
      </c>
      <c r="BR27" s="25">
        <v>0.57174586517634196</v>
      </c>
      <c r="BS27" s="25">
        <v>6.8945830767704397</v>
      </c>
      <c r="BT27" s="25">
        <v>0</v>
      </c>
      <c r="BU27" s="25">
        <v>47.360275877577301</v>
      </c>
      <c r="BV27" s="25">
        <v>10.3799060515541</v>
      </c>
      <c r="BW27" s="25">
        <v>0</v>
      </c>
      <c r="BX27" s="25">
        <v>0</v>
      </c>
      <c r="BY27" s="25">
        <v>35.826111682982997</v>
      </c>
      <c r="BZ27" s="91">
        <v>0</v>
      </c>
      <c r="CA27" s="25">
        <v>0</v>
      </c>
      <c r="CB27" s="25">
        <v>1893.06298065995</v>
      </c>
      <c r="CC27" s="25">
        <v>12.681659207641999</v>
      </c>
      <c r="CE27" s="22">
        <f t="shared" si="0"/>
        <v>6.7584133214035388E-3</v>
      </c>
      <c r="CF27" s="22">
        <f t="shared" si="1"/>
        <v>8.6669136769316601E-3</v>
      </c>
      <c r="CG27" s="22">
        <f t="shared" si="2"/>
        <v>6.6497230179549689E-3</v>
      </c>
      <c r="CH27" s="22">
        <f t="shared" si="3"/>
        <v>7.0610209734416783E-3</v>
      </c>
      <c r="CI27" s="22">
        <f t="shared" si="4"/>
        <v>7.0666661677644682E-3</v>
      </c>
      <c r="CJ27" s="22">
        <f t="shared" si="5"/>
        <v>5.929977101534061E-3</v>
      </c>
      <c r="CK27" s="22">
        <f t="shared" si="6"/>
        <v>6.2149369254097635E-3</v>
      </c>
      <c r="CL27" s="22">
        <f t="shared" si="7"/>
        <v>9.6062788248838932E-3</v>
      </c>
      <c r="CM27" s="22">
        <f t="shared" si="8"/>
        <v>5.7420578112686036E-3</v>
      </c>
      <c r="CN27" s="22">
        <f t="shared" si="9"/>
        <v>8.5763612025851511E-3</v>
      </c>
      <c r="CO27" s="22">
        <f t="shared" si="10"/>
        <v>1.0903044797013772E-2</v>
      </c>
      <c r="CP27" s="22">
        <f t="shared" si="11"/>
        <v>7.456501820902268E-3</v>
      </c>
      <c r="CQ27" s="22">
        <f t="shared" si="12"/>
        <v>7.731074107050105E-3</v>
      </c>
    </row>
    <row r="28" spans="1:95" x14ac:dyDescent="0.25">
      <c r="A28" s="91" t="s">
        <v>27</v>
      </c>
      <c r="B28" s="91">
        <v>11008.679548</v>
      </c>
      <c r="C28" s="91">
        <v>80.196812594999997</v>
      </c>
      <c r="D28" s="91">
        <v>211.66510038999999</v>
      </c>
      <c r="E28" s="91">
        <v>1517.9744303</v>
      </c>
      <c r="F28" s="91">
        <v>1513.2038826</v>
      </c>
      <c r="G28" s="91">
        <v>39.429217190000003</v>
      </c>
      <c r="H28" s="91">
        <v>1595.1783964000001</v>
      </c>
      <c r="I28" s="91">
        <v>43.933638975000001</v>
      </c>
      <c r="J28" s="91">
        <v>79.192039316000006</v>
      </c>
      <c r="K28" s="91">
        <v>92.247769018</v>
      </c>
      <c r="L28" s="91">
        <v>4.0194168993000003</v>
      </c>
      <c r="M28" s="91">
        <v>9.4107617635</v>
      </c>
      <c r="N28" s="91">
        <v>13.713159526</v>
      </c>
      <c r="O28" s="25"/>
      <c r="P28" s="25" t="s">
        <v>27</v>
      </c>
      <c r="Q28" s="91">
        <v>0</v>
      </c>
      <c r="R28" s="25">
        <v>100.436420965225</v>
      </c>
      <c r="S28" s="25">
        <v>4.0823411748163299</v>
      </c>
      <c r="T28" s="25">
        <v>44.519322031055196</v>
      </c>
      <c r="U28" s="25">
        <v>44.519322031055196</v>
      </c>
      <c r="V28" s="25">
        <v>281.04938447981903</v>
      </c>
      <c r="W28" s="91">
        <v>0</v>
      </c>
      <c r="X28" s="25">
        <v>79.785417708666799</v>
      </c>
      <c r="Y28" s="25">
        <v>9.5092250672628502</v>
      </c>
      <c r="Z28" s="25">
        <v>552.7136000767</v>
      </c>
      <c r="AA28" s="25">
        <v>11111.123014855801</v>
      </c>
      <c r="AB28" s="25">
        <v>150.13258052493001</v>
      </c>
      <c r="AC28" s="25">
        <v>57.4220799653949</v>
      </c>
      <c r="AD28" s="25">
        <v>94.172201359102402</v>
      </c>
      <c r="AE28" s="25">
        <v>0</v>
      </c>
      <c r="AF28" s="91">
        <v>0</v>
      </c>
      <c r="AG28" s="25">
        <v>93.306876205417595</v>
      </c>
      <c r="AH28" s="25">
        <v>93.306876205417595</v>
      </c>
      <c r="AI28" s="25">
        <v>0</v>
      </c>
      <c r="AJ28" s="25">
        <v>36.528146133977003</v>
      </c>
      <c r="AK28" s="25">
        <v>5.5002016800265201</v>
      </c>
      <c r="AL28" s="91">
        <v>427.95259320604799</v>
      </c>
      <c r="AM28" s="25">
        <v>30.395810457057799</v>
      </c>
      <c r="AN28" s="25">
        <v>0</v>
      </c>
      <c r="AO28" s="25">
        <v>13.8702679559531</v>
      </c>
      <c r="AP28" s="25">
        <v>81.209207052254996</v>
      </c>
      <c r="AQ28" s="25">
        <v>0</v>
      </c>
      <c r="AR28" s="91">
        <v>1767.2087029547399</v>
      </c>
      <c r="AS28" s="25">
        <v>192.17808354525201</v>
      </c>
      <c r="AT28" s="25">
        <v>21.3531224239157</v>
      </c>
      <c r="AU28" s="25">
        <v>213.53120596916801</v>
      </c>
      <c r="AV28" s="25">
        <v>3.3829636012464803E-2</v>
      </c>
      <c r="AW28" s="25">
        <v>69.970953637405799</v>
      </c>
      <c r="AX28" s="25">
        <v>0.16812979357022001</v>
      </c>
      <c r="AY28" s="25">
        <v>184.83440533926401</v>
      </c>
      <c r="AZ28" s="25">
        <v>0.15284528614339901</v>
      </c>
      <c r="BA28" s="25">
        <v>4.5318619079900904</v>
      </c>
      <c r="BB28" s="25">
        <v>85.2876688856187</v>
      </c>
      <c r="BC28" s="25">
        <v>0.13756078591467</v>
      </c>
      <c r="BD28" s="25">
        <v>0</v>
      </c>
      <c r="BE28" s="25">
        <v>14.7809009627584</v>
      </c>
      <c r="BF28" s="25">
        <v>1533.2867552105899</v>
      </c>
      <c r="BG28" s="25">
        <v>1528.4963698505401</v>
      </c>
      <c r="BH28" s="25">
        <v>4.7903853600465096</v>
      </c>
      <c r="BI28" s="25">
        <v>0.17271511830552699</v>
      </c>
      <c r="BJ28" s="25">
        <v>0</v>
      </c>
      <c r="BK28" s="25">
        <v>37.447087027012103</v>
      </c>
      <c r="BL28" s="25">
        <v>1.43674563203756</v>
      </c>
      <c r="BM28" s="25">
        <v>565.06902918368303</v>
      </c>
      <c r="BN28" s="25">
        <v>2.2926792214377398</v>
      </c>
      <c r="BO28" s="25">
        <v>2.9040606501430202</v>
      </c>
      <c r="BP28" s="25">
        <v>807.32875589874095</v>
      </c>
      <c r="BQ28" s="25">
        <v>22.760027567861101</v>
      </c>
      <c r="BR28" s="25">
        <v>0.51967393696985698</v>
      </c>
      <c r="BS28" s="25">
        <v>6.2666555602220004</v>
      </c>
      <c r="BT28" s="25">
        <v>0</v>
      </c>
      <c r="BU28" s="25">
        <v>39.747215100778703</v>
      </c>
      <c r="BV28" s="25">
        <v>8.5751566486203306</v>
      </c>
      <c r="BW28" s="25">
        <v>0</v>
      </c>
      <c r="BX28" s="25">
        <v>0</v>
      </c>
      <c r="BY28" s="25">
        <v>29.597047279345599</v>
      </c>
      <c r="BZ28" s="91">
        <v>0</v>
      </c>
      <c r="CA28" s="25">
        <v>0</v>
      </c>
      <c r="CB28" s="25">
        <v>1609.0190666843</v>
      </c>
      <c r="CC28" s="25">
        <v>10.4767077767677</v>
      </c>
      <c r="CE28" s="22">
        <f t="shared" si="0"/>
        <v>9.305699780716388E-3</v>
      </c>
      <c r="CF28" s="22">
        <f t="shared" si="1"/>
        <v>1.2623873998180797E-2</v>
      </c>
      <c r="CG28" s="22">
        <f t="shared" si="2"/>
        <v>8.8163120690640997E-3</v>
      </c>
      <c r="CH28" s="22">
        <f t="shared" si="3"/>
        <v>1.0087340474874631E-2</v>
      </c>
      <c r="CI28" s="22">
        <f t="shared" si="4"/>
        <v>1.0106032258035415E-2</v>
      </c>
      <c r="CJ28" s="22">
        <f t="shared" si="5"/>
        <v>8.0650323146499309E-3</v>
      </c>
      <c r="CK28" s="22">
        <f t="shared" si="6"/>
        <v>8.6765657781822641E-3</v>
      </c>
      <c r="CL28" s="22">
        <f t="shared" si="7"/>
        <v>1.3331084556607585E-2</v>
      </c>
      <c r="CM28" s="22">
        <f t="shared" si="8"/>
        <v>7.4929045620233991E-3</v>
      </c>
      <c r="CN28" s="22">
        <f t="shared" si="9"/>
        <v>1.1481114380239757E-2</v>
      </c>
      <c r="CO28" s="22">
        <f t="shared" si="10"/>
        <v>1.5655075622359068E-2</v>
      </c>
      <c r="CP28" s="22">
        <f t="shared" si="11"/>
        <v>1.046284097263453E-2</v>
      </c>
      <c r="CQ28" s="22">
        <f t="shared" si="12"/>
        <v>1.1456763822751712E-2</v>
      </c>
    </row>
    <row r="29" spans="1:95" x14ac:dyDescent="0.25">
      <c r="A29" s="91" t="s">
        <v>28</v>
      </c>
      <c r="B29" s="91">
        <v>10102.149621</v>
      </c>
      <c r="C29" s="91">
        <v>50.619033393999999</v>
      </c>
      <c r="D29" s="91">
        <v>206.56660063999999</v>
      </c>
      <c r="E29" s="91">
        <v>1422.9789774999999</v>
      </c>
      <c r="F29" s="91">
        <v>1419.0110804999999</v>
      </c>
      <c r="G29" s="91">
        <v>25.143654666</v>
      </c>
      <c r="H29" s="91">
        <v>4148.7372257999996</v>
      </c>
      <c r="I29" s="91">
        <v>50.500857877000001</v>
      </c>
      <c r="J29" s="91">
        <v>57.788647322000003</v>
      </c>
      <c r="K29" s="91">
        <v>94.552407552000005</v>
      </c>
      <c r="L29" s="91">
        <v>5.5007436119999999</v>
      </c>
      <c r="M29" s="91">
        <v>9.6562827548999994</v>
      </c>
      <c r="N29" s="91">
        <v>15.099168591</v>
      </c>
      <c r="O29" s="25"/>
      <c r="P29" s="25" t="s">
        <v>28</v>
      </c>
      <c r="Q29" s="91">
        <v>0</v>
      </c>
      <c r="R29" s="25">
        <v>288.36705664823899</v>
      </c>
      <c r="S29" s="25">
        <v>5.5581241904031797</v>
      </c>
      <c r="T29" s="25">
        <v>50.627502069376902</v>
      </c>
      <c r="U29" s="25">
        <v>50.627502069376902</v>
      </c>
      <c r="V29" s="25">
        <v>806.93213134077803</v>
      </c>
      <c r="W29" s="91">
        <v>0</v>
      </c>
      <c r="X29" s="25">
        <v>58.061003336678297</v>
      </c>
      <c r="Y29" s="25">
        <v>9.7345901465153393</v>
      </c>
      <c r="Z29" s="25">
        <v>1586.9188534485299</v>
      </c>
      <c r="AA29" s="25">
        <v>10181.8498291792</v>
      </c>
      <c r="AB29" s="25">
        <v>431.05194384515602</v>
      </c>
      <c r="AC29" s="25">
        <v>164.86689395909301</v>
      </c>
      <c r="AD29" s="25">
        <v>270.38161704136598</v>
      </c>
      <c r="AE29" s="25">
        <v>0</v>
      </c>
      <c r="AF29" s="91">
        <v>0</v>
      </c>
      <c r="AG29" s="25">
        <v>94.145078825475693</v>
      </c>
      <c r="AH29" s="25">
        <v>94.145078825475693</v>
      </c>
      <c r="AI29" s="25">
        <v>0</v>
      </c>
      <c r="AJ29" s="25">
        <v>104.877493707228</v>
      </c>
      <c r="AK29" s="25">
        <v>15.7918645453263</v>
      </c>
      <c r="AL29" s="91">
        <v>1228.7122442654199</v>
      </c>
      <c r="AM29" s="25">
        <v>87.270667135452996</v>
      </c>
      <c r="AN29" s="25">
        <v>0</v>
      </c>
      <c r="AO29" s="25">
        <v>13.5276566291304</v>
      </c>
      <c r="AP29" s="25">
        <v>51.307823205189699</v>
      </c>
      <c r="AQ29" s="25">
        <v>0</v>
      </c>
      <c r="AR29" s="91">
        <v>4625.5777547027301</v>
      </c>
      <c r="AS29" s="25">
        <v>187.25463272629</v>
      </c>
      <c r="AT29" s="25">
        <v>20.80608692873</v>
      </c>
      <c r="AU29" s="25">
        <v>208.06071965501999</v>
      </c>
      <c r="AV29" s="25">
        <v>9.7129742219570603E-2</v>
      </c>
      <c r="AW29" s="25">
        <v>200.89640259877501</v>
      </c>
      <c r="AX29" s="25">
        <v>0.15742338704894801</v>
      </c>
      <c r="AY29" s="25">
        <v>530.68571806759701</v>
      </c>
      <c r="AZ29" s="25">
        <v>0.14311229265254599</v>
      </c>
      <c r="BA29" s="25">
        <v>4.2432711266169498</v>
      </c>
      <c r="BB29" s="25">
        <v>79.856586287251105</v>
      </c>
      <c r="BC29" s="25">
        <v>0.128801050833071</v>
      </c>
      <c r="BD29" s="25">
        <v>0</v>
      </c>
      <c r="BE29" s="25">
        <v>13.8396636626487</v>
      </c>
      <c r="BF29" s="25">
        <v>1435.1411775645199</v>
      </c>
      <c r="BG29" s="25">
        <v>1431.1624629447599</v>
      </c>
      <c r="BH29" s="25">
        <v>3.97871461975231</v>
      </c>
      <c r="BI29" s="25">
        <v>0.16171660641434699</v>
      </c>
      <c r="BJ29" s="25">
        <v>0</v>
      </c>
      <c r="BK29" s="25">
        <v>35.062480808986003</v>
      </c>
      <c r="BL29" s="25">
        <v>1.34525529467528</v>
      </c>
      <c r="BM29" s="25">
        <v>529.08559569437296</v>
      </c>
      <c r="BN29" s="25">
        <v>2.1466837963590599</v>
      </c>
      <c r="BO29" s="25">
        <v>2.7191315285195299</v>
      </c>
      <c r="BP29" s="25">
        <v>755.91856191405304</v>
      </c>
      <c r="BQ29" s="25">
        <v>65.347231375955801</v>
      </c>
      <c r="BR29" s="25">
        <v>0.48658107240529702</v>
      </c>
      <c r="BS29" s="25">
        <v>5.8675984219315804</v>
      </c>
      <c r="BT29" s="25">
        <v>0</v>
      </c>
      <c r="BU29" s="25">
        <v>25.350939661127502</v>
      </c>
      <c r="BV29" s="25">
        <v>24.620522819636498</v>
      </c>
      <c r="BW29" s="25">
        <v>0</v>
      </c>
      <c r="BX29" s="25">
        <v>0</v>
      </c>
      <c r="BY29" s="25">
        <v>84.977231755813094</v>
      </c>
      <c r="BZ29" s="91">
        <v>0</v>
      </c>
      <c r="CA29" s="25">
        <v>0</v>
      </c>
      <c r="CB29" s="25">
        <v>4171.4653842380503</v>
      </c>
      <c r="CC29" s="25">
        <v>30.080089616504701</v>
      </c>
      <c r="CE29" s="22">
        <f t="shared" si="0"/>
        <v>7.8894305835187518E-3</v>
      </c>
      <c r="CF29" s="22">
        <f t="shared" si="1"/>
        <v>1.3607328410015513E-2</v>
      </c>
      <c r="CG29" s="22">
        <f t="shared" si="2"/>
        <v>7.2331103401557352E-3</v>
      </c>
      <c r="CH29" s="22">
        <f t="shared" si="3"/>
        <v>8.5469991172234267E-3</v>
      </c>
      <c r="CI29" s="22">
        <f t="shared" si="4"/>
        <v>8.5632752356509696E-3</v>
      </c>
      <c r="CJ29" s="22">
        <f t="shared" si="5"/>
        <v>8.2440280810807797E-3</v>
      </c>
      <c r="CK29" s="22">
        <f t="shared" si="6"/>
        <v>5.4783316467260897E-3</v>
      </c>
      <c r="CL29" s="22">
        <f t="shared" si="7"/>
        <v>2.50776318860475E-3</v>
      </c>
      <c r="CM29" s="22">
        <f t="shared" si="8"/>
        <v>4.7129674650579524E-3</v>
      </c>
      <c r="CN29" s="22">
        <f t="shared" si="9"/>
        <v>-4.3079677934197294E-3</v>
      </c>
      <c r="CO29" s="22">
        <f t="shared" si="10"/>
        <v>1.0431422085916296E-2</v>
      </c>
      <c r="CP29" s="22">
        <f t="shared" si="11"/>
        <v>8.1094758307075684E-3</v>
      </c>
      <c r="CQ29" s="22">
        <f t="shared" si="12"/>
        <v>-0.10407937048973109</v>
      </c>
    </row>
    <row r="30" spans="1:95" x14ac:dyDescent="0.25">
      <c r="A30" s="91" t="s">
        <v>29</v>
      </c>
      <c r="B30" s="91">
        <v>32360.215306999999</v>
      </c>
      <c r="C30" s="91">
        <v>227.98557181999999</v>
      </c>
      <c r="D30" s="91">
        <v>542.74608093999996</v>
      </c>
      <c r="E30" s="91">
        <v>4317.7709863999999</v>
      </c>
      <c r="F30" s="91">
        <v>4317.7709863999999</v>
      </c>
      <c r="G30" s="91">
        <v>136.04416387000001</v>
      </c>
      <c r="H30" s="91">
        <v>4603.3787609999999</v>
      </c>
      <c r="I30" s="91">
        <v>117.84636408999999</v>
      </c>
      <c r="J30" s="91">
        <v>244.79602842</v>
      </c>
      <c r="K30" s="91">
        <v>254.35810470000001</v>
      </c>
      <c r="L30" s="91">
        <v>10.131661135</v>
      </c>
      <c r="M30" s="91">
        <v>27.039072446999999</v>
      </c>
      <c r="N30" s="91">
        <v>41.565129628999998</v>
      </c>
      <c r="O30" s="25"/>
      <c r="P30" s="25" t="s">
        <v>29</v>
      </c>
      <c r="Q30" s="91">
        <v>0</v>
      </c>
      <c r="R30" s="25">
        <v>289.26571654248301</v>
      </c>
      <c r="S30" s="25">
        <v>10.232233907447601</v>
      </c>
      <c r="T30" s="25">
        <v>118.82128289913101</v>
      </c>
      <c r="U30" s="25">
        <v>118.82128289913101</v>
      </c>
      <c r="V30" s="25">
        <v>809.44641508292</v>
      </c>
      <c r="W30" s="91">
        <v>0</v>
      </c>
      <c r="X30" s="25">
        <v>246.015776807561</v>
      </c>
      <c r="Y30" s="25">
        <v>27.2083735563149</v>
      </c>
      <c r="Z30" s="25">
        <v>1591.8636324163199</v>
      </c>
      <c r="AA30" s="25">
        <v>32553.731660466099</v>
      </c>
      <c r="AB30" s="25">
        <v>432.395221407066</v>
      </c>
      <c r="AC30" s="25">
        <v>165.38055611153899</v>
      </c>
      <c r="AD30" s="25">
        <v>271.22411333183402</v>
      </c>
      <c r="AE30" s="25">
        <v>0</v>
      </c>
      <c r="AF30" s="91">
        <v>0</v>
      </c>
      <c r="AG30" s="25">
        <v>256.14270444994298</v>
      </c>
      <c r="AH30" s="25">
        <v>256.14270444994298</v>
      </c>
      <c r="AI30" s="25">
        <v>0</v>
      </c>
      <c r="AJ30" s="25">
        <v>105.20425859398</v>
      </c>
      <c r="AK30" s="25">
        <v>15.841048486052401</v>
      </c>
      <c r="AL30" s="91">
        <v>1232.54068028897</v>
      </c>
      <c r="AM30" s="25">
        <v>87.542571595804503</v>
      </c>
      <c r="AN30" s="25">
        <v>0</v>
      </c>
      <c r="AO30" s="25">
        <v>41.843132617729303</v>
      </c>
      <c r="AP30" s="25">
        <v>229.73587927489899</v>
      </c>
      <c r="AQ30" s="25">
        <v>0</v>
      </c>
      <c r="AR30" s="91">
        <v>5085.8487567585398</v>
      </c>
      <c r="AS30" s="25">
        <v>491.306248778363</v>
      </c>
      <c r="AT30" s="25">
        <v>54.589573334656002</v>
      </c>
      <c r="AU30" s="25">
        <v>545.89582211301899</v>
      </c>
      <c r="AV30" s="25">
        <v>9.7432334674239507E-2</v>
      </c>
      <c r="AW30" s="25">
        <v>201.522362536141</v>
      </c>
      <c r="AX30" s="25">
        <v>0.47809370701676002</v>
      </c>
      <c r="AY30" s="25">
        <v>532.33930702227201</v>
      </c>
      <c r="AZ30" s="25">
        <v>0.43463090472174898</v>
      </c>
      <c r="BA30" s="25">
        <v>12.8868052051125</v>
      </c>
      <c r="BB30" s="25">
        <v>242.523973831137</v>
      </c>
      <c r="BC30" s="25">
        <v>0.39116762292145402</v>
      </c>
      <c r="BD30" s="25">
        <v>0</v>
      </c>
      <c r="BE30" s="25">
        <v>42.030978708863103</v>
      </c>
      <c r="BF30" s="25">
        <v>4346.43239276035</v>
      </c>
      <c r="BG30" s="25">
        <v>4346.43239276035</v>
      </c>
      <c r="BH30" s="25">
        <v>0</v>
      </c>
      <c r="BI30" s="25">
        <v>0.49113288623599299</v>
      </c>
      <c r="BJ30" s="25">
        <v>0</v>
      </c>
      <c r="BK30" s="25">
        <v>106.484563347057</v>
      </c>
      <c r="BL30" s="25">
        <v>4.0855288921223298</v>
      </c>
      <c r="BM30" s="25">
        <v>1606.8303881788099</v>
      </c>
      <c r="BN30" s="25">
        <v>6.5194629695155797</v>
      </c>
      <c r="BO30" s="25">
        <v>8.2579894012797794</v>
      </c>
      <c r="BP30" s="25">
        <v>2295.7200674614301</v>
      </c>
      <c r="BQ30" s="25">
        <v>65.550877314488204</v>
      </c>
      <c r="BR30" s="25">
        <v>1.4777446221002299</v>
      </c>
      <c r="BS30" s="25">
        <v>17.8198650220186</v>
      </c>
      <c r="BT30" s="25">
        <v>0</v>
      </c>
      <c r="BU30" s="25">
        <v>136.75169475685701</v>
      </c>
      <c r="BV30" s="25">
        <v>24.6971930246971</v>
      </c>
      <c r="BW30" s="25">
        <v>0</v>
      </c>
      <c r="BX30" s="25">
        <v>0</v>
      </c>
      <c r="BY30" s="25">
        <v>85.242075045693795</v>
      </c>
      <c r="BZ30" s="91">
        <v>0</v>
      </c>
      <c r="CA30" s="25">
        <v>0</v>
      </c>
      <c r="CB30" s="25">
        <v>4630.2507649487097</v>
      </c>
      <c r="CC30" s="25">
        <v>30.173833177509</v>
      </c>
      <c r="CE30" s="22">
        <f t="shared" si="0"/>
        <v>5.980070022100257E-3</v>
      </c>
      <c r="CF30" s="22">
        <f t="shared" si="1"/>
        <v>7.6772729121688046E-3</v>
      </c>
      <c r="CG30" s="22">
        <f t="shared" si="2"/>
        <v>5.8033420850573374E-3</v>
      </c>
      <c r="CH30" s="22">
        <f t="shared" si="3"/>
        <v>6.6380098552301847E-3</v>
      </c>
      <c r="CI30" s="22">
        <f t="shared" si="4"/>
        <v>6.6380098552301847E-3</v>
      </c>
      <c r="CJ30" s="22">
        <f t="shared" si="5"/>
        <v>5.2007441313917527E-3</v>
      </c>
      <c r="CK30" s="22">
        <f t="shared" si="6"/>
        <v>5.8374523027239101E-3</v>
      </c>
      <c r="CL30" s="22">
        <f t="shared" si="7"/>
        <v>8.2727949789478464E-3</v>
      </c>
      <c r="CM30" s="22">
        <f t="shared" si="8"/>
        <v>4.982713140542697E-3</v>
      </c>
      <c r="CN30" s="22">
        <f t="shared" si="9"/>
        <v>7.0160915534726023E-3</v>
      </c>
      <c r="CO30" s="22">
        <f t="shared" si="10"/>
        <v>9.9265827298714391E-3</v>
      </c>
      <c r="CP30" s="22">
        <f t="shared" si="11"/>
        <v>6.2613504825933895E-3</v>
      </c>
      <c r="CQ30" s="22">
        <f t="shared" si="12"/>
        <v>6.6883705454714301E-3</v>
      </c>
    </row>
    <row r="31" spans="1:95" x14ac:dyDescent="0.25">
      <c r="A31" s="91" t="s">
        <v>30</v>
      </c>
      <c r="B31" s="91">
        <v>42888.090731999997</v>
      </c>
      <c r="C31" s="91">
        <v>358.90391189000002</v>
      </c>
      <c r="D31" s="91">
        <v>868.29120608999995</v>
      </c>
      <c r="E31" s="91">
        <v>5764.8267126999999</v>
      </c>
      <c r="F31" s="91">
        <v>5753.1756308000004</v>
      </c>
      <c r="G31" s="91">
        <v>138.81910052000001</v>
      </c>
      <c r="H31" s="91">
        <v>5932.0959915000003</v>
      </c>
      <c r="I31" s="91">
        <v>201.28366732000001</v>
      </c>
      <c r="J31" s="91">
        <v>287.25343056999998</v>
      </c>
      <c r="K31" s="91">
        <v>417.01407743999999</v>
      </c>
      <c r="L31" s="91">
        <v>19.890647158</v>
      </c>
      <c r="M31" s="91">
        <v>43.341526178999999</v>
      </c>
      <c r="N31" s="91">
        <v>64.194421509999998</v>
      </c>
      <c r="O31" s="25"/>
      <c r="P31" s="25" t="s">
        <v>30</v>
      </c>
      <c r="Q31" s="91">
        <v>0</v>
      </c>
      <c r="R31" s="25">
        <v>364.49331441981201</v>
      </c>
      <c r="S31" s="25">
        <v>20.1271905918782</v>
      </c>
      <c r="T31" s="25">
        <v>203.42086700322599</v>
      </c>
      <c r="U31" s="25">
        <v>203.42086700322599</v>
      </c>
      <c r="V31" s="25">
        <v>1019.95446613984</v>
      </c>
      <c r="W31" s="91">
        <v>0</v>
      </c>
      <c r="X31" s="25">
        <v>289.08467272717598</v>
      </c>
      <c r="Y31" s="25">
        <v>43.688878007849901</v>
      </c>
      <c r="Z31" s="25">
        <v>2005.8498515153599</v>
      </c>
      <c r="AA31" s="25">
        <v>43230.075425875097</v>
      </c>
      <c r="AB31" s="25">
        <v>544.84545658925504</v>
      </c>
      <c r="AC31" s="25">
        <v>208.39020442024</v>
      </c>
      <c r="AD31" s="25">
        <v>341.759895333271</v>
      </c>
      <c r="AE31" s="25">
        <v>0</v>
      </c>
      <c r="AF31" s="91">
        <v>0</v>
      </c>
      <c r="AG31" s="25">
        <v>420.78555225328802</v>
      </c>
      <c r="AH31" s="25">
        <v>420.78555225328802</v>
      </c>
      <c r="AI31" s="25">
        <v>0</v>
      </c>
      <c r="AJ31" s="25">
        <v>132.56416504622601</v>
      </c>
      <c r="AK31" s="25">
        <v>19.960753471678299</v>
      </c>
      <c r="AL31" s="91">
        <v>1553.08096373278</v>
      </c>
      <c r="AM31" s="25">
        <v>110.30927863517699</v>
      </c>
      <c r="AN31" s="25">
        <v>0</v>
      </c>
      <c r="AO31" s="25">
        <v>64.760729046178795</v>
      </c>
      <c r="AP31" s="25">
        <v>362.56418711793202</v>
      </c>
      <c r="AQ31" s="25">
        <v>0</v>
      </c>
      <c r="AR31" s="91">
        <v>6551.3473835924997</v>
      </c>
      <c r="AS31" s="25">
        <v>787.03030931985199</v>
      </c>
      <c r="AT31" s="25">
        <v>87.447832783921996</v>
      </c>
      <c r="AU31" s="25">
        <v>874.47814210377396</v>
      </c>
      <c r="AV31" s="25">
        <v>0.122771012915176</v>
      </c>
      <c r="AW31" s="25">
        <v>253.931030226605</v>
      </c>
      <c r="AX31" s="25">
        <v>0.63853437900290899</v>
      </c>
      <c r="AY31" s="25">
        <v>670.781531998579</v>
      </c>
      <c r="AZ31" s="25">
        <v>0.58048560149033201</v>
      </c>
      <c r="BA31" s="25">
        <v>17.211396890629199</v>
      </c>
      <c r="BB31" s="25">
        <v>323.91098806382502</v>
      </c>
      <c r="BC31" s="25">
        <v>0.52243699728376702</v>
      </c>
      <c r="BD31" s="25">
        <v>0</v>
      </c>
      <c r="BE31" s="25">
        <v>56.135862836025801</v>
      </c>
      <c r="BF31" s="25">
        <v>5816.7043142115599</v>
      </c>
      <c r="BG31" s="25">
        <v>5805.0224112974902</v>
      </c>
      <c r="BH31" s="25">
        <v>11.681902914069299</v>
      </c>
      <c r="BI31" s="25">
        <v>0.65594876450171202</v>
      </c>
      <c r="BJ31" s="25">
        <v>0</v>
      </c>
      <c r="BK31" s="25">
        <v>142.218990439149</v>
      </c>
      <c r="BL31" s="25">
        <v>5.4565662514211004</v>
      </c>
      <c r="BM31" s="25">
        <v>2146.0557438782798</v>
      </c>
      <c r="BN31" s="25">
        <v>8.7072875427349299</v>
      </c>
      <c r="BO31" s="25">
        <v>11.0292258413723</v>
      </c>
      <c r="BP31" s="25">
        <v>3066.1253756080901</v>
      </c>
      <c r="BQ31" s="25">
        <v>82.598262392533996</v>
      </c>
      <c r="BR31" s="25">
        <v>1.97365114363379</v>
      </c>
      <c r="BS31" s="25">
        <v>23.7999170600459</v>
      </c>
      <c r="BT31" s="25">
        <v>0</v>
      </c>
      <c r="BU31" s="25">
        <v>139.822539914646</v>
      </c>
      <c r="BV31" s="25">
        <v>31.1200737931931</v>
      </c>
      <c r="BW31" s="25">
        <v>0</v>
      </c>
      <c r="BX31" s="25">
        <v>0</v>
      </c>
      <c r="BY31" s="25">
        <v>107.410425826883</v>
      </c>
      <c r="BZ31" s="91">
        <v>0</v>
      </c>
      <c r="CA31" s="25">
        <v>0</v>
      </c>
      <c r="CB31" s="25">
        <v>5977.2646372950403</v>
      </c>
      <c r="CC31" s="25">
        <v>38.0209672653125</v>
      </c>
      <c r="CE31" s="22">
        <f t="shared" si="0"/>
        <v>7.9738847786930151E-3</v>
      </c>
      <c r="CF31" s="22">
        <f t="shared" si="1"/>
        <v>1.0198482397856498E-2</v>
      </c>
      <c r="CG31" s="22">
        <f t="shared" si="2"/>
        <v>7.1254159553617875E-3</v>
      </c>
      <c r="CH31" s="22">
        <f t="shared" si="3"/>
        <v>8.9989871503462285E-3</v>
      </c>
      <c r="CI31" s="22">
        <f t="shared" si="4"/>
        <v>9.0118542913803466E-3</v>
      </c>
      <c r="CJ31" s="22">
        <f t="shared" si="5"/>
        <v>7.2283957386788163E-3</v>
      </c>
      <c r="CK31" s="22">
        <f t="shared" si="6"/>
        <v>7.6142809994580972E-3</v>
      </c>
      <c r="CL31" s="22">
        <f t="shared" si="7"/>
        <v>1.0617849484172378E-2</v>
      </c>
      <c r="CM31" s="22">
        <f t="shared" si="8"/>
        <v>6.3750053516932904E-3</v>
      </c>
      <c r="CN31" s="22">
        <f t="shared" si="9"/>
        <v>9.0439987936154573E-3</v>
      </c>
      <c r="CO31" s="22">
        <f t="shared" si="10"/>
        <v>1.1892193954235554E-2</v>
      </c>
      <c r="CP31" s="22">
        <f t="shared" si="11"/>
        <v>8.0142962067220064E-3</v>
      </c>
      <c r="CQ31" s="22">
        <f t="shared" si="12"/>
        <v>8.8217562033887937E-3</v>
      </c>
    </row>
    <row r="32" spans="1:95" x14ac:dyDescent="0.25">
      <c r="A32" s="91" t="s">
        <v>31</v>
      </c>
      <c r="B32" s="91">
        <v>25675.410051999999</v>
      </c>
      <c r="C32" s="91">
        <v>214.35666527999999</v>
      </c>
      <c r="D32" s="91">
        <v>428.49624566</v>
      </c>
      <c r="E32" s="91">
        <v>3507.6694981000001</v>
      </c>
      <c r="F32" s="91">
        <v>3504.7836179999999</v>
      </c>
      <c r="G32" s="91">
        <v>81.676045611000006</v>
      </c>
      <c r="H32" s="91">
        <v>3805.4931611000002</v>
      </c>
      <c r="I32" s="91">
        <v>115.75386967999999</v>
      </c>
      <c r="J32" s="91">
        <v>176.7210001</v>
      </c>
      <c r="K32" s="91">
        <v>233.13714641999999</v>
      </c>
      <c r="L32" s="91">
        <v>11.887335941</v>
      </c>
      <c r="M32" s="91">
        <v>27.043491863</v>
      </c>
      <c r="N32" s="91">
        <v>32.373488364000004</v>
      </c>
      <c r="O32" s="25"/>
      <c r="P32" s="25" t="s">
        <v>31</v>
      </c>
      <c r="Q32" s="91">
        <v>0</v>
      </c>
      <c r="R32" s="25">
        <v>238.956602327139</v>
      </c>
      <c r="S32" s="25">
        <v>12.070992159812199</v>
      </c>
      <c r="T32" s="25">
        <v>117.402128918217</v>
      </c>
      <c r="U32" s="25">
        <v>117.402128918217</v>
      </c>
      <c r="V32" s="25">
        <v>668.66742367649897</v>
      </c>
      <c r="W32" s="91">
        <v>0</v>
      </c>
      <c r="X32" s="25">
        <v>178.196814186343</v>
      </c>
      <c r="Y32" s="25">
        <v>27.325539154633301</v>
      </c>
      <c r="Z32" s="25">
        <v>1315.00617061357</v>
      </c>
      <c r="AA32" s="25">
        <v>25944.172202274</v>
      </c>
      <c r="AB32" s="25">
        <v>357.19291623664299</v>
      </c>
      <c r="AC32" s="25">
        <v>136.61758489408899</v>
      </c>
      <c r="AD32" s="25">
        <v>224.052900677428</v>
      </c>
      <c r="AE32" s="25">
        <v>0</v>
      </c>
      <c r="AF32" s="91">
        <v>0</v>
      </c>
      <c r="AG32" s="25">
        <v>236.05184773492601</v>
      </c>
      <c r="AH32" s="25">
        <v>236.05184773492601</v>
      </c>
      <c r="AI32" s="25">
        <v>0</v>
      </c>
      <c r="AJ32" s="25">
        <v>86.907139870655897</v>
      </c>
      <c r="AK32" s="25">
        <v>13.085976489251699</v>
      </c>
      <c r="AL32" s="91">
        <v>1018.17713262282</v>
      </c>
      <c r="AM32" s="25">
        <v>72.317171802629005</v>
      </c>
      <c r="AN32" s="25">
        <v>0</v>
      </c>
      <c r="AO32" s="25">
        <v>32.796274869801003</v>
      </c>
      <c r="AP32" s="25">
        <v>217.20997120664401</v>
      </c>
      <c r="AQ32" s="25">
        <v>0</v>
      </c>
      <c r="AR32" s="91">
        <v>4218.19743143901</v>
      </c>
      <c r="AS32" s="25">
        <v>389.78170169921202</v>
      </c>
      <c r="AT32" s="25">
        <v>43.309078579561998</v>
      </c>
      <c r="AU32" s="25">
        <v>433.09078027877399</v>
      </c>
      <c r="AV32" s="25">
        <v>8.0486886003930794E-2</v>
      </c>
      <c r="AW32" s="25">
        <v>166.47362747574601</v>
      </c>
      <c r="AX32" s="25">
        <v>0.38996291033251201</v>
      </c>
      <c r="AY32" s="25">
        <v>439.75471284926601</v>
      </c>
      <c r="AZ32" s="25">
        <v>0.354511809388382</v>
      </c>
      <c r="BA32" s="25">
        <v>10.5112733812838</v>
      </c>
      <c r="BB32" s="25">
        <v>197.81760772830199</v>
      </c>
      <c r="BC32" s="25">
        <v>0.31906064043166499</v>
      </c>
      <c r="BD32" s="25">
        <v>0</v>
      </c>
      <c r="BE32" s="25">
        <v>34.283062954854799</v>
      </c>
      <c r="BF32" s="25">
        <v>3548.1166439957101</v>
      </c>
      <c r="BG32" s="25">
        <v>3545.2192632025299</v>
      </c>
      <c r="BH32" s="25">
        <v>2.8973807931877098</v>
      </c>
      <c r="BI32" s="25">
        <v>0.40059835490004703</v>
      </c>
      <c r="BJ32" s="25">
        <v>0</v>
      </c>
      <c r="BK32" s="25">
        <v>86.855393491955894</v>
      </c>
      <c r="BL32" s="25">
        <v>3.3324097240364399</v>
      </c>
      <c r="BM32" s="25">
        <v>1310.63036094071</v>
      </c>
      <c r="BN32" s="25">
        <v>5.3176768069357401</v>
      </c>
      <c r="BO32" s="25">
        <v>6.7357227298731797</v>
      </c>
      <c r="BP32" s="25">
        <v>1872.53129622954</v>
      </c>
      <c r="BQ32" s="25">
        <v>54.150250242574899</v>
      </c>
      <c r="BR32" s="25">
        <v>1.20534040465836</v>
      </c>
      <c r="BS32" s="25">
        <v>14.5349850953223</v>
      </c>
      <c r="BT32" s="25">
        <v>0</v>
      </c>
      <c r="BU32" s="25">
        <v>82.451931440665206</v>
      </c>
      <c r="BV32" s="25">
        <v>20.401855218872399</v>
      </c>
      <c r="BW32" s="25">
        <v>0</v>
      </c>
      <c r="BX32" s="25">
        <v>0</v>
      </c>
      <c r="BY32" s="25">
        <v>70.416781264334404</v>
      </c>
      <c r="BZ32" s="91">
        <v>0</v>
      </c>
      <c r="CA32" s="25">
        <v>0</v>
      </c>
      <c r="CB32" s="25">
        <v>3841.8594182443499</v>
      </c>
      <c r="CC32" s="25">
        <v>24.925998319928901</v>
      </c>
      <c r="CE32" s="22">
        <f t="shared" si="0"/>
        <v>1.046768677616757E-2</v>
      </c>
      <c r="CF32" s="22">
        <f t="shared" si="1"/>
        <v>1.3311020317082003E-2</v>
      </c>
      <c r="CG32" s="22">
        <f t="shared" si="2"/>
        <v>1.0722461784226759E-2</v>
      </c>
      <c r="CH32" s="22">
        <f t="shared" si="3"/>
        <v>1.1531059558951905E-2</v>
      </c>
      <c r="CI32" s="22">
        <f t="shared" si="4"/>
        <v>1.1537272941718578E-2</v>
      </c>
      <c r="CJ32" s="22">
        <f t="shared" si="5"/>
        <v>9.4995518436399948E-3</v>
      </c>
      <c r="CK32" s="22">
        <f t="shared" si="6"/>
        <v>9.5562534485905612E-3</v>
      </c>
      <c r="CL32" s="22">
        <f t="shared" si="7"/>
        <v>1.4239344591879291E-2</v>
      </c>
      <c r="CM32" s="22">
        <f t="shared" si="8"/>
        <v>8.3510962789249583E-3</v>
      </c>
      <c r="CN32" s="22">
        <f t="shared" si="9"/>
        <v>1.250208883347634E-2</v>
      </c>
      <c r="CO32" s="22">
        <f t="shared" si="10"/>
        <v>1.5449737411623093E-2</v>
      </c>
      <c r="CP32" s="22">
        <f t="shared" si="11"/>
        <v>1.0429396213407953E-2</v>
      </c>
      <c r="CQ32" s="22">
        <f t="shared" si="12"/>
        <v>1.3059652424455656E-2</v>
      </c>
    </row>
    <row r="33" spans="1:95" x14ac:dyDescent="0.25">
      <c r="A33" s="91" t="s">
        <v>32</v>
      </c>
      <c r="B33" s="91">
        <v>64672.223074000001</v>
      </c>
      <c r="C33" s="91">
        <v>483.50591170000001</v>
      </c>
      <c r="D33" s="91">
        <v>1210.0150234</v>
      </c>
      <c r="E33" s="91">
        <v>8741.9786734999998</v>
      </c>
      <c r="F33" s="91">
        <v>8729.6979279999996</v>
      </c>
      <c r="G33" s="91">
        <v>245.56314393</v>
      </c>
      <c r="H33" s="91">
        <v>9239.7999521999991</v>
      </c>
      <c r="I33" s="91">
        <v>258.84244568999998</v>
      </c>
      <c r="J33" s="91">
        <v>468.27811327000001</v>
      </c>
      <c r="K33" s="91">
        <v>548.15720838000004</v>
      </c>
      <c r="L33" s="91">
        <v>23.758730370999999</v>
      </c>
      <c r="M33" s="91">
        <v>57.595039743999997</v>
      </c>
      <c r="N33" s="91">
        <v>88.692200134999993</v>
      </c>
      <c r="O33" s="25"/>
      <c r="P33" s="25" t="s">
        <v>32</v>
      </c>
      <c r="Q33" s="91">
        <v>0</v>
      </c>
      <c r="R33" s="25">
        <v>578.33812475045704</v>
      </c>
      <c r="S33" s="25">
        <v>24.0583487979174</v>
      </c>
      <c r="T33" s="25">
        <v>261.64275401876398</v>
      </c>
      <c r="U33" s="25">
        <v>261.64275401876398</v>
      </c>
      <c r="V33" s="25">
        <v>1618.35230522918</v>
      </c>
      <c r="W33" s="91">
        <v>0</v>
      </c>
      <c r="X33" s="25">
        <v>471.22469372903703</v>
      </c>
      <c r="Y33" s="25">
        <v>58.072275742084898</v>
      </c>
      <c r="Z33" s="25">
        <v>3182.6633374981602</v>
      </c>
      <c r="AA33" s="25">
        <v>65172.602965625199</v>
      </c>
      <c r="AB33" s="25">
        <v>864.50121799394196</v>
      </c>
      <c r="AC33" s="25">
        <v>330.65070432449897</v>
      </c>
      <c r="AD33" s="25">
        <v>542.26705632358596</v>
      </c>
      <c r="AE33" s="25">
        <v>0</v>
      </c>
      <c r="AF33" s="91">
        <v>0</v>
      </c>
      <c r="AG33" s="25">
        <v>553.22873774122797</v>
      </c>
      <c r="AH33" s="25">
        <v>553.22873774122797</v>
      </c>
      <c r="AI33" s="25">
        <v>0</v>
      </c>
      <c r="AJ33" s="25">
        <v>210.338255837747</v>
      </c>
      <c r="AK33" s="25">
        <v>31.671526421174299</v>
      </c>
      <c r="AL33" s="91">
        <v>2464.2584194203801</v>
      </c>
      <c r="AM33" s="25">
        <v>175.026679480871</v>
      </c>
      <c r="AN33" s="25">
        <v>0</v>
      </c>
      <c r="AO33" s="25">
        <v>89.468601745209995</v>
      </c>
      <c r="AP33" s="25">
        <v>488.40443880597201</v>
      </c>
      <c r="AQ33" s="25">
        <v>0</v>
      </c>
      <c r="AR33" s="91">
        <v>10218.6556633811</v>
      </c>
      <c r="AS33" s="25">
        <v>1096.99166660426</v>
      </c>
      <c r="AT33" s="25">
        <v>121.88797153678701</v>
      </c>
      <c r="AU33" s="25">
        <v>1218.87963814105</v>
      </c>
      <c r="AV33" s="25">
        <v>0.194799526817001</v>
      </c>
      <c r="AW33" s="25">
        <v>402.910150721224</v>
      </c>
      <c r="AX33" s="25">
        <v>0.96843367837084005</v>
      </c>
      <c r="AY33" s="25">
        <v>1064.32280447882</v>
      </c>
      <c r="AZ33" s="25">
        <v>0.88039420836479798</v>
      </c>
      <c r="BA33" s="25">
        <v>26.103686162689399</v>
      </c>
      <c r="BB33" s="25">
        <v>491.25991697049398</v>
      </c>
      <c r="BC33" s="25">
        <v>0.79235471939140101</v>
      </c>
      <c r="BD33" s="25">
        <v>0</v>
      </c>
      <c r="BE33" s="25">
        <v>85.138512444000895</v>
      </c>
      <c r="BF33" s="25">
        <v>8816.5205161558697</v>
      </c>
      <c r="BG33" s="25">
        <v>8804.1921574203607</v>
      </c>
      <c r="BH33" s="25">
        <v>12.328358735517</v>
      </c>
      <c r="BI33" s="25">
        <v>0.99484524436102995</v>
      </c>
      <c r="BJ33" s="25">
        <v>0</v>
      </c>
      <c r="BK33" s="25">
        <v>215.696561326188</v>
      </c>
      <c r="BL33" s="25">
        <v>8.2757052087490397</v>
      </c>
      <c r="BM33" s="25">
        <v>3254.8173536127401</v>
      </c>
      <c r="BN33" s="25">
        <v>13.2059145754965</v>
      </c>
      <c r="BO33" s="25">
        <v>16.727488616198499</v>
      </c>
      <c r="BP33" s="25">
        <v>4650.2414926379797</v>
      </c>
      <c r="BQ33" s="25">
        <v>131.05789787433201</v>
      </c>
      <c r="BR33" s="25">
        <v>2.9933404267641999</v>
      </c>
      <c r="BS33" s="25">
        <v>36.096157588554803</v>
      </c>
      <c r="BT33" s="25">
        <v>0</v>
      </c>
      <c r="BU33" s="25">
        <v>247.19421010158101</v>
      </c>
      <c r="BV33" s="25">
        <v>49.377906313745399</v>
      </c>
      <c r="BW33" s="25">
        <v>0</v>
      </c>
      <c r="BX33" s="25">
        <v>0</v>
      </c>
      <c r="BY33" s="25">
        <v>170.42721130162499</v>
      </c>
      <c r="BZ33" s="91">
        <v>0</v>
      </c>
      <c r="CA33" s="25">
        <v>0</v>
      </c>
      <c r="CB33" s="25">
        <v>9307.7692904806008</v>
      </c>
      <c r="CC33" s="25">
        <v>60.327514724574698</v>
      </c>
      <c r="CE33" s="22">
        <f t="shared" si="0"/>
        <v>7.7371685685313088E-3</v>
      </c>
      <c r="CF33" s="22">
        <f t="shared" si="1"/>
        <v>1.0131266210890454E-2</v>
      </c>
      <c r="CG33" s="22">
        <f t="shared" si="2"/>
        <v>7.3260369248486397E-3</v>
      </c>
      <c r="CH33" s="22">
        <f t="shared" si="3"/>
        <v>8.526884523504084E-3</v>
      </c>
      <c r="CI33" s="22">
        <f t="shared" si="4"/>
        <v>8.5334257880132561E-3</v>
      </c>
      <c r="CJ33" s="22">
        <f t="shared" si="5"/>
        <v>6.6421456635445322E-3</v>
      </c>
      <c r="CK33" s="22">
        <f t="shared" si="6"/>
        <v>7.3561482534498174E-3</v>
      </c>
      <c r="CL33" s="22">
        <f t="shared" si="7"/>
        <v>1.0818582405598827E-2</v>
      </c>
      <c r="CM33" s="22">
        <f t="shared" si="8"/>
        <v>6.2923727920166147E-3</v>
      </c>
      <c r="CN33" s="22">
        <f t="shared" si="9"/>
        <v>9.2519614513801758E-3</v>
      </c>
      <c r="CO33" s="22">
        <f t="shared" si="10"/>
        <v>1.261087702241518E-2</v>
      </c>
      <c r="CP33" s="22">
        <f t="shared" si="11"/>
        <v>8.2860607476986196E-3</v>
      </c>
      <c r="CQ33" s="22">
        <f t="shared" si="12"/>
        <v>8.7538882678321953E-3</v>
      </c>
    </row>
    <row r="34" spans="1:95" x14ac:dyDescent="0.25">
      <c r="A34" s="91" t="s">
        <v>33</v>
      </c>
      <c r="B34" s="91">
        <v>70362.927416999999</v>
      </c>
      <c r="C34" s="91">
        <v>548.28303247999997</v>
      </c>
      <c r="D34" s="91">
        <v>1198.2782496</v>
      </c>
      <c r="E34" s="91">
        <v>9066.4396703000002</v>
      </c>
      <c r="F34" s="91">
        <v>9057.1671270999996</v>
      </c>
      <c r="G34" s="91">
        <v>217.88855082000001</v>
      </c>
      <c r="H34" s="91">
        <v>10498.892443999999</v>
      </c>
      <c r="I34" s="91">
        <v>292.17050309000001</v>
      </c>
      <c r="J34" s="91">
        <v>507.83653026000002</v>
      </c>
      <c r="K34" s="91">
        <v>632.56146845000001</v>
      </c>
      <c r="L34" s="91">
        <v>28.916529542999999</v>
      </c>
      <c r="M34" s="91">
        <v>77.949457585999994</v>
      </c>
      <c r="N34" s="91">
        <v>83.902036113999998</v>
      </c>
      <c r="O34" s="25"/>
      <c r="P34" s="25" t="s">
        <v>33</v>
      </c>
      <c r="Q34" s="91">
        <v>0</v>
      </c>
      <c r="R34" s="25">
        <v>659.72348852485095</v>
      </c>
      <c r="S34" s="25">
        <v>29.292832013235099</v>
      </c>
      <c r="T34" s="25">
        <v>295.58908868240701</v>
      </c>
      <c r="U34" s="25">
        <v>295.58908868240701</v>
      </c>
      <c r="V34" s="25">
        <v>1846.0908489931201</v>
      </c>
      <c r="W34" s="91">
        <v>0</v>
      </c>
      <c r="X34" s="25">
        <v>511.17321238656302</v>
      </c>
      <c r="Y34" s="25">
        <v>78.5687653943763</v>
      </c>
      <c r="Z34" s="25">
        <v>3630.5358257878602</v>
      </c>
      <c r="AA34" s="25">
        <v>70946.141436156802</v>
      </c>
      <c r="AB34" s="25">
        <v>986.156094943168</v>
      </c>
      <c r="AC34" s="25">
        <v>377.18074242099101</v>
      </c>
      <c r="AD34" s="25">
        <v>618.57634453856599</v>
      </c>
      <c r="AE34" s="25">
        <v>0</v>
      </c>
      <c r="AF34" s="91">
        <v>0</v>
      </c>
      <c r="AG34" s="25">
        <v>638.75928036853395</v>
      </c>
      <c r="AH34" s="25">
        <v>638.75928036853395</v>
      </c>
      <c r="AI34" s="25">
        <v>0</v>
      </c>
      <c r="AJ34" s="25">
        <v>239.93757471399101</v>
      </c>
      <c r="AK34" s="25">
        <v>36.128418167652697</v>
      </c>
      <c r="AL34" s="91">
        <v>2811.0349321703302</v>
      </c>
      <c r="AM34" s="25">
        <v>199.65688030393801</v>
      </c>
      <c r="AN34" s="25">
        <v>0</v>
      </c>
      <c r="AO34" s="25">
        <v>84.787183723791202</v>
      </c>
      <c r="AP34" s="25">
        <v>554.23943645265194</v>
      </c>
      <c r="AQ34" s="25">
        <v>0</v>
      </c>
      <c r="AR34" s="91">
        <v>11617.8242975798</v>
      </c>
      <c r="AS34" s="25">
        <v>1087.4331258526099</v>
      </c>
      <c r="AT34" s="25">
        <v>120.825898552334</v>
      </c>
      <c r="AU34" s="25">
        <v>1208.25902440494</v>
      </c>
      <c r="AV34" s="25">
        <v>0.22221227290839701</v>
      </c>
      <c r="AW34" s="25">
        <v>459.608819849903</v>
      </c>
      <c r="AX34" s="25">
        <v>1.00569017322817</v>
      </c>
      <c r="AY34" s="25">
        <v>1214.09691104186</v>
      </c>
      <c r="AZ34" s="25">
        <v>0.91426364468107302</v>
      </c>
      <c r="BA34" s="25">
        <v>27.1079186020491</v>
      </c>
      <c r="BB34" s="25">
        <v>510.15911412776899</v>
      </c>
      <c r="BC34" s="25">
        <v>0.82283714810099295</v>
      </c>
      <c r="BD34" s="25">
        <v>0</v>
      </c>
      <c r="BE34" s="25">
        <v>88.413851442649502</v>
      </c>
      <c r="BF34" s="25">
        <v>9152.2018516153094</v>
      </c>
      <c r="BG34" s="25">
        <v>9142.8967461556294</v>
      </c>
      <c r="BH34" s="25">
        <v>9.3051054596780105</v>
      </c>
      <c r="BI34" s="25">
        <v>1.03311792941902</v>
      </c>
      <c r="BJ34" s="25">
        <v>0</v>
      </c>
      <c r="BK34" s="25">
        <v>223.99457525091299</v>
      </c>
      <c r="BL34" s="25">
        <v>8.5940772904093397</v>
      </c>
      <c r="BM34" s="25">
        <v>3380.0326874121502</v>
      </c>
      <c r="BN34" s="25">
        <v>13.7139569517794</v>
      </c>
      <c r="BO34" s="25">
        <v>17.371006641423701</v>
      </c>
      <c r="BP34" s="25">
        <v>4829.1403459713201</v>
      </c>
      <c r="BQ34" s="25">
        <v>149.500689914666</v>
      </c>
      <c r="BR34" s="25">
        <v>3.1084959103159702</v>
      </c>
      <c r="BS34" s="25">
        <v>37.484807659407899</v>
      </c>
      <c r="BT34" s="25">
        <v>0</v>
      </c>
      <c r="BU34" s="25">
        <v>219.57641173343899</v>
      </c>
      <c r="BV34" s="25">
        <v>56.326497016538703</v>
      </c>
      <c r="BW34" s="25">
        <v>0</v>
      </c>
      <c r="BX34" s="25">
        <v>0</v>
      </c>
      <c r="BY34" s="25">
        <v>194.41011032025801</v>
      </c>
      <c r="BZ34" s="91">
        <v>0</v>
      </c>
      <c r="CA34" s="25">
        <v>0</v>
      </c>
      <c r="CB34" s="25">
        <v>10578.7532695095</v>
      </c>
      <c r="CC34" s="25">
        <v>68.816955490536998</v>
      </c>
      <c r="CE34" s="22">
        <f t="shared" si="0"/>
        <v>8.2886548437707003E-3</v>
      </c>
      <c r="CF34" s="22">
        <f t="shared" si="1"/>
        <v>1.0863739382395068E-2</v>
      </c>
      <c r="CG34" s="22">
        <f t="shared" si="2"/>
        <v>8.3292630975081855E-3</v>
      </c>
      <c r="CH34" s="22">
        <f t="shared" si="3"/>
        <v>9.45930094216039E-3</v>
      </c>
      <c r="CI34" s="22">
        <f t="shared" si="4"/>
        <v>9.465389989229394E-3</v>
      </c>
      <c r="CJ34" s="22">
        <f t="shared" si="5"/>
        <v>7.7464415045531299E-3</v>
      </c>
      <c r="CK34" s="22">
        <f t="shared" si="6"/>
        <v>7.6065952609258398E-3</v>
      </c>
      <c r="CL34" s="22">
        <f t="shared" si="7"/>
        <v>1.1700652722475341E-2</v>
      </c>
      <c r="CM34" s="22">
        <f t="shared" si="8"/>
        <v>6.5703861926882353E-3</v>
      </c>
      <c r="CN34" s="22">
        <f t="shared" si="9"/>
        <v>9.7979599258879637E-3</v>
      </c>
      <c r="CO34" s="22">
        <f t="shared" si="10"/>
        <v>1.3013403620082532E-2</v>
      </c>
      <c r="CP34" s="22">
        <f t="shared" si="11"/>
        <v>7.9449918903288872E-3</v>
      </c>
      <c r="CQ34" s="22">
        <f t="shared" si="12"/>
        <v>1.0549775080410799E-2</v>
      </c>
    </row>
    <row r="35" spans="1:95" x14ac:dyDescent="0.25">
      <c r="A35" s="91" t="s">
        <v>34</v>
      </c>
      <c r="B35" s="91">
        <v>2122.7158542000002</v>
      </c>
      <c r="C35" s="91">
        <v>12.480546812</v>
      </c>
      <c r="D35" s="91">
        <v>46.205737173999999</v>
      </c>
      <c r="E35" s="91">
        <v>321.22933570999999</v>
      </c>
      <c r="F35" s="91">
        <v>319.24359005999997</v>
      </c>
      <c r="G35" s="91">
        <v>8.5522166639999995</v>
      </c>
      <c r="H35" s="91">
        <v>352.52751988</v>
      </c>
      <c r="I35" s="91">
        <v>6.3101817139999996</v>
      </c>
      <c r="J35" s="91">
        <v>16.534768756999998</v>
      </c>
      <c r="K35" s="91">
        <v>13.146483751</v>
      </c>
      <c r="L35" s="91">
        <v>0.5165847912</v>
      </c>
      <c r="M35" s="91">
        <v>1.2964994792</v>
      </c>
      <c r="N35" s="91">
        <v>2.5130084302000002</v>
      </c>
      <c r="O35" s="25"/>
      <c r="P35" s="25" t="s">
        <v>34</v>
      </c>
      <c r="Q35" s="91">
        <v>0</v>
      </c>
      <c r="R35" s="25">
        <v>23.067333732499598</v>
      </c>
      <c r="S35" s="25">
        <v>0.52350101326541498</v>
      </c>
      <c r="T35" s="25">
        <v>6.3820470821810602</v>
      </c>
      <c r="U35" s="25">
        <v>6.3820470821810602</v>
      </c>
      <c r="V35" s="25">
        <v>64.548827757684506</v>
      </c>
      <c r="W35" s="91">
        <v>0</v>
      </c>
      <c r="X35" s="25">
        <v>16.659562358681502</v>
      </c>
      <c r="Y35" s="25">
        <v>1.3103290848932201</v>
      </c>
      <c r="Z35" s="25">
        <v>126.942281538559</v>
      </c>
      <c r="AA35" s="25">
        <v>2140.3495331426302</v>
      </c>
      <c r="AB35" s="25">
        <v>34.4811017844183</v>
      </c>
      <c r="AC35" s="25">
        <v>13.188179081444099</v>
      </c>
      <c r="AD35" s="25">
        <v>21.6286201071823</v>
      </c>
      <c r="AE35" s="25">
        <v>0</v>
      </c>
      <c r="AF35" s="91">
        <v>0</v>
      </c>
      <c r="AG35" s="25">
        <v>13.289282649511399</v>
      </c>
      <c r="AH35" s="25">
        <v>13.289282649511399</v>
      </c>
      <c r="AI35" s="25">
        <v>0</v>
      </c>
      <c r="AJ35" s="25">
        <v>8.3894561254743998</v>
      </c>
      <c r="AK35" s="25">
        <v>1.2632358721294099</v>
      </c>
      <c r="AL35" s="91">
        <v>98.288278261174099</v>
      </c>
      <c r="AM35" s="25">
        <v>6.9810336469123699</v>
      </c>
      <c r="AN35" s="25">
        <v>0</v>
      </c>
      <c r="AO35" s="25">
        <v>2.53812933303064</v>
      </c>
      <c r="AP35" s="25">
        <v>12.611797296141299</v>
      </c>
      <c r="AQ35" s="25">
        <v>0</v>
      </c>
      <c r="AR35" s="91">
        <v>391.57960005952401</v>
      </c>
      <c r="AS35" s="25">
        <v>41.951163538638703</v>
      </c>
      <c r="AT35" s="25">
        <v>4.6612410524204</v>
      </c>
      <c r="AU35" s="25">
        <v>46.612404591059097</v>
      </c>
      <c r="AV35" s="25">
        <v>7.7696889300934097E-3</v>
      </c>
      <c r="AW35" s="25">
        <v>16.0702936222876</v>
      </c>
      <c r="AX35" s="25">
        <v>3.5404420046627701E-2</v>
      </c>
      <c r="AY35" s="25">
        <v>42.451085605509299</v>
      </c>
      <c r="AZ35" s="25">
        <v>3.21858541201629E-2</v>
      </c>
      <c r="BA35" s="25">
        <v>0.95431016275621805</v>
      </c>
      <c r="BB35" s="25">
        <v>17.9596967105937</v>
      </c>
      <c r="BC35" s="25">
        <v>2.8967248620733299E-2</v>
      </c>
      <c r="BD35" s="25">
        <v>0</v>
      </c>
      <c r="BE35" s="25">
        <v>3.1125319243594101</v>
      </c>
      <c r="BF35" s="25">
        <v>323.86843010354698</v>
      </c>
      <c r="BG35" s="25">
        <v>321.86754613239799</v>
      </c>
      <c r="BH35" s="25">
        <v>2.0008839711492099</v>
      </c>
      <c r="BI35" s="25">
        <v>3.6369979364738098E-2</v>
      </c>
      <c r="BJ35" s="25">
        <v>0</v>
      </c>
      <c r="BK35" s="25">
        <v>7.8855322677292898</v>
      </c>
      <c r="BL35" s="25">
        <v>0.30254679607797702</v>
      </c>
      <c r="BM35" s="25">
        <v>118.991050714021</v>
      </c>
      <c r="BN35" s="25">
        <v>0.48278740962427702</v>
      </c>
      <c r="BO35" s="25">
        <v>0.61153090979237901</v>
      </c>
      <c r="BP35" s="25">
        <v>170.00558118465301</v>
      </c>
      <c r="BQ35" s="25">
        <v>5.2273154064217504</v>
      </c>
      <c r="BR35" s="25">
        <v>0.109431861064722</v>
      </c>
      <c r="BS35" s="25">
        <v>1.31961868957268</v>
      </c>
      <c r="BT35" s="25">
        <v>0</v>
      </c>
      <c r="BU35" s="25">
        <v>8.6138848768443008</v>
      </c>
      <c r="BV35" s="25">
        <v>1.96946455365464</v>
      </c>
      <c r="BW35" s="25">
        <v>0</v>
      </c>
      <c r="BX35" s="25">
        <v>0</v>
      </c>
      <c r="BY35" s="25">
        <v>6.7975817981912803</v>
      </c>
      <c r="BZ35" s="91">
        <v>0</v>
      </c>
      <c r="CA35" s="25">
        <v>0</v>
      </c>
      <c r="CB35" s="25">
        <v>355.24932048038698</v>
      </c>
      <c r="CC35" s="25">
        <v>2.4061943160699402</v>
      </c>
      <c r="CE35" s="22">
        <f t="shared" ref="CE35:CE51" si="13">+(AA35-B35)/B35</f>
        <v>8.3071311253176267E-3</v>
      </c>
      <c r="CF35" s="22">
        <f t="shared" ref="CF35:CF51" si="14">+(AP35-C35)/C35</f>
        <v>1.05164049394937E-2</v>
      </c>
      <c r="CG35" s="22">
        <f t="shared" ref="CG35:CG51" si="15">+(AU35-D35)/D35</f>
        <v>8.8012320965182907E-3</v>
      </c>
      <c r="CH35" s="22">
        <f t="shared" ref="CH35:CH51" si="16">+(BF35-E35)/E35</f>
        <v>8.2156082903011209E-3</v>
      </c>
      <c r="CI35" s="22">
        <f t="shared" ref="CI35:CI51" si="17">+(BG35-F35)/F35</f>
        <v>8.2192913314402295E-3</v>
      </c>
      <c r="CJ35" s="22">
        <f t="shared" ref="CJ35:CJ51" si="18">+(BU35-G35)/G35</f>
        <v>7.210787011967282E-3</v>
      </c>
      <c r="CK35" s="22">
        <f t="shared" ref="CK35:CK51" si="19">+(CB35-H35)/H35</f>
        <v>7.7208173742392729E-3</v>
      </c>
      <c r="CL35" s="22">
        <f t="shared" ref="CL35:CL51" si="20">+(U35-I35)/I35</f>
        <v>1.1388795353011382E-2</v>
      </c>
      <c r="CM35" s="22">
        <f t="shared" ref="CM35:CM51" si="21">+(X35-J35)/J35</f>
        <v>7.5473448413768606E-3</v>
      </c>
      <c r="CN35" s="22">
        <f t="shared" ref="CN35:CN51" si="22">+(AH35-K35)/K35</f>
        <v>1.0862136310824357E-2</v>
      </c>
      <c r="CO35" s="22">
        <f t="shared" ref="CO35:CO51" si="23">+(S35-L35)/L35</f>
        <v>1.3388357890577749E-2</v>
      </c>
      <c r="CP35" s="22">
        <f t="shared" ref="CP35:CP51" si="24">+(Y35-M35)/M35</f>
        <v>1.0666881024706327E-2</v>
      </c>
      <c r="CQ35" s="22">
        <f t="shared" ref="CQ35:CQ51" si="25">+(AO35-N35)/N35</f>
        <v>9.9963464223797142E-3</v>
      </c>
    </row>
    <row r="36" spans="1:95" x14ac:dyDescent="0.25">
      <c r="A36" s="91" t="s">
        <v>35</v>
      </c>
      <c r="B36" s="91">
        <v>90314.112659999999</v>
      </c>
      <c r="C36" s="91">
        <v>704.45667848999994</v>
      </c>
      <c r="D36" s="91">
        <v>1676.7020517999999</v>
      </c>
      <c r="E36" s="91">
        <v>12017.192432</v>
      </c>
      <c r="F36" s="91">
        <v>11994.864362</v>
      </c>
      <c r="G36" s="91">
        <v>311.5942</v>
      </c>
      <c r="H36" s="91">
        <v>12389.771742999999</v>
      </c>
      <c r="I36" s="91">
        <v>393.28435402999997</v>
      </c>
      <c r="J36" s="91">
        <v>630.10722525999995</v>
      </c>
      <c r="K36" s="91">
        <v>828.60494627000003</v>
      </c>
      <c r="L36" s="91">
        <v>36.884232812</v>
      </c>
      <c r="M36" s="91">
        <v>84.980778161999993</v>
      </c>
      <c r="N36" s="91">
        <v>117.43446093</v>
      </c>
      <c r="O36" s="25"/>
      <c r="P36" s="25" t="s">
        <v>35</v>
      </c>
      <c r="Q36" s="91">
        <v>0</v>
      </c>
      <c r="R36" s="25">
        <v>766.077036179468</v>
      </c>
      <c r="S36" s="25">
        <v>37.391509870568001</v>
      </c>
      <c r="T36" s="25">
        <v>397.99044358928103</v>
      </c>
      <c r="U36" s="25">
        <v>397.99044358928103</v>
      </c>
      <c r="V36" s="25">
        <v>2143.6980347102899</v>
      </c>
      <c r="W36" s="91">
        <v>0</v>
      </c>
      <c r="X36" s="25">
        <v>634.67077870799596</v>
      </c>
      <c r="Y36" s="25">
        <v>85.778889674267006</v>
      </c>
      <c r="Z36" s="25">
        <v>4215.8127072212501</v>
      </c>
      <c r="AA36" s="25">
        <v>91115.820186003999</v>
      </c>
      <c r="AB36" s="25">
        <v>1145.13410117793</v>
      </c>
      <c r="AC36" s="25">
        <v>437.98589105366102</v>
      </c>
      <c r="AD36" s="25">
        <v>718.29675822352999</v>
      </c>
      <c r="AE36" s="25">
        <v>0</v>
      </c>
      <c r="AF36" s="91">
        <v>0</v>
      </c>
      <c r="AG36" s="25">
        <v>837.154094453835</v>
      </c>
      <c r="AH36" s="25">
        <v>837.154094453835</v>
      </c>
      <c r="AI36" s="25">
        <v>0</v>
      </c>
      <c r="AJ36" s="25">
        <v>278.61791799467602</v>
      </c>
      <c r="AK36" s="25">
        <v>41.952670854450901</v>
      </c>
      <c r="AL36" s="91">
        <v>3264.2001479986402</v>
      </c>
      <c r="AM36" s="25">
        <v>231.84346571863</v>
      </c>
      <c r="AN36" s="25">
        <v>0</v>
      </c>
      <c r="AO36" s="25">
        <v>118.684312073032</v>
      </c>
      <c r="AP36" s="25">
        <v>712.55398386966203</v>
      </c>
      <c r="AQ36" s="25">
        <v>0</v>
      </c>
      <c r="AR36" s="91">
        <v>13702.2203785887</v>
      </c>
      <c r="AS36" s="25">
        <v>1521.9829570592501</v>
      </c>
      <c r="AT36" s="25">
        <v>169.10920423133001</v>
      </c>
      <c r="AU36" s="25">
        <v>1691.09216129058</v>
      </c>
      <c r="AV36" s="25">
        <v>0.25803508423879101</v>
      </c>
      <c r="AW36" s="25">
        <v>533.70206159197301</v>
      </c>
      <c r="AX36" s="25">
        <v>1.33240708211665</v>
      </c>
      <c r="AY36" s="25">
        <v>1409.8210660076199</v>
      </c>
      <c r="AZ36" s="25">
        <v>1.2112795139139101</v>
      </c>
      <c r="BA36" s="25">
        <v>35.914435888931102</v>
      </c>
      <c r="BB36" s="25">
        <v>675.89385808958502</v>
      </c>
      <c r="BC36" s="25">
        <v>1.09015114178475</v>
      </c>
      <c r="BD36" s="25">
        <v>0</v>
      </c>
      <c r="BE36" s="25">
        <v>117.136768102647</v>
      </c>
      <c r="BF36" s="25">
        <v>12135.5605405961</v>
      </c>
      <c r="BG36" s="25">
        <v>12113.139111950601</v>
      </c>
      <c r="BH36" s="25">
        <v>22.4214286455144</v>
      </c>
      <c r="BI36" s="25">
        <v>1.36874581973908</v>
      </c>
      <c r="BJ36" s="25">
        <v>0</v>
      </c>
      <c r="BK36" s="25">
        <v>296.76344229897899</v>
      </c>
      <c r="BL36" s="25">
        <v>11.386028362792601</v>
      </c>
      <c r="BM36" s="25">
        <v>4478.1001378770497</v>
      </c>
      <c r="BN36" s="25">
        <v>18.169192339599899</v>
      </c>
      <c r="BO36" s="25">
        <v>23.014306956574401</v>
      </c>
      <c r="BP36" s="25">
        <v>6397.97754714859</v>
      </c>
      <c r="BQ36" s="25">
        <v>173.601694910909</v>
      </c>
      <c r="BR36" s="25">
        <v>4.1183494937636702</v>
      </c>
      <c r="BS36" s="25">
        <v>49.662461834576099</v>
      </c>
      <c r="BT36" s="25">
        <v>0</v>
      </c>
      <c r="BU36" s="25">
        <v>314.03885352072598</v>
      </c>
      <c r="BV36" s="25">
        <v>65.406852173592</v>
      </c>
      <c r="BW36" s="25">
        <v>0</v>
      </c>
      <c r="BX36" s="25">
        <v>0</v>
      </c>
      <c r="BY36" s="25">
        <v>225.75091757054801</v>
      </c>
      <c r="BZ36" s="91">
        <v>0</v>
      </c>
      <c r="CA36" s="25">
        <v>0</v>
      </c>
      <c r="CB36" s="25">
        <v>12495.638923295601</v>
      </c>
      <c r="CC36" s="25">
        <v>79.910897212816394</v>
      </c>
      <c r="CE36" s="22">
        <f t="shared" si="13"/>
        <v>8.876879840719238E-3</v>
      </c>
      <c r="CF36" s="22">
        <f t="shared" si="14"/>
        <v>1.1494397919569207E-2</v>
      </c>
      <c r="CG36" s="22">
        <f t="shared" si="15"/>
        <v>8.582389146080973E-3</v>
      </c>
      <c r="CH36" s="22">
        <f t="shared" si="16"/>
        <v>9.8498970758679923E-3</v>
      </c>
      <c r="CI36" s="22">
        <f t="shared" si="17"/>
        <v>9.8604491373239234E-3</v>
      </c>
      <c r="CJ36" s="22">
        <f t="shared" si="18"/>
        <v>7.8456323022892543E-3</v>
      </c>
      <c r="CK36" s="22">
        <f t="shared" si="19"/>
        <v>8.5447240265273255E-3</v>
      </c>
      <c r="CL36" s="22">
        <f t="shared" si="20"/>
        <v>1.1966124538282727E-2</v>
      </c>
      <c r="CM36" s="22">
        <f t="shared" si="21"/>
        <v>7.2425029662419186E-3</v>
      </c>
      <c r="CN36" s="22">
        <f t="shared" si="22"/>
        <v>1.0317520094852586E-2</v>
      </c>
      <c r="CO36" s="22">
        <f t="shared" si="23"/>
        <v>1.3753222444766745E-2</v>
      </c>
      <c r="CP36" s="22">
        <f t="shared" si="24"/>
        <v>9.3916710287773857E-3</v>
      </c>
      <c r="CQ36" s="22">
        <f t="shared" si="25"/>
        <v>1.0642967431655444E-2</v>
      </c>
    </row>
    <row r="37" spans="1:95" x14ac:dyDescent="0.25">
      <c r="A37" s="91" t="s">
        <v>36</v>
      </c>
      <c r="B37" s="91">
        <v>25621.689373000001</v>
      </c>
      <c r="C37" s="91">
        <v>210.72416430000001</v>
      </c>
      <c r="D37" s="91">
        <v>424.72086973</v>
      </c>
      <c r="E37" s="91">
        <v>3426.2134022</v>
      </c>
      <c r="F37" s="91">
        <v>3423.2307884000002</v>
      </c>
      <c r="G37" s="91">
        <v>78.885711495999999</v>
      </c>
      <c r="H37" s="91">
        <v>3801.9245910999998</v>
      </c>
      <c r="I37" s="91">
        <v>113.65822934000001</v>
      </c>
      <c r="J37" s="91">
        <v>178.57130788000001</v>
      </c>
      <c r="K37" s="91">
        <v>234.10485075</v>
      </c>
      <c r="L37" s="91">
        <v>11.607122258</v>
      </c>
      <c r="M37" s="91">
        <v>27.910461832999999</v>
      </c>
      <c r="N37" s="91">
        <v>31.086123347000001</v>
      </c>
      <c r="O37" s="25"/>
      <c r="P37" s="25" t="s">
        <v>36</v>
      </c>
      <c r="Q37" s="91">
        <v>0</v>
      </c>
      <c r="R37" s="25">
        <v>238.78237541046599</v>
      </c>
      <c r="S37" s="25">
        <v>11.7884775323857</v>
      </c>
      <c r="T37" s="25">
        <v>115.293812005258</v>
      </c>
      <c r="U37" s="25">
        <v>115.293812005258</v>
      </c>
      <c r="V37" s="25">
        <v>668.17980833009801</v>
      </c>
      <c r="W37" s="91">
        <v>0</v>
      </c>
      <c r="X37" s="25">
        <v>180.10289367432699</v>
      </c>
      <c r="Y37" s="25">
        <v>28.202544588178299</v>
      </c>
      <c r="Z37" s="25">
        <v>1314.04761035816</v>
      </c>
      <c r="AA37" s="25">
        <v>25894.0698547264</v>
      </c>
      <c r="AB37" s="25">
        <v>356.93245122309003</v>
      </c>
      <c r="AC37" s="25">
        <v>136.517955650956</v>
      </c>
      <c r="AD37" s="25">
        <v>223.889484017614</v>
      </c>
      <c r="AE37" s="25">
        <v>0</v>
      </c>
      <c r="AF37" s="91">
        <v>0</v>
      </c>
      <c r="AG37" s="25">
        <v>237.045421395212</v>
      </c>
      <c r="AH37" s="25">
        <v>237.045421395212</v>
      </c>
      <c r="AI37" s="25">
        <v>0</v>
      </c>
      <c r="AJ37" s="25">
        <v>86.843756281352697</v>
      </c>
      <c r="AK37" s="25">
        <v>13.0764347135633</v>
      </c>
      <c r="AL37" s="91">
        <v>1017.43492336205</v>
      </c>
      <c r="AM37" s="25">
        <v>72.264453813932107</v>
      </c>
      <c r="AN37" s="25">
        <v>0</v>
      </c>
      <c r="AO37" s="25">
        <v>31.504929861867002</v>
      </c>
      <c r="AP37" s="25">
        <v>213.564628209571</v>
      </c>
      <c r="AQ37" s="25">
        <v>0</v>
      </c>
      <c r="AR37" s="91">
        <v>4215.0535697790401</v>
      </c>
      <c r="AS37" s="25">
        <v>386.44338735252398</v>
      </c>
      <c r="AT37" s="25">
        <v>42.938146355594498</v>
      </c>
      <c r="AU37" s="25">
        <v>429.38153370811801</v>
      </c>
      <c r="AV37" s="25">
        <v>8.0428195148356696E-2</v>
      </c>
      <c r="AW37" s="25">
        <v>166.35223827162</v>
      </c>
      <c r="AX37" s="25">
        <v>0.38097590182818297</v>
      </c>
      <c r="AY37" s="25">
        <v>439.43408465475198</v>
      </c>
      <c r="AZ37" s="25">
        <v>0.346341762485049</v>
      </c>
      <c r="BA37" s="25">
        <v>10.269034274266</v>
      </c>
      <c r="BB37" s="25">
        <v>193.258697035334</v>
      </c>
      <c r="BC37" s="25">
        <v>0.31170757915970798</v>
      </c>
      <c r="BD37" s="25">
        <v>0</v>
      </c>
      <c r="BE37" s="25">
        <v>33.492973800272203</v>
      </c>
      <c r="BF37" s="25">
        <v>3466.51260730888</v>
      </c>
      <c r="BG37" s="25">
        <v>3463.5163023397599</v>
      </c>
      <c r="BH37" s="25">
        <v>2.99630496911622</v>
      </c>
      <c r="BI37" s="25">
        <v>0.39136629948687401</v>
      </c>
      <c r="BJ37" s="25">
        <v>0</v>
      </c>
      <c r="BK37" s="25">
        <v>84.853727508722002</v>
      </c>
      <c r="BL37" s="25">
        <v>3.25561340564493</v>
      </c>
      <c r="BM37" s="25">
        <v>1280.42555432464</v>
      </c>
      <c r="BN37" s="25">
        <v>5.1951271946736304</v>
      </c>
      <c r="BO37" s="25">
        <v>6.5804942419682799</v>
      </c>
      <c r="BP37" s="25">
        <v>1829.37711418288</v>
      </c>
      <c r="BQ37" s="25">
        <v>54.110743753535601</v>
      </c>
      <c r="BR37" s="25">
        <v>1.17756203486609</v>
      </c>
      <c r="BS37" s="25">
        <v>14.200012793531601</v>
      </c>
      <c r="BT37" s="25">
        <v>0</v>
      </c>
      <c r="BU37" s="25">
        <v>79.661256995210394</v>
      </c>
      <c r="BV37" s="25">
        <v>20.386980807250598</v>
      </c>
      <c r="BW37" s="25">
        <v>0</v>
      </c>
      <c r="BX37" s="25">
        <v>0</v>
      </c>
      <c r="BY37" s="25">
        <v>70.365431761650797</v>
      </c>
      <c r="BZ37" s="91">
        <v>0</v>
      </c>
      <c r="CA37" s="25">
        <v>0</v>
      </c>
      <c r="CB37" s="25">
        <v>3838.9695876805699</v>
      </c>
      <c r="CC37" s="25">
        <v>24.9078261430633</v>
      </c>
      <c r="CE37" s="22">
        <f t="shared" si="13"/>
        <v>1.063085566923749E-2</v>
      </c>
      <c r="CF37" s="22">
        <f t="shared" si="14"/>
        <v>1.3479535766610632E-2</v>
      </c>
      <c r="CG37" s="22">
        <f t="shared" si="15"/>
        <v>1.0973475311163418E-2</v>
      </c>
      <c r="CH37" s="22">
        <f t="shared" si="16"/>
        <v>1.1762024246068125E-2</v>
      </c>
      <c r="CI37" s="22">
        <f t="shared" si="17"/>
        <v>1.1768272848056791E-2</v>
      </c>
      <c r="CJ37" s="22">
        <f t="shared" si="18"/>
        <v>9.8312544122736347E-3</v>
      </c>
      <c r="CK37" s="22">
        <f t="shared" si="19"/>
        <v>9.7437483813565054E-3</v>
      </c>
      <c r="CL37" s="22">
        <f t="shared" si="20"/>
        <v>1.4390358487507995E-2</v>
      </c>
      <c r="CM37" s="22">
        <f t="shared" si="21"/>
        <v>8.5768862451083821E-3</v>
      </c>
      <c r="CN37" s="22">
        <f t="shared" si="22"/>
        <v>1.2560912923381642E-2</v>
      </c>
      <c r="CO37" s="22">
        <f t="shared" si="23"/>
        <v>1.5624482137310478E-2</v>
      </c>
      <c r="CP37" s="22">
        <f t="shared" si="24"/>
        <v>1.0464991834458091E-2</v>
      </c>
      <c r="CQ37" s="22">
        <f t="shared" si="25"/>
        <v>1.3472458762131817E-2</v>
      </c>
    </row>
    <row r="38" spans="1:95" x14ac:dyDescent="0.25">
      <c r="A38" s="91" t="s">
        <v>37</v>
      </c>
      <c r="B38" s="91">
        <v>62177.478363000002</v>
      </c>
      <c r="C38" s="91">
        <v>510.21618759</v>
      </c>
      <c r="D38" s="91">
        <v>956.10960250999995</v>
      </c>
      <c r="E38" s="91">
        <v>9713.0625039000006</v>
      </c>
      <c r="F38" s="91">
        <v>9711.9101437999998</v>
      </c>
      <c r="G38" s="91">
        <v>214.44145692000001</v>
      </c>
      <c r="H38" s="91">
        <v>10430.478803</v>
      </c>
      <c r="I38" s="91">
        <v>253.27233296</v>
      </c>
      <c r="J38" s="91">
        <v>533.07121146999998</v>
      </c>
      <c r="K38" s="91">
        <v>507.96186066000001</v>
      </c>
      <c r="L38" s="91">
        <v>25.464276891000001</v>
      </c>
      <c r="M38" s="91">
        <v>77.272544843000006</v>
      </c>
      <c r="N38" s="91">
        <v>67.884732415000002</v>
      </c>
      <c r="O38" s="25"/>
      <c r="P38" s="25" t="s">
        <v>37</v>
      </c>
      <c r="Q38" s="91">
        <v>0</v>
      </c>
      <c r="R38" s="25">
        <v>667.21895595292995</v>
      </c>
      <c r="S38" s="25">
        <v>25.796380579245302</v>
      </c>
      <c r="T38" s="25">
        <v>255.290039412336</v>
      </c>
      <c r="U38" s="25">
        <v>255.290039412336</v>
      </c>
      <c r="V38" s="25">
        <v>1867.06573727216</v>
      </c>
      <c r="W38" s="91">
        <v>0</v>
      </c>
      <c r="X38" s="25">
        <v>536.76628833817097</v>
      </c>
      <c r="Y38" s="25">
        <v>77.954898916809597</v>
      </c>
      <c r="Z38" s="25">
        <v>3671.78478684935</v>
      </c>
      <c r="AA38" s="25">
        <v>62749.804605455298</v>
      </c>
      <c r="AB38" s="25">
        <v>997.36068330657997</v>
      </c>
      <c r="AC38" s="25">
        <v>381.46612953616102</v>
      </c>
      <c r="AD38" s="25">
        <v>625.60447531046896</v>
      </c>
      <c r="AE38" s="25">
        <v>0</v>
      </c>
      <c r="AF38" s="91">
        <v>0</v>
      </c>
      <c r="AG38" s="25">
        <v>509.91154013047901</v>
      </c>
      <c r="AH38" s="25">
        <v>509.91154013047901</v>
      </c>
      <c r="AI38" s="25">
        <v>0</v>
      </c>
      <c r="AJ38" s="25">
        <v>242.66368666389201</v>
      </c>
      <c r="AK38" s="25">
        <v>36.538906213360796</v>
      </c>
      <c r="AL38" s="91">
        <v>2842.9731173656601</v>
      </c>
      <c r="AM38" s="25">
        <v>201.925377288817</v>
      </c>
      <c r="AN38" s="25">
        <v>0</v>
      </c>
      <c r="AO38" s="25">
        <v>63.7119231434081</v>
      </c>
      <c r="AP38" s="25">
        <v>515.83452570126201</v>
      </c>
      <c r="AQ38" s="25">
        <v>0</v>
      </c>
      <c r="AR38" s="91">
        <v>11567.758059161</v>
      </c>
      <c r="AS38" s="25">
        <v>868.95471719087004</v>
      </c>
      <c r="AT38" s="25">
        <v>96.5505406231363</v>
      </c>
      <c r="AU38" s="25">
        <v>965.50525781400597</v>
      </c>
      <c r="AV38" s="25">
        <v>0.224737025829683</v>
      </c>
      <c r="AW38" s="25">
        <v>464.83073121722703</v>
      </c>
      <c r="AX38" s="25">
        <v>1.07817066959881</v>
      </c>
      <c r="AY38" s="25">
        <v>1227.89136872987</v>
      </c>
      <c r="AZ38" s="25">
        <v>0.98015544106218599</v>
      </c>
      <c r="BA38" s="25">
        <v>29.061604002491201</v>
      </c>
      <c r="BB38" s="25">
        <v>546.92665105132903</v>
      </c>
      <c r="BC38" s="25">
        <v>0.88213962345056396</v>
      </c>
      <c r="BD38" s="25">
        <v>0</v>
      </c>
      <c r="BE38" s="25">
        <v>94.785924606337105</v>
      </c>
      <c r="BF38" s="25">
        <v>9802.9916967554</v>
      </c>
      <c r="BG38" s="25">
        <v>9801.8327901016801</v>
      </c>
      <c r="BH38" s="25">
        <v>1.1589066537231101</v>
      </c>
      <c r="BI38" s="25">
        <v>1.1075756060781401</v>
      </c>
      <c r="BJ38" s="25">
        <v>0</v>
      </c>
      <c r="BK38" s="25">
        <v>240.138057289307</v>
      </c>
      <c r="BL38" s="25">
        <v>9.21345731598295</v>
      </c>
      <c r="BM38" s="25">
        <v>3623.6343188214</v>
      </c>
      <c r="BN38" s="25">
        <v>14.702329886406799</v>
      </c>
      <c r="BO38" s="25">
        <v>18.622951750635199</v>
      </c>
      <c r="BP38" s="25">
        <v>5177.1805532609096</v>
      </c>
      <c r="BQ38" s="25">
        <v>151.19928652911301</v>
      </c>
      <c r="BR38" s="25">
        <v>3.3325295794132401</v>
      </c>
      <c r="BS38" s="25">
        <v>40.186371197275001</v>
      </c>
      <c r="BT38" s="25">
        <v>0</v>
      </c>
      <c r="BU38" s="25">
        <v>216.21882432359399</v>
      </c>
      <c r="BV38" s="25">
        <v>56.966476120781898</v>
      </c>
      <c r="BW38" s="25">
        <v>0</v>
      </c>
      <c r="BX38" s="25">
        <v>0</v>
      </c>
      <c r="BY38" s="25">
        <v>196.61889526788701</v>
      </c>
      <c r="BZ38" s="91">
        <v>0</v>
      </c>
      <c r="CA38" s="25">
        <v>0</v>
      </c>
      <c r="CB38" s="25">
        <v>10516.930536219101</v>
      </c>
      <c r="CC38" s="25">
        <v>69.598853506098095</v>
      </c>
      <c r="CE38" s="22">
        <f t="shared" si="13"/>
        <v>9.2047194180822633E-3</v>
      </c>
      <c r="CF38" s="22">
        <f t="shared" si="14"/>
        <v>1.1011681416460261E-2</v>
      </c>
      <c r="CG38" s="22">
        <f t="shared" si="15"/>
        <v>9.8269646903873225E-3</v>
      </c>
      <c r="CH38" s="22">
        <f t="shared" si="16"/>
        <v>9.2585827404375199E-3</v>
      </c>
      <c r="CI38" s="22">
        <f t="shared" si="17"/>
        <v>9.2590072364998281E-3</v>
      </c>
      <c r="CJ38" s="22">
        <f t="shared" si="18"/>
        <v>8.2883572473444501E-3</v>
      </c>
      <c r="CK38" s="22">
        <f t="shared" si="19"/>
        <v>8.2883762914350255E-3</v>
      </c>
      <c r="CL38" s="22">
        <f t="shared" si="20"/>
        <v>7.9665490057876237E-3</v>
      </c>
      <c r="CM38" s="22">
        <f t="shared" si="21"/>
        <v>6.931675897449841E-3</v>
      </c>
      <c r="CN38" s="22">
        <f t="shared" si="22"/>
        <v>3.8382398787691644E-3</v>
      </c>
      <c r="CO38" s="22">
        <f t="shared" si="23"/>
        <v>1.3041944590332281E-2</v>
      </c>
      <c r="CP38" s="22">
        <f t="shared" si="24"/>
        <v>8.8304853320927586E-3</v>
      </c>
      <c r="CQ38" s="22">
        <f t="shared" si="25"/>
        <v>-6.1469039107088917E-2</v>
      </c>
    </row>
    <row r="39" spans="1:95" x14ac:dyDescent="0.25">
      <c r="A39" s="91" t="s">
        <v>130</v>
      </c>
      <c r="B39" s="91">
        <v>101652.05028</v>
      </c>
      <c r="C39" s="91">
        <v>777.05802219999998</v>
      </c>
      <c r="D39" s="91">
        <v>1803.7222908000001</v>
      </c>
      <c r="E39" s="91">
        <v>13575.172280999999</v>
      </c>
      <c r="F39" s="91">
        <v>13558.016820999999</v>
      </c>
      <c r="G39" s="91">
        <v>365.62550171999999</v>
      </c>
      <c r="H39" s="91">
        <v>14300.404909000001</v>
      </c>
      <c r="I39" s="91">
        <v>423.15931322</v>
      </c>
      <c r="J39" s="91">
        <v>726.81654237999999</v>
      </c>
      <c r="K39" s="91">
        <v>891.69037680999998</v>
      </c>
      <c r="L39" s="91">
        <v>39.460452658000001</v>
      </c>
      <c r="M39" s="91">
        <v>94.806899514999998</v>
      </c>
      <c r="N39" s="91">
        <v>129.50552275999999</v>
      </c>
      <c r="O39" s="25"/>
      <c r="P39" s="25" t="s">
        <v>130</v>
      </c>
      <c r="Q39" s="91">
        <v>0</v>
      </c>
      <c r="R39" s="25">
        <v>890.71059749609799</v>
      </c>
      <c r="S39" s="25">
        <v>39.956969911513099</v>
      </c>
      <c r="T39" s="25">
        <v>427.74137037175001</v>
      </c>
      <c r="U39" s="25">
        <v>427.74137037175001</v>
      </c>
      <c r="V39" s="25">
        <v>2492.4584325114301</v>
      </c>
      <c r="W39" s="91">
        <v>0</v>
      </c>
      <c r="X39" s="25">
        <v>731.30366457084801</v>
      </c>
      <c r="Y39" s="25">
        <v>95.571589189643902</v>
      </c>
      <c r="Z39" s="25">
        <v>4901.6869779319204</v>
      </c>
      <c r="AA39" s="25">
        <v>102439.02195362499</v>
      </c>
      <c r="AB39" s="25">
        <v>1331.4369062882899</v>
      </c>
      <c r="AC39" s="25">
        <v>509.24225342951399</v>
      </c>
      <c r="AD39" s="25">
        <v>835.15699357566803</v>
      </c>
      <c r="AE39" s="25">
        <v>0</v>
      </c>
      <c r="AF39" s="91">
        <v>0</v>
      </c>
      <c r="AG39" s="25">
        <v>899.87166633039897</v>
      </c>
      <c r="AH39" s="25">
        <v>899.87166633039897</v>
      </c>
      <c r="AI39" s="25">
        <v>0</v>
      </c>
      <c r="AJ39" s="25">
        <v>323.94640261977298</v>
      </c>
      <c r="AK39" s="25">
        <v>48.777990080413602</v>
      </c>
      <c r="AL39" s="91">
        <v>3795.2551084185802</v>
      </c>
      <c r="AM39" s="25">
        <v>269.56222295293401</v>
      </c>
      <c r="AN39" s="25">
        <v>0</v>
      </c>
      <c r="AO39" s="25">
        <v>130.71378773658901</v>
      </c>
      <c r="AP39" s="25">
        <v>785.00487820764204</v>
      </c>
      <c r="AQ39" s="25">
        <v>0</v>
      </c>
      <c r="AR39" s="91">
        <v>15809.065073243</v>
      </c>
      <c r="AS39" s="25">
        <v>1635.5067257143801</v>
      </c>
      <c r="AT39" s="25">
        <v>181.722948902241</v>
      </c>
      <c r="AU39" s="25">
        <v>1817.2296746166201</v>
      </c>
      <c r="AV39" s="25">
        <v>0.30001492584603101</v>
      </c>
      <c r="AW39" s="25">
        <v>620.53050141197696</v>
      </c>
      <c r="AX39" s="25">
        <v>1.5043222710031501</v>
      </c>
      <c r="AY39" s="25">
        <v>1639.1860799957001</v>
      </c>
      <c r="AZ39" s="25">
        <v>1.3675657314990799</v>
      </c>
      <c r="BA39" s="25">
        <v>40.5483233125547</v>
      </c>
      <c r="BB39" s="25">
        <v>763.10157023650004</v>
      </c>
      <c r="BC39" s="25">
        <v>1.23080922526276</v>
      </c>
      <c r="BD39" s="25">
        <v>0</v>
      </c>
      <c r="BE39" s="25">
        <v>132.250416081504</v>
      </c>
      <c r="BF39" s="25">
        <v>13693.2547572064</v>
      </c>
      <c r="BG39" s="25">
        <v>13676.0458607665</v>
      </c>
      <c r="BH39" s="25">
        <v>17.2088964399444</v>
      </c>
      <c r="BI39" s="25">
        <v>1.5453493902897399</v>
      </c>
      <c r="BJ39" s="25">
        <v>0</v>
      </c>
      <c r="BK39" s="25">
        <v>335.05354422526801</v>
      </c>
      <c r="BL39" s="25">
        <v>12.855115727222101</v>
      </c>
      <c r="BM39" s="25">
        <v>5055.89046017074</v>
      </c>
      <c r="BN39" s="25">
        <v>20.513482695150302</v>
      </c>
      <c r="BO39" s="25">
        <v>25.983743599817</v>
      </c>
      <c r="BP39" s="25">
        <v>7223.4812491939301</v>
      </c>
      <c r="BQ39" s="25">
        <v>201.845066388997</v>
      </c>
      <c r="BR39" s="25">
        <v>4.6497227074962604</v>
      </c>
      <c r="BS39" s="25">
        <v>56.070186198294699</v>
      </c>
      <c r="BT39" s="25">
        <v>0</v>
      </c>
      <c r="BU39" s="25">
        <v>368.09901818746999</v>
      </c>
      <c r="BV39" s="25">
        <v>76.047957376504399</v>
      </c>
      <c r="BW39" s="25">
        <v>0</v>
      </c>
      <c r="BX39" s="25">
        <v>0</v>
      </c>
      <c r="BY39" s="25">
        <v>262.47851069458699</v>
      </c>
      <c r="BZ39" s="91">
        <v>0</v>
      </c>
      <c r="CA39" s="25">
        <v>0</v>
      </c>
      <c r="CB39" s="25">
        <v>14406.185534780599</v>
      </c>
      <c r="CC39" s="25">
        <v>92.911665500112704</v>
      </c>
      <c r="CE39" s="22">
        <f t="shared" si="13"/>
        <v>7.7418180101364257E-3</v>
      </c>
      <c r="CF39" s="22">
        <f t="shared" si="14"/>
        <v>1.0226850223028371E-2</v>
      </c>
      <c r="CG39" s="22">
        <f t="shared" si="15"/>
        <v>7.4886161165248202E-3</v>
      </c>
      <c r="CH39" s="22">
        <f t="shared" si="16"/>
        <v>8.6984145587360381E-3</v>
      </c>
      <c r="CI39" s="22">
        <f t="shared" si="17"/>
        <v>8.7054796674751259E-3</v>
      </c>
      <c r="CJ39" s="22">
        <f t="shared" si="18"/>
        <v>6.7651639610309565E-3</v>
      </c>
      <c r="CK39" s="22">
        <f t="shared" si="19"/>
        <v>7.3970371086503556E-3</v>
      </c>
      <c r="CL39" s="22">
        <f t="shared" si="20"/>
        <v>1.0828208215206648E-2</v>
      </c>
      <c r="CM39" s="22">
        <f t="shared" si="21"/>
        <v>6.1736654701813783E-3</v>
      </c>
      <c r="CN39" s="22">
        <f t="shared" si="22"/>
        <v>9.1750339951714513E-3</v>
      </c>
      <c r="CO39" s="22">
        <f t="shared" si="23"/>
        <v>1.25826547864609E-2</v>
      </c>
      <c r="CP39" s="22">
        <f t="shared" si="24"/>
        <v>8.0657597554165093E-3</v>
      </c>
      <c r="CQ39" s="22">
        <f t="shared" si="25"/>
        <v>9.3298335919478979E-3</v>
      </c>
    </row>
    <row r="40" spans="1:95" x14ac:dyDescent="0.25">
      <c r="A40" s="91" t="s">
        <v>39</v>
      </c>
      <c r="B40" s="91">
        <v>6483.9461842000001</v>
      </c>
      <c r="C40" s="91">
        <v>51.324059974999997</v>
      </c>
      <c r="D40" s="91">
        <v>129.38933161</v>
      </c>
      <c r="E40" s="91">
        <v>871.91006826</v>
      </c>
      <c r="F40" s="91">
        <v>869.21226390000004</v>
      </c>
      <c r="G40" s="91">
        <v>20.324039487</v>
      </c>
      <c r="H40" s="91">
        <v>923.02770026999997</v>
      </c>
      <c r="I40" s="91">
        <v>28.757373791999999</v>
      </c>
      <c r="J40" s="91">
        <v>44.716274906999999</v>
      </c>
      <c r="K40" s="91">
        <v>60.459852705000003</v>
      </c>
      <c r="L40" s="91">
        <v>2.7904873600000002</v>
      </c>
      <c r="M40" s="91">
        <v>6.4311118590999996</v>
      </c>
      <c r="N40" s="91">
        <v>8.6215239492000002</v>
      </c>
      <c r="O40" s="25"/>
      <c r="P40" s="25" t="s">
        <v>39</v>
      </c>
      <c r="Q40" s="91">
        <v>0</v>
      </c>
      <c r="R40" s="25">
        <v>57.341690652973803</v>
      </c>
      <c r="S40" s="25">
        <v>2.8293794262193002</v>
      </c>
      <c r="T40" s="25">
        <v>29.106935998363401</v>
      </c>
      <c r="U40" s="25">
        <v>29.106935998363401</v>
      </c>
      <c r="V40" s="25">
        <v>160.45808300484401</v>
      </c>
      <c r="W40" s="91">
        <v>0</v>
      </c>
      <c r="X40" s="25">
        <v>45.008901247264497</v>
      </c>
      <c r="Y40" s="25">
        <v>6.4869533969933801</v>
      </c>
      <c r="Z40" s="25">
        <v>315.55813173473899</v>
      </c>
      <c r="AA40" s="25">
        <v>6539.2902528150198</v>
      </c>
      <c r="AB40" s="25">
        <v>85.714501146973305</v>
      </c>
      <c r="AC40" s="25">
        <v>32.783691308507002</v>
      </c>
      <c r="AD40" s="25">
        <v>53.765247522558198</v>
      </c>
      <c r="AE40" s="25">
        <v>0</v>
      </c>
      <c r="AF40" s="91">
        <v>0</v>
      </c>
      <c r="AG40" s="25">
        <v>61.069946090021404</v>
      </c>
      <c r="AH40" s="25">
        <v>61.069946090021404</v>
      </c>
      <c r="AI40" s="25">
        <v>0</v>
      </c>
      <c r="AJ40" s="25">
        <v>20.854833064258099</v>
      </c>
      <c r="AK40" s="25">
        <v>3.1402001348803101</v>
      </c>
      <c r="AL40" s="91">
        <v>244.329130208512</v>
      </c>
      <c r="AM40" s="25">
        <v>17.353730935121199</v>
      </c>
      <c r="AN40" s="25">
        <v>0</v>
      </c>
      <c r="AO40" s="25">
        <v>8.7113457953931093</v>
      </c>
      <c r="AP40" s="25">
        <v>51.921158394373798</v>
      </c>
      <c r="AQ40" s="25">
        <v>0</v>
      </c>
      <c r="AR40" s="91">
        <v>1020.68116679618</v>
      </c>
      <c r="AS40" s="25">
        <v>117.334640012786</v>
      </c>
      <c r="AT40" s="25">
        <v>13.037169265364801</v>
      </c>
      <c r="AU40" s="25">
        <v>130.37180927815101</v>
      </c>
      <c r="AV40" s="25">
        <v>1.9314201932604701E-2</v>
      </c>
      <c r="AW40" s="25">
        <v>39.948179243373701</v>
      </c>
      <c r="AX40" s="25">
        <v>9.6543047008052205E-2</v>
      </c>
      <c r="AY40" s="25">
        <v>105.52663072025</v>
      </c>
      <c r="AZ40" s="25">
        <v>8.7766316021539101E-2</v>
      </c>
      <c r="BA40" s="25">
        <v>2.6022721363338199</v>
      </c>
      <c r="BB40" s="25">
        <v>48.973636127140502</v>
      </c>
      <c r="BC40" s="25">
        <v>7.8989794584346101E-2</v>
      </c>
      <c r="BD40" s="25">
        <v>0</v>
      </c>
      <c r="BE40" s="25">
        <v>8.4874503877378906</v>
      </c>
      <c r="BF40" s="25">
        <v>880.39265163632501</v>
      </c>
      <c r="BG40" s="25">
        <v>877.68890573532406</v>
      </c>
      <c r="BH40" s="25">
        <v>2.70374590100145</v>
      </c>
      <c r="BI40" s="25">
        <v>9.9175967966842499E-2</v>
      </c>
      <c r="BJ40" s="25">
        <v>0</v>
      </c>
      <c r="BK40" s="25">
        <v>21.502765488847299</v>
      </c>
      <c r="BL40" s="25">
        <v>0.82500453049819</v>
      </c>
      <c r="BM40" s="25">
        <v>324.47241907659401</v>
      </c>
      <c r="BN40" s="25">
        <v>1.31649678510998</v>
      </c>
      <c r="BO40" s="25">
        <v>1.66756252032386</v>
      </c>
      <c r="BP40" s="25">
        <v>463.58199661590498</v>
      </c>
      <c r="BQ40" s="25">
        <v>12.994264940454601</v>
      </c>
      <c r="BR40" s="25">
        <v>0.29840578790434102</v>
      </c>
      <c r="BS40" s="25">
        <v>3.59842115334799</v>
      </c>
      <c r="BT40" s="25">
        <v>0</v>
      </c>
      <c r="BU40" s="25">
        <v>20.4838547304022</v>
      </c>
      <c r="BV40" s="25">
        <v>4.8957715895011402</v>
      </c>
      <c r="BW40" s="25">
        <v>0</v>
      </c>
      <c r="BX40" s="25">
        <v>0</v>
      </c>
      <c r="BY40" s="25">
        <v>16.897698705828802</v>
      </c>
      <c r="BZ40" s="91">
        <v>0</v>
      </c>
      <c r="CA40" s="25">
        <v>0</v>
      </c>
      <c r="CB40" s="25">
        <v>930.36773050700799</v>
      </c>
      <c r="CC40" s="25">
        <v>5.9814208274370699</v>
      </c>
      <c r="CE40" s="22">
        <f t="shared" si="13"/>
        <v>8.5355533563621321E-3</v>
      </c>
      <c r="CF40" s="22">
        <f t="shared" si="14"/>
        <v>1.1633889050567078E-2</v>
      </c>
      <c r="CG40" s="22">
        <f t="shared" si="15"/>
        <v>7.5931891441587294E-3</v>
      </c>
      <c r="CH40" s="22">
        <f t="shared" si="16"/>
        <v>9.728736580887307E-3</v>
      </c>
      <c r="CI40" s="22">
        <f t="shared" si="17"/>
        <v>9.7520964525866678E-3</v>
      </c>
      <c r="CJ40" s="22">
        <f t="shared" si="18"/>
        <v>7.8633602096878155E-3</v>
      </c>
      <c r="CK40" s="22">
        <f t="shared" si="19"/>
        <v>7.952123468083298E-3</v>
      </c>
      <c r="CL40" s="22">
        <f t="shared" si="20"/>
        <v>1.2155567782084683E-2</v>
      </c>
      <c r="CM40" s="22">
        <f t="shared" si="21"/>
        <v>6.5440679232135514E-3</v>
      </c>
      <c r="CN40" s="22">
        <f t="shared" si="22"/>
        <v>1.0090884408835916E-2</v>
      </c>
      <c r="CO40" s="22">
        <f t="shared" si="23"/>
        <v>1.393737408625996E-2</v>
      </c>
      <c r="CP40" s="22">
        <f t="shared" si="24"/>
        <v>8.6830301068958962E-3</v>
      </c>
      <c r="CQ40" s="22">
        <f t="shared" si="25"/>
        <v>1.0418325892540579E-2</v>
      </c>
    </row>
    <row r="41" spans="1:95" x14ac:dyDescent="0.25">
      <c r="A41" s="91" t="s">
        <v>40</v>
      </c>
      <c r="B41" s="91">
        <v>17184.591138</v>
      </c>
      <c r="C41" s="91">
        <v>135.11969300000001</v>
      </c>
      <c r="D41" s="91">
        <v>292.21751761000002</v>
      </c>
      <c r="E41" s="91">
        <v>2246.5398040999999</v>
      </c>
      <c r="F41" s="91">
        <v>2242.6400429</v>
      </c>
      <c r="G41" s="91">
        <v>49.838692514000002</v>
      </c>
      <c r="H41" s="91">
        <v>2601.1367140000002</v>
      </c>
      <c r="I41" s="91">
        <v>72.552041396999996</v>
      </c>
      <c r="J41" s="91">
        <v>122.95142074</v>
      </c>
      <c r="K41" s="91">
        <v>155.15103378000001</v>
      </c>
      <c r="L41" s="91">
        <v>7.3175843819999997</v>
      </c>
      <c r="M41" s="91">
        <v>19.309218184999999</v>
      </c>
      <c r="N41" s="91">
        <v>19.363182601999998</v>
      </c>
      <c r="O41" s="25"/>
      <c r="P41" s="25" t="s">
        <v>40</v>
      </c>
      <c r="Q41" s="91">
        <v>0</v>
      </c>
      <c r="R41" s="25">
        <v>164.07042596510499</v>
      </c>
      <c r="S41" s="25">
        <v>7.4225284041755097</v>
      </c>
      <c r="T41" s="25">
        <v>73.507329086536501</v>
      </c>
      <c r="U41" s="25">
        <v>73.507329086536501</v>
      </c>
      <c r="V41" s="25">
        <v>459.11511038289302</v>
      </c>
      <c r="W41" s="91">
        <v>0</v>
      </c>
      <c r="X41" s="25">
        <v>123.92817369337899</v>
      </c>
      <c r="Y41" s="25">
        <v>19.491506629207802</v>
      </c>
      <c r="Z41" s="25">
        <v>902.89894795653095</v>
      </c>
      <c r="AA41" s="25">
        <v>17351.257315012899</v>
      </c>
      <c r="AB41" s="25">
        <v>245.25290467431799</v>
      </c>
      <c r="AC41" s="25">
        <v>93.803292615300805</v>
      </c>
      <c r="AD41" s="25">
        <v>153.83733421289901</v>
      </c>
      <c r="AE41" s="25">
        <v>0</v>
      </c>
      <c r="AF41" s="91">
        <v>0</v>
      </c>
      <c r="AG41" s="25">
        <v>156.913686180719</v>
      </c>
      <c r="AH41" s="25">
        <v>156.913686180719</v>
      </c>
      <c r="AI41" s="25">
        <v>0</v>
      </c>
      <c r="AJ41" s="25">
        <v>59.671470951265697</v>
      </c>
      <c r="AK41" s="25">
        <v>8.9849871802705792</v>
      </c>
      <c r="AL41" s="91">
        <v>699.09254771465305</v>
      </c>
      <c r="AM41" s="25">
        <v>49.6538328270154</v>
      </c>
      <c r="AN41" s="25">
        <v>0</v>
      </c>
      <c r="AO41" s="25">
        <v>19.6063614931427</v>
      </c>
      <c r="AP41" s="25">
        <v>136.788602529142</v>
      </c>
      <c r="AQ41" s="25">
        <v>0</v>
      </c>
      <c r="AR41" s="91">
        <v>2882.6754661948698</v>
      </c>
      <c r="AS41" s="25">
        <v>265.58738738713703</v>
      </c>
      <c r="AT41" s="25">
        <v>29.509721849898298</v>
      </c>
      <c r="AU41" s="25">
        <v>295.097109237035</v>
      </c>
      <c r="AV41" s="25">
        <v>5.5263232930777E-2</v>
      </c>
      <c r="AW41" s="25">
        <v>114.30274741912601</v>
      </c>
      <c r="AX41" s="25">
        <v>0.249337010532581</v>
      </c>
      <c r="AY41" s="25">
        <v>301.94088628373402</v>
      </c>
      <c r="AZ41" s="25">
        <v>0.22666991903525699</v>
      </c>
      <c r="BA41" s="25">
        <v>6.72076097179737</v>
      </c>
      <c r="BB41" s="25">
        <v>126.48180253090599</v>
      </c>
      <c r="BC41" s="25">
        <v>0.20400287769308301</v>
      </c>
      <c r="BD41" s="25">
        <v>0</v>
      </c>
      <c r="BE41" s="25">
        <v>21.920112859008899</v>
      </c>
      <c r="BF41" s="25">
        <v>2270.6824066511199</v>
      </c>
      <c r="BG41" s="25">
        <v>2266.76378429438</v>
      </c>
      <c r="BH41" s="25">
        <v>3.9186223567409</v>
      </c>
      <c r="BI41" s="25">
        <v>0.25613702012268702</v>
      </c>
      <c r="BJ41" s="25">
        <v>0</v>
      </c>
      <c r="BK41" s="25">
        <v>55.534133296957002</v>
      </c>
      <c r="BL41" s="25">
        <v>2.1306971811703201</v>
      </c>
      <c r="BM41" s="25">
        <v>837.99869457718</v>
      </c>
      <c r="BN41" s="25">
        <v>3.4000492156506099</v>
      </c>
      <c r="BO41" s="25">
        <v>4.3067301708030801</v>
      </c>
      <c r="BP41" s="25">
        <v>1197.27051032589</v>
      </c>
      <c r="BQ41" s="25">
        <v>37.180203372152697</v>
      </c>
      <c r="BR41" s="25">
        <v>0.77067768404459902</v>
      </c>
      <c r="BS41" s="25">
        <v>9.2934686535822308</v>
      </c>
      <c r="BT41" s="25">
        <v>0</v>
      </c>
      <c r="BU41" s="25">
        <v>50.3012830379691</v>
      </c>
      <c r="BV41" s="25">
        <v>14.008159084166699</v>
      </c>
      <c r="BW41" s="25">
        <v>0</v>
      </c>
      <c r="BX41" s="25">
        <v>0</v>
      </c>
      <c r="BY41" s="25">
        <v>48.348983936225501</v>
      </c>
      <c r="BZ41" s="91">
        <v>0</v>
      </c>
      <c r="CA41" s="25">
        <v>0</v>
      </c>
      <c r="CB41" s="25">
        <v>2624.2656291715598</v>
      </c>
      <c r="CC41" s="25">
        <v>17.114485207390199</v>
      </c>
      <c r="CE41" s="22">
        <f t="shared" si="13"/>
        <v>9.6985826240784563E-3</v>
      </c>
      <c r="CF41" s="22">
        <f t="shared" si="14"/>
        <v>1.2351341925724953E-2</v>
      </c>
      <c r="CG41" s="22">
        <f t="shared" si="15"/>
        <v>9.8542744821963433E-3</v>
      </c>
      <c r="CH41" s="22">
        <f t="shared" si="16"/>
        <v>1.0746572354097216E-2</v>
      </c>
      <c r="CI41" s="22">
        <f t="shared" si="17"/>
        <v>1.0756849486725971E-2</v>
      </c>
      <c r="CJ41" s="22">
        <f t="shared" si="18"/>
        <v>9.2817548100635541E-3</v>
      </c>
      <c r="CK41" s="22">
        <f t="shared" si="19"/>
        <v>8.8918491085353928E-3</v>
      </c>
      <c r="CL41" s="22">
        <f t="shared" si="20"/>
        <v>1.3166930538993839E-2</v>
      </c>
      <c r="CM41" s="22">
        <f t="shared" si="21"/>
        <v>7.9442185173645777E-3</v>
      </c>
      <c r="CN41" s="22">
        <f t="shared" si="22"/>
        <v>1.1360880799662508E-2</v>
      </c>
      <c r="CO41" s="22">
        <f t="shared" si="23"/>
        <v>1.4341347731316127E-2</v>
      </c>
      <c r="CP41" s="22">
        <f t="shared" si="24"/>
        <v>9.4404880850851892E-3</v>
      </c>
      <c r="CQ41" s="22">
        <f t="shared" si="25"/>
        <v>1.2558828584180354E-2</v>
      </c>
    </row>
    <row r="42" spans="1:95" x14ac:dyDescent="0.25">
      <c r="A42" s="91" t="s">
        <v>41</v>
      </c>
      <c r="B42" s="91">
        <v>6898.9800858999997</v>
      </c>
      <c r="C42" s="91">
        <v>46.490644789000001</v>
      </c>
      <c r="D42" s="91">
        <v>124.15609155999999</v>
      </c>
      <c r="E42" s="91">
        <v>961.39309838999998</v>
      </c>
      <c r="F42" s="91">
        <v>959.22929337999994</v>
      </c>
      <c r="G42" s="91">
        <v>28.276443568000001</v>
      </c>
      <c r="H42" s="91">
        <v>1017.7017747</v>
      </c>
      <c r="I42" s="91">
        <v>24.326016670000001</v>
      </c>
      <c r="J42" s="91">
        <v>52.106144585000003</v>
      </c>
      <c r="K42" s="91">
        <v>51.450781077000002</v>
      </c>
      <c r="L42" s="91">
        <v>2.0702065209999998</v>
      </c>
      <c r="M42" s="91">
        <v>5.2038814972000003</v>
      </c>
      <c r="N42" s="91">
        <v>8.3073948198000007</v>
      </c>
      <c r="O42" s="25"/>
      <c r="P42" s="25" t="s">
        <v>41</v>
      </c>
      <c r="Q42" s="91">
        <v>0</v>
      </c>
      <c r="R42" s="25">
        <v>64.750995128283293</v>
      </c>
      <c r="S42" s="25">
        <v>2.0986350774832898</v>
      </c>
      <c r="T42" s="25">
        <v>24.607030243623399</v>
      </c>
      <c r="U42" s="25">
        <v>24.607030243623399</v>
      </c>
      <c r="V42" s="25">
        <v>181.19143344099601</v>
      </c>
      <c r="W42" s="91">
        <v>0</v>
      </c>
      <c r="X42" s="25">
        <v>52.475587014889001</v>
      </c>
      <c r="Y42" s="25">
        <v>5.2551248472420298</v>
      </c>
      <c r="Z42" s="25">
        <v>356.33239753449101</v>
      </c>
      <c r="AA42" s="25">
        <v>6955.9554717505198</v>
      </c>
      <c r="AB42" s="25">
        <v>96.7899358590562</v>
      </c>
      <c r="AC42" s="25">
        <v>37.019796039171297</v>
      </c>
      <c r="AD42" s="25">
        <v>60.712445924182298</v>
      </c>
      <c r="AE42" s="25">
        <v>0</v>
      </c>
      <c r="AF42" s="91">
        <v>0</v>
      </c>
      <c r="AG42" s="25">
        <v>51.986570977180797</v>
      </c>
      <c r="AH42" s="25">
        <v>51.986570977180797</v>
      </c>
      <c r="AI42" s="25">
        <v>0</v>
      </c>
      <c r="AJ42" s="25">
        <v>23.549559912239399</v>
      </c>
      <c r="AK42" s="25">
        <v>3.5459587155029402</v>
      </c>
      <c r="AL42" s="91">
        <v>275.89945022640097</v>
      </c>
      <c r="AM42" s="25">
        <v>19.596059893077999</v>
      </c>
      <c r="AN42" s="25">
        <v>0</v>
      </c>
      <c r="AO42" s="25">
        <v>8.3903366792767695</v>
      </c>
      <c r="AP42" s="25">
        <v>46.990601734486297</v>
      </c>
      <c r="AQ42" s="25">
        <v>0</v>
      </c>
      <c r="AR42" s="91">
        <v>1127.5362099240999</v>
      </c>
      <c r="AS42" s="25">
        <v>112.687993639224</v>
      </c>
      <c r="AT42" s="25">
        <v>12.5208891951917</v>
      </c>
      <c r="AU42" s="25">
        <v>125.208882834416</v>
      </c>
      <c r="AV42" s="25">
        <v>2.1809845167857701E-2</v>
      </c>
      <c r="AW42" s="25">
        <v>45.1100055576591</v>
      </c>
      <c r="AX42" s="25">
        <v>0.106416091899667</v>
      </c>
      <c r="AY42" s="25">
        <v>119.16206028035501</v>
      </c>
      <c r="AZ42" s="25">
        <v>9.6741914868521794E-2</v>
      </c>
      <c r="BA42" s="25">
        <v>2.8683981205597502</v>
      </c>
      <c r="BB42" s="25">
        <v>53.981979093569599</v>
      </c>
      <c r="BC42" s="25">
        <v>8.7067703941312899E-2</v>
      </c>
      <c r="BD42" s="25">
        <v>0</v>
      </c>
      <c r="BE42" s="25">
        <v>9.3554273344466594</v>
      </c>
      <c r="BF42" s="25">
        <v>969.622610284144</v>
      </c>
      <c r="BG42" s="25">
        <v>967.44655333683795</v>
      </c>
      <c r="BH42" s="25">
        <v>2.1760569473053399</v>
      </c>
      <c r="BI42" s="25">
        <v>0.10931838236963699</v>
      </c>
      <c r="BJ42" s="25">
        <v>0</v>
      </c>
      <c r="BK42" s="25">
        <v>23.701763794595301</v>
      </c>
      <c r="BL42" s="25">
        <v>0.90937396264268</v>
      </c>
      <c r="BM42" s="25">
        <v>357.654804720095</v>
      </c>
      <c r="BN42" s="25">
        <v>1.45112836609952</v>
      </c>
      <c r="BO42" s="25">
        <v>1.8380963345954699</v>
      </c>
      <c r="BP42" s="25">
        <v>510.99069659441</v>
      </c>
      <c r="BQ42" s="25">
        <v>14.6733019286588</v>
      </c>
      <c r="BR42" s="25">
        <v>0.32892240788813698</v>
      </c>
      <c r="BS42" s="25">
        <v>3.96641851485639</v>
      </c>
      <c r="BT42" s="25">
        <v>0</v>
      </c>
      <c r="BU42" s="25">
        <v>28.476380455144199</v>
      </c>
      <c r="BV42" s="25">
        <v>5.5283713989705703</v>
      </c>
      <c r="BW42" s="25">
        <v>0</v>
      </c>
      <c r="BX42" s="25">
        <v>0</v>
      </c>
      <c r="BY42" s="25">
        <v>19.0811083961928</v>
      </c>
      <c r="BZ42" s="91">
        <v>0</v>
      </c>
      <c r="CA42" s="25">
        <v>0</v>
      </c>
      <c r="CB42" s="25">
        <v>1025.5525348743599</v>
      </c>
      <c r="CC42" s="25">
        <v>6.75429521413405</v>
      </c>
      <c r="CE42" s="22">
        <f t="shared" si="13"/>
        <v>8.2585230195062094E-3</v>
      </c>
      <c r="CF42" s="22">
        <f t="shared" si="14"/>
        <v>1.0753925822181532E-2</v>
      </c>
      <c r="CG42" s="22">
        <f t="shared" si="15"/>
        <v>8.4795780955075773E-3</v>
      </c>
      <c r="CH42" s="22">
        <f t="shared" si="16"/>
        <v>8.5599864487540048E-3</v>
      </c>
      <c r="CI42" s="22">
        <f t="shared" si="17"/>
        <v>8.5665231593200809E-3</v>
      </c>
      <c r="CJ42" s="22">
        <f t="shared" si="18"/>
        <v>7.0707932793380958E-3</v>
      </c>
      <c r="CK42" s="22">
        <f t="shared" si="19"/>
        <v>7.7142050544956649E-3</v>
      </c>
      <c r="CL42" s="22">
        <f t="shared" si="20"/>
        <v>1.1551976529308092E-2</v>
      </c>
      <c r="CM42" s="22">
        <f t="shared" si="21"/>
        <v>7.0901893208838804E-3</v>
      </c>
      <c r="CN42" s="22">
        <f t="shared" si="22"/>
        <v>1.0413639773105578E-2</v>
      </c>
      <c r="CO42" s="22">
        <f t="shared" si="23"/>
        <v>1.373223212028034E-2</v>
      </c>
      <c r="CP42" s="22">
        <f t="shared" si="24"/>
        <v>9.8471400760377619E-3</v>
      </c>
      <c r="CQ42" s="22">
        <f t="shared" si="25"/>
        <v>9.9840998623399492E-3</v>
      </c>
    </row>
    <row r="43" spans="1:95" x14ac:dyDescent="0.25">
      <c r="A43" s="91" t="s">
        <v>42</v>
      </c>
      <c r="B43" s="91">
        <v>33336.783128000003</v>
      </c>
      <c r="C43" s="91">
        <v>261.37676765999998</v>
      </c>
      <c r="D43" s="91">
        <v>564.53547547999995</v>
      </c>
      <c r="E43" s="91">
        <v>4401.3702547000003</v>
      </c>
      <c r="F43" s="91">
        <v>4395.7132204</v>
      </c>
      <c r="G43" s="91">
        <v>103.37595421</v>
      </c>
      <c r="H43" s="91">
        <v>5040.8804848</v>
      </c>
      <c r="I43" s="91">
        <v>138.93242563999999</v>
      </c>
      <c r="J43" s="91">
        <v>239.53100133000001</v>
      </c>
      <c r="K43" s="91">
        <v>294.89677210000002</v>
      </c>
      <c r="L43" s="91">
        <v>13.914669355999999</v>
      </c>
      <c r="M43" s="91">
        <v>36.253292610000003</v>
      </c>
      <c r="N43" s="91">
        <v>39.273689695000002</v>
      </c>
      <c r="O43" s="25"/>
      <c r="P43" s="25" t="s">
        <v>42</v>
      </c>
      <c r="Q43" s="91">
        <v>0</v>
      </c>
      <c r="R43" s="25">
        <v>317.73366697966202</v>
      </c>
      <c r="S43" s="25">
        <v>14.0918569457657</v>
      </c>
      <c r="T43" s="25">
        <v>140.52557401234699</v>
      </c>
      <c r="U43" s="25">
        <v>140.52557401234699</v>
      </c>
      <c r="V43" s="25">
        <v>889.10786308936997</v>
      </c>
      <c r="W43" s="91">
        <v>0</v>
      </c>
      <c r="X43" s="25">
        <v>240.983584815499</v>
      </c>
      <c r="Y43" s="25">
        <v>36.525393403233103</v>
      </c>
      <c r="Z43" s="25">
        <v>1748.52614861183</v>
      </c>
      <c r="AA43" s="25">
        <v>33599.799340817997</v>
      </c>
      <c r="AB43" s="25">
        <v>474.94910125661897</v>
      </c>
      <c r="AC43" s="25">
        <v>181.656413072182</v>
      </c>
      <c r="AD43" s="25">
        <v>297.91666364659102</v>
      </c>
      <c r="AE43" s="25">
        <v>0</v>
      </c>
      <c r="AF43" s="91">
        <v>0</v>
      </c>
      <c r="AG43" s="25">
        <v>297.70933215119402</v>
      </c>
      <c r="AH43" s="25">
        <v>297.70933215119402</v>
      </c>
      <c r="AI43" s="25">
        <v>0</v>
      </c>
      <c r="AJ43" s="25">
        <v>115.55793633374201</v>
      </c>
      <c r="AK43" s="25">
        <v>17.4000487633805</v>
      </c>
      <c r="AL43" s="91">
        <v>1353.84099134905</v>
      </c>
      <c r="AM43" s="25">
        <v>96.158062977017906</v>
      </c>
      <c r="AN43" s="25">
        <v>0</v>
      </c>
      <c r="AO43" s="25">
        <v>39.680144575465803</v>
      </c>
      <c r="AP43" s="25">
        <v>264.13877735974398</v>
      </c>
      <c r="AQ43" s="25">
        <v>0</v>
      </c>
      <c r="AR43" s="91">
        <v>5577.2171666198201</v>
      </c>
      <c r="AS43" s="25">
        <v>512.08906983162103</v>
      </c>
      <c r="AT43" s="25">
        <v>56.898797374515702</v>
      </c>
      <c r="AU43" s="25">
        <v>568.98786720613703</v>
      </c>
      <c r="AV43" s="25">
        <v>0.107021100771009</v>
      </c>
      <c r="AW43" s="25">
        <v>221.35516673684501</v>
      </c>
      <c r="AX43" s="25">
        <v>0.48788466674382802</v>
      </c>
      <c r="AY43" s="25">
        <v>584.72911254890096</v>
      </c>
      <c r="AZ43" s="25">
        <v>0.44353160138229702</v>
      </c>
      <c r="BA43" s="25">
        <v>13.1507068998054</v>
      </c>
      <c r="BB43" s="25">
        <v>247.49056773094699</v>
      </c>
      <c r="BC43" s="25">
        <v>0.399178454780447</v>
      </c>
      <c r="BD43" s="25">
        <v>0</v>
      </c>
      <c r="BE43" s="25">
        <v>42.891711009330997</v>
      </c>
      <c r="BF43" s="25">
        <v>4441.1131584627301</v>
      </c>
      <c r="BG43" s="25">
        <v>4435.4417140429996</v>
      </c>
      <c r="BH43" s="25">
        <v>5.6714444197390801</v>
      </c>
      <c r="BI43" s="25">
        <v>0.50119052166867795</v>
      </c>
      <c r="BJ43" s="25">
        <v>0</v>
      </c>
      <c r="BK43" s="25">
        <v>108.66522054597399</v>
      </c>
      <c r="BL43" s="25">
        <v>4.1691966473211099</v>
      </c>
      <c r="BM43" s="25">
        <v>1639.7362275831199</v>
      </c>
      <c r="BN43" s="25">
        <v>6.6529751503827699</v>
      </c>
      <c r="BO43" s="25">
        <v>8.4270980508937008</v>
      </c>
      <c r="BP43" s="25">
        <v>2342.73342387715</v>
      </c>
      <c r="BQ43" s="25">
        <v>72.001994330216604</v>
      </c>
      <c r="BR43" s="25">
        <v>1.5080072945430001</v>
      </c>
      <c r="BS43" s="25">
        <v>18.184794008939701</v>
      </c>
      <c r="BT43" s="25">
        <v>0</v>
      </c>
      <c r="BU43" s="25">
        <v>104.14071814326699</v>
      </c>
      <c r="BV43" s="25">
        <v>27.127761886329999</v>
      </c>
      <c r="BW43" s="25">
        <v>0</v>
      </c>
      <c r="BX43" s="25">
        <v>0</v>
      </c>
      <c r="BY43" s="25">
        <v>93.631129671787804</v>
      </c>
      <c r="BZ43" s="91">
        <v>0</v>
      </c>
      <c r="CA43" s="25">
        <v>0</v>
      </c>
      <c r="CB43" s="25">
        <v>5076.7792196740402</v>
      </c>
      <c r="CC43" s="25">
        <v>33.143392696092903</v>
      </c>
      <c r="CE43" s="22">
        <f t="shared" si="13"/>
        <v>7.889669852310488E-3</v>
      </c>
      <c r="CF43" s="22">
        <f t="shared" si="14"/>
        <v>1.0567158376282443E-2</v>
      </c>
      <c r="CG43" s="22">
        <f t="shared" si="15"/>
        <v>7.8868236267196582E-3</v>
      </c>
      <c r="CH43" s="22">
        <f t="shared" si="16"/>
        <v>9.0296660955279558E-3</v>
      </c>
      <c r="CI43" s="22">
        <f t="shared" si="17"/>
        <v>9.0380085440115304E-3</v>
      </c>
      <c r="CJ43" s="22">
        <f t="shared" si="18"/>
        <v>7.3978899552736817E-3</v>
      </c>
      <c r="CK43" s="22">
        <f t="shared" si="19"/>
        <v>7.1215207308102857E-3</v>
      </c>
      <c r="CL43" s="22">
        <f t="shared" si="20"/>
        <v>1.1467073759117609E-2</v>
      </c>
      <c r="CM43" s="22">
        <f t="shared" si="21"/>
        <v>6.0642817732715019E-3</v>
      </c>
      <c r="CN43" s="22">
        <f t="shared" si="22"/>
        <v>9.5374392576947353E-3</v>
      </c>
      <c r="CO43" s="22">
        <f t="shared" si="23"/>
        <v>1.2733869934846705E-2</v>
      </c>
      <c r="CP43" s="22">
        <f t="shared" si="24"/>
        <v>7.5055470453474086E-3</v>
      </c>
      <c r="CQ43" s="22">
        <f t="shared" si="25"/>
        <v>1.0349291946398104E-2</v>
      </c>
    </row>
    <row r="44" spans="1:95" x14ac:dyDescent="0.25">
      <c r="A44" s="91" t="s">
        <v>43</v>
      </c>
      <c r="B44" s="91">
        <v>21681.733772</v>
      </c>
      <c r="C44" s="91">
        <v>165.36524041999999</v>
      </c>
      <c r="D44" s="91">
        <v>462.83846495</v>
      </c>
      <c r="E44" s="91">
        <v>3401.7275970000001</v>
      </c>
      <c r="F44" s="91">
        <v>3388.6903376</v>
      </c>
      <c r="G44" s="91">
        <v>63.364548468999999</v>
      </c>
      <c r="H44" s="91">
        <v>3667.0470008000002</v>
      </c>
      <c r="I44" s="91">
        <v>87.318156407000004</v>
      </c>
      <c r="J44" s="91">
        <v>167.05223035</v>
      </c>
      <c r="K44" s="91">
        <v>197.76629688</v>
      </c>
      <c r="L44" s="91">
        <v>8.6733254224999996</v>
      </c>
      <c r="M44" s="91">
        <v>25.062350407</v>
      </c>
      <c r="N44" s="91">
        <v>27.103782623000001</v>
      </c>
      <c r="O44" s="25"/>
      <c r="P44" s="25" t="s">
        <v>43</v>
      </c>
      <c r="Q44" s="91">
        <v>0</v>
      </c>
      <c r="R44" s="25">
        <v>233.243797654063</v>
      </c>
      <c r="S44" s="25">
        <v>8.7053306434406199</v>
      </c>
      <c r="T44" s="25">
        <v>87.637621461689804</v>
      </c>
      <c r="U44" s="25">
        <v>87.637621461689804</v>
      </c>
      <c r="V44" s="25">
        <v>652.68143042659199</v>
      </c>
      <c r="W44" s="91">
        <v>0</v>
      </c>
      <c r="X44" s="25">
        <v>167.63671871471999</v>
      </c>
      <c r="Y44" s="25">
        <v>25.149061522530602</v>
      </c>
      <c r="Z44" s="25">
        <v>1283.56819523176</v>
      </c>
      <c r="AA44" s="25">
        <v>21759.110833654799</v>
      </c>
      <c r="AB44" s="25">
        <v>348.653401170633</v>
      </c>
      <c r="AC44" s="25">
        <v>133.35145078455599</v>
      </c>
      <c r="AD44" s="25">
        <v>218.69632333807999</v>
      </c>
      <c r="AE44" s="25">
        <v>0</v>
      </c>
      <c r="AF44" s="91">
        <v>0</v>
      </c>
      <c r="AG44" s="25">
        <v>198.46851923364301</v>
      </c>
      <c r="AH44" s="25">
        <v>198.46851923364301</v>
      </c>
      <c r="AI44" s="25">
        <v>0</v>
      </c>
      <c r="AJ44" s="25">
        <v>84.829458335994403</v>
      </c>
      <c r="AK44" s="25">
        <v>12.7731290080843</v>
      </c>
      <c r="AL44" s="91">
        <v>993.835131510407</v>
      </c>
      <c r="AM44" s="25">
        <v>70.588238048472107</v>
      </c>
      <c r="AN44" s="25">
        <v>0</v>
      </c>
      <c r="AO44" s="25">
        <v>27.201354443828599</v>
      </c>
      <c r="AP44" s="25">
        <v>165.966847128366</v>
      </c>
      <c r="AQ44" s="25">
        <v>0</v>
      </c>
      <c r="AR44" s="91">
        <v>4047.3503563566401</v>
      </c>
      <c r="AS44" s="25">
        <v>418.00334198979198</v>
      </c>
      <c r="AT44" s="25">
        <v>46.444812356400597</v>
      </c>
      <c r="AU44" s="25">
        <v>464.44815434619301</v>
      </c>
      <c r="AV44" s="25">
        <v>7.8562699355482796E-2</v>
      </c>
      <c r="AW44" s="25">
        <v>162.493650023745</v>
      </c>
      <c r="AX44" s="25">
        <v>0.37409289957713099</v>
      </c>
      <c r="AY44" s="25">
        <v>429.24143435559699</v>
      </c>
      <c r="AZ44" s="25">
        <v>0.34008441611763801</v>
      </c>
      <c r="BA44" s="25">
        <v>10.083505975168199</v>
      </c>
      <c r="BB44" s="25">
        <v>189.76713727819501</v>
      </c>
      <c r="BC44" s="25">
        <v>0.30607608573848699</v>
      </c>
      <c r="BD44" s="25">
        <v>0</v>
      </c>
      <c r="BE44" s="25">
        <v>32.887869263589003</v>
      </c>
      <c r="BF44" s="25">
        <v>3414.02230250813</v>
      </c>
      <c r="BG44" s="25">
        <v>3400.9419138841799</v>
      </c>
      <c r="BH44" s="25">
        <v>13.080388623949901</v>
      </c>
      <c r="BI44" s="25">
        <v>0.38429531570654202</v>
      </c>
      <c r="BJ44" s="25">
        <v>0</v>
      </c>
      <c r="BK44" s="25">
        <v>83.3206911255146</v>
      </c>
      <c r="BL44" s="25">
        <v>3.1967933630605598</v>
      </c>
      <c r="BM44" s="25">
        <v>1257.29248099858</v>
      </c>
      <c r="BN44" s="25">
        <v>5.10126622351659</v>
      </c>
      <c r="BO44" s="25">
        <v>6.4616054659578701</v>
      </c>
      <c r="BP44" s="25">
        <v>1796.3262599079501</v>
      </c>
      <c r="BQ44" s="25">
        <v>52.8556502247013</v>
      </c>
      <c r="BR44" s="25">
        <v>1.15628695549904</v>
      </c>
      <c r="BS44" s="25">
        <v>13.943468610005599</v>
      </c>
      <c r="BT44" s="25">
        <v>0</v>
      </c>
      <c r="BU44" s="25">
        <v>63.596066279318002</v>
      </c>
      <c r="BV44" s="25">
        <v>19.9141176712488</v>
      </c>
      <c r="BW44" s="25">
        <v>0</v>
      </c>
      <c r="BX44" s="25">
        <v>0</v>
      </c>
      <c r="BY44" s="25">
        <v>68.733272383756599</v>
      </c>
      <c r="BZ44" s="91">
        <v>0</v>
      </c>
      <c r="CA44" s="25">
        <v>0</v>
      </c>
      <c r="CB44" s="25">
        <v>3680.00236665288</v>
      </c>
      <c r="CC44" s="25">
        <v>24.330087143166001</v>
      </c>
      <c r="CE44" s="22">
        <f t="shared" si="13"/>
        <v>3.5687672613490219E-3</v>
      </c>
      <c r="CF44" s="22">
        <f t="shared" si="14"/>
        <v>3.6380481583555648E-3</v>
      </c>
      <c r="CG44" s="22">
        <f t="shared" si="15"/>
        <v>3.4778643481303963E-3</v>
      </c>
      <c r="CH44" s="22">
        <f t="shared" si="16"/>
        <v>3.6142533925916632E-3</v>
      </c>
      <c r="CI44" s="22">
        <f t="shared" si="17"/>
        <v>3.6154310555437039E-3</v>
      </c>
      <c r="CJ44" s="22">
        <f t="shared" si="18"/>
        <v>3.653743550800637E-3</v>
      </c>
      <c r="CK44" s="22">
        <f t="shared" si="19"/>
        <v>3.5329151358173181E-3</v>
      </c>
      <c r="CL44" s="22">
        <f t="shared" si="20"/>
        <v>3.6586326124516061E-3</v>
      </c>
      <c r="CM44" s="22">
        <f t="shared" si="21"/>
        <v>3.4988360436457224E-3</v>
      </c>
      <c r="CN44" s="22">
        <f t="shared" si="22"/>
        <v>3.5507685825209197E-3</v>
      </c>
      <c r="CO44" s="22">
        <f t="shared" si="23"/>
        <v>3.6900749575928074E-3</v>
      </c>
      <c r="CP44" s="22">
        <f t="shared" si="24"/>
        <v>3.4598157843321264E-3</v>
      </c>
      <c r="CQ44" s="22">
        <f t="shared" si="25"/>
        <v>3.5999337135252775E-3</v>
      </c>
    </row>
    <row r="45" spans="1:95" x14ac:dyDescent="0.25">
      <c r="A45" s="91" t="s">
        <v>44</v>
      </c>
      <c r="B45" s="91">
        <v>4108.5443433999999</v>
      </c>
      <c r="C45" s="91">
        <v>28.792272020999999</v>
      </c>
      <c r="D45" s="91">
        <v>117.59761097000001</v>
      </c>
      <c r="E45" s="91">
        <v>639.83204908000005</v>
      </c>
      <c r="F45" s="91">
        <v>632.31326503000003</v>
      </c>
      <c r="G45" s="91">
        <v>8.2261751562000001</v>
      </c>
      <c r="H45" s="91">
        <v>752.43263105999995</v>
      </c>
      <c r="I45" s="91">
        <v>16.120476422999999</v>
      </c>
      <c r="J45" s="91">
        <v>28.469474579</v>
      </c>
      <c r="K45" s="91">
        <v>32.944021253999999</v>
      </c>
      <c r="L45" s="91">
        <v>1.7203336455</v>
      </c>
      <c r="M45" s="91">
        <v>3.8243874292000002</v>
      </c>
      <c r="N45" s="91">
        <v>5.2431541420999999</v>
      </c>
      <c r="O45" s="25"/>
      <c r="P45" s="25" t="s">
        <v>44</v>
      </c>
      <c r="Q45" s="91">
        <v>0</v>
      </c>
      <c r="R45" s="25">
        <v>49.191020791768999</v>
      </c>
      <c r="S45" s="25">
        <v>1.7473643743177101</v>
      </c>
      <c r="T45" s="25">
        <v>16.359875793474501</v>
      </c>
      <c r="U45" s="25">
        <v>16.359875793474501</v>
      </c>
      <c r="V45" s="25">
        <v>137.650309816647</v>
      </c>
      <c r="W45" s="91">
        <v>0</v>
      </c>
      <c r="X45" s="25">
        <v>28.6902746830336</v>
      </c>
      <c r="Y45" s="25">
        <v>3.8648801604885401</v>
      </c>
      <c r="Z45" s="25">
        <v>270.70402583935299</v>
      </c>
      <c r="AA45" s="25">
        <v>4148.8082266523297</v>
      </c>
      <c r="AB45" s="25">
        <v>73.530899408963407</v>
      </c>
      <c r="AC45" s="25">
        <v>28.123753781083298</v>
      </c>
      <c r="AD45" s="25">
        <v>46.122948728742998</v>
      </c>
      <c r="AE45" s="25">
        <v>0</v>
      </c>
      <c r="AF45" s="91">
        <v>0</v>
      </c>
      <c r="AG45" s="25">
        <v>33.366526488937701</v>
      </c>
      <c r="AH45" s="25">
        <v>33.366526488937701</v>
      </c>
      <c r="AI45" s="25">
        <v>0</v>
      </c>
      <c r="AJ45" s="25">
        <v>17.890495324919598</v>
      </c>
      <c r="AK45" s="25">
        <v>2.6938490011725</v>
      </c>
      <c r="AL45" s="91">
        <v>209.59943257182201</v>
      </c>
      <c r="AM45" s="25">
        <v>14.8870391598551</v>
      </c>
      <c r="AN45" s="25">
        <v>0</v>
      </c>
      <c r="AO45" s="25">
        <v>5.3071633664214604</v>
      </c>
      <c r="AP45" s="25">
        <v>29.201191905620099</v>
      </c>
      <c r="AQ45" s="25">
        <v>0</v>
      </c>
      <c r="AR45" s="91">
        <v>835.87693793878805</v>
      </c>
      <c r="AS45" s="25">
        <v>106.625323427084</v>
      </c>
      <c r="AT45" s="25">
        <v>11.847260337527601</v>
      </c>
      <c r="AU45" s="25">
        <v>118.472583764612</v>
      </c>
      <c r="AV45" s="25">
        <v>1.6568836944106501E-2</v>
      </c>
      <c r="AW45" s="25">
        <v>34.269839135887899</v>
      </c>
      <c r="AX45" s="25">
        <v>7.0249039660047197E-2</v>
      </c>
      <c r="AY45" s="25">
        <v>90.526848367119101</v>
      </c>
      <c r="AZ45" s="25">
        <v>6.3862776276062697E-2</v>
      </c>
      <c r="BA45" s="25">
        <v>1.8935311371991299</v>
      </c>
      <c r="BB45" s="25">
        <v>35.635424114486</v>
      </c>
      <c r="BC45" s="25">
        <v>5.7476447732270702E-2</v>
      </c>
      <c r="BD45" s="25">
        <v>0</v>
      </c>
      <c r="BE45" s="25">
        <v>6.1758472710637697</v>
      </c>
      <c r="BF45" s="25">
        <v>646.19277419704804</v>
      </c>
      <c r="BG45" s="25">
        <v>638.64581827485699</v>
      </c>
      <c r="BH45" s="25">
        <v>7.5469559221911702</v>
      </c>
      <c r="BI45" s="25">
        <v>7.2164924597518595E-2</v>
      </c>
      <c r="BJ45" s="25">
        <v>0</v>
      </c>
      <c r="BK45" s="25">
        <v>15.6463733051141</v>
      </c>
      <c r="BL45" s="25">
        <v>0.60030987216499299</v>
      </c>
      <c r="BM45" s="25">
        <v>236.10062817727299</v>
      </c>
      <c r="BN45" s="25">
        <v>0.957940993810524</v>
      </c>
      <c r="BO45" s="25">
        <v>1.21339180756956</v>
      </c>
      <c r="BP45" s="25">
        <v>337.32311060698697</v>
      </c>
      <c r="BQ45" s="25">
        <v>11.1472307175209</v>
      </c>
      <c r="BR45" s="25">
        <v>0.21713329781687299</v>
      </c>
      <c r="BS45" s="25">
        <v>2.6183745031057599</v>
      </c>
      <c r="BT45" s="25">
        <v>0</v>
      </c>
      <c r="BU45" s="25">
        <v>8.3238218169832994</v>
      </c>
      <c r="BV45" s="25">
        <v>4.1998784138926704</v>
      </c>
      <c r="BW45" s="25">
        <v>0</v>
      </c>
      <c r="BX45" s="25">
        <v>0</v>
      </c>
      <c r="BY45" s="25">
        <v>14.4958185062009</v>
      </c>
      <c r="BZ45" s="91">
        <v>0</v>
      </c>
      <c r="CA45" s="25">
        <v>0</v>
      </c>
      <c r="CB45" s="25">
        <v>758.40392582438994</v>
      </c>
      <c r="CC45" s="25">
        <v>5.1312066921231203</v>
      </c>
      <c r="CE45" s="22">
        <f t="shared" si="13"/>
        <v>9.8000361897055029E-3</v>
      </c>
      <c r="CF45" s="22">
        <f t="shared" si="14"/>
        <v>1.4202418076692593E-2</v>
      </c>
      <c r="CG45" s="22">
        <f t="shared" si="15"/>
        <v>7.4403960029018248E-3</v>
      </c>
      <c r="CH45" s="22">
        <f t="shared" si="16"/>
        <v>9.9412418089933653E-3</v>
      </c>
      <c r="CI45" s="22">
        <f t="shared" si="17"/>
        <v>1.0014898619209768E-2</v>
      </c>
      <c r="CJ45" s="22">
        <f t="shared" si="18"/>
        <v>1.1870238467959661E-2</v>
      </c>
      <c r="CK45" s="22">
        <f t="shared" si="19"/>
        <v>7.9359859180719618E-3</v>
      </c>
      <c r="CL45" s="22">
        <f t="shared" si="20"/>
        <v>1.485063866555065E-2</v>
      </c>
      <c r="CM45" s="22">
        <f t="shared" si="21"/>
        <v>7.7556789262443688E-3</v>
      </c>
      <c r="CN45" s="22">
        <f t="shared" si="22"/>
        <v>1.2824944219170043E-2</v>
      </c>
      <c r="CO45" s="22">
        <f t="shared" si="23"/>
        <v>1.5712492101992125E-2</v>
      </c>
      <c r="CP45" s="22">
        <f t="shared" si="24"/>
        <v>1.0588030642337494E-2</v>
      </c>
      <c r="CQ45" s="22">
        <f t="shared" si="25"/>
        <v>1.2208152304258479E-2</v>
      </c>
    </row>
    <row r="46" spans="1:95" x14ac:dyDescent="0.25">
      <c r="A46" s="91" t="s">
        <v>45</v>
      </c>
      <c r="B46" s="91">
        <v>41019.739930999996</v>
      </c>
      <c r="C46" s="91">
        <v>281.26832954000002</v>
      </c>
      <c r="D46" s="91">
        <v>902.99283925999998</v>
      </c>
      <c r="E46" s="91">
        <v>5125.8288241999999</v>
      </c>
      <c r="F46" s="91">
        <v>5123.3941250999997</v>
      </c>
      <c r="G46" s="91">
        <v>190.29766301000001</v>
      </c>
      <c r="H46" s="91">
        <v>5678.1642539000004</v>
      </c>
      <c r="I46" s="91">
        <v>137.26786057000001</v>
      </c>
      <c r="J46" s="91">
        <v>334.95796443</v>
      </c>
      <c r="K46" s="91">
        <v>329.91480622</v>
      </c>
      <c r="L46" s="91">
        <v>10.862628538999999</v>
      </c>
      <c r="M46" s="91">
        <v>36.264959953999998</v>
      </c>
      <c r="N46" s="91">
        <v>70.802867520999996</v>
      </c>
      <c r="O46" s="25"/>
      <c r="P46" s="25" t="s">
        <v>45</v>
      </c>
      <c r="Q46" s="91">
        <v>0</v>
      </c>
      <c r="R46" s="25">
        <v>351.65064160452903</v>
      </c>
      <c r="S46" s="25">
        <v>10.9030084370614</v>
      </c>
      <c r="T46" s="25">
        <v>137.76498471686901</v>
      </c>
      <c r="U46" s="25">
        <v>137.76498471686901</v>
      </c>
      <c r="V46" s="25">
        <v>984.01695132690702</v>
      </c>
      <c r="W46" s="91">
        <v>0</v>
      </c>
      <c r="X46" s="25">
        <v>336.13775147032499</v>
      </c>
      <c r="Y46" s="25">
        <v>36.387050832423597</v>
      </c>
      <c r="Z46" s="25">
        <v>1935.1747456329599</v>
      </c>
      <c r="AA46" s="25">
        <v>41167.160194006698</v>
      </c>
      <c r="AB46" s="25">
        <v>525.64823668051099</v>
      </c>
      <c r="AC46" s="25">
        <v>201.047621981974</v>
      </c>
      <c r="AD46" s="25">
        <v>329.71806843458302</v>
      </c>
      <c r="AE46" s="25">
        <v>0</v>
      </c>
      <c r="AF46" s="91">
        <v>0</v>
      </c>
      <c r="AG46" s="25">
        <v>331.05210855521102</v>
      </c>
      <c r="AH46" s="25">
        <v>331.05210855521102</v>
      </c>
      <c r="AI46" s="25">
        <v>0</v>
      </c>
      <c r="AJ46" s="25">
        <v>127.893327295373</v>
      </c>
      <c r="AK46" s="25">
        <v>19.257429719573501</v>
      </c>
      <c r="AL46" s="91">
        <v>1498.35822173356</v>
      </c>
      <c r="AM46" s="25">
        <v>106.422534814206</v>
      </c>
      <c r="AN46" s="25">
        <v>0</v>
      </c>
      <c r="AO46" s="25">
        <v>71.042494924627704</v>
      </c>
      <c r="AP46" s="25">
        <v>282.28251329475199</v>
      </c>
      <c r="AQ46" s="25">
        <v>0</v>
      </c>
      <c r="AR46" s="91">
        <v>6252.9194870946903</v>
      </c>
      <c r="AS46" s="25">
        <v>815.42270377111595</v>
      </c>
      <c r="AT46" s="25">
        <v>90.602526003626593</v>
      </c>
      <c r="AU46" s="25">
        <v>906.02522977474302</v>
      </c>
      <c r="AV46" s="25">
        <v>0.11844522528344199</v>
      </c>
      <c r="AW46" s="25">
        <v>244.984012538396</v>
      </c>
      <c r="AX46" s="25">
        <v>0.56568441222021904</v>
      </c>
      <c r="AY46" s="25">
        <v>647.14693650758102</v>
      </c>
      <c r="AZ46" s="25">
        <v>0.51425879826055299</v>
      </c>
      <c r="BA46" s="25">
        <v>15.2477693006387</v>
      </c>
      <c r="BB46" s="25">
        <v>286.95632944768698</v>
      </c>
      <c r="BC46" s="25">
        <v>0.46283285415874298</v>
      </c>
      <c r="BD46" s="25">
        <v>0</v>
      </c>
      <c r="BE46" s="25">
        <v>49.731380890336602</v>
      </c>
      <c r="BF46" s="25">
        <v>5145.1756955705796</v>
      </c>
      <c r="BG46" s="25">
        <v>5142.7332253217301</v>
      </c>
      <c r="BH46" s="25">
        <v>2.4424702488466998</v>
      </c>
      <c r="BI46" s="25">
        <v>0.58111224502168801</v>
      </c>
      <c r="BJ46" s="25">
        <v>0</v>
      </c>
      <c r="BK46" s="25">
        <v>125.99337379916901</v>
      </c>
      <c r="BL46" s="25">
        <v>4.8340336577434604</v>
      </c>
      <c r="BM46" s="25">
        <v>1901.21441425949</v>
      </c>
      <c r="BN46" s="25">
        <v>7.7138826124770503</v>
      </c>
      <c r="BO46" s="25">
        <v>9.7709142236699194</v>
      </c>
      <c r="BP46" s="25">
        <v>2716.3141508071599</v>
      </c>
      <c r="BQ46" s="25">
        <v>79.688017583923795</v>
      </c>
      <c r="BR46" s="25">
        <v>1.7484805488406401</v>
      </c>
      <c r="BS46" s="25">
        <v>21.084607464849999</v>
      </c>
      <c r="BT46" s="25">
        <v>0</v>
      </c>
      <c r="BU46" s="25">
        <v>190.98251450630201</v>
      </c>
      <c r="BV46" s="25">
        <v>30.023544525859801</v>
      </c>
      <c r="BW46" s="25">
        <v>0</v>
      </c>
      <c r="BX46" s="25">
        <v>0</v>
      </c>
      <c r="BY46" s="25">
        <v>103.625930689714</v>
      </c>
      <c r="BZ46" s="91">
        <v>0</v>
      </c>
      <c r="CA46" s="25">
        <v>0</v>
      </c>
      <c r="CB46" s="25">
        <v>5699.0653550268098</v>
      </c>
      <c r="CC46" s="25">
        <v>36.6813303948814</v>
      </c>
      <c r="CE46" s="22">
        <f t="shared" si="13"/>
        <v>3.5938858523891001E-3</v>
      </c>
      <c r="CF46" s="22">
        <f t="shared" si="14"/>
        <v>3.6057516906031128E-3</v>
      </c>
      <c r="CG46" s="22">
        <f t="shared" si="15"/>
        <v>3.3581556607116371E-3</v>
      </c>
      <c r="CH46" s="22">
        <f t="shared" si="16"/>
        <v>3.774388890873513E-3</v>
      </c>
      <c r="CI46" s="22">
        <f t="shared" si="17"/>
        <v>3.7746657293036071E-3</v>
      </c>
      <c r="CJ46" s="22">
        <f t="shared" si="18"/>
        <v>3.5988434406890946E-3</v>
      </c>
      <c r="CK46" s="22">
        <f t="shared" si="19"/>
        <v>3.6809609923583418E-3</v>
      </c>
      <c r="CL46" s="22">
        <f t="shared" si="20"/>
        <v>3.6215625770279181E-3</v>
      </c>
      <c r="CM46" s="22">
        <f t="shared" si="21"/>
        <v>3.5221943217043144E-3</v>
      </c>
      <c r="CN46" s="22">
        <f t="shared" si="22"/>
        <v>3.447260667811983E-3</v>
      </c>
      <c r="CO46" s="22">
        <f t="shared" si="23"/>
        <v>3.7173229220188626E-3</v>
      </c>
      <c r="CP46" s="22">
        <f t="shared" si="24"/>
        <v>3.3666348612672948E-3</v>
      </c>
      <c r="CQ46" s="22">
        <f t="shared" si="25"/>
        <v>3.3844307726185623E-3</v>
      </c>
    </row>
    <row r="47" spans="1:95" x14ac:dyDescent="0.25">
      <c r="A47" s="91" t="s">
        <v>46</v>
      </c>
      <c r="B47" s="91">
        <v>65577.801957999996</v>
      </c>
      <c r="C47" s="91">
        <v>507.07795553</v>
      </c>
      <c r="D47" s="91">
        <v>1114.984784</v>
      </c>
      <c r="E47" s="91">
        <v>8502.4761605999993</v>
      </c>
      <c r="F47" s="91">
        <v>8497.5731001000004</v>
      </c>
      <c r="G47" s="91">
        <v>213.46625832999999</v>
      </c>
      <c r="H47" s="91">
        <v>9859.7271462000008</v>
      </c>
      <c r="I47" s="91">
        <v>265.35874877999998</v>
      </c>
      <c r="J47" s="91">
        <v>478.85407221999998</v>
      </c>
      <c r="K47" s="91">
        <v>575.89424881000002</v>
      </c>
      <c r="L47" s="91">
        <v>26.153029827000001</v>
      </c>
      <c r="M47" s="91">
        <v>71.704500651999993</v>
      </c>
      <c r="N47" s="91">
        <v>81.160351857999999</v>
      </c>
      <c r="O47" s="25"/>
      <c r="P47" s="25" t="s">
        <v>46</v>
      </c>
      <c r="Q47" s="91">
        <v>0</v>
      </c>
      <c r="R47" s="25">
        <v>620.47699690195498</v>
      </c>
      <c r="S47" s="25">
        <v>26.437479933309898</v>
      </c>
      <c r="T47" s="25">
        <v>267.94970426338</v>
      </c>
      <c r="U47" s="25">
        <v>267.94970426338</v>
      </c>
      <c r="V47" s="25">
        <v>1736.2682817922</v>
      </c>
      <c r="W47" s="91">
        <v>0</v>
      </c>
      <c r="X47" s="25">
        <v>481.45920212182398</v>
      </c>
      <c r="Y47" s="25">
        <v>72.171056683383</v>
      </c>
      <c r="Z47" s="25">
        <v>3414.55790660292</v>
      </c>
      <c r="AA47" s="25">
        <v>66028.1473950777</v>
      </c>
      <c r="AB47" s="25">
        <v>927.49056907147406</v>
      </c>
      <c r="AC47" s="25">
        <v>354.74241365295899</v>
      </c>
      <c r="AD47" s="25">
        <v>581.77755149034294</v>
      </c>
      <c r="AE47" s="25">
        <v>0</v>
      </c>
      <c r="AF47" s="91">
        <v>0</v>
      </c>
      <c r="AG47" s="25">
        <v>580.56990944117399</v>
      </c>
      <c r="AH47" s="25">
        <v>580.56990944117399</v>
      </c>
      <c r="AI47" s="25">
        <v>0</v>
      </c>
      <c r="AJ47" s="25">
        <v>225.66386399682699</v>
      </c>
      <c r="AK47" s="25">
        <v>33.979166666446801</v>
      </c>
      <c r="AL47" s="91">
        <v>2643.8079562369999</v>
      </c>
      <c r="AM47" s="25">
        <v>187.77942307443101</v>
      </c>
      <c r="AN47" s="25">
        <v>0</v>
      </c>
      <c r="AO47" s="25">
        <v>81.843160185220995</v>
      </c>
      <c r="AP47" s="25">
        <v>511.62631992329102</v>
      </c>
      <c r="AQ47" s="25">
        <v>0</v>
      </c>
      <c r="AR47" s="91">
        <v>10899.2471476993</v>
      </c>
      <c r="AS47" s="25">
        <v>1010.31556987412</v>
      </c>
      <c r="AT47" s="25">
        <v>112.257319270389</v>
      </c>
      <c r="AU47" s="25">
        <v>1122.5728891445101</v>
      </c>
      <c r="AV47" s="25">
        <v>0.208993025185296</v>
      </c>
      <c r="AW47" s="25">
        <v>432.26700038039502</v>
      </c>
      <c r="AX47" s="25">
        <v>0.94204659826138604</v>
      </c>
      <c r="AY47" s="25">
        <v>1141.8713990050901</v>
      </c>
      <c r="AZ47" s="25">
        <v>0.85640619856614097</v>
      </c>
      <c r="BA47" s="25">
        <v>25.392440491922599</v>
      </c>
      <c r="BB47" s="25">
        <v>477.87461716308002</v>
      </c>
      <c r="BC47" s="25">
        <v>0.77076561033142499</v>
      </c>
      <c r="BD47" s="25">
        <v>0</v>
      </c>
      <c r="BE47" s="25">
        <v>82.818763542142605</v>
      </c>
      <c r="BF47" s="25">
        <v>8569.22132848609</v>
      </c>
      <c r="BG47" s="25">
        <v>8564.3055373900097</v>
      </c>
      <c r="BH47" s="25">
        <v>4.9157910960843703</v>
      </c>
      <c r="BI47" s="25">
        <v>0.96773902061426598</v>
      </c>
      <c r="BJ47" s="25">
        <v>0</v>
      </c>
      <c r="BK47" s="25">
        <v>209.81949633833099</v>
      </c>
      <c r="BL47" s="25">
        <v>8.0502174065335108</v>
      </c>
      <c r="BM47" s="25">
        <v>3166.1337286508001</v>
      </c>
      <c r="BN47" s="25">
        <v>12.846091906633299</v>
      </c>
      <c r="BO47" s="25">
        <v>16.2717128709515</v>
      </c>
      <c r="BP47" s="25">
        <v>4523.5370746193503</v>
      </c>
      <c r="BQ47" s="25">
        <v>140.60702518530599</v>
      </c>
      <c r="BR47" s="25">
        <v>2.91178076200667</v>
      </c>
      <c r="BS47" s="25">
        <v>35.112656210477901</v>
      </c>
      <c r="BT47" s="25">
        <v>0</v>
      </c>
      <c r="BU47" s="25">
        <v>214.823920907233</v>
      </c>
      <c r="BV47" s="25">
        <v>52.975664861873199</v>
      </c>
      <c r="BW47" s="25">
        <v>0</v>
      </c>
      <c r="BX47" s="25">
        <v>0</v>
      </c>
      <c r="BY47" s="25">
        <v>182.84481227671901</v>
      </c>
      <c r="BZ47" s="91">
        <v>0</v>
      </c>
      <c r="CA47" s="25">
        <v>0</v>
      </c>
      <c r="CB47" s="25">
        <v>9921.9806936614696</v>
      </c>
      <c r="CC47" s="25">
        <v>64.723076902217599</v>
      </c>
      <c r="CE47" s="22">
        <f t="shared" si="13"/>
        <v>6.8673457119854684E-3</v>
      </c>
      <c r="CF47" s="22">
        <f t="shared" si="14"/>
        <v>8.9697537502632201E-3</v>
      </c>
      <c r="CG47" s="22">
        <f t="shared" si="15"/>
        <v>6.8055683390474946E-3</v>
      </c>
      <c r="CH47" s="22">
        <f t="shared" si="16"/>
        <v>7.8500858603266777E-3</v>
      </c>
      <c r="CI47" s="22">
        <f t="shared" si="17"/>
        <v>7.8531171787417763E-3</v>
      </c>
      <c r="CJ47" s="22">
        <f t="shared" si="18"/>
        <v>6.36008045418676E-3</v>
      </c>
      <c r="CK47" s="22">
        <f t="shared" si="19"/>
        <v>6.3139219309392017E-3</v>
      </c>
      <c r="CL47" s="22">
        <f t="shared" si="20"/>
        <v>9.7639723404336996E-3</v>
      </c>
      <c r="CM47" s="22">
        <f t="shared" si="21"/>
        <v>5.4403419600180932E-3</v>
      </c>
      <c r="CN47" s="22">
        <f t="shared" si="22"/>
        <v>8.1189569800975223E-3</v>
      </c>
      <c r="CO47" s="22">
        <f t="shared" si="23"/>
        <v>1.087637295531378E-2</v>
      </c>
      <c r="CP47" s="22">
        <f t="shared" si="24"/>
        <v>6.506649194132472E-3</v>
      </c>
      <c r="CQ47" s="22">
        <f t="shared" si="25"/>
        <v>8.4130774644207255E-3</v>
      </c>
    </row>
    <row r="48" spans="1:95" x14ac:dyDescent="0.25">
      <c r="A48" s="91" t="s">
        <v>47</v>
      </c>
      <c r="B48" s="91">
        <v>91549.341973999995</v>
      </c>
      <c r="C48" s="91">
        <v>677.31344695999996</v>
      </c>
      <c r="D48" s="91">
        <v>1426.0819227</v>
      </c>
      <c r="E48" s="91">
        <v>10967.410103</v>
      </c>
      <c r="F48" s="91">
        <v>10959.811436</v>
      </c>
      <c r="G48" s="91">
        <v>232.15475043999999</v>
      </c>
      <c r="H48" s="91">
        <v>14252.560127000001</v>
      </c>
      <c r="I48" s="91">
        <v>349.95974017999998</v>
      </c>
      <c r="J48" s="91">
        <v>689.98464119000005</v>
      </c>
      <c r="K48" s="91">
        <v>831.70354635000001</v>
      </c>
      <c r="L48" s="91">
        <v>35.055031137</v>
      </c>
      <c r="M48" s="91">
        <v>119.65323952999999</v>
      </c>
      <c r="N48" s="91">
        <v>87.285125852999997</v>
      </c>
      <c r="O48" s="25"/>
      <c r="P48" s="25" t="s">
        <v>47</v>
      </c>
      <c r="Q48" s="91">
        <v>0</v>
      </c>
      <c r="R48" s="25">
        <v>902.48122747941102</v>
      </c>
      <c r="S48" s="25">
        <v>35.431759079933101</v>
      </c>
      <c r="T48" s="25">
        <v>353.45208296447601</v>
      </c>
      <c r="U48" s="25">
        <v>353.45208296447601</v>
      </c>
      <c r="V48" s="25">
        <v>2525.3952341382601</v>
      </c>
      <c r="W48" s="91">
        <v>0</v>
      </c>
      <c r="X48" s="25">
        <v>694.45193747885799</v>
      </c>
      <c r="Y48" s="25">
        <v>120.494797581871</v>
      </c>
      <c r="Z48" s="25">
        <v>4966.4606722715798</v>
      </c>
      <c r="AA48" s="25">
        <v>92240.272285851199</v>
      </c>
      <c r="AB48" s="25">
        <v>1349.03102291096</v>
      </c>
      <c r="AC48" s="25">
        <v>515.97150107602204</v>
      </c>
      <c r="AD48" s="25">
        <v>846.19325470884701</v>
      </c>
      <c r="AE48" s="25">
        <v>0</v>
      </c>
      <c r="AF48" s="91">
        <v>0</v>
      </c>
      <c r="AG48" s="25">
        <v>838.73370555905694</v>
      </c>
      <c r="AH48" s="25">
        <v>838.73370555905694</v>
      </c>
      <c r="AI48" s="25">
        <v>0</v>
      </c>
      <c r="AJ48" s="25">
        <v>328.22736395190401</v>
      </c>
      <c r="AK48" s="25">
        <v>49.422592165556303</v>
      </c>
      <c r="AL48" s="91">
        <v>3845.4085248944102</v>
      </c>
      <c r="AM48" s="25">
        <v>273.12438274577198</v>
      </c>
      <c r="AN48" s="25">
        <v>0</v>
      </c>
      <c r="AO48" s="25">
        <v>88.153271622448599</v>
      </c>
      <c r="AP48" s="25">
        <v>683.61192918820302</v>
      </c>
      <c r="AQ48" s="25">
        <v>0</v>
      </c>
      <c r="AR48" s="91">
        <v>15774.1647144738</v>
      </c>
      <c r="AS48" s="25">
        <v>1293.60280244404</v>
      </c>
      <c r="AT48" s="25">
        <v>143.733588209461</v>
      </c>
      <c r="AU48" s="25">
        <v>1437.3363906535001</v>
      </c>
      <c r="AV48" s="25">
        <v>0.30397960310878402</v>
      </c>
      <c r="AW48" s="25">
        <v>628.73054879716301</v>
      </c>
      <c r="AX48" s="25">
        <v>1.21573739634142</v>
      </c>
      <c r="AY48" s="25">
        <v>1660.84729355538</v>
      </c>
      <c r="AZ48" s="25">
        <v>1.1052162082706301</v>
      </c>
      <c r="BA48" s="25">
        <v>32.769662968303003</v>
      </c>
      <c r="BB48" s="25">
        <v>616.71066364082196</v>
      </c>
      <c r="BC48" s="25">
        <v>0.99469476743993701</v>
      </c>
      <c r="BD48" s="25">
        <v>0</v>
      </c>
      <c r="BE48" s="25">
        <v>106.879936707507</v>
      </c>
      <c r="BF48" s="25">
        <v>11060.1130666514</v>
      </c>
      <c r="BG48" s="25">
        <v>11052.4781523683</v>
      </c>
      <c r="BH48" s="25">
        <v>7.6349142830844796</v>
      </c>
      <c r="BI48" s="25">
        <v>1.2488945595440799</v>
      </c>
      <c r="BJ48" s="25">
        <v>0</v>
      </c>
      <c r="BK48" s="25">
        <v>270.77799534163302</v>
      </c>
      <c r="BL48" s="25">
        <v>10.3890308803606</v>
      </c>
      <c r="BM48" s="25">
        <v>4085.9849260845299</v>
      </c>
      <c r="BN48" s="25">
        <v>16.57824639164</v>
      </c>
      <c r="BO48" s="25">
        <v>20.999112924706601</v>
      </c>
      <c r="BP48" s="25">
        <v>5837.7524250180504</v>
      </c>
      <c r="BQ48" s="25">
        <v>204.51242601392201</v>
      </c>
      <c r="BR48" s="25">
        <v>3.75773488406444</v>
      </c>
      <c r="BS48" s="25">
        <v>45.313874595148697</v>
      </c>
      <c r="BT48" s="25">
        <v>0</v>
      </c>
      <c r="BU48" s="25">
        <v>233.938561887156</v>
      </c>
      <c r="BV48" s="25">
        <v>77.052899456310499</v>
      </c>
      <c r="BW48" s="25">
        <v>0</v>
      </c>
      <c r="BX48" s="25">
        <v>0</v>
      </c>
      <c r="BY48" s="25">
        <v>265.946973239675</v>
      </c>
      <c r="BZ48" s="91">
        <v>0</v>
      </c>
      <c r="CA48" s="25">
        <v>0</v>
      </c>
      <c r="CB48" s="25">
        <v>14352.7829824126</v>
      </c>
      <c r="CC48" s="25">
        <v>94.139441831145007</v>
      </c>
      <c r="CE48" s="22">
        <f t="shared" si="13"/>
        <v>7.5470811362841643E-3</v>
      </c>
      <c r="CF48" s="22">
        <f t="shared" si="14"/>
        <v>9.2992133206164229E-3</v>
      </c>
      <c r="CG48" s="22">
        <f t="shared" si="15"/>
        <v>7.8918803852390529E-3</v>
      </c>
      <c r="CH48" s="22">
        <f t="shared" si="16"/>
        <v>8.4525847744165317E-3</v>
      </c>
      <c r="CI48" s="22">
        <f t="shared" si="17"/>
        <v>8.4551378378568305E-3</v>
      </c>
      <c r="CJ48" s="22">
        <f t="shared" si="18"/>
        <v>7.6837171919815397E-3</v>
      </c>
      <c r="CK48" s="22">
        <f t="shared" si="19"/>
        <v>7.0319194951325055E-3</v>
      </c>
      <c r="CL48" s="22">
        <f t="shared" si="20"/>
        <v>9.9792701374156762E-3</v>
      </c>
      <c r="CM48" s="22">
        <f t="shared" si="21"/>
        <v>6.4744865641549621E-3</v>
      </c>
      <c r="CN48" s="22">
        <f t="shared" si="22"/>
        <v>8.4527224152276016E-3</v>
      </c>
      <c r="CO48" s="22">
        <f t="shared" si="23"/>
        <v>1.0746758188882939E-2</v>
      </c>
      <c r="CP48" s="22">
        <f t="shared" si="24"/>
        <v>7.0333077079789827E-3</v>
      </c>
      <c r="CQ48" s="22">
        <f t="shared" si="25"/>
        <v>9.9460905963597752E-3</v>
      </c>
    </row>
    <row r="49" spans="1:95" x14ac:dyDescent="0.25">
      <c r="A49" s="91" t="s">
        <v>48</v>
      </c>
      <c r="B49" s="91">
        <v>73596.049664999999</v>
      </c>
      <c r="C49" s="91">
        <v>565.82518483000001</v>
      </c>
      <c r="D49" s="91">
        <v>1181.4469998</v>
      </c>
      <c r="E49" s="91">
        <v>9729.4776304000006</v>
      </c>
      <c r="F49" s="91">
        <v>9728.148115</v>
      </c>
      <c r="G49" s="91">
        <v>254.22932306999999</v>
      </c>
      <c r="H49" s="91">
        <v>11069.654128</v>
      </c>
      <c r="I49" s="91">
        <v>293.82303102999998</v>
      </c>
      <c r="J49" s="91">
        <v>539.58996720000005</v>
      </c>
      <c r="K49" s="91">
        <v>623.74742997999999</v>
      </c>
      <c r="L49" s="91">
        <v>28.743448748999999</v>
      </c>
      <c r="M49" s="91">
        <v>76.440687025000003</v>
      </c>
      <c r="N49" s="91">
        <v>88.559411248999993</v>
      </c>
      <c r="O49" s="25"/>
      <c r="P49" s="25" t="s">
        <v>48</v>
      </c>
      <c r="Q49" s="91">
        <v>0</v>
      </c>
      <c r="R49" s="25">
        <v>698.54560576293102</v>
      </c>
      <c r="S49" s="25">
        <v>29.040038632515898</v>
      </c>
      <c r="T49" s="25">
        <v>296.54651811623199</v>
      </c>
      <c r="U49" s="25">
        <v>296.54651811623199</v>
      </c>
      <c r="V49" s="25">
        <v>1954.7260884966599</v>
      </c>
      <c r="W49" s="91">
        <v>0</v>
      </c>
      <c r="X49" s="25">
        <v>542.48187716507198</v>
      </c>
      <c r="Y49" s="25">
        <v>76.9319819728466</v>
      </c>
      <c r="Z49" s="25">
        <v>3844.1789689072202</v>
      </c>
      <c r="AA49" s="25">
        <v>74084.6414629871</v>
      </c>
      <c r="AB49" s="25">
        <v>1044.1875849528799</v>
      </c>
      <c r="AC49" s="25">
        <v>399.37639044969598</v>
      </c>
      <c r="AD49" s="25">
        <v>654.97708295893403</v>
      </c>
      <c r="AE49" s="25">
        <v>0</v>
      </c>
      <c r="AF49" s="91">
        <v>0</v>
      </c>
      <c r="AG49" s="25">
        <v>628.65856299546999</v>
      </c>
      <c r="AH49" s="25">
        <v>628.65856299546999</v>
      </c>
      <c r="AI49" s="25">
        <v>0</v>
      </c>
      <c r="AJ49" s="25">
        <v>254.05701866656301</v>
      </c>
      <c r="AK49" s="25">
        <v>38.254439952872602</v>
      </c>
      <c r="AL49" s="91">
        <v>2976.4537878852898</v>
      </c>
      <c r="AM49" s="25">
        <v>211.405842062304</v>
      </c>
      <c r="AN49" s="25">
        <v>0</v>
      </c>
      <c r="AO49" s="25">
        <v>89.278950533255397</v>
      </c>
      <c r="AP49" s="25">
        <v>570.64505037230504</v>
      </c>
      <c r="AQ49" s="25">
        <v>0</v>
      </c>
      <c r="AR49" s="91">
        <v>12238.106888561801</v>
      </c>
      <c r="AS49" s="25">
        <v>1070.49418849738</v>
      </c>
      <c r="AT49" s="25">
        <v>118.943815442054</v>
      </c>
      <c r="AU49" s="25">
        <v>1189.43800393943</v>
      </c>
      <c r="AV49" s="25">
        <v>0.23528864652611001</v>
      </c>
      <c r="AW49" s="25">
        <v>486.65482481456303</v>
      </c>
      <c r="AX49" s="25">
        <v>1.07804659358344</v>
      </c>
      <c r="AY49" s="25">
        <v>1285.54209698348</v>
      </c>
      <c r="AZ49" s="25">
        <v>0.98004266560844799</v>
      </c>
      <c r="BA49" s="25">
        <v>29.0582598598962</v>
      </c>
      <c r="BB49" s="25">
        <v>546.86371695960497</v>
      </c>
      <c r="BC49" s="25">
        <v>0.88203844067086601</v>
      </c>
      <c r="BD49" s="25">
        <v>0</v>
      </c>
      <c r="BE49" s="25">
        <v>94.775005506043399</v>
      </c>
      <c r="BF49" s="25">
        <v>9802.0386806724491</v>
      </c>
      <c r="BG49" s="25">
        <v>9800.7051240833898</v>
      </c>
      <c r="BH49" s="25">
        <v>1.33355658904876</v>
      </c>
      <c r="BI49" s="25">
        <v>1.10744800961215</v>
      </c>
      <c r="BJ49" s="25">
        <v>0</v>
      </c>
      <c r="BK49" s="25">
        <v>240.110421523724</v>
      </c>
      <c r="BL49" s="25">
        <v>9.2123986364413</v>
      </c>
      <c r="BM49" s="25">
        <v>3623.21753876</v>
      </c>
      <c r="BN49" s="25">
        <v>14.7006372492931</v>
      </c>
      <c r="BO49" s="25">
        <v>18.620810684700398</v>
      </c>
      <c r="BP49" s="25">
        <v>5176.5848671439599</v>
      </c>
      <c r="BQ49" s="25">
        <v>158.29822267183999</v>
      </c>
      <c r="BR49" s="25">
        <v>3.3321453723330898</v>
      </c>
      <c r="BS49" s="25">
        <v>40.181746677910198</v>
      </c>
      <c r="BT49" s="25">
        <v>0</v>
      </c>
      <c r="BU49" s="25">
        <v>255.76608037919399</v>
      </c>
      <c r="BV49" s="25">
        <v>59.6410807011477</v>
      </c>
      <c r="BW49" s="25">
        <v>0</v>
      </c>
      <c r="BX49" s="25">
        <v>0</v>
      </c>
      <c r="BY49" s="25">
        <v>205.85045487665499</v>
      </c>
      <c r="BZ49" s="91">
        <v>0</v>
      </c>
      <c r="CA49" s="25">
        <v>0</v>
      </c>
      <c r="CB49" s="25">
        <v>11137.876779377901</v>
      </c>
      <c r="CC49" s="25">
        <v>72.866575185825297</v>
      </c>
      <c r="CE49" s="22">
        <f t="shared" si="13"/>
        <v>6.6388318423490078E-3</v>
      </c>
      <c r="CF49" s="22">
        <f t="shared" si="14"/>
        <v>8.5182944689058578E-3</v>
      </c>
      <c r="CG49" s="22">
        <f t="shared" si="15"/>
        <v>6.7637432240149663E-3</v>
      </c>
      <c r="CH49" s="22">
        <f t="shared" si="16"/>
        <v>7.4578567348497346E-3</v>
      </c>
      <c r="CI49" s="22">
        <f t="shared" si="17"/>
        <v>7.4584605647104556E-3</v>
      </c>
      <c r="CJ49" s="22">
        <f t="shared" si="18"/>
        <v>6.0447681275966267E-3</v>
      </c>
      <c r="CK49" s="22">
        <f t="shared" si="19"/>
        <v>6.1630336945519915E-3</v>
      </c>
      <c r="CL49" s="22">
        <f t="shared" si="20"/>
        <v>9.2691409406702972E-3</v>
      </c>
      <c r="CM49" s="22">
        <f t="shared" si="21"/>
        <v>5.359458368135373E-3</v>
      </c>
      <c r="CN49" s="22">
        <f t="shared" si="22"/>
        <v>7.873592385987822E-3</v>
      </c>
      <c r="CO49" s="22">
        <f t="shared" si="23"/>
        <v>1.0318521138707062E-2</v>
      </c>
      <c r="CP49" s="22">
        <f t="shared" si="24"/>
        <v>6.4271393542802546E-3</v>
      </c>
      <c r="CQ49" s="22">
        <f t="shared" si="25"/>
        <v>8.1249330151066165E-3</v>
      </c>
    </row>
    <row r="50" spans="1:95" x14ac:dyDescent="0.25">
      <c r="A50" s="91" t="s">
        <v>49</v>
      </c>
      <c r="B50" s="91">
        <v>87907.400764999999</v>
      </c>
      <c r="C50" s="91">
        <v>638.62414185</v>
      </c>
      <c r="D50" s="91">
        <v>1505.1070331000001</v>
      </c>
      <c r="E50" s="91">
        <v>12035.508029000001</v>
      </c>
      <c r="F50" s="91">
        <v>12032.282243</v>
      </c>
      <c r="G50" s="91">
        <v>373.43276516999998</v>
      </c>
      <c r="H50" s="91">
        <v>12335.519920000001</v>
      </c>
      <c r="I50" s="91">
        <v>336.18233432</v>
      </c>
      <c r="J50" s="91">
        <v>647.62941106000005</v>
      </c>
      <c r="K50" s="91">
        <v>700.80276846000004</v>
      </c>
      <c r="L50" s="91">
        <v>29.472799128999998</v>
      </c>
      <c r="M50" s="91">
        <v>69.631037116000002</v>
      </c>
      <c r="N50" s="91">
        <v>117.23750748</v>
      </c>
      <c r="O50" s="25"/>
      <c r="P50" s="25" t="s">
        <v>49</v>
      </c>
      <c r="Q50" s="91">
        <v>0</v>
      </c>
      <c r="R50" s="25">
        <v>773.85910068474197</v>
      </c>
      <c r="S50" s="25">
        <v>29.861493393254499</v>
      </c>
      <c r="T50" s="25">
        <v>339.971641596398</v>
      </c>
      <c r="U50" s="25">
        <v>339.971641596398</v>
      </c>
      <c r="V50" s="25">
        <v>2165.47478919676</v>
      </c>
      <c r="W50" s="91">
        <v>0</v>
      </c>
      <c r="X50" s="25">
        <v>652.20641158615103</v>
      </c>
      <c r="Y50" s="25">
        <v>70.303154899983298</v>
      </c>
      <c r="Z50" s="25">
        <v>4258.6384779079199</v>
      </c>
      <c r="AA50" s="25">
        <v>88635.347966892703</v>
      </c>
      <c r="AB50" s="25">
        <v>1156.76660817888</v>
      </c>
      <c r="AC50" s="25">
        <v>442.43511568022399</v>
      </c>
      <c r="AD50" s="25">
        <v>725.59331467306401</v>
      </c>
      <c r="AE50" s="25">
        <v>0</v>
      </c>
      <c r="AF50" s="91">
        <v>0</v>
      </c>
      <c r="AG50" s="25">
        <v>707.930104333494</v>
      </c>
      <c r="AH50" s="25">
        <v>707.930104333494</v>
      </c>
      <c r="AI50" s="25">
        <v>0</v>
      </c>
      <c r="AJ50" s="25">
        <v>281.44811328917098</v>
      </c>
      <c r="AK50" s="25">
        <v>42.378843123793899</v>
      </c>
      <c r="AL50" s="91">
        <v>3297.3594106668302</v>
      </c>
      <c r="AM50" s="25">
        <v>234.198613817611</v>
      </c>
      <c r="AN50" s="25">
        <v>0</v>
      </c>
      <c r="AO50" s="25">
        <v>118.362209515948</v>
      </c>
      <c r="AP50" s="25">
        <v>645.34982656797695</v>
      </c>
      <c r="AQ50" s="25">
        <v>0</v>
      </c>
      <c r="AR50" s="91">
        <v>13651.178977293301</v>
      </c>
      <c r="AS50" s="25">
        <v>1366.2046702535799</v>
      </c>
      <c r="AT50" s="25">
        <v>151.800517584007</v>
      </c>
      <c r="AU50" s="25">
        <v>1518.00518783759</v>
      </c>
      <c r="AV50" s="25">
        <v>0.26065619549703001</v>
      </c>
      <c r="AW50" s="25">
        <v>539.12365681864298</v>
      </c>
      <c r="AX50" s="25">
        <v>1.33503171073838</v>
      </c>
      <c r="AY50" s="25">
        <v>1424.14268034715</v>
      </c>
      <c r="AZ50" s="25">
        <v>1.2136656185743799</v>
      </c>
      <c r="BA50" s="25">
        <v>35.985179949095198</v>
      </c>
      <c r="BB50" s="25">
        <v>677.22530055688696</v>
      </c>
      <c r="BC50" s="25">
        <v>1.09229892111862</v>
      </c>
      <c r="BD50" s="25">
        <v>0</v>
      </c>
      <c r="BE50" s="25">
        <v>117.367529284677</v>
      </c>
      <c r="BF50" s="25">
        <v>12140.2419206095</v>
      </c>
      <c r="BG50" s="25">
        <v>12137.0008896415</v>
      </c>
      <c r="BH50" s="25">
        <v>3.2410309680043201</v>
      </c>
      <c r="BI50" s="25">
        <v>1.3714419911184501</v>
      </c>
      <c r="BJ50" s="25">
        <v>0</v>
      </c>
      <c r="BK50" s="25">
        <v>297.34803158065802</v>
      </c>
      <c r="BL50" s="25">
        <v>11.408456155273701</v>
      </c>
      <c r="BM50" s="25">
        <v>4486.9216479798397</v>
      </c>
      <c r="BN50" s="25">
        <v>18.2049868606072</v>
      </c>
      <c r="BO50" s="25">
        <v>23.059642343469001</v>
      </c>
      <c r="BP50" s="25">
        <v>6410.5809353188197</v>
      </c>
      <c r="BQ50" s="25">
        <v>175.365100474814</v>
      </c>
      <c r="BR50" s="25">
        <v>4.1264626347955398</v>
      </c>
      <c r="BS50" s="25">
        <v>49.760278735858698</v>
      </c>
      <c r="BT50" s="25">
        <v>0</v>
      </c>
      <c r="BU50" s="25">
        <v>376.04648482228401</v>
      </c>
      <c r="BV50" s="25">
        <v>66.071291899460903</v>
      </c>
      <c r="BW50" s="25">
        <v>0</v>
      </c>
      <c r="BX50" s="25">
        <v>0</v>
      </c>
      <c r="BY50" s="25">
        <v>228.04407234179899</v>
      </c>
      <c r="BZ50" s="91">
        <v>0</v>
      </c>
      <c r="CA50" s="25">
        <v>0</v>
      </c>
      <c r="CB50" s="25">
        <v>12432.345642054101</v>
      </c>
      <c r="CC50" s="25">
        <v>80.722656923277796</v>
      </c>
      <c r="CE50" s="22">
        <f t="shared" si="13"/>
        <v>8.2808409253130131E-3</v>
      </c>
      <c r="CF50" s="22">
        <f t="shared" si="14"/>
        <v>1.0531522811670774E-2</v>
      </c>
      <c r="CG50" s="22">
        <f t="shared" si="15"/>
        <v>8.5695930282275075E-3</v>
      </c>
      <c r="CH50" s="22">
        <f t="shared" si="16"/>
        <v>8.7020748403091406E-3</v>
      </c>
      <c r="CI50" s="22">
        <f t="shared" si="17"/>
        <v>8.7031408112473851E-3</v>
      </c>
      <c r="CJ50" s="22">
        <f t="shared" si="18"/>
        <v>6.9991706568494965E-3</v>
      </c>
      <c r="CK50" s="22">
        <f t="shared" si="19"/>
        <v>7.8493426042880541E-3</v>
      </c>
      <c r="CL50" s="22">
        <f t="shared" si="20"/>
        <v>1.127158357104838E-2</v>
      </c>
      <c r="CM50" s="22">
        <f t="shared" si="21"/>
        <v>7.0673141892361388E-3</v>
      </c>
      <c r="CN50" s="22">
        <f t="shared" si="22"/>
        <v>1.0170245030789674E-2</v>
      </c>
      <c r="CO50" s="22">
        <f t="shared" si="23"/>
        <v>1.318823714548515E-2</v>
      </c>
      <c r="CP50" s="22">
        <f t="shared" si="24"/>
        <v>9.6525602923822479E-3</v>
      </c>
      <c r="CQ50" s="22">
        <f t="shared" si="25"/>
        <v>9.5933635926186648E-3</v>
      </c>
    </row>
    <row r="51" spans="1:95" x14ac:dyDescent="0.25">
      <c r="A51" s="91" t="s">
        <v>50</v>
      </c>
      <c r="B51" s="91">
        <v>4273.5611190999998</v>
      </c>
      <c r="C51" s="91">
        <v>29.715466916</v>
      </c>
      <c r="D51" s="91">
        <v>78.895310511000005</v>
      </c>
      <c r="E51" s="91">
        <v>617.61615203999997</v>
      </c>
      <c r="F51" s="91">
        <v>615.88374436000004</v>
      </c>
      <c r="G51" s="91">
        <v>16.225019538000002</v>
      </c>
      <c r="H51" s="91">
        <v>696.89801394999995</v>
      </c>
      <c r="I51" s="91">
        <v>14.876652615999999</v>
      </c>
      <c r="J51" s="91">
        <v>32.281857688000002</v>
      </c>
      <c r="K51" s="91">
        <v>30.457952611</v>
      </c>
      <c r="L51" s="91">
        <v>1.4086775176999999</v>
      </c>
      <c r="M51" s="91">
        <v>3.5722683243</v>
      </c>
      <c r="N51" s="91">
        <v>5.2834336721000001</v>
      </c>
      <c r="O51" s="25"/>
      <c r="P51" s="25" t="s">
        <v>50</v>
      </c>
      <c r="Q51" s="91">
        <v>0</v>
      </c>
      <c r="R51" s="25">
        <v>45.050180628886103</v>
      </c>
      <c r="S51" s="25">
        <v>1.4257863179350101</v>
      </c>
      <c r="T51" s="25">
        <v>15.0360845847514</v>
      </c>
      <c r="U51" s="25">
        <v>15.0360845847514</v>
      </c>
      <c r="V51" s="25">
        <v>126.06311481454701</v>
      </c>
      <c r="W51" s="91">
        <v>0</v>
      </c>
      <c r="X51" s="25">
        <v>32.475365254752603</v>
      </c>
      <c r="Y51" s="25">
        <v>3.6008732628870299</v>
      </c>
      <c r="Z51" s="25">
        <v>247.91650882894001</v>
      </c>
      <c r="AA51" s="25">
        <v>4304.66394382623</v>
      </c>
      <c r="AB51" s="25">
        <v>67.341170745596003</v>
      </c>
      <c r="AC51" s="25">
        <v>25.756347756062102</v>
      </c>
      <c r="AD51" s="25">
        <v>42.240404975275297</v>
      </c>
      <c r="AE51" s="25">
        <v>0</v>
      </c>
      <c r="AF51" s="91">
        <v>0</v>
      </c>
      <c r="AG51" s="25">
        <v>30.745341433031101</v>
      </c>
      <c r="AH51" s="25">
        <v>30.745341433031101</v>
      </c>
      <c r="AI51" s="25">
        <v>0</v>
      </c>
      <c r="AJ51" s="25">
        <v>16.384497456083299</v>
      </c>
      <c r="AK51" s="25">
        <v>2.4670824895665402</v>
      </c>
      <c r="AL51" s="91">
        <v>191.955662299794</v>
      </c>
      <c r="AM51" s="25">
        <v>13.6338738466817</v>
      </c>
      <c r="AN51" s="25">
        <v>0</v>
      </c>
      <c r="AO51" s="25">
        <v>5.3290803180489998</v>
      </c>
      <c r="AP51" s="25">
        <v>30.002656196806601</v>
      </c>
      <c r="AQ51" s="25">
        <v>0</v>
      </c>
      <c r="AR51" s="91">
        <v>772.42367135699897</v>
      </c>
      <c r="AS51" s="25">
        <v>71.502539031619804</v>
      </c>
      <c r="AT51" s="25">
        <v>7.9447266610448697</v>
      </c>
      <c r="AU51" s="25">
        <v>79.447265692664601</v>
      </c>
      <c r="AV51" s="25">
        <v>1.51740958057805E-2</v>
      </c>
      <c r="AW51" s="25">
        <v>31.3850634733984</v>
      </c>
      <c r="AX51" s="25">
        <v>6.8264647894310401E-2</v>
      </c>
      <c r="AY51" s="25">
        <v>82.906432445777796</v>
      </c>
      <c r="AZ51" s="25">
        <v>6.20587553806555E-2</v>
      </c>
      <c r="BA51" s="25">
        <v>1.8400422002127399</v>
      </c>
      <c r="BB51" s="25">
        <v>34.628789505999301</v>
      </c>
      <c r="BC51" s="25">
        <v>5.5852886654871897E-2</v>
      </c>
      <c r="BD51" s="25">
        <v>0</v>
      </c>
      <c r="BE51" s="25">
        <v>6.0013929044241197</v>
      </c>
      <c r="BF51" s="25">
        <v>622.34432365866905</v>
      </c>
      <c r="BG51" s="25">
        <v>620.60536240940905</v>
      </c>
      <c r="BH51" s="25">
        <v>1.7389612492600699</v>
      </c>
      <c r="BI51" s="25">
        <v>7.0126411040746905E-2</v>
      </c>
      <c r="BJ51" s="25">
        <v>0</v>
      </c>
      <c r="BK51" s="25">
        <v>15.204398889972801</v>
      </c>
      <c r="BL51" s="25">
        <v>0.58335234389898405</v>
      </c>
      <c r="BM51" s="25">
        <v>229.43128460016399</v>
      </c>
      <c r="BN51" s="25">
        <v>0.93088142771320104</v>
      </c>
      <c r="BO51" s="25">
        <v>1.1791164565110701</v>
      </c>
      <c r="BP51" s="25">
        <v>327.79439247782898</v>
      </c>
      <c r="BQ51" s="25">
        <v>10.2088805999076</v>
      </c>
      <c r="BR51" s="25">
        <v>0.21099982715763599</v>
      </c>
      <c r="BS51" s="25">
        <v>2.5444090745548</v>
      </c>
      <c r="BT51" s="25">
        <v>0</v>
      </c>
      <c r="BU51" s="25">
        <v>16.328702232069499</v>
      </c>
      <c r="BV51" s="25">
        <v>3.8463377102032901</v>
      </c>
      <c r="BW51" s="25">
        <v>0</v>
      </c>
      <c r="BX51" s="25">
        <v>0</v>
      </c>
      <c r="BY51" s="25">
        <v>13.2755827943363</v>
      </c>
      <c r="BZ51" s="91">
        <v>0</v>
      </c>
      <c r="CA51" s="25">
        <v>0</v>
      </c>
      <c r="CB51" s="25">
        <v>701.47241747824296</v>
      </c>
      <c r="CC51" s="25">
        <v>4.6992664261217403</v>
      </c>
      <c r="CE51" s="22">
        <f t="shared" si="13"/>
        <v>7.2779641754089101E-3</v>
      </c>
      <c r="CF51" s="22">
        <f t="shared" si="14"/>
        <v>9.6646396847281761E-3</v>
      </c>
      <c r="CG51" s="22">
        <f t="shared" si="15"/>
        <v>6.9960454948414111E-3</v>
      </c>
      <c r="CH51" s="22">
        <f t="shared" si="16"/>
        <v>7.6555180803672693E-3</v>
      </c>
      <c r="CI51" s="22">
        <f t="shared" si="17"/>
        <v>7.6664112223249533E-3</v>
      </c>
      <c r="CJ51" s="22">
        <f t="shared" si="18"/>
        <v>6.3902970240908878E-3</v>
      </c>
      <c r="CK51" s="22">
        <f t="shared" si="19"/>
        <v>6.5639497267547219E-3</v>
      </c>
      <c r="CL51" s="22">
        <f t="shared" si="20"/>
        <v>1.0716924893435351E-2</v>
      </c>
      <c r="CM51" s="22">
        <f t="shared" si="21"/>
        <v>5.9943132338549547E-3</v>
      </c>
      <c r="CN51" s="22">
        <f t="shared" si="22"/>
        <v>9.4355922639169591E-3</v>
      </c>
      <c r="CO51" s="22">
        <f t="shared" si="23"/>
        <v>1.2145292318531732E-2</v>
      </c>
      <c r="CP51" s="22">
        <f t="shared" si="24"/>
        <v>8.0074999944566589E-3</v>
      </c>
      <c r="CQ51" s="22">
        <f t="shared" si="25"/>
        <v>8.6395796336090989E-3</v>
      </c>
    </row>
    <row r="52" spans="1:95" s="27" customFormat="1" x14ac:dyDescent="0.2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25"/>
      <c r="Q52" s="90"/>
      <c r="R52" s="25"/>
      <c r="S52" s="25"/>
      <c r="T52" s="25"/>
      <c r="U52" s="25"/>
      <c r="V52" s="25"/>
      <c r="W52" s="91"/>
      <c r="X52" s="25"/>
      <c r="Y52" s="25"/>
      <c r="Z52" s="25"/>
      <c r="AA52" s="25"/>
      <c r="AB52" s="25"/>
      <c r="AC52" s="25"/>
      <c r="AD52" s="25"/>
      <c r="AE52" s="25"/>
      <c r="AF52" s="91"/>
      <c r="AG52" s="25"/>
      <c r="AH52" s="25"/>
      <c r="AI52" s="25"/>
      <c r="AJ52" s="25"/>
      <c r="AK52" s="25"/>
      <c r="AL52" s="91"/>
      <c r="AM52" s="25"/>
      <c r="AN52" s="25"/>
      <c r="AO52" s="25"/>
      <c r="AP52" s="25"/>
      <c r="AQ52" s="25"/>
      <c r="AR52" s="91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91"/>
      <c r="CA52" s="25"/>
      <c r="CB52" s="25"/>
      <c r="CC52" s="25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</row>
    <row r="53" spans="1:95" s="27" customFormat="1" x14ac:dyDescent="0.2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25"/>
      <c r="Q53" s="90"/>
      <c r="R53" s="25"/>
      <c r="S53" s="25"/>
      <c r="T53" s="25"/>
      <c r="U53" s="25"/>
      <c r="V53" s="25"/>
      <c r="W53" s="91"/>
      <c r="X53" s="25"/>
      <c r="Y53" s="25"/>
      <c r="Z53" s="25"/>
      <c r="AA53" s="25"/>
      <c r="AB53" s="25"/>
      <c r="AC53" s="25"/>
      <c r="AD53" s="25"/>
      <c r="AE53" s="25"/>
      <c r="AF53" s="91"/>
      <c r="AG53" s="25"/>
      <c r="AH53" s="25"/>
      <c r="AI53" s="25"/>
      <c r="AJ53" s="25"/>
      <c r="AK53" s="25"/>
      <c r="AL53" s="91"/>
      <c r="AM53" s="25"/>
      <c r="AN53" s="25"/>
      <c r="AO53" s="25"/>
      <c r="AP53" s="25"/>
      <c r="AQ53" s="25"/>
      <c r="AR53" s="91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91"/>
      <c r="CA53" s="25"/>
      <c r="CB53" s="25"/>
      <c r="CC53" s="25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</row>
    <row r="54" spans="1:95" x14ac:dyDescent="0.25">
      <c r="A54" s="90" t="s">
        <v>51</v>
      </c>
      <c r="B54" s="91">
        <v>587.04761434</v>
      </c>
      <c r="C54" s="91">
        <v>2.4951209259999998</v>
      </c>
      <c r="D54" s="91">
        <v>8.5285653358999998</v>
      </c>
      <c r="E54" s="91">
        <v>79.797248014000004</v>
      </c>
      <c r="F54" s="91">
        <v>79.797248014000004</v>
      </c>
      <c r="G54" s="91">
        <v>1.4209115572</v>
      </c>
      <c r="H54" s="91">
        <v>108.83325517999999</v>
      </c>
      <c r="I54" s="91">
        <v>2.5250045843</v>
      </c>
      <c r="J54" s="91">
        <v>4.6758675236</v>
      </c>
      <c r="K54" s="91">
        <v>5.2713584352999998</v>
      </c>
      <c r="L54" s="91">
        <v>0.27381993160000001</v>
      </c>
      <c r="M54" s="91">
        <v>0.70079610839999995</v>
      </c>
      <c r="N54" s="91">
        <v>0.64932873520000001</v>
      </c>
      <c r="O54" s="25"/>
      <c r="P54" s="27" t="s">
        <v>51</v>
      </c>
      <c r="Q54" s="90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91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91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91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91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91">
        <v>0</v>
      </c>
      <c r="CA54" s="25">
        <v>0</v>
      </c>
      <c r="CB54" s="25">
        <v>0</v>
      </c>
      <c r="CC54" s="25">
        <v>0</v>
      </c>
      <c r="CE54" s="22">
        <f>+(AA54-B54)/B54</f>
        <v>-1</v>
      </c>
      <c r="CF54" s="22">
        <f>+(AP54-C54)/C54</f>
        <v>-1</v>
      </c>
      <c r="CG54" s="22">
        <f>+(AU54-D54)/D54</f>
        <v>-1</v>
      </c>
      <c r="CH54" s="22">
        <f t="shared" ref="CH54:CI56" si="26">+(BF54-E54)/E54</f>
        <v>-1</v>
      </c>
      <c r="CI54" s="22">
        <f t="shared" si="26"/>
        <v>-1</v>
      </c>
      <c r="CJ54" s="22">
        <f>+(BU54-G54)/G54</f>
        <v>-1</v>
      </c>
      <c r="CK54" s="22">
        <f>+(CB54-H54)/H54</f>
        <v>-1</v>
      </c>
      <c r="CL54" s="22">
        <f>+(T54-I54)/I54</f>
        <v>-1</v>
      </c>
      <c r="CM54" s="22">
        <f>+(V54-J54)/J54</f>
        <v>-1</v>
      </c>
      <c r="CN54" s="79">
        <f>+(AH54-K54)/K54</f>
        <v>-1</v>
      </c>
      <c r="CO54" s="79">
        <f>+(S54-L54)/L54</f>
        <v>-1</v>
      </c>
      <c r="CP54" s="79">
        <f>+(Y54-M54)/M54</f>
        <v>-1</v>
      </c>
      <c r="CQ54" s="79">
        <f>+(AO54-N54)/N54</f>
        <v>-1</v>
      </c>
    </row>
    <row r="55" spans="1:95" s="27" customFormat="1" x14ac:dyDescent="0.25">
      <c r="A55" s="90" t="s">
        <v>1</v>
      </c>
      <c r="B55" s="91">
        <v>224651.75881999999</v>
      </c>
      <c r="C55" s="91">
        <v>420.17581181999998</v>
      </c>
      <c r="D55" s="91">
        <v>4901.2627664000001</v>
      </c>
      <c r="E55" s="91">
        <v>36061.340680000001</v>
      </c>
      <c r="F55" s="91">
        <v>35372.947766999998</v>
      </c>
      <c r="G55" s="91">
        <v>669.01009606000002</v>
      </c>
      <c r="H55" s="91">
        <v>8380.6124847999999</v>
      </c>
      <c r="I55" s="91">
        <v>918.23803511000006</v>
      </c>
      <c r="J55" s="91">
        <v>2189.2739153000002</v>
      </c>
      <c r="K55" s="91">
        <v>2495.7849301000001</v>
      </c>
      <c r="L55" s="91">
        <v>100.78222311</v>
      </c>
      <c r="M55" s="91">
        <v>419.18054656999999</v>
      </c>
      <c r="N55" s="91">
        <v>195.3691791</v>
      </c>
      <c r="O55" s="25"/>
      <c r="P55" s="27" t="s">
        <v>1</v>
      </c>
      <c r="Q55" s="90">
        <v>0</v>
      </c>
      <c r="R55" s="25">
        <v>33.133456107244399</v>
      </c>
      <c r="S55" s="25">
        <v>11.862386892821201</v>
      </c>
      <c r="T55" s="25">
        <v>40.8463524043568</v>
      </c>
      <c r="U55" s="25">
        <v>40.8463524043568</v>
      </c>
      <c r="V55" s="25">
        <v>92.731730053902993</v>
      </c>
      <c r="W55" s="91">
        <v>0</v>
      </c>
      <c r="X55" s="25">
        <v>27.476180564305199</v>
      </c>
      <c r="Y55" s="25">
        <v>49.702102076830599</v>
      </c>
      <c r="Z55" s="25">
        <v>182.34616873037501</v>
      </c>
      <c r="AA55" s="25">
        <v>22558.146110528702</v>
      </c>
      <c r="AB55" s="25">
        <v>49.545462803753303</v>
      </c>
      <c r="AC55" s="25">
        <v>18.953312655936699</v>
      </c>
      <c r="AD55" s="25">
        <v>31.083451514670799</v>
      </c>
      <c r="AE55" s="25">
        <v>0</v>
      </c>
      <c r="AF55" s="91">
        <v>0</v>
      </c>
      <c r="AG55" s="25">
        <v>48.045625701896299</v>
      </c>
      <c r="AH55" s="25">
        <v>48.045625701896299</v>
      </c>
      <c r="AI55" s="25">
        <v>0</v>
      </c>
      <c r="AJ55" s="25">
        <v>12.032974752034001</v>
      </c>
      <c r="AK55" s="25">
        <v>1.81458878734139</v>
      </c>
      <c r="AL55" s="91">
        <v>141.17734580415501</v>
      </c>
      <c r="AM55" s="25">
        <v>10.022032911670699</v>
      </c>
      <c r="AN55" s="25">
        <v>0</v>
      </c>
      <c r="AO55" s="25">
        <v>6.3545267175584899</v>
      </c>
      <c r="AP55" s="25">
        <v>28.2961346869712</v>
      </c>
      <c r="AQ55" s="25">
        <v>0</v>
      </c>
      <c r="AR55" s="91">
        <v>629.36002667592504</v>
      </c>
      <c r="AS55" s="25">
        <v>394.8548049895</v>
      </c>
      <c r="AT55" s="25">
        <v>43.872808104190398</v>
      </c>
      <c r="AU55" s="25">
        <v>438.72761309369099</v>
      </c>
      <c r="AV55" s="25">
        <v>1.11647142587851E-2</v>
      </c>
      <c r="AW55" s="25">
        <v>23.0740079544194</v>
      </c>
      <c r="AX55" s="25">
        <v>0.43293287267756803</v>
      </c>
      <c r="AY55" s="25">
        <v>60.976953174424096</v>
      </c>
      <c r="AZ55" s="25">
        <v>0.39357583315420702</v>
      </c>
      <c r="BA55" s="25">
        <v>11.6695203646444</v>
      </c>
      <c r="BB55" s="25">
        <v>219.61518369461501</v>
      </c>
      <c r="BC55" s="25">
        <v>0.354218000407855</v>
      </c>
      <c r="BD55" s="25">
        <v>0</v>
      </c>
      <c r="BE55" s="25">
        <v>38.060735868648599</v>
      </c>
      <c r="BF55" s="25">
        <v>3935.86886807056</v>
      </c>
      <c r="BG55" s="25">
        <v>3935.86886807056</v>
      </c>
      <c r="BH55" s="25">
        <v>0</v>
      </c>
      <c r="BI55" s="25">
        <v>0.44474043993231799</v>
      </c>
      <c r="BJ55" s="25">
        <v>0</v>
      </c>
      <c r="BK55" s="25">
        <v>96.426033043976702</v>
      </c>
      <c r="BL55" s="25">
        <v>3.69961021136813</v>
      </c>
      <c r="BM55" s="25">
        <v>1455.0493910282901</v>
      </c>
      <c r="BN55" s="25">
        <v>5.9036337842887496</v>
      </c>
      <c r="BO55" s="25">
        <v>7.4779364862734701</v>
      </c>
      <c r="BP55" s="25">
        <v>2078.86659567783</v>
      </c>
      <c r="BQ55" s="25">
        <v>7.4979510199908397</v>
      </c>
      <c r="BR55" s="25">
        <v>1.3381573814602301</v>
      </c>
      <c r="BS55" s="25">
        <v>16.136603382992401</v>
      </c>
      <c r="BT55" s="25">
        <v>0</v>
      </c>
      <c r="BU55" s="25">
        <v>68.901583697261302</v>
      </c>
      <c r="BV55" s="25">
        <v>2.8291311515139399</v>
      </c>
      <c r="BW55" s="25">
        <v>0</v>
      </c>
      <c r="BX55" s="25">
        <v>0</v>
      </c>
      <c r="BY55" s="25">
        <v>9.7548505741690992</v>
      </c>
      <c r="BZ55" s="91">
        <v>0</v>
      </c>
      <c r="CA55" s="25">
        <v>0</v>
      </c>
      <c r="CB55" s="25">
        <v>577.21567508280998</v>
      </c>
      <c r="CC55" s="25">
        <v>3.4564186978345099</v>
      </c>
      <c r="CD55"/>
      <c r="CE55" s="22">
        <f>+(AA55-B55)/B55</f>
        <v>-0.89958615846580936</v>
      </c>
      <c r="CF55" s="22">
        <f>+(AP55-C55)/C55</f>
        <v>-0.93265644073035547</v>
      </c>
      <c r="CG55" s="22">
        <f>+(AU55-D55)/D55</f>
        <v>-0.91048682064113484</v>
      </c>
      <c r="CH55" s="22">
        <f t="shared" si="26"/>
        <v>-0.89085628005357453</v>
      </c>
      <c r="CI55" s="22">
        <f t="shared" si="26"/>
        <v>-0.88873223419218694</v>
      </c>
      <c r="CJ55" s="22">
        <f>+(BU55-G55)/G55</f>
        <v>-0.89700965037292668</v>
      </c>
      <c r="CK55" s="22">
        <f>+(CB55-H55)/H55</f>
        <v>-0.93112488184727404</v>
      </c>
      <c r="CL55" s="22">
        <f>+(T55-I55)/I55</f>
        <v>-0.95551659717573811</v>
      </c>
      <c r="CM55" s="22">
        <f>+(V55-J55)/J55</f>
        <v>-0.95764270089464987</v>
      </c>
      <c r="CN55" s="79">
        <f>+(AH55-K55)/K55</f>
        <v>-0.9807492924881267</v>
      </c>
      <c r="CO55" s="79">
        <f>+(S55-L55)/L55</f>
        <v>-0.88229683244956947</v>
      </c>
      <c r="CP55" s="79">
        <f>+(Y55-M55)/M55</f>
        <v>-0.88143032284411904</v>
      </c>
      <c r="CQ55" s="79">
        <f>+(AO55-N55)/N55</f>
        <v>-0.96747426207740828</v>
      </c>
    </row>
    <row r="56" spans="1:95" s="27" customFormat="1" x14ac:dyDescent="0.25">
      <c r="A56" s="90" t="s">
        <v>11</v>
      </c>
      <c r="B56" s="91">
        <v>1402.2068239</v>
      </c>
      <c r="C56" s="91">
        <v>11.040389419</v>
      </c>
      <c r="D56" s="91">
        <v>28.798379232999999</v>
      </c>
      <c r="E56" s="91">
        <v>193.93357531000001</v>
      </c>
      <c r="F56" s="91">
        <v>192.90542607</v>
      </c>
      <c r="G56" s="91">
        <v>3.4261766551999999</v>
      </c>
      <c r="H56" s="91">
        <v>223.36613550999999</v>
      </c>
      <c r="I56" s="91">
        <v>6.1019457496999996</v>
      </c>
      <c r="J56" s="91">
        <v>9.6977093819999993</v>
      </c>
      <c r="K56" s="91">
        <v>12.72959024</v>
      </c>
      <c r="L56" s="91">
        <v>0.63648041580000003</v>
      </c>
      <c r="M56" s="91">
        <v>1.5389118281</v>
      </c>
      <c r="N56" s="91">
        <v>1.6347769786999999</v>
      </c>
      <c r="O56" s="25"/>
      <c r="P56" s="27" t="s">
        <v>11</v>
      </c>
      <c r="Q56" s="90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91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91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91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91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91">
        <v>0</v>
      </c>
      <c r="CA56" s="25">
        <v>0</v>
      </c>
      <c r="CB56" s="25">
        <v>0</v>
      </c>
      <c r="CC56" s="25">
        <v>0</v>
      </c>
      <c r="CD56"/>
      <c r="CE56" s="22">
        <f>+(AA56-B56)/B56</f>
        <v>-1</v>
      </c>
      <c r="CF56" s="22">
        <f>+(AP56-C56)/C56</f>
        <v>-1</v>
      </c>
      <c r="CG56" s="22">
        <f>+(AU56-D56)/D56</f>
        <v>-1</v>
      </c>
      <c r="CH56" s="22">
        <f t="shared" si="26"/>
        <v>-1</v>
      </c>
      <c r="CI56" s="22">
        <f t="shared" si="26"/>
        <v>-1</v>
      </c>
      <c r="CJ56" s="22">
        <f>+(BU56-G56)/G56</f>
        <v>-1</v>
      </c>
      <c r="CK56" s="22">
        <f>+(CB56-H56)/H56</f>
        <v>-1</v>
      </c>
      <c r="CL56" s="22">
        <f>+(T56-I56)/I56</f>
        <v>-1</v>
      </c>
      <c r="CM56" s="22">
        <f>+(V56-J56)/J56</f>
        <v>-1</v>
      </c>
      <c r="CN56" s="79">
        <f>+(AH56-K56)/K56</f>
        <v>-1</v>
      </c>
      <c r="CO56" s="79">
        <f>+(S56-L56)/L56</f>
        <v>-1</v>
      </c>
      <c r="CP56" s="79">
        <f>+(Y56-M56)/M56</f>
        <v>-1</v>
      </c>
      <c r="CQ56" s="79">
        <f>+(AO56-N56)/N56</f>
        <v>-1</v>
      </c>
    </row>
    <row r="57" spans="1:95" s="27" customFormat="1" x14ac:dyDescent="0.25">
      <c r="A57" s="90" t="s">
        <v>58</v>
      </c>
      <c r="B57" s="91">
        <v>5094.7536247999997</v>
      </c>
      <c r="C57" s="91">
        <v>45.794379552999999</v>
      </c>
      <c r="D57" s="91">
        <v>84.235841741000002</v>
      </c>
      <c r="E57" s="91">
        <v>660.79912741999999</v>
      </c>
      <c r="F57" s="91">
        <v>660.56995595000001</v>
      </c>
      <c r="G57" s="91">
        <v>13.430330755</v>
      </c>
      <c r="H57" s="91">
        <v>720.26607821000005</v>
      </c>
      <c r="I57" s="91">
        <v>25.565822399000002</v>
      </c>
      <c r="J57" s="91">
        <v>33.454141694</v>
      </c>
      <c r="K57" s="91">
        <v>52.428457786000003</v>
      </c>
      <c r="L57" s="91">
        <v>2.7017997178000002</v>
      </c>
      <c r="M57" s="91">
        <v>6.2081860122999997</v>
      </c>
      <c r="N57" s="91">
        <v>6.4034769421000002</v>
      </c>
      <c r="O57" s="25"/>
      <c r="P57" s="27" t="s">
        <v>58</v>
      </c>
      <c r="Q57" s="90">
        <v>0</v>
      </c>
      <c r="R57" s="25">
        <v>1.01222120400723</v>
      </c>
      <c r="S57" s="25">
        <v>6.2661655349757803E-2</v>
      </c>
      <c r="T57" s="25">
        <v>0.59228188850265395</v>
      </c>
      <c r="U57" s="25">
        <v>0.59228188850265395</v>
      </c>
      <c r="V57" s="25">
        <v>2.8324791185370102</v>
      </c>
      <c r="W57" s="91">
        <v>0</v>
      </c>
      <c r="X57" s="25">
        <v>0.77002345260852301</v>
      </c>
      <c r="Y57" s="25">
        <v>0.14313056738486599</v>
      </c>
      <c r="Z57" s="25">
        <v>5.5703954083411897</v>
      </c>
      <c r="AA57" s="25">
        <v>117.575833859686</v>
      </c>
      <c r="AB57" s="25">
        <v>1.5130744266042699</v>
      </c>
      <c r="AC57" s="25">
        <v>0.57871395309677798</v>
      </c>
      <c r="AD57" s="25">
        <v>0.94909126361877705</v>
      </c>
      <c r="AE57" s="25">
        <v>0</v>
      </c>
      <c r="AF57" s="91">
        <v>0</v>
      </c>
      <c r="AG57" s="25">
        <v>1.2118788503090301</v>
      </c>
      <c r="AH57" s="25">
        <v>1.2118788503090301</v>
      </c>
      <c r="AI57" s="25">
        <v>0</v>
      </c>
      <c r="AJ57" s="25">
        <v>0.36813952315238901</v>
      </c>
      <c r="AK57" s="25">
        <v>5.5432319139205197E-2</v>
      </c>
      <c r="AL57" s="91">
        <v>4.3130028879092697</v>
      </c>
      <c r="AM57" s="25">
        <v>0.30633707025138202</v>
      </c>
      <c r="AN57" s="25">
        <v>0</v>
      </c>
      <c r="AO57" s="25">
        <v>0.14832534768217001</v>
      </c>
      <c r="AP57" s="25">
        <v>1.06009734420212</v>
      </c>
      <c r="AQ57" s="25">
        <v>0</v>
      </c>
      <c r="AR57" s="91">
        <v>18.199943010521501</v>
      </c>
      <c r="AS57" s="25">
        <v>1.7503861626900701</v>
      </c>
      <c r="AT57" s="25">
        <v>0.19448643925990799</v>
      </c>
      <c r="AU57" s="25">
        <v>1.94487260194998</v>
      </c>
      <c r="AV57" s="25">
        <v>3.4093955084354299E-4</v>
      </c>
      <c r="AW57" s="25">
        <v>0.70518522693827601</v>
      </c>
      <c r="AX57" s="25">
        <v>1.67995767125779E-3</v>
      </c>
      <c r="AY57" s="25">
        <v>1.8628079465268901</v>
      </c>
      <c r="AZ57" s="25">
        <v>1.52723391590469E-3</v>
      </c>
      <c r="BA57" s="25">
        <v>4.5282589548989297E-2</v>
      </c>
      <c r="BB57" s="25">
        <v>0.85219430435908905</v>
      </c>
      <c r="BC57" s="25">
        <v>1.37451104240039E-3</v>
      </c>
      <c r="BD57" s="25">
        <v>0</v>
      </c>
      <c r="BE57" s="25">
        <v>0.14769106632053999</v>
      </c>
      <c r="BF57" s="25">
        <v>15.2779796085693</v>
      </c>
      <c r="BG57" s="25">
        <v>15.272774066810999</v>
      </c>
      <c r="BH57" s="25">
        <v>5.2055417582962601E-3</v>
      </c>
      <c r="BI57" s="25">
        <v>1.72576211026417E-3</v>
      </c>
      <c r="BJ57" s="25">
        <v>0</v>
      </c>
      <c r="BK57" s="25">
        <v>0.37417293495813903</v>
      </c>
      <c r="BL57" s="25">
        <v>1.4355981304805501E-2</v>
      </c>
      <c r="BM57" s="25">
        <v>5.6461829726020696</v>
      </c>
      <c r="BN57" s="25">
        <v>2.2908473133925199E-2</v>
      </c>
      <c r="BO57" s="25">
        <v>2.90175162728659E-2</v>
      </c>
      <c r="BP57" s="25">
        <v>8.0668514139894203</v>
      </c>
      <c r="BQ57" s="25">
        <v>0.22938225564487899</v>
      </c>
      <c r="BR57" s="25">
        <v>5.1926043750723403E-3</v>
      </c>
      <c r="BS57" s="25">
        <v>6.2616745206325097E-2</v>
      </c>
      <c r="BT57" s="25">
        <v>0</v>
      </c>
      <c r="BU57" s="25">
        <v>0.30995300495488698</v>
      </c>
      <c r="BV57" s="25">
        <v>8.6422623923874203E-2</v>
      </c>
      <c r="BW57" s="25">
        <v>0</v>
      </c>
      <c r="BX57" s="25">
        <v>0</v>
      </c>
      <c r="BY57" s="25">
        <v>0.29828617798993601</v>
      </c>
      <c r="BZ57" s="91">
        <v>0</v>
      </c>
      <c r="CA57" s="25">
        <v>0</v>
      </c>
      <c r="CB57" s="25">
        <v>16.605702365008199</v>
      </c>
      <c r="CC57" s="25">
        <v>0.105587554429912</v>
      </c>
      <c r="CE57" s="79">
        <f>+(AA57-B57)/B57</f>
        <v>-0.9769221747471053</v>
      </c>
      <c r="CF57" s="79">
        <f>+(AP57-C57)/C57</f>
        <v>-0.97685092898845327</v>
      </c>
      <c r="CG57" s="79">
        <f>+(AU57-D57)/D57</f>
        <v>-0.97691157870862289</v>
      </c>
      <c r="CH57" s="79">
        <f>+(BF57-E57)/E57</f>
        <v>-0.97687954027993329</v>
      </c>
      <c r="CI57" s="79">
        <f>+(BG57-F57)/F57</f>
        <v>-0.97687939948033742</v>
      </c>
      <c r="CJ57" s="79">
        <f>+(BU57-G57)/G57</f>
        <v>-0.97692141685792111</v>
      </c>
      <c r="CK57" s="79">
        <f>+(CB57-H57)/H57</f>
        <v>-0.97694504452260678</v>
      </c>
      <c r="CL57" s="79">
        <f>+(T57-I57)/I57</f>
        <v>-0.97683305941584653</v>
      </c>
      <c r="CM57" s="79">
        <f>+(V57-J57)/J57</f>
        <v>-0.91533248276266455</v>
      </c>
      <c r="CN57" s="79">
        <f>+(AH57-K57)/K57</f>
        <v>-0.97688509444135063</v>
      </c>
      <c r="CO57" s="79">
        <f>+(S57-L57)/L57</f>
        <v>-0.97680743878351517</v>
      </c>
      <c r="CP57" s="79">
        <f>+(Y57-M57)/M57</f>
        <v>-0.97694486487658583</v>
      </c>
      <c r="CQ57" s="79">
        <f>+(AO57-N57)/N57</f>
        <v>-0.97683674837540257</v>
      </c>
    </row>
    <row r="58" spans="1:95" s="27" customFormat="1" x14ac:dyDescent="0.25">
      <c r="A58" s="90" t="s">
        <v>75</v>
      </c>
      <c r="B58" s="91">
        <v>353.28930336000002</v>
      </c>
      <c r="C58" s="91">
        <v>2.9525998500999999</v>
      </c>
      <c r="D58" s="91">
        <v>5.8833453642000002</v>
      </c>
      <c r="E58" s="91">
        <v>45.997602583000003</v>
      </c>
      <c r="F58" s="91">
        <v>45.924689534000002</v>
      </c>
      <c r="G58" s="91">
        <v>0.93057269340000004</v>
      </c>
      <c r="H58" s="91">
        <v>52.149752870999997</v>
      </c>
      <c r="I58" s="91">
        <v>1.6279564765000001</v>
      </c>
      <c r="J58" s="91">
        <v>2.4276781787999999</v>
      </c>
      <c r="K58" s="91">
        <v>3.4093349936999999</v>
      </c>
      <c r="L58" s="91">
        <v>0.16884560639999999</v>
      </c>
      <c r="M58" s="91">
        <v>0.4172069685</v>
      </c>
      <c r="N58" s="91">
        <v>0.39510346610000002</v>
      </c>
      <c r="O58" s="25"/>
      <c r="P58" s="27" t="s">
        <v>176</v>
      </c>
      <c r="Q58" s="90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91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91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91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91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91">
        <v>0</v>
      </c>
      <c r="CA58" s="25">
        <v>0</v>
      </c>
      <c r="CB58" s="25">
        <v>0</v>
      </c>
      <c r="CC58" s="25">
        <v>0</v>
      </c>
      <c r="CE58" s="79">
        <f>+(AA58-B58)/B58</f>
        <v>-1</v>
      </c>
      <c r="CF58" s="79">
        <f>+(AP58-C58)/C58</f>
        <v>-1</v>
      </c>
      <c r="CG58" s="79">
        <f>+(AU58-D58)/D58</f>
        <v>-1</v>
      </c>
      <c r="CH58" s="79">
        <f>+(BF58-E58)/E58</f>
        <v>-1</v>
      </c>
      <c r="CI58" s="79">
        <f>+(BG58-F58)/F58</f>
        <v>-1</v>
      </c>
      <c r="CJ58" s="79">
        <f>+(BU58-G58)/G58</f>
        <v>-1</v>
      </c>
      <c r="CK58" s="79">
        <f>+(CB58-H58)/H58</f>
        <v>-1</v>
      </c>
      <c r="CL58" s="79">
        <f>+(T58-I58)/I58</f>
        <v>-1</v>
      </c>
      <c r="CM58" s="79">
        <f>+(V58-J58)/J58</f>
        <v>-1</v>
      </c>
      <c r="CN58" s="79">
        <f>+(AH58-K58)/K58</f>
        <v>-1</v>
      </c>
      <c r="CO58" s="79">
        <f>+(S58-L58)/L58</f>
        <v>-1</v>
      </c>
      <c r="CP58" s="79">
        <f>+(Y58-M58)/M58</f>
        <v>-1</v>
      </c>
      <c r="CQ58" s="79">
        <f>+(AO58-N58)/N58</f>
        <v>-1</v>
      </c>
    </row>
    <row r="59" spans="1:95" s="27" customFormat="1" x14ac:dyDescent="0.25">
      <c r="A59" s="90" t="s">
        <v>235</v>
      </c>
      <c r="B59" s="91"/>
      <c r="C59" s="91"/>
      <c r="D59" s="91"/>
      <c r="E59" s="91"/>
      <c r="F59" s="91"/>
      <c r="G59" s="91"/>
      <c r="H59" s="91"/>
      <c r="I59" s="90"/>
      <c r="J59" s="90"/>
      <c r="K59" s="90"/>
      <c r="L59" s="90"/>
      <c r="M59" s="90"/>
      <c r="N59" s="90"/>
      <c r="O59" s="25"/>
      <c r="Q59" s="90"/>
      <c r="R59" s="25"/>
      <c r="S59" s="25"/>
      <c r="T59" s="25"/>
      <c r="U59" s="25"/>
      <c r="V59" s="25"/>
      <c r="W59" s="91"/>
      <c r="X59" s="25"/>
      <c r="Y59" s="25"/>
      <c r="Z59" s="25"/>
      <c r="AA59" s="25"/>
      <c r="AB59" s="25"/>
      <c r="AC59" s="25"/>
      <c r="AD59" s="25"/>
      <c r="AE59" s="25"/>
      <c r="AF59" s="91"/>
      <c r="AG59" s="25"/>
      <c r="AH59" s="25"/>
      <c r="AI59" s="25"/>
      <c r="AJ59" s="25"/>
      <c r="AK59" s="25"/>
      <c r="AL59" s="91"/>
      <c r="AM59" s="25"/>
      <c r="AN59" s="25"/>
      <c r="AO59" s="25"/>
      <c r="AP59" s="25"/>
      <c r="AQ59" s="25"/>
      <c r="AR59" s="91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91"/>
      <c r="CA59" s="25"/>
      <c r="CB59" s="25"/>
      <c r="CC59" s="25"/>
      <c r="CE59" s="22"/>
      <c r="CF59" s="22"/>
      <c r="CG59" s="22"/>
      <c r="CH59" s="22"/>
      <c r="CI59" s="22"/>
      <c r="CJ59" s="22"/>
      <c r="CK59" s="22"/>
      <c r="CL59" s="22"/>
      <c r="CM59" s="22"/>
      <c r="CN59" s="22"/>
    </row>
    <row r="60" spans="1:95" x14ac:dyDescent="0.25">
      <c r="R60" s="25"/>
      <c r="CE60" s="22"/>
      <c r="CF60" s="22"/>
      <c r="CG60" s="22"/>
      <c r="CH60" s="22"/>
      <c r="CI60" s="22"/>
      <c r="CJ60" s="22"/>
      <c r="CK60" s="22"/>
      <c r="CL60" s="22"/>
      <c r="CM60" s="22"/>
      <c r="CN60" s="22"/>
    </row>
    <row r="61" spans="1:95" x14ac:dyDescent="0.25">
      <c r="A61" s="1" t="s">
        <v>55</v>
      </c>
      <c r="B61" s="1">
        <f>SUM(B3:B56)</f>
        <v>2434022.3846572628</v>
      </c>
      <c r="C61" s="1">
        <f t="shared" ref="C61:N61" si="27">SUM(C3:C56)</f>
        <v>17174.307611222404</v>
      </c>
      <c r="D61" s="1">
        <f t="shared" si="27"/>
        <v>41801.495292715605</v>
      </c>
      <c r="E61" s="1">
        <f t="shared" si="27"/>
        <v>339310.69278034411</v>
      </c>
      <c r="F61" s="1">
        <f t="shared" si="27"/>
        <v>337714.49306662893</v>
      </c>
      <c r="G61" s="1">
        <f t="shared" si="27"/>
        <v>8379.1149274810978</v>
      </c>
      <c r="H61" s="1">
        <f t="shared" si="27"/>
        <v>339272.97438367398</v>
      </c>
      <c r="I61" s="1">
        <f t="shared" si="27"/>
        <v>9710.3577692938979</v>
      </c>
      <c r="J61" s="1">
        <f t="shared" si="27"/>
        <v>17463.740878159795</v>
      </c>
      <c r="K61" s="1">
        <f t="shared" si="27"/>
        <v>20719.737770998101</v>
      </c>
      <c r="L61" s="1">
        <f t="shared" si="27"/>
        <v>951.69359558689996</v>
      </c>
      <c r="M61" s="1">
        <f t="shared" si="27"/>
        <v>2479.3061676118996</v>
      </c>
      <c r="N61" s="1">
        <f t="shared" si="27"/>
        <v>2801.6194202713</v>
      </c>
      <c r="Q61" s="1">
        <f t="shared" ref="Q61:BZ61" si="28">SUM(Q3:Q56)</f>
        <v>0</v>
      </c>
      <c r="R61" s="1">
        <f t="shared" si="28"/>
        <v>20756.632629333159</v>
      </c>
      <c r="S61" s="1">
        <f t="shared" si="28"/>
        <v>873.21535879230305</v>
      </c>
      <c r="T61" s="1">
        <f t="shared" si="28"/>
        <v>10732.518524128594</v>
      </c>
      <c r="U61" s="1">
        <f t="shared" si="28"/>
        <v>10732.518524128594</v>
      </c>
      <c r="V61" s="1">
        <f t="shared" si="28"/>
        <v>58083.836705679612</v>
      </c>
      <c r="W61" s="1">
        <f t="shared" si="28"/>
        <v>0</v>
      </c>
      <c r="X61" s="1">
        <f t="shared" si="28"/>
        <v>15796.727442689056</v>
      </c>
      <c r="Y61" s="1">
        <f t="shared" si="28"/>
        <v>2126.3575179184422</v>
      </c>
      <c r="Z61" s="1">
        <f t="shared" si="28"/>
        <v>114226.77699570589</v>
      </c>
      <c r="AA61" s="1">
        <f t="shared" si="28"/>
        <v>2248776.0292563173</v>
      </c>
      <c r="AB61" s="1">
        <f t="shared" si="28"/>
        <v>31028.186688171787</v>
      </c>
      <c r="AC61" s="1">
        <f t="shared" si="28"/>
        <v>11867.741222890489</v>
      </c>
      <c r="AD61" s="1">
        <f t="shared" si="28"/>
        <v>19463.093563793649</v>
      </c>
      <c r="AE61" s="1">
        <f t="shared" si="28"/>
        <v>0</v>
      </c>
      <c r="AF61" s="1">
        <f t="shared" si="28"/>
        <v>0</v>
      </c>
      <c r="AG61" s="1">
        <f t="shared" si="28"/>
        <v>19659.060505099696</v>
      </c>
      <c r="AH61" s="1">
        <f t="shared" si="28"/>
        <v>19659.060505099696</v>
      </c>
      <c r="AI61" s="1">
        <f t="shared" si="28"/>
        <v>0</v>
      </c>
      <c r="AJ61" s="1">
        <f t="shared" si="28"/>
        <v>7547.9516540805271</v>
      </c>
      <c r="AK61" s="1">
        <f t="shared" si="28"/>
        <v>1136.7018867215277</v>
      </c>
      <c r="AL61" s="1">
        <f t="shared" si="28"/>
        <v>88442.427164857087</v>
      </c>
      <c r="AM61" s="1">
        <f t="shared" si="28"/>
        <v>6281.3863788294584</v>
      </c>
      <c r="AN61" s="1">
        <f t="shared" si="28"/>
        <v>0</v>
      </c>
      <c r="AO61" s="1">
        <f t="shared" si="28"/>
        <v>2864.7868997127671</v>
      </c>
      <c r="AP61" s="1">
        <f t="shared" si="28"/>
        <v>16953.755225406552</v>
      </c>
      <c r="AQ61" s="1">
        <f t="shared" si="28"/>
        <v>0</v>
      </c>
      <c r="AR61" s="1">
        <f t="shared" si="28"/>
        <v>366432.9278064291</v>
      </c>
      <c r="AS61" s="1">
        <f t="shared" si="28"/>
        <v>33858.849661605826</v>
      </c>
      <c r="AT61" s="1">
        <f t="shared" si="28"/>
        <v>3762.0945464541678</v>
      </c>
      <c r="AU61" s="1">
        <f t="shared" si="28"/>
        <v>37620.944208059969</v>
      </c>
      <c r="AV61" s="1">
        <f t="shared" si="28"/>
        <v>6.9916699639303994</v>
      </c>
      <c r="AW61" s="1">
        <f t="shared" si="28"/>
        <v>14459.923045021378</v>
      </c>
      <c r="AX61" s="1">
        <f t="shared" si="28"/>
        <v>33.966377291106248</v>
      </c>
      <c r="AY61" s="1">
        <f t="shared" si="28"/>
        <v>38198.755704656716</v>
      </c>
      <c r="AZ61" s="1">
        <f t="shared" si="28"/>
        <v>30.878529123495962</v>
      </c>
      <c r="BA61" s="1">
        <f t="shared" si="28"/>
        <v>915.54832885230928</v>
      </c>
      <c r="BB61" s="1">
        <f t="shared" si="28"/>
        <v>17230.217261828799</v>
      </c>
      <c r="BC61" s="1">
        <f t="shared" si="28"/>
        <v>27.790673446365432</v>
      </c>
      <c r="BD61" s="1">
        <f t="shared" si="28"/>
        <v>0</v>
      </c>
      <c r="BE61" s="1">
        <f t="shared" si="28"/>
        <v>2986.1078480338274</v>
      </c>
      <c r="BF61" s="1">
        <f t="shared" si="28"/>
        <v>309704.29552660126</v>
      </c>
      <c r="BG61" s="1">
        <f t="shared" si="28"/>
        <v>308794.07263404975</v>
      </c>
      <c r="BH61" s="1">
        <f t="shared" si="28"/>
        <v>910.22289255144949</v>
      </c>
      <c r="BI61" s="1">
        <f t="shared" si="28"/>
        <v>34.892736732789288</v>
      </c>
      <c r="BJ61" s="1">
        <f t="shared" si="28"/>
        <v>0</v>
      </c>
      <c r="BK61" s="1">
        <f t="shared" si="28"/>
        <v>7565.2387857234808</v>
      </c>
      <c r="BL61" s="1">
        <f t="shared" si="28"/>
        <v>290.25814781162291</v>
      </c>
      <c r="BM61" s="1">
        <f t="shared" si="28"/>
        <v>114157.92191474061</v>
      </c>
      <c r="BN61" s="1">
        <f t="shared" si="28"/>
        <v>463.1779263530874</v>
      </c>
      <c r="BO61" s="1">
        <f t="shared" si="28"/>
        <v>586.69198976081475</v>
      </c>
      <c r="BP61" s="1">
        <f t="shared" si="28"/>
        <v>163100.37547720008</v>
      </c>
      <c r="BQ61" s="1">
        <f t="shared" si="28"/>
        <v>4703.0168561809778</v>
      </c>
      <c r="BR61" s="1">
        <f t="shared" si="28"/>
        <v>104.9869939335988</v>
      </c>
      <c r="BS61" s="1">
        <f t="shared" si="28"/>
        <v>1266.0196432179991</v>
      </c>
      <c r="BT61" s="1">
        <f t="shared" si="28"/>
        <v>0</v>
      </c>
      <c r="BU61" s="1">
        <f t="shared" si="28"/>
        <v>7832.3004010090735</v>
      </c>
      <c r="BV61" s="1">
        <f t="shared" si="28"/>
        <v>1772.1942664068924</v>
      </c>
      <c r="BW61" s="1">
        <f t="shared" si="28"/>
        <v>0</v>
      </c>
      <c r="BX61" s="1">
        <f t="shared" si="28"/>
        <v>0</v>
      </c>
      <c r="BY61" s="1">
        <f t="shared" si="28"/>
        <v>6116.0757346387581</v>
      </c>
      <c r="BZ61" s="1">
        <f t="shared" si="28"/>
        <v>0</v>
      </c>
      <c r="CA61" s="1">
        <f>SUM(CA3:CA56)</f>
        <v>0</v>
      </c>
      <c r="CB61" s="1">
        <f>SUM(CB3:CB56)</f>
        <v>333744.20266295952</v>
      </c>
      <c r="CC61" s="1">
        <f>SUM(CC3:CC56)</f>
        <v>2165.1757563839133</v>
      </c>
      <c r="CE61" s="22">
        <f>+(AA61-B61)/B61</f>
        <v>-7.6107087826569123E-2</v>
      </c>
      <c r="CF61" s="22">
        <f>+(AP61-C61)/C61</f>
        <v>-1.2841995776978754E-2</v>
      </c>
      <c r="CG61" s="22">
        <f>+(AU61-D61)/D61</f>
        <v>-0.10000960624449587</v>
      </c>
      <c r="CH61" s="22">
        <f>+(BF61-E61)/E61</f>
        <v>-8.7254536575741878E-2</v>
      </c>
      <c r="CI61" s="22">
        <f>+(BG61-F61)/F61</f>
        <v>-8.5635710122968764E-2</v>
      </c>
      <c r="CJ61" s="22">
        <f>+(BU61-G61)/G61</f>
        <v>-6.5259222627276445E-2</v>
      </c>
      <c r="CK61" s="22">
        <f>+(CB61-H61)/H61</f>
        <v>-1.6295939076073098E-2</v>
      </c>
      <c r="CL61" s="22">
        <f>+(U61-I61)/I61</f>
        <v>0.10526499425870529</v>
      </c>
      <c r="CM61" s="22">
        <f>+(X61-J61)/J61</f>
        <v>-9.5455689997983803E-2</v>
      </c>
      <c r="CN61" s="22">
        <f>+(AH61-K61)/K61</f>
        <v>-5.1191635609551936E-2</v>
      </c>
      <c r="CO61" s="22">
        <f>+(S61-L61)/L61</f>
        <v>-8.2461663248033279E-2</v>
      </c>
      <c r="CP61" s="22">
        <f>+(Y61-M61)/M61</f>
        <v>-0.14235783151921982</v>
      </c>
      <c r="CQ61" s="22">
        <f>+(AO61-N61)/N61</f>
        <v>2.2546773835309206E-2</v>
      </c>
    </row>
    <row r="62" spans="1:95" x14ac:dyDescent="0.25">
      <c r="A62" s="90" t="s">
        <v>56</v>
      </c>
      <c r="B62" s="91">
        <f>SUM(B2:B51)</f>
        <v>2207381.3713990226</v>
      </c>
      <c r="C62" s="91">
        <f t="shared" ref="C62:N62" si="29">SUM(C2:C51)</f>
        <v>16740.596289057405</v>
      </c>
      <c r="D62" s="91">
        <f t="shared" si="29"/>
        <v>36862.905581746702</v>
      </c>
      <c r="E62" s="91">
        <f t="shared" si="29"/>
        <v>302975.62127702008</v>
      </c>
      <c r="F62" s="91">
        <f t="shared" si="29"/>
        <v>302068.84262554493</v>
      </c>
      <c r="G62" s="91">
        <f t="shared" si="29"/>
        <v>7705.2577432086973</v>
      </c>
      <c r="H62" s="91">
        <f t="shared" si="29"/>
        <v>330560.16250818403</v>
      </c>
      <c r="I62" s="91">
        <f t="shared" si="29"/>
        <v>8783.492783849897</v>
      </c>
      <c r="J62" s="91">
        <f t="shared" si="29"/>
        <v>15260.093385954196</v>
      </c>
      <c r="K62" s="91">
        <f t="shared" si="29"/>
        <v>18205.951892222802</v>
      </c>
      <c r="L62" s="91">
        <f t="shared" si="29"/>
        <v>850.00107212950002</v>
      </c>
      <c r="M62" s="91">
        <f t="shared" si="29"/>
        <v>2057.8859131053996</v>
      </c>
      <c r="N62" s="91">
        <f t="shared" si="29"/>
        <v>2603.9661354574</v>
      </c>
      <c r="Q62" s="91">
        <f t="shared" ref="Q62:BZ62" si="30">SUM(Q2:Q51)</f>
        <v>0</v>
      </c>
      <c r="R62" s="91">
        <f t="shared" si="30"/>
        <v>20723.499173225915</v>
      </c>
      <c r="S62" s="91">
        <f t="shared" si="30"/>
        <v>861.35297189948187</v>
      </c>
      <c r="T62" s="91">
        <f t="shared" si="30"/>
        <v>10691.672171724238</v>
      </c>
      <c r="U62" s="91">
        <f t="shared" si="30"/>
        <v>10691.672171724238</v>
      </c>
      <c r="V62" s="91">
        <f t="shared" si="30"/>
        <v>57991.104975625713</v>
      </c>
      <c r="W62" s="91">
        <f t="shared" si="30"/>
        <v>0</v>
      </c>
      <c r="X62" s="91">
        <f t="shared" si="30"/>
        <v>15769.251262124752</v>
      </c>
      <c r="Y62" s="91">
        <f t="shared" si="30"/>
        <v>2076.6554158416116</v>
      </c>
      <c r="Z62" s="91">
        <f t="shared" si="30"/>
        <v>114044.43082697551</v>
      </c>
      <c r="AA62" s="91">
        <f t="shared" si="30"/>
        <v>2226217.8831457887</v>
      </c>
      <c r="AB62" s="91">
        <f t="shared" si="30"/>
        <v>30978.641225368032</v>
      </c>
      <c r="AC62" s="91">
        <f t="shared" si="30"/>
        <v>11848.787910234552</v>
      </c>
      <c r="AD62" s="91">
        <f t="shared" si="30"/>
        <v>19432.010112278978</v>
      </c>
      <c r="AE62" s="91">
        <f t="shared" si="30"/>
        <v>0</v>
      </c>
      <c r="AF62" s="91">
        <f t="shared" si="30"/>
        <v>0</v>
      </c>
      <c r="AG62" s="91">
        <f t="shared" si="30"/>
        <v>19611.014879397801</v>
      </c>
      <c r="AH62" s="91">
        <f t="shared" si="30"/>
        <v>19611.014879397801</v>
      </c>
      <c r="AI62" s="91">
        <f t="shared" si="30"/>
        <v>0</v>
      </c>
      <c r="AJ62" s="91">
        <f t="shared" si="30"/>
        <v>7535.9186793284935</v>
      </c>
      <c r="AK62" s="91">
        <f t="shared" si="30"/>
        <v>1134.8872979341863</v>
      </c>
      <c r="AL62" s="91">
        <f t="shared" si="30"/>
        <v>88301.24981905293</v>
      </c>
      <c r="AM62" s="91">
        <f t="shared" si="30"/>
        <v>6271.3643459177874</v>
      </c>
      <c r="AN62" s="91">
        <f t="shared" si="30"/>
        <v>0</v>
      </c>
      <c r="AO62" s="91">
        <f t="shared" si="30"/>
        <v>2858.4323729952084</v>
      </c>
      <c r="AP62" s="91">
        <f t="shared" si="30"/>
        <v>16925.459090719582</v>
      </c>
      <c r="AQ62" s="91">
        <f t="shared" si="30"/>
        <v>0</v>
      </c>
      <c r="AR62" s="91">
        <f t="shared" si="30"/>
        <v>365803.56777975318</v>
      </c>
      <c r="AS62" s="91">
        <f t="shared" si="30"/>
        <v>33463.994856616322</v>
      </c>
      <c r="AT62" s="91">
        <f t="shared" si="30"/>
        <v>3718.2217383499774</v>
      </c>
      <c r="AU62" s="91">
        <f t="shared" si="30"/>
        <v>37182.216594966281</v>
      </c>
      <c r="AV62" s="91">
        <f t="shared" si="30"/>
        <v>6.980505249671614</v>
      </c>
      <c r="AW62" s="91">
        <f t="shared" si="30"/>
        <v>14436.849037066959</v>
      </c>
      <c r="AX62" s="91">
        <f t="shared" si="30"/>
        <v>33.53344441842868</v>
      </c>
      <c r="AY62" s="91">
        <f t="shared" si="30"/>
        <v>38137.778751482292</v>
      </c>
      <c r="AZ62" s="91">
        <f t="shared" si="30"/>
        <v>30.484953290341757</v>
      </c>
      <c r="BA62" s="91">
        <f t="shared" si="30"/>
        <v>903.87880848766486</v>
      </c>
      <c r="BB62" s="91">
        <f t="shared" si="30"/>
        <v>17010.602078134183</v>
      </c>
      <c r="BC62" s="91">
        <f t="shared" si="30"/>
        <v>27.436455445957577</v>
      </c>
      <c r="BD62" s="91">
        <f t="shared" si="30"/>
        <v>0</v>
      </c>
      <c r="BE62" s="91">
        <f t="shared" si="30"/>
        <v>2948.047112165179</v>
      </c>
      <c r="BF62" s="91">
        <f t="shared" si="30"/>
        <v>305768.42665853072</v>
      </c>
      <c r="BG62" s="91">
        <f t="shared" si="30"/>
        <v>304858.20376597921</v>
      </c>
      <c r="BH62" s="91">
        <f t="shared" si="30"/>
        <v>910.22289255144949</v>
      </c>
      <c r="BI62" s="91">
        <f t="shared" si="30"/>
        <v>34.447996292856971</v>
      </c>
      <c r="BJ62" s="91">
        <f t="shared" si="30"/>
        <v>0</v>
      </c>
      <c r="BK62" s="91">
        <f t="shared" si="30"/>
        <v>7468.8127526795042</v>
      </c>
      <c r="BL62" s="91">
        <f t="shared" si="30"/>
        <v>286.55853760025479</v>
      </c>
      <c r="BM62" s="91">
        <f t="shared" si="30"/>
        <v>112702.87252371231</v>
      </c>
      <c r="BN62" s="91">
        <f t="shared" si="30"/>
        <v>457.27429256879867</v>
      </c>
      <c r="BO62" s="91">
        <f t="shared" si="30"/>
        <v>579.21405327454124</v>
      </c>
      <c r="BP62" s="91">
        <f t="shared" si="30"/>
        <v>161021.50888152226</v>
      </c>
      <c r="BQ62" s="91">
        <f t="shared" si="30"/>
        <v>4695.5189051609868</v>
      </c>
      <c r="BR62" s="91">
        <f t="shared" si="30"/>
        <v>103.64883655213856</v>
      </c>
      <c r="BS62" s="91">
        <f t="shared" si="30"/>
        <v>1249.8830398350067</v>
      </c>
      <c r="BT62" s="91">
        <f t="shared" si="30"/>
        <v>0</v>
      </c>
      <c r="BU62" s="91">
        <f t="shared" si="30"/>
        <v>7763.3988173118123</v>
      </c>
      <c r="BV62" s="91">
        <f t="shared" si="30"/>
        <v>1769.3651352553784</v>
      </c>
      <c r="BW62" s="91">
        <f t="shared" si="30"/>
        <v>0</v>
      </c>
      <c r="BX62" s="91">
        <f t="shared" si="30"/>
        <v>0</v>
      </c>
      <c r="BY62" s="91">
        <f t="shared" si="30"/>
        <v>6106.3208840645893</v>
      </c>
      <c r="BZ62" s="91">
        <f t="shared" si="30"/>
        <v>0</v>
      </c>
      <c r="CA62" s="91">
        <f>SUM(CA2:CA51)</f>
        <v>0</v>
      </c>
      <c r="CB62" s="91">
        <f>SUM(CB2:CB51)</f>
        <v>333166.98698787671</v>
      </c>
      <c r="CC62" s="91">
        <f>SUM(CC2:CC51)</f>
        <v>2161.7193376860787</v>
      </c>
    </row>
    <row r="63" spans="1:95" x14ac:dyDescent="0.25">
      <c r="A63" s="90" t="s">
        <v>239</v>
      </c>
      <c r="B63" s="91">
        <f>+B3+B5+B8+B9+B11+B12+B14+B15+B16+B17+B18+B19+B20+B21+B22+B23+B24+B25+B26+B28+B30+B31+B33+B34+B35+B36+B37+B39+B40+B41+B42+B43+B44+B46+B47+B49+B50+B10</f>
        <v>1811304.4093655227</v>
      </c>
      <c r="C63" s="91">
        <f t="shared" ref="C63:N63" si="31">+C3+C5+C8+C9+C11+C12+C14+C15+C16+C17+C18+C19+C20+C21+C22+C23+C24+C25+C26+C28+C30+C31+C33+C34+C35+C36+C37+C39+C40+C41+C42+C43+C44+C46+C47+C49+C50+C10</f>
        <v>13846.066145095401</v>
      </c>
      <c r="D63" s="91">
        <f t="shared" si="31"/>
        <v>30270.531739715701</v>
      </c>
      <c r="E63" s="91">
        <f t="shared" si="31"/>
        <v>247958.33574150002</v>
      </c>
      <c r="F63" s="91">
        <f t="shared" si="31"/>
        <v>247735.60407615497</v>
      </c>
      <c r="G63" s="91">
        <f t="shared" si="31"/>
        <v>6503.6448542174985</v>
      </c>
      <c r="H63" s="91">
        <f t="shared" si="31"/>
        <v>264822.13606917398</v>
      </c>
      <c r="I63" s="91">
        <f t="shared" si="31"/>
        <v>7386.6408938938985</v>
      </c>
      <c r="J63" s="91">
        <f t="shared" si="31"/>
        <v>12985.763252587196</v>
      </c>
      <c r="K63" s="91">
        <f t="shared" si="31"/>
        <v>15358.108156509799</v>
      </c>
      <c r="L63" s="91">
        <f t="shared" si="31"/>
        <v>705.22489415969994</v>
      </c>
      <c r="M63" s="91">
        <f t="shared" si="31"/>
        <v>1700.3416196974995</v>
      </c>
      <c r="N63" s="91">
        <f t="shared" si="31"/>
        <v>2209.5179581932007</v>
      </c>
      <c r="R63" s="25"/>
    </row>
    <row r="64" spans="1:95" x14ac:dyDescent="0.25">
      <c r="R64" s="25"/>
    </row>
    <row r="65" spans="18:18" x14ac:dyDescent="0.25">
      <c r="R65" s="25"/>
    </row>
    <row r="66" spans="18:18" x14ac:dyDescent="0.25">
      <c r="R66" s="25"/>
    </row>
    <row r="67" spans="18:18" x14ac:dyDescent="0.25">
      <c r="R67" s="25"/>
    </row>
    <row r="68" spans="18:18" x14ac:dyDescent="0.25">
      <c r="R68" s="25"/>
    </row>
    <row r="69" spans="18:18" x14ac:dyDescent="0.25">
      <c r="R69" s="25"/>
    </row>
    <row r="70" spans="18:18" x14ac:dyDescent="0.25">
      <c r="R70" s="25"/>
    </row>
    <row r="71" spans="18:18" x14ac:dyDescent="0.25">
      <c r="R71" s="25"/>
    </row>
    <row r="72" spans="18:18" x14ac:dyDescent="0.25">
      <c r="R72" s="25"/>
    </row>
    <row r="73" spans="18:18" x14ac:dyDescent="0.25">
      <c r="R73" s="25"/>
    </row>
    <row r="74" spans="18:18" x14ac:dyDescent="0.25">
      <c r="R74" s="25"/>
    </row>
    <row r="75" spans="18:18" x14ac:dyDescent="0.25">
      <c r="R75" s="25"/>
    </row>
    <row r="76" spans="18:18" x14ac:dyDescent="0.25">
      <c r="R76" s="25"/>
    </row>
    <row r="77" spans="18:18" x14ac:dyDescent="0.25">
      <c r="R77" s="25"/>
    </row>
    <row r="78" spans="18:18" x14ac:dyDescent="0.25">
      <c r="R78" s="25"/>
    </row>
    <row r="79" spans="18:18" x14ac:dyDescent="0.25">
      <c r="R79" s="25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C3F0-E710-42C0-8923-8208A6C27885}">
  <dimension ref="A1:DV63"/>
  <sheetViews>
    <sheetView zoomScale="85" zoomScaleNormal="85" workbookViewId="0">
      <pane xSplit="1" ySplit="2" topLeftCell="B24" activePane="bottomRight" state="frozen"/>
      <selection activeCell="AY55" sqref="AY55"/>
      <selection pane="topRight" activeCell="AY55" sqref="AY55"/>
      <selection pane="bottomLeft" activeCell="AY55" sqref="AY55"/>
      <selection pane="bottomRight" activeCell="M65" sqref="M65"/>
    </sheetView>
  </sheetViews>
  <sheetFormatPr defaultRowHeight="15" x14ac:dyDescent="0.25"/>
  <cols>
    <col min="1" max="1" width="19.140625" style="90" customWidth="1"/>
    <col min="2" max="13" width="9.140625" style="90" customWidth="1"/>
    <col min="14" max="14" width="15.140625" style="90" bestFit="1" customWidth="1"/>
    <col min="15" max="75" width="9.140625" style="90" customWidth="1"/>
    <col min="76" max="76" width="9.140625" style="90"/>
    <col min="77" max="77" width="9.140625" style="90" customWidth="1"/>
    <col min="78" max="125" width="9.140625" style="90"/>
    <col min="126" max="126" width="9.140625" style="90" customWidth="1"/>
    <col min="127" max="16384" width="9.140625" style="90"/>
  </cols>
  <sheetData>
    <row r="1" spans="1:126" x14ac:dyDescent="0.25">
      <c r="B1" s="90" t="s">
        <v>503</v>
      </c>
      <c r="N1" s="90" t="s">
        <v>504</v>
      </c>
      <c r="BY1" s="90" t="s">
        <v>330</v>
      </c>
    </row>
    <row r="2" spans="1:126" x14ac:dyDescent="0.25">
      <c r="A2" s="90" t="s">
        <v>227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1" t="s">
        <v>62</v>
      </c>
      <c r="I2" s="91" t="s">
        <v>63</v>
      </c>
      <c r="J2" s="91" t="s">
        <v>64</v>
      </c>
      <c r="K2" s="91" t="s">
        <v>68</v>
      </c>
      <c r="L2" s="91" t="s">
        <v>320</v>
      </c>
      <c r="M2" s="91"/>
      <c r="N2" s="90" t="s">
        <v>226</v>
      </c>
      <c r="O2" s="90" t="s">
        <v>466</v>
      </c>
      <c r="P2" s="90" t="s">
        <v>359</v>
      </c>
      <c r="Q2" s="90" t="s">
        <v>131</v>
      </c>
      <c r="R2" s="90" t="s">
        <v>132</v>
      </c>
      <c r="S2" s="90" t="s">
        <v>133</v>
      </c>
      <c r="T2" s="90" t="s">
        <v>334</v>
      </c>
      <c r="U2" s="90" t="s">
        <v>360</v>
      </c>
      <c r="V2" s="90" t="s">
        <v>134</v>
      </c>
      <c r="W2" s="90" t="s">
        <v>59</v>
      </c>
      <c r="X2" s="90" t="s">
        <v>136</v>
      </c>
      <c r="Y2" s="90" t="s">
        <v>137</v>
      </c>
      <c r="Z2" s="90" t="s">
        <v>361</v>
      </c>
      <c r="AA2" s="90" t="s">
        <v>138</v>
      </c>
      <c r="AB2" s="90" t="s">
        <v>467</v>
      </c>
      <c r="AC2" s="90" t="s">
        <v>139</v>
      </c>
      <c r="AD2" s="90" t="s">
        <v>140</v>
      </c>
      <c r="AE2" s="90" t="s">
        <v>141</v>
      </c>
      <c r="AF2" s="90" t="s">
        <v>142</v>
      </c>
      <c r="AG2" s="90" t="s">
        <v>143</v>
      </c>
      <c r="AH2" s="90" t="s">
        <v>468</v>
      </c>
      <c r="AI2" s="90" t="s">
        <v>362</v>
      </c>
      <c r="AJ2" s="90" t="s">
        <v>144</v>
      </c>
      <c r="AK2" s="90" t="s">
        <v>367</v>
      </c>
      <c r="AL2" s="90" t="s">
        <v>469</v>
      </c>
      <c r="AM2" s="90" t="s">
        <v>145</v>
      </c>
      <c r="AN2" s="90" t="s">
        <v>146</v>
      </c>
      <c r="AO2" s="90" t="s">
        <v>60</v>
      </c>
      <c r="AP2" s="90" t="s">
        <v>147</v>
      </c>
      <c r="AQ2" s="90" t="s">
        <v>148</v>
      </c>
      <c r="AR2" s="90" t="s">
        <v>149</v>
      </c>
      <c r="AS2" s="90" t="s">
        <v>150</v>
      </c>
      <c r="AT2" s="90" t="s">
        <v>151</v>
      </c>
      <c r="AU2" s="90" t="s">
        <v>152</v>
      </c>
      <c r="AV2" s="90" t="s">
        <v>153</v>
      </c>
      <c r="AW2" s="90" t="s">
        <v>154</v>
      </c>
      <c r="AX2" s="90" t="s">
        <v>155</v>
      </c>
      <c r="AY2" s="90" t="s">
        <v>156</v>
      </c>
      <c r="AZ2" s="90" t="s">
        <v>54</v>
      </c>
      <c r="BA2" s="90" t="s">
        <v>53</v>
      </c>
      <c r="BB2" s="90" t="s">
        <v>157</v>
      </c>
      <c r="BC2" s="90" t="s">
        <v>158</v>
      </c>
      <c r="BD2" s="90" t="s">
        <v>159</v>
      </c>
      <c r="BE2" s="90" t="s">
        <v>160</v>
      </c>
      <c r="BF2" s="90" t="s">
        <v>161</v>
      </c>
      <c r="BG2" s="90" t="s">
        <v>162</v>
      </c>
      <c r="BH2" s="90" t="s">
        <v>163</v>
      </c>
      <c r="BI2" s="90" t="s">
        <v>164</v>
      </c>
      <c r="BJ2" s="90" t="s">
        <v>165</v>
      </c>
      <c r="BK2" s="90" t="s">
        <v>363</v>
      </c>
      <c r="BL2" s="90" t="s">
        <v>166</v>
      </c>
      <c r="BM2" s="90" t="s">
        <v>167</v>
      </c>
      <c r="BN2" s="90" t="s">
        <v>168</v>
      </c>
      <c r="BO2" s="90" t="s">
        <v>61</v>
      </c>
      <c r="BP2" s="90" t="s">
        <v>368</v>
      </c>
      <c r="BQ2" s="90" t="s">
        <v>169</v>
      </c>
      <c r="BR2" s="90" t="s">
        <v>170</v>
      </c>
      <c r="BS2" s="90" t="s">
        <v>171</v>
      </c>
      <c r="BT2" s="90" t="s">
        <v>172</v>
      </c>
      <c r="BU2" s="90" t="s">
        <v>173</v>
      </c>
      <c r="BV2" s="90" t="s">
        <v>174</v>
      </c>
      <c r="BW2" s="90" t="s">
        <v>369</v>
      </c>
      <c r="BY2" s="90" t="s">
        <v>62</v>
      </c>
      <c r="BZ2" s="90" t="s">
        <v>63</v>
      </c>
      <c r="CA2" s="90" t="s">
        <v>64</v>
      </c>
      <c r="CB2" s="90" t="s">
        <v>68</v>
      </c>
      <c r="CC2" s="90" t="s">
        <v>320</v>
      </c>
    </row>
    <row r="3" spans="1:126" x14ac:dyDescent="0.25">
      <c r="A3" s="42" t="s">
        <v>0</v>
      </c>
      <c r="H3" s="91">
        <v>44030.386187999997</v>
      </c>
      <c r="I3" s="91">
        <v>1.1124636701999999</v>
      </c>
      <c r="J3" s="91">
        <v>60.119754053000001</v>
      </c>
      <c r="K3" s="91">
        <v>829.07564745000002</v>
      </c>
      <c r="L3" s="91">
        <v>68.959712233999994</v>
      </c>
      <c r="M3" s="91"/>
      <c r="N3" s="91" t="s">
        <v>0</v>
      </c>
      <c r="O3" s="91">
        <v>4.5390672828862799</v>
      </c>
      <c r="P3" s="91">
        <v>5110.5643175452997</v>
      </c>
      <c r="Q3" s="91">
        <v>1.1154662868087</v>
      </c>
      <c r="R3" s="91">
        <v>1.1154662868087</v>
      </c>
      <c r="S3" s="91">
        <v>1.84161217136526</v>
      </c>
      <c r="T3" s="91">
        <v>0</v>
      </c>
      <c r="U3" s="91">
        <v>60.283994739767898</v>
      </c>
      <c r="V3" s="91">
        <v>0</v>
      </c>
      <c r="W3" s="91">
        <v>0</v>
      </c>
      <c r="X3" s="91">
        <v>0</v>
      </c>
      <c r="Y3" s="91">
        <v>5.8443429840380903</v>
      </c>
      <c r="Z3" s="91">
        <v>0</v>
      </c>
      <c r="AA3" s="91">
        <v>8881.8793559864407</v>
      </c>
      <c r="AB3" s="91">
        <v>0</v>
      </c>
      <c r="AC3" s="91">
        <v>0</v>
      </c>
      <c r="AD3" s="91">
        <v>0</v>
      </c>
      <c r="AE3" s="91">
        <v>0</v>
      </c>
      <c r="AF3" s="91">
        <v>26.480312367939199</v>
      </c>
      <c r="AG3" s="91">
        <v>0</v>
      </c>
      <c r="AH3" s="91">
        <v>11449.0810390487</v>
      </c>
      <c r="AI3" s="91">
        <v>282.47526953852997</v>
      </c>
      <c r="AJ3" s="91">
        <v>831.33556626512996</v>
      </c>
      <c r="AK3" s="91">
        <v>69.147617412246504</v>
      </c>
      <c r="AL3" s="91">
        <v>52392.972679773098</v>
      </c>
      <c r="AM3" s="91">
        <v>0</v>
      </c>
      <c r="AN3" s="91">
        <v>0</v>
      </c>
      <c r="AO3" s="91">
        <v>0</v>
      </c>
      <c r="AP3" s="91">
        <v>5.4999906865909297E-2</v>
      </c>
      <c r="AQ3" s="91">
        <v>91.357445040151603</v>
      </c>
      <c r="AR3" s="91">
        <v>0</v>
      </c>
      <c r="AS3" s="91">
        <v>13467.799190313901</v>
      </c>
      <c r="AT3" s="91">
        <v>0</v>
      </c>
      <c r="AU3" s="91">
        <v>0</v>
      </c>
      <c r="AV3" s="91">
        <v>0</v>
      </c>
      <c r="AW3" s="91">
        <v>0</v>
      </c>
      <c r="AX3" s="91">
        <v>0</v>
      </c>
      <c r="AY3" s="91">
        <v>0</v>
      </c>
      <c r="AZ3" s="91">
        <v>0</v>
      </c>
      <c r="BA3" s="91">
        <v>0</v>
      </c>
      <c r="BB3" s="91">
        <v>0</v>
      </c>
      <c r="BC3" s="91">
        <v>0</v>
      </c>
      <c r="BD3" s="91">
        <v>0</v>
      </c>
      <c r="BE3" s="91">
        <v>0</v>
      </c>
      <c r="BF3" s="91">
        <v>0</v>
      </c>
      <c r="BG3" s="91">
        <v>0</v>
      </c>
      <c r="BH3" s="91">
        <v>0</v>
      </c>
      <c r="BI3" s="91">
        <v>0</v>
      </c>
      <c r="BJ3" s="91">
        <v>0</v>
      </c>
      <c r="BK3" s="91">
        <v>2807.9479859794801</v>
      </c>
      <c r="BL3" s="91">
        <v>0</v>
      </c>
      <c r="BM3" s="91">
        <v>0</v>
      </c>
      <c r="BN3" s="91">
        <v>0</v>
      </c>
      <c r="BO3" s="91">
        <v>0</v>
      </c>
      <c r="BP3" s="91">
        <v>12538.6057045001</v>
      </c>
      <c r="BQ3" s="91">
        <v>0</v>
      </c>
      <c r="BR3" s="91">
        <v>141.61935660799401</v>
      </c>
      <c r="BS3" s="91">
        <v>2446.5457560413802</v>
      </c>
      <c r="BT3" s="91">
        <v>0</v>
      </c>
      <c r="BU3" s="91">
        <v>3002.16549774235</v>
      </c>
      <c r="BV3" s="91">
        <v>44150.524758786698</v>
      </c>
      <c r="BW3" s="91">
        <v>2063.5023066712702</v>
      </c>
      <c r="BY3" s="49">
        <f t="shared" ref="BY3:BY34" si="0">(BV3-H3)/(H3+1E-50)</f>
        <v>2.7285377483117247E-3</v>
      </c>
      <c r="BZ3" s="49">
        <f t="shared" ref="BZ3:BZ34" si="1">(R3-I3)/(I3+1E-50)</f>
        <v>2.6990693621125037E-3</v>
      </c>
      <c r="CA3" s="49">
        <f t="shared" ref="CA3:CA34" si="2">(U3-J3)/(J3+1E-50)</f>
        <v>2.7318921934229284E-3</v>
      </c>
      <c r="CB3" s="49">
        <f t="shared" ref="CB3:CB34" si="3">(AJ3-K3)/(K3+1E-50)</f>
        <v>2.7258294488335302E-3</v>
      </c>
      <c r="CC3" s="49">
        <f t="shared" ref="CC3:CC34" si="4">(AK3-L3)/(L3+1E-50)</f>
        <v>2.7248544426765275E-3</v>
      </c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</row>
    <row r="4" spans="1:126" x14ac:dyDescent="0.25">
      <c r="A4" s="42" t="s">
        <v>2</v>
      </c>
      <c r="H4" s="91">
        <v>59613.901012000002</v>
      </c>
      <c r="I4" s="91">
        <v>1.6712619493</v>
      </c>
      <c r="J4" s="91">
        <v>77.533626963000003</v>
      </c>
      <c r="K4" s="91">
        <v>1041.5183638999999</v>
      </c>
      <c r="L4" s="91">
        <v>127.61290172</v>
      </c>
      <c r="M4" s="91"/>
      <c r="N4" s="91" t="s">
        <v>2</v>
      </c>
      <c r="O4" s="91">
        <v>6.4797913760135</v>
      </c>
      <c r="P4" s="91">
        <v>5553.8850745824102</v>
      </c>
      <c r="Q4" s="91">
        <v>1.67577779305159</v>
      </c>
      <c r="R4" s="91">
        <v>1.67577779305159</v>
      </c>
      <c r="S4" s="91">
        <v>2.7666517996659898</v>
      </c>
      <c r="T4" s="91">
        <v>0</v>
      </c>
      <c r="U4" s="91">
        <v>77.744969504745796</v>
      </c>
      <c r="V4" s="91">
        <v>0</v>
      </c>
      <c r="W4" s="91">
        <v>0</v>
      </c>
      <c r="X4" s="91">
        <v>0</v>
      </c>
      <c r="Y4" s="91">
        <v>5.36297842150368</v>
      </c>
      <c r="Z4" s="91">
        <v>0</v>
      </c>
      <c r="AA4" s="91">
        <v>12992.119250976501</v>
      </c>
      <c r="AB4" s="91">
        <v>0</v>
      </c>
      <c r="AC4" s="91">
        <v>0</v>
      </c>
      <c r="AD4" s="91">
        <v>0</v>
      </c>
      <c r="AE4" s="91">
        <v>0</v>
      </c>
      <c r="AF4" s="91">
        <v>53.2892661861815</v>
      </c>
      <c r="AG4" s="91">
        <v>0</v>
      </c>
      <c r="AH4" s="91">
        <v>17278.2970982734</v>
      </c>
      <c r="AI4" s="91">
        <v>308.341454686551</v>
      </c>
      <c r="AJ4" s="91">
        <v>1044.35676035854</v>
      </c>
      <c r="AK4" s="91">
        <v>127.960155225073</v>
      </c>
      <c r="AL4" s="91">
        <v>69874.500433318404</v>
      </c>
      <c r="AM4" s="91">
        <v>0</v>
      </c>
      <c r="AN4" s="91">
        <v>0</v>
      </c>
      <c r="AO4" s="91">
        <v>0</v>
      </c>
      <c r="AP4" s="91">
        <v>7.3294807156324401E-2</v>
      </c>
      <c r="AQ4" s="91">
        <v>137.177662176182</v>
      </c>
      <c r="AR4" s="91">
        <v>0</v>
      </c>
      <c r="AS4" s="91">
        <v>17711.245820985801</v>
      </c>
      <c r="AT4" s="91">
        <v>0</v>
      </c>
      <c r="AU4" s="91">
        <v>0</v>
      </c>
      <c r="AV4" s="91">
        <v>0</v>
      </c>
      <c r="AW4" s="91">
        <v>0</v>
      </c>
      <c r="AX4" s="91">
        <v>0</v>
      </c>
      <c r="AY4" s="91">
        <v>0</v>
      </c>
      <c r="AZ4" s="91">
        <v>0</v>
      </c>
      <c r="BA4" s="91">
        <v>0</v>
      </c>
      <c r="BB4" s="91">
        <v>0</v>
      </c>
      <c r="BC4" s="91">
        <v>0</v>
      </c>
      <c r="BD4" s="91">
        <v>0</v>
      </c>
      <c r="BE4" s="91">
        <v>0</v>
      </c>
      <c r="BF4" s="91">
        <v>0</v>
      </c>
      <c r="BG4" s="91">
        <v>0</v>
      </c>
      <c r="BH4" s="91">
        <v>0</v>
      </c>
      <c r="BI4" s="91">
        <v>0</v>
      </c>
      <c r="BJ4" s="91">
        <v>0</v>
      </c>
      <c r="BK4" s="91">
        <v>2687.5002751532302</v>
      </c>
      <c r="BL4" s="91">
        <v>0</v>
      </c>
      <c r="BM4" s="91">
        <v>0</v>
      </c>
      <c r="BN4" s="91">
        <v>0</v>
      </c>
      <c r="BO4" s="91">
        <v>0</v>
      </c>
      <c r="BP4" s="91">
        <v>17877.483360362399</v>
      </c>
      <c r="BQ4" s="91">
        <v>0</v>
      </c>
      <c r="BR4" s="91">
        <v>206.91518834832399</v>
      </c>
      <c r="BS4" s="91">
        <v>2648.8889393762902</v>
      </c>
      <c r="BT4" s="91">
        <v>0</v>
      </c>
      <c r="BU4" s="91">
        <v>4371.0719259359503</v>
      </c>
      <c r="BV4" s="91">
        <v>59776.4495100778</v>
      </c>
      <c r="BW4" s="91">
        <v>2409.15990638428</v>
      </c>
      <c r="BY4" s="49">
        <f t="shared" si="0"/>
        <v>2.7266878247923757E-3</v>
      </c>
      <c r="BZ4" s="49">
        <f t="shared" si="1"/>
        <v>2.7020562237304664E-3</v>
      </c>
      <c r="CA4" s="49">
        <f t="shared" si="2"/>
        <v>2.7258178163991802E-3</v>
      </c>
      <c r="CB4" s="49">
        <f t="shared" si="3"/>
        <v>2.7252485956287672E-3</v>
      </c>
      <c r="CC4" s="49">
        <f t="shared" si="4"/>
        <v>2.7211473165536198E-3</v>
      </c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</row>
    <row r="5" spans="1:126" x14ac:dyDescent="0.25">
      <c r="A5" s="42" t="s">
        <v>3</v>
      </c>
      <c r="H5" s="91">
        <v>31957.672183999999</v>
      </c>
      <c r="I5" s="91">
        <v>0.69107500160000002</v>
      </c>
      <c r="J5" s="91">
        <v>73.964341593</v>
      </c>
      <c r="K5" s="91">
        <v>512.65896269999996</v>
      </c>
      <c r="L5" s="91">
        <v>37.893813782999999</v>
      </c>
      <c r="M5" s="91"/>
      <c r="N5" s="91" t="s">
        <v>3</v>
      </c>
      <c r="O5" s="91">
        <v>3.6774499366709001</v>
      </c>
      <c r="P5" s="91">
        <v>2921.9500437331899</v>
      </c>
      <c r="Q5" s="91">
        <v>0.69294333209922099</v>
      </c>
      <c r="R5" s="91">
        <v>0.69294333209922099</v>
      </c>
      <c r="S5" s="91">
        <v>1.14402684049008</v>
      </c>
      <c r="T5" s="91">
        <v>0</v>
      </c>
      <c r="U5" s="91">
        <v>74.1664681246409</v>
      </c>
      <c r="V5" s="91">
        <v>0</v>
      </c>
      <c r="W5" s="91">
        <v>0</v>
      </c>
      <c r="X5" s="91">
        <v>0</v>
      </c>
      <c r="Y5" s="91">
        <v>3.12452230721208</v>
      </c>
      <c r="Z5" s="91">
        <v>0</v>
      </c>
      <c r="AA5" s="91">
        <v>5939.1364100549499</v>
      </c>
      <c r="AB5" s="91">
        <v>0</v>
      </c>
      <c r="AC5" s="91">
        <v>0</v>
      </c>
      <c r="AD5" s="91">
        <v>0</v>
      </c>
      <c r="AE5" s="91">
        <v>0</v>
      </c>
      <c r="AF5" s="91">
        <v>15.4682138607968</v>
      </c>
      <c r="AG5" s="91">
        <v>0</v>
      </c>
      <c r="AH5" s="91">
        <v>8261.8925607600195</v>
      </c>
      <c r="AI5" s="91">
        <v>229.12546301727599</v>
      </c>
      <c r="AJ5" s="91">
        <v>514.060231937033</v>
      </c>
      <c r="AK5" s="91">
        <v>37.997013542364897</v>
      </c>
      <c r="AL5" s="91">
        <v>36896.448643110198</v>
      </c>
      <c r="AM5" s="91">
        <v>0</v>
      </c>
      <c r="AN5" s="91">
        <v>0</v>
      </c>
      <c r="AO5" s="91">
        <v>0</v>
      </c>
      <c r="AP5" s="91">
        <v>5.7755849799280098E-2</v>
      </c>
      <c r="AQ5" s="91">
        <v>55.887443524093698</v>
      </c>
      <c r="AR5" s="91">
        <v>0</v>
      </c>
      <c r="AS5" s="91">
        <v>10424.001410449901</v>
      </c>
      <c r="AT5" s="91">
        <v>0</v>
      </c>
      <c r="AU5" s="91">
        <v>0</v>
      </c>
      <c r="AV5" s="91">
        <v>0</v>
      </c>
      <c r="AW5" s="91">
        <v>0</v>
      </c>
      <c r="AX5" s="91">
        <v>0</v>
      </c>
      <c r="AY5" s="91">
        <v>0</v>
      </c>
      <c r="AZ5" s="91">
        <v>0</v>
      </c>
      <c r="BA5" s="91">
        <v>0</v>
      </c>
      <c r="BB5" s="91">
        <v>0</v>
      </c>
      <c r="BC5" s="91">
        <v>0</v>
      </c>
      <c r="BD5" s="91">
        <v>0</v>
      </c>
      <c r="BE5" s="91">
        <v>0</v>
      </c>
      <c r="BF5" s="91">
        <v>0</v>
      </c>
      <c r="BG5" s="91">
        <v>0</v>
      </c>
      <c r="BH5" s="91">
        <v>0</v>
      </c>
      <c r="BI5" s="91">
        <v>0</v>
      </c>
      <c r="BJ5" s="91">
        <v>0</v>
      </c>
      <c r="BK5" s="91">
        <v>1985.54674937357</v>
      </c>
      <c r="BL5" s="91">
        <v>0</v>
      </c>
      <c r="BM5" s="91">
        <v>0</v>
      </c>
      <c r="BN5" s="91">
        <v>0</v>
      </c>
      <c r="BO5" s="91">
        <v>0</v>
      </c>
      <c r="BP5" s="91">
        <v>9005.0451517167294</v>
      </c>
      <c r="BQ5" s="91">
        <v>0</v>
      </c>
      <c r="BR5" s="91">
        <v>86.468368679214905</v>
      </c>
      <c r="BS5" s="91">
        <v>1592.65424570704</v>
      </c>
      <c r="BT5" s="91">
        <v>0</v>
      </c>
      <c r="BU5" s="91">
        <v>1927.7726993501799</v>
      </c>
      <c r="BV5" s="91">
        <v>32044.873465500401</v>
      </c>
      <c r="BW5" s="91">
        <v>1348.9222017017901</v>
      </c>
      <c r="BY5" s="49">
        <f t="shared" si="0"/>
        <v>2.7286493521283509E-3</v>
      </c>
      <c r="BZ5" s="49">
        <f t="shared" si="1"/>
        <v>2.7035133594694497E-3</v>
      </c>
      <c r="CA5" s="49">
        <f t="shared" si="2"/>
        <v>2.7327564511171053E-3</v>
      </c>
      <c r="CB5" s="49">
        <f t="shared" si="3"/>
        <v>2.7333360752205072E-3</v>
      </c>
      <c r="CC5" s="49">
        <f t="shared" si="4"/>
        <v>2.7233933210279249E-3</v>
      </c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</row>
    <row r="6" spans="1:126" x14ac:dyDescent="0.25">
      <c r="A6" s="42" t="s">
        <v>4</v>
      </c>
      <c r="H6" s="91">
        <v>329419.95548</v>
      </c>
      <c r="I6" s="91">
        <v>9.0199829724999994</v>
      </c>
      <c r="J6" s="91">
        <v>530.84298275000003</v>
      </c>
      <c r="K6" s="91">
        <v>6480.5276825000001</v>
      </c>
      <c r="L6" s="91">
        <v>148.04343030999999</v>
      </c>
      <c r="M6" s="91"/>
      <c r="N6" s="91" t="s">
        <v>4</v>
      </c>
      <c r="O6" s="91">
        <v>38.758242164488102</v>
      </c>
      <c r="P6" s="91">
        <v>31644.705142891798</v>
      </c>
      <c r="Q6" s="91">
        <v>9.04428114862678</v>
      </c>
      <c r="R6" s="91">
        <v>9.04428114862678</v>
      </c>
      <c r="S6" s="91">
        <v>14.931868062537401</v>
      </c>
      <c r="T6" s="91">
        <v>0</v>
      </c>
      <c r="U6" s="91">
        <v>532.29320743409301</v>
      </c>
      <c r="V6" s="91">
        <v>0</v>
      </c>
      <c r="W6" s="91">
        <v>0</v>
      </c>
      <c r="X6" s="91">
        <v>0</v>
      </c>
      <c r="Y6" s="91">
        <v>30.3188121638368</v>
      </c>
      <c r="Z6" s="91">
        <v>0</v>
      </c>
      <c r="AA6" s="91">
        <v>72655.829339342599</v>
      </c>
      <c r="AB6" s="91">
        <v>0</v>
      </c>
      <c r="AC6" s="91">
        <v>0</v>
      </c>
      <c r="AD6" s="91">
        <v>0</v>
      </c>
      <c r="AE6" s="91">
        <v>0</v>
      </c>
      <c r="AF6" s="91">
        <v>84.344151652983697</v>
      </c>
      <c r="AG6" s="91">
        <v>0</v>
      </c>
      <c r="AH6" s="91">
        <v>87363.511302552201</v>
      </c>
      <c r="AI6" s="91">
        <v>2003.8886123652801</v>
      </c>
      <c r="AJ6" s="91">
        <v>6498.1939098215898</v>
      </c>
      <c r="AK6" s="91">
        <v>148.446376599362</v>
      </c>
      <c r="AL6" s="91">
        <v>387145.44739860098</v>
      </c>
      <c r="AM6" s="91">
        <v>0</v>
      </c>
      <c r="AN6" s="91">
        <v>0</v>
      </c>
      <c r="AO6" s="91">
        <v>0</v>
      </c>
      <c r="AP6" s="91">
        <v>0.49971089111882</v>
      </c>
      <c r="AQ6" s="91">
        <v>645.128802760903</v>
      </c>
      <c r="AR6" s="91">
        <v>0</v>
      </c>
      <c r="AS6" s="91">
        <v>103591.89421235101</v>
      </c>
      <c r="AT6" s="91">
        <v>0</v>
      </c>
      <c r="AU6" s="91">
        <v>0</v>
      </c>
      <c r="AV6" s="91">
        <v>0</v>
      </c>
      <c r="AW6" s="91">
        <v>0</v>
      </c>
      <c r="AX6" s="91">
        <v>0</v>
      </c>
      <c r="AY6" s="91">
        <v>0</v>
      </c>
      <c r="AZ6" s="91">
        <v>0</v>
      </c>
      <c r="BA6" s="91">
        <v>0</v>
      </c>
      <c r="BB6" s="91">
        <v>0</v>
      </c>
      <c r="BC6" s="91">
        <v>0</v>
      </c>
      <c r="BD6" s="91">
        <v>0</v>
      </c>
      <c r="BE6" s="91">
        <v>0</v>
      </c>
      <c r="BF6" s="91">
        <v>0</v>
      </c>
      <c r="BG6" s="91">
        <v>0</v>
      </c>
      <c r="BH6" s="91">
        <v>0</v>
      </c>
      <c r="BI6" s="91">
        <v>0</v>
      </c>
      <c r="BJ6" s="91">
        <v>0</v>
      </c>
      <c r="BK6" s="91">
        <v>16950.335593525699</v>
      </c>
      <c r="BL6" s="91">
        <v>0</v>
      </c>
      <c r="BM6" s="91">
        <v>0</v>
      </c>
      <c r="BN6" s="91">
        <v>0</v>
      </c>
      <c r="BO6" s="91">
        <v>0</v>
      </c>
      <c r="BP6" s="91">
        <v>96563.099681622101</v>
      </c>
      <c r="BQ6" s="91">
        <v>0</v>
      </c>
      <c r="BR6" s="91">
        <v>1148.4738344413399</v>
      </c>
      <c r="BS6" s="91">
        <v>15728.1282134172</v>
      </c>
      <c r="BT6" s="91">
        <v>0</v>
      </c>
      <c r="BU6" s="91">
        <v>24179.231385878</v>
      </c>
      <c r="BV6" s="91">
        <v>330318.33536533301</v>
      </c>
      <c r="BW6" s="91">
        <v>12299.175170762501</v>
      </c>
      <c r="BY6" s="49">
        <f t="shared" si="0"/>
        <v>2.7271568415579827E-3</v>
      </c>
      <c r="BZ6" s="49">
        <f t="shared" si="1"/>
        <v>2.6938161857800167E-3</v>
      </c>
      <c r="CA6" s="49">
        <f t="shared" si="2"/>
        <v>2.7319277662486399E-3</v>
      </c>
      <c r="CB6" s="49">
        <f t="shared" si="3"/>
        <v>2.7260476595595126E-3</v>
      </c>
      <c r="CC6" s="49">
        <f t="shared" si="4"/>
        <v>2.7218113530485268E-3</v>
      </c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</row>
    <row r="7" spans="1:126" x14ac:dyDescent="0.25">
      <c r="A7" s="42" t="s">
        <v>5</v>
      </c>
      <c r="H7" s="91">
        <v>48352.588828</v>
      </c>
      <c r="I7" s="91">
        <v>1.3029044207</v>
      </c>
      <c r="J7" s="91">
        <v>55.766435231000003</v>
      </c>
      <c r="K7" s="91">
        <v>2328.8396981000001</v>
      </c>
      <c r="L7" s="91">
        <v>2.576714671</v>
      </c>
      <c r="M7" s="91"/>
      <c r="N7" s="91" t="s">
        <v>5</v>
      </c>
      <c r="O7" s="91">
        <v>5.54019169750174</v>
      </c>
      <c r="P7" s="91">
        <v>4776.6839312726097</v>
      </c>
      <c r="Q7" s="91">
        <v>1.3064204681584</v>
      </c>
      <c r="R7" s="91">
        <v>1.3064204681584</v>
      </c>
      <c r="S7" s="91">
        <v>2.1568628167595301</v>
      </c>
      <c r="T7" s="91">
        <v>0</v>
      </c>
      <c r="U7" s="91">
        <v>55.918784382415502</v>
      </c>
      <c r="V7" s="91">
        <v>0</v>
      </c>
      <c r="W7" s="91">
        <v>0</v>
      </c>
      <c r="X7" s="91">
        <v>0</v>
      </c>
      <c r="Y7" s="91">
        <v>4.4971543475314997</v>
      </c>
      <c r="Z7" s="91">
        <v>0</v>
      </c>
      <c r="AA7" s="91">
        <v>10579.582889693</v>
      </c>
      <c r="AB7" s="91">
        <v>0</v>
      </c>
      <c r="AC7" s="91">
        <v>0</v>
      </c>
      <c r="AD7" s="91">
        <v>0</v>
      </c>
      <c r="AE7" s="91">
        <v>0</v>
      </c>
      <c r="AF7" s="91">
        <v>1.60072748763017</v>
      </c>
      <c r="AG7" s="91">
        <v>0</v>
      </c>
      <c r="AH7" s="91">
        <v>11854.9979321092</v>
      </c>
      <c r="AI7" s="91">
        <v>273.242501321269</v>
      </c>
      <c r="AJ7" s="91">
        <v>2335.20590223617</v>
      </c>
      <c r="AK7" s="91">
        <v>2.5837369516362201</v>
      </c>
      <c r="AL7" s="91">
        <v>57025.726322966097</v>
      </c>
      <c r="AM7" s="91">
        <v>0</v>
      </c>
      <c r="AN7" s="91">
        <v>0</v>
      </c>
      <c r="AO7" s="91">
        <v>0</v>
      </c>
      <c r="AP7" s="91">
        <v>7.0577836036983699E-2</v>
      </c>
      <c r="AQ7" s="91">
        <v>88.102803648858796</v>
      </c>
      <c r="AR7" s="91">
        <v>0</v>
      </c>
      <c r="AS7" s="91">
        <v>15434.475931737201</v>
      </c>
      <c r="AT7" s="91">
        <v>0</v>
      </c>
      <c r="AU7" s="91">
        <v>0</v>
      </c>
      <c r="AV7" s="91">
        <v>0</v>
      </c>
      <c r="AW7" s="91">
        <v>0</v>
      </c>
      <c r="AX7" s="91">
        <v>0</v>
      </c>
      <c r="AY7" s="91">
        <v>0</v>
      </c>
      <c r="AZ7" s="91">
        <v>0</v>
      </c>
      <c r="BA7" s="91">
        <v>0</v>
      </c>
      <c r="BB7" s="91">
        <v>0</v>
      </c>
      <c r="BC7" s="91">
        <v>0</v>
      </c>
      <c r="BD7" s="91">
        <v>0</v>
      </c>
      <c r="BE7" s="91">
        <v>0</v>
      </c>
      <c r="BF7" s="91">
        <v>0</v>
      </c>
      <c r="BG7" s="91">
        <v>0</v>
      </c>
      <c r="BH7" s="91">
        <v>0</v>
      </c>
      <c r="BI7" s="91">
        <v>0</v>
      </c>
      <c r="BJ7" s="91">
        <v>0</v>
      </c>
      <c r="BK7" s="91">
        <v>2454.0361138612502</v>
      </c>
      <c r="BL7" s="91">
        <v>0</v>
      </c>
      <c r="BM7" s="91">
        <v>0</v>
      </c>
      <c r="BN7" s="91">
        <v>0</v>
      </c>
      <c r="BO7" s="91">
        <v>0</v>
      </c>
      <c r="BP7" s="91">
        <v>13862.2517321136</v>
      </c>
      <c r="BQ7" s="91">
        <v>0</v>
      </c>
      <c r="BR7" s="91">
        <v>173.06160211877901</v>
      </c>
      <c r="BS7" s="91">
        <v>2291.8415898042899</v>
      </c>
      <c r="BT7" s="91">
        <v>0</v>
      </c>
      <c r="BU7" s="91">
        <v>3542.0374299043201</v>
      </c>
      <c r="BV7" s="91">
        <v>48484.575471706397</v>
      </c>
      <c r="BW7" s="91">
        <v>1685.5118593872201</v>
      </c>
      <c r="BY7" s="49">
        <f t="shared" si="0"/>
        <v>2.7296706733925002E-3</v>
      </c>
      <c r="BZ7" s="49">
        <f t="shared" si="1"/>
        <v>2.6986227098000906E-3</v>
      </c>
      <c r="CA7" s="49">
        <f t="shared" si="2"/>
        <v>2.7319148298510999E-3</v>
      </c>
      <c r="CB7" s="49">
        <f t="shared" si="3"/>
        <v>2.7336377601961345E-3</v>
      </c>
      <c r="CC7" s="49">
        <f t="shared" si="4"/>
        <v>2.7252845319869429E-3</v>
      </c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</row>
    <row r="8" spans="1:126" x14ac:dyDescent="0.25">
      <c r="A8" s="42" t="s">
        <v>6</v>
      </c>
      <c r="H8" s="91">
        <v>22219.180190999999</v>
      </c>
      <c r="I8" s="91">
        <v>0.52867012079999998</v>
      </c>
      <c r="J8" s="91">
        <v>59.247509934</v>
      </c>
      <c r="K8" s="91">
        <v>329.85032512999999</v>
      </c>
      <c r="L8" s="91">
        <v>0.75332854189999998</v>
      </c>
      <c r="M8" s="91"/>
      <c r="N8" s="91" t="s">
        <v>6</v>
      </c>
      <c r="O8" s="91">
        <v>2.5375778420211899</v>
      </c>
      <c r="P8" s="91">
        <v>2229.6228577188699</v>
      </c>
      <c r="Q8" s="91">
        <v>0.53009683753117698</v>
      </c>
      <c r="R8" s="91">
        <v>0.53009683753117698</v>
      </c>
      <c r="S8" s="91">
        <v>1.12114915656674</v>
      </c>
      <c r="T8" s="91">
        <v>0</v>
      </c>
      <c r="U8" s="91">
        <v>59.409352457900503</v>
      </c>
      <c r="V8" s="91">
        <v>0</v>
      </c>
      <c r="W8" s="91">
        <v>0</v>
      </c>
      <c r="X8" s="91">
        <v>0</v>
      </c>
      <c r="Y8" s="91">
        <v>2.1848181538381799</v>
      </c>
      <c r="Z8" s="91">
        <v>0</v>
      </c>
      <c r="AA8" s="91">
        <v>5237.8390350162699</v>
      </c>
      <c r="AB8" s="91">
        <v>0</v>
      </c>
      <c r="AC8" s="91">
        <v>0</v>
      </c>
      <c r="AD8" s="91">
        <v>0</v>
      </c>
      <c r="AE8" s="91">
        <v>0</v>
      </c>
      <c r="AF8" s="91">
        <v>0.81770677068624298</v>
      </c>
      <c r="AG8" s="91">
        <v>0</v>
      </c>
      <c r="AH8" s="91">
        <v>5596.4679019496398</v>
      </c>
      <c r="AI8" s="91">
        <v>180.44408511802899</v>
      </c>
      <c r="AJ8" s="91">
        <v>330.75080794561097</v>
      </c>
      <c r="AK8" s="91">
        <v>0.75538309930355996</v>
      </c>
      <c r="AL8" s="91">
        <v>26254.1801580713</v>
      </c>
      <c r="AM8" s="91">
        <v>0</v>
      </c>
      <c r="AN8" s="91">
        <v>0</v>
      </c>
      <c r="AO8" s="91">
        <v>0</v>
      </c>
      <c r="AP8" s="91">
        <v>2.8042730248019902E-2</v>
      </c>
      <c r="AQ8" s="91">
        <v>45.102205382584501</v>
      </c>
      <c r="AR8" s="91">
        <v>0</v>
      </c>
      <c r="AS8" s="91">
        <v>6628.3799443806902</v>
      </c>
      <c r="AT8" s="91">
        <v>0</v>
      </c>
      <c r="AU8" s="91">
        <v>0</v>
      </c>
      <c r="AV8" s="91">
        <v>0</v>
      </c>
      <c r="AW8" s="91">
        <v>0</v>
      </c>
      <c r="AX8" s="91">
        <v>0</v>
      </c>
      <c r="AY8" s="91">
        <v>0</v>
      </c>
      <c r="AZ8" s="91">
        <v>0</v>
      </c>
      <c r="BA8" s="91">
        <v>0</v>
      </c>
      <c r="BB8" s="91">
        <v>0</v>
      </c>
      <c r="BC8" s="91">
        <v>0</v>
      </c>
      <c r="BD8" s="91">
        <v>0</v>
      </c>
      <c r="BE8" s="91">
        <v>0</v>
      </c>
      <c r="BF8" s="91">
        <v>0</v>
      </c>
      <c r="BG8" s="91">
        <v>0</v>
      </c>
      <c r="BH8" s="91">
        <v>0</v>
      </c>
      <c r="BI8" s="91">
        <v>0</v>
      </c>
      <c r="BJ8" s="91">
        <v>0</v>
      </c>
      <c r="BK8" s="91">
        <v>1084.6792588854501</v>
      </c>
      <c r="BL8" s="91">
        <v>0</v>
      </c>
      <c r="BM8" s="91">
        <v>0</v>
      </c>
      <c r="BN8" s="91">
        <v>0</v>
      </c>
      <c r="BO8" s="91">
        <v>0</v>
      </c>
      <c r="BP8" s="91">
        <v>6631.2913525979502</v>
      </c>
      <c r="BQ8" s="91">
        <v>0</v>
      </c>
      <c r="BR8" s="91">
        <v>79.002614018439502</v>
      </c>
      <c r="BS8" s="91">
        <v>1249.0471075978901</v>
      </c>
      <c r="BT8" s="91">
        <v>0</v>
      </c>
      <c r="BU8" s="91">
        <v>1736.9817759354401</v>
      </c>
      <c r="BV8" s="91">
        <v>22279.876862602399</v>
      </c>
      <c r="BW8" s="91">
        <v>906.44043762137699</v>
      </c>
      <c r="BY8" s="49">
        <f t="shared" si="0"/>
        <v>2.7317241716679264E-3</v>
      </c>
      <c r="BZ8" s="49">
        <f t="shared" si="1"/>
        <v>2.6986899297770988E-3</v>
      </c>
      <c r="CA8" s="49">
        <f t="shared" si="2"/>
        <v>2.7316341915599716E-3</v>
      </c>
      <c r="CB8" s="49">
        <f t="shared" si="3"/>
        <v>2.7299740124739564E-3</v>
      </c>
      <c r="CC8" s="49">
        <f t="shared" si="4"/>
        <v>2.7273059353069172E-3</v>
      </c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</row>
    <row r="9" spans="1:126" x14ac:dyDescent="0.25">
      <c r="A9" s="42" t="s">
        <v>7</v>
      </c>
      <c r="H9" s="91">
        <v>7069.4137383999996</v>
      </c>
      <c r="I9" s="91">
        <v>0.21669918399999999</v>
      </c>
      <c r="J9" s="91">
        <v>6.1082464361</v>
      </c>
      <c r="K9" s="91">
        <v>136.41973582</v>
      </c>
      <c r="L9" s="91">
        <v>0.355928578</v>
      </c>
      <c r="M9" s="91"/>
      <c r="N9" s="91" t="s">
        <v>7</v>
      </c>
      <c r="O9" s="91">
        <v>0.87575498050695399</v>
      </c>
      <c r="P9" s="91">
        <v>726.52671788554403</v>
      </c>
      <c r="Q9" s="91">
        <v>0.21728359259736499</v>
      </c>
      <c r="R9" s="91">
        <v>0.21728359259736499</v>
      </c>
      <c r="S9" s="91">
        <v>0.35878921480183101</v>
      </c>
      <c r="T9" s="91">
        <v>0</v>
      </c>
      <c r="U9" s="91">
        <v>6.1249206965983802</v>
      </c>
      <c r="V9" s="91">
        <v>0</v>
      </c>
      <c r="W9" s="91">
        <v>0</v>
      </c>
      <c r="X9" s="91">
        <v>0</v>
      </c>
      <c r="Y9" s="91">
        <v>0.70872886727954998</v>
      </c>
      <c r="Z9" s="91">
        <v>0</v>
      </c>
      <c r="AA9" s="91">
        <v>1698.9387289292399</v>
      </c>
      <c r="AB9" s="91">
        <v>0</v>
      </c>
      <c r="AC9" s="91">
        <v>0</v>
      </c>
      <c r="AD9" s="91">
        <v>0</v>
      </c>
      <c r="AE9" s="91">
        <v>0</v>
      </c>
      <c r="AF9" s="91">
        <v>0.272599554075518</v>
      </c>
      <c r="AG9" s="91">
        <v>0</v>
      </c>
      <c r="AH9" s="91">
        <v>1854.51598773039</v>
      </c>
      <c r="AI9" s="91">
        <v>35.318766167650303</v>
      </c>
      <c r="AJ9" s="91">
        <v>136.79149174975299</v>
      </c>
      <c r="AK9" s="91">
        <v>0.356899159041486</v>
      </c>
      <c r="AL9" s="91">
        <v>8409.5180939940601</v>
      </c>
      <c r="AM9" s="91">
        <v>0</v>
      </c>
      <c r="AN9" s="91">
        <v>0</v>
      </c>
      <c r="AO9" s="91">
        <v>0</v>
      </c>
      <c r="AP9" s="91">
        <v>1.0478242337979501E-2</v>
      </c>
      <c r="AQ9" s="91">
        <v>14.565591222848701</v>
      </c>
      <c r="AR9" s="91">
        <v>0</v>
      </c>
      <c r="AS9" s="91">
        <v>2215.87386833446</v>
      </c>
      <c r="AT9" s="91">
        <v>0</v>
      </c>
      <c r="AU9" s="91">
        <v>0</v>
      </c>
      <c r="AV9" s="91">
        <v>0</v>
      </c>
      <c r="AW9" s="91">
        <v>0</v>
      </c>
      <c r="AX9" s="91">
        <v>0</v>
      </c>
      <c r="AY9" s="91">
        <v>0</v>
      </c>
      <c r="AZ9" s="91">
        <v>0</v>
      </c>
      <c r="BA9" s="91">
        <v>0</v>
      </c>
      <c r="BB9" s="91">
        <v>0</v>
      </c>
      <c r="BC9" s="91">
        <v>0</v>
      </c>
      <c r="BD9" s="91">
        <v>0</v>
      </c>
      <c r="BE9" s="91">
        <v>0</v>
      </c>
      <c r="BF9" s="91">
        <v>0</v>
      </c>
      <c r="BG9" s="91">
        <v>0</v>
      </c>
      <c r="BH9" s="91">
        <v>0</v>
      </c>
      <c r="BI9" s="91">
        <v>0</v>
      </c>
      <c r="BJ9" s="91">
        <v>0</v>
      </c>
      <c r="BK9" s="91">
        <v>371.67082218334599</v>
      </c>
      <c r="BL9" s="91">
        <v>0</v>
      </c>
      <c r="BM9" s="91">
        <v>0</v>
      </c>
      <c r="BN9" s="91">
        <v>0</v>
      </c>
      <c r="BO9" s="91">
        <v>0</v>
      </c>
      <c r="BP9" s="91">
        <v>2098.0369572442501</v>
      </c>
      <c r="BQ9" s="91">
        <v>0</v>
      </c>
      <c r="BR9" s="91">
        <v>27.061045653942799</v>
      </c>
      <c r="BS9" s="91">
        <v>330.22523877687502</v>
      </c>
      <c r="BT9" s="91">
        <v>0</v>
      </c>
      <c r="BU9" s="91">
        <v>568.88870111608799</v>
      </c>
      <c r="BV9" s="91">
        <v>7088.71649145433</v>
      </c>
      <c r="BW9" s="91">
        <v>245.35444954171399</v>
      </c>
      <c r="BY9" s="49">
        <f t="shared" si="0"/>
        <v>2.7304602288985794E-3</v>
      </c>
      <c r="BZ9" s="49">
        <f t="shared" si="1"/>
        <v>2.6968657037720976E-3</v>
      </c>
      <c r="CA9" s="49">
        <f t="shared" si="2"/>
        <v>2.7297949866322809E-3</v>
      </c>
      <c r="CB9" s="49">
        <f t="shared" si="3"/>
        <v>2.7250890607463801E-3</v>
      </c>
      <c r="CC9" s="49">
        <f t="shared" si="4"/>
        <v>2.7268983202748255E-3</v>
      </c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</row>
    <row r="10" spans="1:126" x14ac:dyDescent="0.25">
      <c r="A10" s="42" t="s">
        <v>8</v>
      </c>
      <c r="H10" s="91">
        <v>4974.2131192999996</v>
      </c>
      <c r="I10" s="91">
        <v>0.16684030129999999</v>
      </c>
      <c r="J10" s="91">
        <v>2.9332394248</v>
      </c>
      <c r="K10" s="91">
        <v>122.05167023</v>
      </c>
      <c r="L10" s="91">
        <v>0.70290878739999996</v>
      </c>
      <c r="M10" s="91"/>
      <c r="N10" s="91" t="s">
        <v>8</v>
      </c>
      <c r="O10" s="91">
        <v>0.63535258939246197</v>
      </c>
      <c r="P10" s="91">
        <v>430.29044367554599</v>
      </c>
      <c r="Q10" s="91">
        <v>0.16729030997113101</v>
      </c>
      <c r="R10" s="91">
        <v>0.16729030997113101</v>
      </c>
      <c r="S10" s="91">
        <v>0.27628972602060298</v>
      </c>
      <c r="T10" s="91">
        <v>0</v>
      </c>
      <c r="U10" s="91">
        <v>2.9412445354874599</v>
      </c>
      <c r="V10" s="91">
        <v>0</v>
      </c>
      <c r="W10" s="91">
        <v>0</v>
      </c>
      <c r="X10" s="91">
        <v>0</v>
      </c>
      <c r="Y10" s="91">
        <v>0.300800175274065</v>
      </c>
      <c r="Z10" s="91">
        <v>0</v>
      </c>
      <c r="AA10" s="91">
        <v>1296.4206003270201</v>
      </c>
      <c r="AB10" s="91">
        <v>0</v>
      </c>
      <c r="AC10" s="91">
        <v>0</v>
      </c>
      <c r="AD10" s="91">
        <v>0</v>
      </c>
      <c r="AE10" s="91">
        <v>0</v>
      </c>
      <c r="AF10" s="91">
        <v>0.34704825296934999</v>
      </c>
      <c r="AG10" s="91">
        <v>0</v>
      </c>
      <c r="AH10" s="91">
        <v>1389.11029470424</v>
      </c>
      <c r="AI10" s="91">
        <v>20.0301263512955</v>
      </c>
      <c r="AJ10" s="91">
        <v>122.384468183447</v>
      </c>
      <c r="AK10" s="91">
        <v>0.704826771613285</v>
      </c>
      <c r="AL10" s="91">
        <v>5885.86197302645</v>
      </c>
      <c r="AM10" s="91">
        <v>0</v>
      </c>
      <c r="AN10" s="91">
        <v>0</v>
      </c>
      <c r="AO10" s="91">
        <v>0</v>
      </c>
      <c r="AP10" s="91">
        <v>6.9944073796414704E-3</v>
      </c>
      <c r="AQ10" s="91">
        <v>10.782346068883401</v>
      </c>
      <c r="AR10" s="91">
        <v>0</v>
      </c>
      <c r="AS10" s="91">
        <v>1544.2368261082299</v>
      </c>
      <c r="AT10" s="91">
        <v>0</v>
      </c>
      <c r="AU10" s="91">
        <v>0</v>
      </c>
      <c r="AV10" s="91">
        <v>0</v>
      </c>
      <c r="AW10" s="91">
        <v>0</v>
      </c>
      <c r="AX10" s="91">
        <v>0</v>
      </c>
      <c r="AY10" s="91">
        <v>0</v>
      </c>
      <c r="AZ10" s="91">
        <v>0</v>
      </c>
      <c r="BA10" s="91">
        <v>0</v>
      </c>
      <c r="BB10" s="91">
        <v>0</v>
      </c>
      <c r="BC10" s="91">
        <v>0</v>
      </c>
      <c r="BD10" s="91">
        <v>0</v>
      </c>
      <c r="BE10" s="91">
        <v>0</v>
      </c>
      <c r="BF10" s="91">
        <v>0</v>
      </c>
      <c r="BG10" s="91">
        <v>0</v>
      </c>
      <c r="BH10" s="91">
        <v>0</v>
      </c>
      <c r="BI10" s="91">
        <v>0</v>
      </c>
      <c r="BJ10" s="91">
        <v>0</v>
      </c>
      <c r="BK10" s="91">
        <v>166.99335558149599</v>
      </c>
      <c r="BL10" s="91">
        <v>0</v>
      </c>
      <c r="BM10" s="91">
        <v>0</v>
      </c>
      <c r="BN10" s="91">
        <v>0</v>
      </c>
      <c r="BO10" s="91">
        <v>0</v>
      </c>
      <c r="BP10" s="91">
        <v>1532.4216785695501</v>
      </c>
      <c r="BQ10" s="91">
        <v>0</v>
      </c>
      <c r="BR10" s="91">
        <v>21.614696907620701</v>
      </c>
      <c r="BS10" s="91">
        <v>188.20968326239901</v>
      </c>
      <c r="BT10" s="91">
        <v>0</v>
      </c>
      <c r="BU10" s="91">
        <v>436.372944228574</v>
      </c>
      <c r="BV10" s="91">
        <v>4987.79632158821</v>
      </c>
      <c r="BW10" s="91">
        <v>134.20622405463001</v>
      </c>
      <c r="BY10" s="49">
        <f t="shared" si="0"/>
        <v>2.7307238275552604E-3</v>
      </c>
      <c r="BZ10" s="49">
        <f t="shared" si="1"/>
        <v>2.6972420190121871E-3</v>
      </c>
      <c r="CA10" s="49">
        <f t="shared" si="2"/>
        <v>2.7291023773164118E-3</v>
      </c>
      <c r="CB10" s="49">
        <f t="shared" si="3"/>
        <v>2.7266972489590562E-3</v>
      </c>
      <c r="CC10" s="49">
        <f t="shared" si="4"/>
        <v>2.7286388328982216E-3</v>
      </c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</row>
    <row r="11" spans="1:126" x14ac:dyDescent="0.25">
      <c r="A11" s="42" t="s">
        <v>9</v>
      </c>
      <c r="H11" s="91">
        <v>165913.79027999999</v>
      </c>
      <c r="I11" s="91">
        <v>4.8858125229000002</v>
      </c>
      <c r="J11" s="91">
        <v>194.21469533000001</v>
      </c>
      <c r="K11" s="91">
        <v>3019.4112350999999</v>
      </c>
      <c r="L11" s="91">
        <v>70.963343547999997</v>
      </c>
      <c r="M11" s="91"/>
      <c r="N11" s="91" t="s">
        <v>9</v>
      </c>
      <c r="O11" s="91">
        <v>20.2649412429116</v>
      </c>
      <c r="P11" s="91">
        <v>16161.5465473518</v>
      </c>
      <c r="Q11" s="91">
        <v>4.8989991672035504</v>
      </c>
      <c r="R11" s="91">
        <v>4.8989991672035504</v>
      </c>
      <c r="S11" s="91">
        <v>8.0881180133600008</v>
      </c>
      <c r="T11" s="91">
        <v>0</v>
      </c>
      <c r="U11" s="91">
        <v>194.74533207447601</v>
      </c>
      <c r="V11" s="91">
        <v>0</v>
      </c>
      <c r="W11" s="91">
        <v>0</v>
      </c>
      <c r="X11" s="91">
        <v>0</v>
      </c>
      <c r="Y11" s="91">
        <v>15.439851541865099</v>
      </c>
      <c r="Z11" s="91">
        <v>0</v>
      </c>
      <c r="AA11" s="91">
        <v>38623.612989899899</v>
      </c>
      <c r="AB11" s="91">
        <v>0</v>
      </c>
      <c r="AC11" s="91">
        <v>0</v>
      </c>
      <c r="AD11" s="91">
        <v>0</v>
      </c>
      <c r="AE11" s="91">
        <v>0</v>
      </c>
      <c r="AF11" s="91">
        <v>27.862008925625901</v>
      </c>
      <c r="AG11" s="91">
        <v>0</v>
      </c>
      <c r="AH11" s="91">
        <v>44273.492299784797</v>
      </c>
      <c r="AI11" s="91">
        <v>889.37811493441802</v>
      </c>
      <c r="AJ11" s="91">
        <v>3027.6408502341601</v>
      </c>
      <c r="AK11" s="91">
        <v>71.156457280683099</v>
      </c>
      <c r="AL11" s="91">
        <v>195915.68767384801</v>
      </c>
      <c r="AM11" s="91">
        <v>0</v>
      </c>
      <c r="AN11" s="91">
        <v>0</v>
      </c>
      <c r="AO11" s="91">
        <v>0</v>
      </c>
      <c r="AP11" s="91">
        <v>0.25062525413637698</v>
      </c>
      <c r="AQ11" s="91">
        <v>338.38974232736399</v>
      </c>
      <c r="AR11" s="91">
        <v>0</v>
      </c>
      <c r="AS11" s="91">
        <v>51950.971439355802</v>
      </c>
      <c r="AT11" s="91">
        <v>0</v>
      </c>
      <c r="AU11" s="91">
        <v>0</v>
      </c>
      <c r="AV11" s="91">
        <v>0</v>
      </c>
      <c r="AW11" s="91">
        <v>0</v>
      </c>
      <c r="AX11" s="91">
        <v>0</v>
      </c>
      <c r="AY11" s="91">
        <v>0</v>
      </c>
      <c r="AZ11" s="91">
        <v>0</v>
      </c>
      <c r="BA11" s="91">
        <v>0</v>
      </c>
      <c r="BB11" s="91">
        <v>0</v>
      </c>
      <c r="BC11" s="91">
        <v>0</v>
      </c>
      <c r="BD11" s="91">
        <v>0</v>
      </c>
      <c r="BE11" s="91">
        <v>0</v>
      </c>
      <c r="BF11" s="91">
        <v>0</v>
      </c>
      <c r="BG11" s="91">
        <v>0</v>
      </c>
      <c r="BH11" s="91">
        <v>0</v>
      </c>
      <c r="BI11" s="91">
        <v>0</v>
      </c>
      <c r="BJ11" s="91">
        <v>0</v>
      </c>
      <c r="BK11" s="91">
        <v>8434.4046569566999</v>
      </c>
      <c r="BL11" s="91">
        <v>0</v>
      </c>
      <c r="BM11" s="91">
        <v>0</v>
      </c>
      <c r="BN11" s="91">
        <v>0</v>
      </c>
      <c r="BO11" s="91">
        <v>0</v>
      </c>
      <c r="BP11" s="91">
        <v>49256.257668322702</v>
      </c>
      <c r="BQ11" s="91">
        <v>0</v>
      </c>
      <c r="BR11" s="91">
        <v>609.09295929055497</v>
      </c>
      <c r="BS11" s="91">
        <v>7649.2786971189398</v>
      </c>
      <c r="BT11" s="91">
        <v>0</v>
      </c>
      <c r="BU11" s="91">
        <v>12880.5588536245</v>
      </c>
      <c r="BV11" s="91">
        <v>166366.70690542701</v>
      </c>
      <c r="BW11" s="91">
        <v>5871.8105557804402</v>
      </c>
      <c r="BY11" s="49">
        <f t="shared" si="0"/>
        <v>2.7298311048326441E-3</v>
      </c>
      <c r="BZ11" s="49">
        <f t="shared" si="1"/>
        <v>2.6989664956941915E-3</v>
      </c>
      <c r="CA11" s="49">
        <f t="shared" si="2"/>
        <v>2.7322172690092622E-3</v>
      </c>
      <c r="CB11" s="49">
        <f t="shared" si="3"/>
        <v>2.7255694880156515E-3</v>
      </c>
      <c r="CC11" s="49">
        <f t="shared" si="4"/>
        <v>2.7213167112465448E-3</v>
      </c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</row>
    <row r="12" spans="1:126" x14ac:dyDescent="0.25">
      <c r="A12" s="42" t="s">
        <v>10</v>
      </c>
      <c r="H12" s="91">
        <v>90402.287419</v>
      </c>
      <c r="I12" s="91">
        <v>2.4190345033999998</v>
      </c>
      <c r="J12" s="91">
        <v>178.92887436000001</v>
      </c>
      <c r="K12" s="91">
        <v>1471.1213164999999</v>
      </c>
      <c r="L12" s="91">
        <v>34.381276217999996</v>
      </c>
      <c r="M12" s="91"/>
      <c r="N12" s="91" t="s">
        <v>10</v>
      </c>
      <c r="O12" s="91">
        <v>10.289441842921599</v>
      </c>
      <c r="P12" s="91">
        <v>9434.9857150490207</v>
      </c>
      <c r="Q12" s="91">
        <v>2.4255628526472099</v>
      </c>
      <c r="R12" s="91">
        <v>2.4255628526472099</v>
      </c>
      <c r="S12" s="91">
        <v>4.0045320887217102</v>
      </c>
      <c r="T12" s="91">
        <v>0</v>
      </c>
      <c r="U12" s="91">
        <v>179.417694582243</v>
      </c>
      <c r="V12" s="91">
        <v>0</v>
      </c>
      <c r="W12" s="91">
        <v>0</v>
      </c>
      <c r="X12" s="91">
        <v>0</v>
      </c>
      <c r="Y12" s="91">
        <v>9.84899825796046</v>
      </c>
      <c r="Z12" s="91">
        <v>0</v>
      </c>
      <c r="AA12" s="91">
        <v>19445.512658921201</v>
      </c>
      <c r="AB12" s="91">
        <v>0</v>
      </c>
      <c r="AC12" s="91">
        <v>0</v>
      </c>
      <c r="AD12" s="91">
        <v>0</v>
      </c>
      <c r="AE12" s="91">
        <v>0</v>
      </c>
      <c r="AF12" s="91">
        <v>15.050745572111699</v>
      </c>
      <c r="AG12" s="91">
        <v>0</v>
      </c>
      <c r="AH12" s="91">
        <v>23412.733076618999</v>
      </c>
      <c r="AI12" s="91">
        <v>646.01738727359202</v>
      </c>
      <c r="AJ12" s="91">
        <v>1475.1319926705</v>
      </c>
      <c r="AK12" s="91">
        <v>34.4749405833157</v>
      </c>
      <c r="AL12" s="91">
        <v>106744.28737335801</v>
      </c>
      <c r="AM12" s="91">
        <v>0</v>
      </c>
      <c r="AN12" s="91">
        <v>0</v>
      </c>
      <c r="AO12" s="91">
        <v>0</v>
      </c>
      <c r="AP12" s="91">
        <v>0.13112791965114601</v>
      </c>
      <c r="AQ12" s="91">
        <v>172.55449479403299</v>
      </c>
      <c r="AR12" s="91">
        <v>0</v>
      </c>
      <c r="AS12" s="91">
        <v>28058.511608125398</v>
      </c>
      <c r="AT12" s="91">
        <v>0</v>
      </c>
      <c r="AU12" s="91">
        <v>0</v>
      </c>
      <c r="AV12" s="91">
        <v>0</v>
      </c>
      <c r="AW12" s="91">
        <v>0</v>
      </c>
      <c r="AX12" s="91">
        <v>0</v>
      </c>
      <c r="AY12" s="91">
        <v>0</v>
      </c>
      <c r="AZ12" s="91">
        <v>0</v>
      </c>
      <c r="BA12" s="91">
        <v>0</v>
      </c>
      <c r="BB12" s="91">
        <v>0</v>
      </c>
      <c r="BC12" s="91">
        <v>0</v>
      </c>
      <c r="BD12" s="91">
        <v>0</v>
      </c>
      <c r="BE12" s="91">
        <v>0</v>
      </c>
      <c r="BF12" s="91">
        <v>0</v>
      </c>
      <c r="BG12" s="91">
        <v>0</v>
      </c>
      <c r="BH12" s="91">
        <v>0</v>
      </c>
      <c r="BI12" s="91">
        <v>0</v>
      </c>
      <c r="BJ12" s="91">
        <v>0</v>
      </c>
      <c r="BK12" s="91">
        <v>5189.0990454992398</v>
      </c>
      <c r="BL12" s="91">
        <v>0</v>
      </c>
      <c r="BM12" s="91">
        <v>0</v>
      </c>
      <c r="BN12" s="91">
        <v>0</v>
      </c>
      <c r="BO12" s="91">
        <v>0</v>
      </c>
      <c r="BP12" s="91">
        <v>26340.988988624202</v>
      </c>
      <c r="BQ12" s="91">
        <v>0</v>
      </c>
      <c r="BR12" s="91">
        <v>301.358096770972</v>
      </c>
      <c r="BS12" s="91">
        <v>4876.9253437584402</v>
      </c>
      <c r="BT12" s="91">
        <v>0</v>
      </c>
      <c r="BU12" s="91">
        <v>6472.3340839213697</v>
      </c>
      <c r="BV12" s="91">
        <v>90649.058931309497</v>
      </c>
      <c r="BW12" s="91">
        <v>3732.79280485649</v>
      </c>
      <c r="BY12" s="49">
        <f t="shared" si="0"/>
        <v>2.7297042957082564E-3</v>
      </c>
      <c r="BZ12" s="49">
        <f t="shared" si="1"/>
        <v>2.6987416831113441E-3</v>
      </c>
      <c r="CA12" s="49">
        <f t="shared" si="2"/>
        <v>2.7319247605587654E-3</v>
      </c>
      <c r="CB12" s="49">
        <f t="shared" si="3"/>
        <v>2.7262715355400257E-3</v>
      </c>
      <c r="CC12" s="49">
        <f t="shared" si="4"/>
        <v>2.7242841342424145E-3</v>
      </c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</row>
    <row r="13" spans="1:126" x14ac:dyDescent="0.25">
      <c r="A13" s="42" t="s">
        <v>12</v>
      </c>
      <c r="H13" s="91">
        <v>23447.096858000001</v>
      </c>
      <c r="I13" s="91">
        <v>0.39182522089999999</v>
      </c>
      <c r="J13" s="91">
        <v>20.839012378</v>
      </c>
      <c r="K13" s="91">
        <v>289.08309473999998</v>
      </c>
      <c r="L13" s="91">
        <v>92.870342798999999</v>
      </c>
      <c r="M13" s="91"/>
      <c r="N13" s="91" t="s">
        <v>12</v>
      </c>
      <c r="O13" s="91">
        <v>2.8057898791964102</v>
      </c>
      <c r="P13" s="91">
        <v>1644.2198794701701</v>
      </c>
      <c r="Q13" s="91">
        <v>0.39287869064987802</v>
      </c>
      <c r="R13" s="91">
        <v>0.39287869064987802</v>
      </c>
      <c r="S13" s="91">
        <v>0.64864089384083801</v>
      </c>
      <c r="T13" s="91">
        <v>0</v>
      </c>
      <c r="U13" s="91">
        <v>20.8958920233943</v>
      </c>
      <c r="V13" s="91">
        <v>0</v>
      </c>
      <c r="W13" s="91">
        <v>0</v>
      </c>
      <c r="X13" s="91">
        <v>0</v>
      </c>
      <c r="Y13" s="91">
        <v>1.60129069571881</v>
      </c>
      <c r="Z13" s="91">
        <v>0</v>
      </c>
      <c r="AA13" s="91">
        <v>3755.74710688508</v>
      </c>
      <c r="AB13" s="91">
        <v>0</v>
      </c>
      <c r="AC13" s="91">
        <v>0</v>
      </c>
      <c r="AD13" s="91">
        <v>0</v>
      </c>
      <c r="AE13" s="91">
        <v>0</v>
      </c>
      <c r="AF13" s="91">
        <v>33.531450986580502</v>
      </c>
      <c r="AG13" s="91">
        <v>0</v>
      </c>
      <c r="AH13" s="91">
        <v>6517.5946936024802</v>
      </c>
      <c r="AI13" s="91">
        <v>89.288642950910798</v>
      </c>
      <c r="AJ13" s="91">
        <v>289.86976699500201</v>
      </c>
      <c r="AK13" s="91">
        <v>93.123223764664701</v>
      </c>
      <c r="AL13" s="91">
        <v>26392.1661991765</v>
      </c>
      <c r="AM13" s="91">
        <v>0</v>
      </c>
      <c r="AN13" s="91">
        <v>0</v>
      </c>
      <c r="AO13" s="91">
        <v>0</v>
      </c>
      <c r="AP13" s="91">
        <v>5.2568587075976801E-2</v>
      </c>
      <c r="AQ13" s="91">
        <v>43.990207168785901</v>
      </c>
      <c r="AR13" s="91">
        <v>0</v>
      </c>
      <c r="AS13" s="91">
        <v>8274.3456324211802</v>
      </c>
      <c r="AT13" s="91">
        <v>0</v>
      </c>
      <c r="AU13" s="91">
        <v>0</v>
      </c>
      <c r="AV13" s="91">
        <v>0</v>
      </c>
      <c r="AW13" s="91">
        <v>0</v>
      </c>
      <c r="AX13" s="91">
        <v>0</v>
      </c>
      <c r="AY13" s="91">
        <v>0</v>
      </c>
      <c r="AZ13" s="91">
        <v>0</v>
      </c>
      <c r="BA13" s="91">
        <v>0</v>
      </c>
      <c r="BB13" s="91">
        <v>0</v>
      </c>
      <c r="BC13" s="91">
        <v>0</v>
      </c>
      <c r="BD13" s="91">
        <v>0</v>
      </c>
      <c r="BE13" s="91">
        <v>0</v>
      </c>
      <c r="BF13" s="91">
        <v>0</v>
      </c>
      <c r="BG13" s="91">
        <v>0</v>
      </c>
      <c r="BH13" s="91">
        <v>0</v>
      </c>
      <c r="BI13" s="91">
        <v>0</v>
      </c>
      <c r="BJ13" s="91">
        <v>0</v>
      </c>
      <c r="BK13" s="91">
        <v>1416.51508913926</v>
      </c>
      <c r="BL13" s="91">
        <v>0</v>
      </c>
      <c r="BM13" s="91">
        <v>0</v>
      </c>
      <c r="BN13" s="91">
        <v>0</v>
      </c>
      <c r="BO13" s="91">
        <v>0</v>
      </c>
      <c r="BP13" s="91">
        <v>6321.1642357923301</v>
      </c>
      <c r="BQ13" s="91">
        <v>0</v>
      </c>
      <c r="BR13" s="91">
        <v>56.446741469192297</v>
      </c>
      <c r="BS13" s="91">
        <v>740.86480491738803</v>
      </c>
      <c r="BT13" s="91">
        <v>0</v>
      </c>
      <c r="BU13" s="91">
        <v>1198.22472508897</v>
      </c>
      <c r="BV13" s="91">
        <v>23511.028372382701</v>
      </c>
      <c r="BW13" s="91">
        <v>902.70788951450595</v>
      </c>
      <c r="BY13" s="49">
        <f t="shared" si="0"/>
        <v>2.7266281522988494E-3</v>
      </c>
      <c r="BZ13" s="49">
        <f t="shared" si="1"/>
        <v>2.6886215937255461E-3</v>
      </c>
      <c r="CA13" s="49">
        <f t="shared" si="2"/>
        <v>2.7294789389514765E-3</v>
      </c>
      <c r="CB13" s="49">
        <f t="shared" si="3"/>
        <v>2.7212668928619324E-3</v>
      </c>
      <c r="CC13" s="49">
        <f t="shared" si="4"/>
        <v>2.7229464007903314E-3</v>
      </c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</row>
    <row r="14" spans="1:126" x14ac:dyDescent="0.25">
      <c r="A14" s="42" t="s">
        <v>13</v>
      </c>
      <c r="H14" s="91">
        <v>117936.27029</v>
      </c>
      <c r="I14" s="91">
        <v>2.8618892270999998</v>
      </c>
      <c r="J14" s="91">
        <v>356.88736932</v>
      </c>
      <c r="K14" s="91">
        <v>1675.156037</v>
      </c>
      <c r="L14" s="91">
        <v>10.891272738</v>
      </c>
      <c r="M14" s="91"/>
      <c r="N14" s="91" t="s">
        <v>13</v>
      </c>
      <c r="O14" s="91">
        <v>13.1953052131368</v>
      </c>
      <c r="P14" s="91">
        <v>11697.135524830501</v>
      </c>
      <c r="Q14" s="91">
        <v>2.8696065531664599</v>
      </c>
      <c r="R14" s="91">
        <v>2.8696065531664599</v>
      </c>
      <c r="S14" s="91">
        <v>4.7376872783776101</v>
      </c>
      <c r="T14" s="91">
        <v>0</v>
      </c>
      <c r="U14" s="91">
        <v>357.86194538292301</v>
      </c>
      <c r="V14" s="91">
        <v>0</v>
      </c>
      <c r="W14" s="91">
        <v>0</v>
      </c>
      <c r="X14" s="91">
        <v>0</v>
      </c>
      <c r="Y14" s="91">
        <v>12.046805615226701</v>
      </c>
      <c r="Z14" s="91">
        <v>0</v>
      </c>
      <c r="AA14" s="91">
        <v>23789.7360692685</v>
      </c>
      <c r="AB14" s="91">
        <v>0</v>
      </c>
      <c r="AC14" s="91">
        <v>0</v>
      </c>
      <c r="AD14" s="91">
        <v>0</v>
      </c>
      <c r="AE14" s="91">
        <v>0</v>
      </c>
      <c r="AF14" s="91">
        <v>5.6322049022338199</v>
      </c>
      <c r="AG14" s="91">
        <v>0</v>
      </c>
      <c r="AH14" s="91">
        <v>30016.262059176799</v>
      </c>
      <c r="AI14" s="91">
        <v>1060.26312639357</v>
      </c>
      <c r="AJ14" s="91">
        <v>1679.7245410745199</v>
      </c>
      <c r="AK14" s="91">
        <v>10.9209319456396</v>
      </c>
      <c r="AL14" s="91">
        <v>137872.417714688</v>
      </c>
      <c r="AM14" s="91">
        <v>0</v>
      </c>
      <c r="AN14" s="91">
        <v>0</v>
      </c>
      <c r="AO14" s="91">
        <v>0</v>
      </c>
      <c r="AP14" s="91">
        <v>0.18324593069081799</v>
      </c>
      <c r="AQ14" s="91">
        <v>199.582070561346</v>
      </c>
      <c r="AR14" s="91">
        <v>0</v>
      </c>
      <c r="AS14" s="91">
        <v>36899.108145743099</v>
      </c>
      <c r="AT14" s="91">
        <v>0</v>
      </c>
      <c r="AU14" s="91">
        <v>0</v>
      </c>
      <c r="AV14" s="91">
        <v>0</v>
      </c>
      <c r="AW14" s="91">
        <v>0</v>
      </c>
      <c r="AX14" s="91">
        <v>0</v>
      </c>
      <c r="AY14" s="91">
        <v>0</v>
      </c>
      <c r="AZ14" s="91">
        <v>0</v>
      </c>
      <c r="BA14" s="91">
        <v>0</v>
      </c>
      <c r="BB14" s="91">
        <v>0</v>
      </c>
      <c r="BC14" s="91">
        <v>0</v>
      </c>
      <c r="BD14" s="91">
        <v>0</v>
      </c>
      <c r="BE14" s="91">
        <v>0</v>
      </c>
      <c r="BF14" s="91">
        <v>0</v>
      </c>
      <c r="BG14" s="91">
        <v>0</v>
      </c>
      <c r="BH14" s="91">
        <v>0</v>
      </c>
      <c r="BI14" s="91">
        <v>0</v>
      </c>
      <c r="BJ14" s="91">
        <v>0</v>
      </c>
      <c r="BK14" s="91">
        <v>6821.3560543508302</v>
      </c>
      <c r="BL14" s="91">
        <v>0</v>
      </c>
      <c r="BM14" s="91">
        <v>0</v>
      </c>
      <c r="BN14" s="91">
        <v>0</v>
      </c>
      <c r="BO14" s="91">
        <v>0</v>
      </c>
      <c r="BP14" s="91">
        <v>34095.852209693403</v>
      </c>
      <c r="BQ14" s="91">
        <v>0</v>
      </c>
      <c r="BR14" s="91">
        <v>357.23923735411802</v>
      </c>
      <c r="BS14" s="91">
        <v>6823.7093584146896</v>
      </c>
      <c r="BT14" s="91">
        <v>0</v>
      </c>
      <c r="BU14" s="91">
        <v>7814.74309243077</v>
      </c>
      <c r="BV14" s="91">
        <v>118258.12105116301</v>
      </c>
      <c r="BW14" s="91">
        <v>5066.3920732032702</v>
      </c>
      <c r="BY14" s="49">
        <f t="shared" si="0"/>
        <v>2.7290227202504216E-3</v>
      </c>
      <c r="BZ14" s="49">
        <f t="shared" si="1"/>
        <v>2.6965844776179978E-3</v>
      </c>
      <c r="CA14" s="49">
        <f t="shared" si="2"/>
        <v>2.7307664734112823E-3</v>
      </c>
      <c r="CB14" s="49">
        <f t="shared" si="3"/>
        <v>2.7272110619029925E-3</v>
      </c>
      <c r="CC14" s="49">
        <f t="shared" si="4"/>
        <v>2.7232086050070492E-3</v>
      </c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</row>
    <row r="15" spans="1:126" x14ac:dyDescent="0.25">
      <c r="A15" s="42" t="s">
        <v>14</v>
      </c>
      <c r="H15" s="91">
        <v>69100.176202000002</v>
      </c>
      <c r="I15" s="91">
        <v>1.4940859351</v>
      </c>
      <c r="J15" s="91">
        <v>195.89774896</v>
      </c>
      <c r="K15" s="91">
        <v>939.95179565000001</v>
      </c>
      <c r="L15" s="91">
        <v>56.800051074000002</v>
      </c>
      <c r="M15" s="91"/>
      <c r="N15" s="91" t="s">
        <v>14</v>
      </c>
      <c r="O15" s="91">
        <v>6.7425622558939997</v>
      </c>
      <c r="P15" s="91">
        <v>8483.3491933350706</v>
      </c>
      <c r="Q15" s="91">
        <v>1.4981119695604299</v>
      </c>
      <c r="R15" s="91">
        <v>1.4981119695604299</v>
      </c>
      <c r="S15" s="91">
        <v>2.4733680277782302</v>
      </c>
      <c r="T15" s="91">
        <v>0</v>
      </c>
      <c r="U15" s="91">
        <v>196.43241682410999</v>
      </c>
      <c r="V15" s="91">
        <v>0</v>
      </c>
      <c r="W15" s="91">
        <v>0</v>
      </c>
      <c r="X15" s="91">
        <v>0</v>
      </c>
      <c r="Y15" s="91">
        <v>10.27522116576</v>
      </c>
      <c r="Z15" s="91">
        <v>0</v>
      </c>
      <c r="AA15" s="91">
        <v>12495.507287930899</v>
      </c>
      <c r="AB15" s="91">
        <v>0</v>
      </c>
      <c r="AC15" s="91">
        <v>0</v>
      </c>
      <c r="AD15" s="91">
        <v>0</v>
      </c>
      <c r="AE15" s="91">
        <v>0</v>
      </c>
      <c r="AF15" s="91">
        <v>19.680590389052899</v>
      </c>
      <c r="AG15" s="91">
        <v>0</v>
      </c>
      <c r="AH15" s="91">
        <v>16752.0670450943</v>
      </c>
      <c r="AI15" s="91">
        <v>661.53263512022397</v>
      </c>
      <c r="AJ15" s="91">
        <v>942.51520239631498</v>
      </c>
      <c r="AK15" s="91">
        <v>56.954599799076497</v>
      </c>
      <c r="AL15" s="91">
        <v>82008.357262961697</v>
      </c>
      <c r="AM15" s="91">
        <v>0</v>
      </c>
      <c r="AN15" s="91">
        <v>0</v>
      </c>
      <c r="AO15" s="91">
        <v>0</v>
      </c>
      <c r="AP15" s="91">
        <v>9.1644252492953507E-2</v>
      </c>
      <c r="AQ15" s="91">
        <v>119.954557948312</v>
      </c>
      <c r="AR15" s="91">
        <v>0</v>
      </c>
      <c r="AS15" s="91">
        <v>21282.8598329337</v>
      </c>
      <c r="AT15" s="91">
        <v>0</v>
      </c>
      <c r="AU15" s="91">
        <v>0</v>
      </c>
      <c r="AV15" s="91">
        <v>0</v>
      </c>
      <c r="AW15" s="91">
        <v>0</v>
      </c>
      <c r="AX15" s="91">
        <v>0</v>
      </c>
      <c r="AY15" s="91">
        <v>0</v>
      </c>
      <c r="AZ15" s="91">
        <v>0</v>
      </c>
      <c r="BA15" s="91">
        <v>0</v>
      </c>
      <c r="BB15" s="91">
        <v>0</v>
      </c>
      <c r="BC15" s="91">
        <v>0</v>
      </c>
      <c r="BD15" s="91">
        <v>0</v>
      </c>
      <c r="BE15" s="91">
        <v>0</v>
      </c>
      <c r="BF15" s="91">
        <v>0</v>
      </c>
      <c r="BG15" s="91">
        <v>0</v>
      </c>
      <c r="BH15" s="91">
        <v>0</v>
      </c>
      <c r="BI15" s="91">
        <v>0</v>
      </c>
      <c r="BJ15" s="91">
        <v>0</v>
      </c>
      <c r="BK15" s="91">
        <v>5074.3740772771898</v>
      </c>
      <c r="BL15" s="91">
        <v>0</v>
      </c>
      <c r="BM15" s="91">
        <v>0</v>
      </c>
      <c r="BN15" s="91">
        <v>0</v>
      </c>
      <c r="BO15" s="91">
        <v>0</v>
      </c>
      <c r="BP15" s="91">
        <v>19151.263374285401</v>
      </c>
      <c r="BQ15" s="91">
        <v>0</v>
      </c>
      <c r="BR15" s="91">
        <v>189.50473868140199</v>
      </c>
      <c r="BS15" s="91">
        <v>4662.8339208226598</v>
      </c>
      <c r="BT15" s="91">
        <v>0</v>
      </c>
      <c r="BU15" s="91">
        <v>4168.7070063307801</v>
      </c>
      <c r="BV15" s="91">
        <v>69288.679587404898</v>
      </c>
      <c r="BW15" s="91">
        <v>3659.6722465625498</v>
      </c>
      <c r="BY15" s="49">
        <f t="shared" si="0"/>
        <v>2.7279725720792034E-3</v>
      </c>
      <c r="BZ15" s="49">
        <f t="shared" si="1"/>
        <v>2.6946471858464173E-3</v>
      </c>
      <c r="CA15" s="49">
        <f t="shared" si="2"/>
        <v>2.7293211226187401E-3</v>
      </c>
      <c r="CB15" s="49">
        <f t="shared" si="3"/>
        <v>2.7271683060537252E-3</v>
      </c>
      <c r="CC15" s="49">
        <f t="shared" si="4"/>
        <v>2.720925811759332E-3</v>
      </c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</row>
    <row r="16" spans="1:126" x14ac:dyDescent="0.25">
      <c r="A16" s="42" t="s">
        <v>15</v>
      </c>
      <c r="H16" s="91">
        <v>42641.242013000003</v>
      </c>
      <c r="I16" s="91">
        <v>0.69637622249999998</v>
      </c>
      <c r="J16" s="91">
        <v>94.210625105000005</v>
      </c>
      <c r="K16" s="91">
        <v>486.32506509000001</v>
      </c>
      <c r="L16" s="91">
        <v>72.806225131000005</v>
      </c>
      <c r="M16" s="91"/>
      <c r="N16" s="91" t="s">
        <v>15</v>
      </c>
      <c r="O16" s="91">
        <v>4.9155655569825303</v>
      </c>
      <c r="P16" s="91">
        <v>3733.2162752018598</v>
      </c>
      <c r="Q16" s="91">
        <v>0.69825791505078305</v>
      </c>
      <c r="R16" s="91">
        <v>0.69825791505078305</v>
      </c>
      <c r="S16" s="91">
        <v>1.1527846735991001</v>
      </c>
      <c r="T16" s="91">
        <v>0</v>
      </c>
      <c r="U16" s="91">
        <v>94.467756826182395</v>
      </c>
      <c r="V16" s="91">
        <v>0</v>
      </c>
      <c r="W16" s="91">
        <v>0</v>
      </c>
      <c r="X16" s="91">
        <v>0</v>
      </c>
      <c r="Y16" s="91">
        <v>4.1172937336698698</v>
      </c>
      <c r="Z16" s="91">
        <v>0</v>
      </c>
      <c r="AA16" s="91">
        <v>6751.4687727389701</v>
      </c>
      <c r="AB16" s="91">
        <v>0</v>
      </c>
      <c r="AC16" s="91">
        <v>0</v>
      </c>
      <c r="AD16" s="91">
        <v>0</v>
      </c>
      <c r="AE16" s="91">
        <v>0</v>
      </c>
      <c r="AF16" s="91">
        <v>33.489785548740201</v>
      </c>
      <c r="AG16" s="91">
        <v>0</v>
      </c>
      <c r="AH16" s="91">
        <v>10786.9993199523</v>
      </c>
      <c r="AI16" s="91">
        <v>289.68677633294197</v>
      </c>
      <c r="AJ16" s="91">
        <v>487.65068372004401</v>
      </c>
      <c r="AK16" s="91">
        <v>73.004553327028802</v>
      </c>
      <c r="AL16" s="91">
        <v>48673.437183374903</v>
      </c>
      <c r="AM16" s="91">
        <v>0</v>
      </c>
      <c r="AN16" s="91">
        <v>0</v>
      </c>
      <c r="AO16" s="91">
        <v>0</v>
      </c>
      <c r="AP16" s="91">
        <v>9.1473614664439901E-2</v>
      </c>
      <c r="AQ16" s="91">
        <v>67.718542570429307</v>
      </c>
      <c r="AR16" s="91">
        <v>0</v>
      </c>
      <c r="AS16" s="91">
        <v>14879.4203978934</v>
      </c>
      <c r="AT16" s="91">
        <v>0</v>
      </c>
      <c r="AU16" s="91">
        <v>0</v>
      </c>
      <c r="AV16" s="91">
        <v>0</v>
      </c>
      <c r="AW16" s="91">
        <v>0</v>
      </c>
      <c r="AX16" s="91">
        <v>0</v>
      </c>
      <c r="AY16" s="91">
        <v>0</v>
      </c>
      <c r="AZ16" s="91">
        <v>0</v>
      </c>
      <c r="BA16" s="91">
        <v>0</v>
      </c>
      <c r="BB16" s="91">
        <v>0</v>
      </c>
      <c r="BC16" s="91">
        <v>0</v>
      </c>
      <c r="BD16" s="91">
        <v>0</v>
      </c>
      <c r="BE16" s="91">
        <v>0</v>
      </c>
      <c r="BF16" s="91">
        <v>0</v>
      </c>
      <c r="BG16" s="91">
        <v>0</v>
      </c>
      <c r="BH16" s="91">
        <v>0</v>
      </c>
      <c r="BI16" s="91">
        <v>0</v>
      </c>
      <c r="BJ16" s="91">
        <v>0</v>
      </c>
      <c r="BK16" s="91">
        <v>2992.04937437334</v>
      </c>
      <c r="BL16" s="91">
        <v>0</v>
      </c>
      <c r="BM16" s="91">
        <v>0</v>
      </c>
      <c r="BN16" s="91">
        <v>0</v>
      </c>
      <c r="BO16" s="91">
        <v>0</v>
      </c>
      <c r="BP16" s="91">
        <v>11354.014333535601</v>
      </c>
      <c r="BQ16" s="91">
        <v>0</v>
      </c>
      <c r="BR16" s="91">
        <v>98.499539644037597</v>
      </c>
      <c r="BS16" s="91">
        <v>1985.93832776099</v>
      </c>
      <c r="BT16" s="91">
        <v>0</v>
      </c>
      <c r="BU16" s="91">
        <v>2151.5873586758998</v>
      </c>
      <c r="BV16" s="91">
        <v>42757.518091568898</v>
      </c>
      <c r="BW16" s="91">
        <v>1854.7616197690199</v>
      </c>
      <c r="BY16" s="49">
        <f t="shared" si="0"/>
        <v>2.7268454922923253E-3</v>
      </c>
      <c r="BZ16" s="49">
        <f t="shared" si="1"/>
        <v>2.7021206209881417E-3</v>
      </c>
      <c r="CA16" s="49">
        <f t="shared" si="2"/>
        <v>2.7293282567206205E-3</v>
      </c>
      <c r="CB16" s="49">
        <f t="shared" si="3"/>
        <v>2.7257871847478888E-3</v>
      </c>
      <c r="CC16" s="49">
        <f t="shared" si="4"/>
        <v>2.724055472893225E-3</v>
      </c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</row>
    <row r="17" spans="1:126" x14ac:dyDescent="0.25">
      <c r="A17" s="42" t="s">
        <v>16</v>
      </c>
      <c r="H17" s="91">
        <v>37977.687613000002</v>
      </c>
      <c r="I17" s="91">
        <v>0.66298788210000004</v>
      </c>
      <c r="J17" s="91">
        <v>77.816065155999993</v>
      </c>
      <c r="K17" s="91">
        <v>1408.8081705</v>
      </c>
      <c r="L17" s="91">
        <v>35.772886274999998</v>
      </c>
      <c r="M17" s="91"/>
      <c r="N17" s="91" t="s">
        <v>16</v>
      </c>
      <c r="O17" s="91">
        <v>4.5457623575297097</v>
      </c>
      <c r="P17" s="91">
        <v>3197.5655425704499</v>
      </c>
      <c r="Q17" s="91">
        <v>0.66477519251611195</v>
      </c>
      <c r="R17" s="91">
        <v>0.66477519251611195</v>
      </c>
      <c r="S17" s="91">
        <v>1.09753342035086</v>
      </c>
      <c r="T17" s="91">
        <v>0</v>
      </c>
      <c r="U17" s="91">
        <v>78.027910896509297</v>
      </c>
      <c r="V17" s="91">
        <v>0</v>
      </c>
      <c r="W17" s="91">
        <v>0</v>
      </c>
      <c r="X17" s="91">
        <v>0</v>
      </c>
      <c r="Y17" s="91">
        <v>3.3591626082693198</v>
      </c>
      <c r="Z17" s="91">
        <v>0</v>
      </c>
      <c r="AA17" s="91">
        <v>6322.4162999649297</v>
      </c>
      <c r="AB17" s="91">
        <v>0</v>
      </c>
      <c r="AC17" s="91">
        <v>0</v>
      </c>
      <c r="AD17" s="91">
        <v>0</v>
      </c>
      <c r="AE17" s="91">
        <v>0</v>
      </c>
      <c r="AF17" s="91">
        <v>11.4182058866449</v>
      </c>
      <c r="AG17" s="91">
        <v>0</v>
      </c>
      <c r="AH17" s="91">
        <v>8876.6732149895106</v>
      </c>
      <c r="AI17" s="91">
        <v>255.98988441031699</v>
      </c>
      <c r="AJ17" s="91">
        <v>1412.66455482898</v>
      </c>
      <c r="AK17" s="91">
        <v>35.870364528660097</v>
      </c>
      <c r="AL17" s="91">
        <v>43295.9208318038</v>
      </c>
      <c r="AM17" s="91">
        <v>0</v>
      </c>
      <c r="AN17" s="91">
        <v>0</v>
      </c>
      <c r="AO17" s="91">
        <v>0</v>
      </c>
      <c r="AP17" s="91">
        <v>8.3399115049422004E-2</v>
      </c>
      <c r="AQ17" s="91">
        <v>53.245156652347603</v>
      </c>
      <c r="AR17" s="91">
        <v>0</v>
      </c>
      <c r="AS17" s="91">
        <v>13373.172805287701</v>
      </c>
      <c r="AT17" s="91">
        <v>0</v>
      </c>
      <c r="AU17" s="91">
        <v>0</v>
      </c>
      <c r="AV17" s="91">
        <v>0</v>
      </c>
      <c r="AW17" s="91">
        <v>0</v>
      </c>
      <c r="AX17" s="91">
        <v>0</v>
      </c>
      <c r="AY17" s="91">
        <v>0</v>
      </c>
      <c r="AZ17" s="91">
        <v>0</v>
      </c>
      <c r="BA17" s="91">
        <v>0</v>
      </c>
      <c r="BB17" s="91">
        <v>0</v>
      </c>
      <c r="BC17" s="91">
        <v>0</v>
      </c>
      <c r="BD17" s="91">
        <v>0</v>
      </c>
      <c r="BE17" s="91">
        <v>0</v>
      </c>
      <c r="BF17" s="91">
        <v>0</v>
      </c>
      <c r="BG17" s="91">
        <v>0</v>
      </c>
      <c r="BH17" s="91">
        <v>0</v>
      </c>
      <c r="BI17" s="91">
        <v>0</v>
      </c>
      <c r="BJ17" s="91">
        <v>0</v>
      </c>
      <c r="BK17" s="91">
        <v>2560.0810981110599</v>
      </c>
      <c r="BL17" s="91">
        <v>0</v>
      </c>
      <c r="BM17" s="91">
        <v>0</v>
      </c>
      <c r="BN17" s="91">
        <v>0</v>
      </c>
      <c r="BO17" s="91">
        <v>0</v>
      </c>
      <c r="BP17" s="91">
        <v>10115.0758633431</v>
      </c>
      <c r="BQ17" s="91">
        <v>0</v>
      </c>
      <c r="BR17" s="91">
        <v>90.907719821143303</v>
      </c>
      <c r="BS17" s="91">
        <v>1742.4865114229201</v>
      </c>
      <c r="BT17" s="91">
        <v>0</v>
      </c>
      <c r="BU17" s="91">
        <v>2004.50868134856</v>
      </c>
      <c r="BV17" s="91">
        <v>38081.292561164497</v>
      </c>
      <c r="BW17" s="91">
        <v>1459.7790161801299</v>
      </c>
      <c r="BY17" s="49">
        <f t="shared" si="0"/>
        <v>2.7280478269306311E-3</v>
      </c>
      <c r="BZ17" s="49">
        <f t="shared" si="1"/>
        <v>2.6958417557356273E-3</v>
      </c>
      <c r="CA17" s="49">
        <f t="shared" si="2"/>
        <v>2.7223908081783752E-3</v>
      </c>
      <c r="CB17" s="49">
        <f t="shared" si="3"/>
        <v>2.7373381342694907E-3</v>
      </c>
      <c r="CC17" s="49">
        <f t="shared" si="4"/>
        <v>2.7249200109475866E-3</v>
      </c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</row>
    <row r="18" spans="1:126" x14ac:dyDescent="0.25">
      <c r="A18" s="42" t="s">
        <v>17</v>
      </c>
      <c r="H18" s="91">
        <v>44160.675810000001</v>
      </c>
      <c r="I18" s="91">
        <v>1.0084959955999999</v>
      </c>
      <c r="J18" s="91">
        <v>138.28538961999999</v>
      </c>
      <c r="K18" s="91">
        <v>887.27629778999994</v>
      </c>
      <c r="L18" s="91">
        <v>52.563618785999999</v>
      </c>
      <c r="M18" s="91"/>
      <c r="N18" s="91" t="s">
        <v>17</v>
      </c>
      <c r="O18" s="91">
        <v>4.2623186975396203</v>
      </c>
      <c r="P18" s="91">
        <v>4863.5933386138904</v>
      </c>
      <c r="Q18" s="91">
        <v>1.01121827926028</v>
      </c>
      <c r="R18" s="91">
        <v>1.01121827926028</v>
      </c>
      <c r="S18" s="91">
        <v>1.6694996446965</v>
      </c>
      <c r="T18" s="91">
        <v>0</v>
      </c>
      <c r="U18" s="91">
        <v>138.662978488904</v>
      </c>
      <c r="V18" s="91">
        <v>0</v>
      </c>
      <c r="W18" s="91">
        <v>0</v>
      </c>
      <c r="X18" s="91">
        <v>0</v>
      </c>
      <c r="Y18" s="91">
        <v>5.5892209666197203</v>
      </c>
      <c r="Z18" s="91">
        <v>0</v>
      </c>
      <c r="AA18" s="91">
        <v>8205.7543643929093</v>
      </c>
      <c r="AB18" s="91">
        <v>0</v>
      </c>
      <c r="AC18" s="91">
        <v>0</v>
      </c>
      <c r="AD18" s="91">
        <v>0</v>
      </c>
      <c r="AE18" s="91">
        <v>0</v>
      </c>
      <c r="AF18" s="91">
        <v>18.509757479430299</v>
      </c>
      <c r="AG18" s="91">
        <v>0</v>
      </c>
      <c r="AH18" s="91">
        <v>11323.0102572735</v>
      </c>
      <c r="AI18" s="91">
        <v>421.6457056758</v>
      </c>
      <c r="AJ18" s="91">
        <v>889.70064140018201</v>
      </c>
      <c r="AK18" s="91">
        <v>52.706762360401299</v>
      </c>
      <c r="AL18" s="91">
        <v>51880.148118851102</v>
      </c>
      <c r="AM18" s="91">
        <v>0</v>
      </c>
      <c r="AN18" s="91">
        <v>0</v>
      </c>
      <c r="AO18" s="91">
        <v>0</v>
      </c>
      <c r="AP18" s="91">
        <v>5.3914930728113798E-2</v>
      </c>
      <c r="AQ18" s="91">
        <v>80.814937753716194</v>
      </c>
      <c r="AR18" s="91">
        <v>0</v>
      </c>
      <c r="AS18" s="91">
        <v>13113.253115732001</v>
      </c>
      <c r="AT18" s="91">
        <v>0</v>
      </c>
      <c r="AU18" s="91">
        <v>0</v>
      </c>
      <c r="AV18" s="91">
        <v>0</v>
      </c>
      <c r="AW18" s="91">
        <v>0</v>
      </c>
      <c r="AX18" s="91">
        <v>0</v>
      </c>
      <c r="AY18" s="91">
        <v>0</v>
      </c>
      <c r="AZ18" s="91">
        <v>0</v>
      </c>
      <c r="BA18" s="91">
        <v>0</v>
      </c>
      <c r="BB18" s="91">
        <v>0</v>
      </c>
      <c r="BC18" s="91">
        <v>0</v>
      </c>
      <c r="BD18" s="91">
        <v>0</v>
      </c>
      <c r="BE18" s="91">
        <v>0</v>
      </c>
      <c r="BF18" s="91">
        <v>0</v>
      </c>
      <c r="BG18" s="91">
        <v>0</v>
      </c>
      <c r="BH18" s="91">
        <v>0</v>
      </c>
      <c r="BI18" s="91">
        <v>0</v>
      </c>
      <c r="BJ18" s="91">
        <v>0</v>
      </c>
      <c r="BK18" s="91">
        <v>2747.48987121344</v>
      </c>
      <c r="BL18" s="91">
        <v>0</v>
      </c>
      <c r="BM18" s="91">
        <v>0</v>
      </c>
      <c r="BN18" s="91">
        <v>0</v>
      </c>
      <c r="BO18" s="91">
        <v>0</v>
      </c>
      <c r="BP18" s="91">
        <v>12657.2592389036</v>
      </c>
      <c r="BQ18" s="91">
        <v>0</v>
      </c>
      <c r="BR18" s="91">
        <v>122.25058867448701</v>
      </c>
      <c r="BS18" s="91">
        <v>2816.7603764580099</v>
      </c>
      <c r="BT18" s="91">
        <v>0</v>
      </c>
      <c r="BU18" s="91">
        <v>2729.0161038849801</v>
      </c>
      <c r="BV18" s="91">
        <v>44281.196308250197</v>
      </c>
      <c r="BW18" s="91">
        <v>2243.3436979236099</v>
      </c>
      <c r="BY18" s="49">
        <f t="shared" si="0"/>
        <v>2.7291361837108712E-3</v>
      </c>
      <c r="BZ18" s="49">
        <f t="shared" si="1"/>
        <v>2.6993499946030377E-3</v>
      </c>
      <c r="CA18" s="49">
        <f t="shared" si="2"/>
        <v>2.7305044295829425E-3</v>
      </c>
      <c r="CB18" s="49">
        <f t="shared" si="3"/>
        <v>2.7323434833326919E-3</v>
      </c>
      <c r="CC18" s="49">
        <f t="shared" si="4"/>
        <v>2.723244283923342E-3</v>
      </c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</row>
    <row r="19" spans="1:126" x14ac:dyDescent="0.25">
      <c r="A19" s="42" t="s">
        <v>18</v>
      </c>
      <c r="H19" s="91">
        <v>39729.417809999999</v>
      </c>
      <c r="I19" s="91">
        <v>1.0610864090000001</v>
      </c>
      <c r="J19" s="91">
        <v>45.277424023999998</v>
      </c>
      <c r="K19" s="91">
        <v>1673.7167480999999</v>
      </c>
      <c r="L19" s="91">
        <v>22.138906058</v>
      </c>
      <c r="M19" s="91"/>
      <c r="N19" s="91" t="s">
        <v>18</v>
      </c>
      <c r="O19" s="91">
        <v>4.5792137611825598</v>
      </c>
      <c r="P19" s="91">
        <v>3923.9869042914802</v>
      </c>
      <c r="Q19" s="91">
        <v>1.06394626596679</v>
      </c>
      <c r="R19" s="91">
        <v>1.06394626596679</v>
      </c>
      <c r="S19" s="91">
        <v>1.7565514245209</v>
      </c>
      <c r="T19" s="91">
        <v>0</v>
      </c>
      <c r="U19" s="91">
        <v>45.400923883482001</v>
      </c>
      <c r="V19" s="91">
        <v>0</v>
      </c>
      <c r="W19" s="91">
        <v>0</v>
      </c>
      <c r="X19" s="91">
        <v>0</v>
      </c>
      <c r="Y19" s="91">
        <v>3.9743137485540401</v>
      </c>
      <c r="Z19" s="91">
        <v>0</v>
      </c>
      <c r="AA19" s="91">
        <v>8523.4411021906708</v>
      </c>
      <c r="AB19" s="91">
        <v>0</v>
      </c>
      <c r="AC19" s="91">
        <v>0</v>
      </c>
      <c r="AD19" s="91">
        <v>0</v>
      </c>
      <c r="AE19" s="91">
        <v>0</v>
      </c>
      <c r="AF19" s="91">
        <v>8.1485109556727497</v>
      </c>
      <c r="AG19" s="91">
        <v>0</v>
      </c>
      <c r="AH19" s="91">
        <v>9960.8322115624997</v>
      </c>
      <c r="AI19" s="91">
        <v>215.18046766932801</v>
      </c>
      <c r="AJ19" s="91">
        <v>1678.29582128893</v>
      </c>
      <c r="AK19" s="91">
        <v>22.199207783313401</v>
      </c>
      <c r="AL19" s="91">
        <v>46703.759050799898</v>
      </c>
      <c r="AM19" s="91">
        <v>0</v>
      </c>
      <c r="AN19" s="91">
        <v>0</v>
      </c>
      <c r="AO19" s="91">
        <v>0</v>
      </c>
      <c r="AP19" s="91">
        <v>5.9328898284793E-2</v>
      </c>
      <c r="AQ19" s="91">
        <v>75.823771152311807</v>
      </c>
      <c r="AR19" s="91">
        <v>0</v>
      </c>
      <c r="AS19" s="91">
        <v>12566.8339665933</v>
      </c>
      <c r="AT19" s="91">
        <v>0</v>
      </c>
      <c r="AU19" s="91">
        <v>0</v>
      </c>
      <c r="AV19" s="91">
        <v>0</v>
      </c>
      <c r="AW19" s="91">
        <v>0</v>
      </c>
      <c r="AX19" s="91">
        <v>0</v>
      </c>
      <c r="AY19" s="91">
        <v>0</v>
      </c>
      <c r="AZ19" s="91">
        <v>0</v>
      </c>
      <c r="BA19" s="91">
        <v>0</v>
      </c>
      <c r="BB19" s="91">
        <v>0</v>
      </c>
      <c r="BC19" s="91">
        <v>0</v>
      </c>
      <c r="BD19" s="91">
        <v>0</v>
      </c>
      <c r="BE19" s="91">
        <v>0</v>
      </c>
      <c r="BF19" s="91">
        <v>0</v>
      </c>
      <c r="BG19" s="91">
        <v>0</v>
      </c>
      <c r="BH19" s="91">
        <v>0</v>
      </c>
      <c r="BI19" s="91">
        <v>0</v>
      </c>
      <c r="BJ19" s="91">
        <v>0</v>
      </c>
      <c r="BK19" s="91">
        <v>2169.7058004138898</v>
      </c>
      <c r="BL19" s="91">
        <v>0</v>
      </c>
      <c r="BM19" s="91">
        <v>0</v>
      </c>
      <c r="BN19" s="91">
        <v>0</v>
      </c>
      <c r="BO19" s="91">
        <v>0</v>
      </c>
      <c r="BP19" s="91">
        <v>11442.748063886</v>
      </c>
      <c r="BQ19" s="91">
        <v>0</v>
      </c>
      <c r="BR19" s="91">
        <v>133.48221051749201</v>
      </c>
      <c r="BS19" s="91">
        <v>1875.52149774687</v>
      </c>
      <c r="BT19" s="91">
        <v>0</v>
      </c>
      <c r="BU19" s="91">
        <v>2838.5077999953601</v>
      </c>
      <c r="BV19" s="91">
        <v>39837.869890816102</v>
      </c>
      <c r="BW19" s="91">
        <v>1467.4719871869499</v>
      </c>
      <c r="BY19" s="49">
        <f t="shared" si="0"/>
        <v>2.729767683351393E-3</v>
      </c>
      <c r="BZ19" s="49">
        <f t="shared" si="1"/>
        <v>2.6952159056349949E-3</v>
      </c>
      <c r="CA19" s="49">
        <f t="shared" si="2"/>
        <v>2.7276255693464294E-3</v>
      </c>
      <c r="CB19" s="49">
        <f t="shared" si="3"/>
        <v>2.7358710451623786E-3</v>
      </c>
      <c r="CC19" s="49">
        <f t="shared" si="4"/>
        <v>2.7237897462242026E-3</v>
      </c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</row>
    <row r="20" spans="1:126" x14ac:dyDescent="0.25">
      <c r="A20" s="42" t="s">
        <v>19</v>
      </c>
      <c r="H20" s="91">
        <v>10802.864170999999</v>
      </c>
      <c r="I20" s="91">
        <v>0.28950684100000001</v>
      </c>
      <c r="J20" s="91">
        <v>25.003565135999999</v>
      </c>
      <c r="K20" s="91">
        <v>192.86032036</v>
      </c>
      <c r="L20" s="91">
        <v>0.4378784449</v>
      </c>
      <c r="M20" s="91"/>
      <c r="N20" s="91" t="s">
        <v>19</v>
      </c>
      <c r="O20" s="91">
        <v>1.13650058114408</v>
      </c>
      <c r="P20" s="91">
        <v>1272.7694156064299</v>
      </c>
      <c r="Q20" s="91">
        <v>0.29028876647113799</v>
      </c>
      <c r="R20" s="91">
        <v>0.29028876647113799</v>
      </c>
      <c r="S20" s="91">
        <v>0.479198633674497</v>
      </c>
      <c r="T20" s="91">
        <v>0</v>
      </c>
      <c r="U20" s="91">
        <v>25.071757289536801</v>
      </c>
      <c r="V20" s="91">
        <v>0</v>
      </c>
      <c r="W20" s="91">
        <v>0</v>
      </c>
      <c r="X20" s="91">
        <v>0</v>
      </c>
      <c r="Y20" s="91">
        <v>1.3958332052805</v>
      </c>
      <c r="Z20" s="91">
        <v>0</v>
      </c>
      <c r="AA20" s="91">
        <v>2305.8509506319401</v>
      </c>
      <c r="AB20" s="91">
        <v>0</v>
      </c>
      <c r="AC20" s="91">
        <v>0</v>
      </c>
      <c r="AD20" s="91">
        <v>0</v>
      </c>
      <c r="AE20" s="91">
        <v>0</v>
      </c>
      <c r="AF20" s="91">
        <v>0.35375460977859902</v>
      </c>
      <c r="AG20" s="91">
        <v>0</v>
      </c>
      <c r="AH20" s="91">
        <v>2707.79892450235</v>
      </c>
      <c r="AI20" s="91">
        <v>90.8804441532873</v>
      </c>
      <c r="AJ20" s="91">
        <v>193.38497645408501</v>
      </c>
      <c r="AK20" s="91">
        <v>0.43907454869645501</v>
      </c>
      <c r="AL20" s="91">
        <v>12911.566825068699</v>
      </c>
      <c r="AM20" s="91">
        <v>0</v>
      </c>
      <c r="AN20" s="91">
        <v>0</v>
      </c>
      <c r="AO20" s="91">
        <v>0</v>
      </c>
      <c r="AP20" s="91">
        <v>1.3085768506522899E-2</v>
      </c>
      <c r="AQ20" s="91">
        <v>20.284204037434399</v>
      </c>
      <c r="AR20" s="91">
        <v>0</v>
      </c>
      <c r="AS20" s="91">
        <v>3257.0044580796598</v>
      </c>
      <c r="AT20" s="91">
        <v>0</v>
      </c>
      <c r="AU20" s="91">
        <v>0</v>
      </c>
      <c r="AV20" s="91">
        <v>0</v>
      </c>
      <c r="AW20" s="91">
        <v>0</v>
      </c>
      <c r="AX20" s="91">
        <v>0</v>
      </c>
      <c r="AY20" s="91">
        <v>0</v>
      </c>
      <c r="AZ20" s="91">
        <v>0</v>
      </c>
      <c r="BA20" s="91">
        <v>0</v>
      </c>
      <c r="BB20" s="91">
        <v>0</v>
      </c>
      <c r="BC20" s="91">
        <v>0</v>
      </c>
      <c r="BD20" s="91">
        <v>0</v>
      </c>
      <c r="BE20" s="91">
        <v>0</v>
      </c>
      <c r="BF20" s="91">
        <v>0</v>
      </c>
      <c r="BG20" s="91">
        <v>0</v>
      </c>
      <c r="BH20" s="91">
        <v>0</v>
      </c>
      <c r="BI20" s="91">
        <v>0</v>
      </c>
      <c r="BJ20" s="91">
        <v>0</v>
      </c>
      <c r="BK20" s="91">
        <v>658.19527741433103</v>
      </c>
      <c r="BL20" s="91">
        <v>0</v>
      </c>
      <c r="BM20" s="91">
        <v>0</v>
      </c>
      <c r="BN20" s="91">
        <v>0</v>
      </c>
      <c r="BO20" s="91">
        <v>0</v>
      </c>
      <c r="BP20" s="91">
        <v>3125.7870648238199</v>
      </c>
      <c r="BQ20" s="91">
        <v>0</v>
      </c>
      <c r="BR20" s="91">
        <v>36.592200981642399</v>
      </c>
      <c r="BS20" s="91">
        <v>671.86064938189998</v>
      </c>
      <c r="BT20" s="91">
        <v>0</v>
      </c>
      <c r="BU20" s="91">
        <v>776.18847441591095</v>
      </c>
      <c r="BV20" s="91">
        <v>10832.343305058999</v>
      </c>
      <c r="BW20" s="91">
        <v>494.08086617646802</v>
      </c>
      <c r="BY20" s="49">
        <f t="shared" si="0"/>
        <v>2.7288257625358225E-3</v>
      </c>
      <c r="BZ20" s="49">
        <f t="shared" si="1"/>
        <v>2.7008877180141611E-3</v>
      </c>
      <c r="CA20" s="49">
        <f t="shared" si="2"/>
        <v>2.7272972140528848E-3</v>
      </c>
      <c r="CB20" s="49">
        <f t="shared" si="3"/>
        <v>2.7203941853132943E-3</v>
      </c>
      <c r="CC20" s="49">
        <f t="shared" si="4"/>
        <v>2.7315886643567849E-3</v>
      </c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</row>
    <row r="21" spans="1:126" x14ac:dyDescent="0.25">
      <c r="A21" s="42" t="s">
        <v>20</v>
      </c>
      <c r="H21" s="91">
        <v>38632.586457999998</v>
      </c>
      <c r="I21" s="91">
        <v>0.91778520509999995</v>
      </c>
      <c r="J21" s="91">
        <v>78.329580023000005</v>
      </c>
      <c r="K21" s="91">
        <v>738.69442632000005</v>
      </c>
      <c r="L21" s="91">
        <v>9.9736054696000007</v>
      </c>
      <c r="M21" s="91"/>
      <c r="N21" s="91" t="s">
        <v>20</v>
      </c>
      <c r="O21" s="91">
        <v>4.5507597766929599</v>
      </c>
      <c r="P21" s="91">
        <v>3571.0424765575399</v>
      </c>
      <c r="Q21" s="91">
        <v>0.92026330819702695</v>
      </c>
      <c r="R21" s="91">
        <v>0.92026330819702695</v>
      </c>
      <c r="S21" s="91">
        <v>1.9468678322392801</v>
      </c>
      <c r="T21" s="91">
        <v>0</v>
      </c>
      <c r="U21" s="91">
        <v>78.543457180210893</v>
      </c>
      <c r="V21" s="91">
        <v>0</v>
      </c>
      <c r="W21" s="91">
        <v>0</v>
      </c>
      <c r="X21" s="91">
        <v>0</v>
      </c>
      <c r="Y21" s="91">
        <v>3.0426393607341402</v>
      </c>
      <c r="Z21" s="91">
        <v>0</v>
      </c>
      <c r="AA21" s="91">
        <v>9254.8757380930801</v>
      </c>
      <c r="AB21" s="91">
        <v>0</v>
      </c>
      <c r="AC21" s="91">
        <v>0</v>
      </c>
      <c r="AD21" s="91">
        <v>0</v>
      </c>
      <c r="AE21" s="91">
        <v>0</v>
      </c>
      <c r="AF21" s="91">
        <v>5.5381315176871198</v>
      </c>
      <c r="AG21" s="91">
        <v>0</v>
      </c>
      <c r="AH21" s="91">
        <v>9874.8811860294609</v>
      </c>
      <c r="AI21" s="91">
        <v>261.90383260664498</v>
      </c>
      <c r="AJ21" s="91">
        <v>740.70915485681701</v>
      </c>
      <c r="AK21" s="91">
        <v>10.0007654674821</v>
      </c>
      <c r="AL21" s="91">
        <v>45502.649173101301</v>
      </c>
      <c r="AM21" s="91">
        <v>0</v>
      </c>
      <c r="AN21" s="91">
        <v>0</v>
      </c>
      <c r="AO21" s="91">
        <v>0</v>
      </c>
      <c r="AP21" s="91">
        <v>5.26535392146915E-2</v>
      </c>
      <c r="AQ21" s="91">
        <v>78.928046547286399</v>
      </c>
      <c r="AR21" s="91">
        <v>0</v>
      </c>
      <c r="AS21" s="91">
        <v>11927.1905464342</v>
      </c>
      <c r="AT21" s="91">
        <v>0</v>
      </c>
      <c r="AU21" s="91">
        <v>0</v>
      </c>
      <c r="AV21" s="91">
        <v>0</v>
      </c>
      <c r="AW21" s="91">
        <v>0</v>
      </c>
      <c r="AX21" s="91">
        <v>0</v>
      </c>
      <c r="AY21" s="91">
        <v>0</v>
      </c>
      <c r="AZ21" s="91">
        <v>0</v>
      </c>
      <c r="BA21" s="91">
        <v>0</v>
      </c>
      <c r="BB21" s="91">
        <v>0</v>
      </c>
      <c r="BC21" s="91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1641.8219610004901</v>
      </c>
      <c r="BL21" s="91">
        <v>0</v>
      </c>
      <c r="BM21" s="91">
        <v>0</v>
      </c>
      <c r="BN21" s="91">
        <v>0</v>
      </c>
      <c r="BO21" s="91">
        <v>0</v>
      </c>
      <c r="BP21" s="91">
        <v>11447.769867159501</v>
      </c>
      <c r="BQ21" s="91">
        <v>0</v>
      </c>
      <c r="BR21" s="91">
        <v>146.98401269406901</v>
      </c>
      <c r="BS21" s="91">
        <v>1882.37257985154</v>
      </c>
      <c r="BT21" s="91">
        <v>0</v>
      </c>
      <c r="BU21" s="91">
        <v>3079.3721100745702</v>
      </c>
      <c r="BV21" s="91">
        <v>38738.101808671803</v>
      </c>
      <c r="BW21" s="91">
        <v>1386.8682414990301</v>
      </c>
      <c r="BY21" s="49">
        <f t="shared" si="0"/>
        <v>2.731252560232223E-3</v>
      </c>
      <c r="BZ21" s="49">
        <f t="shared" si="1"/>
        <v>2.7000904822354352E-3</v>
      </c>
      <c r="CA21" s="49">
        <f t="shared" si="2"/>
        <v>2.7304775175366314E-3</v>
      </c>
      <c r="CB21" s="49">
        <f t="shared" si="3"/>
        <v>2.7274180838941196E-3</v>
      </c>
      <c r="CC21" s="49">
        <f t="shared" si="4"/>
        <v>2.723187513771692E-3</v>
      </c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</row>
    <row r="22" spans="1:126" x14ac:dyDescent="0.25">
      <c r="A22" s="42" t="s">
        <v>129</v>
      </c>
      <c r="H22" s="91">
        <v>53070.041632</v>
      </c>
      <c r="I22" s="91">
        <v>1.5318663351999999</v>
      </c>
      <c r="J22" s="91">
        <v>117.43690316</v>
      </c>
      <c r="K22" s="91">
        <v>1034.5761600000001</v>
      </c>
      <c r="L22" s="91">
        <v>4.5910753023000002</v>
      </c>
      <c r="M22" s="91"/>
      <c r="N22" s="91" t="s">
        <v>129</v>
      </c>
      <c r="O22" s="91">
        <v>5.8395673384074902</v>
      </c>
      <c r="P22" s="91">
        <v>5556.0155137246802</v>
      </c>
      <c r="Q22" s="91">
        <v>1.53600292394662</v>
      </c>
      <c r="R22" s="91">
        <v>1.53600292394662</v>
      </c>
      <c r="S22" s="91">
        <v>2.53590787761041</v>
      </c>
      <c r="T22" s="91">
        <v>0</v>
      </c>
      <c r="U22" s="91">
        <v>117.75757863962799</v>
      </c>
      <c r="V22" s="91">
        <v>0</v>
      </c>
      <c r="W22" s="91">
        <v>0</v>
      </c>
      <c r="X22" s="91">
        <v>0</v>
      </c>
      <c r="Y22" s="91">
        <v>5.3809922743706</v>
      </c>
      <c r="Z22" s="91">
        <v>0</v>
      </c>
      <c r="AA22" s="91">
        <v>12062.836224184301</v>
      </c>
      <c r="AB22" s="91">
        <v>0</v>
      </c>
      <c r="AC22" s="91">
        <v>0</v>
      </c>
      <c r="AD22" s="91">
        <v>0</v>
      </c>
      <c r="AE22" s="91">
        <v>0</v>
      </c>
      <c r="AF22" s="91">
        <v>2.6385674540363802</v>
      </c>
      <c r="AG22" s="91">
        <v>0</v>
      </c>
      <c r="AH22" s="91">
        <v>13986.082972808001</v>
      </c>
      <c r="AI22" s="91">
        <v>410.16476492023003</v>
      </c>
      <c r="AJ22" s="91">
        <v>1037.3964270762599</v>
      </c>
      <c r="AK22" s="91">
        <v>4.6035879466895899</v>
      </c>
      <c r="AL22" s="91">
        <v>63016.145343562697</v>
      </c>
      <c r="AM22" s="91">
        <v>0</v>
      </c>
      <c r="AN22" s="91">
        <v>0</v>
      </c>
      <c r="AO22" s="91">
        <v>0</v>
      </c>
      <c r="AP22" s="91">
        <v>6.4438466439039402E-2</v>
      </c>
      <c r="AQ22" s="91">
        <v>103.760115245401</v>
      </c>
      <c r="AR22" s="91">
        <v>0</v>
      </c>
      <c r="AS22" s="91">
        <v>15890.2053395393</v>
      </c>
      <c r="AT22" s="91">
        <v>0</v>
      </c>
      <c r="AU22" s="91">
        <v>0</v>
      </c>
      <c r="AV22" s="91">
        <v>0</v>
      </c>
      <c r="AW22" s="91">
        <v>0</v>
      </c>
      <c r="AX22" s="91">
        <v>0</v>
      </c>
      <c r="AY22" s="91">
        <v>0</v>
      </c>
      <c r="AZ22" s="91">
        <v>0</v>
      </c>
      <c r="BA22" s="91">
        <v>0</v>
      </c>
      <c r="BB22" s="91">
        <v>0</v>
      </c>
      <c r="BC22" s="91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2591.6265369622201</v>
      </c>
      <c r="BL22" s="91">
        <v>0</v>
      </c>
      <c r="BM22" s="91">
        <v>0</v>
      </c>
      <c r="BN22" s="91">
        <v>0</v>
      </c>
      <c r="BO22" s="91">
        <v>0</v>
      </c>
      <c r="BP22" s="91">
        <v>15848.161345185699</v>
      </c>
      <c r="BQ22" s="91">
        <v>0</v>
      </c>
      <c r="BR22" s="91">
        <v>193.67785701962401</v>
      </c>
      <c r="BS22" s="91">
        <v>2954.5903566103302</v>
      </c>
      <c r="BT22" s="91">
        <v>0</v>
      </c>
      <c r="BU22" s="91">
        <v>4056.21607245424</v>
      </c>
      <c r="BV22" s="91">
        <v>53214.934250235601</v>
      </c>
      <c r="BW22" s="91">
        <v>2141.2227548554001</v>
      </c>
      <c r="BY22" s="49">
        <f t="shared" si="0"/>
        <v>2.7302148967645419E-3</v>
      </c>
      <c r="BZ22" s="49">
        <f t="shared" si="1"/>
        <v>2.7003588051825477E-3</v>
      </c>
      <c r="CA22" s="49">
        <f t="shared" si="2"/>
        <v>2.7306193453610975E-3</v>
      </c>
      <c r="CB22" s="49">
        <f t="shared" si="3"/>
        <v>2.7260120475420817E-3</v>
      </c>
      <c r="CC22" s="49">
        <f t="shared" si="4"/>
        <v>2.7254278280561595E-3</v>
      </c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</row>
    <row r="23" spans="1:126" x14ac:dyDescent="0.25">
      <c r="A23" s="42" t="s">
        <v>22</v>
      </c>
      <c r="H23" s="91">
        <v>89003.712813999999</v>
      </c>
      <c r="I23" s="91">
        <v>2.2023627917000002</v>
      </c>
      <c r="J23" s="91">
        <v>180.50340247</v>
      </c>
      <c r="K23" s="91">
        <v>1477.1945745</v>
      </c>
      <c r="L23" s="91">
        <v>96.970163697999993</v>
      </c>
      <c r="M23" s="91"/>
      <c r="N23" s="91" t="s">
        <v>22</v>
      </c>
      <c r="O23" s="91">
        <v>8.9347220133332801</v>
      </c>
      <c r="P23" s="91">
        <v>11037.7489664847</v>
      </c>
      <c r="Q23" s="91">
        <v>2.2083061300550599</v>
      </c>
      <c r="R23" s="91">
        <v>2.2083061300550599</v>
      </c>
      <c r="S23" s="91">
        <v>3.6458488885894198</v>
      </c>
      <c r="T23" s="91">
        <v>0</v>
      </c>
      <c r="U23" s="91">
        <v>180.996153024569</v>
      </c>
      <c r="V23" s="91">
        <v>0</v>
      </c>
      <c r="W23" s="91">
        <v>0</v>
      </c>
      <c r="X23" s="91">
        <v>0</v>
      </c>
      <c r="Y23" s="91">
        <v>13.3300274448517</v>
      </c>
      <c r="Z23" s="91">
        <v>0</v>
      </c>
      <c r="AA23" s="91">
        <v>17531.532168411701</v>
      </c>
      <c r="AB23" s="91">
        <v>0</v>
      </c>
      <c r="AC23" s="91">
        <v>0</v>
      </c>
      <c r="AD23" s="91">
        <v>0</v>
      </c>
      <c r="AE23" s="91">
        <v>0</v>
      </c>
      <c r="AF23" s="91">
        <v>32.799286073657498</v>
      </c>
      <c r="AG23" s="91">
        <v>0</v>
      </c>
      <c r="AH23" s="91">
        <v>22274.949233759398</v>
      </c>
      <c r="AI23" s="91">
        <v>711.09203324641203</v>
      </c>
      <c r="AJ23" s="91">
        <v>1481.2255442278499</v>
      </c>
      <c r="AK23" s="91">
        <v>97.234073255057893</v>
      </c>
      <c r="AL23" s="91">
        <v>106288.384917629</v>
      </c>
      <c r="AM23" s="91">
        <v>0</v>
      </c>
      <c r="AN23" s="91">
        <v>0</v>
      </c>
      <c r="AO23" s="91">
        <v>0</v>
      </c>
      <c r="AP23" s="91">
        <v>0.107472401737463</v>
      </c>
      <c r="AQ23" s="91">
        <v>174.619025052045</v>
      </c>
      <c r="AR23" s="91">
        <v>0</v>
      </c>
      <c r="AS23" s="91">
        <v>26775.627780789699</v>
      </c>
      <c r="AT23" s="91">
        <v>0</v>
      </c>
      <c r="AU23" s="91">
        <v>0</v>
      </c>
      <c r="AV23" s="91">
        <v>0</v>
      </c>
      <c r="AW23" s="91">
        <v>0</v>
      </c>
      <c r="AX23" s="91">
        <v>0</v>
      </c>
      <c r="AY23" s="91">
        <v>0</v>
      </c>
      <c r="AZ23" s="91">
        <v>0</v>
      </c>
      <c r="BA23" s="91">
        <v>0</v>
      </c>
      <c r="BB23" s="91">
        <v>0</v>
      </c>
      <c r="BC23" s="91">
        <v>0</v>
      </c>
      <c r="BD23" s="91">
        <v>0</v>
      </c>
      <c r="BE23" s="91">
        <v>0</v>
      </c>
      <c r="BF23" s="91">
        <v>0</v>
      </c>
      <c r="BG23" s="91">
        <v>0</v>
      </c>
      <c r="BH23" s="91">
        <v>0</v>
      </c>
      <c r="BI23" s="91">
        <v>0</v>
      </c>
      <c r="BJ23" s="91">
        <v>0</v>
      </c>
      <c r="BK23" s="91">
        <v>6255.2159068113697</v>
      </c>
      <c r="BL23" s="91">
        <v>0</v>
      </c>
      <c r="BM23" s="91">
        <v>0</v>
      </c>
      <c r="BN23" s="91">
        <v>0</v>
      </c>
      <c r="BO23" s="91">
        <v>0</v>
      </c>
      <c r="BP23" s="91">
        <v>25236.0029053947</v>
      </c>
      <c r="BQ23" s="91">
        <v>0</v>
      </c>
      <c r="BR23" s="91">
        <v>268.292357056247</v>
      </c>
      <c r="BS23" s="91">
        <v>5645.87729761021</v>
      </c>
      <c r="BT23" s="91">
        <v>0</v>
      </c>
      <c r="BU23" s="91">
        <v>5900.1453065361602</v>
      </c>
      <c r="BV23" s="91">
        <v>89246.569796678697</v>
      </c>
      <c r="BW23" s="91">
        <v>4517.3970617673504</v>
      </c>
      <c r="BY23" s="49">
        <f t="shared" si="0"/>
        <v>2.7286163127399131E-3</v>
      </c>
      <c r="BZ23" s="49">
        <f t="shared" si="1"/>
        <v>2.6986191273564546E-3</v>
      </c>
      <c r="CA23" s="49">
        <f t="shared" si="2"/>
        <v>2.7298685112093425E-3</v>
      </c>
      <c r="CB23" s="49">
        <f t="shared" si="3"/>
        <v>2.7288007940418271E-3</v>
      </c>
      <c r="CC23" s="49">
        <f t="shared" si="4"/>
        <v>2.7215542079500822E-3</v>
      </c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</row>
    <row r="24" spans="1:126" x14ac:dyDescent="0.25">
      <c r="A24" s="42" t="s">
        <v>23</v>
      </c>
      <c r="H24" s="91">
        <v>68773.244808999996</v>
      </c>
      <c r="I24" s="91">
        <v>1.2717621342000001</v>
      </c>
      <c r="J24" s="91">
        <v>251.71469977000001</v>
      </c>
      <c r="K24" s="91">
        <v>921.18780731000004</v>
      </c>
      <c r="L24" s="91">
        <v>213.34548989000001</v>
      </c>
      <c r="M24" s="91"/>
      <c r="N24" s="91" t="s">
        <v>23</v>
      </c>
      <c r="O24" s="91">
        <v>6.2061115244224503</v>
      </c>
      <c r="P24" s="91">
        <v>6109.4604722389004</v>
      </c>
      <c r="Q24" s="91">
        <v>1.2751956072899699</v>
      </c>
      <c r="R24" s="91">
        <v>1.2751956072899699</v>
      </c>
      <c r="S24" s="91">
        <v>2.10529301976884</v>
      </c>
      <c r="T24" s="91">
        <v>0</v>
      </c>
      <c r="U24" s="91">
        <v>252.4025440655</v>
      </c>
      <c r="V24" s="91">
        <v>0</v>
      </c>
      <c r="W24" s="91">
        <v>0</v>
      </c>
      <c r="X24" s="91">
        <v>0</v>
      </c>
      <c r="Y24" s="91">
        <v>6.2414190635218798</v>
      </c>
      <c r="Z24" s="91">
        <v>0</v>
      </c>
      <c r="AA24" s="91">
        <v>11121.338033301799</v>
      </c>
      <c r="AB24" s="91">
        <v>0</v>
      </c>
      <c r="AC24" s="91">
        <v>0</v>
      </c>
      <c r="AD24" s="91">
        <v>0</v>
      </c>
      <c r="AE24" s="91">
        <v>0</v>
      </c>
      <c r="AF24" s="91">
        <v>72.201985134489604</v>
      </c>
      <c r="AG24" s="91">
        <v>0</v>
      </c>
      <c r="AH24" s="91">
        <v>19175.063212868899</v>
      </c>
      <c r="AI24" s="91">
        <v>685.29248138322396</v>
      </c>
      <c r="AJ24" s="91">
        <v>923.69832086221697</v>
      </c>
      <c r="AK24" s="91">
        <v>213.927736201816</v>
      </c>
      <c r="AL24" s="91">
        <v>78805.708997282694</v>
      </c>
      <c r="AM24" s="91">
        <v>0</v>
      </c>
      <c r="AN24" s="91">
        <v>0</v>
      </c>
      <c r="AO24" s="91">
        <v>0</v>
      </c>
      <c r="AP24" s="91">
        <v>9.0846617112022299E-2</v>
      </c>
      <c r="AQ24" s="91">
        <v>124.88066678506</v>
      </c>
      <c r="AR24" s="91">
        <v>0</v>
      </c>
      <c r="AS24" s="91">
        <v>20731.157275576599</v>
      </c>
      <c r="AT24" s="91">
        <v>0</v>
      </c>
      <c r="AU24" s="91">
        <v>0</v>
      </c>
      <c r="AV24" s="91">
        <v>0</v>
      </c>
      <c r="AW24" s="91">
        <v>0</v>
      </c>
      <c r="AX24" s="91">
        <v>0</v>
      </c>
      <c r="AY24" s="91">
        <v>0</v>
      </c>
      <c r="AZ24" s="91">
        <v>0</v>
      </c>
      <c r="BA24" s="91">
        <v>0</v>
      </c>
      <c r="BB24" s="91">
        <v>0</v>
      </c>
      <c r="BC24" s="91">
        <v>0</v>
      </c>
      <c r="BD24" s="91">
        <v>0</v>
      </c>
      <c r="BE24" s="91">
        <v>0</v>
      </c>
      <c r="BF24" s="91">
        <v>0</v>
      </c>
      <c r="BG24" s="91">
        <v>0</v>
      </c>
      <c r="BH24" s="91">
        <v>0</v>
      </c>
      <c r="BI24" s="91">
        <v>0</v>
      </c>
      <c r="BJ24" s="91">
        <v>0</v>
      </c>
      <c r="BK24" s="91">
        <v>3544.3574694717299</v>
      </c>
      <c r="BL24" s="91">
        <v>0</v>
      </c>
      <c r="BM24" s="91">
        <v>0</v>
      </c>
      <c r="BN24" s="91">
        <v>0</v>
      </c>
      <c r="BO24" s="91">
        <v>0</v>
      </c>
      <c r="BP24" s="91">
        <v>19593.941454102001</v>
      </c>
      <c r="BQ24" s="91">
        <v>0</v>
      </c>
      <c r="BR24" s="91">
        <v>169.98810338531601</v>
      </c>
      <c r="BS24" s="91">
        <v>3939.4919907538401</v>
      </c>
      <c r="BT24" s="91">
        <v>0</v>
      </c>
      <c r="BU24" s="91">
        <v>3660.87052980306</v>
      </c>
      <c r="BV24" s="91">
        <v>68960.864725937907</v>
      </c>
      <c r="BW24" s="91">
        <v>3515.9691381286498</v>
      </c>
      <c r="BY24" s="49">
        <f t="shared" si="0"/>
        <v>2.7280945876405377E-3</v>
      </c>
      <c r="BZ24" s="49">
        <f t="shared" si="1"/>
        <v>2.6997761591083273E-3</v>
      </c>
      <c r="CA24" s="49">
        <f t="shared" si="2"/>
        <v>2.7326345903854301E-3</v>
      </c>
      <c r="CB24" s="49">
        <f t="shared" si="3"/>
        <v>2.7253004569697823E-3</v>
      </c>
      <c r="CC24" s="49">
        <f t="shared" si="4"/>
        <v>2.7291240706152106E-3</v>
      </c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</row>
    <row r="25" spans="1:126" x14ac:dyDescent="0.25">
      <c r="A25" s="42" t="s">
        <v>24</v>
      </c>
      <c r="H25" s="91">
        <v>32172.445384999999</v>
      </c>
      <c r="I25" s="91">
        <v>0.67767293679999996</v>
      </c>
      <c r="J25" s="91">
        <v>33.428951419999997</v>
      </c>
      <c r="K25" s="91">
        <v>479.82435320000002</v>
      </c>
      <c r="L25" s="91">
        <v>137.66150325000001</v>
      </c>
      <c r="M25" s="91"/>
      <c r="N25" s="91" t="s">
        <v>24</v>
      </c>
      <c r="O25" s="91">
        <v>3.1673701147355802</v>
      </c>
      <c r="P25" s="91">
        <v>3300.8791103702401</v>
      </c>
      <c r="Q25" s="91">
        <v>0.67950194875002501</v>
      </c>
      <c r="R25" s="91">
        <v>0.67950194875002501</v>
      </c>
      <c r="S25" s="91">
        <v>1.1218349059409001</v>
      </c>
      <c r="T25" s="91">
        <v>0</v>
      </c>
      <c r="U25" s="91">
        <v>33.520231466736099</v>
      </c>
      <c r="V25" s="91">
        <v>0</v>
      </c>
      <c r="W25" s="91">
        <v>0</v>
      </c>
      <c r="X25" s="91">
        <v>0</v>
      </c>
      <c r="Y25" s="91">
        <v>3.88398188456924</v>
      </c>
      <c r="Z25" s="91">
        <v>0</v>
      </c>
      <c r="AA25" s="91">
        <v>5596.9249591706703</v>
      </c>
      <c r="AB25" s="91">
        <v>0</v>
      </c>
      <c r="AC25" s="91">
        <v>0</v>
      </c>
      <c r="AD25" s="91">
        <v>0</v>
      </c>
      <c r="AE25" s="91">
        <v>0</v>
      </c>
      <c r="AF25" s="91">
        <v>44.959655794782797</v>
      </c>
      <c r="AG25" s="91">
        <v>0</v>
      </c>
      <c r="AH25" s="91">
        <v>8960.4729913814299</v>
      </c>
      <c r="AI25" s="91">
        <v>174.339485056803</v>
      </c>
      <c r="AJ25" s="91">
        <v>481.13306303092202</v>
      </c>
      <c r="AK25" s="91">
        <v>138.03632515873699</v>
      </c>
      <c r="AL25" s="91">
        <v>37489.208970827298</v>
      </c>
      <c r="AM25" s="91">
        <v>0</v>
      </c>
      <c r="AN25" s="91">
        <v>0</v>
      </c>
      <c r="AO25" s="91">
        <v>0</v>
      </c>
      <c r="AP25" s="91">
        <v>4.4568965674509603E-2</v>
      </c>
      <c r="AQ25" s="91">
        <v>70.745145462964999</v>
      </c>
      <c r="AR25" s="91">
        <v>0</v>
      </c>
      <c r="AS25" s="91">
        <v>9975.27454522064</v>
      </c>
      <c r="AT25" s="91">
        <v>0</v>
      </c>
      <c r="AU25" s="91">
        <v>0</v>
      </c>
      <c r="AV25" s="91">
        <v>0</v>
      </c>
      <c r="AW25" s="91">
        <v>0</v>
      </c>
      <c r="AX25" s="91">
        <v>0</v>
      </c>
      <c r="AY25" s="91">
        <v>0</v>
      </c>
      <c r="AZ25" s="91">
        <v>0</v>
      </c>
      <c r="BA25" s="91">
        <v>0</v>
      </c>
      <c r="BB25" s="91">
        <v>0</v>
      </c>
      <c r="BC25" s="91">
        <v>0</v>
      </c>
      <c r="BD25" s="91">
        <v>0</v>
      </c>
      <c r="BE25" s="91">
        <v>0</v>
      </c>
      <c r="BF25" s="91">
        <v>0</v>
      </c>
      <c r="BG25" s="91">
        <v>0</v>
      </c>
      <c r="BH25" s="91">
        <v>0</v>
      </c>
      <c r="BI25" s="91">
        <v>0</v>
      </c>
      <c r="BJ25" s="91">
        <v>0</v>
      </c>
      <c r="BK25" s="91">
        <v>2046.14485662369</v>
      </c>
      <c r="BL25" s="91">
        <v>0</v>
      </c>
      <c r="BM25" s="91">
        <v>0</v>
      </c>
      <c r="BN25" s="91">
        <v>0</v>
      </c>
      <c r="BO25" s="91">
        <v>0</v>
      </c>
      <c r="BP25" s="91">
        <v>8997.5557922665193</v>
      </c>
      <c r="BQ25" s="91">
        <v>0</v>
      </c>
      <c r="BR25" s="91">
        <v>86.691861743701807</v>
      </c>
      <c r="BS25" s="91">
        <v>1551.44817249682</v>
      </c>
      <c r="BT25" s="91">
        <v>0</v>
      </c>
      <c r="BU25" s="91">
        <v>1874.6505573458501</v>
      </c>
      <c r="BV25" s="91">
        <v>32260.196772212901</v>
      </c>
      <c r="BW25" s="91">
        <v>1591.7230729016101</v>
      </c>
      <c r="BY25" s="49">
        <f t="shared" si="0"/>
        <v>2.7275324011837481E-3</v>
      </c>
      <c r="BZ25" s="49">
        <f t="shared" si="1"/>
        <v>2.6989597056387132E-3</v>
      </c>
      <c r="CA25" s="49">
        <f t="shared" si="2"/>
        <v>2.7305686495894986E-3</v>
      </c>
      <c r="CB25" s="49">
        <f t="shared" si="3"/>
        <v>2.7274768823092703E-3</v>
      </c>
      <c r="CC25" s="49">
        <f t="shared" si="4"/>
        <v>2.7227794255325058E-3</v>
      </c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</row>
    <row r="26" spans="1:126" x14ac:dyDescent="0.25">
      <c r="A26" s="42" t="s">
        <v>25</v>
      </c>
      <c r="H26" s="91">
        <v>65763.623173999993</v>
      </c>
      <c r="I26" s="91">
        <v>1.3791181849</v>
      </c>
      <c r="J26" s="91">
        <v>170.00489081000001</v>
      </c>
      <c r="K26" s="91">
        <v>922.17126406</v>
      </c>
      <c r="L26" s="91">
        <v>157.64855926999999</v>
      </c>
      <c r="M26" s="91"/>
      <c r="N26" s="91" t="s">
        <v>25</v>
      </c>
      <c r="O26" s="91">
        <v>6.4636825710724901</v>
      </c>
      <c r="P26" s="91">
        <v>6286.1664601868897</v>
      </c>
      <c r="Q26" s="91">
        <v>1.3828370890505799</v>
      </c>
      <c r="R26" s="91">
        <v>1.3828370890505799</v>
      </c>
      <c r="S26" s="91">
        <v>2.28301569482299</v>
      </c>
      <c r="T26" s="91">
        <v>0</v>
      </c>
      <c r="U26" s="91">
        <v>170.46914621679301</v>
      </c>
      <c r="V26" s="91">
        <v>0</v>
      </c>
      <c r="W26" s="91">
        <v>0</v>
      </c>
      <c r="X26" s="91">
        <v>0</v>
      </c>
      <c r="Y26" s="91">
        <v>6.7638849827097003</v>
      </c>
      <c r="Z26" s="91">
        <v>0</v>
      </c>
      <c r="AA26" s="91">
        <v>11607.202561624399</v>
      </c>
      <c r="AB26" s="91">
        <v>0</v>
      </c>
      <c r="AC26" s="91">
        <v>0</v>
      </c>
      <c r="AD26" s="91">
        <v>0</v>
      </c>
      <c r="AE26" s="91">
        <v>0</v>
      </c>
      <c r="AF26" s="91">
        <v>66.754763840572807</v>
      </c>
      <c r="AG26" s="91">
        <v>0</v>
      </c>
      <c r="AH26" s="91">
        <v>18145.581458966699</v>
      </c>
      <c r="AI26" s="91">
        <v>509.82090207247398</v>
      </c>
      <c r="AJ26" s="91">
        <v>924.68497954724296</v>
      </c>
      <c r="AK26" s="91">
        <v>158.07812409623</v>
      </c>
      <c r="AL26" s="91">
        <v>76179.669424759006</v>
      </c>
      <c r="AM26" s="91">
        <v>0</v>
      </c>
      <c r="AN26" s="91">
        <v>0</v>
      </c>
      <c r="AO26" s="91">
        <v>0</v>
      </c>
      <c r="AP26" s="91">
        <v>9.1191694468647597E-2</v>
      </c>
      <c r="AQ26" s="91">
        <v>129.589243388509</v>
      </c>
      <c r="AR26" s="91">
        <v>0</v>
      </c>
      <c r="AS26" s="91">
        <v>20193.4817897551</v>
      </c>
      <c r="AT26" s="91">
        <v>0</v>
      </c>
      <c r="AU26" s="91">
        <v>0</v>
      </c>
      <c r="AV26" s="91">
        <v>0</v>
      </c>
      <c r="AW26" s="91">
        <v>0</v>
      </c>
      <c r="AX26" s="91">
        <v>0</v>
      </c>
      <c r="AY26" s="91">
        <v>0</v>
      </c>
      <c r="AZ26" s="91">
        <v>0</v>
      </c>
      <c r="BA26" s="91">
        <v>0</v>
      </c>
      <c r="BB26" s="91">
        <v>0</v>
      </c>
      <c r="BC26" s="91">
        <v>0</v>
      </c>
      <c r="BD26" s="91">
        <v>0</v>
      </c>
      <c r="BE26" s="91">
        <v>0</v>
      </c>
      <c r="BF26" s="91">
        <v>0</v>
      </c>
      <c r="BG26" s="91">
        <v>0</v>
      </c>
      <c r="BH26" s="91">
        <v>0</v>
      </c>
      <c r="BI26" s="91">
        <v>0</v>
      </c>
      <c r="BJ26" s="91">
        <v>0</v>
      </c>
      <c r="BK26" s="91">
        <v>3713.4829485690302</v>
      </c>
      <c r="BL26" s="91">
        <v>0</v>
      </c>
      <c r="BM26" s="91">
        <v>0</v>
      </c>
      <c r="BN26" s="91">
        <v>0</v>
      </c>
      <c r="BO26" s="91">
        <v>0</v>
      </c>
      <c r="BP26" s="91">
        <v>18710.5332959919</v>
      </c>
      <c r="BQ26" s="91">
        <v>0</v>
      </c>
      <c r="BR26" s="91">
        <v>178.93060937715501</v>
      </c>
      <c r="BS26" s="91">
        <v>3475.4554011970699</v>
      </c>
      <c r="BT26" s="91">
        <v>0</v>
      </c>
      <c r="BU26" s="91">
        <v>3850.8374757777001</v>
      </c>
      <c r="BV26" s="91">
        <v>65943.044427983201</v>
      </c>
      <c r="BW26" s="91">
        <v>3177.8013632212901</v>
      </c>
      <c r="BY26" s="49">
        <f t="shared" si="0"/>
        <v>2.728275075545762E-3</v>
      </c>
      <c r="BZ26" s="49">
        <f t="shared" si="1"/>
        <v>2.6965811859333195E-3</v>
      </c>
      <c r="CA26" s="49">
        <f t="shared" si="2"/>
        <v>2.7308355929116148E-3</v>
      </c>
      <c r="CB26" s="49">
        <f t="shared" si="3"/>
        <v>2.7258662085998483E-3</v>
      </c>
      <c r="CC26" s="49">
        <f t="shared" si="4"/>
        <v>2.7248255754389952E-3</v>
      </c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</row>
    <row r="27" spans="1:126" x14ac:dyDescent="0.25">
      <c r="A27" s="42" t="s">
        <v>26</v>
      </c>
      <c r="H27" s="91">
        <v>13752.098411999999</v>
      </c>
      <c r="I27" s="91">
        <v>0.24061503540000001</v>
      </c>
      <c r="J27" s="91">
        <v>11.698512020000001</v>
      </c>
      <c r="K27" s="91">
        <v>372.18400661999999</v>
      </c>
      <c r="L27" s="91">
        <v>64.019156170000002</v>
      </c>
      <c r="M27" s="91"/>
      <c r="N27" s="91" t="s">
        <v>26</v>
      </c>
      <c r="O27" s="91">
        <v>1.45758862061467</v>
      </c>
      <c r="P27" s="91">
        <v>998.84458299232494</v>
      </c>
      <c r="Q27" s="91">
        <v>0.24126632179204099</v>
      </c>
      <c r="R27" s="91">
        <v>0.24126632179204099</v>
      </c>
      <c r="S27" s="91">
        <v>0.39831470631690302</v>
      </c>
      <c r="T27" s="91">
        <v>0</v>
      </c>
      <c r="U27" s="91">
        <v>11.7304277580581</v>
      </c>
      <c r="V27" s="91">
        <v>0</v>
      </c>
      <c r="W27" s="91">
        <v>0</v>
      </c>
      <c r="X27" s="91">
        <v>0</v>
      </c>
      <c r="Y27" s="91">
        <v>0.95772052628479298</v>
      </c>
      <c r="Z27" s="91">
        <v>0</v>
      </c>
      <c r="AA27" s="91">
        <v>2188.7371398391201</v>
      </c>
      <c r="AB27" s="91">
        <v>0</v>
      </c>
      <c r="AC27" s="91">
        <v>0</v>
      </c>
      <c r="AD27" s="91">
        <v>0</v>
      </c>
      <c r="AE27" s="91">
        <v>0</v>
      </c>
      <c r="AF27" s="91">
        <v>23.9029913708229</v>
      </c>
      <c r="AG27" s="91">
        <v>0</v>
      </c>
      <c r="AH27" s="91">
        <v>3941.6876496638602</v>
      </c>
      <c r="AI27" s="91">
        <v>51.970348712752099</v>
      </c>
      <c r="AJ27" s="91">
        <v>373.20125612063498</v>
      </c>
      <c r="AK27" s="91">
        <v>64.193134357327693</v>
      </c>
      <c r="AL27" s="91">
        <v>15542.9485607676</v>
      </c>
      <c r="AM27" s="91">
        <v>0</v>
      </c>
      <c r="AN27" s="91">
        <v>0</v>
      </c>
      <c r="AO27" s="91">
        <v>0</v>
      </c>
      <c r="AP27" s="91">
        <v>2.4982234565423801E-2</v>
      </c>
      <c r="AQ27" s="91">
        <v>28.418010171458899</v>
      </c>
      <c r="AR27" s="91">
        <v>0</v>
      </c>
      <c r="AS27" s="91">
        <v>4588.0155815033304</v>
      </c>
      <c r="AT27" s="91">
        <v>0</v>
      </c>
      <c r="AU27" s="91">
        <v>0</v>
      </c>
      <c r="AV27" s="91">
        <v>0</v>
      </c>
      <c r="AW27" s="91">
        <v>0</v>
      </c>
      <c r="AX27" s="91">
        <v>0</v>
      </c>
      <c r="AY27" s="91">
        <v>0</v>
      </c>
      <c r="AZ27" s="91">
        <v>0</v>
      </c>
      <c r="BA27" s="91">
        <v>0</v>
      </c>
      <c r="BB27" s="91">
        <v>0</v>
      </c>
      <c r="BC27" s="91">
        <v>0</v>
      </c>
      <c r="BD27" s="91">
        <v>0</v>
      </c>
      <c r="BE27" s="91">
        <v>0</v>
      </c>
      <c r="BF27" s="91">
        <v>0</v>
      </c>
      <c r="BG27" s="91">
        <v>0</v>
      </c>
      <c r="BH27" s="91">
        <v>0</v>
      </c>
      <c r="BI27" s="91">
        <v>0</v>
      </c>
      <c r="BJ27" s="91">
        <v>0</v>
      </c>
      <c r="BK27" s="91">
        <v>723.05335180517295</v>
      </c>
      <c r="BL27" s="91">
        <v>0</v>
      </c>
      <c r="BM27" s="91">
        <v>0</v>
      </c>
      <c r="BN27" s="91">
        <v>0</v>
      </c>
      <c r="BO27" s="91">
        <v>0</v>
      </c>
      <c r="BP27" s="91">
        <v>3767.51980181107</v>
      </c>
      <c r="BQ27" s="91">
        <v>0</v>
      </c>
      <c r="BR27" s="91">
        <v>34.719516930967998</v>
      </c>
      <c r="BS27" s="91">
        <v>449.72692937967798</v>
      </c>
      <c r="BT27" s="91">
        <v>0</v>
      </c>
      <c r="BU27" s="91">
        <v>715.76849323460897</v>
      </c>
      <c r="BV27" s="91">
        <v>13789.593803248499</v>
      </c>
      <c r="BW27" s="91">
        <v>566.319467637191</v>
      </c>
      <c r="BY27" s="49">
        <f t="shared" si="0"/>
        <v>2.7265214460493931E-3</v>
      </c>
      <c r="BZ27" s="49">
        <f t="shared" si="1"/>
        <v>2.7067568365305235E-3</v>
      </c>
      <c r="CA27" s="49">
        <f t="shared" si="2"/>
        <v>2.728187824531522E-3</v>
      </c>
      <c r="CB27" s="49">
        <f t="shared" si="3"/>
        <v>2.7331897194432676E-3</v>
      </c>
      <c r="CC27" s="49">
        <f t="shared" si="4"/>
        <v>2.7175957593958255E-3</v>
      </c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</row>
    <row r="28" spans="1:126" x14ac:dyDescent="0.25">
      <c r="A28" s="42" t="s">
        <v>27</v>
      </c>
      <c r="H28" s="91">
        <v>29676.784994000001</v>
      </c>
      <c r="I28" s="91">
        <v>0.43014156260000003</v>
      </c>
      <c r="J28" s="91">
        <v>42.943933921999999</v>
      </c>
      <c r="K28" s="91">
        <v>328.73205593</v>
      </c>
      <c r="L28" s="91">
        <v>125.98170945</v>
      </c>
      <c r="M28" s="91"/>
      <c r="N28" s="91" t="s">
        <v>27</v>
      </c>
      <c r="O28" s="91">
        <v>3.4488610939373499</v>
      </c>
      <c r="P28" s="91">
        <v>1959.8165094061501</v>
      </c>
      <c r="Q28" s="91">
        <v>0.43130039013542099</v>
      </c>
      <c r="R28" s="91">
        <v>0.43130039013542099</v>
      </c>
      <c r="S28" s="91">
        <v>0.71207021027265505</v>
      </c>
      <c r="T28" s="91">
        <v>0</v>
      </c>
      <c r="U28" s="91">
        <v>43.061136532322401</v>
      </c>
      <c r="V28" s="91">
        <v>0</v>
      </c>
      <c r="W28" s="91">
        <v>0</v>
      </c>
      <c r="X28" s="91">
        <v>0</v>
      </c>
      <c r="Y28" s="91">
        <v>1.9454727596977099</v>
      </c>
      <c r="Z28" s="91">
        <v>0</v>
      </c>
      <c r="AA28" s="91">
        <v>4338.3431760604999</v>
      </c>
      <c r="AB28" s="91">
        <v>0</v>
      </c>
      <c r="AC28" s="91">
        <v>0</v>
      </c>
      <c r="AD28" s="91">
        <v>0</v>
      </c>
      <c r="AE28" s="91">
        <v>0</v>
      </c>
      <c r="AF28" s="91">
        <v>46.461291909843098</v>
      </c>
      <c r="AG28" s="91">
        <v>0</v>
      </c>
      <c r="AH28" s="91">
        <v>8297.3514054274601</v>
      </c>
      <c r="AI28" s="91">
        <v>137.06798097030199</v>
      </c>
      <c r="AJ28" s="91">
        <v>329.62755895650702</v>
      </c>
      <c r="AK28" s="91">
        <v>126.324858165442</v>
      </c>
      <c r="AL28" s="91">
        <v>33096.699239956499</v>
      </c>
      <c r="AM28" s="91">
        <v>0</v>
      </c>
      <c r="AN28" s="91">
        <v>0</v>
      </c>
      <c r="AO28" s="91">
        <v>0</v>
      </c>
      <c r="AP28" s="91">
        <v>6.7848713578896297E-2</v>
      </c>
      <c r="AQ28" s="91">
        <v>53.650152310471199</v>
      </c>
      <c r="AR28" s="91">
        <v>0</v>
      </c>
      <c r="AS28" s="91">
        <v>10478.112078038601</v>
      </c>
      <c r="AT28" s="91">
        <v>0</v>
      </c>
      <c r="AU28" s="91">
        <v>0</v>
      </c>
      <c r="AV28" s="91">
        <v>0</v>
      </c>
      <c r="AW28" s="91">
        <v>0</v>
      </c>
      <c r="AX28" s="91">
        <v>0</v>
      </c>
      <c r="AY28" s="91">
        <v>0</v>
      </c>
      <c r="AZ28" s="91">
        <v>0</v>
      </c>
      <c r="BA28" s="91">
        <v>0</v>
      </c>
      <c r="BB28" s="91">
        <v>0</v>
      </c>
      <c r="BC28" s="91">
        <v>0</v>
      </c>
      <c r="BD28" s="91">
        <v>0</v>
      </c>
      <c r="BE28" s="91">
        <v>0</v>
      </c>
      <c r="BF28" s="91">
        <v>0</v>
      </c>
      <c r="BG28" s="91">
        <v>0</v>
      </c>
      <c r="BH28" s="91">
        <v>0</v>
      </c>
      <c r="BI28" s="91">
        <v>0</v>
      </c>
      <c r="BJ28" s="91">
        <v>0</v>
      </c>
      <c r="BK28" s="91">
        <v>1818.67751315493</v>
      </c>
      <c r="BL28" s="91">
        <v>0</v>
      </c>
      <c r="BM28" s="91">
        <v>0</v>
      </c>
      <c r="BN28" s="91">
        <v>0</v>
      </c>
      <c r="BO28" s="91">
        <v>0</v>
      </c>
      <c r="BP28" s="91">
        <v>7940.0145523350802</v>
      </c>
      <c r="BQ28" s="91">
        <v>0</v>
      </c>
      <c r="BR28" s="91">
        <v>62.549314474653698</v>
      </c>
      <c r="BS28" s="91">
        <v>975.28051403275504</v>
      </c>
      <c r="BT28" s="91">
        <v>0</v>
      </c>
      <c r="BU28" s="91">
        <v>1362.9986582906399</v>
      </c>
      <c r="BV28" s="91">
        <v>29757.699499991701</v>
      </c>
      <c r="BW28" s="91">
        <v>1210.72679278991</v>
      </c>
      <c r="BY28" s="49">
        <f t="shared" si="0"/>
        <v>2.7265253297504518E-3</v>
      </c>
      <c r="BZ28" s="49">
        <f t="shared" si="1"/>
        <v>2.694060830616787E-3</v>
      </c>
      <c r="CA28" s="49">
        <f t="shared" si="2"/>
        <v>2.7292006022382339E-3</v>
      </c>
      <c r="CB28" s="49">
        <f t="shared" si="3"/>
        <v>2.7241122681923749E-3</v>
      </c>
      <c r="CC28" s="49">
        <f t="shared" si="4"/>
        <v>2.723797898441664E-3</v>
      </c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</row>
    <row r="29" spans="1:126" x14ac:dyDescent="0.25">
      <c r="A29" s="42" t="s">
        <v>28</v>
      </c>
      <c r="H29" s="91">
        <v>24630.898177999999</v>
      </c>
      <c r="I29" s="91">
        <v>0.70106223239999998</v>
      </c>
      <c r="J29" s="91">
        <v>36.353018937999998</v>
      </c>
      <c r="K29" s="91">
        <v>456.66228568999998</v>
      </c>
      <c r="L29" s="91">
        <v>47.547746601999997</v>
      </c>
      <c r="M29" s="91"/>
      <c r="N29" s="91" t="s">
        <v>28</v>
      </c>
      <c r="O29" s="91">
        <v>2.7164003054717898</v>
      </c>
      <c r="P29" s="91">
        <v>2235.66610864007</v>
      </c>
      <c r="Q29" s="91">
        <v>0.70294933817837302</v>
      </c>
      <c r="R29" s="91">
        <v>0.70294933817837302</v>
      </c>
      <c r="S29" s="91">
        <v>1.16054857515501</v>
      </c>
      <c r="T29" s="91">
        <v>0</v>
      </c>
      <c r="U29" s="91">
        <v>36.452301190997503</v>
      </c>
      <c r="V29" s="91">
        <v>0</v>
      </c>
      <c r="W29" s="91">
        <v>0</v>
      </c>
      <c r="X29" s="91">
        <v>0</v>
      </c>
      <c r="Y29" s="91">
        <v>2.0271698795335902</v>
      </c>
      <c r="Z29" s="91">
        <v>0</v>
      </c>
      <c r="AA29" s="91">
        <v>5477.3738218998596</v>
      </c>
      <c r="AB29" s="91">
        <v>0</v>
      </c>
      <c r="AC29" s="91">
        <v>0</v>
      </c>
      <c r="AD29" s="91">
        <v>0</v>
      </c>
      <c r="AE29" s="91">
        <v>0</v>
      </c>
      <c r="AF29" s="91">
        <v>17.492749511507601</v>
      </c>
      <c r="AG29" s="91">
        <v>0</v>
      </c>
      <c r="AH29" s="91">
        <v>7078.6701223524797</v>
      </c>
      <c r="AI29" s="91">
        <v>139.36713161670099</v>
      </c>
      <c r="AJ29" s="91">
        <v>457.90501794075101</v>
      </c>
      <c r="AK29" s="91">
        <v>47.6770071656629</v>
      </c>
      <c r="AL29" s="91">
        <v>28856.048502455302</v>
      </c>
      <c r="AM29" s="91">
        <v>0</v>
      </c>
      <c r="AN29" s="91">
        <v>0</v>
      </c>
      <c r="AO29" s="91">
        <v>0</v>
      </c>
      <c r="AP29" s="91">
        <v>3.06981509193196E-2</v>
      </c>
      <c r="AQ29" s="91">
        <v>54.712850319923902</v>
      </c>
      <c r="AR29" s="91">
        <v>0</v>
      </c>
      <c r="AS29" s="91">
        <v>7341.9280451273899</v>
      </c>
      <c r="AT29" s="91">
        <v>0</v>
      </c>
      <c r="AU29" s="91">
        <v>0</v>
      </c>
      <c r="AV29" s="91">
        <v>0</v>
      </c>
      <c r="AW29" s="91">
        <v>0</v>
      </c>
      <c r="AX29" s="91">
        <v>0</v>
      </c>
      <c r="AY29" s="91">
        <v>0</v>
      </c>
      <c r="AZ29" s="91">
        <v>0</v>
      </c>
      <c r="BA29" s="91">
        <v>0</v>
      </c>
      <c r="BB29" s="91">
        <v>0</v>
      </c>
      <c r="BC29" s="91">
        <v>0</v>
      </c>
      <c r="BD29" s="91">
        <v>0</v>
      </c>
      <c r="BE29" s="91">
        <v>0</v>
      </c>
      <c r="BF29" s="91">
        <v>0</v>
      </c>
      <c r="BG29" s="91">
        <v>0</v>
      </c>
      <c r="BH29" s="91">
        <v>0</v>
      </c>
      <c r="BI29" s="91">
        <v>0</v>
      </c>
      <c r="BJ29" s="91">
        <v>0</v>
      </c>
      <c r="BK29" s="91">
        <v>1035.86655068612</v>
      </c>
      <c r="BL29" s="91">
        <v>0</v>
      </c>
      <c r="BM29" s="91">
        <v>0</v>
      </c>
      <c r="BN29" s="91">
        <v>0</v>
      </c>
      <c r="BO29" s="91">
        <v>0</v>
      </c>
      <c r="BP29" s="91">
        <v>7428.1627759901403</v>
      </c>
      <c r="BQ29" s="91">
        <v>0</v>
      </c>
      <c r="BR29" s="91">
        <v>87.835978718547906</v>
      </c>
      <c r="BS29" s="91">
        <v>1107.1788366140199</v>
      </c>
      <c r="BT29" s="91">
        <v>0</v>
      </c>
      <c r="BU29" s="91">
        <v>1840.1474462900501</v>
      </c>
      <c r="BV29" s="91">
        <v>24698.021668568101</v>
      </c>
      <c r="BW29" s="91">
        <v>953.72350406140799</v>
      </c>
      <c r="BY29" s="49">
        <f t="shared" si="0"/>
        <v>2.7251742946205306E-3</v>
      </c>
      <c r="BZ29" s="49">
        <f t="shared" si="1"/>
        <v>2.6917806881605346E-3</v>
      </c>
      <c r="CA29" s="49">
        <f t="shared" si="2"/>
        <v>2.7310593699750234E-3</v>
      </c>
      <c r="CB29" s="49">
        <f t="shared" si="3"/>
        <v>2.7213376048195216E-3</v>
      </c>
      <c r="CC29" s="49">
        <f t="shared" si="4"/>
        <v>2.7185423684719123E-3</v>
      </c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</row>
    <row r="30" spans="1:126" x14ac:dyDescent="0.25">
      <c r="A30" s="42" t="s">
        <v>29</v>
      </c>
      <c r="H30" s="91">
        <v>11424.66634</v>
      </c>
      <c r="I30" s="91">
        <v>0.29856588769999998</v>
      </c>
      <c r="J30" s="91">
        <v>19.387155955000001</v>
      </c>
      <c r="K30" s="91">
        <v>189.84418991999999</v>
      </c>
      <c r="L30" s="91">
        <v>23.803521972999999</v>
      </c>
      <c r="M30" s="91"/>
      <c r="N30" s="91" t="s">
        <v>29</v>
      </c>
      <c r="O30" s="91">
        <v>1.13977507782161</v>
      </c>
      <c r="P30" s="91">
        <v>1282.22990746</v>
      </c>
      <c r="Q30" s="91">
        <v>0.299371424547628</v>
      </c>
      <c r="R30" s="91">
        <v>0.299371424547628</v>
      </c>
      <c r="S30" s="91">
        <v>0.49436119687825397</v>
      </c>
      <c r="T30" s="91">
        <v>0</v>
      </c>
      <c r="U30" s="91">
        <v>19.4401720837757</v>
      </c>
      <c r="V30" s="91">
        <v>0</v>
      </c>
      <c r="W30" s="91">
        <v>0</v>
      </c>
      <c r="X30" s="91">
        <v>0</v>
      </c>
      <c r="Y30" s="91">
        <v>1.42852013087881</v>
      </c>
      <c r="Z30" s="91">
        <v>0</v>
      </c>
      <c r="AA30" s="91">
        <v>2340.2954947950302</v>
      </c>
      <c r="AB30" s="91">
        <v>0</v>
      </c>
      <c r="AC30" s="91">
        <v>0</v>
      </c>
      <c r="AD30" s="91">
        <v>0</v>
      </c>
      <c r="AE30" s="91">
        <v>0</v>
      </c>
      <c r="AF30" s="91">
        <v>7.8494918384563199</v>
      </c>
      <c r="AG30" s="91">
        <v>0</v>
      </c>
      <c r="AH30" s="91">
        <v>3091.2958400760699</v>
      </c>
      <c r="AI30" s="91">
        <v>79.927562385467098</v>
      </c>
      <c r="AJ30" s="91">
        <v>190.36234372559099</v>
      </c>
      <c r="AK30" s="91">
        <v>23.868302614795201</v>
      </c>
      <c r="AL30" s="91">
        <v>13559.319746799099</v>
      </c>
      <c r="AM30" s="91">
        <v>0</v>
      </c>
      <c r="AN30" s="91">
        <v>0</v>
      </c>
      <c r="AO30" s="91">
        <v>0</v>
      </c>
      <c r="AP30" s="91">
        <v>1.25980009121292E-2</v>
      </c>
      <c r="AQ30" s="91">
        <v>24.573671944972698</v>
      </c>
      <c r="AR30" s="91">
        <v>0</v>
      </c>
      <c r="AS30" s="91">
        <v>3366.9765556341799</v>
      </c>
      <c r="AT30" s="91">
        <v>0</v>
      </c>
      <c r="AU30" s="91">
        <v>0</v>
      </c>
      <c r="AV30" s="91">
        <v>0</v>
      </c>
      <c r="AW30" s="91">
        <v>0</v>
      </c>
      <c r="AX30" s="91">
        <v>0</v>
      </c>
      <c r="AY30" s="91">
        <v>0</v>
      </c>
      <c r="AZ30" s="91">
        <v>0</v>
      </c>
      <c r="BA30" s="91">
        <v>0</v>
      </c>
      <c r="BB30" s="91">
        <v>0</v>
      </c>
      <c r="BC30" s="91">
        <v>0</v>
      </c>
      <c r="BD30" s="91">
        <v>0</v>
      </c>
      <c r="BE30" s="91">
        <v>0</v>
      </c>
      <c r="BF30" s="91">
        <v>0</v>
      </c>
      <c r="BG30" s="91">
        <v>0</v>
      </c>
      <c r="BH30" s="91">
        <v>0</v>
      </c>
      <c r="BI30" s="91">
        <v>0</v>
      </c>
      <c r="BJ30" s="91">
        <v>0</v>
      </c>
      <c r="BK30" s="91">
        <v>658.66905525783704</v>
      </c>
      <c r="BL30" s="91">
        <v>0</v>
      </c>
      <c r="BM30" s="91">
        <v>0</v>
      </c>
      <c r="BN30" s="91">
        <v>0</v>
      </c>
      <c r="BO30" s="91">
        <v>0</v>
      </c>
      <c r="BP30" s="91">
        <v>3331.5442824103502</v>
      </c>
      <c r="BQ30" s="91">
        <v>0</v>
      </c>
      <c r="BR30" s="91">
        <v>37.1060705808517</v>
      </c>
      <c r="BS30" s="91">
        <v>643.28024282292995</v>
      </c>
      <c r="BT30" s="91">
        <v>0</v>
      </c>
      <c r="BU30" s="91">
        <v>792.28921832040703</v>
      </c>
      <c r="BV30" s="91">
        <v>11455.844024096499</v>
      </c>
      <c r="BW30" s="91">
        <v>543.76117455970905</v>
      </c>
      <c r="BY30" s="49">
        <f t="shared" si="0"/>
        <v>2.7289798378916539E-3</v>
      </c>
      <c r="BZ30" s="49">
        <f t="shared" si="1"/>
        <v>2.698020372767518E-3</v>
      </c>
      <c r="CA30" s="49">
        <f t="shared" si="2"/>
        <v>2.7346006241841751E-3</v>
      </c>
      <c r="CB30" s="49">
        <f t="shared" si="3"/>
        <v>2.729363515466801E-3</v>
      </c>
      <c r="CC30" s="49">
        <f t="shared" si="4"/>
        <v>2.7214729765066854E-3</v>
      </c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</row>
    <row r="31" spans="1:126" x14ac:dyDescent="0.25">
      <c r="A31" s="42" t="s">
        <v>30</v>
      </c>
      <c r="H31" s="91">
        <v>70144.374311000007</v>
      </c>
      <c r="I31" s="91">
        <v>1.9908120331000001</v>
      </c>
      <c r="J31" s="91">
        <v>171.15350000999999</v>
      </c>
      <c r="K31" s="91">
        <v>1245.2030832</v>
      </c>
      <c r="L31" s="91">
        <v>55.517162784</v>
      </c>
      <c r="M31" s="91"/>
      <c r="N31" s="91" t="s">
        <v>30</v>
      </c>
      <c r="O31" s="91">
        <v>7.6056560571032303</v>
      </c>
      <c r="P31" s="91">
        <v>6785.3637408769901</v>
      </c>
      <c r="Q31" s="91">
        <v>1.99618217137313</v>
      </c>
      <c r="R31" s="91">
        <v>1.99618217137313</v>
      </c>
      <c r="S31" s="91">
        <v>3.2956403461697401</v>
      </c>
      <c r="T31" s="91">
        <v>0</v>
      </c>
      <c r="U31" s="91">
        <v>171.62093560818599</v>
      </c>
      <c r="V31" s="91">
        <v>0</v>
      </c>
      <c r="W31" s="91">
        <v>0</v>
      </c>
      <c r="X31" s="91">
        <v>0</v>
      </c>
      <c r="Y31" s="91">
        <v>6.3566604379837601</v>
      </c>
      <c r="Z31" s="91">
        <v>0</v>
      </c>
      <c r="AA31" s="91">
        <v>15619.5582676713</v>
      </c>
      <c r="AB31" s="91">
        <v>0</v>
      </c>
      <c r="AC31" s="91">
        <v>0</v>
      </c>
      <c r="AD31" s="91">
        <v>0</v>
      </c>
      <c r="AE31" s="91">
        <v>0</v>
      </c>
      <c r="AF31" s="91">
        <v>19.649555497996499</v>
      </c>
      <c r="AG31" s="91">
        <v>0</v>
      </c>
      <c r="AH31" s="91">
        <v>19278.899657312599</v>
      </c>
      <c r="AI31" s="91">
        <v>546.53366357733</v>
      </c>
      <c r="AJ31" s="91">
        <v>1248.59720480391</v>
      </c>
      <c r="AK31" s="91">
        <v>55.6683749199441</v>
      </c>
      <c r="AL31" s="91">
        <v>82533.022053054199</v>
      </c>
      <c r="AM31" s="91">
        <v>0</v>
      </c>
      <c r="AN31" s="91">
        <v>0</v>
      </c>
      <c r="AO31" s="91">
        <v>0</v>
      </c>
      <c r="AP31" s="91">
        <v>8.42005612800477E-2</v>
      </c>
      <c r="AQ31" s="91">
        <v>141.673502556534</v>
      </c>
      <c r="AR31" s="91">
        <v>0</v>
      </c>
      <c r="AS31" s="91">
        <v>20656.776609146898</v>
      </c>
      <c r="AT31" s="91">
        <v>0</v>
      </c>
      <c r="AU31" s="91">
        <v>0</v>
      </c>
      <c r="AV31" s="91">
        <v>0</v>
      </c>
      <c r="AW31" s="91">
        <v>0</v>
      </c>
      <c r="AX31" s="91">
        <v>0</v>
      </c>
      <c r="AY31" s="91">
        <v>0</v>
      </c>
      <c r="AZ31" s="91">
        <v>0</v>
      </c>
      <c r="BA31" s="91">
        <v>0</v>
      </c>
      <c r="BB31" s="91">
        <v>0</v>
      </c>
      <c r="BC31" s="91">
        <v>0</v>
      </c>
      <c r="BD31" s="91">
        <v>0</v>
      </c>
      <c r="BE31" s="91">
        <v>0</v>
      </c>
      <c r="BF31" s="91">
        <v>0</v>
      </c>
      <c r="BG31" s="91">
        <v>0</v>
      </c>
      <c r="BH31" s="91">
        <v>0</v>
      </c>
      <c r="BI31" s="91">
        <v>0</v>
      </c>
      <c r="BJ31" s="91">
        <v>0</v>
      </c>
      <c r="BK31" s="91">
        <v>3130.8544485369498</v>
      </c>
      <c r="BL31" s="91">
        <v>0</v>
      </c>
      <c r="BM31" s="91">
        <v>0</v>
      </c>
      <c r="BN31" s="91">
        <v>0</v>
      </c>
      <c r="BO31" s="91">
        <v>0</v>
      </c>
      <c r="BP31" s="91">
        <v>21189.744987204402</v>
      </c>
      <c r="BQ31" s="91">
        <v>0</v>
      </c>
      <c r="BR31" s="91">
        <v>246.27251828182699</v>
      </c>
      <c r="BS31" s="91">
        <v>3754.5831960680098</v>
      </c>
      <c r="BT31" s="91">
        <v>0</v>
      </c>
      <c r="BU31" s="91">
        <v>5230.70524268588</v>
      </c>
      <c r="BV31" s="91">
        <v>70335.888786851603</v>
      </c>
      <c r="BW31" s="91">
        <v>2859.2133529750799</v>
      </c>
      <c r="BY31" s="49">
        <f t="shared" si="0"/>
        <v>2.7302898875749613E-3</v>
      </c>
      <c r="BZ31" s="49">
        <f t="shared" si="1"/>
        <v>2.6974612288071225E-3</v>
      </c>
      <c r="CA31" s="49">
        <f t="shared" si="2"/>
        <v>2.7310899172888047E-3</v>
      </c>
      <c r="CB31" s="49">
        <f t="shared" si="3"/>
        <v>2.7257574685629238E-3</v>
      </c>
      <c r="CC31" s="49">
        <f t="shared" si="4"/>
        <v>2.7237007145415374E-3</v>
      </c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</row>
    <row r="32" spans="1:126" x14ac:dyDescent="0.25">
      <c r="A32" s="42" t="s">
        <v>31</v>
      </c>
      <c r="H32" s="91">
        <v>24311.017455000001</v>
      </c>
      <c r="I32" s="91">
        <v>0.49555984850000001</v>
      </c>
      <c r="J32" s="91">
        <v>10.424638388</v>
      </c>
      <c r="K32" s="91">
        <v>2021.1893923</v>
      </c>
      <c r="L32" s="91">
        <v>176.19653528000001</v>
      </c>
      <c r="M32" s="91"/>
      <c r="N32" s="91" t="s">
        <v>31</v>
      </c>
      <c r="O32" s="91">
        <v>1.9468635888833199</v>
      </c>
      <c r="P32" s="91">
        <v>1591.9023235045599</v>
      </c>
      <c r="Q32" s="91">
        <v>0.49689644623234502</v>
      </c>
      <c r="R32" s="91">
        <v>0.49689644623234502</v>
      </c>
      <c r="S32" s="91">
        <v>0.820368104733874</v>
      </c>
      <c r="T32" s="91">
        <v>0</v>
      </c>
      <c r="U32" s="91">
        <v>10.4530352120389</v>
      </c>
      <c r="V32" s="91">
        <v>0</v>
      </c>
      <c r="W32" s="91">
        <v>0</v>
      </c>
      <c r="X32" s="91">
        <v>0</v>
      </c>
      <c r="Y32" s="91">
        <v>1.4513024644029699</v>
      </c>
      <c r="Z32" s="91">
        <v>0</v>
      </c>
      <c r="AA32" s="91">
        <v>3871.0562070177298</v>
      </c>
      <c r="AB32" s="91">
        <v>0</v>
      </c>
      <c r="AC32" s="91">
        <v>0</v>
      </c>
      <c r="AD32" s="91">
        <v>0</v>
      </c>
      <c r="AE32" s="91">
        <v>0</v>
      </c>
      <c r="AF32" s="91">
        <v>57.420336464771601</v>
      </c>
      <c r="AG32" s="91">
        <v>0</v>
      </c>
      <c r="AH32" s="91">
        <v>7393.5282811221696</v>
      </c>
      <c r="AI32" s="91">
        <v>71.250403349012501</v>
      </c>
      <c r="AJ32" s="91">
        <v>2026.7233799862199</v>
      </c>
      <c r="AK32" s="91">
        <v>176.67617783431501</v>
      </c>
      <c r="AL32" s="91">
        <v>27315.7929662637</v>
      </c>
      <c r="AM32" s="91">
        <v>0</v>
      </c>
      <c r="AN32" s="91">
        <v>0</v>
      </c>
      <c r="AO32" s="91">
        <v>0</v>
      </c>
      <c r="AP32" s="91">
        <v>2.2434696107712399E-2</v>
      </c>
      <c r="AQ32" s="91">
        <v>60.936159285371801</v>
      </c>
      <c r="AR32" s="91">
        <v>0</v>
      </c>
      <c r="AS32" s="91">
        <v>6902.7642983217502</v>
      </c>
      <c r="AT32" s="91">
        <v>0</v>
      </c>
      <c r="AU32" s="91">
        <v>0</v>
      </c>
      <c r="AV32" s="91">
        <v>0</v>
      </c>
      <c r="AW32" s="91">
        <v>0</v>
      </c>
      <c r="AX32" s="91">
        <v>0</v>
      </c>
      <c r="AY32" s="91">
        <v>0</v>
      </c>
      <c r="AZ32" s="91">
        <v>0</v>
      </c>
      <c r="BA32" s="91">
        <v>0</v>
      </c>
      <c r="BB32" s="91">
        <v>0</v>
      </c>
      <c r="BC32" s="91">
        <v>0</v>
      </c>
      <c r="BD32" s="91">
        <v>0</v>
      </c>
      <c r="BE32" s="91">
        <v>0</v>
      </c>
      <c r="BF32" s="91">
        <v>0</v>
      </c>
      <c r="BG32" s="91">
        <v>0</v>
      </c>
      <c r="BH32" s="91">
        <v>0</v>
      </c>
      <c r="BI32" s="91">
        <v>0</v>
      </c>
      <c r="BJ32" s="91">
        <v>0</v>
      </c>
      <c r="BK32" s="91">
        <v>754.45547398758401</v>
      </c>
      <c r="BL32" s="91">
        <v>0</v>
      </c>
      <c r="BM32" s="91">
        <v>0</v>
      </c>
      <c r="BN32" s="91">
        <v>0</v>
      </c>
      <c r="BO32" s="91">
        <v>0</v>
      </c>
      <c r="BP32" s="91">
        <v>7054.93726680292</v>
      </c>
      <c r="BQ32" s="91">
        <v>0</v>
      </c>
      <c r="BR32" s="91">
        <v>61.3682934687006</v>
      </c>
      <c r="BS32" s="91">
        <v>737.00602652731595</v>
      </c>
      <c r="BT32" s="91">
        <v>0</v>
      </c>
      <c r="BU32" s="91">
        <v>1308.44363949952</v>
      </c>
      <c r="BV32" s="91">
        <v>24377.3744426991</v>
      </c>
      <c r="BW32" s="91">
        <v>1058.8396736503</v>
      </c>
      <c r="BY32" s="49">
        <f t="shared" si="0"/>
        <v>2.729502696541858E-3</v>
      </c>
      <c r="BZ32" s="49">
        <f t="shared" si="1"/>
        <v>2.6971469468132525E-3</v>
      </c>
      <c r="CA32" s="49">
        <f t="shared" si="2"/>
        <v>2.7240104627118977E-3</v>
      </c>
      <c r="CB32" s="49">
        <f t="shared" si="3"/>
        <v>2.7379857163818523E-3</v>
      </c>
      <c r="CC32" s="49">
        <f t="shared" si="4"/>
        <v>2.7222019635788517E-3</v>
      </c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</row>
    <row r="33" spans="1:126" x14ac:dyDescent="0.25">
      <c r="A33" s="42" t="s">
        <v>32</v>
      </c>
      <c r="H33" s="91">
        <v>147951.12359999999</v>
      </c>
      <c r="I33" s="91">
        <v>4.3127268734999999</v>
      </c>
      <c r="J33" s="91">
        <v>247.44028784</v>
      </c>
      <c r="K33" s="91">
        <v>3216.9640006</v>
      </c>
      <c r="L33" s="91">
        <v>105.07117469000001</v>
      </c>
      <c r="M33" s="91"/>
      <c r="N33" s="91" t="s">
        <v>32</v>
      </c>
      <c r="O33" s="91">
        <v>16.6562647325024</v>
      </c>
      <c r="P33" s="91">
        <v>14456.5691754911</v>
      </c>
      <c r="Q33" s="91">
        <v>4.3243686354711599</v>
      </c>
      <c r="R33" s="91">
        <v>4.3243686354711599</v>
      </c>
      <c r="S33" s="91">
        <v>7.1396611181666296</v>
      </c>
      <c r="T33" s="91">
        <v>0</v>
      </c>
      <c r="U33" s="91">
        <v>248.116422083667</v>
      </c>
      <c r="V33" s="91">
        <v>0</v>
      </c>
      <c r="W33" s="91">
        <v>0</v>
      </c>
      <c r="X33" s="91">
        <v>0</v>
      </c>
      <c r="Y33" s="91">
        <v>13.163656339211601</v>
      </c>
      <c r="Z33" s="91">
        <v>0</v>
      </c>
      <c r="AA33" s="91">
        <v>33959.160953920698</v>
      </c>
      <c r="AB33" s="91">
        <v>0</v>
      </c>
      <c r="AC33" s="91">
        <v>0</v>
      </c>
      <c r="AD33" s="91">
        <v>0</v>
      </c>
      <c r="AE33" s="91">
        <v>0</v>
      </c>
      <c r="AF33" s="91">
        <v>36.7879531325462</v>
      </c>
      <c r="AG33" s="91">
        <v>0</v>
      </c>
      <c r="AH33" s="91">
        <v>40137.923971130898</v>
      </c>
      <c r="AI33" s="91">
        <v>958.57156971490701</v>
      </c>
      <c r="AJ33" s="91">
        <v>3225.7331140349502</v>
      </c>
      <c r="AK33" s="91">
        <v>105.35708711788</v>
      </c>
      <c r="AL33" s="91">
        <v>174859.394898725</v>
      </c>
      <c r="AM33" s="91">
        <v>0</v>
      </c>
      <c r="AN33" s="91">
        <v>0</v>
      </c>
      <c r="AO33" s="91">
        <v>0</v>
      </c>
      <c r="AP33" s="91">
        <v>0.18733950807147001</v>
      </c>
      <c r="AQ33" s="91">
        <v>302.886633104206</v>
      </c>
      <c r="AR33" s="91">
        <v>0</v>
      </c>
      <c r="AS33" s="91">
        <v>44774.375270219301</v>
      </c>
      <c r="AT33" s="91">
        <v>0</v>
      </c>
      <c r="AU33" s="91">
        <v>0</v>
      </c>
      <c r="AV33" s="91">
        <v>0</v>
      </c>
      <c r="AW33" s="91">
        <v>0</v>
      </c>
      <c r="AX33" s="91">
        <v>0</v>
      </c>
      <c r="AY33" s="91">
        <v>0</v>
      </c>
      <c r="AZ33" s="91">
        <v>0</v>
      </c>
      <c r="BA33" s="91">
        <v>0</v>
      </c>
      <c r="BB33" s="91">
        <v>0</v>
      </c>
      <c r="BC33" s="91">
        <v>0</v>
      </c>
      <c r="BD33" s="91">
        <v>0</v>
      </c>
      <c r="BE33" s="91">
        <v>0</v>
      </c>
      <c r="BF33" s="91">
        <v>0</v>
      </c>
      <c r="BG33" s="91">
        <v>0</v>
      </c>
      <c r="BH33" s="91">
        <v>0</v>
      </c>
      <c r="BI33" s="91">
        <v>0</v>
      </c>
      <c r="BJ33" s="91">
        <v>0</v>
      </c>
      <c r="BK33" s="91">
        <v>6602.9761539295196</v>
      </c>
      <c r="BL33" s="91">
        <v>0</v>
      </c>
      <c r="BM33" s="91">
        <v>0</v>
      </c>
      <c r="BN33" s="91">
        <v>0</v>
      </c>
      <c r="BO33" s="91">
        <v>0</v>
      </c>
      <c r="BP33" s="91">
        <v>44337.058049039602</v>
      </c>
      <c r="BQ33" s="91">
        <v>0</v>
      </c>
      <c r="BR33" s="91">
        <v>551.81657774251403</v>
      </c>
      <c r="BS33" s="91">
        <v>7314.7273936579204</v>
      </c>
      <c r="BT33" s="91">
        <v>0</v>
      </c>
      <c r="BU33" s="91">
        <v>11423.380640609699</v>
      </c>
      <c r="BV33" s="91">
        <v>148355.058375744</v>
      </c>
      <c r="BW33" s="91">
        <v>5560.9703354269004</v>
      </c>
      <c r="BY33" s="49">
        <f t="shared" si="0"/>
        <v>2.7301906596944011E-3</v>
      </c>
      <c r="BZ33" s="49">
        <f t="shared" si="1"/>
        <v>2.6993969969890696E-3</v>
      </c>
      <c r="CA33" s="49">
        <f t="shared" si="2"/>
        <v>2.7325147799060518E-3</v>
      </c>
      <c r="CB33" s="49">
        <f t="shared" si="3"/>
        <v>2.7258972849291056E-3</v>
      </c>
      <c r="CC33" s="49">
        <f t="shared" si="4"/>
        <v>2.7211309735856964E-3</v>
      </c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</row>
    <row r="34" spans="1:126" x14ac:dyDescent="0.25">
      <c r="A34" s="42" t="s">
        <v>33</v>
      </c>
      <c r="H34" s="91">
        <v>91436.725122000003</v>
      </c>
      <c r="I34" s="91">
        <v>2.39402735</v>
      </c>
      <c r="J34" s="91">
        <v>212.16824112</v>
      </c>
      <c r="K34" s="91">
        <v>1435.6710230000001</v>
      </c>
      <c r="L34" s="91">
        <v>4.3812718203000003</v>
      </c>
      <c r="M34" s="91"/>
      <c r="N34" s="91" t="s">
        <v>33</v>
      </c>
      <c r="O34" s="91">
        <v>10.049616711201701</v>
      </c>
      <c r="P34" s="91">
        <v>10319.9941534189</v>
      </c>
      <c r="Q34" s="91">
        <v>2.4004889684456301</v>
      </c>
      <c r="R34" s="91">
        <v>2.4004889684456301</v>
      </c>
      <c r="S34" s="91">
        <v>3.9631314231154602</v>
      </c>
      <c r="T34" s="91">
        <v>0</v>
      </c>
      <c r="U34" s="91">
        <v>212.74770450442901</v>
      </c>
      <c r="V34" s="91">
        <v>0</v>
      </c>
      <c r="W34" s="91">
        <v>0</v>
      </c>
      <c r="X34" s="91">
        <v>0</v>
      </c>
      <c r="Y34" s="91">
        <v>11.3704707412238</v>
      </c>
      <c r="Z34" s="91">
        <v>0</v>
      </c>
      <c r="AA34" s="91">
        <v>19266.0707354228</v>
      </c>
      <c r="AB34" s="91">
        <v>0</v>
      </c>
      <c r="AC34" s="91">
        <v>0</v>
      </c>
      <c r="AD34" s="91">
        <v>0</v>
      </c>
      <c r="AE34" s="91">
        <v>0</v>
      </c>
      <c r="AF34" s="91">
        <v>3.08653914849716</v>
      </c>
      <c r="AG34" s="91">
        <v>0</v>
      </c>
      <c r="AH34" s="91">
        <v>22908.715891399999</v>
      </c>
      <c r="AI34" s="91">
        <v>745.15467050513803</v>
      </c>
      <c r="AJ34" s="91">
        <v>1439.5852362840001</v>
      </c>
      <c r="AK34" s="91">
        <v>4.39321380593569</v>
      </c>
      <c r="AL34" s="91">
        <v>108587.798103143</v>
      </c>
      <c r="AM34" s="91">
        <v>0</v>
      </c>
      <c r="AN34" s="91">
        <v>0</v>
      </c>
      <c r="AO34" s="91">
        <v>0</v>
      </c>
      <c r="AP34" s="91">
        <v>0.12610219035553899</v>
      </c>
      <c r="AQ34" s="91">
        <v>167.98328771919699</v>
      </c>
      <c r="AR34" s="91">
        <v>0</v>
      </c>
      <c r="AS34" s="91">
        <v>28134.622579619299</v>
      </c>
      <c r="AT34" s="91">
        <v>0</v>
      </c>
      <c r="AU34" s="91">
        <v>0</v>
      </c>
      <c r="AV34" s="91">
        <v>0</v>
      </c>
      <c r="AW34" s="91">
        <v>0</v>
      </c>
      <c r="AX34" s="91">
        <v>0</v>
      </c>
      <c r="AY34" s="91">
        <v>0</v>
      </c>
      <c r="AZ34" s="91">
        <v>0</v>
      </c>
      <c r="BA34" s="91">
        <v>0</v>
      </c>
      <c r="BB34" s="91">
        <v>0</v>
      </c>
      <c r="BC34" s="91">
        <v>0</v>
      </c>
      <c r="BD34" s="91">
        <v>0</v>
      </c>
      <c r="BE34" s="91">
        <v>0</v>
      </c>
      <c r="BF34" s="91">
        <v>0</v>
      </c>
      <c r="BG34" s="91">
        <v>0</v>
      </c>
      <c r="BH34" s="91">
        <v>0</v>
      </c>
      <c r="BI34" s="91">
        <v>0</v>
      </c>
      <c r="BJ34" s="91">
        <v>0</v>
      </c>
      <c r="BK34" s="91">
        <v>5718.32155083199</v>
      </c>
      <c r="BL34" s="91">
        <v>0</v>
      </c>
      <c r="BM34" s="91">
        <v>0</v>
      </c>
      <c r="BN34" s="91">
        <v>0</v>
      </c>
      <c r="BO34" s="91">
        <v>0</v>
      </c>
      <c r="BP34" s="91">
        <v>26405.7746793076</v>
      </c>
      <c r="BQ34" s="91">
        <v>0</v>
      </c>
      <c r="BR34" s="91">
        <v>296.55727763284102</v>
      </c>
      <c r="BS34" s="91">
        <v>5476.4179464353201</v>
      </c>
      <c r="BT34" s="91">
        <v>0</v>
      </c>
      <c r="BU34" s="91">
        <v>6425.1008134883105</v>
      </c>
      <c r="BV34" s="91">
        <v>91686.304826027699</v>
      </c>
      <c r="BW34" s="91">
        <v>4071.6170478292502</v>
      </c>
      <c r="BY34" s="49">
        <f t="shared" si="0"/>
        <v>2.7295345901189316E-3</v>
      </c>
      <c r="BZ34" s="49">
        <f t="shared" si="1"/>
        <v>2.6990579057628939E-3</v>
      </c>
      <c r="CA34" s="49">
        <f t="shared" si="2"/>
        <v>2.731150436889688E-3</v>
      </c>
      <c r="CB34" s="49">
        <f t="shared" si="3"/>
        <v>2.7263998654933987E-3</v>
      </c>
      <c r="CC34" s="49">
        <f t="shared" si="4"/>
        <v>2.7256892805322458E-3</v>
      </c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</row>
    <row r="35" spans="1:126" x14ac:dyDescent="0.25">
      <c r="A35" s="42" t="s">
        <v>34</v>
      </c>
      <c r="H35" s="91">
        <v>18804.407694000001</v>
      </c>
      <c r="I35" s="91">
        <v>0.16848467989999999</v>
      </c>
      <c r="J35" s="91">
        <v>22.544982937</v>
      </c>
      <c r="K35" s="91">
        <v>512.31834415000003</v>
      </c>
      <c r="L35" s="91">
        <v>113.17461804</v>
      </c>
      <c r="M35" s="91"/>
      <c r="N35" s="91" t="s">
        <v>34</v>
      </c>
      <c r="O35" s="91">
        <v>1.97033990311832</v>
      </c>
      <c r="P35" s="91">
        <v>877.01101016645998</v>
      </c>
      <c r="Q35" s="91">
        <v>0.168939690331914</v>
      </c>
      <c r="R35" s="91">
        <v>0.168939690331914</v>
      </c>
      <c r="S35" s="91">
        <v>0.27891191610311</v>
      </c>
      <c r="T35" s="91">
        <v>0</v>
      </c>
      <c r="U35" s="91">
        <v>22.606507018017101</v>
      </c>
      <c r="V35" s="91">
        <v>0</v>
      </c>
      <c r="W35" s="91">
        <v>0</v>
      </c>
      <c r="X35" s="91">
        <v>0</v>
      </c>
      <c r="Y35" s="91">
        <v>0.83606841457289205</v>
      </c>
      <c r="Z35" s="91">
        <v>0</v>
      </c>
      <c r="AA35" s="91">
        <v>2032.89897611061</v>
      </c>
      <c r="AB35" s="91">
        <v>0</v>
      </c>
      <c r="AC35" s="91">
        <v>0</v>
      </c>
      <c r="AD35" s="91">
        <v>0</v>
      </c>
      <c r="AE35" s="91">
        <v>0</v>
      </c>
      <c r="AF35" s="91">
        <v>51.416965760326697</v>
      </c>
      <c r="AG35" s="91">
        <v>0</v>
      </c>
      <c r="AH35" s="91">
        <v>5666.4384847390302</v>
      </c>
      <c r="AI35" s="91">
        <v>46.823502725027403</v>
      </c>
      <c r="AJ35" s="91">
        <v>513.72045933689299</v>
      </c>
      <c r="AK35" s="91">
        <v>113.48276218731399</v>
      </c>
      <c r="AL35" s="91">
        <v>20356.3060097995</v>
      </c>
      <c r="AM35" s="91">
        <v>0</v>
      </c>
      <c r="AN35" s="91">
        <v>0</v>
      </c>
      <c r="AO35" s="91">
        <v>0</v>
      </c>
      <c r="AP35" s="91">
        <v>4.3611931098254397E-2</v>
      </c>
      <c r="AQ35" s="91">
        <v>37.911831497445498</v>
      </c>
      <c r="AR35" s="91">
        <v>0</v>
      </c>
      <c r="AS35" s="91">
        <v>6697.0370456389701</v>
      </c>
      <c r="AT35" s="91">
        <v>0</v>
      </c>
      <c r="AU35" s="91">
        <v>0</v>
      </c>
      <c r="AV35" s="91">
        <v>0</v>
      </c>
      <c r="AW35" s="91">
        <v>0</v>
      </c>
      <c r="AX35" s="91">
        <v>0</v>
      </c>
      <c r="AY35" s="91">
        <v>0</v>
      </c>
      <c r="AZ35" s="91">
        <v>0</v>
      </c>
      <c r="BA35" s="91">
        <v>0</v>
      </c>
      <c r="BB35" s="91">
        <v>0</v>
      </c>
      <c r="BC35" s="91">
        <v>0</v>
      </c>
      <c r="BD35" s="91">
        <v>0</v>
      </c>
      <c r="BE35" s="91">
        <v>0</v>
      </c>
      <c r="BF35" s="91">
        <v>0</v>
      </c>
      <c r="BG35" s="91">
        <v>0</v>
      </c>
      <c r="BH35" s="91">
        <v>0</v>
      </c>
      <c r="BI35" s="91">
        <v>0</v>
      </c>
      <c r="BJ35" s="91">
        <v>0</v>
      </c>
      <c r="BK35" s="91">
        <v>1054.22161882567</v>
      </c>
      <c r="BL35" s="91">
        <v>0</v>
      </c>
      <c r="BM35" s="91">
        <v>0</v>
      </c>
      <c r="BN35" s="91">
        <v>0</v>
      </c>
      <c r="BO35" s="91">
        <v>0</v>
      </c>
      <c r="BP35" s="91">
        <v>4886.59479367724</v>
      </c>
      <c r="BQ35" s="91">
        <v>0</v>
      </c>
      <c r="BR35" s="91">
        <v>28.434876427983401</v>
      </c>
      <c r="BS35" s="91">
        <v>382.13236944008202</v>
      </c>
      <c r="BT35" s="91">
        <v>0</v>
      </c>
      <c r="BU35" s="91">
        <v>620.33045688341304</v>
      </c>
      <c r="BV35" s="91">
        <v>18855.656201546499</v>
      </c>
      <c r="BW35" s="91">
        <v>805.63127342889698</v>
      </c>
      <c r="BY35" s="49">
        <f t="shared" ref="BY35:BY51" si="5">(BV35-H35)/(H35+1E-50)</f>
        <v>2.7253454817856076E-3</v>
      </c>
      <c r="BZ35" s="49">
        <f t="shared" ref="BZ35:BZ51" si="6">(R35-I35)/(I35+1E-50)</f>
        <v>2.7006041865887788E-3</v>
      </c>
      <c r="CA35" s="49">
        <f t="shared" ref="CA35:CA51" si="7">(U35-J35)/(J35+1E-50)</f>
        <v>2.7289477747233009E-3</v>
      </c>
      <c r="CB35" s="49">
        <f t="shared" ref="CB35:CB51" si="8">(AJ35-K35)/(K35+1E-50)</f>
        <v>2.736804572592926E-3</v>
      </c>
      <c r="CC35" s="49">
        <f t="shared" ref="CC35:CC51" si="9">(AK35-L35)/(L35+1E-50)</f>
        <v>2.7227319398161064E-3</v>
      </c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</row>
    <row r="36" spans="1:126" x14ac:dyDescent="0.25">
      <c r="A36" s="42" t="s">
        <v>35</v>
      </c>
      <c r="H36" s="91">
        <v>109605.11423000001</v>
      </c>
      <c r="I36" s="91">
        <v>2.5922010555999999</v>
      </c>
      <c r="J36" s="91">
        <v>320.98433921999998</v>
      </c>
      <c r="K36" s="91">
        <v>3138.0938233000002</v>
      </c>
      <c r="L36" s="91">
        <v>91.261911875999999</v>
      </c>
      <c r="M36" s="91"/>
      <c r="N36" s="91" t="s">
        <v>35</v>
      </c>
      <c r="O36" s="91">
        <v>10.640250619631001</v>
      </c>
      <c r="P36" s="91">
        <v>12020.942783736</v>
      </c>
      <c r="Q36" s="91">
        <v>2.599193070278</v>
      </c>
      <c r="R36" s="91">
        <v>2.599193070278</v>
      </c>
      <c r="S36" s="91">
        <v>4.2912079063807198</v>
      </c>
      <c r="T36" s="91">
        <v>0</v>
      </c>
      <c r="U36" s="91">
        <v>321.86198953057999</v>
      </c>
      <c r="V36" s="91">
        <v>0</v>
      </c>
      <c r="W36" s="91">
        <v>0</v>
      </c>
      <c r="X36" s="91">
        <v>0</v>
      </c>
      <c r="Y36" s="91">
        <v>13.5238267313732</v>
      </c>
      <c r="Z36" s="91">
        <v>0</v>
      </c>
      <c r="AA36" s="91">
        <v>20923.466955269199</v>
      </c>
      <c r="AB36" s="91">
        <v>0</v>
      </c>
      <c r="AC36" s="91">
        <v>0</v>
      </c>
      <c r="AD36" s="91">
        <v>0</v>
      </c>
      <c r="AE36" s="91">
        <v>0</v>
      </c>
      <c r="AF36" s="91">
        <v>37.8989951974702</v>
      </c>
      <c r="AG36" s="91">
        <v>0</v>
      </c>
      <c r="AH36" s="91">
        <v>27772.497701660799</v>
      </c>
      <c r="AI36" s="91">
        <v>998.11228939525995</v>
      </c>
      <c r="AJ36" s="91">
        <v>3146.6770138506599</v>
      </c>
      <c r="AK36" s="91">
        <v>91.510403409886095</v>
      </c>
      <c r="AL36" s="91">
        <v>128994.35073706</v>
      </c>
      <c r="AM36" s="91">
        <v>0</v>
      </c>
      <c r="AN36" s="91">
        <v>0</v>
      </c>
      <c r="AO36" s="91">
        <v>0</v>
      </c>
      <c r="AP36" s="91">
        <v>0.129904864935079</v>
      </c>
      <c r="AQ36" s="91">
        <v>201.10548678532999</v>
      </c>
      <c r="AR36" s="91">
        <v>0</v>
      </c>
      <c r="AS36" s="91">
        <v>32540.482447570201</v>
      </c>
      <c r="AT36" s="91">
        <v>0</v>
      </c>
      <c r="AU36" s="91">
        <v>0</v>
      </c>
      <c r="AV36" s="91">
        <v>0</v>
      </c>
      <c r="AW36" s="91">
        <v>0</v>
      </c>
      <c r="AX36" s="91">
        <v>0</v>
      </c>
      <c r="AY36" s="91">
        <v>0</v>
      </c>
      <c r="AZ36" s="91">
        <v>0</v>
      </c>
      <c r="BA36" s="91">
        <v>0</v>
      </c>
      <c r="BB36" s="91">
        <v>0</v>
      </c>
      <c r="BC36" s="91">
        <v>0</v>
      </c>
      <c r="BD36" s="91">
        <v>0</v>
      </c>
      <c r="BE36" s="91">
        <v>0</v>
      </c>
      <c r="BF36" s="91">
        <v>0</v>
      </c>
      <c r="BG36" s="91">
        <v>0</v>
      </c>
      <c r="BH36" s="91">
        <v>0</v>
      </c>
      <c r="BI36" s="91">
        <v>0</v>
      </c>
      <c r="BJ36" s="91">
        <v>0</v>
      </c>
      <c r="BK36" s="91">
        <v>6558.0442805487301</v>
      </c>
      <c r="BL36" s="91">
        <v>0</v>
      </c>
      <c r="BM36" s="91">
        <v>0</v>
      </c>
      <c r="BN36" s="91">
        <v>0</v>
      </c>
      <c r="BO36" s="91">
        <v>0</v>
      </c>
      <c r="BP36" s="91">
        <v>31488.604124982201</v>
      </c>
      <c r="BQ36" s="91">
        <v>0</v>
      </c>
      <c r="BR36" s="91">
        <v>317.37440276651199</v>
      </c>
      <c r="BS36" s="91">
        <v>6832.0002368651903</v>
      </c>
      <c r="BT36" s="91">
        <v>0</v>
      </c>
      <c r="BU36" s="91">
        <v>6984.0119672679702</v>
      </c>
      <c r="BV36" s="91">
        <v>109904.261803601</v>
      </c>
      <c r="BW36" s="91">
        <v>5357.5247445900404</v>
      </c>
      <c r="BY36" s="49">
        <f t="shared" si="5"/>
        <v>2.7293213067890692E-3</v>
      </c>
      <c r="BZ36" s="49">
        <f t="shared" si="6"/>
        <v>2.6973273014047282E-3</v>
      </c>
      <c r="CA36" s="49">
        <f t="shared" si="7"/>
        <v>2.7342465140595992E-3</v>
      </c>
      <c r="CB36" s="49">
        <f t="shared" si="8"/>
        <v>2.7351605891865064E-3</v>
      </c>
      <c r="CC36" s="49">
        <f t="shared" si="9"/>
        <v>2.7228394494269183E-3</v>
      </c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</row>
    <row r="37" spans="1:126" x14ac:dyDescent="0.25">
      <c r="A37" s="42" t="s">
        <v>36</v>
      </c>
      <c r="H37" s="91">
        <v>38450.744572000003</v>
      </c>
      <c r="I37" s="91">
        <v>0.89509669579999995</v>
      </c>
      <c r="J37" s="91">
        <v>61.796081125999997</v>
      </c>
      <c r="K37" s="91">
        <v>2051.1321677000001</v>
      </c>
      <c r="L37" s="91">
        <v>80.940623348000003</v>
      </c>
      <c r="M37" s="91"/>
      <c r="N37" s="91" t="s">
        <v>36</v>
      </c>
      <c r="O37" s="91">
        <v>3.7962708864714498</v>
      </c>
      <c r="P37" s="91">
        <v>3359.8736703293398</v>
      </c>
      <c r="Q37" s="91">
        <v>0.89751232123299696</v>
      </c>
      <c r="R37" s="91">
        <v>0.89751232123299696</v>
      </c>
      <c r="S37" s="91">
        <v>1.4817820052150299</v>
      </c>
      <c r="T37" s="91">
        <v>0</v>
      </c>
      <c r="U37" s="91">
        <v>61.9646340946789</v>
      </c>
      <c r="V37" s="91">
        <v>0</v>
      </c>
      <c r="W37" s="91">
        <v>0</v>
      </c>
      <c r="X37" s="91">
        <v>0</v>
      </c>
      <c r="Y37" s="91">
        <v>3.5455993641535102</v>
      </c>
      <c r="Z37" s="91">
        <v>0</v>
      </c>
      <c r="AA37" s="91">
        <v>7107.9210028479301</v>
      </c>
      <c r="AB37" s="91">
        <v>0</v>
      </c>
      <c r="AC37" s="91">
        <v>0</v>
      </c>
      <c r="AD37" s="91">
        <v>0</v>
      </c>
      <c r="AE37" s="91">
        <v>0</v>
      </c>
      <c r="AF37" s="91">
        <v>44.966764923154599</v>
      </c>
      <c r="AG37" s="91">
        <v>0</v>
      </c>
      <c r="AH37" s="91">
        <v>10547.8786020105</v>
      </c>
      <c r="AI37" s="91">
        <v>192.245666986028</v>
      </c>
      <c r="AJ37" s="91">
        <v>2056.7473814063801</v>
      </c>
      <c r="AK37" s="91">
        <v>81.160742013385303</v>
      </c>
      <c r="AL37" s="91">
        <v>44310.9723624178</v>
      </c>
      <c r="AM37" s="91">
        <v>0</v>
      </c>
      <c r="AN37" s="91">
        <v>0</v>
      </c>
      <c r="AO37" s="91">
        <v>0</v>
      </c>
      <c r="AP37" s="91">
        <v>4.8216499491437699E-2</v>
      </c>
      <c r="AQ37" s="91">
        <v>83.097616519221603</v>
      </c>
      <c r="AR37" s="91">
        <v>0</v>
      </c>
      <c r="AS37" s="91">
        <v>11533.608103123401</v>
      </c>
      <c r="AT37" s="91">
        <v>0</v>
      </c>
      <c r="AU37" s="91">
        <v>0</v>
      </c>
      <c r="AV37" s="91">
        <v>0</v>
      </c>
      <c r="AW37" s="91">
        <v>0</v>
      </c>
      <c r="AX37" s="91">
        <v>0</v>
      </c>
      <c r="AY37" s="91">
        <v>0</v>
      </c>
      <c r="AZ37" s="91">
        <v>0</v>
      </c>
      <c r="BA37" s="91">
        <v>0</v>
      </c>
      <c r="BB37" s="91">
        <v>0</v>
      </c>
      <c r="BC37" s="91">
        <v>0</v>
      </c>
      <c r="BD37" s="91">
        <v>0</v>
      </c>
      <c r="BE37" s="91">
        <v>0</v>
      </c>
      <c r="BF37" s="91">
        <v>0</v>
      </c>
      <c r="BG37" s="91">
        <v>0</v>
      </c>
      <c r="BH37" s="91">
        <v>0</v>
      </c>
      <c r="BI37" s="91">
        <v>0</v>
      </c>
      <c r="BJ37" s="91">
        <v>0</v>
      </c>
      <c r="BK37" s="91">
        <v>1881.13239542823</v>
      </c>
      <c r="BL37" s="91">
        <v>0</v>
      </c>
      <c r="BM37" s="91">
        <v>0</v>
      </c>
      <c r="BN37" s="91">
        <v>0</v>
      </c>
      <c r="BO37" s="91">
        <v>0</v>
      </c>
      <c r="BP37" s="91">
        <v>11109.314342455</v>
      </c>
      <c r="BQ37" s="91">
        <v>0</v>
      </c>
      <c r="BR37" s="91">
        <v>107.62366374298399</v>
      </c>
      <c r="BS37" s="91">
        <v>1660.4441951336701</v>
      </c>
      <c r="BT37" s="91">
        <v>0</v>
      </c>
      <c r="BU37" s="91">
        <v>2368.82226376362</v>
      </c>
      <c r="BV37" s="91">
        <v>38555.696401615904</v>
      </c>
      <c r="BW37" s="91">
        <v>1647.95755093862</v>
      </c>
      <c r="BY37" s="49">
        <f t="shared" si="5"/>
        <v>2.7295135837844533E-3</v>
      </c>
      <c r="BZ37" s="49">
        <f t="shared" si="6"/>
        <v>2.698731259239002E-3</v>
      </c>
      <c r="CA37" s="49">
        <f t="shared" si="7"/>
        <v>2.7275672762359961E-3</v>
      </c>
      <c r="CB37" s="49">
        <f t="shared" si="8"/>
        <v>2.7376167147125075E-3</v>
      </c>
      <c r="CC37" s="49">
        <f t="shared" si="9"/>
        <v>2.7195079093832925E-3</v>
      </c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</row>
    <row r="38" spans="1:126" x14ac:dyDescent="0.25">
      <c r="A38" s="42" t="s">
        <v>37</v>
      </c>
      <c r="H38" s="91">
        <v>40180.292395999997</v>
      </c>
      <c r="I38" s="91">
        <v>0.95034699420000002</v>
      </c>
      <c r="J38" s="91">
        <v>59.086109446999998</v>
      </c>
      <c r="K38" s="91">
        <v>691.16696956999999</v>
      </c>
      <c r="L38" s="91">
        <v>111.47496158</v>
      </c>
      <c r="M38" s="91"/>
      <c r="N38" s="91" t="s">
        <v>37</v>
      </c>
      <c r="O38" s="91">
        <v>4.1108992832586404</v>
      </c>
      <c r="P38" s="91">
        <v>4036.0984481038499</v>
      </c>
      <c r="Q38" s="91">
        <v>0.95291165525321497</v>
      </c>
      <c r="R38" s="91">
        <v>0.95291165525321497</v>
      </c>
      <c r="S38" s="91">
        <v>1.5732337460341601</v>
      </c>
      <c r="T38" s="91">
        <v>0</v>
      </c>
      <c r="U38" s="91">
        <v>59.247521555430403</v>
      </c>
      <c r="V38" s="91">
        <v>0</v>
      </c>
      <c r="W38" s="91">
        <v>0</v>
      </c>
      <c r="X38" s="91">
        <v>0</v>
      </c>
      <c r="Y38" s="91">
        <v>4.2683187454712996</v>
      </c>
      <c r="Z38" s="91">
        <v>0</v>
      </c>
      <c r="AA38" s="91">
        <v>7760.6405167092398</v>
      </c>
      <c r="AB38" s="91">
        <v>0</v>
      </c>
      <c r="AC38" s="91">
        <v>0</v>
      </c>
      <c r="AD38" s="91">
        <v>0</v>
      </c>
      <c r="AE38" s="91">
        <v>0</v>
      </c>
      <c r="AF38" s="91">
        <v>38.051478728025799</v>
      </c>
      <c r="AG38" s="91">
        <v>0</v>
      </c>
      <c r="AH38" s="91">
        <v>11061.0608158173</v>
      </c>
      <c r="AI38" s="91">
        <v>249.046895047601</v>
      </c>
      <c r="AJ38" s="91">
        <v>693.04976520417597</v>
      </c>
      <c r="AK38" s="91">
        <v>111.77832714688201</v>
      </c>
      <c r="AL38" s="91">
        <v>47062.919185612598</v>
      </c>
      <c r="AM38" s="91">
        <v>0</v>
      </c>
      <c r="AN38" s="91">
        <v>0</v>
      </c>
      <c r="AO38" s="91">
        <v>0</v>
      </c>
      <c r="AP38" s="91">
        <v>5.3400954590410797E-2</v>
      </c>
      <c r="AQ38" s="91">
        <v>84.387131430110898</v>
      </c>
      <c r="AR38" s="91">
        <v>0</v>
      </c>
      <c r="AS38" s="91">
        <v>12366.147131035799</v>
      </c>
      <c r="AT38" s="91">
        <v>0</v>
      </c>
      <c r="AU38" s="91">
        <v>0</v>
      </c>
      <c r="AV38" s="91">
        <v>0</v>
      </c>
      <c r="AW38" s="91">
        <v>0</v>
      </c>
      <c r="AX38" s="91">
        <v>0</v>
      </c>
      <c r="AY38" s="91">
        <v>0</v>
      </c>
      <c r="AZ38" s="91">
        <v>0</v>
      </c>
      <c r="BA38" s="91">
        <v>0</v>
      </c>
      <c r="BB38" s="91">
        <v>0</v>
      </c>
      <c r="BC38" s="91">
        <v>0</v>
      </c>
      <c r="BD38" s="91">
        <v>0</v>
      </c>
      <c r="BE38" s="91">
        <v>0</v>
      </c>
      <c r="BF38" s="91">
        <v>0</v>
      </c>
      <c r="BG38" s="91">
        <v>0</v>
      </c>
      <c r="BH38" s="91">
        <v>0</v>
      </c>
      <c r="BI38" s="91">
        <v>0</v>
      </c>
      <c r="BJ38" s="91">
        <v>0</v>
      </c>
      <c r="BK38" s="91">
        <v>2222.8885930929</v>
      </c>
      <c r="BL38" s="91">
        <v>0</v>
      </c>
      <c r="BM38" s="91">
        <v>0</v>
      </c>
      <c r="BN38" s="91">
        <v>0</v>
      </c>
      <c r="BO38" s="91">
        <v>0</v>
      </c>
      <c r="BP38" s="91">
        <v>11490.2558660714</v>
      </c>
      <c r="BQ38" s="91">
        <v>0</v>
      </c>
      <c r="BR38" s="91">
        <v>124.94716391046801</v>
      </c>
      <c r="BS38" s="91">
        <v>1988.8935282545101</v>
      </c>
      <c r="BT38" s="91">
        <v>0</v>
      </c>
      <c r="BU38" s="91">
        <v>2607.1200436098402</v>
      </c>
      <c r="BV38" s="91">
        <v>40289.902742108803</v>
      </c>
      <c r="BW38" s="91">
        <v>1815.06800736079</v>
      </c>
      <c r="BY38" s="49">
        <f t="shared" si="5"/>
        <v>2.7279628786304657E-3</v>
      </c>
      <c r="BZ38" s="49">
        <f t="shared" si="6"/>
        <v>2.6986575102222344E-3</v>
      </c>
      <c r="CA38" s="49">
        <f t="shared" si="7"/>
        <v>2.7318114179643279E-3</v>
      </c>
      <c r="CB38" s="49">
        <f t="shared" si="8"/>
        <v>2.7240821929718846E-3</v>
      </c>
      <c r="CC38" s="49">
        <f t="shared" si="9"/>
        <v>2.721378528256295E-3</v>
      </c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</row>
    <row r="39" spans="1:126" x14ac:dyDescent="0.25">
      <c r="A39" s="42" t="s">
        <v>130</v>
      </c>
      <c r="H39" s="91">
        <v>131582.08205999999</v>
      </c>
      <c r="I39" s="91">
        <v>2.8642684746999998</v>
      </c>
      <c r="J39" s="91">
        <v>400.24326078000001</v>
      </c>
      <c r="K39" s="91">
        <v>4080.1517706999998</v>
      </c>
      <c r="L39" s="91">
        <v>373.05392711000002</v>
      </c>
      <c r="M39" s="91"/>
      <c r="N39" s="91" t="s">
        <v>130</v>
      </c>
      <c r="O39" s="91">
        <v>11.1522499065359</v>
      </c>
      <c r="P39" s="91">
        <v>11902.141510452</v>
      </c>
      <c r="Q39" s="91">
        <v>2.8720076154405101</v>
      </c>
      <c r="R39" s="91">
        <v>2.8720076154405101</v>
      </c>
      <c r="S39" s="91">
        <v>4.7409550660989703</v>
      </c>
      <c r="T39" s="91">
        <v>0</v>
      </c>
      <c r="U39" s="91">
        <v>401.33572444025299</v>
      </c>
      <c r="V39" s="91">
        <v>0</v>
      </c>
      <c r="W39" s="91">
        <v>0</v>
      </c>
      <c r="X39" s="91">
        <v>0</v>
      </c>
      <c r="Y39" s="91">
        <v>12.220419125984201</v>
      </c>
      <c r="Z39" s="91">
        <v>0</v>
      </c>
      <c r="AA39" s="91">
        <v>22964.020125567498</v>
      </c>
      <c r="AB39" s="91">
        <v>0</v>
      </c>
      <c r="AC39" s="91">
        <v>0</v>
      </c>
      <c r="AD39" s="91">
        <v>0</v>
      </c>
      <c r="AE39" s="91">
        <v>0</v>
      </c>
      <c r="AF39" s="91">
        <v>178.17143455499499</v>
      </c>
      <c r="AG39" s="91">
        <v>0</v>
      </c>
      <c r="AH39" s="91">
        <v>38169.950711146099</v>
      </c>
      <c r="AI39" s="91">
        <v>1064.3486134027701</v>
      </c>
      <c r="AJ39" s="91">
        <v>4091.3086825239998</v>
      </c>
      <c r="AK39" s="91">
        <v>374.07013437220297</v>
      </c>
      <c r="AL39" s="91">
        <v>151762.713773486</v>
      </c>
      <c r="AM39" s="91">
        <v>0</v>
      </c>
      <c r="AN39" s="91">
        <v>0</v>
      </c>
      <c r="AO39" s="91">
        <v>0</v>
      </c>
      <c r="AP39" s="91">
        <v>0.12694282953486799</v>
      </c>
      <c r="AQ39" s="91">
        <v>283.66929559294903</v>
      </c>
      <c r="AR39" s="91">
        <v>0</v>
      </c>
      <c r="AS39" s="91">
        <v>37294.2395460076</v>
      </c>
      <c r="AT39" s="91">
        <v>0</v>
      </c>
      <c r="AU39" s="91">
        <v>0</v>
      </c>
      <c r="AV39" s="91">
        <v>0</v>
      </c>
      <c r="AW39" s="91">
        <v>0</v>
      </c>
      <c r="AX39" s="91">
        <v>0</v>
      </c>
      <c r="AY39" s="91">
        <v>0</v>
      </c>
      <c r="AZ39" s="91">
        <v>0</v>
      </c>
      <c r="BA39" s="91">
        <v>0</v>
      </c>
      <c r="BB39" s="91">
        <v>0</v>
      </c>
      <c r="BC39" s="91">
        <v>0</v>
      </c>
      <c r="BD39" s="91">
        <v>0</v>
      </c>
      <c r="BE39" s="91">
        <v>0</v>
      </c>
      <c r="BF39" s="91">
        <v>0</v>
      </c>
      <c r="BG39" s="91">
        <v>0</v>
      </c>
      <c r="BH39" s="91">
        <v>0</v>
      </c>
      <c r="BI39" s="91">
        <v>0</v>
      </c>
      <c r="BJ39" s="91">
        <v>0</v>
      </c>
      <c r="BK39" s="91">
        <v>5833.0924635002502</v>
      </c>
      <c r="BL39" s="91">
        <v>0</v>
      </c>
      <c r="BM39" s="91">
        <v>0</v>
      </c>
      <c r="BN39" s="91">
        <v>0</v>
      </c>
      <c r="BO39" s="91">
        <v>0</v>
      </c>
      <c r="BP39" s="91">
        <v>38558.916891950597</v>
      </c>
      <c r="BQ39" s="91">
        <v>0</v>
      </c>
      <c r="BR39" s="91">
        <v>359.77613069715397</v>
      </c>
      <c r="BS39" s="91">
        <v>6967.7399573688999</v>
      </c>
      <c r="BT39" s="91">
        <v>0</v>
      </c>
      <c r="BU39" s="91">
        <v>7725.4437069686901</v>
      </c>
      <c r="BV39" s="91">
        <v>131941.17005340601</v>
      </c>
      <c r="BW39" s="91">
        <v>6627.8850520250298</v>
      </c>
      <c r="BY39" s="49">
        <f t="shared" si="5"/>
        <v>2.7290037350395555E-3</v>
      </c>
      <c r="BZ39" s="49">
        <f t="shared" si="6"/>
        <v>2.7019606607655332E-3</v>
      </c>
      <c r="CA39" s="49">
        <f t="shared" si="7"/>
        <v>2.7294992003712069E-3</v>
      </c>
      <c r="CB39" s="49">
        <f t="shared" si="8"/>
        <v>2.7344354943163937E-3</v>
      </c>
      <c r="CC39" s="49">
        <f t="shared" si="9"/>
        <v>2.7240224223757108E-3</v>
      </c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</row>
    <row r="40" spans="1:126" x14ac:dyDescent="0.25">
      <c r="A40" s="42" t="s">
        <v>39</v>
      </c>
      <c r="H40" s="91">
        <v>8435.8554003999998</v>
      </c>
      <c r="I40" s="91">
        <v>0.23214910729999999</v>
      </c>
      <c r="J40" s="91">
        <v>21.840110338999999</v>
      </c>
      <c r="K40" s="91">
        <v>158.59384978</v>
      </c>
      <c r="L40" s="91">
        <v>0.33382622249999999</v>
      </c>
      <c r="M40" s="91"/>
      <c r="N40" s="91" t="s">
        <v>39</v>
      </c>
      <c r="O40" s="91">
        <v>0.88426948475515199</v>
      </c>
      <c r="P40" s="91">
        <v>935.47568120559902</v>
      </c>
      <c r="Q40" s="91">
        <v>0.23277548065497</v>
      </c>
      <c r="R40" s="91">
        <v>0.23277548065497</v>
      </c>
      <c r="S40" s="91">
        <v>0.38423273549496501</v>
      </c>
      <c r="T40" s="91">
        <v>0</v>
      </c>
      <c r="U40" s="91">
        <v>21.899723147675999</v>
      </c>
      <c r="V40" s="91">
        <v>0</v>
      </c>
      <c r="W40" s="91">
        <v>0</v>
      </c>
      <c r="X40" s="91">
        <v>0</v>
      </c>
      <c r="Y40" s="91">
        <v>0.96029097011855602</v>
      </c>
      <c r="Z40" s="91">
        <v>0</v>
      </c>
      <c r="AA40" s="91">
        <v>1840.2659880814599</v>
      </c>
      <c r="AB40" s="91">
        <v>0</v>
      </c>
      <c r="AC40" s="91">
        <v>0</v>
      </c>
      <c r="AD40" s="91">
        <v>0</v>
      </c>
      <c r="AE40" s="91">
        <v>0</v>
      </c>
      <c r="AF40" s="91">
        <v>0.28311088987802902</v>
      </c>
      <c r="AG40" s="91">
        <v>0</v>
      </c>
      <c r="AH40" s="91">
        <v>2174.6530840697301</v>
      </c>
      <c r="AI40" s="91">
        <v>73.374859070862399</v>
      </c>
      <c r="AJ40" s="91">
        <v>159.025897132425</v>
      </c>
      <c r="AK40" s="91">
        <v>0.3347353270565</v>
      </c>
      <c r="AL40" s="91">
        <v>10040.976366893099</v>
      </c>
      <c r="AM40" s="91">
        <v>0</v>
      </c>
      <c r="AN40" s="91">
        <v>0</v>
      </c>
      <c r="AO40" s="91">
        <v>0</v>
      </c>
      <c r="AP40" s="91">
        <v>9.7502584813241398E-3</v>
      </c>
      <c r="AQ40" s="91">
        <v>15.941108689958501</v>
      </c>
      <c r="AR40" s="91">
        <v>0</v>
      </c>
      <c r="AS40" s="91">
        <v>2508.0999541063802</v>
      </c>
      <c r="AT40" s="91">
        <v>0</v>
      </c>
      <c r="AU40" s="91">
        <v>0</v>
      </c>
      <c r="AV40" s="91">
        <v>0</v>
      </c>
      <c r="AW40" s="91">
        <v>0</v>
      </c>
      <c r="AX40" s="91">
        <v>0</v>
      </c>
      <c r="AY40" s="91">
        <v>0</v>
      </c>
      <c r="AZ40" s="91">
        <v>0</v>
      </c>
      <c r="BA40" s="91">
        <v>0</v>
      </c>
      <c r="BB40" s="91">
        <v>0</v>
      </c>
      <c r="BC40" s="91">
        <v>0</v>
      </c>
      <c r="BD40" s="91">
        <v>0</v>
      </c>
      <c r="BE40" s="91">
        <v>0</v>
      </c>
      <c r="BF40" s="91">
        <v>0</v>
      </c>
      <c r="BG40" s="91">
        <v>0</v>
      </c>
      <c r="BH40" s="91">
        <v>0</v>
      </c>
      <c r="BI40" s="91">
        <v>0</v>
      </c>
      <c r="BJ40" s="91">
        <v>0</v>
      </c>
      <c r="BK40" s="91">
        <v>450.18385262366598</v>
      </c>
      <c r="BL40" s="91">
        <v>0</v>
      </c>
      <c r="BM40" s="91">
        <v>0</v>
      </c>
      <c r="BN40" s="91">
        <v>0</v>
      </c>
      <c r="BO40" s="91">
        <v>0</v>
      </c>
      <c r="BP40" s="91">
        <v>2487.6783585523499</v>
      </c>
      <c r="BQ40" s="91">
        <v>0</v>
      </c>
      <c r="BR40" s="91">
        <v>29.445370492549898</v>
      </c>
      <c r="BS40" s="91">
        <v>512.17951474274696</v>
      </c>
      <c r="BT40" s="91">
        <v>0</v>
      </c>
      <c r="BU40" s="91">
        <v>619.568405304321</v>
      </c>
      <c r="BV40" s="91">
        <v>8458.8859084971591</v>
      </c>
      <c r="BW40" s="91">
        <v>371.13174942167302</v>
      </c>
      <c r="BY40" s="49">
        <f t="shared" si="5"/>
        <v>2.7300738341327303E-3</v>
      </c>
      <c r="BZ40" s="49">
        <f t="shared" si="6"/>
        <v>2.6981510385933379E-3</v>
      </c>
      <c r="CA40" s="49">
        <f t="shared" si="7"/>
        <v>2.7295104168750229E-3</v>
      </c>
      <c r="CB40" s="49">
        <f t="shared" si="8"/>
        <v>2.7242377495995855E-3</v>
      </c>
      <c r="CC40" s="49">
        <f t="shared" si="9"/>
        <v>2.7232868337657527E-3</v>
      </c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</row>
    <row r="41" spans="1:126" x14ac:dyDescent="0.25">
      <c r="A41" s="42" t="s">
        <v>40</v>
      </c>
      <c r="H41" s="91">
        <v>42608.967930999999</v>
      </c>
      <c r="I41" s="91">
        <v>1.1586660849999999</v>
      </c>
      <c r="J41" s="91">
        <v>87.341153027000004</v>
      </c>
      <c r="K41" s="91">
        <v>672.91649656000004</v>
      </c>
      <c r="L41" s="91">
        <v>1.7300472026</v>
      </c>
      <c r="M41" s="91"/>
      <c r="N41" s="91" t="s">
        <v>40</v>
      </c>
      <c r="O41" s="91">
        <v>4.7252655195370297</v>
      </c>
      <c r="P41" s="91">
        <v>4911.0008869501398</v>
      </c>
      <c r="Q41" s="91">
        <v>1.1617891142908401</v>
      </c>
      <c r="R41" s="91">
        <v>1.1617891142908401</v>
      </c>
      <c r="S41" s="91">
        <v>1.9180836167264601</v>
      </c>
      <c r="T41" s="91">
        <v>0</v>
      </c>
      <c r="U41" s="91">
        <v>87.579783770996002</v>
      </c>
      <c r="V41" s="91">
        <v>0</v>
      </c>
      <c r="W41" s="91">
        <v>0</v>
      </c>
      <c r="X41" s="91">
        <v>0</v>
      </c>
      <c r="Y41" s="91">
        <v>5.4699055070751896</v>
      </c>
      <c r="Z41" s="91">
        <v>0</v>
      </c>
      <c r="AA41" s="91">
        <v>9199.8263342740902</v>
      </c>
      <c r="AB41" s="91">
        <v>0</v>
      </c>
      <c r="AC41" s="91">
        <v>0</v>
      </c>
      <c r="AD41" s="91">
        <v>0</v>
      </c>
      <c r="AE41" s="91">
        <v>0</v>
      </c>
      <c r="AF41" s="91">
        <v>1.41949034769644</v>
      </c>
      <c r="AG41" s="91">
        <v>0</v>
      </c>
      <c r="AH41" s="91">
        <v>10709.3489475438</v>
      </c>
      <c r="AI41" s="91">
        <v>327.27453709615901</v>
      </c>
      <c r="AJ41" s="91">
        <v>674.75122375766205</v>
      </c>
      <c r="AK41" s="91">
        <v>1.73476114697129</v>
      </c>
      <c r="AL41" s="91">
        <v>50787.167494612397</v>
      </c>
      <c r="AM41" s="91">
        <v>0</v>
      </c>
      <c r="AN41" s="91">
        <v>0</v>
      </c>
      <c r="AO41" s="91">
        <v>0</v>
      </c>
      <c r="AP41" s="91">
        <v>5.7220402927826201E-2</v>
      </c>
      <c r="AQ41" s="91">
        <v>81.121474992146005</v>
      </c>
      <c r="AR41" s="91">
        <v>0</v>
      </c>
      <c r="AS41" s="91">
        <v>13031.587765501999</v>
      </c>
      <c r="AT41" s="91">
        <v>0</v>
      </c>
      <c r="AU41" s="91">
        <v>0</v>
      </c>
      <c r="AV41" s="91">
        <v>0</v>
      </c>
      <c r="AW41" s="91">
        <v>0</v>
      </c>
      <c r="AX41" s="91">
        <v>0</v>
      </c>
      <c r="AY41" s="91">
        <v>0</v>
      </c>
      <c r="AZ41" s="91">
        <v>0</v>
      </c>
      <c r="BA41" s="91">
        <v>0</v>
      </c>
      <c r="BB41" s="91">
        <v>0</v>
      </c>
      <c r="BC41" s="91">
        <v>0</v>
      </c>
      <c r="BD41" s="91">
        <v>0</v>
      </c>
      <c r="BE41" s="91">
        <v>0</v>
      </c>
      <c r="BF41" s="91">
        <v>0</v>
      </c>
      <c r="BG41" s="91">
        <v>0</v>
      </c>
      <c r="BH41" s="91">
        <v>0</v>
      </c>
      <c r="BI41" s="91">
        <v>0</v>
      </c>
      <c r="BJ41" s="91">
        <v>0</v>
      </c>
      <c r="BK41" s="91">
        <v>2685.9207883537701</v>
      </c>
      <c r="BL41" s="91">
        <v>0</v>
      </c>
      <c r="BM41" s="91">
        <v>0</v>
      </c>
      <c r="BN41" s="91">
        <v>0</v>
      </c>
      <c r="BO41" s="91">
        <v>0</v>
      </c>
      <c r="BP41" s="91">
        <v>12366.481662365901</v>
      </c>
      <c r="BQ41" s="91">
        <v>0</v>
      </c>
      <c r="BR41" s="91">
        <v>141.727240132162</v>
      </c>
      <c r="BS41" s="91">
        <v>2529.56112034032</v>
      </c>
      <c r="BT41" s="91">
        <v>0</v>
      </c>
      <c r="BU41" s="91">
        <v>3077.2446713874201</v>
      </c>
      <c r="BV41" s="91">
        <v>42725.270608420498</v>
      </c>
      <c r="BW41" s="91">
        <v>1884.6108619127599</v>
      </c>
      <c r="BY41" s="49">
        <f t="shared" si="5"/>
        <v>2.7295351910151173E-3</v>
      </c>
      <c r="BZ41" s="49">
        <f t="shared" si="6"/>
        <v>2.6953661035484478E-3</v>
      </c>
      <c r="CA41" s="49">
        <f t="shared" si="7"/>
        <v>2.732168464987281E-3</v>
      </c>
      <c r="CB41" s="49">
        <f t="shared" si="8"/>
        <v>2.7265302709047392E-3</v>
      </c>
      <c r="CC41" s="49">
        <f t="shared" si="9"/>
        <v>2.7247489919382992E-3</v>
      </c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</row>
    <row r="42" spans="1:126" x14ac:dyDescent="0.25">
      <c r="A42" s="42" t="s">
        <v>41</v>
      </c>
      <c r="H42" s="91">
        <v>26028.169026</v>
      </c>
      <c r="I42" s="91">
        <v>0.1954491733</v>
      </c>
      <c r="J42" s="91">
        <v>55.409599913999998</v>
      </c>
      <c r="K42" s="91">
        <v>158.01274362999999</v>
      </c>
      <c r="L42" s="91">
        <v>248.01763474000001</v>
      </c>
      <c r="M42" s="91"/>
      <c r="N42" s="91" t="s">
        <v>41</v>
      </c>
      <c r="O42" s="91">
        <v>1.7959200032209499</v>
      </c>
      <c r="P42" s="91">
        <v>1112.6030623772999</v>
      </c>
      <c r="Q42" s="91">
        <v>0.195977025989933</v>
      </c>
      <c r="R42" s="91">
        <v>0.195977025989933</v>
      </c>
      <c r="S42" s="91">
        <v>0.32355412991947502</v>
      </c>
      <c r="T42" s="91">
        <v>0</v>
      </c>
      <c r="U42" s="91">
        <v>55.560610784309503</v>
      </c>
      <c r="V42" s="91">
        <v>0</v>
      </c>
      <c r="W42" s="91">
        <v>0</v>
      </c>
      <c r="X42" s="91">
        <v>0</v>
      </c>
      <c r="Y42" s="91">
        <v>1.2014774660084599</v>
      </c>
      <c r="Z42" s="91">
        <v>0</v>
      </c>
      <c r="AA42" s="91">
        <v>2114.2002244673099</v>
      </c>
      <c r="AB42" s="91">
        <v>0</v>
      </c>
      <c r="AC42" s="91">
        <v>0</v>
      </c>
      <c r="AD42" s="91">
        <v>0</v>
      </c>
      <c r="AE42" s="91">
        <v>0</v>
      </c>
      <c r="AF42" s="91">
        <v>119.257913893949</v>
      </c>
      <c r="AG42" s="91">
        <v>0</v>
      </c>
      <c r="AH42" s="91">
        <v>9677.4915175388105</v>
      </c>
      <c r="AI42" s="91">
        <v>73.896890862088796</v>
      </c>
      <c r="AJ42" s="91">
        <v>158.44247174051</v>
      </c>
      <c r="AK42" s="91">
        <v>248.69210873697901</v>
      </c>
      <c r="AL42" s="91">
        <v>27882.662291373799</v>
      </c>
      <c r="AM42" s="91">
        <v>0</v>
      </c>
      <c r="AN42" s="91">
        <v>0</v>
      </c>
      <c r="AO42" s="91">
        <v>0</v>
      </c>
      <c r="AP42" s="91">
        <v>3.71223645105353E-2</v>
      </c>
      <c r="AQ42" s="91">
        <v>73.488852096424594</v>
      </c>
      <c r="AR42" s="91">
        <v>0</v>
      </c>
      <c r="AS42" s="91">
        <v>7883.2758750839103</v>
      </c>
      <c r="AT42" s="91">
        <v>0</v>
      </c>
      <c r="AU42" s="91">
        <v>0</v>
      </c>
      <c r="AV42" s="91">
        <v>0</v>
      </c>
      <c r="AW42" s="91">
        <v>0</v>
      </c>
      <c r="AX42" s="91">
        <v>0</v>
      </c>
      <c r="AY42" s="91">
        <v>0</v>
      </c>
      <c r="AZ42" s="91">
        <v>0</v>
      </c>
      <c r="BA42" s="91">
        <v>0</v>
      </c>
      <c r="BB42" s="91">
        <v>0</v>
      </c>
      <c r="BC42" s="91">
        <v>0</v>
      </c>
      <c r="BD42" s="91">
        <v>0</v>
      </c>
      <c r="BE42" s="91">
        <v>0</v>
      </c>
      <c r="BF42" s="91">
        <v>0</v>
      </c>
      <c r="BG42" s="91">
        <v>0</v>
      </c>
      <c r="BH42" s="91">
        <v>0</v>
      </c>
      <c r="BI42" s="91">
        <v>0</v>
      </c>
      <c r="BJ42" s="91">
        <v>0</v>
      </c>
      <c r="BK42" s="91">
        <v>1067.74626291607</v>
      </c>
      <c r="BL42" s="91">
        <v>0</v>
      </c>
      <c r="BM42" s="91">
        <v>0</v>
      </c>
      <c r="BN42" s="91">
        <v>0</v>
      </c>
      <c r="BO42" s="91">
        <v>0</v>
      </c>
      <c r="BP42" s="91">
        <v>7173.5753665880902</v>
      </c>
      <c r="BQ42" s="91">
        <v>0</v>
      </c>
      <c r="BR42" s="91">
        <v>30.4235924534768</v>
      </c>
      <c r="BS42" s="91">
        <v>541.40659889087101</v>
      </c>
      <c r="BT42" s="91">
        <v>0</v>
      </c>
      <c r="BU42" s="91">
        <v>680.94755432860802</v>
      </c>
      <c r="BV42" s="91">
        <v>26099.080962207201</v>
      </c>
      <c r="BW42" s="91">
        <v>1527.43773621684</v>
      </c>
      <c r="BY42" s="49">
        <f t="shared" si="5"/>
        <v>2.7244304482718826E-3</v>
      </c>
      <c r="BZ42" s="49">
        <f t="shared" si="6"/>
        <v>2.7007158997944709E-3</v>
      </c>
      <c r="CA42" s="49">
        <f t="shared" si="7"/>
        <v>2.7253557243489624E-3</v>
      </c>
      <c r="CB42" s="49">
        <f t="shared" si="8"/>
        <v>2.7195788177455911E-3</v>
      </c>
      <c r="CC42" s="49">
        <f t="shared" si="9"/>
        <v>2.7194598387572833E-3</v>
      </c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</row>
    <row r="43" spans="1:126" x14ac:dyDescent="0.25">
      <c r="A43" s="42" t="s">
        <v>42</v>
      </c>
      <c r="H43" s="91">
        <v>64425.169613999999</v>
      </c>
      <c r="I43" s="91">
        <v>1.5498333002</v>
      </c>
      <c r="J43" s="91">
        <v>169.62058961</v>
      </c>
      <c r="K43" s="91">
        <v>989.53722495</v>
      </c>
      <c r="L43" s="91">
        <v>95.571748197999995</v>
      </c>
      <c r="M43" s="91"/>
      <c r="N43" s="91" t="s">
        <v>42</v>
      </c>
      <c r="O43" s="91">
        <v>6.3855559705956297</v>
      </c>
      <c r="P43" s="91">
        <v>7003.0436670623003</v>
      </c>
      <c r="Q43" s="91">
        <v>1.5540214563712</v>
      </c>
      <c r="R43" s="91">
        <v>1.5540214563712</v>
      </c>
      <c r="S43" s="91">
        <v>2.5656289669471901</v>
      </c>
      <c r="T43" s="91">
        <v>0</v>
      </c>
      <c r="U43" s="91">
        <v>170.08383118980501</v>
      </c>
      <c r="V43" s="91">
        <v>0</v>
      </c>
      <c r="W43" s="91">
        <v>0</v>
      </c>
      <c r="X43" s="91">
        <v>0</v>
      </c>
      <c r="Y43" s="91">
        <v>7.7632193487193897</v>
      </c>
      <c r="Z43" s="91">
        <v>0</v>
      </c>
      <c r="AA43" s="91">
        <v>12514.915159350099</v>
      </c>
      <c r="AB43" s="91">
        <v>0</v>
      </c>
      <c r="AC43" s="91">
        <v>0</v>
      </c>
      <c r="AD43" s="91">
        <v>0</v>
      </c>
      <c r="AE43" s="91">
        <v>0</v>
      </c>
      <c r="AF43" s="91">
        <v>33.290444575337901</v>
      </c>
      <c r="AG43" s="91">
        <v>0</v>
      </c>
      <c r="AH43" s="91">
        <v>17009.8402066034</v>
      </c>
      <c r="AI43" s="91">
        <v>554.62378744495197</v>
      </c>
      <c r="AJ43" s="91">
        <v>992.23490001322398</v>
      </c>
      <c r="AK43" s="91">
        <v>95.832042309299496</v>
      </c>
      <c r="AL43" s="91">
        <v>75889.892669631794</v>
      </c>
      <c r="AM43" s="91">
        <v>0</v>
      </c>
      <c r="AN43" s="91">
        <v>0</v>
      </c>
      <c r="AO43" s="91">
        <v>0</v>
      </c>
      <c r="AP43" s="91">
        <v>7.8326696836863399E-2</v>
      </c>
      <c r="AQ43" s="91">
        <v>124.847270802438</v>
      </c>
      <c r="AR43" s="91">
        <v>0</v>
      </c>
      <c r="AS43" s="91">
        <v>19220.0186099075</v>
      </c>
      <c r="AT43" s="91">
        <v>0</v>
      </c>
      <c r="AU43" s="91">
        <v>0</v>
      </c>
      <c r="AV43" s="91">
        <v>0</v>
      </c>
      <c r="AW43" s="91">
        <v>0</v>
      </c>
      <c r="AX43" s="91">
        <v>0</v>
      </c>
      <c r="AY43" s="91">
        <v>0</v>
      </c>
      <c r="AZ43" s="91">
        <v>0</v>
      </c>
      <c r="BA43" s="91">
        <v>0</v>
      </c>
      <c r="BB43" s="91">
        <v>0</v>
      </c>
      <c r="BC43" s="91">
        <v>0</v>
      </c>
      <c r="BD43" s="91">
        <v>0</v>
      </c>
      <c r="BE43" s="91">
        <v>0</v>
      </c>
      <c r="BF43" s="91">
        <v>0</v>
      </c>
      <c r="BG43" s="91">
        <v>0</v>
      </c>
      <c r="BH43" s="91">
        <v>0</v>
      </c>
      <c r="BI43" s="91">
        <v>0</v>
      </c>
      <c r="BJ43" s="91">
        <v>0</v>
      </c>
      <c r="BK43" s="91">
        <v>3798.6680364548101</v>
      </c>
      <c r="BL43" s="91">
        <v>0</v>
      </c>
      <c r="BM43" s="91">
        <v>0</v>
      </c>
      <c r="BN43" s="91">
        <v>0</v>
      </c>
      <c r="BO43" s="91">
        <v>0</v>
      </c>
      <c r="BP43" s="91">
        <v>18605.370788563501</v>
      </c>
      <c r="BQ43" s="91">
        <v>0</v>
      </c>
      <c r="BR43" s="91">
        <v>193.32552503673099</v>
      </c>
      <c r="BS43" s="91">
        <v>3868.1005132264399</v>
      </c>
      <c r="BT43" s="91">
        <v>0</v>
      </c>
      <c r="BU43" s="91">
        <v>4188.5910922045596</v>
      </c>
      <c r="BV43" s="91">
        <v>64600.988614450202</v>
      </c>
      <c r="BW43" s="91">
        <v>3139.5720817083902</v>
      </c>
      <c r="BY43" s="49">
        <f t="shared" si="5"/>
        <v>2.7290421042523174E-3</v>
      </c>
      <c r="BZ43" s="49">
        <f t="shared" si="6"/>
        <v>2.7023268700314979E-3</v>
      </c>
      <c r="CA43" s="49">
        <f t="shared" si="7"/>
        <v>2.7310456877323828E-3</v>
      </c>
      <c r="CB43" s="49">
        <f t="shared" si="8"/>
        <v>2.7261986666143791E-3</v>
      </c>
      <c r="CC43" s="49">
        <f t="shared" si="9"/>
        <v>2.7235466150544716E-3</v>
      </c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</row>
    <row r="44" spans="1:126" x14ac:dyDescent="0.25">
      <c r="A44" s="42" t="s">
        <v>43</v>
      </c>
      <c r="H44" s="91">
        <v>260653.24859</v>
      </c>
      <c r="I44" s="91">
        <v>6.6866598709999998</v>
      </c>
      <c r="J44" s="91">
        <v>325.88010193000002</v>
      </c>
      <c r="K44" s="91">
        <v>11517.914633</v>
      </c>
      <c r="L44" s="91">
        <v>549.20017496000003</v>
      </c>
      <c r="M44" s="91"/>
      <c r="N44" s="91" t="s">
        <v>43</v>
      </c>
      <c r="O44" s="91">
        <v>27.243571504783901</v>
      </c>
      <c r="P44" s="91">
        <v>24392.139764670999</v>
      </c>
      <c r="Q44" s="91">
        <v>6.7046937305343697</v>
      </c>
      <c r="R44" s="91">
        <v>6.7046937305343697</v>
      </c>
      <c r="S44" s="91">
        <v>11.069344419946001</v>
      </c>
      <c r="T44" s="91">
        <v>0</v>
      </c>
      <c r="U44" s="91">
        <v>326.77047710052301</v>
      </c>
      <c r="V44" s="91">
        <v>0</v>
      </c>
      <c r="W44" s="91">
        <v>0</v>
      </c>
      <c r="X44" s="91">
        <v>0</v>
      </c>
      <c r="Y44" s="91">
        <v>24.6013495793934</v>
      </c>
      <c r="Z44" s="91">
        <v>0</v>
      </c>
      <c r="AA44" s="91">
        <v>52914.175580874798</v>
      </c>
      <c r="AB44" s="91">
        <v>0</v>
      </c>
      <c r="AC44" s="91">
        <v>0</v>
      </c>
      <c r="AD44" s="91">
        <v>0</v>
      </c>
      <c r="AE44" s="91">
        <v>0</v>
      </c>
      <c r="AF44" s="91">
        <v>197.81509737267001</v>
      </c>
      <c r="AG44" s="91">
        <v>0</v>
      </c>
      <c r="AH44" s="91">
        <v>70061.070412042303</v>
      </c>
      <c r="AI44" s="91">
        <v>1393.7071470783301</v>
      </c>
      <c r="AJ44" s="91">
        <v>11549.430314436</v>
      </c>
      <c r="AK44" s="91">
        <v>550.69567675992801</v>
      </c>
      <c r="AL44" s="91">
        <v>304094.46985234501</v>
      </c>
      <c r="AM44" s="91">
        <v>0</v>
      </c>
      <c r="AN44" s="91">
        <v>0</v>
      </c>
      <c r="AO44" s="91">
        <v>0</v>
      </c>
      <c r="AP44" s="91">
        <v>0.32950346079553899</v>
      </c>
      <c r="AQ44" s="91">
        <v>548.13366121382001</v>
      </c>
      <c r="AR44" s="91">
        <v>0</v>
      </c>
      <c r="AS44" s="91">
        <v>78887.924523847905</v>
      </c>
      <c r="AT44" s="91">
        <v>0</v>
      </c>
      <c r="AU44" s="91">
        <v>0</v>
      </c>
      <c r="AV44" s="91">
        <v>0</v>
      </c>
      <c r="AW44" s="91">
        <v>0</v>
      </c>
      <c r="AX44" s="91">
        <v>0</v>
      </c>
      <c r="AY44" s="91">
        <v>0</v>
      </c>
      <c r="AZ44" s="91">
        <v>0</v>
      </c>
      <c r="BA44" s="91">
        <v>0</v>
      </c>
      <c r="BB44" s="91">
        <v>0</v>
      </c>
      <c r="BC44" s="91">
        <v>0</v>
      </c>
      <c r="BD44" s="91">
        <v>0</v>
      </c>
      <c r="BE44" s="91">
        <v>0</v>
      </c>
      <c r="BF44" s="91">
        <v>0</v>
      </c>
      <c r="BG44" s="91">
        <v>0</v>
      </c>
      <c r="BH44" s="91">
        <v>0</v>
      </c>
      <c r="BI44" s="91">
        <v>0</v>
      </c>
      <c r="BJ44" s="91">
        <v>0</v>
      </c>
      <c r="BK44" s="91">
        <v>12680.721428967099</v>
      </c>
      <c r="BL44" s="91">
        <v>0</v>
      </c>
      <c r="BM44" s="91">
        <v>0</v>
      </c>
      <c r="BN44" s="91">
        <v>0</v>
      </c>
      <c r="BO44" s="91">
        <v>0</v>
      </c>
      <c r="BP44" s="91">
        <v>75929.9321513717</v>
      </c>
      <c r="BQ44" s="91">
        <v>0</v>
      </c>
      <c r="BR44" s="91">
        <v>831.89229808709194</v>
      </c>
      <c r="BS44" s="91">
        <v>11893.804502430799</v>
      </c>
      <c r="BT44" s="91">
        <v>0</v>
      </c>
      <c r="BU44" s="91">
        <v>17732.912315233301</v>
      </c>
      <c r="BV44" s="91">
        <v>261364.74454471801</v>
      </c>
      <c r="BW44" s="91">
        <v>10542.3618188441</v>
      </c>
      <c r="BY44" s="49">
        <f t="shared" si="5"/>
        <v>2.7296646351688742E-3</v>
      </c>
      <c r="BZ44" s="49">
        <f t="shared" si="6"/>
        <v>2.6969907072113236E-3</v>
      </c>
      <c r="CA44" s="49">
        <f t="shared" si="7"/>
        <v>2.7322170493068081E-3</v>
      </c>
      <c r="CB44" s="49">
        <f t="shared" si="8"/>
        <v>2.7362315523423099E-3</v>
      </c>
      <c r="CC44" s="49">
        <f t="shared" si="9"/>
        <v>2.7230541214538053E-3</v>
      </c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</row>
    <row r="45" spans="1:126" x14ac:dyDescent="0.25">
      <c r="A45" s="42" t="s">
        <v>44</v>
      </c>
      <c r="H45" s="91">
        <v>27755.548713</v>
      </c>
      <c r="I45" s="91">
        <v>0.72001839879999996</v>
      </c>
      <c r="J45" s="91">
        <v>62.064951895</v>
      </c>
      <c r="K45" s="91">
        <v>745.02209573000005</v>
      </c>
      <c r="L45" s="91">
        <v>27.212310282000001</v>
      </c>
      <c r="M45" s="91"/>
      <c r="N45" s="91" t="s">
        <v>44</v>
      </c>
      <c r="O45" s="91">
        <v>2.78038590691544</v>
      </c>
      <c r="P45" s="91">
        <v>2975.6731369151898</v>
      </c>
      <c r="Q45" s="91">
        <v>0.72196174996561402</v>
      </c>
      <c r="R45" s="91">
        <v>0.72196174996561402</v>
      </c>
      <c r="S45" s="91">
        <v>1.1919342004662701</v>
      </c>
      <c r="T45" s="91">
        <v>0</v>
      </c>
      <c r="U45" s="91">
        <v>62.234581328028</v>
      </c>
      <c r="V45" s="91">
        <v>0</v>
      </c>
      <c r="W45" s="91">
        <v>0</v>
      </c>
      <c r="X45" s="91">
        <v>0</v>
      </c>
      <c r="Y45" s="91">
        <v>3.0510786816564002</v>
      </c>
      <c r="Z45" s="91">
        <v>0</v>
      </c>
      <c r="AA45" s="91">
        <v>5751.6176931740401</v>
      </c>
      <c r="AB45" s="91">
        <v>0</v>
      </c>
      <c r="AC45" s="91">
        <v>0</v>
      </c>
      <c r="AD45" s="91">
        <v>0</v>
      </c>
      <c r="AE45" s="91">
        <v>0</v>
      </c>
      <c r="AF45" s="91">
        <v>10.4633759456924</v>
      </c>
      <c r="AG45" s="91">
        <v>0</v>
      </c>
      <c r="AH45" s="91">
        <v>7271.5885011564897</v>
      </c>
      <c r="AI45" s="91">
        <v>219.433899600958</v>
      </c>
      <c r="AJ45" s="91">
        <v>747.055580817845</v>
      </c>
      <c r="AK45" s="91">
        <v>27.286366057617901</v>
      </c>
      <c r="AL45" s="91">
        <v>32851.342837238197</v>
      </c>
      <c r="AM45" s="91">
        <v>0</v>
      </c>
      <c r="AN45" s="91">
        <v>0</v>
      </c>
      <c r="AO45" s="91">
        <v>0</v>
      </c>
      <c r="AP45" s="91">
        <v>3.12677173639224E-2</v>
      </c>
      <c r="AQ45" s="91">
        <v>54.318805175498802</v>
      </c>
      <c r="AR45" s="91">
        <v>0</v>
      </c>
      <c r="AS45" s="91">
        <v>8272.0890009467694</v>
      </c>
      <c r="AT45" s="91">
        <v>0</v>
      </c>
      <c r="AU45" s="91">
        <v>0</v>
      </c>
      <c r="AV45" s="91">
        <v>0</v>
      </c>
      <c r="AW45" s="91">
        <v>0</v>
      </c>
      <c r="AX45" s="91">
        <v>0</v>
      </c>
      <c r="AY45" s="91">
        <v>0</v>
      </c>
      <c r="AZ45" s="91">
        <v>0</v>
      </c>
      <c r="BA45" s="91">
        <v>0</v>
      </c>
      <c r="BB45" s="91">
        <v>0</v>
      </c>
      <c r="BC45" s="91">
        <v>0</v>
      </c>
      <c r="BD45" s="91">
        <v>0</v>
      </c>
      <c r="BE45" s="91">
        <v>0</v>
      </c>
      <c r="BF45" s="91">
        <v>0</v>
      </c>
      <c r="BG45" s="91">
        <v>0</v>
      </c>
      <c r="BH45" s="91">
        <v>0</v>
      </c>
      <c r="BI45" s="91">
        <v>0</v>
      </c>
      <c r="BJ45" s="91">
        <v>0</v>
      </c>
      <c r="BK45" s="91">
        <v>1441.0713183337</v>
      </c>
      <c r="BL45" s="91">
        <v>0</v>
      </c>
      <c r="BM45" s="91">
        <v>0</v>
      </c>
      <c r="BN45" s="91">
        <v>0</v>
      </c>
      <c r="BO45" s="91">
        <v>0</v>
      </c>
      <c r="BP45" s="91">
        <v>8081.3008878881201</v>
      </c>
      <c r="BQ45" s="91">
        <v>0</v>
      </c>
      <c r="BR45" s="91">
        <v>93.520231687855699</v>
      </c>
      <c r="BS45" s="91">
        <v>1585.2783167059299</v>
      </c>
      <c r="BT45" s="91">
        <v>0</v>
      </c>
      <c r="BU45" s="91">
        <v>1942.4365462021501</v>
      </c>
      <c r="BV45" s="91">
        <v>27831.3001146403</v>
      </c>
      <c r="BW45" s="91">
        <v>1237.6185809225301</v>
      </c>
      <c r="BY45" s="49">
        <f t="shared" si="5"/>
        <v>2.7292345189637748E-3</v>
      </c>
      <c r="BZ45" s="49">
        <f t="shared" si="6"/>
        <v>2.6990298704212224E-3</v>
      </c>
      <c r="CA45" s="49">
        <f t="shared" si="7"/>
        <v>2.7330953758729197E-3</v>
      </c>
      <c r="CB45" s="49">
        <f t="shared" si="8"/>
        <v>2.7294292337094622E-3</v>
      </c>
      <c r="CC45" s="49">
        <f t="shared" si="9"/>
        <v>2.7214071444307117E-3</v>
      </c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</row>
    <row r="46" spans="1:126" x14ac:dyDescent="0.25">
      <c r="A46" s="42" t="s">
        <v>45</v>
      </c>
      <c r="H46" s="91">
        <v>5119.9797639999997</v>
      </c>
      <c r="I46" s="91">
        <v>0.1386970904</v>
      </c>
      <c r="J46" s="91">
        <v>7.1879240687000001</v>
      </c>
      <c r="K46" s="91">
        <v>113.85391962999999</v>
      </c>
      <c r="L46" s="91">
        <v>3.2312736787</v>
      </c>
      <c r="M46" s="91"/>
      <c r="N46" s="91" t="s">
        <v>45</v>
      </c>
      <c r="O46" s="91">
        <v>0.53542409801969804</v>
      </c>
      <c r="P46" s="91">
        <v>606.28909427612996</v>
      </c>
      <c r="Q46" s="91">
        <v>0.139070130937065</v>
      </c>
      <c r="R46" s="91">
        <v>0.139070130937065</v>
      </c>
      <c r="S46" s="91">
        <v>0.22963446621141101</v>
      </c>
      <c r="T46" s="91">
        <v>0</v>
      </c>
      <c r="U46" s="91">
        <v>7.2074880003811401</v>
      </c>
      <c r="V46" s="91">
        <v>0</v>
      </c>
      <c r="W46" s="91">
        <v>0</v>
      </c>
      <c r="X46" s="91">
        <v>0</v>
      </c>
      <c r="Y46" s="91">
        <v>0.64125375418409702</v>
      </c>
      <c r="Z46" s="91">
        <v>0</v>
      </c>
      <c r="AA46" s="91">
        <v>1109.5667220324001</v>
      </c>
      <c r="AB46" s="91">
        <v>0</v>
      </c>
      <c r="AC46" s="91">
        <v>0</v>
      </c>
      <c r="AD46" s="91">
        <v>0</v>
      </c>
      <c r="AE46" s="91">
        <v>0</v>
      </c>
      <c r="AF46" s="91">
        <v>1.1258997524484999</v>
      </c>
      <c r="AG46" s="91">
        <v>0</v>
      </c>
      <c r="AH46" s="91">
        <v>1296.5632283514301</v>
      </c>
      <c r="AI46" s="91">
        <v>35.4545325006696</v>
      </c>
      <c r="AJ46" s="91">
        <v>114.16361688702101</v>
      </c>
      <c r="AK46" s="91">
        <v>3.2400812228874298</v>
      </c>
      <c r="AL46" s="91">
        <v>6146.38508341737</v>
      </c>
      <c r="AM46" s="91">
        <v>0</v>
      </c>
      <c r="AN46" s="91">
        <v>0</v>
      </c>
      <c r="AO46" s="91">
        <v>0</v>
      </c>
      <c r="AP46" s="91">
        <v>6.0168489171778701E-3</v>
      </c>
      <c r="AQ46" s="91">
        <v>10.123099558998399</v>
      </c>
      <c r="AR46" s="91">
        <v>0</v>
      </c>
      <c r="AS46" s="91">
        <v>1570.22410313662</v>
      </c>
      <c r="AT46" s="91">
        <v>0</v>
      </c>
      <c r="AU46" s="91">
        <v>0</v>
      </c>
      <c r="AV46" s="91">
        <v>0</v>
      </c>
      <c r="AW46" s="91">
        <v>0</v>
      </c>
      <c r="AX46" s="91">
        <v>0</v>
      </c>
      <c r="AY46" s="91">
        <v>0</v>
      </c>
      <c r="AZ46" s="91">
        <v>0</v>
      </c>
      <c r="BA46" s="91">
        <v>0</v>
      </c>
      <c r="BB46" s="91">
        <v>0</v>
      </c>
      <c r="BC46" s="91">
        <v>0</v>
      </c>
      <c r="BD46" s="91">
        <v>0</v>
      </c>
      <c r="BE46" s="91">
        <v>0</v>
      </c>
      <c r="BF46" s="91">
        <v>0</v>
      </c>
      <c r="BG46" s="91">
        <v>0</v>
      </c>
      <c r="BH46" s="91">
        <v>0</v>
      </c>
      <c r="BI46" s="91">
        <v>0</v>
      </c>
      <c r="BJ46" s="91">
        <v>0</v>
      </c>
      <c r="BK46" s="91">
        <v>297.807883696136</v>
      </c>
      <c r="BL46" s="91">
        <v>0</v>
      </c>
      <c r="BM46" s="91">
        <v>0</v>
      </c>
      <c r="BN46" s="91">
        <v>0</v>
      </c>
      <c r="BO46" s="91">
        <v>0</v>
      </c>
      <c r="BP46" s="91">
        <v>1466.1407219015</v>
      </c>
      <c r="BQ46" s="91">
        <v>0</v>
      </c>
      <c r="BR46" s="91">
        <v>18.6831493513228</v>
      </c>
      <c r="BS46" s="91">
        <v>292.84156569454501</v>
      </c>
      <c r="BT46" s="91">
        <v>0</v>
      </c>
      <c r="BU46" s="91">
        <v>377.74028285586598</v>
      </c>
      <c r="BV46" s="91">
        <v>5133.9512284704897</v>
      </c>
      <c r="BW46" s="91">
        <v>223.00000490840301</v>
      </c>
      <c r="BY46" s="49">
        <f t="shared" si="5"/>
        <v>2.7288124395973669E-3</v>
      </c>
      <c r="BZ46" s="49">
        <f t="shared" si="6"/>
        <v>2.6896060760117774E-3</v>
      </c>
      <c r="CA46" s="49">
        <f t="shared" si="7"/>
        <v>2.7217777336201497E-3</v>
      </c>
      <c r="CB46" s="49">
        <f t="shared" si="8"/>
        <v>2.7201281960907591E-3</v>
      </c>
      <c r="CC46" s="49">
        <f t="shared" si="9"/>
        <v>2.7257190393644493E-3</v>
      </c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</row>
    <row r="47" spans="1:126" x14ac:dyDescent="0.25">
      <c r="A47" s="42" t="s">
        <v>46</v>
      </c>
      <c r="H47" s="91">
        <v>73912.895174999998</v>
      </c>
      <c r="I47" s="91">
        <v>1.9438834761999999</v>
      </c>
      <c r="J47" s="91">
        <v>146.86499942</v>
      </c>
      <c r="K47" s="91">
        <v>1456.8293956</v>
      </c>
      <c r="L47" s="91">
        <v>120.09691024</v>
      </c>
      <c r="M47" s="91"/>
      <c r="N47" s="91" t="s">
        <v>46</v>
      </c>
      <c r="O47" s="91">
        <v>7.6093670341850004</v>
      </c>
      <c r="P47" s="91">
        <v>7614.7480427913397</v>
      </c>
      <c r="Q47" s="91">
        <v>1.94913011611266</v>
      </c>
      <c r="R47" s="91">
        <v>1.94913011611266</v>
      </c>
      <c r="S47" s="91">
        <v>3.21829049354651</v>
      </c>
      <c r="T47" s="91">
        <v>0</v>
      </c>
      <c r="U47" s="91">
        <v>147.26632138238901</v>
      </c>
      <c r="V47" s="91">
        <v>0</v>
      </c>
      <c r="W47" s="91">
        <v>0</v>
      </c>
      <c r="X47" s="91">
        <v>0</v>
      </c>
      <c r="Y47" s="91">
        <v>7.7645005797656603</v>
      </c>
      <c r="Z47" s="91">
        <v>0</v>
      </c>
      <c r="AA47" s="91">
        <v>15433.6912708528</v>
      </c>
      <c r="AB47" s="91">
        <v>0</v>
      </c>
      <c r="AC47" s="91">
        <v>0</v>
      </c>
      <c r="AD47" s="91">
        <v>0</v>
      </c>
      <c r="AE47" s="91">
        <v>0</v>
      </c>
      <c r="AF47" s="91">
        <v>41.213596145542503</v>
      </c>
      <c r="AG47" s="91">
        <v>0</v>
      </c>
      <c r="AH47" s="91">
        <v>20088.722987510901</v>
      </c>
      <c r="AI47" s="91">
        <v>535.44598395187995</v>
      </c>
      <c r="AJ47" s="91">
        <v>1460.80413696969</v>
      </c>
      <c r="AK47" s="91">
        <v>120.42393776649899</v>
      </c>
      <c r="AL47" s="91">
        <v>87160.258160242796</v>
      </c>
      <c r="AM47" s="91">
        <v>0</v>
      </c>
      <c r="AN47" s="91">
        <v>0</v>
      </c>
      <c r="AO47" s="91">
        <v>0</v>
      </c>
      <c r="AP47" s="91">
        <v>8.7229795262184495E-2</v>
      </c>
      <c r="AQ47" s="91">
        <v>152.24909626055799</v>
      </c>
      <c r="AR47" s="91">
        <v>0</v>
      </c>
      <c r="AS47" s="91">
        <v>22036.982531963102</v>
      </c>
      <c r="AT47" s="91">
        <v>0</v>
      </c>
      <c r="AU47" s="91">
        <v>0</v>
      </c>
      <c r="AV47" s="91">
        <v>0</v>
      </c>
      <c r="AW47" s="91">
        <v>0</v>
      </c>
      <c r="AX47" s="91">
        <v>0</v>
      </c>
      <c r="AY47" s="91">
        <v>0</v>
      </c>
      <c r="AZ47" s="91">
        <v>0</v>
      </c>
      <c r="BA47" s="91">
        <v>0</v>
      </c>
      <c r="BB47" s="91">
        <v>0</v>
      </c>
      <c r="BC47" s="91">
        <v>0</v>
      </c>
      <c r="BD47" s="91">
        <v>0</v>
      </c>
      <c r="BE47" s="91">
        <v>0</v>
      </c>
      <c r="BF47" s="91">
        <v>0</v>
      </c>
      <c r="BG47" s="91">
        <v>0</v>
      </c>
      <c r="BH47" s="91">
        <v>0</v>
      </c>
      <c r="BI47" s="91">
        <v>0</v>
      </c>
      <c r="BJ47" s="91">
        <v>0</v>
      </c>
      <c r="BK47" s="91">
        <v>3762.4365154381799</v>
      </c>
      <c r="BL47" s="91">
        <v>0</v>
      </c>
      <c r="BM47" s="91">
        <v>0</v>
      </c>
      <c r="BN47" s="91">
        <v>0</v>
      </c>
      <c r="BO47" s="91">
        <v>0</v>
      </c>
      <c r="BP47" s="91">
        <v>21727.6540914754</v>
      </c>
      <c r="BQ47" s="91">
        <v>0</v>
      </c>
      <c r="BR47" s="91">
        <v>247.379872898054</v>
      </c>
      <c r="BS47" s="91">
        <v>3974.6866551462799</v>
      </c>
      <c r="BT47" s="91">
        <v>0</v>
      </c>
      <c r="BU47" s="91">
        <v>5198.5786149208798</v>
      </c>
      <c r="BV47" s="91">
        <v>74114.621246823895</v>
      </c>
      <c r="BW47" s="91">
        <v>3252.9579970763298</v>
      </c>
      <c r="BY47" s="49">
        <f t="shared" si="5"/>
        <v>2.7292405654829317E-3</v>
      </c>
      <c r="BZ47" s="49">
        <f t="shared" si="6"/>
        <v>2.6990506256663331E-3</v>
      </c>
      <c r="CA47" s="49">
        <f t="shared" si="7"/>
        <v>2.7325909098417454E-3</v>
      </c>
      <c r="CB47" s="49">
        <f t="shared" si="8"/>
        <v>2.7283506096834531E-3</v>
      </c>
      <c r="CC47" s="49">
        <f t="shared" si="9"/>
        <v>2.7230303081525373E-3</v>
      </c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</row>
    <row r="48" spans="1:126" x14ac:dyDescent="0.25">
      <c r="A48" s="42" t="s">
        <v>47</v>
      </c>
      <c r="H48" s="91">
        <v>77007.193752000006</v>
      </c>
      <c r="I48" s="91">
        <v>1.7191640971</v>
      </c>
      <c r="J48" s="91">
        <v>90.536354270000004</v>
      </c>
      <c r="K48" s="91">
        <v>1367.7863537000001</v>
      </c>
      <c r="L48" s="91">
        <v>112.03027333</v>
      </c>
      <c r="M48" s="91"/>
      <c r="N48" s="91" t="s">
        <v>47</v>
      </c>
      <c r="O48" s="91">
        <v>8.8769468452436797</v>
      </c>
      <c r="P48" s="91">
        <v>7447.74350311537</v>
      </c>
      <c r="Q48" s="91">
        <v>1.72380954247385</v>
      </c>
      <c r="R48" s="91">
        <v>1.72380954247385</v>
      </c>
      <c r="S48" s="91">
        <v>2.8459497158683198</v>
      </c>
      <c r="T48" s="91">
        <v>0</v>
      </c>
      <c r="U48" s="91">
        <v>90.783815418502002</v>
      </c>
      <c r="V48" s="91">
        <v>0</v>
      </c>
      <c r="W48" s="91">
        <v>0</v>
      </c>
      <c r="X48" s="91">
        <v>0</v>
      </c>
      <c r="Y48" s="91">
        <v>7.6651030308585097</v>
      </c>
      <c r="Z48" s="91">
        <v>0</v>
      </c>
      <c r="AA48" s="91">
        <v>14832.7319328595</v>
      </c>
      <c r="AB48" s="91">
        <v>0</v>
      </c>
      <c r="AC48" s="91">
        <v>0</v>
      </c>
      <c r="AD48" s="91">
        <v>0</v>
      </c>
      <c r="AE48" s="91">
        <v>0</v>
      </c>
      <c r="AF48" s="91">
        <v>48.588983326320403</v>
      </c>
      <c r="AG48" s="91">
        <v>0</v>
      </c>
      <c r="AH48" s="91">
        <v>19931.597415959001</v>
      </c>
      <c r="AI48" s="91">
        <v>414.57395136714598</v>
      </c>
      <c r="AJ48" s="91">
        <v>1371.5120840525601</v>
      </c>
      <c r="AK48" s="91">
        <v>112.33517614297</v>
      </c>
      <c r="AL48" s="91">
        <v>89868.140487441895</v>
      </c>
      <c r="AM48" s="91">
        <v>0</v>
      </c>
      <c r="AN48" s="91">
        <v>0</v>
      </c>
      <c r="AO48" s="91">
        <v>0</v>
      </c>
      <c r="AP48" s="91">
        <v>0.136215893379979</v>
      </c>
      <c r="AQ48" s="91">
        <v>143.442195659942</v>
      </c>
      <c r="AR48" s="91">
        <v>0</v>
      </c>
      <c r="AS48" s="91">
        <v>25723.375789457401</v>
      </c>
      <c r="AT48" s="91">
        <v>0</v>
      </c>
      <c r="AU48" s="91">
        <v>0</v>
      </c>
      <c r="AV48" s="91">
        <v>0</v>
      </c>
      <c r="AW48" s="91">
        <v>0</v>
      </c>
      <c r="AX48" s="91">
        <v>0</v>
      </c>
      <c r="AY48" s="91">
        <v>0</v>
      </c>
      <c r="AZ48" s="91">
        <v>0</v>
      </c>
      <c r="BA48" s="91">
        <v>0</v>
      </c>
      <c r="BB48" s="91">
        <v>0</v>
      </c>
      <c r="BC48" s="91">
        <v>0</v>
      </c>
      <c r="BD48" s="91">
        <v>0</v>
      </c>
      <c r="BE48" s="91">
        <v>0</v>
      </c>
      <c r="BF48" s="91">
        <v>0</v>
      </c>
      <c r="BG48" s="91">
        <v>0</v>
      </c>
      <c r="BH48" s="91">
        <v>0</v>
      </c>
      <c r="BI48" s="91">
        <v>0</v>
      </c>
      <c r="BJ48" s="91">
        <v>0</v>
      </c>
      <c r="BK48" s="91">
        <v>4719.2804827649397</v>
      </c>
      <c r="BL48" s="91">
        <v>0</v>
      </c>
      <c r="BM48" s="91">
        <v>0</v>
      </c>
      <c r="BN48" s="91">
        <v>0</v>
      </c>
      <c r="BO48" s="91">
        <v>0</v>
      </c>
      <c r="BP48" s="91">
        <v>21318.3981816757</v>
      </c>
      <c r="BQ48" s="91">
        <v>0</v>
      </c>
      <c r="BR48" s="91">
        <v>238.63915506683301</v>
      </c>
      <c r="BS48" s="91">
        <v>3476.3052235630998</v>
      </c>
      <c r="BT48" s="91">
        <v>0</v>
      </c>
      <c r="BU48" s="91">
        <v>4910.090471857</v>
      </c>
      <c r="BV48" s="91">
        <v>77217.207787606705</v>
      </c>
      <c r="BW48" s="91">
        <v>3073.0055906697098</v>
      </c>
      <c r="BY48" s="49">
        <f t="shared" si="5"/>
        <v>2.7272002182425221E-3</v>
      </c>
      <c r="BZ48" s="49">
        <f t="shared" si="6"/>
        <v>2.7021535533962569E-3</v>
      </c>
      <c r="CA48" s="49">
        <f t="shared" si="7"/>
        <v>2.733279360509838E-3</v>
      </c>
      <c r="CB48" s="49">
        <f t="shared" si="8"/>
        <v>2.7239125046697333E-3</v>
      </c>
      <c r="CC48" s="49">
        <f t="shared" si="9"/>
        <v>2.7216108995098808E-3</v>
      </c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</row>
    <row r="49" spans="1:126" x14ac:dyDescent="0.25">
      <c r="A49" s="42" t="s">
        <v>48</v>
      </c>
      <c r="H49" s="91">
        <v>17387.467966</v>
      </c>
      <c r="I49" s="91">
        <v>0.39720775470000003</v>
      </c>
      <c r="J49" s="91">
        <v>25.178153112</v>
      </c>
      <c r="K49" s="91">
        <v>2759.5634125000001</v>
      </c>
      <c r="L49" s="91">
        <v>11.190391636999999</v>
      </c>
      <c r="M49" s="91"/>
      <c r="N49" s="91" t="s">
        <v>48</v>
      </c>
      <c r="O49" s="91">
        <v>1.52619039010918</v>
      </c>
      <c r="P49" s="91">
        <v>1448.2404694352099</v>
      </c>
      <c r="Q49" s="91">
        <v>0.39828049210195199</v>
      </c>
      <c r="R49" s="91">
        <v>0.39828049210195199</v>
      </c>
      <c r="S49" s="91">
        <v>0.65758504509003002</v>
      </c>
      <c r="T49" s="91">
        <v>0</v>
      </c>
      <c r="U49" s="91">
        <v>25.246921428571699</v>
      </c>
      <c r="V49" s="91">
        <v>0</v>
      </c>
      <c r="W49" s="91">
        <v>0</v>
      </c>
      <c r="X49" s="91">
        <v>0</v>
      </c>
      <c r="Y49" s="91">
        <v>1.4040533977251599</v>
      </c>
      <c r="Z49" s="91">
        <v>0</v>
      </c>
      <c r="AA49" s="91">
        <v>3120.6385690870002</v>
      </c>
      <c r="AB49" s="91">
        <v>0</v>
      </c>
      <c r="AC49" s="91">
        <v>0</v>
      </c>
      <c r="AD49" s="91">
        <v>0</v>
      </c>
      <c r="AE49" s="91">
        <v>0</v>
      </c>
      <c r="AF49" s="91">
        <v>3.91024945198608</v>
      </c>
      <c r="AG49" s="91">
        <v>0</v>
      </c>
      <c r="AH49" s="91">
        <v>3693.0828773579301</v>
      </c>
      <c r="AI49" s="91">
        <v>95.639537737462803</v>
      </c>
      <c r="AJ49" s="91">
        <v>2767.1275525114602</v>
      </c>
      <c r="AK49" s="91">
        <v>11.220878974592599</v>
      </c>
      <c r="AL49" s="91">
        <v>19933.837766607699</v>
      </c>
      <c r="AM49" s="91">
        <v>0</v>
      </c>
      <c r="AN49" s="91">
        <v>0</v>
      </c>
      <c r="AO49" s="91">
        <v>0</v>
      </c>
      <c r="AP49" s="91">
        <v>1.7037201270744099E-2</v>
      </c>
      <c r="AQ49" s="91">
        <v>28.541483470885201</v>
      </c>
      <c r="AR49" s="91">
        <v>0</v>
      </c>
      <c r="AS49" s="91">
        <v>5136.5000911489797</v>
      </c>
      <c r="AT49" s="91">
        <v>0</v>
      </c>
      <c r="AU49" s="91">
        <v>0</v>
      </c>
      <c r="AV49" s="91">
        <v>0</v>
      </c>
      <c r="AW49" s="91">
        <v>0</v>
      </c>
      <c r="AX49" s="91">
        <v>0</v>
      </c>
      <c r="AY49" s="91">
        <v>0</v>
      </c>
      <c r="AZ49" s="91">
        <v>0</v>
      </c>
      <c r="BA49" s="91">
        <v>0</v>
      </c>
      <c r="BB49" s="91">
        <v>0</v>
      </c>
      <c r="BC49" s="91">
        <v>0</v>
      </c>
      <c r="BD49" s="91">
        <v>0</v>
      </c>
      <c r="BE49" s="91">
        <v>0</v>
      </c>
      <c r="BF49" s="91">
        <v>0</v>
      </c>
      <c r="BG49" s="91">
        <v>0</v>
      </c>
      <c r="BH49" s="91">
        <v>0</v>
      </c>
      <c r="BI49" s="91">
        <v>0</v>
      </c>
      <c r="BJ49" s="91">
        <v>0</v>
      </c>
      <c r="BK49" s="91">
        <v>686.09841942695198</v>
      </c>
      <c r="BL49" s="91">
        <v>0</v>
      </c>
      <c r="BM49" s="91">
        <v>0</v>
      </c>
      <c r="BN49" s="91">
        <v>0</v>
      </c>
      <c r="BO49" s="91">
        <v>0</v>
      </c>
      <c r="BP49" s="91">
        <v>4880.1964748373002</v>
      </c>
      <c r="BQ49" s="91">
        <v>0</v>
      </c>
      <c r="BR49" s="91">
        <v>47.435958093404501</v>
      </c>
      <c r="BS49" s="91">
        <v>791.13889294634498</v>
      </c>
      <c r="BT49" s="91">
        <v>0</v>
      </c>
      <c r="BU49" s="91">
        <v>1040.4891691390401</v>
      </c>
      <c r="BV49" s="91">
        <v>17434.975579953301</v>
      </c>
      <c r="BW49" s="91">
        <v>609.39472113934301</v>
      </c>
      <c r="BY49" s="49">
        <f t="shared" si="5"/>
        <v>2.7322905236230521E-3</v>
      </c>
      <c r="BZ49" s="49">
        <f t="shared" si="6"/>
        <v>2.7006960192964276E-3</v>
      </c>
      <c r="CA49" s="49">
        <f t="shared" si="7"/>
        <v>2.731269297862987E-3</v>
      </c>
      <c r="CB49" s="49">
        <f t="shared" si="8"/>
        <v>2.7410640310698204E-3</v>
      </c>
      <c r="CC49" s="49">
        <f t="shared" si="9"/>
        <v>2.7244209659111887E-3</v>
      </c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</row>
    <row r="50" spans="1:126" x14ac:dyDescent="0.25">
      <c r="A50" s="42" t="s">
        <v>49</v>
      </c>
      <c r="H50" s="91">
        <v>73570.816959000003</v>
      </c>
      <c r="I50" s="91">
        <v>1.3086946740000001</v>
      </c>
      <c r="J50" s="91">
        <v>414.19364802000001</v>
      </c>
      <c r="K50" s="91">
        <v>868.09484603999999</v>
      </c>
      <c r="L50" s="91">
        <v>107.98750431000001</v>
      </c>
      <c r="M50" s="91"/>
      <c r="N50" s="91" t="s">
        <v>49</v>
      </c>
      <c r="O50" s="91">
        <v>5.6412223777557999</v>
      </c>
      <c r="P50" s="91">
        <v>7454.7400054058899</v>
      </c>
      <c r="Q50" s="91">
        <v>1.31221700374894</v>
      </c>
      <c r="R50" s="91">
        <v>1.31221700374894</v>
      </c>
      <c r="S50" s="91">
        <v>2.1664481630450201</v>
      </c>
      <c r="T50" s="91">
        <v>0</v>
      </c>
      <c r="U50" s="91">
        <v>415.32489824084098</v>
      </c>
      <c r="V50" s="91">
        <v>0</v>
      </c>
      <c r="W50" s="91">
        <v>0</v>
      </c>
      <c r="X50" s="91">
        <v>0</v>
      </c>
      <c r="Y50" s="91">
        <v>8.1804171488450503</v>
      </c>
      <c r="Z50" s="91">
        <v>0</v>
      </c>
      <c r="AA50" s="91">
        <v>11323.784737943501</v>
      </c>
      <c r="AB50" s="91">
        <v>0</v>
      </c>
      <c r="AC50" s="91">
        <v>0</v>
      </c>
      <c r="AD50" s="91">
        <v>0</v>
      </c>
      <c r="AE50" s="91">
        <v>0</v>
      </c>
      <c r="AF50" s="91">
        <v>52.663467484638602</v>
      </c>
      <c r="AG50" s="91">
        <v>0</v>
      </c>
      <c r="AH50" s="91">
        <v>19808.4543276166</v>
      </c>
      <c r="AI50" s="91">
        <v>1014.86240788522</v>
      </c>
      <c r="AJ50" s="91">
        <v>870.46144967210103</v>
      </c>
      <c r="AK50" s="91">
        <v>108.28153854697101</v>
      </c>
      <c r="AL50" s="91">
        <v>84943.593441029094</v>
      </c>
      <c r="AM50" s="91">
        <v>0</v>
      </c>
      <c r="AN50" s="91">
        <v>0</v>
      </c>
      <c r="AO50" s="91">
        <v>0</v>
      </c>
      <c r="AP50" s="91">
        <v>7.2993123965453502E-2</v>
      </c>
      <c r="AQ50" s="91">
        <v>120.768505401268</v>
      </c>
      <c r="AR50" s="91">
        <v>0</v>
      </c>
      <c r="AS50" s="91">
        <v>20745.2935123762</v>
      </c>
      <c r="AT50" s="91">
        <v>0</v>
      </c>
      <c r="AU50" s="91">
        <v>0</v>
      </c>
      <c r="AV50" s="91">
        <v>0</v>
      </c>
      <c r="AW50" s="91">
        <v>0</v>
      </c>
      <c r="AX50" s="91">
        <v>0</v>
      </c>
      <c r="AY50" s="91">
        <v>0</v>
      </c>
      <c r="AZ50" s="91">
        <v>0</v>
      </c>
      <c r="BA50" s="91">
        <v>0</v>
      </c>
      <c r="BB50" s="91">
        <v>0</v>
      </c>
      <c r="BC50" s="91">
        <v>0</v>
      </c>
      <c r="BD50" s="91">
        <v>0</v>
      </c>
      <c r="BE50" s="91">
        <v>0</v>
      </c>
      <c r="BF50" s="91">
        <v>0</v>
      </c>
      <c r="BG50" s="91">
        <v>0</v>
      </c>
      <c r="BH50" s="91">
        <v>0</v>
      </c>
      <c r="BI50" s="91">
        <v>0</v>
      </c>
      <c r="BJ50" s="91">
        <v>0</v>
      </c>
      <c r="BK50" s="91">
        <v>3978.7634231269299</v>
      </c>
      <c r="BL50" s="91">
        <v>0</v>
      </c>
      <c r="BM50" s="91">
        <v>0</v>
      </c>
      <c r="BN50" s="91">
        <v>0</v>
      </c>
      <c r="BO50" s="91">
        <v>0</v>
      </c>
      <c r="BP50" s="91">
        <v>21156.193491471899</v>
      </c>
      <c r="BQ50" s="91">
        <v>0</v>
      </c>
      <c r="BR50" s="91">
        <v>167.349816842016</v>
      </c>
      <c r="BS50" s="91">
        <v>5409.3598336586401</v>
      </c>
      <c r="BT50" s="91">
        <v>0</v>
      </c>
      <c r="BU50" s="91">
        <v>3741.8093604669398</v>
      </c>
      <c r="BV50" s="91">
        <v>73771.558033477093</v>
      </c>
      <c r="BW50" s="91">
        <v>4352.8919776395596</v>
      </c>
      <c r="BY50" s="49">
        <f t="shared" si="5"/>
        <v>2.7285421417701503E-3</v>
      </c>
      <c r="BZ50" s="49">
        <f t="shared" si="6"/>
        <v>2.6914832152361585E-3</v>
      </c>
      <c r="CA50" s="49">
        <f t="shared" si="7"/>
        <v>2.7312109353891975E-3</v>
      </c>
      <c r="CB50" s="49">
        <f t="shared" si="8"/>
        <v>2.7262039889959034E-3</v>
      </c>
      <c r="CC50" s="49">
        <f t="shared" si="9"/>
        <v>2.722854267720792E-3</v>
      </c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</row>
    <row r="51" spans="1:126" x14ac:dyDescent="0.25">
      <c r="A51" s="42" t="s">
        <v>50</v>
      </c>
      <c r="H51" s="91">
        <v>6188.4580782000003</v>
      </c>
      <c r="I51" s="91">
        <v>0.13289954679999999</v>
      </c>
      <c r="J51" s="91">
        <v>3.060630427</v>
      </c>
      <c r="K51" s="91">
        <v>778.33481503999997</v>
      </c>
      <c r="L51" s="91">
        <v>17.435051520999998</v>
      </c>
      <c r="M51" s="91"/>
      <c r="N51" s="91" t="s">
        <v>50</v>
      </c>
      <c r="O51" s="91">
        <v>0.53544010553155097</v>
      </c>
      <c r="P51" s="91">
        <v>510.461697250302</v>
      </c>
      <c r="Q51" s="91">
        <v>0.13325850096303099</v>
      </c>
      <c r="R51" s="91">
        <v>0.13325850096303099</v>
      </c>
      <c r="S51" s="91">
        <v>0.22000438948395301</v>
      </c>
      <c r="T51" s="91">
        <v>0</v>
      </c>
      <c r="U51" s="91">
        <v>3.0689918082019201</v>
      </c>
      <c r="V51" s="91">
        <v>0</v>
      </c>
      <c r="W51" s="91">
        <v>0</v>
      </c>
      <c r="X51" s="91">
        <v>0</v>
      </c>
      <c r="Y51" s="91">
        <v>0.47107057975250999</v>
      </c>
      <c r="Z51" s="91">
        <v>0</v>
      </c>
      <c r="AA51" s="91">
        <v>1076.3159942807699</v>
      </c>
      <c r="AB51" s="91">
        <v>0</v>
      </c>
      <c r="AC51" s="91">
        <v>0</v>
      </c>
      <c r="AD51" s="91">
        <v>0</v>
      </c>
      <c r="AE51" s="91">
        <v>0</v>
      </c>
      <c r="AF51" s="91">
        <v>6.1383357935062799</v>
      </c>
      <c r="AG51" s="91">
        <v>0</v>
      </c>
      <c r="AH51" s="91">
        <v>1491.6366420039701</v>
      </c>
      <c r="AI51" s="91">
        <v>23.764622608905501</v>
      </c>
      <c r="AJ51" s="91">
        <v>780.46522235661496</v>
      </c>
      <c r="AK51" s="91">
        <v>17.4825227305185</v>
      </c>
      <c r="AL51" s="91">
        <v>7106.63946493823</v>
      </c>
      <c r="AM51" s="91">
        <v>0</v>
      </c>
      <c r="AN51" s="91">
        <v>0</v>
      </c>
      <c r="AO51" s="91">
        <v>0</v>
      </c>
      <c r="AP51" s="91">
        <v>6.3830458974178401E-3</v>
      </c>
      <c r="AQ51" s="91">
        <v>11.9317467379145</v>
      </c>
      <c r="AR51" s="91">
        <v>0</v>
      </c>
      <c r="AS51" s="91">
        <v>1882.3570354933099</v>
      </c>
      <c r="AT51" s="91">
        <v>0</v>
      </c>
      <c r="AU51" s="91">
        <v>0</v>
      </c>
      <c r="AV51" s="91">
        <v>0</v>
      </c>
      <c r="AW51" s="91">
        <v>0</v>
      </c>
      <c r="AX51" s="91">
        <v>0</v>
      </c>
      <c r="AY51" s="91">
        <v>0</v>
      </c>
      <c r="AZ51" s="91">
        <v>0</v>
      </c>
      <c r="BA51" s="91">
        <v>0</v>
      </c>
      <c r="BB51" s="91">
        <v>0</v>
      </c>
      <c r="BC51" s="91">
        <v>0</v>
      </c>
      <c r="BD51" s="91">
        <v>0</v>
      </c>
      <c r="BE51" s="91">
        <v>0</v>
      </c>
      <c r="BF51" s="91">
        <v>0</v>
      </c>
      <c r="BG51" s="91">
        <v>0</v>
      </c>
      <c r="BH51" s="91">
        <v>0</v>
      </c>
      <c r="BI51" s="91">
        <v>0</v>
      </c>
      <c r="BJ51" s="91">
        <v>0</v>
      </c>
      <c r="BK51" s="91">
        <v>239.35500367040399</v>
      </c>
      <c r="BL51" s="91">
        <v>0</v>
      </c>
      <c r="BM51" s="91">
        <v>0</v>
      </c>
      <c r="BN51" s="91">
        <v>0</v>
      </c>
      <c r="BO51" s="91">
        <v>0</v>
      </c>
      <c r="BP51" s="91">
        <v>1716.1228722665101</v>
      </c>
      <c r="BQ51" s="91">
        <v>0</v>
      </c>
      <c r="BR51" s="91">
        <v>18.053747820805999</v>
      </c>
      <c r="BS51" s="91">
        <v>237.75442740552299</v>
      </c>
      <c r="BT51" s="91">
        <v>0</v>
      </c>
      <c r="BU51" s="91">
        <v>364.85268734866497</v>
      </c>
      <c r="BV51" s="91">
        <v>6205.3521976223101</v>
      </c>
      <c r="BW51" s="91">
        <v>227.80378341808401</v>
      </c>
      <c r="BY51" s="49">
        <f t="shared" si="5"/>
        <v>2.7299400284898924E-3</v>
      </c>
      <c r="BZ51" s="49">
        <f t="shared" si="6"/>
        <v>2.7009434695152781E-3</v>
      </c>
      <c r="CA51" s="49">
        <f t="shared" si="7"/>
        <v>2.7319146827262763E-3</v>
      </c>
      <c r="CB51" s="49">
        <f t="shared" si="8"/>
        <v>2.7371348106862039E-3</v>
      </c>
      <c r="CC51" s="49">
        <f t="shared" si="9"/>
        <v>2.7227455830184538E-3</v>
      </c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</row>
    <row r="52" spans="1:126" x14ac:dyDescent="0.25">
      <c r="H52" s="91"/>
      <c r="I52" s="91"/>
      <c r="J52" s="91"/>
      <c r="K52" s="91"/>
      <c r="L52" s="91"/>
      <c r="M52" s="91"/>
    </row>
    <row r="53" spans="1:126" x14ac:dyDescent="0.25">
      <c r="H53" s="91"/>
      <c r="I53" s="91"/>
      <c r="J53" s="91"/>
      <c r="K53" s="91"/>
      <c r="L53" s="91"/>
      <c r="M53" s="91"/>
    </row>
    <row r="54" spans="1:126" x14ac:dyDescent="0.25">
      <c r="A54" s="42" t="s">
        <v>229</v>
      </c>
      <c r="H54" s="91">
        <v>87.607683600000001</v>
      </c>
      <c r="I54" s="91"/>
      <c r="J54" s="91">
        <v>8.6669459500000004E-2</v>
      </c>
      <c r="K54" s="91"/>
      <c r="L54" s="91">
        <v>2.1829266930000002</v>
      </c>
      <c r="M54" s="91"/>
      <c r="N54" s="90" t="s">
        <v>51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0</v>
      </c>
      <c r="AT54" s="90">
        <v>0</v>
      </c>
      <c r="AU54" s="90">
        <v>0</v>
      </c>
      <c r="AV54" s="90">
        <v>0</v>
      </c>
      <c r="AW54" s="90">
        <v>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90">
        <v>0</v>
      </c>
      <c r="BG54" s="90">
        <v>0</v>
      </c>
      <c r="BH54" s="90">
        <v>0</v>
      </c>
      <c r="BI54" s="90">
        <v>0</v>
      </c>
      <c r="BJ54" s="90">
        <v>0</v>
      </c>
      <c r="BK54" s="90">
        <v>0</v>
      </c>
      <c r="BL54" s="90">
        <v>0</v>
      </c>
      <c r="BM54" s="90">
        <v>0</v>
      </c>
      <c r="BN54" s="90">
        <v>0</v>
      </c>
      <c r="BO54" s="90">
        <v>0</v>
      </c>
      <c r="BP54" s="90">
        <v>0</v>
      </c>
      <c r="BQ54" s="90">
        <v>0</v>
      </c>
      <c r="BR54" s="90">
        <v>0</v>
      </c>
      <c r="BS54" s="90">
        <v>0</v>
      </c>
      <c r="BT54" s="90">
        <v>0</v>
      </c>
      <c r="BU54" s="90">
        <v>0</v>
      </c>
      <c r="BV54" s="90">
        <v>0</v>
      </c>
      <c r="BW54" s="90">
        <v>0</v>
      </c>
      <c r="BY54" s="49">
        <f t="shared" ref="BY54:BY59" si="10">(BV54-H54)/(H54+1E-50)</f>
        <v>-1</v>
      </c>
      <c r="BZ54" s="49">
        <f t="shared" ref="BZ54:BZ59" si="11">(R54-I54)/(I54+1E-50)</f>
        <v>0</v>
      </c>
      <c r="CA54" s="49">
        <f t="shared" ref="CA54:CA59" si="12">(U54-J54)/(J54+1E-50)</f>
        <v>-1</v>
      </c>
      <c r="CB54" s="49">
        <f t="shared" ref="CB54:CC59" si="13">(AJ54-K54)/(K54+1E-50)</f>
        <v>0</v>
      </c>
      <c r="CC54" s="49">
        <f t="shared" si="13"/>
        <v>-1</v>
      </c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</row>
    <row r="55" spans="1:126" x14ac:dyDescent="0.25">
      <c r="A55" s="42" t="s">
        <v>1</v>
      </c>
      <c r="H55" s="91">
        <v>5224.5878319000003</v>
      </c>
      <c r="I55" s="91">
        <v>0.1613510303</v>
      </c>
      <c r="J55" s="91">
        <v>2.5524031760999999</v>
      </c>
      <c r="K55" s="91">
        <v>148.03960362999999</v>
      </c>
      <c r="L55" s="91">
        <v>0.30148808539999999</v>
      </c>
      <c r="M55" s="91"/>
      <c r="N55" s="91" t="s">
        <v>1</v>
      </c>
      <c r="O55" s="91">
        <v>5.9458044655323797E-2</v>
      </c>
      <c r="P55" s="91">
        <v>53.478844541473997</v>
      </c>
      <c r="Q55" s="91">
        <v>1.5660989322601199E-2</v>
      </c>
      <c r="R55" s="91">
        <v>1.5660989322601199E-2</v>
      </c>
      <c r="S55" s="91">
        <v>2.5856660917012501E-2</v>
      </c>
      <c r="T55" s="91">
        <v>0</v>
      </c>
      <c r="U55" s="91">
        <v>0.20120887948502</v>
      </c>
      <c r="V55" s="91">
        <v>0</v>
      </c>
      <c r="W55" s="91">
        <v>0</v>
      </c>
      <c r="X55" s="91">
        <v>0</v>
      </c>
      <c r="Y55" s="91">
        <v>4.97218128193255E-2</v>
      </c>
      <c r="Z55" s="91">
        <v>0</v>
      </c>
      <c r="AA55" s="91">
        <v>122.345613300056</v>
      </c>
      <c r="AB55" s="91">
        <v>0</v>
      </c>
      <c r="AC55" s="91">
        <v>0</v>
      </c>
      <c r="AD55" s="91">
        <v>0</v>
      </c>
      <c r="AE55" s="91">
        <v>0</v>
      </c>
      <c r="AF55" s="91">
        <v>1.9049366183854499E-2</v>
      </c>
      <c r="AG55" s="91">
        <v>0</v>
      </c>
      <c r="AH55" s="91">
        <v>129.31146625943799</v>
      </c>
      <c r="AI55" s="91">
        <v>2.2602925970513099</v>
      </c>
      <c r="AJ55" s="91">
        <v>12.2874360742119</v>
      </c>
      <c r="AK55" s="91">
        <v>2.5417212911425499E-2</v>
      </c>
      <c r="AL55" s="91">
        <v>596.04446832784902</v>
      </c>
      <c r="AM55" s="91">
        <v>0</v>
      </c>
      <c r="AN55" s="91">
        <v>0</v>
      </c>
      <c r="AO55" s="91">
        <v>0</v>
      </c>
      <c r="AP55" s="91">
        <v>6.5475591255917897E-4</v>
      </c>
      <c r="AQ55" s="91">
        <v>1.0434188836235101</v>
      </c>
      <c r="AR55" s="91">
        <v>0</v>
      </c>
      <c r="AS55" s="91">
        <v>155.64551534482999</v>
      </c>
      <c r="AT55" s="91">
        <v>0</v>
      </c>
      <c r="AU55" s="91">
        <v>0</v>
      </c>
      <c r="AV55" s="91">
        <v>0</v>
      </c>
      <c r="AW55" s="91">
        <v>0</v>
      </c>
      <c r="AX55" s="91">
        <v>0</v>
      </c>
      <c r="AY55" s="91">
        <v>0</v>
      </c>
      <c r="AZ55" s="91">
        <v>0</v>
      </c>
      <c r="BA55" s="91">
        <v>0</v>
      </c>
      <c r="BB55" s="91">
        <v>0</v>
      </c>
      <c r="BC55" s="91">
        <v>0</v>
      </c>
      <c r="BD55" s="91">
        <v>0</v>
      </c>
      <c r="BE55" s="91">
        <v>0</v>
      </c>
      <c r="BF55" s="91">
        <v>0</v>
      </c>
      <c r="BG55" s="91">
        <v>0</v>
      </c>
      <c r="BH55" s="91">
        <v>0</v>
      </c>
      <c r="BI55" s="91">
        <v>0</v>
      </c>
      <c r="BJ55" s="91">
        <v>0</v>
      </c>
      <c r="BK55" s="91">
        <v>24.1763275126462</v>
      </c>
      <c r="BL55" s="91">
        <v>0</v>
      </c>
      <c r="BM55" s="91">
        <v>0</v>
      </c>
      <c r="BN55" s="91">
        <v>0</v>
      </c>
      <c r="BO55" s="91">
        <v>0</v>
      </c>
      <c r="BP55" s="91">
        <v>146.995984018261</v>
      </c>
      <c r="BQ55" s="91">
        <v>0</v>
      </c>
      <c r="BR55" s="91">
        <v>2.0688209897734202</v>
      </c>
      <c r="BS55" s="91">
        <v>22.964993872017399</v>
      </c>
      <c r="BT55" s="91">
        <v>0</v>
      </c>
      <c r="BU55" s="91">
        <v>41.553955448337398</v>
      </c>
      <c r="BV55" s="91">
        <v>497.64155282550001</v>
      </c>
      <c r="BW55" s="91">
        <v>16.704530190076898</v>
      </c>
      <c r="BY55" s="49">
        <f t="shared" si="10"/>
        <v>-0.90475008386555822</v>
      </c>
      <c r="BZ55" s="49">
        <f t="shared" si="11"/>
        <v>-0.90293839900815798</v>
      </c>
      <c r="CA55" s="49">
        <f t="shared" si="12"/>
        <v>-0.92116884927542608</v>
      </c>
      <c r="CB55" s="49">
        <f t="shared" si="13"/>
        <v>-0.91699899369548243</v>
      </c>
      <c r="CC55" s="49">
        <f t="shared" si="13"/>
        <v>-0.91569413803632349</v>
      </c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</row>
    <row r="56" spans="1:126" x14ac:dyDescent="0.25">
      <c r="A56" s="42" t="s">
        <v>11</v>
      </c>
      <c r="H56" s="91">
        <v>9910.7131360000003</v>
      </c>
      <c r="I56" s="91">
        <v>0.31045439460000002</v>
      </c>
      <c r="J56" s="91">
        <v>7.5127338770999996</v>
      </c>
      <c r="K56" s="91">
        <v>264.77108545999999</v>
      </c>
      <c r="L56" s="91">
        <v>0.54299285230000005</v>
      </c>
      <c r="M56" s="91"/>
      <c r="N56" s="91" t="s">
        <v>11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  <c r="AC56" s="91">
        <v>0</v>
      </c>
      <c r="AD56" s="91">
        <v>0</v>
      </c>
      <c r="AE56" s="91">
        <v>0</v>
      </c>
      <c r="AF56" s="91">
        <v>0</v>
      </c>
      <c r="AG56" s="91">
        <v>0</v>
      </c>
      <c r="AH56" s="91">
        <v>0</v>
      </c>
      <c r="AI56" s="91">
        <v>0</v>
      </c>
      <c r="AJ56" s="91">
        <v>0</v>
      </c>
      <c r="AK56" s="91">
        <v>0</v>
      </c>
      <c r="AL56" s="91">
        <v>0</v>
      </c>
      <c r="AM56" s="91">
        <v>0</v>
      </c>
      <c r="AN56" s="91">
        <v>0</v>
      </c>
      <c r="AO56" s="91">
        <v>0</v>
      </c>
      <c r="AP56" s="91">
        <v>0</v>
      </c>
      <c r="AQ56" s="91">
        <v>0</v>
      </c>
      <c r="AR56" s="91">
        <v>0</v>
      </c>
      <c r="AS56" s="91">
        <v>0</v>
      </c>
      <c r="AT56" s="91">
        <v>0</v>
      </c>
      <c r="AU56" s="91">
        <v>0</v>
      </c>
      <c r="AV56" s="91">
        <v>0</v>
      </c>
      <c r="AW56" s="91">
        <v>0</v>
      </c>
      <c r="AX56" s="91">
        <v>0</v>
      </c>
      <c r="AY56" s="91">
        <v>0</v>
      </c>
      <c r="AZ56" s="91">
        <v>0</v>
      </c>
      <c r="BA56" s="91">
        <v>0</v>
      </c>
      <c r="BB56" s="91">
        <v>0</v>
      </c>
      <c r="BC56" s="91">
        <v>0</v>
      </c>
      <c r="BD56" s="91">
        <v>0</v>
      </c>
      <c r="BE56" s="91">
        <v>0</v>
      </c>
      <c r="BF56" s="91">
        <v>0</v>
      </c>
      <c r="BG56" s="91">
        <v>0</v>
      </c>
      <c r="BH56" s="91">
        <v>0</v>
      </c>
      <c r="BI56" s="91">
        <v>0</v>
      </c>
      <c r="BJ56" s="91">
        <v>0</v>
      </c>
      <c r="BK56" s="91">
        <v>0</v>
      </c>
      <c r="BL56" s="91">
        <v>0</v>
      </c>
      <c r="BM56" s="91">
        <v>0</v>
      </c>
      <c r="BN56" s="91">
        <v>0</v>
      </c>
      <c r="BO56" s="91">
        <v>0</v>
      </c>
      <c r="BP56" s="91">
        <v>0</v>
      </c>
      <c r="BQ56" s="91">
        <v>0</v>
      </c>
      <c r="BR56" s="91">
        <v>0</v>
      </c>
      <c r="BS56" s="91">
        <v>0</v>
      </c>
      <c r="BT56" s="91">
        <v>0</v>
      </c>
      <c r="BU56" s="91">
        <v>0</v>
      </c>
      <c r="BV56" s="91">
        <v>0</v>
      </c>
      <c r="BW56" s="91">
        <v>0</v>
      </c>
      <c r="BY56" s="49">
        <f t="shared" si="10"/>
        <v>-1</v>
      </c>
      <c r="BZ56" s="49">
        <f t="shared" si="11"/>
        <v>-1</v>
      </c>
      <c r="CA56" s="49">
        <f t="shared" si="12"/>
        <v>-1</v>
      </c>
      <c r="CB56" s="49">
        <f t="shared" si="13"/>
        <v>-1</v>
      </c>
      <c r="CC56" s="49">
        <f t="shared" si="13"/>
        <v>-1</v>
      </c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</row>
    <row r="57" spans="1:126" x14ac:dyDescent="0.25">
      <c r="A57" s="42" t="s">
        <v>58</v>
      </c>
      <c r="H57" s="91">
        <v>372.12956880000002</v>
      </c>
      <c r="I57" s="91"/>
      <c r="J57" s="91">
        <v>0.24351769470000001</v>
      </c>
      <c r="K57" s="91"/>
      <c r="L57" s="91">
        <v>9.6835633175000009</v>
      </c>
      <c r="M57" s="91"/>
      <c r="N57" s="91" t="s">
        <v>58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5.5257779579688899E-3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  <c r="AC57" s="91">
        <v>0</v>
      </c>
      <c r="AD57" s="91">
        <v>0</v>
      </c>
      <c r="AE57" s="91">
        <v>0</v>
      </c>
      <c r="AF57" s="91">
        <v>7.6046542915722798E-2</v>
      </c>
      <c r="AG57" s="91">
        <v>0</v>
      </c>
      <c r="AH57" s="91">
        <v>4.3804626966672604</v>
      </c>
      <c r="AI57" s="91">
        <v>0</v>
      </c>
      <c r="AJ57" s="91">
        <v>0</v>
      </c>
      <c r="AK57" s="91">
        <v>0.21974934196547599</v>
      </c>
      <c r="AL57" s="91">
        <v>8.44475250362383</v>
      </c>
      <c r="AM57" s="91">
        <v>0</v>
      </c>
      <c r="AN57" s="91">
        <v>0</v>
      </c>
      <c r="AO57" s="91">
        <v>0</v>
      </c>
      <c r="AP57" s="91">
        <v>0</v>
      </c>
      <c r="AQ57" s="91">
        <v>3.7474370194612902E-2</v>
      </c>
      <c r="AR57" s="91">
        <v>0</v>
      </c>
      <c r="AS57" s="91">
        <v>1.80383104284131</v>
      </c>
      <c r="AT57" s="91">
        <v>0</v>
      </c>
      <c r="AU57" s="91">
        <v>0</v>
      </c>
      <c r="AV57" s="91">
        <v>0</v>
      </c>
      <c r="AW57" s="91">
        <v>0</v>
      </c>
      <c r="AX57" s="91">
        <v>0</v>
      </c>
      <c r="AY57" s="91">
        <v>0</v>
      </c>
      <c r="AZ57" s="91">
        <v>0</v>
      </c>
      <c r="BA57" s="91">
        <v>0</v>
      </c>
      <c r="BB57" s="91">
        <v>0</v>
      </c>
      <c r="BC57" s="91">
        <v>0</v>
      </c>
      <c r="BD57" s="91">
        <v>0</v>
      </c>
      <c r="BE57" s="91">
        <v>0</v>
      </c>
      <c r="BF57" s="91">
        <v>0</v>
      </c>
      <c r="BG57" s="91">
        <v>0</v>
      </c>
      <c r="BH57" s="91">
        <v>0</v>
      </c>
      <c r="BI57" s="91">
        <v>0</v>
      </c>
      <c r="BJ57" s="91">
        <v>0</v>
      </c>
      <c r="BK57" s="91">
        <v>0</v>
      </c>
      <c r="BL57" s="91">
        <v>0</v>
      </c>
      <c r="BM57" s="91">
        <v>0</v>
      </c>
      <c r="BN57" s="91">
        <v>0</v>
      </c>
      <c r="BO57" s="91">
        <v>0</v>
      </c>
      <c r="BP57" s="91">
        <v>2.5074708529750902</v>
      </c>
      <c r="BQ57" s="91">
        <v>0</v>
      </c>
      <c r="BR57" s="91">
        <v>0</v>
      </c>
      <c r="BS57" s="91">
        <v>0</v>
      </c>
      <c r="BT57" s="91">
        <v>0</v>
      </c>
      <c r="BU57" s="91">
        <v>1.71083203624398E-2</v>
      </c>
      <c r="BV57" s="91">
        <v>8.44475250362383</v>
      </c>
      <c r="BW57" s="91">
        <v>0.69099391087815498</v>
      </c>
      <c r="BY57" s="49">
        <f t="shared" si="10"/>
        <v>-0.97730695646987831</v>
      </c>
      <c r="BZ57" s="49">
        <f t="shared" si="11"/>
        <v>0</v>
      </c>
      <c r="CA57" s="49">
        <f t="shared" si="12"/>
        <v>-0.97730851565108512</v>
      </c>
      <c r="CB57" s="49">
        <f t="shared" si="13"/>
        <v>0</v>
      </c>
      <c r="CC57" s="49">
        <f t="shared" si="13"/>
        <v>-0.97730697525689236</v>
      </c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</row>
    <row r="58" spans="1:126" x14ac:dyDescent="0.25">
      <c r="A58" s="42" t="s">
        <v>176</v>
      </c>
      <c r="H58" s="91">
        <v>10.43523115</v>
      </c>
      <c r="I58" s="91"/>
      <c r="J58" s="91">
        <v>6.8287063E-3</v>
      </c>
      <c r="K58" s="91"/>
      <c r="L58" s="91">
        <v>0.27154581550000001</v>
      </c>
      <c r="M58" s="91"/>
      <c r="N58" s="90" t="s">
        <v>176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0</v>
      </c>
      <c r="AT58" s="90">
        <v>0</v>
      </c>
      <c r="AU58" s="90">
        <v>0</v>
      </c>
      <c r="AV58" s="90">
        <v>0</v>
      </c>
      <c r="AW58" s="90">
        <v>0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90">
        <v>0</v>
      </c>
      <c r="BF58" s="90">
        <v>0</v>
      </c>
      <c r="BG58" s="90">
        <v>0</v>
      </c>
      <c r="BH58" s="90">
        <v>0</v>
      </c>
      <c r="BI58" s="90">
        <v>0</v>
      </c>
      <c r="BJ58" s="90">
        <v>0</v>
      </c>
      <c r="BK58" s="90">
        <v>0</v>
      </c>
      <c r="BL58" s="90">
        <v>0</v>
      </c>
      <c r="BM58" s="90">
        <v>0</v>
      </c>
      <c r="BN58" s="90">
        <v>0</v>
      </c>
      <c r="BO58" s="90">
        <v>0</v>
      </c>
      <c r="BP58" s="90">
        <v>0</v>
      </c>
      <c r="BQ58" s="90">
        <v>0</v>
      </c>
      <c r="BR58" s="90">
        <v>0</v>
      </c>
      <c r="BS58" s="90">
        <v>0</v>
      </c>
      <c r="BT58" s="90">
        <v>0</v>
      </c>
      <c r="BU58" s="90">
        <v>0</v>
      </c>
      <c r="BV58" s="90">
        <v>0</v>
      </c>
      <c r="BW58" s="90">
        <v>0</v>
      </c>
      <c r="BY58" s="49">
        <f t="shared" si="10"/>
        <v>-1</v>
      </c>
      <c r="BZ58" s="49">
        <f t="shared" si="11"/>
        <v>0</v>
      </c>
      <c r="CA58" s="49">
        <f t="shared" si="12"/>
        <v>-1</v>
      </c>
      <c r="CB58" s="49">
        <f t="shared" si="13"/>
        <v>0</v>
      </c>
      <c r="CC58" s="49">
        <f t="shared" si="13"/>
        <v>-1</v>
      </c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</row>
    <row r="59" spans="1:126" x14ac:dyDescent="0.25">
      <c r="A59" s="90" t="s">
        <v>235</v>
      </c>
      <c r="BY59" s="49">
        <f t="shared" si="10"/>
        <v>0</v>
      </c>
      <c r="BZ59" s="49">
        <f t="shared" si="11"/>
        <v>0</v>
      </c>
      <c r="CA59" s="49">
        <f t="shared" si="12"/>
        <v>0</v>
      </c>
      <c r="CB59" s="49">
        <f t="shared" si="13"/>
        <v>0</v>
      </c>
      <c r="CC59" s="49">
        <f t="shared" si="13"/>
        <v>0</v>
      </c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</row>
    <row r="61" spans="1:126" x14ac:dyDescent="0.25">
      <c r="A61" s="1" t="s">
        <v>55</v>
      </c>
      <c r="B61" s="1">
        <f>SUM(B3:B58)</f>
        <v>0</v>
      </c>
      <c r="C61" s="1">
        <f t="shared" ref="C61:L61" si="14">SUM(C3:C58)</f>
        <v>0</v>
      </c>
      <c r="D61" s="1">
        <f t="shared" si="14"/>
        <v>0</v>
      </c>
      <c r="E61" s="1">
        <f t="shared" si="14"/>
        <v>0</v>
      </c>
      <c r="F61" s="1">
        <f t="shared" si="14"/>
        <v>0</v>
      </c>
      <c r="G61" s="1">
        <f t="shared" si="14"/>
        <v>0</v>
      </c>
      <c r="H61" s="1">
        <f t="shared" si="14"/>
        <v>2987814.0472627506</v>
      </c>
      <c r="I61" s="1">
        <f t="shared" si="14"/>
        <v>73.450602690999986</v>
      </c>
      <c r="J61" s="1">
        <f t="shared" si="14"/>
        <v>6061.0997640762989</v>
      </c>
      <c r="K61" s="1">
        <f t="shared" si="14"/>
        <v>71136.884339979995</v>
      </c>
      <c r="L61" s="1">
        <f t="shared" si="14"/>
        <v>4136.1589203858994</v>
      </c>
      <c r="M61" s="1"/>
      <c r="O61" s="1">
        <f>SUM(O3:O58)</f>
        <v>316.23309666844415</v>
      </c>
      <c r="P61" s="1">
        <f t="shared" ref="P61:BW61" si="15">SUM(P3:P58)</f>
        <v>291960.00164576393</v>
      </c>
      <c r="Q61" s="1">
        <f t="shared" si="15"/>
        <v>73.191345810805657</v>
      </c>
      <c r="R61" s="1">
        <f t="shared" si="15"/>
        <v>73.191345810805657</v>
      </c>
      <c r="S61" s="1">
        <f t="shared" si="15"/>
        <v>121.51066543040263</v>
      </c>
      <c r="T61" s="1">
        <f t="shared" si="15"/>
        <v>0</v>
      </c>
      <c r="U61" s="1">
        <f t="shared" si="15"/>
        <v>6067.4293506109498</v>
      </c>
      <c r="V61" s="1">
        <f t="shared" si="15"/>
        <v>0</v>
      </c>
      <c r="W61" s="1">
        <f t="shared" si="15"/>
        <v>0</v>
      </c>
      <c r="X61" s="1">
        <f t="shared" si="15"/>
        <v>0</v>
      </c>
      <c r="Y61" s="1">
        <f t="shared" si="15"/>
        <v>300.95174148788948</v>
      </c>
      <c r="Z61" s="1">
        <f t="shared" si="15"/>
        <v>0</v>
      </c>
      <c r="AA61" s="1">
        <f t="shared" si="15"/>
        <v>595879.12209164654</v>
      </c>
      <c r="AB61" s="1">
        <f t="shared" si="15"/>
        <v>0</v>
      </c>
      <c r="AC61" s="1">
        <f t="shared" si="15"/>
        <v>0</v>
      </c>
      <c r="AD61" s="1">
        <f t="shared" si="15"/>
        <v>0</v>
      </c>
      <c r="AE61" s="1">
        <f t="shared" si="15"/>
        <v>0</v>
      </c>
      <c r="AF61" s="1">
        <f t="shared" si="15"/>
        <v>1660.6110401315398</v>
      </c>
      <c r="AG61" s="1">
        <f t="shared" si="15"/>
        <v>0</v>
      </c>
      <c r="AH61" s="1">
        <f t="shared" si="15"/>
        <v>790786.00948606909</v>
      </c>
      <c r="AI61" s="1">
        <f t="shared" si="15"/>
        <v>20750.075710956029</v>
      </c>
      <c r="AJ61" s="1">
        <f t="shared" si="15"/>
        <v>70929.505959757313</v>
      </c>
      <c r="AK61" s="1">
        <f t="shared" si="15"/>
        <v>4134.648254196275</v>
      </c>
      <c r="AL61" s="1">
        <f t="shared" si="15"/>
        <v>3477712.3120400961</v>
      </c>
      <c r="AM61" s="1">
        <f t="shared" si="15"/>
        <v>0</v>
      </c>
      <c r="AN61" s="1">
        <f t="shared" si="15"/>
        <v>0</v>
      </c>
      <c r="AO61" s="1">
        <f t="shared" si="15"/>
        <v>0</v>
      </c>
      <c r="AP61" s="1">
        <f t="shared" si="15"/>
        <v>4.0914433278320077</v>
      </c>
      <c r="AQ61" s="1">
        <f t="shared" si="15"/>
        <v>5833.9780498227155</v>
      </c>
      <c r="AR61" s="1">
        <f t="shared" si="15"/>
        <v>0</v>
      </c>
      <c r="AS61" s="1">
        <f t="shared" si="15"/>
        <v>913896.58931448637</v>
      </c>
      <c r="AT61" s="1">
        <f t="shared" si="15"/>
        <v>0</v>
      </c>
      <c r="AU61" s="1">
        <f t="shared" si="15"/>
        <v>0</v>
      </c>
      <c r="AV61" s="1">
        <f t="shared" si="15"/>
        <v>0</v>
      </c>
      <c r="AW61" s="1">
        <f t="shared" si="15"/>
        <v>0</v>
      </c>
      <c r="AX61" s="1">
        <f t="shared" si="15"/>
        <v>0</v>
      </c>
      <c r="AY61" s="1">
        <f t="shared" si="15"/>
        <v>0</v>
      </c>
      <c r="AZ61" s="1">
        <f t="shared" si="15"/>
        <v>0</v>
      </c>
      <c r="BA61" s="1">
        <f t="shared" si="15"/>
        <v>0</v>
      </c>
      <c r="BB61" s="1">
        <f t="shared" si="15"/>
        <v>0</v>
      </c>
      <c r="BC61" s="1">
        <f t="shared" si="15"/>
        <v>0</v>
      </c>
      <c r="BD61" s="1">
        <f t="shared" si="15"/>
        <v>0</v>
      </c>
      <c r="BE61" s="1">
        <f t="shared" si="15"/>
        <v>0</v>
      </c>
      <c r="BF61" s="1">
        <f t="shared" si="15"/>
        <v>0</v>
      </c>
      <c r="BG61" s="1">
        <f t="shared" si="15"/>
        <v>0</v>
      </c>
      <c r="BH61" s="1">
        <f t="shared" si="15"/>
        <v>0</v>
      </c>
      <c r="BI61" s="1">
        <f t="shared" si="15"/>
        <v>0</v>
      </c>
      <c r="BJ61" s="1">
        <f t="shared" si="15"/>
        <v>0</v>
      </c>
      <c r="BK61" s="1">
        <f t="shared" si="15"/>
        <v>160189.11337160252</v>
      </c>
      <c r="BL61" s="1">
        <f t="shared" si="15"/>
        <v>0</v>
      </c>
      <c r="BM61" s="1">
        <f t="shared" si="15"/>
        <v>0</v>
      </c>
      <c r="BN61" s="1">
        <f t="shared" si="15"/>
        <v>0</v>
      </c>
      <c r="BO61" s="1">
        <f t="shared" si="15"/>
        <v>0</v>
      </c>
      <c r="BP61" s="1">
        <f t="shared" si="15"/>
        <v>859849.6022379041</v>
      </c>
      <c r="BQ61" s="1">
        <f t="shared" si="15"/>
        <v>0</v>
      </c>
      <c r="BR61" s="1">
        <f t="shared" si="15"/>
        <v>9300.4821055848879</v>
      </c>
      <c r="BS61" s="1">
        <f t="shared" si="15"/>
        <v>153195.74959152984</v>
      </c>
      <c r="BT61" s="1">
        <f t="shared" si="15"/>
        <v>0</v>
      </c>
      <c r="BU61" s="1">
        <f t="shared" si="15"/>
        <v>198542.38541772959</v>
      </c>
      <c r="BV61" s="1">
        <f t="shared" si="15"/>
        <v>2980825.1707950374</v>
      </c>
      <c r="BW61" s="1">
        <f t="shared" si="15"/>
        <v>127714.48735090338</v>
      </c>
    </row>
    <row r="62" spans="1:126" x14ac:dyDescent="0.25">
      <c r="A62" s="90" t="s">
        <v>56</v>
      </c>
      <c r="B62" s="1">
        <f>SUM(B2:B51)</f>
        <v>0</v>
      </c>
      <c r="C62" s="1">
        <f t="shared" ref="C62:L62" si="16">SUM(C2:C51)</f>
        <v>0</v>
      </c>
      <c r="D62" s="1">
        <f t="shared" si="16"/>
        <v>0</v>
      </c>
      <c r="E62" s="1">
        <f t="shared" si="16"/>
        <v>0</v>
      </c>
      <c r="F62" s="1">
        <f t="shared" si="16"/>
        <v>0</v>
      </c>
      <c r="G62" s="1">
        <f t="shared" si="16"/>
        <v>0</v>
      </c>
      <c r="H62" s="1">
        <f t="shared" si="16"/>
        <v>2972208.5738113006</v>
      </c>
      <c r="I62" s="1">
        <f t="shared" si="16"/>
        <v>72.978797266099988</v>
      </c>
      <c r="J62" s="1">
        <f t="shared" si="16"/>
        <v>6050.6976111625991</v>
      </c>
      <c r="K62" s="1">
        <f t="shared" si="16"/>
        <v>70724.073650890001</v>
      </c>
      <c r="L62" s="1">
        <f t="shared" si="16"/>
        <v>4123.1764036222003</v>
      </c>
      <c r="M62" s="1"/>
      <c r="O62" s="1">
        <f>SUM(O2:O51)</f>
        <v>316.1736386237888</v>
      </c>
      <c r="P62" s="1">
        <f t="shared" ref="P62:BW62" si="17">SUM(P2:P51)</f>
        <v>291906.52280122245</v>
      </c>
      <c r="Q62" s="1">
        <f t="shared" si="17"/>
        <v>73.17568482148306</v>
      </c>
      <c r="R62" s="1">
        <f t="shared" si="17"/>
        <v>73.17568482148306</v>
      </c>
      <c r="S62" s="1">
        <f t="shared" si="17"/>
        <v>121.48480876948561</v>
      </c>
      <c r="T62" s="1">
        <f t="shared" si="17"/>
        <v>0</v>
      </c>
      <c r="U62" s="1">
        <f t="shared" si="17"/>
        <v>6067.2226159535066</v>
      </c>
      <c r="V62" s="1">
        <f t="shared" si="17"/>
        <v>0</v>
      </c>
      <c r="W62" s="1">
        <f t="shared" si="17"/>
        <v>0</v>
      </c>
      <c r="X62" s="1">
        <f t="shared" si="17"/>
        <v>0</v>
      </c>
      <c r="Y62" s="1">
        <f t="shared" si="17"/>
        <v>300.90201967507016</v>
      </c>
      <c r="Z62" s="1">
        <f t="shared" si="17"/>
        <v>0</v>
      </c>
      <c r="AA62" s="1">
        <f t="shared" si="17"/>
        <v>595756.77647834644</v>
      </c>
      <c r="AB62" s="1">
        <f t="shared" si="17"/>
        <v>0</v>
      </c>
      <c r="AC62" s="1">
        <f t="shared" si="17"/>
        <v>0</v>
      </c>
      <c r="AD62" s="1">
        <f t="shared" si="17"/>
        <v>0</v>
      </c>
      <c r="AE62" s="1">
        <f t="shared" si="17"/>
        <v>0</v>
      </c>
      <c r="AF62" s="1">
        <f t="shared" si="17"/>
        <v>1660.5159442224401</v>
      </c>
      <c r="AG62" s="1">
        <f t="shared" si="17"/>
        <v>0</v>
      </c>
      <c r="AH62" s="1">
        <f t="shared" si="17"/>
        <v>790652.31755711301</v>
      </c>
      <c r="AI62" s="1">
        <f t="shared" si="17"/>
        <v>20747.81541835898</v>
      </c>
      <c r="AJ62" s="1">
        <f t="shared" si="17"/>
        <v>70917.218523683099</v>
      </c>
      <c r="AK62" s="1">
        <f t="shared" si="17"/>
        <v>4134.4030876413981</v>
      </c>
      <c r="AL62" s="1">
        <f t="shared" si="17"/>
        <v>3477107.8228192646</v>
      </c>
      <c r="AM62" s="1">
        <f t="shared" si="17"/>
        <v>0</v>
      </c>
      <c r="AN62" s="1">
        <f t="shared" si="17"/>
        <v>0</v>
      </c>
      <c r="AO62" s="1">
        <f t="shared" si="17"/>
        <v>0</v>
      </c>
      <c r="AP62" s="1">
        <f t="shared" si="17"/>
        <v>4.0907885719194486</v>
      </c>
      <c r="AQ62" s="1">
        <f t="shared" si="17"/>
        <v>5832.8971565688971</v>
      </c>
      <c r="AR62" s="1">
        <f t="shared" si="17"/>
        <v>0</v>
      </c>
      <c r="AS62" s="1">
        <f t="shared" si="17"/>
        <v>913739.13996809872</v>
      </c>
      <c r="AT62" s="1">
        <f t="shared" si="17"/>
        <v>0</v>
      </c>
      <c r="AU62" s="1">
        <f t="shared" si="17"/>
        <v>0</v>
      </c>
      <c r="AV62" s="1">
        <f t="shared" si="17"/>
        <v>0</v>
      </c>
      <c r="AW62" s="1">
        <f t="shared" si="17"/>
        <v>0</v>
      </c>
      <c r="AX62" s="1">
        <f t="shared" si="17"/>
        <v>0</v>
      </c>
      <c r="AY62" s="1">
        <f t="shared" si="17"/>
        <v>0</v>
      </c>
      <c r="AZ62" s="1">
        <f t="shared" si="17"/>
        <v>0</v>
      </c>
      <c r="BA62" s="1">
        <f t="shared" si="17"/>
        <v>0</v>
      </c>
      <c r="BB62" s="1">
        <f t="shared" si="17"/>
        <v>0</v>
      </c>
      <c r="BC62" s="1">
        <f t="shared" si="17"/>
        <v>0</v>
      </c>
      <c r="BD62" s="1">
        <f t="shared" si="17"/>
        <v>0</v>
      </c>
      <c r="BE62" s="1">
        <f t="shared" si="17"/>
        <v>0</v>
      </c>
      <c r="BF62" s="1">
        <f t="shared" si="17"/>
        <v>0</v>
      </c>
      <c r="BG62" s="1">
        <f t="shared" si="17"/>
        <v>0</v>
      </c>
      <c r="BH62" s="1">
        <f t="shared" si="17"/>
        <v>0</v>
      </c>
      <c r="BI62" s="1">
        <f t="shared" si="17"/>
        <v>0</v>
      </c>
      <c r="BJ62" s="1">
        <f t="shared" si="17"/>
        <v>0</v>
      </c>
      <c r="BK62" s="1">
        <f t="shared" si="17"/>
        <v>160164.93704408986</v>
      </c>
      <c r="BL62" s="1">
        <f t="shared" si="17"/>
        <v>0</v>
      </c>
      <c r="BM62" s="1">
        <f t="shared" si="17"/>
        <v>0</v>
      </c>
      <c r="BN62" s="1">
        <f t="shared" si="17"/>
        <v>0</v>
      </c>
      <c r="BO62" s="1">
        <f t="shared" si="17"/>
        <v>0</v>
      </c>
      <c r="BP62" s="1">
        <f t="shared" si="17"/>
        <v>859700.09878303285</v>
      </c>
      <c r="BQ62" s="1">
        <f t="shared" si="17"/>
        <v>0</v>
      </c>
      <c r="BR62" s="1">
        <f t="shared" si="17"/>
        <v>9298.4132845951153</v>
      </c>
      <c r="BS62" s="1">
        <f t="shared" si="17"/>
        <v>153172.78459765782</v>
      </c>
      <c r="BT62" s="1">
        <f t="shared" si="17"/>
        <v>0</v>
      </c>
      <c r="BU62" s="1">
        <f t="shared" si="17"/>
        <v>198500.81435396089</v>
      </c>
      <c r="BV62" s="1">
        <f t="shared" si="17"/>
        <v>2980319.0844897083</v>
      </c>
      <c r="BW62" s="1">
        <f t="shared" si="17"/>
        <v>127697.09182680243</v>
      </c>
    </row>
    <row r="63" spans="1:126" x14ac:dyDescent="0.25">
      <c r="A63" s="90" t="s">
        <v>238</v>
      </c>
      <c r="B63" s="91">
        <f>+B3+B5+B8+B9+B11+B12+B14+B15+B16+B17+B18+B19+B20+B21+B22+B23+B24+B25+B26+B28+B30+B31+B33+B34+B35+B36+B37+B39+B40+B41+B42+B43+B44+B46+B47+B49+B50</f>
        <v>0</v>
      </c>
      <c r="C63" s="91">
        <f t="shared" ref="C63:L63" si="18">+C3+C5+C8+C9+C11+C12+C14+C15+C16+C17+C18+C19+C20+C21+C22+C23+C24+C25+C26+C28+C30+C31+C33+C34+C35+C36+C37+C39+C40+C41+C42+C43+C44+C46+C47+C49+C50</f>
        <v>0</v>
      </c>
      <c r="D63" s="91">
        <f t="shared" si="18"/>
        <v>0</v>
      </c>
      <c r="E63" s="91">
        <f t="shared" si="18"/>
        <v>0</v>
      </c>
      <c r="F63" s="91">
        <f t="shared" si="18"/>
        <v>0</v>
      </c>
      <c r="G63" s="91">
        <f t="shared" si="18"/>
        <v>0</v>
      </c>
      <c r="H63" s="91">
        <f t="shared" si="18"/>
        <v>2292575.3115298012</v>
      </c>
      <c r="I63" s="91">
        <f t="shared" si="18"/>
        <v>55.466316248200002</v>
      </c>
      <c r="J63" s="91">
        <f t="shared" si="18"/>
        <v>5089.558099030799</v>
      </c>
      <c r="K63" s="91">
        <f t="shared" si="18"/>
        <v>54029.707222770012</v>
      </c>
      <c r="L63" s="91">
        <f t="shared" si="18"/>
        <v>3195.4540705698</v>
      </c>
      <c r="M63" s="91"/>
      <c r="O63" s="91">
        <f>+O3+O5+O8+O9+O11+O12+O14+O15+O16+O17+O18+O19+O20+O21+O22+O23+O24+O25+O26+O28+O30+O31+O33+O34+O35+O36+O37+O39+O40+O41+O42+O43+O44+O46+O47+O49+O50</f>
        <v>239.52974626127735</v>
      </c>
      <c r="P63" s="91">
        <f t="shared" ref="P63:BW63" si="19">+P3+P5+P8+P9+P11+P12+P14+P15+P16+P17+P18+P19+P20+P21+P22+P23+P24+P25+P26+P28+P30+P31+P33+P34+P35+P36+P37+P39+P40+P41+P42+P43+P44+P46+P47+P49+P50</f>
        <v>228060.34852880822</v>
      </c>
      <c r="Q63" s="91">
        <f t="shared" si="19"/>
        <v>55.615982856166816</v>
      </c>
      <c r="R63" s="91">
        <f t="shared" si="19"/>
        <v>55.615982856166816</v>
      </c>
      <c r="S63" s="91">
        <f t="shared" si="19"/>
        <v>92.494142032602795</v>
      </c>
      <c r="T63" s="91">
        <f t="shared" si="19"/>
        <v>0</v>
      </c>
      <c r="U63" s="91">
        <f t="shared" si="19"/>
        <v>5103.4578438021135</v>
      </c>
      <c r="V63" s="91">
        <f t="shared" si="19"/>
        <v>0</v>
      </c>
      <c r="W63" s="91">
        <f t="shared" si="19"/>
        <v>0</v>
      </c>
      <c r="X63" s="91">
        <f t="shared" si="19"/>
        <v>0</v>
      </c>
      <c r="Y63" s="91">
        <f t="shared" si="19"/>
        <v>238.92921996324532</v>
      </c>
      <c r="Z63" s="91">
        <f t="shared" si="19"/>
        <v>0</v>
      </c>
      <c r="AA63" s="91">
        <f t="shared" si="19"/>
        <v>453518.60398534185</v>
      </c>
      <c r="AB63" s="91">
        <f t="shared" si="19"/>
        <v>0</v>
      </c>
      <c r="AC63" s="91">
        <f t="shared" si="19"/>
        <v>0</v>
      </c>
      <c r="AD63" s="91">
        <f t="shared" si="19"/>
        <v>0</v>
      </c>
      <c r="AE63" s="91">
        <f t="shared" si="19"/>
        <v>0</v>
      </c>
      <c r="AF63" s="91">
        <f t="shared" si="19"/>
        <v>1285.3450485154478</v>
      </c>
      <c r="AG63" s="91">
        <f t="shared" si="19"/>
        <v>0</v>
      </c>
      <c r="AH63" s="91">
        <f t="shared" si="19"/>
        <v>608079.03680779599</v>
      </c>
      <c r="AI63" s="91">
        <f t="shared" si="19"/>
        <v>16883.616828380604</v>
      </c>
      <c r="AJ63" s="91">
        <f t="shared" si="19"/>
        <v>54177.295409609542</v>
      </c>
      <c r="AK63" s="91">
        <f t="shared" si="19"/>
        <v>3204.1560568937543</v>
      </c>
      <c r="AL63" s="91">
        <f t="shared" si="19"/>
        <v>2682180.2884874586</v>
      </c>
      <c r="AM63" s="91">
        <f t="shared" si="19"/>
        <v>0</v>
      </c>
      <c r="AN63" s="91">
        <f t="shared" si="19"/>
        <v>0</v>
      </c>
      <c r="AO63" s="91">
        <f t="shared" si="19"/>
        <v>0</v>
      </c>
      <c r="AP63" s="91">
        <f t="shared" si="19"/>
        <v>3.0822593503275169</v>
      </c>
      <c r="AQ63" s="91">
        <f t="shared" si="19"/>
        <v>4469.5684359650622</v>
      </c>
      <c r="AR63" s="91">
        <f t="shared" si="19"/>
        <v>0</v>
      </c>
      <c r="AS63" s="91">
        <f t="shared" si="19"/>
        <v>700106.26466260967</v>
      </c>
      <c r="AT63" s="91">
        <f t="shared" si="19"/>
        <v>0</v>
      </c>
      <c r="AU63" s="91">
        <f t="shared" si="19"/>
        <v>0</v>
      </c>
      <c r="AV63" s="91">
        <f t="shared" si="19"/>
        <v>0</v>
      </c>
      <c r="AW63" s="91">
        <f t="shared" si="19"/>
        <v>0</v>
      </c>
      <c r="AX63" s="91">
        <f t="shared" si="19"/>
        <v>0</v>
      </c>
      <c r="AY63" s="91">
        <f t="shared" si="19"/>
        <v>0</v>
      </c>
      <c r="AZ63" s="91">
        <f t="shared" si="19"/>
        <v>0</v>
      </c>
      <c r="BA63" s="91">
        <f t="shared" si="19"/>
        <v>0</v>
      </c>
      <c r="BB63" s="91">
        <f t="shared" si="19"/>
        <v>0</v>
      </c>
      <c r="BC63" s="91">
        <f t="shared" si="19"/>
        <v>0</v>
      </c>
      <c r="BD63" s="91">
        <f t="shared" si="19"/>
        <v>0</v>
      </c>
      <c r="BE63" s="91">
        <f t="shared" si="19"/>
        <v>0</v>
      </c>
      <c r="BF63" s="91">
        <f t="shared" si="19"/>
        <v>0</v>
      </c>
      <c r="BG63" s="91">
        <f t="shared" si="19"/>
        <v>0</v>
      </c>
      <c r="BH63" s="91">
        <f t="shared" si="19"/>
        <v>0</v>
      </c>
      <c r="BI63" s="91">
        <f t="shared" si="19"/>
        <v>0</v>
      </c>
      <c r="BJ63" s="91">
        <f t="shared" si="19"/>
        <v>0</v>
      </c>
      <c r="BK63" s="91">
        <f t="shared" si="19"/>
        <v>125353.5858424881</v>
      </c>
      <c r="BL63" s="91">
        <f t="shared" si="19"/>
        <v>0</v>
      </c>
      <c r="BM63" s="91">
        <f t="shared" si="19"/>
        <v>0</v>
      </c>
      <c r="BN63" s="91">
        <f t="shared" si="19"/>
        <v>0</v>
      </c>
      <c r="BO63" s="91">
        <f t="shared" si="19"/>
        <v>0</v>
      </c>
      <c r="BP63" s="91">
        <f t="shared" si="19"/>
        <v>662686.98044206691</v>
      </c>
      <c r="BQ63" s="91">
        <f t="shared" si="19"/>
        <v>0</v>
      </c>
      <c r="BR63" s="91">
        <f t="shared" si="19"/>
        <v>7032.817133705682</v>
      </c>
      <c r="BS63" s="91">
        <f t="shared" si="19"/>
        <v>121992.70807843017</v>
      </c>
      <c r="BT63" s="91">
        <f t="shared" si="19"/>
        <v>0</v>
      </c>
      <c r="BU63" s="91">
        <f t="shared" si="19"/>
        <v>151085.01661488332</v>
      </c>
      <c r="BV63" s="91">
        <f t="shared" si="19"/>
        <v>2298832.1466921261</v>
      </c>
      <c r="BW63" s="91">
        <f t="shared" si="19"/>
        <v>101333.95216897925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2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5.42578125" customWidth="1"/>
    <col min="2" max="3" width="9.28515625" bestFit="1" customWidth="1"/>
    <col min="4" max="4" width="10.42578125" customWidth="1"/>
    <col min="5" max="5" width="10.42578125" bestFit="1" customWidth="1"/>
    <col min="6" max="6" width="10.42578125" style="27" customWidth="1"/>
    <col min="7" max="8" width="9.28515625" bestFit="1" customWidth="1"/>
    <col min="9" max="9" width="9.28515625" style="27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0" width="9.28515625" bestFit="1" customWidth="1"/>
    <col min="21" max="21" width="9.28515625" style="27" customWidth="1"/>
    <col min="22" max="22" width="9.28515625" bestFit="1" customWidth="1"/>
  </cols>
  <sheetData>
    <row r="1" spans="1:22" x14ac:dyDescent="0.25">
      <c r="A1" s="44" t="s">
        <v>241</v>
      </c>
      <c r="B1" s="27">
        <v>43.65</v>
      </c>
      <c r="C1" s="27">
        <v>78.111800000000002</v>
      </c>
      <c r="D1" s="27">
        <v>70.91</v>
      </c>
      <c r="E1" s="27">
        <v>28</v>
      </c>
      <c r="F1" s="27">
        <v>30.026</v>
      </c>
      <c r="G1" s="27">
        <v>36.46</v>
      </c>
      <c r="H1" s="30">
        <v>46</v>
      </c>
      <c r="I1" s="60">
        <v>128.1705</v>
      </c>
      <c r="J1" s="30">
        <v>17</v>
      </c>
      <c r="K1" s="30">
        <v>46</v>
      </c>
      <c r="L1" s="30">
        <v>46</v>
      </c>
      <c r="M1" s="30">
        <v>1</v>
      </c>
      <c r="N1" s="30">
        <v>1</v>
      </c>
      <c r="O1" s="30">
        <v>1</v>
      </c>
      <c r="P1" s="30">
        <v>1</v>
      </c>
      <c r="Q1" s="30">
        <v>1</v>
      </c>
      <c r="R1" s="30">
        <v>1</v>
      </c>
      <c r="S1" s="30">
        <v>1</v>
      </c>
      <c r="T1" s="30">
        <v>64</v>
      </c>
      <c r="U1" s="30">
        <v>92.1006</v>
      </c>
      <c r="V1" s="30">
        <v>98</v>
      </c>
    </row>
    <row r="2" spans="1:22" x14ac:dyDescent="0.25">
      <c r="A2" s="27" t="s">
        <v>219</v>
      </c>
      <c r="B2" s="27" t="s">
        <v>133</v>
      </c>
      <c r="C2" s="27" t="s">
        <v>360</v>
      </c>
      <c r="D2" s="27" t="s">
        <v>135</v>
      </c>
      <c r="E2" s="27" t="s">
        <v>59</v>
      </c>
      <c r="F2" s="27" t="s">
        <v>140</v>
      </c>
      <c r="G2" s="27" t="s">
        <v>67</v>
      </c>
      <c r="H2" s="27" t="s">
        <v>141</v>
      </c>
      <c r="I2" s="27" t="s">
        <v>367</v>
      </c>
      <c r="J2" s="27" t="s">
        <v>57</v>
      </c>
      <c r="K2" s="27" t="s">
        <v>145</v>
      </c>
      <c r="L2" s="27" t="s">
        <v>146</v>
      </c>
      <c r="M2" s="25" t="s">
        <v>152</v>
      </c>
      <c r="N2" s="25" t="s">
        <v>153</v>
      </c>
      <c r="O2" s="25" t="s">
        <v>154</v>
      </c>
      <c r="P2" s="27" t="s">
        <v>157</v>
      </c>
      <c r="Q2" s="25" t="s">
        <v>166</v>
      </c>
      <c r="R2" s="25" t="s">
        <v>167</v>
      </c>
      <c r="S2" s="25" t="s">
        <v>168</v>
      </c>
      <c r="T2" s="27" t="s">
        <v>61</v>
      </c>
      <c r="U2" s="27" t="s">
        <v>368</v>
      </c>
      <c r="V2" s="27" t="s">
        <v>169</v>
      </c>
    </row>
    <row r="3" spans="1:22" x14ac:dyDescent="0.25">
      <c r="A3" s="27" t="s">
        <v>220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>
        <f>afdust!AJ62</f>
        <v>1565.6231424969596</v>
      </c>
      <c r="N3" s="25">
        <f>afdust!AK62</f>
        <v>7149.2556959221984</v>
      </c>
      <c r="O3" s="25">
        <f>afdust!AL62</f>
        <v>37730.849112632743</v>
      </c>
      <c r="P3" s="25">
        <f>afdust!AO62</f>
        <v>5502206.1922301063</v>
      </c>
      <c r="Q3" s="25">
        <f>afdust!AX62</f>
        <v>147527.59141223048</v>
      </c>
      <c r="R3" s="25">
        <f>afdust!AY62</f>
        <v>8875.4899790081672</v>
      </c>
      <c r="S3" s="25">
        <f>afdust!AZ62</f>
        <v>3252.5334289448742</v>
      </c>
      <c r="T3" s="25"/>
      <c r="U3" s="25"/>
      <c r="V3" s="25"/>
    </row>
    <row r="4" spans="1:22" x14ac:dyDescent="0.25">
      <c r="A4" s="27" t="s">
        <v>496</v>
      </c>
      <c r="B4" s="25">
        <f>livestock!M62</f>
        <v>4665.9939651716477</v>
      </c>
      <c r="C4" s="25">
        <f>livestock!O62</f>
        <v>489.8017160792316</v>
      </c>
      <c r="D4" s="25"/>
      <c r="E4" s="25"/>
      <c r="F4" s="25">
        <f>livestock!W62</f>
        <v>0</v>
      </c>
      <c r="G4" s="25"/>
      <c r="H4" s="25"/>
      <c r="I4" s="25">
        <f>livestock!AC62</f>
        <v>0</v>
      </c>
      <c r="J4" s="25">
        <f>livestock!AD62</f>
        <v>2639718.3535456224</v>
      </c>
      <c r="K4" s="25"/>
      <c r="L4" s="25"/>
      <c r="M4" s="25"/>
      <c r="N4" s="25"/>
      <c r="O4" s="25"/>
      <c r="P4" s="25"/>
      <c r="Q4" s="25"/>
      <c r="R4" s="25"/>
      <c r="S4" s="25"/>
      <c r="T4" s="25"/>
      <c r="U4" s="25">
        <f>livestock!AK62</f>
        <v>14139.404727272935</v>
      </c>
      <c r="V4" s="25"/>
    </row>
    <row r="5" spans="1:22" s="90" customFormat="1" x14ac:dyDescent="0.25">
      <c r="A5" s="90" t="s">
        <v>497</v>
      </c>
      <c r="B5" s="91"/>
      <c r="C5" s="91"/>
      <c r="D5" s="91"/>
      <c r="E5" s="91"/>
      <c r="F5" s="91"/>
      <c r="G5" s="91"/>
      <c r="H5" s="91"/>
      <c r="I5" s="91"/>
      <c r="J5" s="91">
        <f>fertilizer!F62</f>
        <v>1186241.0080914076</v>
      </c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2" s="90" customFormat="1" x14ac:dyDescent="0.25">
      <c r="A6" s="90" t="s">
        <v>451</v>
      </c>
      <c r="B6" s="91">
        <f>airports!W62</f>
        <v>3387.4937096795406</v>
      </c>
      <c r="C6" s="91">
        <f>airports!Y62</f>
        <v>979.83513055891524</v>
      </c>
      <c r="D6" s="91"/>
      <c r="E6" s="91">
        <f>airports!AB62</f>
        <v>516545.47434661718</v>
      </c>
      <c r="F6" s="91">
        <f>airports!AI62</f>
        <v>7071.3644628806815</v>
      </c>
      <c r="H6" s="91">
        <f>airports!AJ62</f>
        <v>1164.7232277748078</v>
      </c>
      <c r="I6" s="91">
        <f>airports!AP62</f>
        <v>310.37274271418522</v>
      </c>
      <c r="K6" s="91">
        <f>airports!AR62</f>
        <v>131031.35162967483</v>
      </c>
      <c r="L6" s="91">
        <f>airports!AS62</f>
        <v>13394.325446723906</v>
      </c>
      <c r="M6" s="91">
        <f>airports!AZ62</f>
        <v>1.9081346783596371E-2</v>
      </c>
      <c r="N6" s="91">
        <f>airports!BA62</f>
        <v>3053.449527346183</v>
      </c>
      <c r="O6" s="91">
        <f>airports!BB62</f>
        <v>4.1713563643799922</v>
      </c>
      <c r="P6" s="91">
        <f>airports!BG62</f>
        <v>1246.903709125975</v>
      </c>
      <c r="Q6" s="91">
        <f>airports!BQ62</f>
        <v>8.0720357050574218E-2</v>
      </c>
      <c r="R6" s="91">
        <f>airports!BR62</f>
        <v>593.4488456712445</v>
      </c>
      <c r="S6" s="91">
        <f>airports!BS62</f>
        <v>3.7231865302141945E-4</v>
      </c>
      <c r="T6" s="91">
        <f>airports!BT62</f>
        <v>17669.452579592118</v>
      </c>
      <c r="U6" s="91">
        <f>airports!BU62</f>
        <v>6944.370438962791</v>
      </c>
      <c r="V6" s="91">
        <f>airports!BV62</f>
        <v>0</v>
      </c>
    </row>
    <row r="7" spans="1:22" s="27" customFormat="1" x14ac:dyDescent="0.25">
      <c r="A7" s="27" t="s">
        <v>370</v>
      </c>
      <c r="B7" s="25">
        <f>ptagfire!U61</f>
        <v>2414.3494862075513</v>
      </c>
      <c r="C7" s="25">
        <f>ptagfire!W61</f>
        <v>194.99407228606111</v>
      </c>
      <c r="D7" s="25"/>
      <c r="E7" s="25">
        <f>ptagfire!Z61</f>
        <v>262635.1603941677</v>
      </c>
      <c r="F7" s="25">
        <f>ptagfire!AG61</f>
        <v>940.60554251792553</v>
      </c>
      <c r="H7" s="25">
        <f>ptagfire!AI61</f>
        <v>0</v>
      </c>
      <c r="I7" s="25">
        <f>ptagfire!AO61</f>
        <v>4.0026222939144068E-2</v>
      </c>
      <c r="J7" s="25">
        <f>ptagfire!AP61</f>
        <v>51275.558841438542</v>
      </c>
      <c r="K7" s="25">
        <f>ptagfire!AS61</f>
        <v>9214.6055582256977</v>
      </c>
      <c r="L7" s="25">
        <f>ptagfire!AT61</f>
        <v>1023.8453759650967</v>
      </c>
      <c r="M7" s="25">
        <f>ptagfire!BA61</f>
        <v>2713.9572001804663</v>
      </c>
      <c r="N7" s="25">
        <f>ptagfire!BB61</f>
        <v>3327.498657109822</v>
      </c>
      <c r="O7" s="25">
        <f>ptagfire!BC61</f>
        <v>2.4744336453270241</v>
      </c>
      <c r="P7" s="25">
        <f>ptagfire!BH61</f>
        <v>11737.820775988333</v>
      </c>
      <c r="Q7" s="25">
        <f>ptagfire!BR61</f>
        <v>3.7116473678293769</v>
      </c>
      <c r="R7" s="25">
        <f>ptagfire!BS61</f>
        <v>482.4162025170383</v>
      </c>
      <c r="S7" s="25">
        <f>ptagfire!BT61</f>
        <v>0.24744341992383007</v>
      </c>
      <c r="T7" s="25">
        <f>ptagfire!BU61</f>
        <v>3694.088009408405</v>
      </c>
      <c r="U7" s="25">
        <f>ptagfire!BV61</f>
        <v>604.97222233328182</v>
      </c>
      <c r="V7" s="25">
        <f>ptagfire!BW61</f>
        <v>0</v>
      </c>
    </row>
    <row r="8" spans="1:22" x14ac:dyDescent="0.25">
      <c r="A8" s="62" t="s">
        <v>494</v>
      </c>
      <c r="B8" s="103">
        <v>205061.06032162771</v>
      </c>
      <c r="C8" s="103"/>
      <c r="D8" s="103"/>
      <c r="E8" s="103">
        <v>5922147.6265520295</v>
      </c>
      <c r="F8" s="103">
        <v>846345.49624518852</v>
      </c>
      <c r="G8" s="103"/>
      <c r="H8" s="103"/>
      <c r="I8" s="103"/>
      <c r="J8" s="103"/>
      <c r="K8" s="103">
        <v>1854323.4386145268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1:22" s="27" customFormat="1" x14ac:dyDescent="0.25">
      <c r="A9" s="27" t="s">
        <v>377</v>
      </c>
      <c r="B9" s="25">
        <f>'cmv_c1c2 12'!V61</f>
        <v>469.15507098500035</v>
      </c>
      <c r="C9" s="25">
        <f>'cmv_c1c2 12'!X61</f>
        <v>30.56843483997951</v>
      </c>
      <c r="D9" s="25"/>
      <c r="E9" s="25">
        <f>'cmv_c1c2 12'!Z61</f>
        <v>31593.530649021701</v>
      </c>
      <c r="F9" s="25">
        <f>'cmv_c1c2 12'!AG61</f>
        <v>259.69052413883912</v>
      </c>
      <c r="G9" s="25"/>
      <c r="H9" s="25">
        <f>'cmv_c1c2 12'!AH61</f>
        <v>1229.068322843307</v>
      </c>
      <c r="I9" s="25">
        <f>'cmv_c1c2 12'!AN61</f>
        <v>16.528452105328817</v>
      </c>
      <c r="J9" s="25">
        <f>'cmv_c1c2 12'!AO61</f>
        <v>81.125604603893095</v>
      </c>
      <c r="K9" s="25">
        <f>'cmv_c1c2 12'!AR61</f>
        <v>138270.13437606365</v>
      </c>
      <c r="L9" s="25">
        <f>'cmv_c1c2 12'!AS61</f>
        <v>14134.283415447228</v>
      </c>
      <c r="M9" s="25">
        <f>'cmv_c1c2 12'!AZ61</f>
        <v>0.85363241859168548</v>
      </c>
      <c r="N9" s="25">
        <f>'cmv_c1c2 12'!BA61</f>
        <v>3213.54882674691</v>
      </c>
      <c r="O9" s="25">
        <f>'cmv_c1c2 12'!BB61</f>
        <v>1.0928116291217309</v>
      </c>
      <c r="P9" s="25">
        <f>'cmv_c1c2 12'!BG61</f>
        <v>135.68349044381216</v>
      </c>
      <c r="Q9" s="25">
        <f>'cmv_c1c2 12'!BQ61</f>
        <v>2.1937823486940199E-2</v>
      </c>
      <c r="R9" s="25">
        <f>'cmv_c1c2 12'!BR61</f>
        <v>12.293111721703925</v>
      </c>
      <c r="S9" s="25">
        <f>'cmv_c1c2 12'!BS61</f>
        <v>1.6656253972825809E-2</v>
      </c>
      <c r="T9" s="25">
        <f>'cmv_c1c2 12'!BT61</f>
        <v>395.03927113517159</v>
      </c>
      <c r="U9" s="25">
        <f>'cmv_c1c2 12'!BU61</f>
        <v>919.357437649791</v>
      </c>
      <c r="V9" s="25">
        <f>'cmv_c1c2 12'!BV61</f>
        <v>0</v>
      </c>
    </row>
    <row r="10" spans="1:22" s="27" customFormat="1" x14ac:dyDescent="0.25">
      <c r="A10" s="27" t="s">
        <v>449</v>
      </c>
      <c r="B10" s="25">
        <f>'cmv_c3 12'!V61</f>
        <v>3685.3955708143189</v>
      </c>
      <c r="C10" s="25">
        <f>'cmv_c3 12'!X61</f>
        <v>224.68516036806687</v>
      </c>
      <c r="D10" s="25"/>
      <c r="E10" s="25">
        <f>'cmv_c3 12'!Z61</f>
        <v>88960.83849916514</v>
      </c>
      <c r="F10" s="25">
        <f>'cmv_c3 12'!AG61</f>
        <v>2027.1774206785094</v>
      </c>
      <c r="H10" s="25">
        <f>'cmv_c3 12'!AH61</f>
        <v>5676.9408214916475</v>
      </c>
      <c r="I10" s="25">
        <f>'cmv_c3 12'!AN61</f>
        <v>129.33348884236577</v>
      </c>
      <c r="J10" s="25">
        <f>'cmv_c3 12'!AO61</f>
        <v>493.38822082091826</v>
      </c>
      <c r="K10" s="25">
        <f>'cmv_c3 12'!AR61</f>
        <v>638655.8545985329</v>
      </c>
      <c r="L10" s="25">
        <f>'cmv_c3 12'!AS61</f>
        <v>65285.081028299755</v>
      </c>
      <c r="M10" s="25">
        <f>'cmv_c3 12'!AZ61</f>
        <v>1.532361276478446</v>
      </c>
      <c r="N10" s="25">
        <f>'cmv_c3 12'!BA61</f>
        <v>7027.4959562740551</v>
      </c>
      <c r="O10" s="25">
        <f>'cmv_c3 12'!BB61</f>
        <v>15.853691284654014</v>
      </c>
      <c r="P10" s="25">
        <f>'cmv_c3 12'!BG61</f>
        <v>2198.7692079416011</v>
      </c>
      <c r="Q10" s="25">
        <f>'cmv_c3 12'!BQ61</f>
        <v>60.635839239184854</v>
      </c>
      <c r="R10" s="25">
        <f>'cmv_c3 12'!BR61</f>
        <v>2173.6495160701261</v>
      </c>
      <c r="S10" s="25">
        <f>'cmv_c3 12'!BS61</f>
        <v>2.5561893236439603</v>
      </c>
      <c r="T10" s="25">
        <f>'cmv_c3 12'!BT61</f>
        <v>84980.969990472673</v>
      </c>
      <c r="U10" s="25">
        <f>'cmv_c3 12'!BU61</f>
        <v>7084.2726266648151</v>
      </c>
      <c r="V10" s="25">
        <f>'cmv_c3 12'!BV61</f>
        <v>0</v>
      </c>
    </row>
    <row r="11" spans="1:22" x14ac:dyDescent="0.25">
      <c r="A11" s="27" t="s">
        <v>215</v>
      </c>
      <c r="B11" s="25">
        <f>nonpt!Y62</f>
        <v>5404.7116355806556</v>
      </c>
      <c r="C11" s="25">
        <f>nonpt!AA62</f>
        <v>10645.828534252452</v>
      </c>
      <c r="D11" s="25">
        <f>nonpt!AD62</f>
        <v>36.400450067886908</v>
      </c>
      <c r="E11" s="25">
        <f>nonpt!AE62</f>
        <v>1900119.7368730397</v>
      </c>
      <c r="F11" s="25">
        <f>nonpt!AL62</f>
        <v>6120.5286043145334</v>
      </c>
      <c r="G11" s="25">
        <f>nonpt!AM62</f>
        <v>1994.4047572050818</v>
      </c>
      <c r="H11" s="25">
        <f>nonpt!AN62</f>
        <v>0</v>
      </c>
      <c r="I11" s="25">
        <f>nonpt!AT62</f>
        <v>611.532852198858</v>
      </c>
      <c r="J11" s="25">
        <f>nonpt!AU62</f>
        <v>111062.03016594276</v>
      </c>
      <c r="K11" s="25">
        <f>nonpt!AX62</f>
        <v>626736.54451379669</v>
      </c>
      <c r="L11" s="25">
        <f>nonpt!AY62</f>
        <v>69637.402054993989</v>
      </c>
      <c r="M11" s="25">
        <f>nonpt!BF62</f>
        <v>19568.865699362494</v>
      </c>
      <c r="N11" s="25">
        <f>nonpt!BG62</f>
        <v>30980.4964548961</v>
      </c>
      <c r="O11" s="25">
        <f>nonpt!BH62</f>
        <v>402.6440288882747</v>
      </c>
      <c r="P11" s="25">
        <f>nonpt!BM62</f>
        <v>77685.475770235222</v>
      </c>
      <c r="Q11" s="25">
        <f>nonpt!BW62</f>
        <v>16074.802831416151</v>
      </c>
      <c r="R11" s="25">
        <f>nonpt!BX62</f>
        <v>14683.534369607389</v>
      </c>
      <c r="S11" s="25">
        <f>nonpt!BY62</f>
        <v>59.930392219520705</v>
      </c>
      <c r="T11" s="25">
        <f>nonpt!BZ62</f>
        <v>102619.81688126405</v>
      </c>
      <c r="U11" s="25">
        <f>nonpt!CA62</f>
        <v>411912.60532261431</v>
      </c>
      <c r="V11" s="25">
        <f>nonpt!CB62</f>
        <v>1263.8775127013607</v>
      </c>
    </row>
    <row r="12" spans="1:22" s="27" customFormat="1" x14ac:dyDescent="0.25">
      <c r="A12" s="27" t="s">
        <v>216</v>
      </c>
      <c r="B12" s="25">
        <f>nonroad!U62</f>
        <v>3206.0496078009669</v>
      </c>
      <c r="C12" s="25">
        <f>nonroad!V62</f>
        <v>24262.520195762809</v>
      </c>
      <c r="D12" s="25"/>
      <c r="E12" s="25">
        <f>nonroad!Y62</f>
        <v>10549120.906749416</v>
      </c>
      <c r="F12" s="25">
        <f>nonroad!AE62</f>
        <v>17399.559575616517</v>
      </c>
      <c r="H12" s="25">
        <f>nonroad!AF62</f>
        <v>5858.3787282578387</v>
      </c>
      <c r="I12" s="25">
        <f>nonroad!AL62</f>
        <v>1355.7621619190954</v>
      </c>
      <c r="J12" s="25">
        <f>nonroad!AM62</f>
        <v>2014.2731121553995</v>
      </c>
      <c r="K12" s="25">
        <f>nonroad!AP62</f>
        <v>659067.4634752014</v>
      </c>
      <c r="L12" s="25">
        <f>nonroad!AQ62</f>
        <v>67371.347785612947</v>
      </c>
      <c r="M12" s="25">
        <f>nonroad!AW62</f>
        <v>6.2327052997315731</v>
      </c>
      <c r="N12" s="25">
        <f>nonroad!AX62</f>
        <v>28194.676907482975</v>
      </c>
      <c r="O12" s="25">
        <f>nonroad!AY62</f>
        <v>16.656708359066769</v>
      </c>
      <c r="P12" s="25">
        <f>nonroad!BC62</f>
        <v>4479.48015439959</v>
      </c>
      <c r="Q12" s="25">
        <f>nonroad!BK62</f>
        <v>49.472093252059871</v>
      </c>
      <c r="R12" s="25">
        <f>nonroad!BL62</f>
        <v>151.02732113681296</v>
      </c>
      <c r="S12" s="25">
        <f>nonroad!BM62</f>
        <v>0.12996783985636864</v>
      </c>
      <c r="T12" s="25">
        <f>nonroad!BN62</f>
        <v>967.30108238103389</v>
      </c>
      <c r="U12" s="25">
        <f>nonroad!BO62</f>
        <v>205791.69811537795</v>
      </c>
      <c r="V12" s="25">
        <f>nonroad!BP62</f>
        <v>0</v>
      </c>
    </row>
    <row r="13" spans="1:22" s="27" customFormat="1" x14ac:dyDescent="0.25">
      <c r="A13" s="27" t="s">
        <v>308</v>
      </c>
      <c r="B13" s="25">
        <f>'onroad all'!H62</f>
        <v>1916.4809233698991</v>
      </c>
      <c r="C13" s="25">
        <f>'onroad all'!J62</f>
        <v>15595.817604800002</v>
      </c>
      <c r="D13" s="25"/>
      <c r="E13" s="25">
        <f>'onroad all'!Q62</f>
        <v>13148561.442748796</v>
      </c>
      <c r="F13" s="25">
        <f>'onroad all'!AE62</f>
        <v>7227.0032740974957</v>
      </c>
      <c r="G13" s="25"/>
      <c r="H13" s="25">
        <f>'onroad all'!AG62</f>
        <v>13247.49876507499</v>
      </c>
      <c r="I13" s="25">
        <f>'onroad all'!AP62</f>
        <v>985.19486460805956</v>
      </c>
      <c r="J13" s="25">
        <f>'onroad all'!AR62</f>
        <v>100914.74180204594</v>
      </c>
      <c r="K13" s="25">
        <f>'onroad all'!AT62</f>
        <v>1269470.9786416993</v>
      </c>
      <c r="L13" s="25">
        <f>'onroad all'!AU62</f>
        <v>373218.11278389994</v>
      </c>
      <c r="M13" s="25">
        <f>'onroad all'!BD62</f>
        <v>128.6436836265519</v>
      </c>
      <c r="N13" s="25">
        <f>'onroad all'!BE62</f>
        <v>22497.439917015592</v>
      </c>
      <c r="O13" s="25">
        <f>'onroad all'!BF62</f>
        <v>2222.2806762679124</v>
      </c>
      <c r="P13" s="25">
        <f>'onroad all'!BM62</f>
        <v>129419.15921164614</v>
      </c>
      <c r="Q13" s="25">
        <f>'onroad all'!BX62</f>
        <v>1617.7962756442746</v>
      </c>
      <c r="R13" s="25">
        <f>'onroad all'!BY62</f>
        <v>3126.7344603672</v>
      </c>
      <c r="S13" s="25">
        <f>'onroad all'!BZ62</f>
        <v>70.261721312379606</v>
      </c>
      <c r="T13" s="25">
        <f>'onroad all'!CB62</f>
        <v>10812.718743668343</v>
      </c>
      <c r="U13" s="25">
        <f>'onroad all'!CD62</f>
        <v>236537.25210888058</v>
      </c>
      <c r="V13" s="25"/>
    </row>
    <row r="14" spans="1:22" s="27" customFormat="1" x14ac:dyDescent="0.25">
      <c r="A14" s="27" t="s">
        <v>232</v>
      </c>
      <c r="B14" s="25">
        <f>np_oilgas!X61</f>
        <v>245.29100087598727</v>
      </c>
      <c r="C14" s="25">
        <f>np_oilgas!Z61</f>
        <v>22091.668276228087</v>
      </c>
      <c r="D14" s="25">
        <f>np_oilgas!AC61</f>
        <v>0.98833469067243418</v>
      </c>
      <c r="E14" s="25">
        <f>np_oilgas!AD61</f>
        <v>770664.91643815301</v>
      </c>
      <c r="F14" s="25">
        <f>np_oilgas!AK61</f>
        <v>21670.756497044611</v>
      </c>
      <c r="H14" s="25">
        <f>np_oilgas!AL61</f>
        <v>0</v>
      </c>
      <c r="I14" s="25">
        <f>np_oilgas!AR61</f>
        <v>54.744015465073531</v>
      </c>
      <c r="J14" s="25">
        <f>np_oilgas!AS61</f>
        <v>30.486240683727363</v>
      </c>
      <c r="K14" s="25">
        <f>np_oilgas!AV61</f>
        <v>529508.00688746222</v>
      </c>
      <c r="L14" s="25">
        <f>np_oilgas!AW61</f>
        <v>58834.225699473631</v>
      </c>
      <c r="M14" s="25">
        <f>np_oilgas!BD61</f>
        <v>278.30771820018686</v>
      </c>
      <c r="N14" s="25">
        <f>np_oilgas!BE61</f>
        <v>672.65887866170578</v>
      </c>
      <c r="O14" s="25">
        <f>np_oilgas!BF61</f>
        <v>157.34704855275035</v>
      </c>
      <c r="P14" s="25">
        <f>np_oilgas!BK61</f>
        <v>127.77536303798756</v>
      </c>
      <c r="Q14" s="25">
        <f>np_oilgas!BU61</f>
        <v>245.85487525065184</v>
      </c>
      <c r="R14" s="25">
        <f>np_oilgas!BV61</f>
        <v>2115.1789208871351</v>
      </c>
      <c r="S14" s="25">
        <f>np_oilgas!BW61</f>
        <v>0</v>
      </c>
      <c r="T14" s="25">
        <f>np_oilgas!BX61</f>
        <v>62133.440554717614</v>
      </c>
      <c r="U14" s="25">
        <f>np_oilgas!BY61</f>
        <v>795134.00167157245</v>
      </c>
      <c r="V14" s="25">
        <f>np_oilgas!BZ61</f>
        <v>0</v>
      </c>
    </row>
    <row r="15" spans="1:22" x14ac:dyDescent="0.25">
      <c r="A15" s="27" t="s">
        <v>424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>
        <f>'othafdust 12US1'!AI18</f>
        <v>156.17069286733795</v>
      </c>
      <c r="N15" s="25">
        <f>'othafdust 12US1'!AJ18</f>
        <v>159.32568517927666</v>
      </c>
      <c r="O15" s="25">
        <f>'othafdust 12US1'!AK18</f>
        <v>4960.7384412494084</v>
      </c>
      <c r="P15" s="25">
        <f>'othafdust 12US1'!AN18</f>
        <v>660904.58106224518</v>
      </c>
      <c r="Q15" s="25">
        <f>'othafdust 12US1'!AW18</f>
        <v>17381.03654512361</v>
      </c>
      <c r="R15" s="25">
        <f>'othafdust 12US1'!AX18</f>
        <v>927.73742603514893</v>
      </c>
      <c r="S15" s="25">
        <f>'othafdust 12US1'!AY18</f>
        <v>421.24754061013323</v>
      </c>
      <c r="T15" s="25"/>
      <c r="U15" s="25"/>
      <c r="V15" s="25"/>
    </row>
    <row r="16" spans="1:22" s="90" customFormat="1" x14ac:dyDescent="0.25">
      <c r="A16" s="88" t="s">
        <v>441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>
        <f>'othptdust 12US1'!AI18</f>
        <v>75.141011862241228</v>
      </c>
      <c r="N16" s="91">
        <f>'othptdust 12US1'!AJ18</f>
        <v>60.986133502102923</v>
      </c>
      <c r="O16" s="91">
        <f>'othptdust 12US1'!AK18</f>
        <v>3044.5891346344283</v>
      </c>
      <c r="P16" s="91">
        <f>'othptdust 12US1'!AN18</f>
        <v>98881.854829359596</v>
      </c>
      <c r="Q16" s="91">
        <f>'othptdust 12US1'!AW18</f>
        <v>12904.868564644326</v>
      </c>
      <c r="R16" s="91">
        <f>'othptdust 12US1'!AX18</f>
        <v>99.947064564281135</v>
      </c>
      <c r="S16" s="91">
        <f>'othptdust 12US1'!AY18</f>
        <v>274.29776533817551</v>
      </c>
      <c r="T16" s="91"/>
      <c r="U16" s="91"/>
      <c r="V16" s="91"/>
    </row>
    <row r="17" spans="1:22" x14ac:dyDescent="0.25">
      <c r="A17" s="27" t="s">
        <v>419</v>
      </c>
      <c r="B17" s="25">
        <f>'othar 12US1'!O49</f>
        <v>27855.874797942386</v>
      </c>
      <c r="C17" s="25">
        <f>'othar 12US1'!Q49</f>
        <v>21640.250238037497</v>
      </c>
      <c r="D17" s="25"/>
      <c r="E17" s="25">
        <f>'othar 12US1'!S49</f>
        <v>2323027.7380538955</v>
      </c>
      <c r="F17" s="25">
        <f>'othar 12US1'!Z49</f>
        <v>19462.871848495222</v>
      </c>
      <c r="H17" s="25">
        <f>'othar 12US1'!AA49</f>
        <v>1936.096433299412</v>
      </c>
      <c r="I17" s="25">
        <f>'othar 12US1'!AG49</f>
        <v>4009.9584880487232</v>
      </c>
      <c r="J17" s="25">
        <f>'othar 12US1'!AH49</f>
        <v>113723.97109331262</v>
      </c>
      <c r="K17" s="25">
        <f>'othar 12US1'!AK49</f>
        <v>303604.52712041955</v>
      </c>
      <c r="L17" s="25">
        <f>'othar 12US1'!AL49</f>
        <v>31799.771112539314</v>
      </c>
      <c r="M17" s="25">
        <f>'othar 12US1'!AS49</f>
        <v>835.5767834876159</v>
      </c>
      <c r="N17" s="25">
        <f>'othar 12US1'!AT49</f>
        <v>17879.926007259448</v>
      </c>
      <c r="O17" s="25">
        <f>'othar 12US1'!AU49</f>
        <v>1823.610611128338</v>
      </c>
      <c r="P17" s="25">
        <f>'othar 12US1'!AZ49</f>
        <v>125987.14419912435</v>
      </c>
      <c r="Q17" s="25">
        <f>'othar 12US1'!BJ49</f>
        <v>4784.381071599717</v>
      </c>
      <c r="R17" s="25">
        <f>'othar 12US1'!BK49</f>
        <v>4525.536760311692</v>
      </c>
      <c r="S17" s="25">
        <f>'othar 12US1'!BL49</f>
        <v>207.22044975916148</v>
      </c>
      <c r="T17" s="25">
        <f>'othar 12US1'!BM49</f>
        <v>18150.999039161055</v>
      </c>
      <c r="U17" s="25">
        <f>'othar 12US1'!BN49</f>
        <v>296822.92689729156</v>
      </c>
      <c r="V17" s="25">
        <f>'othar 12US1'!BO49</f>
        <v>7.9598502995529703</v>
      </c>
    </row>
    <row r="18" spans="1:22" x14ac:dyDescent="0.25">
      <c r="A18" s="27" t="s">
        <v>416</v>
      </c>
      <c r="B18" s="25">
        <f>'onroad_can 12US1'!O49</f>
        <v>590.80909761448027</v>
      </c>
      <c r="C18" s="25">
        <f>'onroad_can 12US1'!Q49</f>
        <v>4387.5926602233894</v>
      </c>
      <c r="D18" s="25"/>
      <c r="E18" s="25">
        <f>'onroad_can 12US1'!S49</f>
        <v>1590905.4001423954</v>
      </c>
      <c r="F18" s="25">
        <f>'onroad_can 12US1'!Z49</f>
        <v>2606.2128664017</v>
      </c>
      <c r="H18" s="25">
        <f>'onroad_can 12US1'!AA49</f>
        <v>2038.2920117782414</v>
      </c>
      <c r="I18" s="25">
        <f>'onroad_can 12US1'!AG49</f>
        <v>33.074737476338036</v>
      </c>
      <c r="J18" s="25">
        <f>'onroad_can 12US1'!AH49</f>
        <v>6849.9377705793531</v>
      </c>
      <c r="K18" s="25">
        <f>'onroad_can 12US1'!AK49</f>
        <v>229306.85759932763</v>
      </c>
      <c r="L18" s="25">
        <f>'onroad_can 12US1'!AL49</f>
        <v>23441.288147661777</v>
      </c>
      <c r="M18" s="25">
        <f>'onroad_can 12US1'!AS49</f>
        <v>9.0126540883842914</v>
      </c>
      <c r="N18" s="25">
        <f>'onroad_can 12US1'!AT49</f>
        <v>5858.6223285494152</v>
      </c>
      <c r="O18" s="25">
        <f>'onroad_can 12US1'!AU49</f>
        <v>166.76453334600819</v>
      </c>
      <c r="P18" s="25">
        <f>'onroad_can 12US1'!AZ49</f>
        <v>15231.917350335949</v>
      </c>
      <c r="Q18" s="25">
        <f>'onroad_can 12US1'!BJ49</f>
        <v>130.12442121081367</v>
      </c>
      <c r="R18" s="25">
        <f>'onroad_can 12US1'!BK49</f>
        <v>101.18387771222432</v>
      </c>
      <c r="S18" s="25">
        <f>'onroad_can 12US1'!BL49</f>
        <v>5.0915084221985927</v>
      </c>
      <c r="T18" s="25">
        <f>'onroad_can 12US1'!BM49</f>
        <v>936.73153924629787</v>
      </c>
      <c r="U18" s="25">
        <f>'onroad_can 12US1'!BN49</f>
        <v>31650.590963622592</v>
      </c>
      <c r="V18" s="25">
        <f>'onroad_can 12US1'!BO49</f>
        <v>0</v>
      </c>
    </row>
    <row r="19" spans="1:22" s="27" customFormat="1" x14ac:dyDescent="0.25">
      <c r="A19" s="27" t="s">
        <v>417</v>
      </c>
      <c r="B19" s="25">
        <f>'onroad_mex 12US1'!U36</f>
        <v>347.2060712446592</v>
      </c>
      <c r="C19" s="25">
        <f>'onroad_mex 12US1'!V36</f>
        <v>3727.5273219654441</v>
      </c>
      <c r="D19" s="25"/>
      <c r="E19" s="25">
        <f>'onroad_mex 12US1'!Y36</f>
        <v>1772026.4624419606</v>
      </c>
      <c r="F19" s="25">
        <f>'onroad_mex 12US1'!AE36</f>
        <v>1594.0424869742285</v>
      </c>
      <c r="H19" s="25">
        <f>'onroad_mex 12US1'!AF36</f>
        <v>3423.2026879374239</v>
      </c>
      <c r="I19" s="25">
        <f>'onroad_mex 12US1'!AK36</f>
        <v>220.43494621185573</v>
      </c>
      <c r="J19" s="25">
        <f>'onroad_mex 12US1'!AL36</f>
        <v>3266.244738039316</v>
      </c>
      <c r="K19" s="25">
        <f>'onroad_mex 12US1'!AO36</f>
        <v>353901.94237249735</v>
      </c>
      <c r="L19" s="25">
        <f>'onroad_mex 12US1'!AP36</f>
        <v>70574.63730043816</v>
      </c>
      <c r="M19" s="25">
        <f>'onroad_mex 12US1'!AV36</f>
        <v>7.579245089072101</v>
      </c>
      <c r="N19" s="25">
        <f>'onroad_mex 12US1'!AW36</f>
        <v>4891.1178563285739</v>
      </c>
      <c r="O19" s="25">
        <f>'onroad_mex 12US1'!AX36</f>
        <v>90.599094686884357</v>
      </c>
      <c r="P19" s="25">
        <f>'onroad_mex 12US1'!BC36</f>
        <v>5258.5111056383948</v>
      </c>
      <c r="Q19" s="25">
        <f>'onroad_mex 12US1'!BM36</f>
        <v>52.173698455384297</v>
      </c>
      <c r="R19" s="25">
        <f>'onroad_mex 12US1'!BN36</f>
        <v>4124.3187934484104</v>
      </c>
      <c r="S19" s="25">
        <f>'onroad_mex 12US1'!BO36</f>
        <v>2.6090549231557492</v>
      </c>
      <c r="T19" s="25">
        <f>'onroad_mex 12US1'!BP36</f>
        <v>7556.0051296448737</v>
      </c>
      <c r="U19" s="25">
        <f>'onroad_mex 12US1'!BW36</f>
        <v>60078.979512134276</v>
      </c>
      <c r="V19" s="25">
        <f>'onroad_mex 12US1'!BQ36</f>
        <v>0</v>
      </c>
    </row>
    <row r="20" spans="1:22" x14ac:dyDescent="0.25">
      <c r="A20" s="27" t="s">
        <v>418</v>
      </c>
      <c r="B20" s="25">
        <f>'othpt 12US1'!R49</f>
        <v>342.75349926625</v>
      </c>
      <c r="C20" s="25">
        <f>'othpt 12US1'!T49</f>
        <v>2524.5794189008693</v>
      </c>
      <c r="D20" s="25"/>
      <c r="E20" s="25">
        <f>'othpt 12US1'!V49</f>
        <v>1253434.3970708796</v>
      </c>
      <c r="F20" s="25">
        <f>'othpt 12US1'!AC49</f>
        <v>8654.826997426906</v>
      </c>
      <c r="H20" s="25">
        <f>'othpt 12US1'!AD49</f>
        <v>52.279179988144037</v>
      </c>
      <c r="I20" s="25">
        <f>'othpt 12US1'!AJ49</f>
        <v>27.382851575534108</v>
      </c>
      <c r="J20" s="25">
        <f>'othpt 12US1'!AK49</f>
        <v>23636.062202785684</v>
      </c>
      <c r="K20" s="25">
        <f>'othpt 12US1'!AN49</f>
        <v>667413.1666067834</v>
      </c>
      <c r="L20" s="25">
        <f>'othpt 12US1'!AO49</f>
        <v>74104.831073749287</v>
      </c>
      <c r="M20" s="25">
        <f>'othpt 12US1'!AV49</f>
        <v>1214.1152291186609</v>
      </c>
      <c r="N20" s="25">
        <f>'othpt 12US1'!AW49</f>
        <v>2772.4857542580867</v>
      </c>
      <c r="O20" s="25">
        <f>'othpt 12US1'!AX49</f>
        <v>1882.8369778105155</v>
      </c>
      <c r="P20" s="25">
        <f>'othpt 12US1'!BC49</f>
        <v>48100.847364194728</v>
      </c>
      <c r="Q20" s="25">
        <f>'othpt 12US1'!BM49</f>
        <v>6966.5529116956459</v>
      </c>
      <c r="R20" s="25">
        <f>'othpt 12US1'!BN49</f>
        <v>5923.1443240009585</v>
      </c>
      <c r="S20" s="25">
        <f>'othpt 12US1'!BO49</f>
        <v>458.42180775217906</v>
      </c>
      <c r="T20" s="25">
        <f>'othpt 12US1'!BP49</f>
        <v>1169933.7000401057</v>
      </c>
      <c r="U20" s="25">
        <f>'othpt 12US1'!BQ49</f>
        <v>13985.282673164653</v>
      </c>
      <c r="V20" s="25">
        <f>'othpt 12US1'!BR49</f>
        <v>9533.0212845865353</v>
      </c>
    </row>
    <row r="21" spans="1:22" s="90" customFormat="1" x14ac:dyDescent="0.25">
      <c r="A21" s="90" t="s">
        <v>512</v>
      </c>
      <c r="B21" s="91">
        <f>'canada_ag 12US1'!J17</f>
        <v>407.82231064573591</v>
      </c>
      <c r="C21" s="91">
        <f>'canada_ag 12US1'!L17</f>
        <v>148.1878683342228</v>
      </c>
      <c r="E21" s="91"/>
      <c r="F21" s="91">
        <f>'canada_ag 12US1'!T17</f>
        <v>0</v>
      </c>
      <c r="H21" s="91"/>
      <c r="I21" s="91">
        <f>'canada_ag 12US1'!Z17</f>
        <v>0</v>
      </c>
      <c r="J21" s="91">
        <f>'canada_ag 12US1'!AA17</f>
        <v>583281.52789426118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>
        <f>'canada_ag 12US1'!AH17</f>
        <v>19404.684707128337</v>
      </c>
      <c r="V21" s="91"/>
    </row>
    <row r="22" spans="1:22" s="90" customFormat="1" x14ac:dyDescent="0.25">
      <c r="A22" s="90" t="s">
        <v>513</v>
      </c>
      <c r="B22" s="91">
        <f>'canada_og2D 12US1'!Q10</f>
        <v>0</v>
      </c>
      <c r="C22" s="91">
        <f>'canada_og2D 12US1'!S10</f>
        <v>32933.457554698223</v>
      </c>
      <c r="E22" s="91">
        <f>'canada_og2D 12US1'!U10</f>
        <v>476.82752743741077</v>
      </c>
      <c r="F22" s="91">
        <f>'canada_og2D 12US1'!AB10</f>
        <v>0</v>
      </c>
      <c r="H22" s="91">
        <f>'canada_og2D 12US1'!AC10</f>
        <v>0</v>
      </c>
      <c r="I22" s="91">
        <f>'canada_og2D 12US1'!AI10</f>
        <v>0</v>
      </c>
      <c r="J22" s="91">
        <f>'canada_og2D 12US1'!AJ10</f>
        <v>7.2117958299574996</v>
      </c>
      <c r="K22" s="91">
        <f>'canada_og2D 12US1'!AM10</f>
        <v>1727.6800981266611</v>
      </c>
      <c r="L22" s="91">
        <f>'canada_og2D 12US1'!AN10</f>
        <v>191.96615542934043</v>
      </c>
      <c r="M22" s="91">
        <f>'canada_og2D 12US1'!AU10</f>
        <v>6.2283719360412777E-2</v>
      </c>
      <c r="N22" s="91">
        <f>'canada_og2D 12US1'!AV10</f>
        <v>2.7507662966451247E-3</v>
      </c>
      <c r="O22" s="91">
        <f>'canada_og2D 12US1'!AW10</f>
        <v>4.5014889577895669</v>
      </c>
      <c r="P22" s="91">
        <f>'canada_og2D 12US1'!BB10</f>
        <v>1.4865574078248668E-4</v>
      </c>
      <c r="Q22" s="91">
        <f>'canada_og2D 12US1'!BL10</f>
        <v>14.749616566182757</v>
      </c>
      <c r="R22" s="91">
        <f>'canada_og2D 12US1'!BM10</f>
        <v>1.3497718556236886</v>
      </c>
      <c r="S22" s="91">
        <f>'canada_og2D 12US1'!BN10</f>
        <v>0.46285984490748933</v>
      </c>
      <c r="T22" s="91">
        <f>'canada_og2D 12US1'!BO10</f>
        <v>3305.4055948394553</v>
      </c>
      <c r="U22" s="91">
        <f>'canada_og2D 12US1'!BP10</f>
        <v>124363.76353849212</v>
      </c>
      <c r="V22" s="91">
        <f>'canada_og2D 12US1'!BQ10</f>
        <v>0</v>
      </c>
    </row>
    <row r="23" spans="1:22" s="27" customFormat="1" x14ac:dyDescent="0.25">
      <c r="A23" s="27" t="s">
        <v>519</v>
      </c>
      <c r="B23" s="25">
        <f>ptegu_summer!Q61+ptegu_winter!Q61+ptegu_wintershld!Q61</f>
        <v>15.685218969590665</v>
      </c>
      <c r="C23" s="91">
        <f>ptegu_summer!R61+ptegu_winter!R61+ptegu_wintershld!R61</f>
        <v>657.41963167307051</v>
      </c>
      <c r="D23" s="25"/>
      <c r="E23" s="91">
        <f>ptegu_summer!T61+ptegu_winter!T61+ptegu_wintershld!T61</f>
        <v>427478.41248083627</v>
      </c>
      <c r="F23" s="25">
        <f>ptegu_summer!AA61+ptegu_winter!AA61+ptegu_wintershld!AA61</f>
        <v>17381.391185876178</v>
      </c>
      <c r="G23" s="91">
        <f>ptegu_summer!AB61+ptegu_winter!AB61+ptegu_wintershld!AB61</f>
        <v>3938.6892182482206</v>
      </c>
      <c r="H23" s="91">
        <f>ptegu_summer!AC61+ptegu_winter!AC61+ptegu_wintershld!AC61</f>
        <v>0</v>
      </c>
      <c r="I23" s="25">
        <f>ptegu_summer!AI61+ptegu_winter!AI61+ptegu_wintershld!AI61</f>
        <v>3.3289757586294249</v>
      </c>
      <c r="J23" s="91">
        <f>ptegu_summer!AJ61+ptegu_winter!AJ61+ptegu_wintershld!AJ61</f>
        <v>37021.438750741218</v>
      </c>
      <c r="K23" s="25">
        <f>ptegu_summer!AM61+ptegu_winter!AM61+ptegu_wintershld!AM61</f>
        <v>535269.53000828752</v>
      </c>
      <c r="L23" s="91">
        <f>ptegu_summer!AN61+ptegu_winter!AN61+ptegu_wintershld!AN61</f>
        <v>59474.396553554732</v>
      </c>
      <c r="M23" s="25">
        <f>ptegu_summer!AU61+ptegu_winter!AU61+ptegu_wintershld!AU61</f>
        <v>1513.8572642454619</v>
      </c>
      <c r="N23" s="91">
        <f>ptegu_summer!AV61+ptegu_winter!AV61+ptegu_wintershld!AV61</f>
        <v>5218.3526515176291</v>
      </c>
      <c r="O23" s="91">
        <f>ptegu_summer!AW61+ptegu_winter!AW61+ptegu_wintershld!AW61</f>
        <v>2123.6650126607715</v>
      </c>
      <c r="P23" s="25">
        <f>ptegu_summer!BB61+ptegu_winter!BB61+ptegu_wintershld!BB61</f>
        <v>21168.690884306103</v>
      </c>
      <c r="Q23" s="25">
        <f>ptegu_summer!BL61+ptegu_winter!BL61+ptegu_wintershld!BL61</f>
        <v>5536.308380188033</v>
      </c>
      <c r="R23" s="91">
        <f>ptegu_summer!BM61+ptegu_winter!BM61+ptegu_wintershld!BM61</f>
        <v>11107.966379028996</v>
      </c>
      <c r="S23" s="91">
        <f>ptegu_summer!BN61+ptegu_winter!BN61+ptegu_wintershld!BN61</f>
        <v>212.92108510922003</v>
      </c>
      <c r="T23" s="91">
        <f>ptegu_summer!BO61+ptegu_winter!BO61+ptegu_wintershld!BO61</f>
        <v>634035.62737420551</v>
      </c>
      <c r="U23" s="91">
        <f>ptegu_summer!BP61+ptegu_winter!BP61+ptegu_wintershld!BP61</f>
        <v>3265.1803348787707</v>
      </c>
      <c r="V23" s="91">
        <f>ptegu_summer!BQ61+ptegu_winter!BQ61+ptegu_wintershld!BQ61</f>
        <v>13642.997954177466</v>
      </c>
    </row>
    <row r="24" spans="1:22" x14ac:dyDescent="0.25">
      <c r="A24" s="27" t="s">
        <v>476</v>
      </c>
      <c r="B24" s="25">
        <f>'ptfire-wild'!W61</f>
        <v>32634.778062529022</v>
      </c>
      <c r="C24" s="25">
        <f>'ptfire-wild'!Y61</f>
        <v>17909.301434954141</v>
      </c>
      <c r="D24" s="25"/>
      <c r="E24" s="25">
        <f>'ptfire-wild'!AB61</f>
        <v>6643600.7304637721</v>
      </c>
      <c r="F24" s="25">
        <f>'ptfire-wild'!AI61</f>
        <v>96047.048540746298</v>
      </c>
      <c r="G24" s="25"/>
      <c r="H24" s="25">
        <f>'ptfire-wild'!AK61</f>
        <v>0</v>
      </c>
      <c r="I24" s="25">
        <f>'ptfire-wild'!AQ61</f>
        <v>15116.434055526504</v>
      </c>
      <c r="J24" s="25">
        <f>'ptfire-wild'!AR61</f>
        <v>109089.87327351311</v>
      </c>
      <c r="K24" s="25">
        <f>'ptfire-wild'!AU61</f>
        <v>90028.844037069313</v>
      </c>
      <c r="L24" s="25">
        <f>'ptfire-wild'!AV61</f>
        <v>10003.205270798062</v>
      </c>
      <c r="M24" s="25">
        <f>'ptfire-wild'!BC61</f>
        <v>3384.5489831724349</v>
      </c>
      <c r="N24" s="25">
        <f>'ptfire-wild'!BD61</f>
        <v>41793.723861783081</v>
      </c>
      <c r="O24" s="25">
        <f>'ptfire-wild'!BE61</f>
        <v>7.7753046589574666</v>
      </c>
      <c r="P24" s="25">
        <f>'ptfire-wild'!BJ61</f>
        <v>104423.01986991848</v>
      </c>
      <c r="Q24" s="25">
        <f>'ptfire-wild'!BT61</f>
        <v>31.805983760414939</v>
      </c>
      <c r="R24" s="25">
        <f>'ptfire-wild'!BU61</f>
        <v>3381.9126680892173</v>
      </c>
      <c r="S24" s="25">
        <f>'ptfire-wild'!BV61</f>
        <v>2.0045875556407622</v>
      </c>
      <c r="T24" s="25">
        <f>'ptfire-wild'!BW61</f>
        <v>52719.795196651583</v>
      </c>
      <c r="U24" s="25">
        <f>'ptfire-wild'!BX61</f>
        <v>18631.237325121496</v>
      </c>
      <c r="V24" s="25">
        <f>'ptfire-wild'!BY61</f>
        <v>0</v>
      </c>
    </row>
    <row r="25" spans="1:22" s="90" customFormat="1" x14ac:dyDescent="0.25">
      <c r="A25" s="90" t="s">
        <v>477</v>
      </c>
      <c r="B25" s="91">
        <f>'ptfire-rx'!W61</f>
        <v>34098.844223079599</v>
      </c>
      <c r="C25" s="91">
        <f>'ptfire-rx'!Y61</f>
        <v>18117.306257932676</v>
      </c>
      <c r="D25" s="91"/>
      <c r="E25" s="91">
        <f>'ptfire-rx'!AB61</f>
        <v>7097451.7599981651</v>
      </c>
      <c r="F25" s="91">
        <f>'ptfire-rx'!AI61</f>
        <v>108997.44097157223</v>
      </c>
      <c r="G25" s="91"/>
      <c r="H25" s="91">
        <f>'ptfire-rx'!AK61</f>
        <v>0</v>
      </c>
      <c r="I25" s="91">
        <f>'ptfire-rx'!AQ61</f>
        <v>14762.412402740671</v>
      </c>
      <c r="J25" s="91">
        <f>'ptfire-rx'!AR61</f>
        <v>130893.56000496889</v>
      </c>
      <c r="K25" s="91">
        <f>'ptfire-rx'!AU61</f>
        <v>114748.93036699363</v>
      </c>
      <c r="L25" s="91">
        <f>'ptfire-rx'!AV61</f>
        <v>12749.882945379957</v>
      </c>
      <c r="M25" s="91">
        <f>'ptfire-rx'!BC61</f>
        <v>6616.4541330224929</v>
      </c>
      <c r="N25" s="91">
        <f>'ptfire-rx'!BD61</f>
        <v>34335.790930407507</v>
      </c>
      <c r="O25" s="91">
        <f>'ptfire-rx'!BE61</f>
        <v>14.705369351939757</v>
      </c>
      <c r="P25" s="91">
        <f>'ptfire-rx'!BJ61</f>
        <v>123552.73196828079</v>
      </c>
      <c r="Q25" s="91">
        <f>'ptfire-rx'!BT61</f>
        <v>95.382033130964928</v>
      </c>
      <c r="R25" s="91">
        <f>'ptfire-rx'!BU61</f>
        <v>3448.0551962972918</v>
      </c>
      <c r="S25" s="91">
        <f>'ptfire-rx'!BV61</f>
        <v>2.127410676957243</v>
      </c>
      <c r="T25" s="91">
        <f>'ptfire-rx'!BW61</f>
        <v>58710.443531760218</v>
      </c>
      <c r="U25" s="91">
        <f>'ptfire-rx'!BX61</f>
        <v>19995.506626942919</v>
      </c>
      <c r="V25" s="91">
        <f>'ptfire-rx'!BY61</f>
        <v>0</v>
      </c>
    </row>
    <row r="26" spans="1:22" s="27" customFormat="1" x14ac:dyDescent="0.25">
      <c r="A26" s="27" t="s">
        <v>448</v>
      </c>
      <c r="B26" s="25">
        <f>'ptfire_othna 12US1'!O59</f>
        <v>20178.146839756151</v>
      </c>
      <c r="C26" s="25">
        <f>'ptfire_othna 12US1'!Q59</f>
        <v>6575.7232915072218</v>
      </c>
      <c r="D26" s="25"/>
      <c r="E26" s="25">
        <f>'ptfire_othna 12US1'!S59</f>
        <v>1144564.6431553753</v>
      </c>
      <c r="F26" s="25">
        <f>'ptfire_othna 12US1'!Z59</f>
        <v>29607.704270632861</v>
      </c>
      <c r="G26" s="25"/>
      <c r="H26" s="25">
        <f>'ptfire_othna 12US1'!AB59</f>
        <v>0</v>
      </c>
      <c r="I26" s="25">
        <f>'ptfire_othna 12US1'!AH59</f>
        <v>0</v>
      </c>
      <c r="J26" s="25">
        <f>'ptfire_othna 12US1'!AI59</f>
        <v>20468.310335956143</v>
      </c>
      <c r="K26" s="25">
        <f>'ptfire_othna 12US1'!AL59</f>
        <v>29666.796968057435</v>
      </c>
      <c r="L26" s="25">
        <f>'ptfire_othna 12US1'!AM59</f>
        <v>3296.3146609627242</v>
      </c>
      <c r="M26" s="25">
        <f>'ptfire_othna 12US1'!AT59</f>
        <v>980.81125219133537</v>
      </c>
      <c r="N26" s="25">
        <f>'ptfire_othna 12US1'!AU59</f>
        <v>4203.8215891956943</v>
      </c>
      <c r="O26" s="25">
        <f>'ptfire_othna 12US1'!AV59</f>
        <v>19.104429496013449</v>
      </c>
      <c r="P26" s="25">
        <f>'ptfire_othna 12US1'!BA59</f>
        <v>19547.391461964493</v>
      </c>
      <c r="Q26" s="25">
        <f>'ptfire_othna 12US1'!BK59</f>
        <v>64.147778829742535</v>
      </c>
      <c r="R26" s="25">
        <f>'ptfire_othna 12US1'!BL59</f>
        <v>275.6211552180863</v>
      </c>
      <c r="S26" s="25">
        <f>'ptfire_othna 12US1'!BM59</f>
        <v>1.6062334173212709</v>
      </c>
      <c r="T26" s="25">
        <f>'ptfire_othna 12US1'!BN59</f>
        <v>9515.9841956137952</v>
      </c>
      <c r="U26" s="25">
        <f>'ptfire_othna 12US1'!BO59</f>
        <v>7919.1514966913455</v>
      </c>
      <c r="V26" s="25">
        <f>'ptfire_othna 12US1'!BP59</f>
        <v>0</v>
      </c>
    </row>
    <row r="27" spans="1:22" x14ac:dyDescent="0.25">
      <c r="A27" s="27" t="s">
        <v>217</v>
      </c>
      <c r="B27" s="25">
        <f>ptnonipm!Y62</f>
        <v>3557.3466130207744</v>
      </c>
      <c r="C27" s="25">
        <f>ptnonipm!AA62</f>
        <v>19759.00621407307</v>
      </c>
      <c r="D27" s="25">
        <f>ptnonipm!AD62</f>
        <v>3527.7590778099557</v>
      </c>
      <c r="E27" s="25">
        <f>ptnonipm!AE62</f>
        <v>1436363.349056914</v>
      </c>
      <c r="F27" s="25">
        <f>ptnonipm!AL62</f>
        <v>10973.97575425023</v>
      </c>
      <c r="G27" s="25">
        <f>ptnonipm!AM62</f>
        <v>18916.118641179099</v>
      </c>
      <c r="H27" s="25">
        <f>ptnonipm!AN62</f>
        <v>0.39875617850824141</v>
      </c>
      <c r="I27" s="25">
        <f>ptnonipm!AT62</f>
        <v>687.55808818813864</v>
      </c>
      <c r="J27" s="25">
        <f>ptnonipm!AU62</f>
        <v>62031.038910804695</v>
      </c>
      <c r="K27" s="25">
        <f>ptnonipm!AX62</f>
        <v>819995.32830666949</v>
      </c>
      <c r="L27" s="25">
        <f>ptnonipm!AY62</f>
        <v>91110.189948404586</v>
      </c>
      <c r="M27" s="25">
        <f>ptnonipm!BF62</f>
        <v>6528.5209071278132</v>
      </c>
      <c r="N27" s="25">
        <f>ptnonipm!BG62</f>
        <v>8936.7638694308607</v>
      </c>
      <c r="O27" s="25">
        <f>ptnonipm!BH62</f>
        <v>4548.6903168858016</v>
      </c>
      <c r="P27" s="25">
        <f>ptnonipm!BM62</f>
        <v>138644.40398681344</v>
      </c>
      <c r="Q27" s="25">
        <f>ptnonipm!BW62</f>
        <v>11402.779439287247</v>
      </c>
      <c r="R27" s="25">
        <f>ptnonipm!BX62</f>
        <v>33366.762112186843</v>
      </c>
      <c r="S27" s="25">
        <f>ptnonipm!BY62</f>
        <v>578.55983291645123</v>
      </c>
      <c r="T27" s="25">
        <f>ptnonipm!BZ62</f>
        <v>535823.67549425492</v>
      </c>
      <c r="U27" s="25">
        <f>ptnonipm!CA62</f>
        <v>130457.92561462904</v>
      </c>
      <c r="V27" s="25">
        <f>ptnonipm!CB62</f>
        <v>1795.9945066799967</v>
      </c>
    </row>
    <row r="28" spans="1:22" x14ac:dyDescent="0.25">
      <c r="A28" s="27" t="s">
        <v>228</v>
      </c>
      <c r="B28" s="25">
        <f>pt_oilgas!Y61</f>
        <v>152.99426599907065</v>
      </c>
      <c r="C28" s="25">
        <f>pt_oilgas!AA61</f>
        <v>2712.4865285259161</v>
      </c>
      <c r="D28" s="25">
        <f>pt_oilgas!AD61</f>
        <v>3.4144620821847647</v>
      </c>
      <c r="E28" s="25">
        <f>pt_oilgas!AE61</f>
        <v>275931.45259199478</v>
      </c>
      <c r="F28" s="25">
        <f>pt_oilgas!AL61</f>
        <v>10940.390444695689</v>
      </c>
      <c r="G28" s="25">
        <f>pt_oilgas!AM61</f>
        <v>5.1081696058678032</v>
      </c>
      <c r="H28" s="25">
        <f>pt_oilgas!AN61</f>
        <v>0</v>
      </c>
      <c r="I28" s="25">
        <f>pt_oilgas!AT61</f>
        <v>5.1791192630680261</v>
      </c>
      <c r="J28" s="25">
        <f>pt_oilgas!AU61</f>
        <v>324.6106725745783</v>
      </c>
      <c r="K28" s="25">
        <f>pt_oilgas!AX61</f>
        <v>408477.02620155422</v>
      </c>
      <c r="L28" s="25">
        <f>pt_oilgas!AY61</f>
        <v>45386.497871749089</v>
      </c>
      <c r="M28" s="25">
        <f>pt_oilgas!BF61</f>
        <v>367.21348919419876</v>
      </c>
      <c r="N28" s="25">
        <f>pt_oilgas!BG61</f>
        <v>1174.4479664719124</v>
      </c>
      <c r="O28" s="25">
        <f>pt_oilgas!BH61</f>
        <v>210.08451377483408</v>
      </c>
      <c r="P28" s="25">
        <f>pt_oilgas!BM61</f>
        <v>937.97563277473682</v>
      </c>
      <c r="Q28" s="25">
        <f>pt_oilgas!BW61</f>
        <v>341.50701757906813</v>
      </c>
      <c r="R28" s="25">
        <f>pt_oilgas!BX61</f>
        <v>1715.3638495173464</v>
      </c>
      <c r="S28" s="25">
        <f>pt_oilgas!BY61</f>
        <v>67.086367536762538</v>
      </c>
      <c r="T28" s="25">
        <f>pt_oilgas!BZ61</f>
        <v>65432.735074587872</v>
      </c>
      <c r="U28" s="25">
        <f>pt_oilgas!CA61</f>
        <v>84795.892052116804</v>
      </c>
      <c r="V28" s="25">
        <f>pt_oilgas!CB61</f>
        <v>5.030839485761756E-2</v>
      </c>
    </row>
    <row r="29" spans="1:22" x14ac:dyDescent="0.25">
      <c r="A29" s="27" t="s">
        <v>358</v>
      </c>
      <c r="B29" s="25">
        <f>rail!V61</f>
        <v>489.60403238918144</v>
      </c>
      <c r="C29" s="25">
        <f>rail!X61</f>
        <v>47.406442621923226</v>
      </c>
      <c r="D29" s="25"/>
      <c r="E29" s="25">
        <f>rail!AA61</f>
        <v>106276.71953218608</v>
      </c>
      <c r="F29" s="25">
        <f>rail!AH61</f>
        <v>793.76632692263354</v>
      </c>
      <c r="G29" s="25"/>
      <c r="H29" s="25">
        <f>rail!AI61</f>
        <v>3763.4672390824658</v>
      </c>
      <c r="I29" s="25">
        <f>rail!AO61</f>
        <v>32.748539057137066</v>
      </c>
      <c r="J29" s="25">
        <f>rail!AP61</f>
        <v>331.28857058252441</v>
      </c>
      <c r="K29" s="25">
        <f>rail!AS61</f>
        <v>423389.99759511062</v>
      </c>
      <c r="L29" s="25">
        <f>rail!AT61</f>
        <v>43279.872823178142</v>
      </c>
      <c r="M29" s="25">
        <f>rail!BA61</f>
        <v>2.5440438740310123</v>
      </c>
      <c r="N29" s="25">
        <f>rail!BB61</f>
        <v>9570.5698563164151</v>
      </c>
      <c r="O29" s="25">
        <f>rail!BC61</f>
        <v>3.2514113442473351</v>
      </c>
      <c r="P29" s="25">
        <f>rail!BH61</f>
        <v>402.85335303261843</v>
      </c>
      <c r="Q29" s="25">
        <f>rail!BR61</f>
        <v>0</v>
      </c>
      <c r="R29" s="25">
        <f>rail!BS61</f>
        <v>36.609412055407184</v>
      </c>
      <c r="S29" s="25">
        <f>rail!BT61</f>
        <v>4.9639933917109136E-2</v>
      </c>
      <c r="T29" s="25">
        <f>rail!BU61</f>
        <v>461.45490253271817</v>
      </c>
      <c r="U29" s="25">
        <f>rail!BV61</f>
        <v>4192.9654398901275</v>
      </c>
      <c r="V29" s="25">
        <f>rail!BW61</f>
        <v>0</v>
      </c>
    </row>
    <row r="30" spans="1:22" x14ac:dyDescent="0.25">
      <c r="A30" s="27" t="s">
        <v>218</v>
      </c>
      <c r="B30" s="25">
        <f>rwc!V62</f>
        <v>57991.104975625713</v>
      </c>
      <c r="C30" s="25">
        <f>rwc!X62</f>
        <v>15769.251262124752</v>
      </c>
      <c r="D30" s="25"/>
      <c r="E30" s="25">
        <f>rwc!AA62</f>
        <v>2226217.8831457887</v>
      </c>
      <c r="F30" s="25">
        <f>rwc!AH62</f>
        <v>19611.014879397801</v>
      </c>
      <c r="H30" s="25">
        <f>rwc!AI62</f>
        <v>0</v>
      </c>
      <c r="I30" s="25">
        <f>rwc!AO62</f>
        <v>2858.4323729952084</v>
      </c>
      <c r="J30" s="25">
        <f>rwc!AP62</f>
        <v>16925.459090719582</v>
      </c>
      <c r="K30" s="25">
        <f>rwc!AS62</f>
        <v>33463.994856616322</v>
      </c>
      <c r="L30" s="25">
        <f>rwc!AT62</f>
        <v>3718.2217383499774</v>
      </c>
      <c r="M30" s="25">
        <f>rwc!BA62</f>
        <v>903.87880848766486</v>
      </c>
      <c r="N30" s="25">
        <f>rwc!BB62</f>
        <v>17010.602078134183</v>
      </c>
      <c r="O30" s="25">
        <f>rwc!BC62</f>
        <v>27.436455445957577</v>
      </c>
      <c r="P30" s="25">
        <f>rwc!BH62</f>
        <v>910.22289255144949</v>
      </c>
      <c r="Q30" s="25">
        <f>rwc!BR62</f>
        <v>103.64883655213856</v>
      </c>
      <c r="R30" s="25">
        <f>rwc!BS62</f>
        <v>1249.8830398350067</v>
      </c>
      <c r="S30" s="25">
        <f>rwc!BT62</f>
        <v>0</v>
      </c>
      <c r="T30" s="25">
        <f>rwc!BU62</f>
        <v>7763.3988173118123</v>
      </c>
      <c r="U30" s="25">
        <f>rwc!BV62</f>
        <v>1769.3651352553784</v>
      </c>
      <c r="V30" s="25">
        <f>rwc!BW62</f>
        <v>0</v>
      </c>
    </row>
    <row r="31" spans="1:22" s="90" customFormat="1" x14ac:dyDescent="0.25">
      <c r="A31" s="90" t="s">
        <v>493</v>
      </c>
      <c r="B31" s="91">
        <f>solvents!S62</f>
        <v>121.48480876948561</v>
      </c>
      <c r="C31" s="91">
        <f>solvents!U62</f>
        <v>6067.2226159535066</v>
      </c>
      <c r="E31" s="91">
        <f>solvents!W62</f>
        <v>0</v>
      </c>
      <c r="F31" s="91">
        <f>solvents!AD62</f>
        <v>0</v>
      </c>
      <c r="H31" s="91">
        <f>solvents!AE62</f>
        <v>0</v>
      </c>
      <c r="I31" s="91">
        <f>solvents!AK62</f>
        <v>4134.4030876413981</v>
      </c>
      <c r="J31" s="91"/>
      <c r="K31" s="91">
        <f>solvents!AM62</f>
        <v>0</v>
      </c>
      <c r="L31" s="91">
        <f>solvents!AN62</f>
        <v>0</v>
      </c>
      <c r="M31" s="91">
        <f>solvents!AU62</f>
        <v>0</v>
      </c>
      <c r="N31" s="91">
        <f>solvents!AV62</f>
        <v>0</v>
      </c>
      <c r="O31" s="91">
        <f>solvents!AW62</f>
        <v>0</v>
      </c>
      <c r="P31" s="91">
        <f>solvents!BB62</f>
        <v>0</v>
      </c>
      <c r="Q31" s="91">
        <f>solvents!BL62</f>
        <v>0</v>
      </c>
      <c r="R31" s="91">
        <f>solvents!BM62</f>
        <v>0</v>
      </c>
      <c r="S31" s="91">
        <f>solvents!BN62</f>
        <v>0</v>
      </c>
      <c r="T31" s="91">
        <f>solvents!BO62</f>
        <v>0</v>
      </c>
      <c r="U31" s="91">
        <f>solvents!BP62</f>
        <v>859700.09878303285</v>
      </c>
      <c r="V31" s="91">
        <f>solvents!BQ62</f>
        <v>0</v>
      </c>
    </row>
    <row r="32" spans="1:22" x14ac:dyDescent="0.25">
      <c r="A32" s="25" t="s">
        <v>406</v>
      </c>
      <c r="B32" s="25"/>
      <c r="C32" s="25"/>
      <c r="D32" s="31">
        <v>79027.682927232498</v>
      </c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</row>
    <row r="33" spans="1:22" x14ac:dyDescent="0.25">
      <c r="A33" s="32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2"/>
      <c r="U33" s="32"/>
      <c r="V33" s="32"/>
    </row>
    <row r="34" spans="1:22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</row>
    <row r="35" spans="1:22" x14ac:dyDescent="0.25">
      <c r="A35" s="33" t="s">
        <v>221</v>
      </c>
      <c r="B35" s="25">
        <f>SUM(B3:B32)</f>
        <v>409240.43610896543</v>
      </c>
      <c r="C35" s="25">
        <f t="shared" ref="C35:V35" si="0">SUM(C3:C32)</f>
        <v>227492.43786670154</v>
      </c>
      <c r="D35" s="25">
        <f t="shared" si="0"/>
        <v>82596.2452518832</v>
      </c>
      <c r="E35" s="25">
        <f t="shared" si="0"/>
        <v>59488105.408912003</v>
      </c>
      <c r="F35" s="25">
        <f t="shared" si="0"/>
        <v>1235732.8687198698</v>
      </c>
      <c r="G35" s="25">
        <f t="shared" si="0"/>
        <v>24854.32078623827</v>
      </c>
      <c r="H35" s="25">
        <f t="shared" si="0"/>
        <v>38390.346173706785</v>
      </c>
      <c r="I35" s="25">
        <f t="shared" si="0"/>
        <v>45354.85626855911</v>
      </c>
      <c r="J35" s="25">
        <f t="shared" si="0"/>
        <v>5199681.5007293914</v>
      </c>
      <c r="K35" s="25">
        <f t="shared" si="0"/>
        <v>9867273.0004326962</v>
      </c>
      <c r="L35" s="25">
        <f t="shared" si="0"/>
        <v>1132029.6991926113</v>
      </c>
      <c r="M35" s="25">
        <f t="shared" si="0"/>
        <v>46859.522005756349</v>
      </c>
      <c r="N35" s="25">
        <f t="shared" si="0"/>
        <v>259983.06014055604</v>
      </c>
      <c r="O35" s="25">
        <f t="shared" si="0"/>
        <v>59481.722963056127</v>
      </c>
      <c r="P35" s="25">
        <f t="shared" si="0"/>
        <v>7093189.4060221221</v>
      </c>
      <c r="Q35" s="25">
        <f t="shared" si="0"/>
        <v>225389.43393120449</v>
      </c>
      <c r="R35" s="25">
        <f t="shared" si="0"/>
        <v>102499.16455714335</v>
      </c>
      <c r="S35" s="25">
        <f t="shared" si="0"/>
        <v>5619.3823154290058</v>
      </c>
      <c r="T35" s="25">
        <f t="shared" si="0"/>
        <v>2847618.7830425552</v>
      </c>
      <c r="U35" s="25">
        <f>SUM(U3:U32)</f>
        <v>3356101.4857717208</v>
      </c>
      <c r="V35" s="25">
        <f t="shared" si="0"/>
        <v>26243.901416839766</v>
      </c>
    </row>
    <row r="36" spans="1:22" x14ac:dyDescent="0.25">
      <c r="A36" s="33" t="s">
        <v>307</v>
      </c>
      <c r="B36" s="25">
        <f>SUM(B3:B30)-B8-B17-B18-B20</f>
        <v>175268.45358374511</v>
      </c>
      <c r="C36" s="25">
        <f t="shared" ref="C36:V36" si="1">SUM(C3:C30)-C8-C17-C18-C20</f>
        <v>192872.79293358629</v>
      </c>
      <c r="D36" s="25">
        <f t="shared" si="1"/>
        <v>3568.5623246506998</v>
      </c>
      <c r="E36" s="25">
        <f t="shared" si="1"/>
        <v>48398590.247092806</v>
      </c>
      <c r="F36" s="25">
        <f t="shared" si="1"/>
        <v>358663.4607623574</v>
      </c>
      <c r="G36" s="25">
        <f t="shared" si="1"/>
        <v>24854.32078623827</v>
      </c>
      <c r="H36" s="25">
        <f>SUM(H3:H30)-H8-H17-H18-H20</f>
        <v>34363.678548640986</v>
      </c>
      <c r="I36" s="25">
        <f t="shared" si="1"/>
        <v>37150.037103817114</v>
      </c>
      <c r="J36" s="25">
        <f t="shared" si="1"/>
        <v>5055471.5296627134</v>
      </c>
      <c r="K36" s="25">
        <f>SUM(K3:K30)-K8-K17-K18-K20</f>
        <v>6812625.0104916394</v>
      </c>
      <c r="L36" s="25">
        <f t="shared" si="1"/>
        <v>1002683.8088586607</v>
      </c>
      <c r="M36" s="25">
        <f t="shared" si="1"/>
        <v>44800.817339061687</v>
      </c>
      <c r="N36" s="25">
        <f t="shared" si="1"/>
        <v>233472.0260504891</v>
      </c>
      <c r="O36" s="25">
        <f t="shared" si="1"/>
        <v>55608.510840771261</v>
      </c>
      <c r="P36" s="25">
        <f t="shared" si="1"/>
        <v>6903869.4971084669</v>
      </c>
      <c r="Q36" s="25">
        <f t="shared" si="1"/>
        <v>213508.37552669831</v>
      </c>
      <c r="R36" s="25">
        <f t="shared" si="1"/>
        <v>91949.299595118486</v>
      </c>
      <c r="S36" s="25">
        <f t="shared" si="1"/>
        <v>4948.6485494954668</v>
      </c>
      <c r="T36" s="25">
        <f t="shared" si="1"/>
        <v>1658597.3524240423</v>
      </c>
      <c r="U36" s="25">
        <f>SUM(U3:U30)-U8-U17-U18-U20</f>
        <v>2153942.5864546089</v>
      </c>
      <c r="V36" s="25">
        <f t="shared" si="1"/>
        <v>16702.920281953677</v>
      </c>
    </row>
    <row r="37" spans="1:22" x14ac:dyDescent="0.25">
      <c r="A37" s="30" t="s">
        <v>222</v>
      </c>
      <c r="B37" s="25">
        <v>311735</v>
      </c>
      <c r="C37" s="25">
        <v>158920</v>
      </c>
      <c r="D37" s="25">
        <v>79066</v>
      </c>
      <c r="E37" s="25">
        <v>40837012</v>
      </c>
      <c r="F37" s="25">
        <v>949952</v>
      </c>
      <c r="G37" s="25">
        <v>1994</v>
      </c>
      <c r="H37" s="25">
        <v>31440</v>
      </c>
      <c r="I37" s="25">
        <v>14613</v>
      </c>
      <c r="J37" s="25">
        <v>4764410</v>
      </c>
      <c r="K37" s="25">
        <v>6416827</v>
      </c>
      <c r="L37" s="25">
        <v>755595</v>
      </c>
      <c r="M37" s="25">
        <v>23539</v>
      </c>
      <c r="N37" s="25">
        <v>148041</v>
      </c>
      <c r="O37" s="25">
        <v>50657</v>
      </c>
      <c r="P37" s="25">
        <v>6622867</v>
      </c>
      <c r="Q37" s="25">
        <v>200888</v>
      </c>
      <c r="R37" s="25">
        <v>40621</v>
      </c>
      <c r="S37" s="25">
        <v>4294</v>
      </c>
      <c r="T37" s="25">
        <v>232404</v>
      </c>
      <c r="U37" s="25">
        <v>3069548</v>
      </c>
      <c r="V37" s="25">
        <v>1272</v>
      </c>
    </row>
    <row r="38" spans="1:22" s="27" customFormat="1" x14ac:dyDescent="0.25">
      <c r="A38" s="30" t="s">
        <v>381</v>
      </c>
      <c r="B38" s="25">
        <f>B10</f>
        <v>3685.3955708143189</v>
      </c>
      <c r="C38" s="25">
        <f t="shared" ref="C38:V38" si="2">C10</f>
        <v>224.68516036806687</v>
      </c>
      <c r="D38" s="25">
        <f t="shared" si="2"/>
        <v>0</v>
      </c>
      <c r="E38" s="25">
        <f t="shared" si="2"/>
        <v>88960.83849916514</v>
      </c>
      <c r="F38" s="25">
        <f t="shared" si="2"/>
        <v>2027.1774206785094</v>
      </c>
      <c r="G38" s="25">
        <f t="shared" si="2"/>
        <v>0</v>
      </c>
      <c r="H38" s="25">
        <f t="shared" si="2"/>
        <v>5676.9408214916475</v>
      </c>
      <c r="I38" s="25">
        <f t="shared" si="2"/>
        <v>129.33348884236577</v>
      </c>
      <c r="J38" s="25">
        <f t="shared" si="2"/>
        <v>493.38822082091826</v>
      </c>
      <c r="K38" s="25">
        <f t="shared" si="2"/>
        <v>638655.8545985329</v>
      </c>
      <c r="L38" s="25">
        <f t="shared" si="2"/>
        <v>65285.081028299755</v>
      </c>
      <c r="M38" s="25">
        <f t="shared" si="2"/>
        <v>1.532361276478446</v>
      </c>
      <c r="N38" s="25">
        <f t="shared" si="2"/>
        <v>7027.4959562740551</v>
      </c>
      <c r="O38" s="25">
        <f t="shared" si="2"/>
        <v>15.853691284654014</v>
      </c>
      <c r="P38" s="25">
        <f t="shared" si="2"/>
        <v>2198.7692079416011</v>
      </c>
      <c r="Q38" s="25">
        <f t="shared" si="2"/>
        <v>60.635839239184854</v>
      </c>
      <c r="R38" s="25">
        <f t="shared" si="2"/>
        <v>2173.6495160701261</v>
      </c>
      <c r="S38" s="25">
        <f t="shared" si="2"/>
        <v>2.5561893236439603</v>
      </c>
      <c r="T38" s="25">
        <f t="shared" si="2"/>
        <v>84980.969990472673</v>
      </c>
      <c r="U38" s="25">
        <f t="shared" si="2"/>
        <v>7084.2726266648151</v>
      </c>
      <c r="V38" s="25">
        <f t="shared" si="2"/>
        <v>0</v>
      </c>
    </row>
    <row r="39" spans="1:22" s="90" customFormat="1" x14ac:dyDescent="0.25">
      <c r="A39" s="30" t="s">
        <v>457</v>
      </c>
      <c r="B39" s="91">
        <f>B9</f>
        <v>469.15507098500035</v>
      </c>
      <c r="C39" s="91">
        <f t="shared" ref="C39:V39" si="3">C9</f>
        <v>30.56843483997951</v>
      </c>
      <c r="D39" s="91">
        <f t="shared" si="3"/>
        <v>0</v>
      </c>
      <c r="E39" s="91">
        <f t="shared" si="3"/>
        <v>31593.530649021701</v>
      </c>
      <c r="F39" s="91">
        <f t="shared" si="3"/>
        <v>259.69052413883912</v>
      </c>
      <c r="G39" s="91">
        <f t="shared" si="3"/>
        <v>0</v>
      </c>
      <c r="H39" s="91">
        <f t="shared" si="3"/>
        <v>1229.068322843307</v>
      </c>
      <c r="I39" s="91">
        <f t="shared" si="3"/>
        <v>16.528452105328817</v>
      </c>
      <c r="J39" s="91">
        <f t="shared" si="3"/>
        <v>81.125604603893095</v>
      </c>
      <c r="K39" s="91">
        <f t="shared" si="3"/>
        <v>138270.13437606365</v>
      </c>
      <c r="L39" s="91">
        <f t="shared" si="3"/>
        <v>14134.283415447228</v>
      </c>
      <c r="M39" s="91">
        <f t="shared" si="3"/>
        <v>0.85363241859168548</v>
      </c>
      <c r="N39" s="91">
        <f t="shared" si="3"/>
        <v>3213.54882674691</v>
      </c>
      <c r="O39" s="91">
        <f t="shared" si="3"/>
        <v>1.0928116291217309</v>
      </c>
      <c r="P39" s="91">
        <f t="shared" si="3"/>
        <v>135.68349044381216</v>
      </c>
      <c r="Q39" s="91">
        <f t="shared" si="3"/>
        <v>2.1937823486940199E-2</v>
      </c>
      <c r="R39" s="91">
        <f t="shared" si="3"/>
        <v>12.293111721703925</v>
      </c>
      <c r="S39" s="91">
        <f t="shared" si="3"/>
        <v>1.6656253972825809E-2</v>
      </c>
      <c r="T39" s="91">
        <f t="shared" si="3"/>
        <v>395.03927113517159</v>
      </c>
      <c r="U39" s="91">
        <f t="shared" si="3"/>
        <v>919.357437649791</v>
      </c>
      <c r="V39" s="91">
        <f t="shared" si="3"/>
        <v>0</v>
      </c>
    </row>
    <row r="40" spans="1:22" s="90" customFormat="1" x14ac:dyDescent="0.25">
      <c r="A40" s="30" t="s">
        <v>442</v>
      </c>
      <c r="B40" s="91">
        <f>B7</f>
        <v>2414.3494862075513</v>
      </c>
      <c r="C40" s="91">
        <f t="shared" ref="C40:V40" si="4">C7</f>
        <v>194.99407228606111</v>
      </c>
      <c r="D40" s="91">
        <f t="shared" si="4"/>
        <v>0</v>
      </c>
      <c r="E40" s="91">
        <f t="shared" si="4"/>
        <v>262635.1603941677</v>
      </c>
      <c r="F40" s="91">
        <f t="shared" si="4"/>
        <v>940.60554251792553</v>
      </c>
      <c r="G40" s="91">
        <f t="shared" si="4"/>
        <v>0</v>
      </c>
      <c r="H40" s="91">
        <f t="shared" si="4"/>
        <v>0</v>
      </c>
      <c r="I40" s="91">
        <f t="shared" si="4"/>
        <v>4.0026222939144068E-2</v>
      </c>
      <c r="J40" s="91">
        <f t="shared" si="4"/>
        <v>51275.558841438542</v>
      </c>
      <c r="K40" s="91">
        <f t="shared" si="4"/>
        <v>9214.6055582256977</v>
      </c>
      <c r="L40" s="91">
        <f t="shared" si="4"/>
        <v>1023.8453759650967</v>
      </c>
      <c r="M40" s="91">
        <f t="shared" si="4"/>
        <v>2713.9572001804663</v>
      </c>
      <c r="N40" s="91">
        <f t="shared" si="4"/>
        <v>3327.498657109822</v>
      </c>
      <c r="O40" s="91">
        <f t="shared" si="4"/>
        <v>2.4744336453270241</v>
      </c>
      <c r="P40" s="91">
        <f t="shared" si="4"/>
        <v>11737.820775988333</v>
      </c>
      <c r="Q40" s="91">
        <f t="shared" si="4"/>
        <v>3.7116473678293769</v>
      </c>
      <c r="R40" s="91">
        <f t="shared" si="4"/>
        <v>482.4162025170383</v>
      </c>
      <c r="S40" s="91">
        <f t="shared" si="4"/>
        <v>0.24744341992383007</v>
      </c>
      <c r="T40" s="91">
        <f t="shared" si="4"/>
        <v>3694.088009408405</v>
      </c>
      <c r="U40" s="91">
        <f t="shared" si="4"/>
        <v>604.97222233328182</v>
      </c>
      <c r="V40" s="91">
        <f t="shared" si="4"/>
        <v>0</v>
      </c>
    </row>
    <row r="41" spans="1:22" s="27" customFormat="1" x14ac:dyDescent="0.25">
      <c r="A41" s="31" t="s">
        <v>376</v>
      </c>
      <c r="B41" s="25">
        <f>B23</f>
        <v>15.685218969590665</v>
      </c>
      <c r="C41" s="25">
        <f t="shared" ref="C41:V41" si="5">C23</f>
        <v>657.41963167307051</v>
      </c>
      <c r="D41" s="25">
        <f t="shared" si="5"/>
        <v>0</v>
      </c>
      <c r="E41" s="25">
        <f t="shared" si="5"/>
        <v>427478.41248083627</v>
      </c>
      <c r="F41" s="25">
        <f t="shared" si="5"/>
        <v>17381.391185876178</v>
      </c>
      <c r="G41" s="25">
        <f t="shared" si="5"/>
        <v>3938.6892182482206</v>
      </c>
      <c r="H41" s="25">
        <f t="shared" si="5"/>
        <v>0</v>
      </c>
      <c r="I41" s="25">
        <f t="shared" si="5"/>
        <v>3.3289757586294249</v>
      </c>
      <c r="J41" s="25">
        <f t="shared" si="5"/>
        <v>37021.438750741218</v>
      </c>
      <c r="K41" s="25">
        <f t="shared" si="5"/>
        <v>535269.53000828752</v>
      </c>
      <c r="L41" s="25">
        <f t="shared" si="5"/>
        <v>59474.396553554732</v>
      </c>
      <c r="M41" s="25">
        <f t="shared" si="5"/>
        <v>1513.8572642454619</v>
      </c>
      <c r="N41" s="25">
        <f t="shared" si="5"/>
        <v>5218.3526515176291</v>
      </c>
      <c r="O41" s="25">
        <f t="shared" si="5"/>
        <v>2123.6650126607715</v>
      </c>
      <c r="P41" s="25">
        <f t="shared" si="5"/>
        <v>21168.690884306103</v>
      </c>
      <c r="Q41" s="25">
        <f t="shared" si="5"/>
        <v>5536.308380188033</v>
      </c>
      <c r="R41" s="25">
        <f t="shared" si="5"/>
        <v>11107.966379028996</v>
      </c>
      <c r="S41" s="25">
        <f t="shared" si="5"/>
        <v>212.92108510922003</v>
      </c>
      <c r="T41" s="25">
        <f t="shared" si="5"/>
        <v>634035.62737420551</v>
      </c>
      <c r="U41" s="25">
        <f t="shared" si="5"/>
        <v>3265.1803348787707</v>
      </c>
      <c r="V41" s="25">
        <f t="shared" si="5"/>
        <v>13642.997954177466</v>
      </c>
    </row>
    <row r="42" spans="1:22" x14ac:dyDescent="0.25">
      <c r="A42" s="89" t="s">
        <v>372</v>
      </c>
      <c r="B42" s="91">
        <f>B27</f>
        <v>3557.3466130207744</v>
      </c>
      <c r="C42" s="91">
        <f t="shared" ref="C42:V43" si="6">C27</f>
        <v>19759.00621407307</v>
      </c>
      <c r="D42" s="91">
        <f t="shared" si="6"/>
        <v>3527.7590778099557</v>
      </c>
      <c r="E42" s="91">
        <f t="shared" si="6"/>
        <v>1436363.349056914</v>
      </c>
      <c r="F42" s="91">
        <f t="shared" si="6"/>
        <v>10973.97575425023</v>
      </c>
      <c r="G42" s="91">
        <f t="shared" si="6"/>
        <v>18916.118641179099</v>
      </c>
      <c r="H42" s="91">
        <f t="shared" si="6"/>
        <v>0.39875617850824141</v>
      </c>
      <c r="I42" s="91">
        <f t="shared" si="6"/>
        <v>687.55808818813864</v>
      </c>
      <c r="J42" s="91">
        <f t="shared" si="6"/>
        <v>62031.038910804695</v>
      </c>
      <c r="K42" s="91">
        <f t="shared" si="6"/>
        <v>819995.32830666949</v>
      </c>
      <c r="L42" s="91">
        <f t="shared" si="6"/>
        <v>91110.189948404586</v>
      </c>
      <c r="M42" s="91">
        <f t="shared" si="6"/>
        <v>6528.5209071278132</v>
      </c>
      <c r="N42" s="91">
        <f t="shared" si="6"/>
        <v>8936.7638694308607</v>
      </c>
      <c r="O42" s="91">
        <f t="shared" si="6"/>
        <v>4548.6903168858016</v>
      </c>
      <c r="P42" s="91">
        <f t="shared" si="6"/>
        <v>138644.40398681344</v>
      </c>
      <c r="Q42" s="91">
        <f t="shared" si="6"/>
        <v>11402.779439287247</v>
      </c>
      <c r="R42" s="91">
        <f t="shared" si="6"/>
        <v>33366.762112186843</v>
      </c>
      <c r="S42" s="91">
        <f t="shared" si="6"/>
        <v>578.55983291645123</v>
      </c>
      <c r="T42" s="91">
        <f t="shared" si="6"/>
        <v>535823.67549425492</v>
      </c>
      <c r="U42" s="91">
        <f t="shared" si="6"/>
        <v>130457.92561462904</v>
      </c>
      <c r="V42" s="91">
        <f t="shared" si="6"/>
        <v>1795.9945066799967</v>
      </c>
    </row>
    <row r="43" spans="1:22" s="27" customFormat="1" x14ac:dyDescent="0.25">
      <c r="A43" s="30" t="s">
        <v>373</v>
      </c>
      <c r="B43" s="91">
        <f>B28</f>
        <v>152.99426599907065</v>
      </c>
      <c r="C43" s="91">
        <f t="shared" si="6"/>
        <v>2712.4865285259161</v>
      </c>
      <c r="D43" s="91">
        <f t="shared" si="6"/>
        <v>3.4144620821847647</v>
      </c>
      <c r="E43" s="91">
        <f t="shared" si="6"/>
        <v>275931.45259199478</v>
      </c>
      <c r="F43" s="91">
        <f t="shared" si="6"/>
        <v>10940.390444695689</v>
      </c>
      <c r="G43" s="91">
        <f t="shared" si="6"/>
        <v>5.1081696058678032</v>
      </c>
      <c r="H43" s="91">
        <f t="shared" si="6"/>
        <v>0</v>
      </c>
      <c r="I43" s="91">
        <f t="shared" si="6"/>
        <v>5.1791192630680261</v>
      </c>
      <c r="J43" s="91">
        <f t="shared" si="6"/>
        <v>324.6106725745783</v>
      </c>
      <c r="K43" s="91">
        <f t="shared" si="6"/>
        <v>408477.02620155422</v>
      </c>
      <c r="L43" s="91">
        <f t="shared" si="6"/>
        <v>45386.497871749089</v>
      </c>
      <c r="M43" s="91">
        <f t="shared" si="6"/>
        <v>367.21348919419876</v>
      </c>
      <c r="N43" s="91">
        <f t="shared" si="6"/>
        <v>1174.4479664719124</v>
      </c>
      <c r="O43" s="91">
        <f t="shared" si="6"/>
        <v>210.08451377483408</v>
      </c>
      <c r="P43" s="91">
        <f t="shared" si="6"/>
        <v>937.97563277473682</v>
      </c>
      <c r="Q43" s="91">
        <f t="shared" si="6"/>
        <v>341.50701757906813</v>
      </c>
      <c r="R43" s="91">
        <f t="shared" si="6"/>
        <v>1715.3638495173464</v>
      </c>
      <c r="S43" s="91">
        <f t="shared" si="6"/>
        <v>67.086367536762538</v>
      </c>
      <c r="T43" s="91">
        <f t="shared" si="6"/>
        <v>65432.735074587872</v>
      </c>
      <c r="U43" s="91">
        <f t="shared" si="6"/>
        <v>84795.892052116804</v>
      </c>
      <c r="V43" s="91">
        <f t="shared" si="6"/>
        <v>5.030839485761756E-2</v>
      </c>
    </row>
    <row r="44" spans="1:22" x14ac:dyDescent="0.25">
      <c r="A44" s="30" t="s">
        <v>375</v>
      </c>
      <c r="B44" s="25">
        <f>B20</f>
        <v>342.75349926625</v>
      </c>
      <c r="C44" s="25">
        <f t="shared" ref="C44:V44" si="7">C20</f>
        <v>2524.5794189008693</v>
      </c>
      <c r="D44" s="25">
        <f t="shared" si="7"/>
        <v>0</v>
      </c>
      <c r="E44" s="25">
        <f t="shared" si="7"/>
        <v>1253434.3970708796</v>
      </c>
      <c r="F44" s="25">
        <f t="shared" si="7"/>
        <v>8654.826997426906</v>
      </c>
      <c r="G44" s="25">
        <f t="shared" si="7"/>
        <v>0</v>
      </c>
      <c r="H44" s="25">
        <f t="shared" si="7"/>
        <v>52.279179988144037</v>
      </c>
      <c r="I44" s="25">
        <f t="shared" si="7"/>
        <v>27.382851575534108</v>
      </c>
      <c r="J44" s="25">
        <f t="shared" si="7"/>
        <v>23636.062202785684</v>
      </c>
      <c r="K44" s="25">
        <f t="shared" si="7"/>
        <v>667413.1666067834</v>
      </c>
      <c r="L44" s="25">
        <f t="shared" si="7"/>
        <v>74104.831073749287</v>
      </c>
      <c r="M44" s="25">
        <f t="shared" si="7"/>
        <v>1214.1152291186609</v>
      </c>
      <c r="N44" s="25">
        <f t="shared" si="7"/>
        <v>2772.4857542580867</v>
      </c>
      <c r="O44" s="25">
        <f t="shared" si="7"/>
        <v>1882.8369778105155</v>
      </c>
      <c r="P44" s="25">
        <f t="shared" si="7"/>
        <v>48100.847364194728</v>
      </c>
      <c r="Q44" s="25">
        <f t="shared" si="7"/>
        <v>6966.5529116956459</v>
      </c>
      <c r="R44" s="25">
        <f t="shared" si="7"/>
        <v>5923.1443240009585</v>
      </c>
      <c r="S44" s="25">
        <f t="shared" si="7"/>
        <v>458.42180775217906</v>
      </c>
      <c r="T44" s="25">
        <f t="shared" si="7"/>
        <v>1169933.7000401057</v>
      </c>
      <c r="U44" s="25">
        <f t="shared" si="7"/>
        <v>13985.282673164653</v>
      </c>
      <c r="V44" s="25">
        <f t="shared" si="7"/>
        <v>9533.0212845865353</v>
      </c>
    </row>
    <row r="45" spans="1:22" x14ac:dyDescent="0.25">
      <c r="A45" s="25" t="s">
        <v>444</v>
      </c>
      <c r="B45" s="25">
        <f>B24+B26+B25</f>
        <v>86911.769125364779</v>
      </c>
      <c r="C45" s="91">
        <f t="shared" ref="C45:V45" si="8">C24+C26+C25</f>
        <v>42602.330984394037</v>
      </c>
      <c r="D45" s="91">
        <f t="shared" si="8"/>
        <v>0</v>
      </c>
      <c r="E45" s="91">
        <f t="shared" si="8"/>
        <v>14885617.133617312</v>
      </c>
      <c r="F45" s="91">
        <f t="shared" si="8"/>
        <v>234652.19378295139</v>
      </c>
      <c r="G45" s="91">
        <f t="shared" si="8"/>
        <v>0</v>
      </c>
      <c r="H45" s="91">
        <f t="shared" si="8"/>
        <v>0</v>
      </c>
      <c r="I45" s="91">
        <f t="shared" si="8"/>
        <v>29878.846458267173</v>
      </c>
      <c r="J45" s="91">
        <f t="shared" si="8"/>
        <v>260451.74361443814</v>
      </c>
      <c r="K45" s="91">
        <f t="shared" si="8"/>
        <v>234444.57137212038</v>
      </c>
      <c r="L45" s="91">
        <f t="shared" si="8"/>
        <v>26049.402877140743</v>
      </c>
      <c r="M45" s="91">
        <f t="shared" si="8"/>
        <v>10981.814368386264</v>
      </c>
      <c r="N45" s="91">
        <f t="shared" si="8"/>
        <v>80333.336381386282</v>
      </c>
      <c r="O45" s="91">
        <f t="shared" si="8"/>
        <v>41.58510350691067</v>
      </c>
      <c r="P45" s="91">
        <f t="shared" si="8"/>
        <v>247523.14330016376</v>
      </c>
      <c r="Q45" s="91">
        <f t="shared" si="8"/>
        <v>191.33579572112239</v>
      </c>
      <c r="R45" s="91">
        <f t="shared" si="8"/>
        <v>7105.5890196045948</v>
      </c>
      <c r="S45" s="91">
        <f t="shared" si="8"/>
        <v>5.7382316499192765</v>
      </c>
      <c r="T45" s="91">
        <f t="shared" si="8"/>
        <v>120946.2229240256</v>
      </c>
      <c r="U45" s="91">
        <f t="shared" si="8"/>
        <v>46545.895448755764</v>
      </c>
      <c r="V45" s="91">
        <f t="shared" si="8"/>
        <v>0</v>
      </c>
    </row>
    <row r="46" spans="1:22" x14ac:dyDescent="0.25">
      <c r="A46" s="33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</row>
    <row r="47" spans="1:22" x14ac:dyDescent="0.25">
      <c r="A47" s="33" t="s">
        <v>223</v>
      </c>
      <c r="B47" s="25">
        <f>SUM(B37:B45)</f>
        <v>409284.44885062729</v>
      </c>
      <c r="C47" s="91">
        <f t="shared" ref="C47:V47" si="9">SUM(C37:C45)</f>
        <v>227626.07044506108</v>
      </c>
      <c r="D47" s="91">
        <f t="shared" si="9"/>
        <v>82597.173539892145</v>
      </c>
      <c r="E47" s="91">
        <f t="shared" si="9"/>
        <v>59499026.274360292</v>
      </c>
      <c r="F47" s="91">
        <f t="shared" si="9"/>
        <v>1235782.2516525357</v>
      </c>
      <c r="G47" s="91">
        <f t="shared" si="9"/>
        <v>24853.916029033186</v>
      </c>
      <c r="H47" s="91">
        <f t="shared" si="9"/>
        <v>38398.687080501608</v>
      </c>
      <c r="I47" s="91">
        <f t="shared" si="9"/>
        <v>45361.197460223178</v>
      </c>
      <c r="J47" s="91">
        <f t="shared" si="9"/>
        <v>5199724.9668182069</v>
      </c>
      <c r="K47" s="91">
        <f t="shared" si="9"/>
        <v>9868567.2170282379</v>
      </c>
      <c r="L47" s="91">
        <f t="shared" si="9"/>
        <v>1132163.5281443105</v>
      </c>
      <c r="M47" s="91">
        <f t="shared" si="9"/>
        <v>46860.864451947935</v>
      </c>
      <c r="N47" s="91">
        <f t="shared" si="9"/>
        <v>260044.93006319558</v>
      </c>
      <c r="O47" s="91">
        <f t="shared" si="9"/>
        <v>59483.282861197949</v>
      </c>
      <c r="P47" s="91">
        <f t="shared" si="9"/>
        <v>7093314.3346426263</v>
      </c>
      <c r="Q47" s="91">
        <f t="shared" si="9"/>
        <v>225390.85296890163</v>
      </c>
      <c r="R47" s="91">
        <f t="shared" si="9"/>
        <v>102508.1845146476</v>
      </c>
      <c r="S47" s="91">
        <f t="shared" si="9"/>
        <v>5619.5476139620732</v>
      </c>
      <c r="T47" s="91">
        <f t="shared" si="9"/>
        <v>2847646.0581781957</v>
      </c>
      <c r="U47" s="91">
        <f t="shared" si="9"/>
        <v>3357206.778410193</v>
      </c>
      <c r="V47" s="91">
        <f t="shared" si="9"/>
        <v>26244.064053838854</v>
      </c>
    </row>
    <row r="48" spans="1:22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</row>
    <row r="49" spans="1:28" x14ac:dyDescent="0.25">
      <c r="A49" s="25" t="s">
        <v>224</v>
      </c>
      <c r="B49" s="29">
        <f t="shared" ref="B49:V49" si="10">(B47-B35)/B47</f>
        <v>1.0753582694251429E-4</v>
      </c>
      <c r="C49" s="29">
        <f t="shared" si="10"/>
        <v>5.8707062024247118E-4</v>
      </c>
      <c r="D49" s="29">
        <f t="shared" si="10"/>
        <v>1.1238738193584905E-5</v>
      </c>
      <c r="E49" s="29">
        <f t="shared" si="10"/>
        <v>1.8354696088521889E-4</v>
      </c>
      <c r="F49" s="29">
        <f t="shared" si="10"/>
        <v>3.9960868996098547E-5</v>
      </c>
      <c r="G49" s="29">
        <f t="shared" si="10"/>
        <v>-1.6285449931157972E-5</v>
      </c>
      <c r="H49" s="29">
        <f t="shared" si="10"/>
        <v>2.1721854128337249E-4</v>
      </c>
      <c r="I49" s="29">
        <f t="shared" si="10"/>
        <v>1.397933039494699E-4</v>
      </c>
      <c r="J49" s="29">
        <f t="shared" si="10"/>
        <v>8.3593053657585676E-6</v>
      </c>
      <c r="K49" s="29">
        <f t="shared" si="10"/>
        <v>1.3114533924524644E-4</v>
      </c>
      <c r="L49" s="29">
        <f t="shared" si="10"/>
        <v>1.1820637953118655E-4</v>
      </c>
      <c r="M49" s="29">
        <f t="shared" si="10"/>
        <v>2.864749097751267E-5</v>
      </c>
      <c r="N49" s="29">
        <f t="shared" si="10"/>
        <v>2.3792012643547659E-4</v>
      </c>
      <c r="O49" s="29">
        <f t="shared" si="10"/>
        <v>2.6224143436441657E-5</v>
      </c>
      <c r="P49" s="29">
        <f t="shared" si="10"/>
        <v>1.7612164724476359E-5</v>
      </c>
      <c r="Q49" s="29">
        <f t="shared" si="10"/>
        <v>6.2958974530082502E-6</v>
      </c>
      <c r="R49" s="29">
        <f t="shared" si="10"/>
        <v>8.7992559296188499E-5</v>
      </c>
      <c r="S49" s="29">
        <f t="shared" si="10"/>
        <v>2.9414918143371142E-5</v>
      </c>
      <c r="T49" s="29">
        <f t="shared" si="10"/>
        <v>9.5781340388805507E-6</v>
      </c>
      <c r="U49" s="29">
        <f t="shared" si="10"/>
        <v>3.2922983641647872E-4</v>
      </c>
      <c r="V49" s="29">
        <f t="shared" si="10"/>
        <v>6.1970965607495544E-6</v>
      </c>
    </row>
    <row r="50" spans="1:28" x14ac:dyDescent="0.25">
      <c r="A50" s="27"/>
      <c r="B50" s="65" t="s">
        <v>347</v>
      </c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</row>
    <row r="51" spans="1:28" x14ac:dyDescent="0.25">
      <c r="A51" s="32"/>
      <c r="B51" s="25">
        <f t="shared" ref="B51:V51" si="11">+B47-B35</f>
        <v>44.012741661863402</v>
      </c>
      <c r="C51" s="25">
        <f t="shared" si="11"/>
        <v>133.63257835953846</v>
      </c>
      <c r="D51" s="25">
        <f t="shared" si="11"/>
        <v>0.92828800894494634</v>
      </c>
      <c r="E51" s="25">
        <f t="shared" si="11"/>
        <v>10920.86544828862</v>
      </c>
      <c r="F51" s="25">
        <f t="shared" si="11"/>
        <v>49.382932665990666</v>
      </c>
      <c r="G51" s="25">
        <f t="shared" si="11"/>
        <v>-0.40475720508402446</v>
      </c>
      <c r="H51" s="25">
        <f t="shared" si="11"/>
        <v>8.3409067948232405</v>
      </c>
      <c r="I51" s="25">
        <f t="shared" si="11"/>
        <v>6.3411916640689014</v>
      </c>
      <c r="J51" s="25">
        <f t="shared" si="11"/>
        <v>43.466088815592229</v>
      </c>
      <c r="K51" s="25">
        <f t="shared" si="11"/>
        <v>1294.2165955416858</v>
      </c>
      <c r="L51" s="25">
        <f t="shared" si="11"/>
        <v>133.82895169919357</v>
      </c>
      <c r="M51" s="25">
        <f t="shared" si="11"/>
        <v>1.3424461915856227</v>
      </c>
      <c r="N51" s="25">
        <f t="shared" si="11"/>
        <v>61.869922639540164</v>
      </c>
      <c r="O51" s="25">
        <f t="shared" si="11"/>
        <v>1.5598981418224867</v>
      </c>
      <c r="P51" s="25">
        <f t="shared" si="11"/>
        <v>124.92862050421536</v>
      </c>
      <c r="Q51" s="25">
        <f t="shared" si="11"/>
        <v>1.4190376971382648</v>
      </c>
      <c r="R51" s="25">
        <f t="shared" si="11"/>
        <v>9.0199575042497599</v>
      </c>
      <c r="S51" s="25">
        <f t="shared" si="11"/>
        <v>0.165298533067471</v>
      </c>
      <c r="T51" s="25">
        <f t="shared" si="11"/>
        <v>27.275135640520602</v>
      </c>
      <c r="U51" s="25">
        <f t="shared" si="11"/>
        <v>1105.2926384722814</v>
      </c>
      <c r="V51" s="25">
        <f t="shared" si="11"/>
        <v>0.16263699908813578</v>
      </c>
    </row>
    <row r="53" spans="1:28" x14ac:dyDescent="0.25">
      <c r="A53" s="27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</row>
    <row r="54" spans="1:28" x14ac:dyDescent="0.25">
      <c r="A54" s="27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</row>
    <row r="55" spans="1:28" s="27" customFormat="1" x14ac:dyDescent="0.25"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</row>
    <row r="56" spans="1:28" x14ac:dyDescent="0.25"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</row>
    <row r="57" spans="1:28" x14ac:dyDescent="0.25"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</row>
    <row r="58" spans="1:28" x14ac:dyDescent="0.25">
      <c r="A58" s="27"/>
      <c r="B58" s="27"/>
      <c r="C58" s="27"/>
      <c r="D58" s="27"/>
      <c r="E58" s="27"/>
      <c r="G58" s="27"/>
      <c r="H58" s="27"/>
      <c r="J58" s="27"/>
      <c r="K58" s="27"/>
      <c r="L58" s="27"/>
    </row>
    <row r="59" spans="1:28" x14ac:dyDescent="0.25">
      <c r="A59" s="27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x14ac:dyDescent="0.25">
      <c r="A60" s="27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</row>
    <row r="61" spans="1:28" x14ac:dyDescent="0.25">
      <c r="A61" s="27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</row>
    <row r="62" spans="1:28" x14ac:dyDescent="0.25">
      <c r="A62" s="27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</row>
    <row r="63" spans="1:28" x14ac:dyDescent="0.25">
      <c r="A63" s="27"/>
      <c r="B63" s="59"/>
      <c r="C63" s="59"/>
      <c r="D63" s="27"/>
      <c r="E63" s="59"/>
      <c r="F63" s="59"/>
      <c r="G63" s="27"/>
      <c r="H63" s="59"/>
      <c r="J63" s="27"/>
      <c r="K63" s="59"/>
      <c r="L63" s="59"/>
      <c r="W63" s="59"/>
    </row>
    <row r="64" spans="1:28" x14ac:dyDescent="0.25">
      <c r="A64" s="27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</row>
    <row r="65" spans="1:28" x14ac:dyDescent="0.25">
      <c r="A65" s="27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</row>
    <row r="66" spans="1:28" x14ac:dyDescent="0.25">
      <c r="A66" s="27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1:28" x14ac:dyDescent="0.25">
      <c r="A67" s="27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1:28" x14ac:dyDescent="0.25">
      <c r="A68" s="27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1:28" x14ac:dyDescent="0.25">
      <c r="A69" s="27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1:28" x14ac:dyDescent="0.25">
      <c r="A70" s="27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</row>
    <row r="71" spans="1:28" x14ac:dyDescent="0.25">
      <c r="A71" s="27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</row>
    <row r="72" spans="1:28" x14ac:dyDescent="0.25">
      <c r="A72" s="27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</row>
    <row r="73" spans="1:28" x14ac:dyDescent="0.25">
      <c r="A73" s="27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</row>
    <row r="74" spans="1:28" x14ac:dyDescent="0.25">
      <c r="A74" s="27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</row>
    <row r="75" spans="1:28" x14ac:dyDescent="0.25">
      <c r="A75" s="27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</row>
    <row r="76" spans="1:28" x14ac:dyDescent="0.25">
      <c r="A76" s="27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</row>
    <row r="77" spans="1:28" x14ac:dyDescent="0.25">
      <c r="A77" s="27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</row>
    <row r="78" spans="1:28" x14ac:dyDescent="0.25">
      <c r="A78" s="27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</row>
    <row r="79" spans="1:28" x14ac:dyDescent="0.25">
      <c r="A79" s="27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1:28" x14ac:dyDescent="0.25">
      <c r="A80" s="27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</row>
    <row r="81" spans="1:28" x14ac:dyDescent="0.25">
      <c r="A81" s="27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</row>
    <row r="82" spans="1:28" x14ac:dyDescent="0.25">
      <c r="A82" s="27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</row>
    <row r="83" spans="1:28" x14ac:dyDescent="0.25">
      <c r="A83" s="27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</row>
    <row r="84" spans="1:28" x14ac:dyDescent="0.25">
      <c r="A84" s="27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</row>
    <row r="85" spans="1:28" x14ac:dyDescent="0.25">
      <c r="A85" s="27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</row>
    <row r="86" spans="1:28" x14ac:dyDescent="0.25">
      <c r="A86" s="27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1:28" x14ac:dyDescent="0.25">
      <c r="A87" s="27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1:28" x14ac:dyDescent="0.25">
      <c r="A88" s="27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1:28" x14ac:dyDescent="0.25">
      <c r="A89" s="27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1:28" x14ac:dyDescent="0.25">
      <c r="A90" s="27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1:28" x14ac:dyDescent="0.25">
      <c r="A91" s="27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1:28" x14ac:dyDescent="0.25">
      <c r="A92" s="27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1:28" x14ac:dyDescent="0.25">
      <c r="A93" s="27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1:28" x14ac:dyDescent="0.25">
      <c r="A94" s="27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1:28" x14ac:dyDescent="0.25">
      <c r="A95" s="27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1:28" x14ac:dyDescent="0.25">
      <c r="A96" s="27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1:28" x14ac:dyDescent="0.25">
      <c r="A97" s="27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1:28" x14ac:dyDescent="0.25">
      <c r="A98" s="27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1:28" x14ac:dyDescent="0.25">
      <c r="A99" s="27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1:28" x14ac:dyDescent="0.25">
      <c r="A100" s="27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1:28" x14ac:dyDescent="0.25">
      <c r="A101" s="27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1:28" x14ac:dyDescent="0.25">
      <c r="A102" s="27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1:28" x14ac:dyDescent="0.25">
      <c r="A103" s="27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1:28" x14ac:dyDescent="0.25">
      <c r="A104" s="27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1:28" x14ac:dyDescent="0.25">
      <c r="A105" s="27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1:28" x14ac:dyDescent="0.25">
      <c r="A106" s="27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1:28" x14ac:dyDescent="0.25">
      <c r="A107" s="27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1:28" x14ac:dyDescent="0.25">
      <c r="A108" s="27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1:28" x14ac:dyDescent="0.25">
      <c r="A109" s="27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1:28" x14ac:dyDescent="0.25">
      <c r="A110" s="27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1:28" x14ac:dyDescent="0.25">
      <c r="A111" s="27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1:28" x14ac:dyDescent="0.25">
      <c r="A112" s="27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1:28" x14ac:dyDescent="0.25">
      <c r="A113" s="27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1:28" x14ac:dyDescent="0.25">
      <c r="A114" s="27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1:28" x14ac:dyDescent="0.25">
      <c r="A115" s="27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1:28" x14ac:dyDescent="0.25">
      <c r="A116" s="27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1:28" x14ac:dyDescent="0.25">
      <c r="A117" s="27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1:28" x14ac:dyDescent="0.25">
      <c r="A118" s="27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1:28" x14ac:dyDescent="0.25">
      <c r="A119" s="27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1:28" x14ac:dyDescent="0.25">
      <c r="A120" s="27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1:28" x14ac:dyDescent="0.25">
      <c r="A121" s="27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1:28" x14ac:dyDescent="0.25">
      <c r="A122" s="27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1:28" x14ac:dyDescent="0.25">
      <c r="A123" s="27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1:28" x14ac:dyDescent="0.25">
      <c r="A124" s="27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1:28" x14ac:dyDescent="0.25">
      <c r="A125" s="27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1:28" x14ac:dyDescent="0.25">
      <c r="A126" s="27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1:28" x14ac:dyDescent="0.25">
      <c r="A127" s="27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1:28" x14ac:dyDescent="0.25">
      <c r="A128" s="27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1:28" x14ac:dyDescent="0.25">
      <c r="A129" s="27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1:28" x14ac:dyDescent="0.25">
      <c r="A130" s="27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1:28" x14ac:dyDescent="0.25">
      <c r="A131" s="27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1:28" x14ac:dyDescent="0.25">
      <c r="A132" s="27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1:28" x14ac:dyDescent="0.25">
      <c r="A133" s="27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1:28" x14ac:dyDescent="0.25">
      <c r="A134" s="27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1:28" x14ac:dyDescent="0.25">
      <c r="A135" s="27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1:28" x14ac:dyDescent="0.25">
      <c r="A136" s="27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1:28" x14ac:dyDescent="0.25">
      <c r="A137" s="27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1:28" x14ac:dyDescent="0.25">
      <c r="A138" s="27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1:28" x14ac:dyDescent="0.25">
      <c r="A139" s="27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1:28" x14ac:dyDescent="0.25">
      <c r="A140" s="27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1:28" x14ac:dyDescent="0.25">
      <c r="A141" s="27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1:28" x14ac:dyDescent="0.25">
      <c r="A142" s="27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1:28" x14ac:dyDescent="0.25">
      <c r="A143" s="27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1:28" x14ac:dyDescent="0.25">
      <c r="A144" s="27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1:28" x14ac:dyDescent="0.25">
      <c r="A145" s="27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1:28" x14ac:dyDescent="0.25">
      <c r="A146" s="27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</row>
    <row r="147" spans="1:28" x14ac:dyDescent="0.25">
      <c r="A147" s="27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</row>
    <row r="148" spans="1:28" x14ac:dyDescent="0.25">
      <c r="A148" s="27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</row>
    <row r="149" spans="1:28" x14ac:dyDescent="0.25">
      <c r="A149" s="27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1:28" x14ac:dyDescent="0.25">
      <c r="A150" s="27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</row>
    <row r="151" spans="1:28" x14ac:dyDescent="0.25">
      <c r="A151" s="2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</row>
    <row r="152" spans="1:28" x14ac:dyDescent="0.25">
      <c r="A152" s="27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</row>
    <row r="153" spans="1:28" x14ac:dyDescent="0.25">
      <c r="A153" s="27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</row>
    <row r="154" spans="1:28" x14ac:dyDescent="0.25">
      <c r="A154" s="27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1:28" x14ac:dyDescent="0.25">
      <c r="A155" s="27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1:28" x14ac:dyDescent="0.25">
      <c r="A156" s="27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1:28" x14ac:dyDescent="0.25">
      <c r="A157" s="27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</row>
    <row r="158" spans="1:28" x14ac:dyDescent="0.25">
      <c r="A158" s="27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1:28" x14ac:dyDescent="0.25">
      <c r="A159" s="27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1:28" x14ac:dyDescent="0.25">
      <c r="A160" s="27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1:28" x14ac:dyDescent="0.25">
      <c r="A161" s="27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</row>
    <row r="162" spans="1:28" x14ac:dyDescent="0.25">
      <c r="A162" s="27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</row>
    <row r="163" spans="1:28" x14ac:dyDescent="0.25">
      <c r="A163" s="27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</row>
    <row r="164" spans="1:28" x14ac:dyDescent="0.25">
      <c r="A164" s="27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</row>
    <row r="165" spans="1:28" x14ac:dyDescent="0.25">
      <c r="A165" s="27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</row>
    <row r="166" spans="1:28" x14ac:dyDescent="0.25">
      <c r="A166" s="27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</row>
    <row r="167" spans="1:28" x14ac:dyDescent="0.25">
      <c r="A167" s="27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</row>
    <row r="168" spans="1:28" x14ac:dyDescent="0.25">
      <c r="A168" s="27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1:28" x14ac:dyDescent="0.25">
      <c r="A169" s="27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</row>
    <row r="170" spans="1:28" x14ac:dyDescent="0.25">
      <c r="A170" s="27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</row>
    <row r="171" spans="1:28" x14ac:dyDescent="0.25">
      <c r="A171" s="27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</row>
    <row r="172" spans="1:28" x14ac:dyDescent="0.25">
      <c r="A172" s="27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1:28" x14ac:dyDescent="0.25">
      <c r="A173" s="27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1:28" x14ac:dyDescent="0.25">
      <c r="A174" s="27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</row>
    <row r="175" spans="1:28" x14ac:dyDescent="0.25">
      <c r="A175" s="27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</row>
    <row r="176" spans="1:28" x14ac:dyDescent="0.25">
      <c r="A176" s="27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</row>
    <row r="177" spans="1:28" x14ac:dyDescent="0.25">
      <c r="A177" s="27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</row>
    <row r="178" spans="1:28" x14ac:dyDescent="0.25">
      <c r="A178" s="27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</row>
    <row r="179" spans="1:28" x14ac:dyDescent="0.25">
      <c r="A179" s="27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</row>
    <row r="180" spans="1:28" x14ac:dyDescent="0.25">
      <c r="A180" s="27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</row>
    <row r="181" spans="1:28" x14ac:dyDescent="0.25">
      <c r="A181" s="27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</row>
    <row r="182" spans="1:28" x14ac:dyDescent="0.25">
      <c r="A182" s="27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1:28" x14ac:dyDescent="0.25">
      <c r="A183" s="27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1:28" x14ac:dyDescent="0.25">
      <c r="A184" s="27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1:28" x14ac:dyDescent="0.25">
      <c r="A185" s="27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1:28" x14ac:dyDescent="0.25">
      <c r="A186" s="27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1:28" x14ac:dyDescent="0.25">
      <c r="A187" s="2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1:28" x14ac:dyDescent="0.25">
      <c r="A188" s="27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</row>
    <row r="189" spans="1:28" x14ac:dyDescent="0.25">
      <c r="A189" s="27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</row>
    <row r="190" spans="1:28" x14ac:dyDescent="0.25">
      <c r="A190" s="27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</row>
    <row r="191" spans="1:28" x14ac:dyDescent="0.25">
      <c r="A191" s="27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</row>
    <row r="192" spans="1:28" x14ac:dyDescent="0.25">
      <c r="A192" s="27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</row>
    <row r="193" spans="1:28" x14ac:dyDescent="0.25">
      <c r="A193" s="27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1:28" x14ac:dyDescent="0.25">
      <c r="A194" s="27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</row>
    <row r="195" spans="1:28" x14ac:dyDescent="0.25">
      <c r="A195" s="27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1:28" x14ac:dyDescent="0.25">
      <c r="A196" s="27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</row>
    <row r="197" spans="1:28" x14ac:dyDescent="0.25">
      <c r="A197" s="27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</row>
    <row r="198" spans="1:28" x14ac:dyDescent="0.25">
      <c r="A198" s="27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</row>
    <row r="199" spans="1:28" x14ac:dyDescent="0.25">
      <c r="A199" s="27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</row>
    <row r="200" spans="1:28" x14ac:dyDescent="0.25">
      <c r="A200" s="27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</row>
    <row r="201" spans="1:28" x14ac:dyDescent="0.25">
      <c r="A201" s="27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</row>
    <row r="202" spans="1:28" x14ac:dyDescent="0.25">
      <c r="A202" s="27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</row>
    <row r="203" spans="1:28" x14ac:dyDescent="0.25">
      <c r="A203" s="27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</row>
    <row r="204" spans="1:28" x14ac:dyDescent="0.25">
      <c r="A204" s="27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</row>
    <row r="205" spans="1:28" x14ac:dyDescent="0.25">
      <c r="A205" s="27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</row>
    <row r="206" spans="1:28" x14ac:dyDescent="0.25">
      <c r="A206" s="27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</row>
    <row r="207" spans="1:28" x14ac:dyDescent="0.25">
      <c r="A207" s="27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</row>
    <row r="208" spans="1:28" x14ac:dyDescent="0.25">
      <c r="A208" s="27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</row>
    <row r="209" spans="1:28" x14ac:dyDescent="0.25">
      <c r="A209" s="27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</row>
    <row r="210" spans="1:28" x14ac:dyDescent="0.25">
      <c r="A210" s="27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</row>
    <row r="211" spans="1:28" x14ac:dyDescent="0.25">
      <c r="A211" s="27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</row>
    <row r="212" spans="1:28" x14ac:dyDescent="0.25">
      <c r="A212" s="27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</row>
    <row r="213" spans="1:28" x14ac:dyDescent="0.25">
      <c r="A213" s="27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</row>
    <row r="214" spans="1:28" x14ac:dyDescent="0.25">
      <c r="A214" s="27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</row>
    <row r="215" spans="1:28" x14ac:dyDescent="0.25">
      <c r="A215" s="27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</row>
    <row r="216" spans="1:28" x14ac:dyDescent="0.25">
      <c r="A216" s="27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</row>
    <row r="217" spans="1:28" x14ac:dyDescent="0.25">
      <c r="A217" s="27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</row>
    <row r="218" spans="1:28" x14ac:dyDescent="0.25">
      <c r="A218" s="27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</row>
    <row r="219" spans="1:28" x14ac:dyDescent="0.25">
      <c r="A219" s="27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</row>
    <row r="220" spans="1:28" x14ac:dyDescent="0.25">
      <c r="A220" s="27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</row>
    <row r="221" spans="1:28" x14ac:dyDescent="0.25">
      <c r="A221" s="27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</row>
    <row r="222" spans="1:28" x14ac:dyDescent="0.25">
      <c r="A222" s="27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</row>
    <row r="223" spans="1:28" x14ac:dyDescent="0.25">
      <c r="A223" s="27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</row>
    <row r="224" spans="1:28" x14ac:dyDescent="0.25">
      <c r="A224" s="2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</row>
    <row r="225" spans="1:28" x14ac:dyDescent="0.25">
      <c r="A225" s="27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</row>
    <row r="226" spans="1:28" x14ac:dyDescent="0.25">
      <c r="A226" s="27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</row>
    <row r="227" spans="1:28" x14ac:dyDescent="0.25">
      <c r="A227" s="27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</row>
    <row r="228" spans="1:28" x14ac:dyDescent="0.25">
      <c r="A228" s="27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</row>
    <row r="229" spans="1:28" x14ac:dyDescent="0.25">
      <c r="A229" s="27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</row>
    <row r="230" spans="1:28" x14ac:dyDescent="0.25">
      <c r="A230" s="27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</row>
    <row r="231" spans="1:28" x14ac:dyDescent="0.25">
      <c r="A231" s="27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</row>
    <row r="232" spans="1:28" x14ac:dyDescent="0.25">
      <c r="A232" s="27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</row>
    <row r="233" spans="1:28" x14ac:dyDescent="0.25">
      <c r="A233" s="27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</row>
    <row r="234" spans="1:28" x14ac:dyDescent="0.25">
      <c r="A234" s="27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</row>
    <row r="235" spans="1:28" x14ac:dyDescent="0.25">
      <c r="A235" s="27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</row>
    <row r="236" spans="1:28" x14ac:dyDescent="0.25">
      <c r="A236" s="27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</row>
    <row r="237" spans="1:28" x14ac:dyDescent="0.25">
      <c r="A237" s="27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</row>
    <row r="238" spans="1:28" x14ac:dyDescent="0.25">
      <c r="A238" s="27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</row>
    <row r="239" spans="1:28" x14ac:dyDescent="0.25">
      <c r="A239" s="27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</row>
    <row r="240" spans="1:28" x14ac:dyDescent="0.25">
      <c r="A240" s="27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</row>
    <row r="241" spans="1:28" x14ac:dyDescent="0.25">
      <c r="A241" s="27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</row>
    <row r="242" spans="1:28" x14ac:dyDescent="0.25">
      <c r="A242" s="27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</row>
    <row r="243" spans="1:28" x14ac:dyDescent="0.25">
      <c r="A243" s="27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</row>
    <row r="244" spans="1:28" x14ac:dyDescent="0.25">
      <c r="A244" s="27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</row>
    <row r="245" spans="1:28" x14ac:dyDescent="0.25">
      <c r="A245" s="27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</row>
    <row r="246" spans="1:28" x14ac:dyDescent="0.25">
      <c r="A246" s="27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</row>
    <row r="247" spans="1:28" x14ac:dyDescent="0.25">
      <c r="A247" s="27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</row>
    <row r="248" spans="1:28" x14ac:dyDescent="0.25">
      <c r="A248" s="27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</row>
    <row r="249" spans="1:28" x14ac:dyDescent="0.25">
      <c r="A249" s="27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</row>
    <row r="250" spans="1:28" x14ac:dyDescent="0.25">
      <c r="A250" s="27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</row>
    <row r="251" spans="1:28" x14ac:dyDescent="0.25">
      <c r="A251" s="27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</row>
    <row r="252" spans="1:28" x14ac:dyDescent="0.25">
      <c r="A252" s="27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</row>
    <row r="253" spans="1:28" x14ac:dyDescent="0.25">
      <c r="A253" s="27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</row>
    <row r="254" spans="1:28" x14ac:dyDescent="0.25">
      <c r="A254" s="27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</row>
    <row r="255" spans="1:28" x14ac:dyDescent="0.25">
      <c r="A255" s="27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</row>
    <row r="256" spans="1:28" x14ac:dyDescent="0.25">
      <c r="A256" s="27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</row>
    <row r="257" spans="1:28" x14ac:dyDescent="0.25">
      <c r="A257" s="27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</row>
    <row r="258" spans="1:28" x14ac:dyDescent="0.25">
      <c r="A258" s="27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</row>
    <row r="259" spans="1:28" x14ac:dyDescent="0.25">
      <c r="A259" s="27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</row>
    <row r="260" spans="1:28" x14ac:dyDescent="0.25">
      <c r="A260" s="2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</row>
    <row r="261" spans="1:28" x14ac:dyDescent="0.25">
      <c r="A261" s="27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</row>
    <row r="262" spans="1:28" x14ac:dyDescent="0.25">
      <c r="A262" s="27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</row>
    <row r="263" spans="1:28" x14ac:dyDescent="0.25">
      <c r="A263" s="27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</row>
    <row r="264" spans="1:28" x14ac:dyDescent="0.25">
      <c r="A264" s="27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</row>
    <row r="265" spans="1:28" x14ac:dyDescent="0.25">
      <c r="A265" s="27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</row>
    <row r="266" spans="1:28" x14ac:dyDescent="0.25">
      <c r="A266" s="27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</row>
    <row r="267" spans="1:28" x14ac:dyDescent="0.25">
      <c r="A267" s="27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</row>
    <row r="268" spans="1:28" x14ac:dyDescent="0.25">
      <c r="A268" s="27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</row>
    <row r="269" spans="1:28" x14ac:dyDescent="0.25">
      <c r="A269" s="27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</row>
    <row r="270" spans="1:28" x14ac:dyDescent="0.25">
      <c r="A270" s="27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</row>
    <row r="271" spans="1:28" x14ac:dyDescent="0.25">
      <c r="A271" s="27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</row>
    <row r="272" spans="1:28" x14ac:dyDescent="0.25">
      <c r="A272" s="27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</row>
    <row r="273" spans="1:28" x14ac:dyDescent="0.25">
      <c r="A273" s="27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</row>
    <row r="274" spans="1:28" x14ac:dyDescent="0.25">
      <c r="A274" s="27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</row>
    <row r="275" spans="1:28" x14ac:dyDescent="0.25">
      <c r="A275" s="27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</row>
    <row r="276" spans="1:28" x14ac:dyDescent="0.25">
      <c r="A276" s="27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</row>
    <row r="277" spans="1:28" x14ac:dyDescent="0.25">
      <c r="A277" s="27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</row>
    <row r="278" spans="1:28" x14ac:dyDescent="0.25">
      <c r="A278" s="27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</row>
    <row r="279" spans="1:28" x14ac:dyDescent="0.25">
      <c r="A279" s="27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</row>
    <row r="280" spans="1:28" x14ac:dyDescent="0.25">
      <c r="A280" s="27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</row>
    <row r="281" spans="1:28" x14ac:dyDescent="0.25">
      <c r="A281" s="27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</row>
    <row r="282" spans="1:28" x14ac:dyDescent="0.25">
      <c r="A282" s="27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</row>
    <row r="283" spans="1:28" x14ac:dyDescent="0.25">
      <c r="A283" s="27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</row>
    <row r="284" spans="1:28" x14ac:dyDescent="0.25">
      <c r="A284" s="27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</row>
    <row r="285" spans="1:28" x14ac:dyDescent="0.25">
      <c r="A285" s="27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</row>
    <row r="286" spans="1:28" x14ac:dyDescent="0.25">
      <c r="A286" s="27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</row>
    <row r="287" spans="1:28" x14ac:dyDescent="0.25">
      <c r="A287" s="27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</row>
    <row r="288" spans="1:28" x14ac:dyDescent="0.25">
      <c r="A288" s="27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</row>
    <row r="289" spans="1:28" x14ac:dyDescent="0.25">
      <c r="A289" s="27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</row>
    <row r="290" spans="1:28" x14ac:dyDescent="0.25">
      <c r="A290" s="27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</row>
    <row r="291" spans="1:28" x14ac:dyDescent="0.25">
      <c r="A291" s="27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</row>
    <row r="292" spans="1:28" x14ac:dyDescent="0.25">
      <c r="A292" s="27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</row>
    <row r="293" spans="1:28" x14ac:dyDescent="0.25">
      <c r="A293" s="27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</row>
    <row r="294" spans="1:28" x14ac:dyDescent="0.25">
      <c r="A294" s="27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</row>
    <row r="295" spans="1:28" x14ac:dyDescent="0.25">
      <c r="A295" s="2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</row>
    <row r="296" spans="1:28" x14ac:dyDescent="0.25">
      <c r="A296" s="27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</row>
    <row r="297" spans="1:28" x14ac:dyDescent="0.25">
      <c r="A297" s="27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</row>
    <row r="298" spans="1:28" x14ac:dyDescent="0.25">
      <c r="A298" s="27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</row>
    <row r="299" spans="1:28" x14ac:dyDescent="0.25">
      <c r="A299" s="27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</row>
    <row r="300" spans="1:28" x14ac:dyDescent="0.25">
      <c r="A300" s="27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</row>
    <row r="301" spans="1:28" x14ac:dyDescent="0.25">
      <c r="A301" s="27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</row>
    <row r="302" spans="1:28" x14ac:dyDescent="0.25">
      <c r="A302" s="27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</row>
    <row r="303" spans="1:28" x14ac:dyDescent="0.25">
      <c r="A303" s="27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</row>
    <row r="304" spans="1:28" x14ac:dyDescent="0.25">
      <c r="A304" s="27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</row>
    <row r="305" spans="1:28" x14ac:dyDescent="0.25">
      <c r="A305" s="27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</row>
    <row r="306" spans="1:28" x14ac:dyDescent="0.25">
      <c r="A306" s="27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</row>
    <row r="307" spans="1:28" x14ac:dyDescent="0.25">
      <c r="A307" s="27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</row>
    <row r="308" spans="1:28" x14ac:dyDescent="0.25">
      <c r="A308" s="27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</row>
    <row r="309" spans="1:28" x14ac:dyDescent="0.25">
      <c r="A309" s="27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</row>
    <row r="310" spans="1:28" x14ac:dyDescent="0.25">
      <c r="A310" s="27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</row>
    <row r="311" spans="1:28" x14ac:dyDescent="0.25">
      <c r="A311" s="27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</row>
    <row r="312" spans="1:28" x14ac:dyDescent="0.25">
      <c r="A312" s="27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</row>
    <row r="313" spans="1:28" x14ac:dyDescent="0.25">
      <c r="A313" s="27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</row>
    <row r="314" spans="1:28" x14ac:dyDescent="0.25">
      <c r="A314" s="27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</row>
    <row r="315" spans="1:28" x14ac:dyDescent="0.25">
      <c r="A315" s="27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</row>
    <row r="316" spans="1:28" x14ac:dyDescent="0.25">
      <c r="A316" s="27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</row>
    <row r="317" spans="1:28" x14ac:dyDescent="0.25">
      <c r="A317" s="27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</row>
    <row r="318" spans="1:28" x14ac:dyDescent="0.25">
      <c r="A318" s="27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</row>
    <row r="319" spans="1:28" x14ac:dyDescent="0.25">
      <c r="A319" s="27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</row>
    <row r="320" spans="1:28" x14ac:dyDescent="0.25">
      <c r="A320" s="27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</row>
    <row r="321" spans="1:28" x14ac:dyDescent="0.25">
      <c r="A321" s="27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</row>
    <row r="322" spans="1:28" x14ac:dyDescent="0.25">
      <c r="A322" s="27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</row>
    <row r="323" spans="1:28" x14ac:dyDescent="0.25">
      <c r="A323" s="27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</row>
    <row r="324" spans="1:28" x14ac:dyDescent="0.25">
      <c r="A324" s="27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</row>
    <row r="325" spans="1:28" x14ac:dyDescent="0.25">
      <c r="A325" s="27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</row>
    <row r="326" spans="1:28" x14ac:dyDescent="0.25">
      <c r="A326" s="27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</row>
    <row r="327" spans="1:28" x14ac:dyDescent="0.25">
      <c r="A327" s="27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</row>
    <row r="328" spans="1:28" x14ac:dyDescent="0.25">
      <c r="A328" s="27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</row>
    <row r="329" spans="1:28" x14ac:dyDescent="0.25">
      <c r="A329" s="27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</row>
    <row r="330" spans="1:28" x14ac:dyDescent="0.25">
      <c r="A330" s="27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</row>
    <row r="331" spans="1:28" x14ac:dyDescent="0.25">
      <c r="A331" s="27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</row>
    <row r="332" spans="1:28" x14ac:dyDescent="0.25">
      <c r="A332" s="27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</row>
    <row r="333" spans="1:28" x14ac:dyDescent="0.25">
      <c r="A333" s="27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</row>
    <row r="334" spans="1:28" x14ac:dyDescent="0.25">
      <c r="A334" s="27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</row>
    <row r="335" spans="1:28" x14ac:dyDescent="0.25">
      <c r="A335" s="27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</row>
    <row r="336" spans="1:28" x14ac:dyDescent="0.25">
      <c r="A336" s="27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</row>
    <row r="337" spans="1:28" x14ac:dyDescent="0.25">
      <c r="A337" s="27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</row>
    <row r="338" spans="1:28" x14ac:dyDescent="0.25">
      <c r="A338" s="27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</row>
    <row r="339" spans="1:28" x14ac:dyDescent="0.25">
      <c r="A339" s="27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</row>
    <row r="340" spans="1:28" x14ac:dyDescent="0.25">
      <c r="A340" s="27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</row>
    <row r="341" spans="1:28" x14ac:dyDescent="0.25">
      <c r="A341" s="27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</row>
    <row r="342" spans="1:28" x14ac:dyDescent="0.25">
      <c r="A342" s="27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</row>
    <row r="343" spans="1:28" x14ac:dyDescent="0.25">
      <c r="A343" s="27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</row>
    <row r="344" spans="1:28" x14ac:dyDescent="0.25">
      <c r="A344" s="27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</row>
    <row r="345" spans="1:28" x14ac:dyDescent="0.25">
      <c r="A345" s="27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</row>
    <row r="346" spans="1:28" x14ac:dyDescent="0.25">
      <c r="A346" s="27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</row>
    <row r="347" spans="1:28" x14ac:dyDescent="0.25">
      <c r="A347" s="27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</row>
    <row r="348" spans="1:28" x14ac:dyDescent="0.25">
      <c r="A348" s="27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</row>
    <row r="349" spans="1:28" x14ac:dyDescent="0.25">
      <c r="A349" s="27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</row>
    <row r="350" spans="1:28" x14ac:dyDescent="0.25">
      <c r="A350" s="27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</row>
    <row r="351" spans="1:28" x14ac:dyDescent="0.25">
      <c r="A351" s="27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</row>
    <row r="352" spans="1:28" x14ac:dyDescent="0.25">
      <c r="A352" s="27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</row>
    <row r="353" spans="1:28" x14ac:dyDescent="0.25">
      <c r="A353" s="27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</row>
    <row r="354" spans="1:28" x14ac:dyDescent="0.25">
      <c r="A354" s="27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</row>
    <row r="355" spans="1:28" x14ac:dyDescent="0.25">
      <c r="A355" s="27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</row>
    <row r="356" spans="1:28" x14ac:dyDescent="0.25">
      <c r="A356" s="27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</row>
    <row r="357" spans="1:28" x14ac:dyDescent="0.25">
      <c r="A357" s="27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</row>
    <row r="358" spans="1:28" x14ac:dyDescent="0.25">
      <c r="A358" s="27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</row>
    <row r="359" spans="1:28" x14ac:dyDescent="0.25">
      <c r="A359" s="27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</row>
    <row r="360" spans="1:28" x14ac:dyDescent="0.25">
      <c r="A360" s="27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</row>
    <row r="361" spans="1:28" x14ac:dyDescent="0.25">
      <c r="A361" s="27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</row>
    <row r="362" spans="1:28" x14ac:dyDescent="0.25">
      <c r="A362" s="27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</row>
    <row r="363" spans="1:28" x14ac:dyDescent="0.25">
      <c r="A363" s="27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</row>
    <row r="364" spans="1:28" x14ac:dyDescent="0.25">
      <c r="A364" s="27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</row>
    <row r="365" spans="1:28" x14ac:dyDescent="0.25">
      <c r="A365" s="27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</row>
    <row r="366" spans="1:28" x14ac:dyDescent="0.25">
      <c r="A366" s="27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</row>
    <row r="367" spans="1:28" x14ac:dyDescent="0.25">
      <c r="A367" s="27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</row>
    <row r="368" spans="1:28" x14ac:dyDescent="0.25">
      <c r="A368" s="27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</row>
    <row r="369" spans="1:28" x14ac:dyDescent="0.25">
      <c r="A369" s="27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</row>
    <row r="370" spans="1:28" x14ac:dyDescent="0.25">
      <c r="A370" s="27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</row>
    <row r="371" spans="1:28" x14ac:dyDescent="0.25">
      <c r="A371" s="27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</row>
    <row r="372" spans="1:28" x14ac:dyDescent="0.25">
      <c r="A372" s="27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</row>
    <row r="373" spans="1:28" x14ac:dyDescent="0.25">
      <c r="A373" s="27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</row>
    <row r="374" spans="1:28" x14ac:dyDescent="0.25">
      <c r="A374" s="27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</row>
    <row r="375" spans="1:28" x14ac:dyDescent="0.25">
      <c r="A375" s="27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</row>
    <row r="376" spans="1:28" x14ac:dyDescent="0.25">
      <c r="A376" s="27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</row>
    <row r="377" spans="1:28" x14ac:dyDescent="0.25">
      <c r="A377" s="27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</row>
    <row r="378" spans="1:28" x14ac:dyDescent="0.25">
      <c r="A378" s="27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</row>
    <row r="379" spans="1:28" x14ac:dyDescent="0.25">
      <c r="A379" s="27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</row>
    <row r="380" spans="1:28" x14ac:dyDescent="0.25">
      <c r="A380" s="27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</row>
    <row r="381" spans="1:28" x14ac:dyDescent="0.25">
      <c r="A381" s="27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</row>
    <row r="382" spans="1:28" x14ac:dyDescent="0.25">
      <c r="A382" s="27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</row>
    <row r="383" spans="1:28" x14ac:dyDescent="0.25">
      <c r="A383" s="27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</row>
    <row r="384" spans="1:28" x14ac:dyDescent="0.25">
      <c r="A384" s="27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</row>
    <row r="385" spans="1:28" x14ac:dyDescent="0.25">
      <c r="A385" s="27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</row>
    <row r="386" spans="1:28" x14ac:dyDescent="0.25">
      <c r="A386" s="27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</row>
    <row r="387" spans="1:28" x14ac:dyDescent="0.25">
      <c r="A387" s="27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</row>
    <row r="388" spans="1:28" x14ac:dyDescent="0.25">
      <c r="A388" s="27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</row>
    <row r="389" spans="1:28" x14ac:dyDescent="0.25">
      <c r="A389" s="27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</row>
    <row r="390" spans="1:28" x14ac:dyDescent="0.25">
      <c r="A390" s="27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</row>
    <row r="391" spans="1:28" x14ac:dyDescent="0.25">
      <c r="A391" s="27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</row>
    <row r="392" spans="1:28" x14ac:dyDescent="0.25">
      <c r="A392" s="27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</row>
    <row r="393" spans="1:28" x14ac:dyDescent="0.25">
      <c r="A393" s="27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</row>
    <row r="394" spans="1:28" x14ac:dyDescent="0.25">
      <c r="A394" s="27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</row>
    <row r="395" spans="1:28" x14ac:dyDescent="0.25">
      <c r="A395" s="27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</row>
    <row r="396" spans="1:28" x14ac:dyDescent="0.25">
      <c r="A396" s="27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</row>
    <row r="397" spans="1:28" x14ac:dyDescent="0.25">
      <c r="A397" s="27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</row>
    <row r="398" spans="1:28" x14ac:dyDescent="0.25">
      <c r="A398" s="27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</row>
    <row r="399" spans="1:28" x14ac:dyDescent="0.25">
      <c r="A399" s="27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</row>
    <row r="400" spans="1:28" x14ac:dyDescent="0.25">
      <c r="A400" s="27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</row>
    <row r="401" spans="1:28" x14ac:dyDescent="0.25">
      <c r="A401" s="27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</row>
    <row r="402" spans="1:28" x14ac:dyDescent="0.25">
      <c r="A402" s="27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</row>
    <row r="403" spans="1:28" x14ac:dyDescent="0.25">
      <c r="A403" s="27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</row>
    <row r="404" spans="1:28" x14ac:dyDescent="0.25">
      <c r="A404" s="27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</row>
    <row r="405" spans="1:28" x14ac:dyDescent="0.25">
      <c r="A405" s="27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</row>
    <row r="406" spans="1:28" x14ac:dyDescent="0.25">
      <c r="A406" s="27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</row>
    <row r="407" spans="1:28" x14ac:dyDescent="0.25">
      <c r="A407" s="27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</row>
    <row r="408" spans="1:28" x14ac:dyDescent="0.25">
      <c r="A408" s="27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</row>
    <row r="409" spans="1:28" x14ac:dyDescent="0.25">
      <c r="A409" s="27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</row>
    <row r="410" spans="1:28" x14ac:dyDescent="0.25">
      <c r="A410" s="27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</row>
    <row r="411" spans="1:28" x14ac:dyDescent="0.25">
      <c r="A411" s="27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</row>
    <row r="412" spans="1:28" x14ac:dyDescent="0.25">
      <c r="A412" s="27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</row>
    <row r="413" spans="1:28" x14ac:dyDescent="0.25">
      <c r="A413" s="27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</row>
    <row r="414" spans="1:28" x14ac:dyDescent="0.25">
      <c r="A414" s="27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</row>
    <row r="415" spans="1:28" x14ac:dyDescent="0.25">
      <c r="A415" s="27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</row>
    <row r="416" spans="1:28" x14ac:dyDescent="0.25">
      <c r="A416" s="27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</row>
    <row r="417" spans="1:28" x14ac:dyDescent="0.25">
      <c r="A417" s="27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</row>
    <row r="418" spans="1:28" x14ac:dyDescent="0.25">
      <c r="A418" s="27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</row>
    <row r="419" spans="1:28" x14ac:dyDescent="0.25">
      <c r="A419" s="27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</row>
    <row r="420" spans="1:28" x14ac:dyDescent="0.25">
      <c r="A420" s="27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</row>
    <row r="421" spans="1:28" x14ac:dyDescent="0.25">
      <c r="A421" s="27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</row>
    <row r="422" spans="1:28" x14ac:dyDescent="0.25">
      <c r="A422" s="27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</row>
    <row r="423" spans="1:28" x14ac:dyDescent="0.25">
      <c r="A423" s="27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</row>
    <row r="424" spans="1:28" x14ac:dyDescent="0.25"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</row>
    <row r="425" spans="1:28" x14ac:dyDescent="0.25"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</row>
    <row r="426" spans="1:28" x14ac:dyDescent="0.25"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</row>
    <row r="427" spans="1:28" x14ac:dyDescent="0.25"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</row>
    <row r="428" spans="1:28" x14ac:dyDescent="0.25"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</row>
    <row r="429" spans="1:28" x14ac:dyDescent="0.25">
      <c r="B429" s="59"/>
      <c r="C429" s="59"/>
      <c r="D429" s="59"/>
      <c r="E429" s="59"/>
      <c r="F429" s="59"/>
      <c r="G429" s="59"/>
      <c r="H429" s="59"/>
      <c r="I429" s="59"/>
      <c r="J429" s="59"/>
    </row>
  </sheetData>
  <sortState xmlns:xlrd2="http://schemas.microsoft.com/office/spreadsheetml/2017/richdata2" columnSort="1" ref="D63:BI428">
    <sortCondition ref="D63:BI6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2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6" sqref="B16"/>
    </sheetView>
  </sheetViews>
  <sheetFormatPr defaultColWidth="9.140625" defaultRowHeight="15" x14ac:dyDescent="0.25"/>
  <cols>
    <col min="1" max="1" width="25.42578125" style="27" customWidth="1"/>
    <col min="2" max="3" width="9.28515625" style="27" bestFit="1" customWidth="1"/>
    <col min="4" max="4" width="10.42578125" style="27" customWidth="1"/>
    <col min="5" max="5" width="11.7109375" style="27" bestFit="1" customWidth="1"/>
    <col min="6" max="6" width="10.42578125" style="27" customWidth="1"/>
    <col min="7" max="8" width="9.28515625" style="27" bestFit="1" customWidth="1"/>
    <col min="9" max="9" width="9.28515625" style="27" customWidth="1"/>
    <col min="10" max="10" width="9.42578125" style="27" bestFit="1" customWidth="1"/>
    <col min="11" max="11" width="10.42578125" style="27" bestFit="1" customWidth="1"/>
    <col min="12" max="12" width="9.42578125" style="27" bestFit="1" customWidth="1"/>
    <col min="13" max="15" width="9.28515625" style="27" bestFit="1" customWidth="1"/>
    <col min="16" max="16" width="9.42578125" style="27" bestFit="1" customWidth="1"/>
    <col min="17" max="20" width="9.28515625" style="27" bestFit="1" customWidth="1"/>
    <col min="21" max="21" width="9.28515625" style="27" customWidth="1"/>
    <col min="22" max="22" width="9.28515625" style="27" bestFit="1" customWidth="1"/>
    <col min="23" max="16384" width="9.140625" style="27"/>
  </cols>
  <sheetData>
    <row r="1" spans="1:22" x14ac:dyDescent="0.25">
      <c r="A1" s="44" t="s">
        <v>241</v>
      </c>
      <c r="B1" s="27">
        <v>43.65</v>
      </c>
      <c r="C1" s="27">
        <v>78.111800000000002</v>
      </c>
      <c r="D1" s="27">
        <v>70.91</v>
      </c>
      <c r="E1" s="27">
        <v>28</v>
      </c>
      <c r="F1" s="27">
        <v>30.026</v>
      </c>
      <c r="G1" s="27">
        <v>36.46</v>
      </c>
      <c r="H1" s="30">
        <v>46</v>
      </c>
      <c r="I1" s="60">
        <v>128.1705</v>
      </c>
      <c r="J1" s="30">
        <v>17</v>
      </c>
      <c r="K1" s="30">
        <v>46</v>
      </c>
      <c r="L1" s="30">
        <v>46</v>
      </c>
      <c r="M1" s="30">
        <v>1</v>
      </c>
      <c r="N1" s="30">
        <v>1</v>
      </c>
      <c r="O1" s="30">
        <v>1</v>
      </c>
      <c r="P1" s="30">
        <v>1</v>
      </c>
      <c r="Q1" s="30">
        <v>1</v>
      </c>
      <c r="R1" s="30">
        <v>1</v>
      </c>
      <c r="S1" s="30">
        <v>1</v>
      </c>
      <c r="T1" s="30">
        <v>64</v>
      </c>
      <c r="U1" s="30">
        <v>92.1006</v>
      </c>
      <c r="V1" s="30">
        <v>98</v>
      </c>
    </row>
    <row r="2" spans="1:22" x14ac:dyDescent="0.25">
      <c r="A2" s="27" t="s">
        <v>219</v>
      </c>
      <c r="B2" s="27" t="s">
        <v>133</v>
      </c>
      <c r="C2" s="27" t="s">
        <v>360</v>
      </c>
      <c r="D2" s="27" t="s">
        <v>135</v>
      </c>
      <c r="E2" s="27" t="s">
        <v>59</v>
      </c>
      <c r="F2" s="27" t="s">
        <v>140</v>
      </c>
      <c r="G2" s="27" t="s">
        <v>67</v>
      </c>
      <c r="H2" s="27" t="s">
        <v>141</v>
      </c>
      <c r="I2" s="27" t="s">
        <v>367</v>
      </c>
      <c r="J2" s="27" t="s">
        <v>57</v>
      </c>
      <c r="K2" s="27" t="s">
        <v>145</v>
      </c>
      <c r="L2" s="27" t="s">
        <v>146</v>
      </c>
      <c r="M2" s="25" t="s">
        <v>152</v>
      </c>
      <c r="N2" s="25" t="s">
        <v>153</v>
      </c>
      <c r="O2" s="25" t="s">
        <v>154</v>
      </c>
      <c r="P2" s="27" t="s">
        <v>157</v>
      </c>
      <c r="Q2" s="25" t="s">
        <v>166</v>
      </c>
      <c r="R2" s="25" t="s">
        <v>167</v>
      </c>
      <c r="S2" s="25" t="s">
        <v>168</v>
      </c>
      <c r="T2" s="27" t="s">
        <v>61</v>
      </c>
      <c r="U2" s="27" t="s">
        <v>368</v>
      </c>
      <c r="V2" s="27" t="s">
        <v>169</v>
      </c>
    </row>
    <row r="3" spans="1:22" x14ac:dyDescent="0.25">
      <c r="A3" s="27" t="s">
        <v>220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>
        <f>afdust!AJ64</f>
        <v>1566.1741706076868</v>
      </c>
      <c r="N3" s="25">
        <f>afdust!AK64</f>
        <v>7149.6939344840393</v>
      </c>
      <c r="O3" s="25">
        <f>afdust!AL64</f>
        <v>37747.669697863224</v>
      </c>
      <c r="P3" s="25">
        <f>afdust!AO64</f>
        <v>5505879.5863670465</v>
      </c>
      <c r="Q3" s="25">
        <f>afdust!AX64</f>
        <v>147587.17916924824</v>
      </c>
      <c r="R3" s="25">
        <f>afdust!AY64</f>
        <v>8878.544846841929</v>
      </c>
      <c r="S3" s="25">
        <f>afdust!AZ64</f>
        <v>3253.9431803074085</v>
      </c>
      <c r="T3" s="25"/>
      <c r="U3" s="25"/>
      <c r="V3" s="25"/>
    </row>
    <row r="4" spans="1:22" x14ac:dyDescent="0.25">
      <c r="A4" s="27" t="s">
        <v>496</v>
      </c>
      <c r="B4" s="25">
        <f>livestock!M61</f>
        <v>4665.9944536941948</v>
      </c>
      <c r="C4" s="25">
        <f>livestock!O61</f>
        <v>489.80179011561967</v>
      </c>
      <c r="D4" s="25"/>
      <c r="E4" s="25"/>
      <c r="F4" s="25">
        <f>livestock!W61</f>
        <v>0</v>
      </c>
      <c r="G4" s="25"/>
      <c r="H4" s="25"/>
      <c r="I4" s="25">
        <f>livestock!AC61</f>
        <v>0</v>
      </c>
      <c r="J4" s="25">
        <f>livestock!AD61</f>
        <v>2639719.8793690684</v>
      </c>
      <c r="K4" s="25"/>
      <c r="L4" s="25"/>
      <c r="M4" s="25"/>
      <c r="N4" s="25"/>
      <c r="O4" s="25"/>
      <c r="P4" s="25"/>
      <c r="Q4" s="25"/>
      <c r="R4" s="25"/>
      <c r="S4" s="25"/>
      <c r="T4" s="25"/>
      <c r="U4" s="25">
        <f>livestock!AK61</f>
        <v>14139.422682966864</v>
      </c>
      <c r="V4" s="25"/>
    </row>
    <row r="5" spans="1:22" s="90" customFormat="1" x14ac:dyDescent="0.25">
      <c r="A5" s="90" t="s">
        <v>497</v>
      </c>
      <c r="B5" s="91"/>
      <c r="C5" s="91"/>
      <c r="D5" s="91"/>
      <c r="E5" s="91"/>
      <c r="F5" s="91"/>
      <c r="G5" s="91"/>
      <c r="H5" s="91"/>
      <c r="I5" s="91"/>
      <c r="J5" s="91">
        <f>fertilizer!F61</f>
        <v>1186241.0080914076</v>
      </c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2" s="90" customFormat="1" x14ac:dyDescent="0.25">
      <c r="A6" s="90" t="s">
        <v>451</v>
      </c>
      <c r="B6" s="91">
        <f>airports!W61</f>
        <v>3393.574727985002</v>
      </c>
      <c r="C6" s="91">
        <f>airports!Y61</f>
        <v>981.59250354040864</v>
      </c>
      <c r="D6" s="91"/>
      <c r="E6" s="91">
        <f>airports!AB61</f>
        <v>517345.0045179053</v>
      </c>
      <c r="F6" s="91">
        <f>airports!AI61</f>
        <v>7084.0572162706821</v>
      </c>
      <c r="H6" s="91">
        <f>airports!AJ61</f>
        <v>1166.0122976829302</v>
      </c>
      <c r="I6" s="91">
        <f>airports!AP61</f>
        <v>310.92983549538616</v>
      </c>
      <c r="K6" s="91">
        <f>airports!AR61</f>
        <v>131176.3719933625</v>
      </c>
      <c r="L6" s="91">
        <f>airports!AS61</f>
        <v>13409.149742146119</v>
      </c>
      <c r="M6" s="91">
        <f>airports!AZ61</f>
        <v>1.9115428393190886E-2</v>
      </c>
      <c r="N6" s="91">
        <f>airports!BA61</f>
        <v>3062.4965821696205</v>
      </c>
      <c r="O6" s="91">
        <f>airports!BB61</f>
        <v>4.1838103640603217</v>
      </c>
      <c r="P6" s="91">
        <f>airports!BG61</f>
        <v>1248.7848735246369</v>
      </c>
      <c r="Q6" s="91">
        <f>airports!BQ61</f>
        <v>8.0860207299093531E-2</v>
      </c>
      <c r="R6" s="91">
        <f>airports!BR61</f>
        <v>595.22567120076712</v>
      </c>
      <c r="S6" s="91">
        <f>airports!BS61</f>
        <v>3.7298364633590327E-4</v>
      </c>
      <c r="T6" s="91">
        <f>airports!BT61</f>
        <v>17694.841748254297</v>
      </c>
      <c r="U6" s="91">
        <f>airports!BU61</f>
        <v>6956.8078819473412</v>
      </c>
      <c r="V6" s="91">
        <f>airports!BV61</f>
        <v>0</v>
      </c>
    </row>
    <row r="7" spans="1:22" x14ac:dyDescent="0.25">
      <c r="A7" s="27" t="s">
        <v>370</v>
      </c>
      <c r="B7" s="25">
        <f>ptagfire!U61</f>
        <v>2414.3494862075513</v>
      </c>
      <c r="C7" s="25">
        <f>ptagfire!W61</f>
        <v>194.99407228606111</v>
      </c>
      <c r="D7" s="25"/>
      <c r="E7" s="25">
        <f>ptagfire!Z61</f>
        <v>262635.1603941677</v>
      </c>
      <c r="F7" s="25">
        <f>ptagfire!AG61</f>
        <v>940.60554251792553</v>
      </c>
      <c r="H7" s="25">
        <f>ptagfire!AI61</f>
        <v>0</v>
      </c>
      <c r="I7" s="25">
        <f>ptagfire!AO61</f>
        <v>4.0026222939144068E-2</v>
      </c>
      <c r="J7" s="25">
        <f>ptagfire!AP61</f>
        <v>51275.558841438542</v>
      </c>
      <c r="K7" s="25">
        <f>ptagfire!AS61</f>
        <v>9214.6055582256977</v>
      </c>
      <c r="L7" s="25">
        <f>ptagfire!AT61</f>
        <v>1023.8453759650967</v>
      </c>
      <c r="M7" s="25">
        <f>ptagfire!BA61</f>
        <v>2713.9572001804663</v>
      </c>
      <c r="N7" s="25">
        <f>ptagfire!BB61</f>
        <v>3327.498657109822</v>
      </c>
      <c r="O7" s="25">
        <f>ptagfire!BC61</f>
        <v>2.4744336453270241</v>
      </c>
      <c r="P7" s="25">
        <f>ptagfire!BH61</f>
        <v>11737.820775988333</v>
      </c>
      <c r="Q7" s="25">
        <f>ptagfire!BR61</f>
        <v>3.7116473678293769</v>
      </c>
      <c r="R7" s="25">
        <f>ptagfire!BS61</f>
        <v>482.4162025170383</v>
      </c>
      <c r="S7" s="25">
        <f>ptagfire!BT61</f>
        <v>0.24744341992383007</v>
      </c>
      <c r="T7" s="25">
        <f>ptagfire!BU61</f>
        <v>3694.088009408405</v>
      </c>
      <c r="U7" s="25">
        <f>ptagfire!BV61</f>
        <v>604.97222233328182</v>
      </c>
      <c r="V7" s="25">
        <f>ptagfire!BW61</f>
        <v>0</v>
      </c>
    </row>
    <row r="8" spans="1:22" x14ac:dyDescent="0.25">
      <c r="A8" s="62" t="s">
        <v>495</v>
      </c>
      <c r="B8" s="103">
        <v>303190.11045328109</v>
      </c>
      <c r="C8" s="103"/>
      <c r="D8" s="103"/>
      <c r="E8" s="103">
        <v>8755112.5696813781</v>
      </c>
      <c r="F8" s="103">
        <v>1251352.0853840732</v>
      </c>
      <c r="G8" s="25"/>
      <c r="H8" s="25"/>
      <c r="I8" s="25"/>
      <c r="J8" s="25"/>
      <c r="K8" s="25">
        <v>2400775.2851085505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1:22" x14ac:dyDescent="0.25">
      <c r="A9" s="27" t="s">
        <v>518</v>
      </c>
      <c r="B9" s="25">
        <f>'cmv_c1c2 36'!V61</f>
        <v>476.01191409692194</v>
      </c>
      <c r="C9" s="25">
        <f>'cmv_c1c2 36'!X61</f>
        <v>31.557259187318067</v>
      </c>
      <c r="D9" s="25"/>
      <c r="E9" s="25">
        <f>'cmv_c1c2 36'!Z61</f>
        <v>32209.699333641045</v>
      </c>
      <c r="F9" s="25">
        <f>'cmv_c1c2 36'!AG61</f>
        <v>263.93516785463788</v>
      </c>
      <c r="G9" s="25"/>
      <c r="H9" s="25">
        <f>'cmv_c1c2 36'!AH61</f>
        <v>1255.6937577001997</v>
      </c>
      <c r="I9" s="25">
        <f>'cmv_c1c2 36'!AN61</f>
        <v>16.787688753821595</v>
      </c>
      <c r="J9" s="25">
        <f>'cmv_c1c2 36'!AO61</f>
        <v>83.937118321786826</v>
      </c>
      <c r="K9" s="25">
        <f>'cmv_c1c2 36'!AR61</f>
        <v>141265.50983607597</v>
      </c>
      <c r="L9" s="25">
        <f>'cmv_c1c2 36'!AS61</f>
        <v>14440.474585785143</v>
      </c>
      <c r="M9" s="25">
        <f>'cmv_c1c2 36'!AZ61</f>
        <v>0.87385707481006492</v>
      </c>
      <c r="N9" s="25">
        <f>'cmv_c1c2 36'!BA61</f>
        <v>3290.4705744076418</v>
      </c>
      <c r="O9" s="25">
        <f>'cmv_c1c2 36'!BB61</f>
        <v>1.1193464071231427</v>
      </c>
      <c r="P9" s="25">
        <f>'cmv_c1c2 36'!BG61</f>
        <v>140.02287642316585</v>
      </c>
      <c r="Q9" s="25">
        <f>'cmv_c1c2 36'!BQ61</f>
        <v>3.017553387677261E-2</v>
      </c>
      <c r="R9" s="25">
        <f>'cmv_c1c2 36'!BR61</f>
        <v>12.587589497098586</v>
      </c>
      <c r="S9" s="25">
        <f>'cmv_c1c2 36'!BS61</f>
        <v>1.7050878445087778E-2</v>
      </c>
      <c r="T9" s="25">
        <f>'cmv_c1c2 36'!BT61</f>
        <v>445.320087648813</v>
      </c>
      <c r="U9" s="25">
        <f>'cmv_c1c2 36'!BU61</f>
        <v>937.62412623551302</v>
      </c>
      <c r="V9" s="25">
        <f>'cmv_c1c2 36'!BV61</f>
        <v>0</v>
      </c>
    </row>
    <row r="10" spans="1:22" x14ac:dyDescent="0.25">
      <c r="A10" s="27" t="s">
        <v>449</v>
      </c>
      <c r="B10" s="25">
        <f>'cmv_c3 36'!V61</f>
        <v>7346.7846954324768</v>
      </c>
      <c r="C10" s="25">
        <f>'cmv_c3 36'!X61</f>
        <v>544.31026677824229</v>
      </c>
      <c r="D10" s="25"/>
      <c r="E10" s="25">
        <f>'cmv_c3 36'!Z61</f>
        <v>253475.15201042494</v>
      </c>
      <c r="F10" s="25">
        <f>'cmv_c3 36'!AG61</f>
        <v>4278.8126914233035</v>
      </c>
      <c r="H10" s="25">
        <f>'cmv_c3 36'!AH61</f>
        <v>15313.402105203104</v>
      </c>
      <c r="I10" s="25">
        <f>'cmv_c3 36'!AN61</f>
        <v>255.12304491469118</v>
      </c>
      <c r="J10" s="25">
        <f>'cmv_c3 36'!AO61</f>
        <v>1006.2970783398921</v>
      </c>
      <c r="K10" s="25">
        <f>'cmv_c3 36'!AR61</f>
        <v>1725399.0892949547</v>
      </c>
      <c r="L10" s="25">
        <f>'cmv_c3 36'!AS61</f>
        <v>176575.55481000585</v>
      </c>
      <c r="M10" s="25">
        <f>'cmv_c3 36'!AZ61</f>
        <v>5.430139960582351</v>
      </c>
      <c r="N10" s="25">
        <f>'cmv_c3 36'!BA61</f>
        <v>24598.515627706849</v>
      </c>
      <c r="O10" s="25">
        <f>'cmv_c3 36'!BB61</f>
        <v>53.024676819250132</v>
      </c>
      <c r="P10" s="25">
        <f>'cmv_c3 36'!BG61</f>
        <v>7286.4714532633734</v>
      </c>
      <c r="Q10" s="25">
        <f>'cmv_c3 36'!BQ61</f>
        <v>201.07890088118651</v>
      </c>
      <c r="R10" s="25">
        <f>'cmv_c3 36'!BR61</f>
        <v>7201.5576900552851</v>
      </c>
      <c r="S10" s="25">
        <f>'cmv_c3 36'!BS61</f>
        <v>8.4518890883677464</v>
      </c>
      <c r="T10" s="25">
        <f>'cmv_c3 36'!BT61</f>
        <v>236648.14728207065</v>
      </c>
      <c r="U10" s="25">
        <f>'cmv_c3 36'!BU61</f>
        <v>14546.189805702255</v>
      </c>
      <c r="V10" s="25">
        <f>'cmv_c3 36'!BV61</f>
        <v>0</v>
      </c>
    </row>
    <row r="11" spans="1:22" x14ac:dyDescent="0.25">
      <c r="A11" s="27" t="s">
        <v>215</v>
      </c>
      <c r="B11" s="25">
        <f>nonpt!Y61</f>
        <v>5406.4433376260431</v>
      </c>
      <c r="C11" s="25">
        <f>nonpt!AA61</f>
        <v>10649.026883818324</v>
      </c>
      <c r="D11" s="25">
        <f>nonpt!AD61</f>
        <v>36.400450067886908</v>
      </c>
      <c r="E11" s="25">
        <f>nonpt!AE61</f>
        <v>1900957.5837633654</v>
      </c>
      <c r="F11" s="25">
        <f>nonpt!AL61</f>
        <v>6122.7114904534101</v>
      </c>
      <c r="G11" s="25">
        <f>nonpt!AM61</f>
        <v>1994.5936951086185</v>
      </c>
      <c r="H11" s="25">
        <f>nonpt!AN61</f>
        <v>0</v>
      </c>
      <c r="I11" s="25">
        <f>nonpt!AT61</f>
        <v>611.84032456271905</v>
      </c>
      <c r="J11" s="25">
        <f>nonpt!AU61</f>
        <v>111133.82842857827</v>
      </c>
      <c r="K11" s="25">
        <f>nonpt!AX61</f>
        <v>627228.63047937152</v>
      </c>
      <c r="L11" s="25">
        <f>nonpt!AY61</f>
        <v>69692.078261999166</v>
      </c>
      <c r="M11" s="25">
        <f>nonpt!BF61</f>
        <v>19570.721573403622</v>
      </c>
      <c r="N11" s="25">
        <f>nonpt!BG61</f>
        <v>30985.705333611026</v>
      </c>
      <c r="O11" s="25">
        <f>nonpt!BH61</f>
        <v>402.80781524067248</v>
      </c>
      <c r="P11" s="25">
        <f>nonpt!BM61</f>
        <v>77713.325506970286</v>
      </c>
      <c r="Q11" s="25">
        <f>nonpt!BW61</f>
        <v>16076.678319730001</v>
      </c>
      <c r="R11" s="25">
        <f>nonpt!BX61</f>
        <v>14688.72550011109</v>
      </c>
      <c r="S11" s="25">
        <f>nonpt!BY61</f>
        <v>59.94640905880707</v>
      </c>
      <c r="T11" s="25">
        <f>nonpt!BZ61</f>
        <v>102859.29878924093</v>
      </c>
      <c r="U11" s="25">
        <f>nonpt!CA61</f>
        <v>412089.48765249812</v>
      </c>
      <c r="V11" s="25">
        <f>nonpt!CB61</f>
        <v>1267.2532015579886</v>
      </c>
    </row>
    <row r="12" spans="1:22" x14ac:dyDescent="0.25">
      <c r="A12" s="27" t="s">
        <v>216</v>
      </c>
      <c r="B12" s="25">
        <f>nonroad!U61</f>
        <v>3207.5203942057356</v>
      </c>
      <c r="C12" s="25">
        <f>nonroad!V61</f>
        <v>24285.346333994064</v>
      </c>
      <c r="D12" s="25"/>
      <c r="E12" s="25">
        <f>nonroad!Y61</f>
        <v>10557055.627676679</v>
      </c>
      <c r="F12" s="25">
        <f>nonroad!AE61</f>
        <v>17408.19463824054</v>
      </c>
      <c r="H12" s="25">
        <f>nonroad!AF61</f>
        <v>5860.5210012687457</v>
      </c>
      <c r="I12" s="25">
        <f>nonroad!AL61</f>
        <v>1357.2983839741216</v>
      </c>
      <c r="J12" s="25">
        <f>nonroad!AM61</f>
        <v>2015.3834807381031</v>
      </c>
      <c r="K12" s="25">
        <f>nonroad!AP61</f>
        <v>659308.46932927088</v>
      </c>
      <c r="L12" s="25">
        <f>nonroad!AQ61</f>
        <v>67395.983943855201</v>
      </c>
      <c r="M12" s="25">
        <f>nonroad!AW61</f>
        <v>6.2344608419197707</v>
      </c>
      <c r="N12" s="25">
        <f>nonroad!AX61</f>
        <v>28205.455785198104</v>
      </c>
      <c r="O12" s="25">
        <f>nonroad!AY61</f>
        <v>16.664891902445461</v>
      </c>
      <c r="P12" s="25">
        <f>nonroad!BC61</f>
        <v>4482.4600067836136</v>
      </c>
      <c r="Q12" s="25">
        <f>nonroad!BK61</f>
        <v>49.514548404977965</v>
      </c>
      <c r="R12" s="25">
        <f>nonroad!BL61</f>
        <v>151.08716769027228</v>
      </c>
      <c r="S12" s="25">
        <f>nonroad!BM61</f>
        <v>0.13000527137871526</v>
      </c>
      <c r="T12" s="25">
        <f>nonroad!BN61</f>
        <v>967.73397375732429</v>
      </c>
      <c r="U12" s="25">
        <f>nonroad!BO61</f>
        <v>206066.83355092673</v>
      </c>
      <c r="V12" s="25">
        <f>nonroad!BP61</f>
        <v>0</v>
      </c>
    </row>
    <row r="13" spans="1:22" x14ac:dyDescent="0.25">
      <c r="A13" s="27" t="s">
        <v>439</v>
      </c>
      <c r="B13" s="25">
        <f>'onroad all'!H64</f>
        <v>1917.5926244698992</v>
      </c>
      <c r="C13" s="25">
        <f>'onroad all'!J64</f>
        <v>15606.311703309004</v>
      </c>
      <c r="D13" s="25"/>
      <c r="E13" s="25">
        <f>'onroad all'!Q64</f>
        <v>13153476.330731796</v>
      </c>
      <c r="F13" s="25">
        <f>'onroad all'!AE64</f>
        <v>7230.4643450624953</v>
      </c>
      <c r="G13" s="25"/>
      <c r="H13" s="25">
        <f>'onroad all'!AG64</f>
        <v>13251.182695864991</v>
      </c>
      <c r="I13" s="25">
        <f>'onroad all'!AP64</f>
        <v>985.74500517885951</v>
      </c>
      <c r="J13" s="91">
        <f>'onroad all'!AR64</f>
        <v>100929.05322930595</v>
      </c>
      <c r="K13" s="25">
        <f>'onroad all'!AT64</f>
        <v>1269868.3621726993</v>
      </c>
      <c r="L13" s="91">
        <f>'onroad all'!AU64</f>
        <v>373277.53680069995</v>
      </c>
      <c r="M13" s="25">
        <f>'onroad all'!BD64</f>
        <v>128.67841241721192</v>
      </c>
      <c r="N13" s="91">
        <f>'onroad all'!BE64</f>
        <v>22505.686348205592</v>
      </c>
      <c r="O13" s="91">
        <f>'onroad all'!BF64</f>
        <v>2222.7597422738422</v>
      </c>
      <c r="P13" s="25">
        <f>'onroad all'!BM64</f>
        <v>129450.76898094214</v>
      </c>
      <c r="Q13" s="25">
        <f>'onroad all'!BX64</f>
        <v>1618.1523781889007</v>
      </c>
      <c r="R13" s="91">
        <f>'onroad all'!BY64</f>
        <v>3127.2646319491996</v>
      </c>
      <c r="S13" s="91">
        <f>'onroad all'!BZ64</f>
        <v>70.276958601399201</v>
      </c>
      <c r="T13" s="91">
        <f>'onroad all'!CB64</f>
        <v>10813.764126109343</v>
      </c>
      <c r="U13" s="25">
        <f>'onroad all'!CD64</f>
        <v>236656.59815258058</v>
      </c>
      <c r="V13" s="25"/>
    </row>
    <row r="14" spans="1:22" x14ac:dyDescent="0.25">
      <c r="A14" s="27" t="s">
        <v>232</v>
      </c>
      <c r="B14" s="25">
        <f>np_oilgas!X61</f>
        <v>245.29100087598727</v>
      </c>
      <c r="C14" s="25">
        <f>np_oilgas!Z61</f>
        <v>22091.668276228087</v>
      </c>
      <c r="D14" s="25">
        <f>np_oilgas!AC61</f>
        <v>0.98833469067243418</v>
      </c>
      <c r="E14" s="25">
        <f>np_oilgas!AD61</f>
        <v>770664.91643815301</v>
      </c>
      <c r="F14" s="25">
        <f>np_oilgas!AK61</f>
        <v>21670.756497044611</v>
      </c>
      <c r="H14" s="25">
        <f>np_oilgas!AL61</f>
        <v>0</v>
      </c>
      <c r="I14" s="25">
        <f>np_oilgas!AR61</f>
        <v>54.744015465073531</v>
      </c>
      <c r="J14" s="25">
        <f>np_oilgas!AS61</f>
        <v>30.486240683727363</v>
      </c>
      <c r="K14" s="25">
        <f>np_oilgas!AV61</f>
        <v>529508.00688746222</v>
      </c>
      <c r="L14" s="25">
        <f>np_oilgas!AW61</f>
        <v>58834.225699473631</v>
      </c>
      <c r="M14" s="25">
        <f>np_oilgas!BD61</f>
        <v>278.30771820018686</v>
      </c>
      <c r="N14" s="25">
        <f>np_oilgas!BE61</f>
        <v>672.65887866170578</v>
      </c>
      <c r="O14" s="25">
        <f>np_oilgas!BF61</f>
        <v>157.34704855275035</v>
      </c>
      <c r="P14" s="25">
        <f>np_oilgas!BK61</f>
        <v>127.77536303798756</v>
      </c>
      <c r="Q14" s="25">
        <f>np_oilgas!BU61</f>
        <v>245.85487525065184</v>
      </c>
      <c r="R14" s="25">
        <f>np_oilgas!BV61</f>
        <v>2115.1789208871351</v>
      </c>
      <c r="S14" s="25">
        <f>np_oilgas!BW61</f>
        <v>0</v>
      </c>
      <c r="T14" s="25">
        <f>np_oilgas!BX61</f>
        <v>62133.440554717614</v>
      </c>
      <c r="U14" s="25">
        <f>np_oilgas!BY61</f>
        <v>795134.00167157245</v>
      </c>
      <c r="V14" s="25">
        <f>np_oilgas!BZ61</f>
        <v>0</v>
      </c>
    </row>
    <row r="15" spans="1:22" x14ac:dyDescent="0.25">
      <c r="A15" s="27" t="s">
        <v>426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>
        <f>'othafdust 36US3'!AI18</f>
        <v>161.64241628717724</v>
      </c>
      <c r="N15" s="25">
        <f>'othafdust 36US3'!AJ18</f>
        <v>163.94466727978599</v>
      </c>
      <c r="O15" s="25">
        <f>'othafdust 36US3'!AK18</f>
        <v>5141.6758041288458</v>
      </c>
      <c r="P15" s="25">
        <f>'othafdust 36US3'!AN18</f>
        <v>684988.0827691186</v>
      </c>
      <c r="Q15" s="25">
        <f>'othafdust 36US3'!AW18</f>
        <v>18007.9082248923</v>
      </c>
      <c r="R15" s="25">
        <f>'othafdust 36US3'!AX18</f>
        <v>962.34177848759668</v>
      </c>
      <c r="S15" s="25">
        <f>'othafdust 36US3'!AY18</f>
        <v>436.65538376984762</v>
      </c>
      <c r="T15" s="25"/>
      <c r="U15" s="25"/>
      <c r="V15" s="25"/>
    </row>
    <row r="16" spans="1:22" s="90" customFormat="1" x14ac:dyDescent="0.25">
      <c r="A16" s="88" t="s">
        <v>440</v>
      </c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>
        <f>'othptdust 36US3'!AI18</f>
        <v>74.112085458797026</v>
      </c>
      <c r="N16" s="91">
        <f>'othptdust 36US3'!AJ18</f>
        <v>59.285550645086339</v>
      </c>
      <c r="O16" s="91">
        <f>'othptdust 36US3'!AK18</f>
        <v>3003.1385512835632</v>
      </c>
      <c r="P16" s="91">
        <f>'othptdust 36US3'!AN18</f>
        <v>99880.655611385024</v>
      </c>
      <c r="Q16" s="91">
        <f>'othptdust 36US3'!AW18</f>
        <v>12728.640675770923</v>
      </c>
      <c r="R16" s="91">
        <f>'othptdust 36US3'!AX18</f>
        <v>97.471004023052757</v>
      </c>
      <c r="S16" s="91">
        <f>'othptdust 36US3'!AY18</f>
        <v>270.57315844973783</v>
      </c>
      <c r="T16" s="91"/>
      <c r="U16" s="91"/>
      <c r="V16" s="91"/>
    </row>
    <row r="17" spans="1:22" x14ac:dyDescent="0.25">
      <c r="A17" s="27" t="s">
        <v>425</v>
      </c>
      <c r="B17" s="25">
        <f>'othar 36US3'!O49</f>
        <v>83445.346707658478</v>
      </c>
      <c r="C17" s="25">
        <f>'othar 36US3'!Q49</f>
        <v>45993.996638157594</v>
      </c>
      <c r="D17" s="25"/>
      <c r="E17" s="25">
        <f>'othar 36US3'!S49</f>
        <v>4177888.0045407373</v>
      </c>
      <c r="F17" s="25">
        <f>'othar 36US3'!Z49</f>
        <v>52082.843302881643</v>
      </c>
      <c r="H17" s="25">
        <f>'othar 36US3'!AA49</f>
        <v>3173.2845493904506</v>
      </c>
      <c r="I17" s="25">
        <f>'othar 36US3'!AG49</f>
        <v>10231.44597393205</v>
      </c>
      <c r="J17" s="25">
        <f>'othar 36US3'!AH49</f>
        <v>556226.34008867317</v>
      </c>
      <c r="K17" s="25">
        <f>'othar 36US3'!AK49</f>
        <v>514505.92039792298</v>
      </c>
      <c r="L17" s="25">
        <f>'othar 36US3'!AL49</f>
        <v>53994.2579342303</v>
      </c>
      <c r="M17" s="25">
        <f>'othar 36US3'!AS49</f>
        <v>1410.0654137069382</v>
      </c>
      <c r="N17" s="25">
        <f>'othar 36US3'!AT49</f>
        <v>35594.498493727115</v>
      </c>
      <c r="O17" s="25">
        <f>'othar 36US3'!AU49</f>
        <v>3654.0056737897644</v>
      </c>
      <c r="P17" s="25">
        <f>'othar 36US3'!AZ49</f>
        <v>274731.96667383908</v>
      </c>
      <c r="Q17" s="25">
        <f>'othar 36US3'!BJ49</f>
        <v>12270.107663982948</v>
      </c>
      <c r="R17" s="25">
        <f>'othar 36US3'!BK49</f>
        <v>8380.528474737559</v>
      </c>
      <c r="S17" s="25">
        <f>'othar 36US3'!BL49</f>
        <v>370.34223261022714</v>
      </c>
      <c r="T17" s="25">
        <f>'othar 36US3'!BM49</f>
        <v>30639.124431579112</v>
      </c>
      <c r="U17" s="25">
        <f>'othar 36US3'!BN49</f>
        <v>479958.68217099953</v>
      </c>
      <c r="V17" s="25">
        <f>'othar 36US3'!BO49</f>
        <v>12.424543240904491</v>
      </c>
    </row>
    <row r="18" spans="1:22" x14ac:dyDescent="0.25">
      <c r="A18" s="27" t="s">
        <v>427</v>
      </c>
      <c r="B18" s="25">
        <f>'onroad_can 36US3'!O49</f>
        <v>617.84459496948307</v>
      </c>
      <c r="C18" s="25">
        <f>'onroad_can 36US3'!Q49</f>
        <v>4558.894426608621</v>
      </c>
      <c r="D18" s="25"/>
      <c r="E18" s="25">
        <f>'onroad_can 36US3'!S49</f>
        <v>1655613.1811407767</v>
      </c>
      <c r="F18" s="25">
        <f>'onroad_can 36US3'!Z49</f>
        <v>2725.153771903053</v>
      </c>
      <c r="H18" s="25">
        <f>'onroad_can 36US3'!AA49</f>
        <v>2144.2093092699006</v>
      </c>
      <c r="I18" s="25">
        <f>'onroad_can 36US3'!AG49</f>
        <v>34.431162935972644</v>
      </c>
      <c r="J18" s="25">
        <f>'onroad_can 36US3'!AH49</f>
        <v>7108.7784895476489</v>
      </c>
      <c r="K18" s="25">
        <f>'onroad_can 36US3'!AK49</f>
        <v>241222.70089363528</v>
      </c>
      <c r="L18" s="25">
        <f>'onroad_can 36US3'!AL49</f>
        <v>24658.461039783135</v>
      </c>
      <c r="M18" s="25">
        <f>'onroad_can 36US3'!AS49</f>
        <v>9.3838307917951056</v>
      </c>
      <c r="N18" s="25">
        <f>'onroad_can 36US3'!AT49</f>
        <v>6172.7053968764376</v>
      </c>
      <c r="O18" s="25">
        <f>'onroad_can 36US3'!AU49</f>
        <v>172.73723713108578</v>
      </c>
      <c r="P18" s="25">
        <f>'onroad_can 36US3'!AZ49</f>
        <v>15820.972025265894</v>
      </c>
      <c r="Q18" s="25">
        <f>'onroad_can 36US3'!BJ49</f>
        <v>134.79981592402117</v>
      </c>
      <c r="R18" s="25">
        <f>'onroad_can 36US3'!BK49</f>
        <v>105.35082629543687</v>
      </c>
      <c r="S18" s="25">
        <f>'onroad_can 36US3'!BL49</f>
        <v>5.2716536756379302</v>
      </c>
      <c r="T18" s="25">
        <f>'onroad_can 36US3'!BM49</f>
        <v>971.14793055698101</v>
      </c>
      <c r="U18" s="25">
        <f>'onroad_can 36US3'!BN49</f>
        <v>32856.348365898943</v>
      </c>
      <c r="V18" s="25">
        <f>'onroad_can 36US3'!BO49</f>
        <v>0</v>
      </c>
    </row>
    <row r="19" spans="1:22" x14ac:dyDescent="0.25">
      <c r="A19" s="27" t="s">
        <v>428</v>
      </c>
      <c r="B19" s="25">
        <f>'onroad_mex 36US3'!U36</f>
        <v>1222.3753777045833</v>
      </c>
      <c r="C19" s="25">
        <f>'onroad_mex 36US3'!V36</f>
        <v>12960.318781949882</v>
      </c>
      <c r="D19" s="25"/>
      <c r="E19" s="25">
        <f>'onroad_mex 36US3'!Y36</f>
        <v>6053503.3542399453</v>
      </c>
      <c r="F19" s="25">
        <f>'onroad_mex 36US3'!AE36</f>
        <v>5745.2730673797905</v>
      </c>
      <c r="H19" s="25">
        <f>'onroad_mex 36US3'!AF36</f>
        <v>11577.590114538247</v>
      </c>
      <c r="I19" s="25">
        <f>'onroad_mex 36US3'!AK36</f>
        <v>777.95346934498468</v>
      </c>
      <c r="J19" s="25">
        <f>'onroad_mex 36US3'!AL36</f>
        <v>12082.769273845668</v>
      </c>
      <c r="K19" s="25">
        <f>'onroad_mex 36US3'!AO36</f>
        <v>1195919.1860435747</v>
      </c>
      <c r="L19" s="25">
        <f>'onroad_mex 36US3'!AP36</f>
        <v>239701.94585643863</v>
      </c>
      <c r="M19" s="25">
        <f>'onroad_mex 36US3'!AV36</f>
        <v>27.97357385657055</v>
      </c>
      <c r="N19" s="25">
        <f>'onroad_mex 36US3'!AW36</f>
        <v>18071.835985013386</v>
      </c>
      <c r="O19" s="25">
        <f>'onroad_mex 36US3'!AX36</f>
        <v>334.16841223754739</v>
      </c>
      <c r="P19" s="25">
        <f>'onroad_mex 36US3'!BC36</f>
        <v>21938.562427207398</v>
      </c>
      <c r="Q19" s="25">
        <f>'onroad_mex 36US3'!BM36</f>
        <v>192.6006052960748</v>
      </c>
      <c r="R19" s="25">
        <f>'onroad_mex 36US3'!BN36</f>
        <v>44275.486706279225</v>
      </c>
      <c r="S19" s="25">
        <f>'onroad_mex 36US3'!BO36</f>
        <v>9.6292903093183604</v>
      </c>
      <c r="T19" s="25">
        <f>'onroad_mex 36US3'!BP36</f>
        <v>31837.747567998951</v>
      </c>
      <c r="U19" s="25">
        <f>'onroad_mex 36US3'!BW36</f>
        <v>208669.22677941696</v>
      </c>
      <c r="V19" s="25">
        <f>'onroad_mex 36US3'!BQ36</f>
        <v>0</v>
      </c>
    </row>
    <row r="20" spans="1:22" x14ac:dyDescent="0.25">
      <c r="A20" s="27" t="s">
        <v>429</v>
      </c>
      <c r="B20" s="25">
        <f>'othpt 36US3'!R49</f>
        <v>1200.5891041048935</v>
      </c>
      <c r="C20" s="25">
        <f>'othpt 36US3'!T49</f>
        <v>4609.0267457691989</v>
      </c>
      <c r="D20" s="25"/>
      <c r="E20" s="25">
        <f>'othpt 36US3'!V49</f>
        <v>1746053.178678663</v>
      </c>
      <c r="F20" s="25">
        <f>'othpt 36US3'!AC49</f>
        <v>17527.966621926789</v>
      </c>
      <c r="H20" s="25">
        <f>'othpt 36US3'!AD49</f>
        <v>54.248339604386317</v>
      </c>
      <c r="I20" s="25">
        <f>'othpt 36US3'!AJ49</f>
        <v>79.314448301331069</v>
      </c>
      <c r="J20" s="25">
        <f>'othpt 36US3'!AK49</f>
        <v>28664.392613948123</v>
      </c>
      <c r="K20" s="25">
        <f>'othpt 36US3'!AN49</f>
        <v>1101470.381871369</v>
      </c>
      <c r="L20" s="25">
        <f>'othpt 36US3'!AO49</f>
        <v>122331.42164587369</v>
      </c>
      <c r="M20" s="25">
        <f>'othpt 36US3'!AV49</f>
        <v>2532.445065918952</v>
      </c>
      <c r="N20" s="25">
        <f>'othpt 36US3'!AW49</f>
        <v>8143.0423298724672</v>
      </c>
      <c r="O20" s="25">
        <f>'othpt 36US3'!AX49</f>
        <v>2731.8781272841352</v>
      </c>
      <c r="P20" s="25">
        <f>'othpt 36US3'!BC49</f>
        <v>116353.7514080422</v>
      </c>
      <c r="Q20" s="25">
        <f>'othpt 36US3'!BM49</f>
        <v>17188.161323074273</v>
      </c>
      <c r="R20" s="25">
        <f>'othpt 36US3'!BN49</f>
        <v>23951.666548521218</v>
      </c>
      <c r="S20" s="25">
        <f>'othpt 36US3'!BO49</f>
        <v>1321.9795056582116</v>
      </c>
      <c r="T20" s="25">
        <f>'othpt 36US3'!BP49</f>
        <v>2409526.9480068465</v>
      </c>
      <c r="U20" s="25">
        <f>'othpt 36US3'!BQ49</f>
        <v>41185.555673501585</v>
      </c>
      <c r="V20" s="25">
        <f>'othpt 36US3'!BR49</f>
        <v>19724.019482569009</v>
      </c>
    </row>
    <row r="21" spans="1:22" s="90" customFormat="1" x14ac:dyDescent="0.25">
      <c r="A21" s="90" t="s">
        <v>510</v>
      </c>
      <c r="B21" s="91">
        <f>'canada_ag 36US3'!J17</f>
        <v>414.59879351735754</v>
      </c>
      <c r="C21" s="91">
        <f>'canada_ag 36US3'!L17</f>
        <v>150.68084047764378</v>
      </c>
      <c r="E21" s="91"/>
      <c r="F21" s="91">
        <f>'canada_ag 36US3'!T17</f>
        <v>0</v>
      </c>
      <c r="H21" s="91"/>
      <c r="I21" s="91">
        <f>'canada_ag 36US3'!Z17</f>
        <v>0</v>
      </c>
      <c r="J21" s="91">
        <f>'canada_ag 36US3'!AA17</f>
        <v>600882.88325083943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>
        <f>'canada_ag 36US3'!AH17</f>
        <v>20003.31536940152</v>
      </c>
      <c r="V21" s="91"/>
    </row>
    <row r="22" spans="1:22" s="90" customFormat="1" x14ac:dyDescent="0.25">
      <c r="A22" s="90" t="s">
        <v>511</v>
      </c>
      <c r="B22" s="91">
        <f>'canada_og2D 36US3'!Q10</f>
        <v>0</v>
      </c>
      <c r="C22" s="91">
        <f>'canada_og2D 36US3'!S10</f>
        <v>41171.1769047415</v>
      </c>
      <c r="E22" s="91">
        <f>'canada_og2D 36US3'!U10</f>
        <v>527.3674234301352</v>
      </c>
      <c r="F22" s="91">
        <f>'canada_og2D 36US3'!AB10</f>
        <v>0</v>
      </c>
      <c r="H22" s="91">
        <f>'canada_og2D 36US3'!AC10</f>
        <v>0</v>
      </c>
      <c r="I22" s="91">
        <f>'canada_og2D 36US3'!AI10</f>
        <v>0</v>
      </c>
      <c r="J22" s="91">
        <f>'canada_og2D 36US3'!AJ10</f>
        <v>7.2117958299574996</v>
      </c>
      <c r="K22" s="91">
        <f>'canada_og2D 36US3'!AM10</f>
        <v>1903.9109572055586</v>
      </c>
      <c r="L22" s="91">
        <f>'canada_og2D 36US3'!AN10</f>
        <v>211.54755541021876</v>
      </c>
      <c r="M22" s="91">
        <f>'canada_og2D 36US3'!AU10</f>
        <v>6.8712061323738985E-2</v>
      </c>
      <c r="N22" s="91">
        <f>'canada_og2D 36US3'!AV10</f>
        <v>2.7507745269399267E-3</v>
      </c>
      <c r="O22" s="91">
        <f>'canada_og2D 36US3'!AW10</f>
        <v>4.9667105278367583</v>
      </c>
      <c r="P22" s="91">
        <f>'canada_og2D 36US3'!BB10</f>
        <v>1.6480477824673014E-4</v>
      </c>
      <c r="Q22" s="91">
        <f>'canada_og2D 36US3'!BL10</f>
        <v>16.273871460729261</v>
      </c>
      <c r="R22" s="91">
        <f>'canada_og2D 36US3'!BM10</f>
        <v>1.4889386302066012</v>
      </c>
      <c r="S22" s="91">
        <f>'canada_og2D 36US3'!BN10</f>
        <v>0.50986135951322054</v>
      </c>
      <c r="T22" s="91">
        <f>'canada_og2D 36US3'!BO10</f>
        <v>3714.3587852707847</v>
      </c>
      <c r="U22" s="91">
        <f>'canada_og2D 36US3'!BP10</f>
        <v>144584.53405060156</v>
      </c>
      <c r="V22" s="91">
        <f>'canada_og2D 36US3'!BQ10</f>
        <v>0</v>
      </c>
    </row>
    <row r="23" spans="1:22" s="90" customFormat="1" x14ac:dyDescent="0.25">
      <c r="A23" s="90" t="s">
        <v>519</v>
      </c>
      <c r="B23" s="91">
        <f>ptegu_summer!Q61+ptegu_winter!Q61+ptegu_wintershld!Q61</f>
        <v>15.685218969590665</v>
      </c>
      <c r="C23" s="91">
        <f>ptegu_summer!R61+ptegu_winter!R61+ptegu_wintershld!R61</f>
        <v>657.41963167307051</v>
      </c>
      <c r="D23" s="91"/>
      <c r="E23" s="91">
        <f>ptegu_summer!T61+ptegu_winter!T61+ptegu_wintershld!T61</f>
        <v>427478.41248083627</v>
      </c>
      <c r="F23" s="91">
        <f>ptegu_summer!AA61+ptegu_winter!AA61+ptegu_wintershld!AA61</f>
        <v>17381.391185876178</v>
      </c>
      <c r="G23" s="91">
        <f>ptegu_summer!AB61+ptegu_winter!AB61+ptegu_wintershld!AB61</f>
        <v>3938.6892182482206</v>
      </c>
      <c r="H23" s="91">
        <f>ptegu_summer!AC61+ptegu_winter!AC61+ptegu_wintershld!AC61</f>
        <v>0</v>
      </c>
      <c r="I23" s="91">
        <f>ptegu_summer!AI61+ptegu_winter!AI61+ptegu_wintershld!AI61</f>
        <v>3.3289757586294249</v>
      </c>
      <c r="J23" s="91">
        <f>ptegu_summer!AJ61+ptegu_winter!AJ61+ptegu_wintershld!AJ61</f>
        <v>37021.438750741218</v>
      </c>
      <c r="K23" s="91">
        <f>ptegu_summer!AM61+ptegu_winter!AM61+ptegu_wintershld!AM61</f>
        <v>535269.53000828752</v>
      </c>
      <c r="L23" s="91">
        <f>ptegu_summer!AN61+ptegu_winter!AN61+ptegu_wintershld!AN61</f>
        <v>59474.396553554732</v>
      </c>
      <c r="M23" s="91">
        <f>ptegu_summer!AU61+ptegu_winter!AU61+ptegu_wintershld!AU61</f>
        <v>1513.8572642454619</v>
      </c>
      <c r="N23" s="91">
        <f>ptegu_summer!AV61+ptegu_winter!AV61+ptegu_wintershld!AV61</f>
        <v>5218.3526515176291</v>
      </c>
      <c r="O23" s="91">
        <f>ptegu_summer!AW61+ptegu_winter!AW61+ptegu_wintershld!AW61</f>
        <v>2123.6650126607715</v>
      </c>
      <c r="P23" s="91">
        <f>ptegu_summer!BB61+ptegu_winter!BB61+ptegu_wintershld!BB61</f>
        <v>21168.690884306103</v>
      </c>
      <c r="Q23" s="91">
        <f>ptegu_summer!BL61+ptegu_winter!BL61+ptegu_wintershld!BL61</f>
        <v>5536.308380188033</v>
      </c>
      <c r="R23" s="91">
        <f>ptegu_summer!BM61+ptegu_winter!BM61+ptegu_wintershld!BM61</f>
        <v>11107.966379028996</v>
      </c>
      <c r="S23" s="91">
        <f>ptegu_summer!BN61+ptegu_winter!BN61+ptegu_wintershld!BN61</f>
        <v>212.92108510922003</v>
      </c>
      <c r="T23" s="91">
        <f>ptegu_summer!BO61+ptegu_winter!BO61+ptegu_wintershld!BO61</f>
        <v>634035.62737420551</v>
      </c>
      <c r="U23" s="91">
        <f>ptegu_summer!BP61+ptegu_winter!BP61+ptegu_wintershld!BP61</f>
        <v>3265.1803348787707</v>
      </c>
      <c r="V23" s="91">
        <f>ptegu_summer!BQ61+ptegu_winter!BQ61+ptegu_wintershld!BQ61</f>
        <v>13642.997954177466</v>
      </c>
    </row>
    <row r="24" spans="1:22" x14ac:dyDescent="0.25">
      <c r="A24" s="90" t="s">
        <v>476</v>
      </c>
      <c r="B24" s="91">
        <f>'ptfire-wild'!W61</f>
        <v>32634.778062529022</v>
      </c>
      <c r="C24" s="91">
        <f>'ptfire-wild'!Y61</f>
        <v>17909.301434954141</v>
      </c>
      <c r="D24" s="91"/>
      <c r="E24" s="91">
        <f>'ptfire-wild'!AB61</f>
        <v>6643600.7304637721</v>
      </c>
      <c r="F24" s="91">
        <f>'ptfire-wild'!AI61</f>
        <v>96047.048540746298</v>
      </c>
      <c r="G24" s="91"/>
      <c r="H24" s="91">
        <f>'ptfire-wild'!AK61</f>
        <v>0</v>
      </c>
      <c r="I24" s="91">
        <f>'ptfire-wild'!AQ61</f>
        <v>15116.434055526504</v>
      </c>
      <c r="J24" s="91">
        <f>'ptfire-wild'!AR61</f>
        <v>109089.87327351311</v>
      </c>
      <c r="K24" s="91">
        <f>'ptfire-wild'!AU61</f>
        <v>90028.844037069313</v>
      </c>
      <c r="L24" s="91">
        <f>'ptfire-wild'!AV61</f>
        <v>10003.205270798062</v>
      </c>
      <c r="M24" s="91">
        <f>'ptfire-wild'!BC61</f>
        <v>3384.5489831724349</v>
      </c>
      <c r="N24" s="91">
        <f>'ptfire-wild'!BD61</f>
        <v>41793.723861783081</v>
      </c>
      <c r="O24" s="91">
        <f>'ptfire-wild'!BE61</f>
        <v>7.7753046589574666</v>
      </c>
      <c r="P24" s="91">
        <f>'ptfire-wild'!BJ61</f>
        <v>104423.01986991848</v>
      </c>
      <c r="Q24" s="91">
        <f>'ptfire-wild'!BT61</f>
        <v>31.805983760414939</v>
      </c>
      <c r="R24" s="91">
        <f>'ptfire-wild'!BU61</f>
        <v>3381.9126680892173</v>
      </c>
      <c r="S24" s="91">
        <f>'ptfire-wild'!BV61</f>
        <v>2.0045875556407622</v>
      </c>
      <c r="T24" s="91">
        <f>'ptfire-wild'!BW61</f>
        <v>52719.795196651583</v>
      </c>
      <c r="U24" s="91">
        <f>'ptfire-wild'!BX61</f>
        <v>18631.237325121496</v>
      </c>
      <c r="V24" s="91">
        <f>'ptfire-wild'!BY61</f>
        <v>0</v>
      </c>
    </row>
    <row r="25" spans="1:22" s="90" customFormat="1" x14ac:dyDescent="0.25">
      <c r="A25" s="90" t="s">
        <v>477</v>
      </c>
      <c r="B25" s="91">
        <f>'ptfire-rx'!W61</f>
        <v>34098.844223079599</v>
      </c>
      <c r="C25" s="91">
        <f>'ptfire-rx'!Y61</f>
        <v>18117.306257932676</v>
      </c>
      <c r="D25" s="91"/>
      <c r="E25" s="91">
        <f>'ptfire-rx'!AB61</f>
        <v>7097451.7599981651</v>
      </c>
      <c r="F25" s="91">
        <f>'ptfire-rx'!AI61</f>
        <v>108997.44097157223</v>
      </c>
      <c r="G25" s="91"/>
      <c r="H25" s="91">
        <f>'ptfire-rx'!AK61</f>
        <v>0</v>
      </c>
      <c r="I25" s="91">
        <f>'ptfire-rx'!AQ61</f>
        <v>14762.412402740671</v>
      </c>
      <c r="J25" s="91">
        <f>'ptfire-rx'!AR61</f>
        <v>130893.56000496889</v>
      </c>
      <c r="K25" s="91">
        <f>'ptfire-rx'!AU61</f>
        <v>114748.93036699363</v>
      </c>
      <c r="L25" s="91">
        <f>'ptfire-rx'!AV61</f>
        <v>12749.882945379957</v>
      </c>
      <c r="M25" s="91">
        <f>'ptfire-rx'!BC61</f>
        <v>6616.4541330224929</v>
      </c>
      <c r="N25" s="91">
        <f>'ptfire-rx'!BD61</f>
        <v>34335.790930407507</v>
      </c>
      <c r="O25" s="91">
        <f>'ptfire-rx'!BE61</f>
        <v>14.705369351939757</v>
      </c>
      <c r="P25" s="91">
        <f>'ptfire-rx'!BJ61</f>
        <v>123552.73196828079</v>
      </c>
      <c r="Q25" s="91">
        <f>'ptfire-rx'!BT61</f>
        <v>95.382033130964928</v>
      </c>
      <c r="R25" s="91">
        <f>'ptfire-rx'!BU61</f>
        <v>3448.0551962972918</v>
      </c>
      <c r="S25" s="91">
        <f>'ptfire-rx'!BV61</f>
        <v>2.127410676957243</v>
      </c>
      <c r="T25" s="91">
        <f>'ptfire-rx'!BW61</f>
        <v>58710.443531760218</v>
      </c>
      <c r="U25" s="91">
        <f>'ptfire-rx'!BX61</f>
        <v>19995.506626942919</v>
      </c>
      <c r="V25" s="91">
        <f>'ptfire-rx'!BY61</f>
        <v>0</v>
      </c>
    </row>
    <row r="26" spans="1:22" x14ac:dyDescent="0.25">
      <c r="A26" s="27" t="s">
        <v>443</v>
      </c>
      <c r="B26" s="25">
        <f>'ptfire_othna 36US3'!O59</f>
        <v>236089.38090672993</v>
      </c>
      <c r="C26" s="25">
        <f>'ptfire_othna 36US3'!Q59</f>
        <v>106522.40216780228</v>
      </c>
      <c r="D26" s="25"/>
      <c r="E26" s="25">
        <f>'ptfire_othna 36US3'!S59</f>
        <v>16392758.497551162</v>
      </c>
      <c r="F26" s="25">
        <f>'ptfire_othna 36US3'!Z59</f>
        <v>479632.50833198224</v>
      </c>
      <c r="G26" s="25"/>
      <c r="H26" s="25">
        <f>'ptfire_othna 36US3'!AB59</f>
        <v>0</v>
      </c>
      <c r="I26" s="25">
        <f>'ptfire_othna 36US3'!AH59</f>
        <v>0</v>
      </c>
      <c r="J26" s="25">
        <f>'ptfire_othna 36US3'!AI59</f>
        <v>269565.54914997373</v>
      </c>
      <c r="K26" s="25">
        <f>'ptfire_othna 36US3'!AL59</f>
        <v>587502.43473118113</v>
      </c>
      <c r="L26" s="25">
        <f>'ptfire_othna 36US3'!AM59</f>
        <v>65278.198522693856</v>
      </c>
      <c r="M26" s="25">
        <f>'ptfire_othna 36US3'!AT59</f>
        <v>10674.306252202447</v>
      </c>
      <c r="N26" s="25">
        <f>'ptfire_othna 36US3'!AU59</f>
        <v>58564.265634639545</v>
      </c>
      <c r="O26" s="25">
        <f>'ptfire_othna 36US3'!AV59</f>
        <v>284.312439301962</v>
      </c>
      <c r="P26" s="25">
        <f>'ptfire_othna 36US3'!BA59</f>
        <v>780051.32040862553</v>
      </c>
      <c r="Q26" s="25">
        <f>'ptfire_othna 36US3'!BK59</f>
        <v>963.17862034589223</v>
      </c>
      <c r="R26" s="25">
        <f>'ptfire_othna 36US3'!BL59</f>
        <v>3409.9927163033035</v>
      </c>
      <c r="S26" s="25">
        <f>'ptfire_othna 36US3'!BM59</f>
        <v>23.830786302059163</v>
      </c>
      <c r="T26" s="25">
        <f>'ptfire_othna 36US3'!BN59</f>
        <v>120128.89685678502</v>
      </c>
      <c r="U26" s="25">
        <f>'ptfire_othna 36US3'!BO59</f>
        <v>113026.06218944449</v>
      </c>
      <c r="V26" s="25">
        <f>'ptfire_othna 36US3'!BP59</f>
        <v>0</v>
      </c>
    </row>
    <row r="27" spans="1:22" x14ac:dyDescent="0.25">
      <c r="A27" s="27" t="s">
        <v>217</v>
      </c>
      <c r="B27" s="25">
        <f>ptnonipm!Y61</f>
        <v>3557.3466130207744</v>
      </c>
      <c r="C27" s="25">
        <f>ptnonipm!AA61</f>
        <v>19759.068116993276</v>
      </c>
      <c r="D27" s="25">
        <f>ptnonipm!AD61</f>
        <v>3527.7590778099557</v>
      </c>
      <c r="E27" s="25">
        <f>ptnonipm!AE61</f>
        <v>1436382.1307501739</v>
      </c>
      <c r="F27" s="25">
        <f>ptnonipm!AL61</f>
        <v>10973.97575425023</v>
      </c>
      <c r="G27" s="25">
        <f>ptnonipm!AM61</f>
        <v>18916.118641179099</v>
      </c>
      <c r="H27" s="25">
        <f>ptnonipm!AN61</f>
        <v>0.39875617850824141</v>
      </c>
      <c r="I27" s="25">
        <f>ptnonipm!AT61</f>
        <v>687.55808818813864</v>
      </c>
      <c r="J27" s="25">
        <f>ptnonipm!AU61</f>
        <v>62031.038910804695</v>
      </c>
      <c r="K27" s="25">
        <f>ptnonipm!AX61</f>
        <v>820015.36410730553</v>
      </c>
      <c r="L27" s="25">
        <f>ptnonipm!AY61</f>
        <v>91112.41614334828</v>
      </c>
      <c r="M27" s="25">
        <f>ptnonipm!BF61</f>
        <v>6528.5412564215076</v>
      </c>
      <c r="N27" s="25">
        <f>ptnonipm!BG61</f>
        <v>8937.1109784549299</v>
      </c>
      <c r="O27" s="25">
        <f>ptnonipm!BH61</f>
        <v>4548.9118472462023</v>
      </c>
      <c r="P27" s="25">
        <f>ptnonipm!BM61</f>
        <v>138663.35548920822</v>
      </c>
      <c r="Q27" s="25">
        <f>ptnonipm!BW61</f>
        <v>11404.208156252365</v>
      </c>
      <c r="R27" s="25">
        <f>ptnonipm!BX61</f>
        <v>33366.803503171039</v>
      </c>
      <c r="S27" s="25">
        <f>ptnonipm!BY61</f>
        <v>578.57779853537124</v>
      </c>
      <c r="T27" s="25">
        <f>ptnonipm!BZ61</f>
        <v>535823.71493748203</v>
      </c>
      <c r="U27" s="25">
        <f>ptnonipm!CA61</f>
        <v>130457.92893540398</v>
      </c>
      <c r="V27" s="25">
        <f>ptnonipm!CB61</f>
        <v>1795.9947104797245</v>
      </c>
    </row>
    <row r="28" spans="1:22" x14ac:dyDescent="0.25">
      <c r="A28" s="27" t="s">
        <v>228</v>
      </c>
      <c r="B28" s="25">
        <f>pt_oilgas!Y61</f>
        <v>152.99426599907065</v>
      </c>
      <c r="C28" s="25">
        <f>pt_oilgas!AA61</f>
        <v>2712.4865285259161</v>
      </c>
      <c r="D28" s="25">
        <f>pt_oilgas!AD61</f>
        <v>3.4144620821847647</v>
      </c>
      <c r="E28" s="25">
        <f>pt_oilgas!AE61</f>
        <v>275931.45259199478</v>
      </c>
      <c r="F28" s="25">
        <f>pt_oilgas!AL61</f>
        <v>10940.390444695689</v>
      </c>
      <c r="G28" s="25">
        <f>pt_oilgas!AM61</f>
        <v>5.1081696058678032</v>
      </c>
      <c r="H28" s="25">
        <f>pt_oilgas!AN61</f>
        <v>0</v>
      </c>
      <c r="I28" s="25">
        <f>pt_oilgas!AT61</f>
        <v>5.1791192630680261</v>
      </c>
      <c r="J28" s="25">
        <f>pt_oilgas!AU61</f>
        <v>324.6106725745783</v>
      </c>
      <c r="K28" s="25">
        <f>pt_oilgas!AX61</f>
        <v>408477.02620155422</v>
      </c>
      <c r="L28" s="25">
        <f>pt_oilgas!AY61</f>
        <v>45386.497871749089</v>
      </c>
      <c r="M28" s="25">
        <f>pt_oilgas!BF61</f>
        <v>367.21348919419876</v>
      </c>
      <c r="N28" s="25">
        <f>pt_oilgas!BG61</f>
        <v>1174.4479664719124</v>
      </c>
      <c r="O28" s="25">
        <f>pt_oilgas!BH61</f>
        <v>210.08451377483408</v>
      </c>
      <c r="P28" s="25">
        <f>pt_oilgas!BM61</f>
        <v>937.97563277473682</v>
      </c>
      <c r="Q28" s="25">
        <f>pt_oilgas!BW61</f>
        <v>341.50701757906813</v>
      </c>
      <c r="R28" s="25">
        <f>pt_oilgas!BX61</f>
        <v>1715.3638495173464</v>
      </c>
      <c r="S28" s="25">
        <f>pt_oilgas!BY61</f>
        <v>67.086367536762538</v>
      </c>
      <c r="T28" s="25">
        <f>pt_oilgas!BZ61</f>
        <v>65432.735074587872</v>
      </c>
      <c r="U28" s="25">
        <f>pt_oilgas!CA61</f>
        <v>84795.892052116804</v>
      </c>
      <c r="V28" s="25">
        <f>pt_oilgas!CB61</f>
        <v>5.030839485761756E-2</v>
      </c>
    </row>
    <row r="29" spans="1:22" x14ac:dyDescent="0.25">
      <c r="A29" s="27" t="s">
        <v>358</v>
      </c>
      <c r="B29" s="25">
        <f>rail!V61</f>
        <v>489.60403238918144</v>
      </c>
      <c r="C29" s="25">
        <f>rail!X61</f>
        <v>47.406442621923226</v>
      </c>
      <c r="D29" s="25"/>
      <c r="E29" s="25">
        <f>rail!AA61</f>
        <v>106276.71953218608</v>
      </c>
      <c r="F29" s="25">
        <f>rail!AH61</f>
        <v>793.76632692263354</v>
      </c>
      <c r="G29" s="25"/>
      <c r="H29" s="25">
        <f>rail!AI61</f>
        <v>3763.4672390824658</v>
      </c>
      <c r="I29" s="25">
        <f>rail!AO61</f>
        <v>32.748539057137066</v>
      </c>
      <c r="J29" s="25">
        <f>rail!AP61</f>
        <v>331.28857058252441</v>
      </c>
      <c r="K29" s="25">
        <f>rail!AS61</f>
        <v>423389.99759511062</v>
      </c>
      <c r="L29" s="25">
        <f>rail!AT61</f>
        <v>43279.872823178142</v>
      </c>
      <c r="M29" s="25">
        <f>rail!BA61</f>
        <v>2.5440438740310123</v>
      </c>
      <c r="N29" s="25">
        <f>rail!BB61</f>
        <v>9570.5698563164151</v>
      </c>
      <c r="O29" s="25">
        <f>rail!BC61</f>
        <v>3.2514113442473351</v>
      </c>
      <c r="P29" s="25">
        <f>rail!BH61</f>
        <v>402.85335303261843</v>
      </c>
      <c r="Q29" s="25">
        <f>rail!BR61</f>
        <v>0</v>
      </c>
      <c r="R29" s="25">
        <f>rail!BS61</f>
        <v>36.609412055407184</v>
      </c>
      <c r="S29" s="25">
        <f>rail!BT61</f>
        <v>4.9639933917109136E-2</v>
      </c>
      <c r="T29" s="25">
        <f>rail!BU61</f>
        <v>461.45490253271817</v>
      </c>
      <c r="U29" s="25">
        <f>rail!BV61</f>
        <v>4192.9654398901275</v>
      </c>
      <c r="V29" s="25">
        <f>rail!BW61</f>
        <v>0</v>
      </c>
    </row>
    <row r="30" spans="1:22" x14ac:dyDescent="0.25">
      <c r="A30" s="27" t="s">
        <v>218</v>
      </c>
      <c r="B30" s="25">
        <f>rwc!V61</f>
        <v>58083.836705679612</v>
      </c>
      <c r="C30" s="25">
        <f>rwc!X61</f>
        <v>15796.727442689056</v>
      </c>
      <c r="D30" s="25"/>
      <c r="E30" s="25">
        <f>rwc!AA61</f>
        <v>2248776.0292563173</v>
      </c>
      <c r="F30" s="25">
        <f>rwc!AH61</f>
        <v>19659.060505099696</v>
      </c>
      <c r="H30" s="25">
        <f>rwc!AI61</f>
        <v>0</v>
      </c>
      <c r="I30" s="25">
        <f>rwc!AO61</f>
        <v>2864.7868997127671</v>
      </c>
      <c r="J30" s="25">
        <f>rwc!AP61</f>
        <v>16953.755225406552</v>
      </c>
      <c r="K30" s="25">
        <f>rwc!AS61</f>
        <v>33858.849661605826</v>
      </c>
      <c r="L30" s="25">
        <f>rwc!AT61</f>
        <v>3762.0945464541678</v>
      </c>
      <c r="M30" s="25">
        <f>rwc!BA61</f>
        <v>915.54832885230928</v>
      </c>
      <c r="N30" s="25">
        <f>rwc!BB61</f>
        <v>17230.217261828799</v>
      </c>
      <c r="O30" s="25">
        <f>rwc!BC61</f>
        <v>27.790673446365432</v>
      </c>
      <c r="P30" s="25">
        <f>rwc!BH61</f>
        <v>910.22289255144949</v>
      </c>
      <c r="Q30" s="25">
        <f>rwc!BR61</f>
        <v>104.9869939335988</v>
      </c>
      <c r="R30" s="25">
        <f>rwc!BS61</f>
        <v>1266.0196432179991</v>
      </c>
      <c r="S30" s="25">
        <f>rwc!BT61</f>
        <v>0</v>
      </c>
      <c r="T30" s="25">
        <f>rwc!BU61</f>
        <v>7832.3004010090735</v>
      </c>
      <c r="U30" s="25">
        <f>rwc!BV61</f>
        <v>1772.1942664068924</v>
      </c>
      <c r="V30" s="25">
        <f>rwc!BW61</f>
        <v>0</v>
      </c>
    </row>
    <row r="31" spans="1:22" s="90" customFormat="1" x14ac:dyDescent="0.25">
      <c r="A31" s="90" t="s">
        <v>498</v>
      </c>
      <c r="B31" s="91">
        <f>solvents!S61</f>
        <v>121.51066543040263</v>
      </c>
      <c r="C31" s="91">
        <f>solvents!U61</f>
        <v>6067.4293506109498</v>
      </c>
      <c r="E31" s="91">
        <f>solvents!W61</f>
        <v>0</v>
      </c>
      <c r="F31" s="91">
        <f>solvents!AD61</f>
        <v>0</v>
      </c>
      <c r="H31" s="91">
        <f>solvents!AE61</f>
        <v>0</v>
      </c>
      <c r="I31" s="91">
        <f>solvents!AK61</f>
        <v>4134.648254196275</v>
      </c>
      <c r="J31" s="91"/>
      <c r="K31" s="91">
        <f>solvents!AM61</f>
        <v>0</v>
      </c>
      <c r="L31" s="91">
        <f>solvents!AN61</f>
        <v>0</v>
      </c>
      <c r="M31" s="91">
        <f>solvents!AU61</f>
        <v>0</v>
      </c>
      <c r="N31" s="91">
        <f>solvents!AV61</f>
        <v>0</v>
      </c>
      <c r="O31" s="91">
        <f>solvents!AW61</f>
        <v>0</v>
      </c>
      <c r="P31" s="91">
        <f>solvents!BB61</f>
        <v>0</v>
      </c>
      <c r="Q31" s="91">
        <f>solvents!BL61</f>
        <v>0</v>
      </c>
      <c r="R31" s="91">
        <f>solvents!BM61</f>
        <v>0</v>
      </c>
      <c r="S31" s="91">
        <f>solvents!BN61</f>
        <v>0</v>
      </c>
      <c r="T31" s="91">
        <f>solvents!BO61</f>
        <v>0</v>
      </c>
      <c r="U31" s="91">
        <f>solvents!BP61</f>
        <v>859849.6022379041</v>
      </c>
      <c r="V31" s="91">
        <f>solvents!BQ61</f>
        <v>0</v>
      </c>
    </row>
    <row r="32" spans="1:22" x14ac:dyDescent="0.25">
      <c r="A32" s="25" t="s">
        <v>430</v>
      </c>
      <c r="B32" s="25"/>
      <c r="C32" s="25"/>
      <c r="D32" s="31">
        <v>188748</v>
      </c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</row>
    <row r="33" spans="1:22" x14ac:dyDescent="0.25">
      <c r="A33" s="32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2"/>
      <c r="U33" s="32"/>
      <c r="V33" s="32"/>
    </row>
    <row r="34" spans="1:22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</row>
    <row r="35" spans="1:22" x14ac:dyDescent="0.25">
      <c r="A35" s="33" t="s">
        <v>221</v>
      </c>
      <c r="B35" s="25">
        <f>SUM(B3:B32)</f>
        <v>784408.40835965704</v>
      </c>
      <c r="C35" s="25">
        <f t="shared" ref="C35:V35" si="0">SUM(C3:C32)</f>
        <v>371908.25080076489</v>
      </c>
      <c r="D35" s="25">
        <f t="shared" si="0"/>
        <v>192316.5623246507</v>
      </c>
      <c r="E35" s="25">
        <f t="shared" si="0"/>
        <v>84465172.863195688</v>
      </c>
      <c r="F35" s="25">
        <f t="shared" si="0"/>
        <v>2138858.4417981766</v>
      </c>
      <c r="G35" s="25">
        <f t="shared" si="0"/>
        <v>24854.509724141804</v>
      </c>
      <c r="H35" s="25">
        <f t="shared" si="0"/>
        <v>57560.010165783933</v>
      </c>
      <c r="I35" s="25">
        <f t="shared" si="0"/>
        <v>52322.749713525147</v>
      </c>
      <c r="J35" s="25">
        <f t="shared" si="0"/>
        <v>5923618.9219491305</v>
      </c>
      <c r="K35" s="25">
        <f t="shared" si="0"/>
        <v>13562057.407532787</v>
      </c>
      <c r="L35" s="25">
        <f t="shared" si="0"/>
        <v>1546593.0479288227</v>
      </c>
      <c r="M35" s="25">
        <f t="shared" si="0"/>
        <v>58489.10149718132</v>
      </c>
      <c r="N35" s="25">
        <f t="shared" si="0"/>
        <v>368827.976037163</v>
      </c>
      <c r="O35" s="25">
        <f t="shared" si="0"/>
        <v>62871.118551236752</v>
      </c>
      <c r="P35" s="25">
        <f t="shared" si="0"/>
        <v>8121891.1777823418</v>
      </c>
      <c r="Q35" s="25">
        <f t="shared" si="0"/>
        <v>244798.15024040468</v>
      </c>
      <c r="R35" s="25">
        <f t="shared" si="0"/>
        <v>172759.64586540469</v>
      </c>
      <c r="S35" s="25">
        <f t="shared" si="0"/>
        <v>6694.5720710917976</v>
      </c>
      <c r="T35" s="25">
        <f t="shared" si="0"/>
        <v>4387090.9295684723</v>
      </c>
      <c r="U35" s="25">
        <f t="shared" si="0"/>
        <v>3850376.1695646928</v>
      </c>
      <c r="V35" s="25">
        <f t="shared" si="0"/>
        <v>36442.740200419947</v>
      </c>
    </row>
    <row r="36" spans="1:22" x14ac:dyDescent="0.25">
      <c r="A36" s="30" t="s">
        <v>222</v>
      </c>
      <c r="B36" s="25">
        <v>466436</v>
      </c>
      <c r="C36" s="25">
        <v>200939</v>
      </c>
      <c r="D36" s="25">
        <v>188785</v>
      </c>
      <c r="E36" s="25">
        <v>49899755</v>
      </c>
      <c r="F36" s="25">
        <v>1391888</v>
      </c>
      <c r="G36" s="25">
        <v>1995</v>
      </c>
      <c r="H36" s="25">
        <v>40939</v>
      </c>
      <c r="I36" s="25">
        <v>21398</v>
      </c>
      <c r="J36" s="25">
        <v>5233699</v>
      </c>
      <c r="K36" s="25">
        <v>8029041</v>
      </c>
      <c r="L36" s="25">
        <v>948256</v>
      </c>
      <c r="M36" s="25">
        <v>24152</v>
      </c>
      <c r="N36" s="25">
        <v>179463</v>
      </c>
      <c r="O36" s="25">
        <v>52894</v>
      </c>
      <c r="P36" s="25">
        <v>6817612</v>
      </c>
      <c r="Q36" s="25">
        <v>209033</v>
      </c>
      <c r="R36" s="25">
        <v>84684</v>
      </c>
      <c r="S36" s="25">
        <v>4477</v>
      </c>
      <c r="T36" s="25">
        <v>269933</v>
      </c>
      <c r="U36" s="25">
        <v>3423354</v>
      </c>
      <c r="V36" s="25">
        <v>1280</v>
      </c>
    </row>
    <row r="37" spans="1:22" s="90" customFormat="1" x14ac:dyDescent="0.25">
      <c r="A37" s="30" t="s">
        <v>457</v>
      </c>
      <c r="B37" s="91">
        <f t="shared" ref="B37:V37" si="1">B9</f>
        <v>476.01191409692194</v>
      </c>
      <c r="C37" s="91">
        <f t="shared" si="1"/>
        <v>31.557259187318067</v>
      </c>
      <c r="D37" s="91">
        <f t="shared" si="1"/>
        <v>0</v>
      </c>
      <c r="E37" s="91">
        <f t="shared" si="1"/>
        <v>32209.699333641045</v>
      </c>
      <c r="F37" s="91">
        <f t="shared" si="1"/>
        <v>263.93516785463788</v>
      </c>
      <c r="G37" s="91">
        <f t="shared" si="1"/>
        <v>0</v>
      </c>
      <c r="H37" s="91">
        <f t="shared" si="1"/>
        <v>1255.6937577001997</v>
      </c>
      <c r="I37" s="91">
        <f t="shared" si="1"/>
        <v>16.787688753821595</v>
      </c>
      <c r="J37" s="91">
        <f t="shared" si="1"/>
        <v>83.937118321786826</v>
      </c>
      <c r="K37" s="91">
        <f t="shared" si="1"/>
        <v>141265.50983607597</v>
      </c>
      <c r="L37" s="91">
        <f t="shared" si="1"/>
        <v>14440.474585785143</v>
      </c>
      <c r="M37" s="91">
        <f t="shared" si="1"/>
        <v>0.87385707481006492</v>
      </c>
      <c r="N37" s="91">
        <f t="shared" si="1"/>
        <v>3290.4705744076418</v>
      </c>
      <c r="O37" s="91">
        <f t="shared" si="1"/>
        <v>1.1193464071231427</v>
      </c>
      <c r="P37" s="91">
        <f t="shared" si="1"/>
        <v>140.02287642316585</v>
      </c>
      <c r="Q37" s="91">
        <f t="shared" si="1"/>
        <v>3.017553387677261E-2</v>
      </c>
      <c r="R37" s="91">
        <f t="shared" si="1"/>
        <v>12.587589497098586</v>
      </c>
      <c r="S37" s="91">
        <f t="shared" si="1"/>
        <v>1.7050878445087778E-2</v>
      </c>
      <c r="T37" s="91">
        <f t="shared" si="1"/>
        <v>445.320087648813</v>
      </c>
      <c r="U37" s="91">
        <f t="shared" si="1"/>
        <v>937.62412623551302</v>
      </c>
      <c r="V37" s="91">
        <f t="shared" si="1"/>
        <v>0</v>
      </c>
    </row>
    <row r="38" spans="1:22" x14ac:dyDescent="0.25">
      <c r="A38" s="30" t="s">
        <v>381</v>
      </c>
      <c r="B38" s="25">
        <f t="shared" ref="B38:V38" si="2">B10</f>
        <v>7346.7846954324768</v>
      </c>
      <c r="C38" s="25">
        <f t="shared" si="2"/>
        <v>544.31026677824229</v>
      </c>
      <c r="D38" s="25">
        <f t="shared" si="2"/>
        <v>0</v>
      </c>
      <c r="E38" s="25">
        <f t="shared" si="2"/>
        <v>253475.15201042494</v>
      </c>
      <c r="F38" s="25">
        <f t="shared" si="2"/>
        <v>4278.8126914233035</v>
      </c>
      <c r="G38" s="25">
        <f t="shared" si="2"/>
        <v>0</v>
      </c>
      <c r="H38" s="25">
        <f t="shared" si="2"/>
        <v>15313.402105203104</v>
      </c>
      <c r="I38" s="25">
        <f t="shared" si="2"/>
        <v>255.12304491469118</v>
      </c>
      <c r="J38" s="25">
        <f t="shared" si="2"/>
        <v>1006.2970783398921</v>
      </c>
      <c r="K38" s="25">
        <f t="shared" si="2"/>
        <v>1725399.0892949547</v>
      </c>
      <c r="L38" s="25">
        <f t="shared" si="2"/>
        <v>176575.55481000585</v>
      </c>
      <c r="M38" s="25">
        <f t="shared" si="2"/>
        <v>5.430139960582351</v>
      </c>
      <c r="N38" s="25">
        <f t="shared" si="2"/>
        <v>24598.515627706849</v>
      </c>
      <c r="O38" s="25">
        <f t="shared" si="2"/>
        <v>53.024676819250132</v>
      </c>
      <c r="P38" s="25">
        <f t="shared" si="2"/>
        <v>7286.4714532633734</v>
      </c>
      <c r="Q38" s="25">
        <f t="shared" si="2"/>
        <v>201.07890088118651</v>
      </c>
      <c r="R38" s="25">
        <f t="shared" si="2"/>
        <v>7201.5576900552851</v>
      </c>
      <c r="S38" s="25">
        <f t="shared" si="2"/>
        <v>8.4518890883677464</v>
      </c>
      <c r="T38" s="25">
        <f t="shared" si="2"/>
        <v>236648.14728207065</v>
      </c>
      <c r="U38" s="25">
        <f t="shared" si="2"/>
        <v>14546.189805702255</v>
      </c>
      <c r="V38" s="25">
        <f t="shared" si="2"/>
        <v>0</v>
      </c>
    </row>
    <row r="39" spans="1:22" s="90" customFormat="1" x14ac:dyDescent="0.25">
      <c r="A39" s="30" t="s">
        <v>442</v>
      </c>
      <c r="B39" s="91">
        <f t="shared" ref="B39:V39" si="3">B7</f>
        <v>2414.3494862075513</v>
      </c>
      <c r="C39" s="91">
        <f t="shared" si="3"/>
        <v>194.99407228606111</v>
      </c>
      <c r="D39" s="91">
        <f t="shared" si="3"/>
        <v>0</v>
      </c>
      <c r="E39" s="91">
        <f t="shared" si="3"/>
        <v>262635.1603941677</v>
      </c>
      <c r="F39" s="91">
        <f t="shared" si="3"/>
        <v>940.60554251792553</v>
      </c>
      <c r="G39" s="91">
        <f t="shared" si="3"/>
        <v>0</v>
      </c>
      <c r="H39" s="91">
        <f t="shared" si="3"/>
        <v>0</v>
      </c>
      <c r="I39" s="91">
        <f t="shared" si="3"/>
        <v>4.0026222939144068E-2</v>
      </c>
      <c r="J39" s="91">
        <f t="shared" si="3"/>
        <v>51275.558841438542</v>
      </c>
      <c r="K39" s="91">
        <f t="shared" si="3"/>
        <v>9214.6055582256977</v>
      </c>
      <c r="L39" s="91">
        <f t="shared" si="3"/>
        <v>1023.8453759650967</v>
      </c>
      <c r="M39" s="91">
        <f t="shared" si="3"/>
        <v>2713.9572001804663</v>
      </c>
      <c r="N39" s="91">
        <f t="shared" si="3"/>
        <v>3327.498657109822</v>
      </c>
      <c r="O39" s="91">
        <f t="shared" si="3"/>
        <v>2.4744336453270241</v>
      </c>
      <c r="P39" s="91">
        <f t="shared" si="3"/>
        <v>11737.820775988333</v>
      </c>
      <c r="Q39" s="91">
        <f t="shared" si="3"/>
        <v>3.7116473678293769</v>
      </c>
      <c r="R39" s="91">
        <f t="shared" si="3"/>
        <v>482.4162025170383</v>
      </c>
      <c r="S39" s="91">
        <f t="shared" si="3"/>
        <v>0.24744341992383007</v>
      </c>
      <c r="T39" s="91">
        <f t="shared" si="3"/>
        <v>3694.088009408405</v>
      </c>
      <c r="U39" s="91">
        <f t="shared" si="3"/>
        <v>604.97222233328182</v>
      </c>
      <c r="V39" s="91">
        <f t="shared" si="3"/>
        <v>0</v>
      </c>
    </row>
    <row r="40" spans="1:22" x14ac:dyDescent="0.25">
      <c r="A40" s="31" t="s">
        <v>376</v>
      </c>
      <c r="B40" s="25">
        <f t="shared" ref="B40:V40" si="4">B23</f>
        <v>15.685218969590665</v>
      </c>
      <c r="C40" s="25">
        <f t="shared" si="4"/>
        <v>657.41963167307051</v>
      </c>
      <c r="D40" s="25">
        <f t="shared" si="4"/>
        <v>0</v>
      </c>
      <c r="E40" s="25">
        <f t="shared" si="4"/>
        <v>427478.41248083627</v>
      </c>
      <c r="F40" s="25">
        <f t="shared" si="4"/>
        <v>17381.391185876178</v>
      </c>
      <c r="G40" s="25">
        <f t="shared" si="4"/>
        <v>3938.6892182482206</v>
      </c>
      <c r="H40" s="25">
        <f t="shared" si="4"/>
        <v>0</v>
      </c>
      <c r="I40" s="25">
        <f t="shared" si="4"/>
        <v>3.3289757586294249</v>
      </c>
      <c r="J40" s="25">
        <f t="shared" si="4"/>
        <v>37021.438750741218</v>
      </c>
      <c r="K40" s="25">
        <f t="shared" si="4"/>
        <v>535269.53000828752</v>
      </c>
      <c r="L40" s="25">
        <f t="shared" si="4"/>
        <v>59474.396553554732</v>
      </c>
      <c r="M40" s="25">
        <f t="shared" si="4"/>
        <v>1513.8572642454619</v>
      </c>
      <c r="N40" s="25">
        <f t="shared" si="4"/>
        <v>5218.3526515176291</v>
      </c>
      <c r="O40" s="25">
        <f t="shared" si="4"/>
        <v>2123.6650126607715</v>
      </c>
      <c r="P40" s="25">
        <f t="shared" si="4"/>
        <v>21168.690884306103</v>
      </c>
      <c r="Q40" s="25">
        <f t="shared" si="4"/>
        <v>5536.308380188033</v>
      </c>
      <c r="R40" s="25">
        <f t="shared" si="4"/>
        <v>11107.966379028996</v>
      </c>
      <c r="S40" s="25">
        <f t="shared" si="4"/>
        <v>212.92108510922003</v>
      </c>
      <c r="T40" s="25">
        <f t="shared" si="4"/>
        <v>634035.62737420551</v>
      </c>
      <c r="U40" s="25">
        <f t="shared" si="4"/>
        <v>3265.1803348787707</v>
      </c>
      <c r="V40" s="25">
        <f t="shared" si="4"/>
        <v>13642.997954177466</v>
      </c>
    </row>
    <row r="41" spans="1:22" x14ac:dyDescent="0.25">
      <c r="A41" s="89" t="s">
        <v>372</v>
      </c>
      <c r="B41" s="91">
        <f>B27</f>
        <v>3557.3466130207744</v>
      </c>
      <c r="C41" s="91">
        <f t="shared" ref="C41:V41" si="5">C27</f>
        <v>19759.068116993276</v>
      </c>
      <c r="D41" s="91">
        <f t="shared" si="5"/>
        <v>3527.7590778099557</v>
      </c>
      <c r="E41" s="91">
        <f t="shared" si="5"/>
        <v>1436382.1307501739</v>
      </c>
      <c r="F41" s="91">
        <f t="shared" si="5"/>
        <v>10973.97575425023</v>
      </c>
      <c r="G41" s="91">
        <f t="shared" si="5"/>
        <v>18916.118641179099</v>
      </c>
      <c r="H41" s="91">
        <f t="shared" si="5"/>
        <v>0.39875617850824141</v>
      </c>
      <c r="I41" s="91">
        <f t="shared" si="5"/>
        <v>687.55808818813864</v>
      </c>
      <c r="J41" s="91">
        <f t="shared" si="5"/>
        <v>62031.038910804695</v>
      </c>
      <c r="K41" s="91">
        <f t="shared" si="5"/>
        <v>820015.36410730553</v>
      </c>
      <c r="L41" s="91">
        <f t="shared" si="5"/>
        <v>91112.41614334828</v>
      </c>
      <c r="M41" s="91">
        <f t="shared" si="5"/>
        <v>6528.5412564215076</v>
      </c>
      <c r="N41" s="91">
        <f t="shared" si="5"/>
        <v>8937.1109784549299</v>
      </c>
      <c r="O41" s="91">
        <f t="shared" si="5"/>
        <v>4548.9118472462023</v>
      </c>
      <c r="P41" s="91">
        <f t="shared" si="5"/>
        <v>138663.35548920822</v>
      </c>
      <c r="Q41" s="91">
        <f t="shared" si="5"/>
        <v>11404.208156252365</v>
      </c>
      <c r="R41" s="91">
        <f t="shared" si="5"/>
        <v>33366.803503171039</v>
      </c>
      <c r="S41" s="91">
        <f t="shared" si="5"/>
        <v>578.57779853537124</v>
      </c>
      <c r="T41" s="91">
        <f t="shared" si="5"/>
        <v>535823.71493748203</v>
      </c>
      <c r="U41" s="91">
        <f t="shared" si="5"/>
        <v>130457.92893540398</v>
      </c>
      <c r="V41" s="91">
        <f t="shared" si="5"/>
        <v>1795.9947104797245</v>
      </c>
    </row>
    <row r="42" spans="1:22" x14ac:dyDescent="0.25">
      <c r="A42" s="30" t="s">
        <v>373</v>
      </c>
      <c r="B42" s="25">
        <f>B28</f>
        <v>152.99426599907065</v>
      </c>
      <c r="C42" s="91">
        <f t="shared" ref="C42:V42" si="6">C28</f>
        <v>2712.4865285259161</v>
      </c>
      <c r="D42" s="91">
        <f t="shared" si="6"/>
        <v>3.4144620821847647</v>
      </c>
      <c r="E42" s="91">
        <f t="shared" si="6"/>
        <v>275931.45259199478</v>
      </c>
      <c r="F42" s="91">
        <f t="shared" si="6"/>
        <v>10940.390444695689</v>
      </c>
      <c r="G42" s="91">
        <f t="shared" si="6"/>
        <v>5.1081696058678032</v>
      </c>
      <c r="H42" s="91">
        <f t="shared" si="6"/>
        <v>0</v>
      </c>
      <c r="I42" s="91">
        <f t="shared" si="6"/>
        <v>5.1791192630680261</v>
      </c>
      <c r="J42" s="91">
        <f t="shared" si="6"/>
        <v>324.6106725745783</v>
      </c>
      <c r="K42" s="91">
        <f t="shared" si="6"/>
        <v>408477.02620155422</v>
      </c>
      <c r="L42" s="91">
        <f t="shared" si="6"/>
        <v>45386.497871749089</v>
      </c>
      <c r="M42" s="91">
        <f t="shared" si="6"/>
        <v>367.21348919419876</v>
      </c>
      <c r="N42" s="91">
        <f t="shared" si="6"/>
        <v>1174.4479664719124</v>
      </c>
      <c r="O42" s="91">
        <f t="shared" si="6"/>
        <v>210.08451377483408</v>
      </c>
      <c r="P42" s="91">
        <f t="shared" si="6"/>
        <v>937.97563277473682</v>
      </c>
      <c r="Q42" s="91">
        <f t="shared" si="6"/>
        <v>341.50701757906813</v>
      </c>
      <c r="R42" s="91">
        <f t="shared" si="6"/>
        <v>1715.3638495173464</v>
      </c>
      <c r="S42" s="91">
        <f t="shared" si="6"/>
        <v>67.086367536762538</v>
      </c>
      <c r="T42" s="91">
        <f t="shared" si="6"/>
        <v>65432.735074587872</v>
      </c>
      <c r="U42" s="91">
        <f t="shared" si="6"/>
        <v>84795.892052116804</v>
      </c>
      <c r="V42" s="91">
        <f t="shared" si="6"/>
        <v>5.030839485761756E-2</v>
      </c>
    </row>
    <row r="43" spans="1:22" x14ac:dyDescent="0.25">
      <c r="A43" s="30" t="s">
        <v>375</v>
      </c>
      <c r="B43" s="25">
        <f t="shared" ref="B43:V43" si="7">B20</f>
        <v>1200.5891041048935</v>
      </c>
      <c r="C43" s="25">
        <f t="shared" si="7"/>
        <v>4609.0267457691989</v>
      </c>
      <c r="D43" s="25">
        <f t="shared" si="7"/>
        <v>0</v>
      </c>
      <c r="E43" s="25">
        <f t="shared" si="7"/>
        <v>1746053.178678663</v>
      </c>
      <c r="F43" s="25">
        <f t="shared" si="7"/>
        <v>17527.966621926789</v>
      </c>
      <c r="G43" s="25">
        <f t="shared" si="7"/>
        <v>0</v>
      </c>
      <c r="H43" s="25">
        <f t="shared" si="7"/>
        <v>54.248339604386317</v>
      </c>
      <c r="I43" s="25">
        <f t="shared" si="7"/>
        <v>79.314448301331069</v>
      </c>
      <c r="J43" s="25">
        <f t="shared" si="7"/>
        <v>28664.392613948123</v>
      </c>
      <c r="K43" s="25">
        <f t="shared" si="7"/>
        <v>1101470.381871369</v>
      </c>
      <c r="L43" s="25">
        <f t="shared" si="7"/>
        <v>122331.42164587369</v>
      </c>
      <c r="M43" s="25">
        <f t="shared" si="7"/>
        <v>2532.445065918952</v>
      </c>
      <c r="N43" s="25">
        <f t="shared" si="7"/>
        <v>8143.0423298724672</v>
      </c>
      <c r="O43" s="25">
        <f t="shared" si="7"/>
        <v>2731.8781272841352</v>
      </c>
      <c r="P43" s="25">
        <f t="shared" si="7"/>
        <v>116353.7514080422</v>
      </c>
      <c r="Q43" s="25">
        <f t="shared" si="7"/>
        <v>17188.161323074273</v>
      </c>
      <c r="R43" s="25">
        <f t="shared" si="7"/>
        <v>23951.666548521218</v>
      </c>
      <c r="S43" s="25">
        <f t="shared" si="7"/>
        <v>1321.9795056582116</v>
      </c>
      <c r="T43" s="25">
        <f t="shared" si="7"/>
        <v>2409526.9480068465</v>
      </c>
      <c r="U43" s="25">
        <f t="shared" si="7"/>
        <v>41185.555673501585</v>
      </c>
      <c r="V43" s="25">
        <f t="shared" si="7"/>
        <v>19724.019482569009</v>
      </c>
    </row>
    <row r="44" spans="1:22" x14ac:dyDescent="0.25">
      <c r="A44" s="25" t="s">
        <v>444</v>
      </c>
      <c r="B44" s="25">
        <f>B24+B26+B25</f>
        <v>302823.00319233857</v>
      </c>
      <c r="C44" s="91">
        <f t="shared" ref="C44:V44" si="8">C24+C26+C25</f>
        <v>142549.00986068911</v>
      </c>
      <c r="D44" s="91">
        <f t="shared" si="8"/>
        <v>0</v>
      </c>
      <c r="E44" s="91">
        <f t="shared" si="8"/>
        <v>30133810.9880131</v>
      </c>
      <c r="F44" s="91">
        <f t="shared" si="8"/>
        <v>684676.9978443007</v>
      </c>
      <c r="G44" s="91">
        <f t="shared" si="8"/>
        <v>0</v>
      </c>
      <c r="H44" s="91">
        <f t="shared" si="8"/>
        <v>0</v>
      </c>
      <c r="I44" s="91">
        <f t="shared" si="8"/>
        <v>29878.846458267173</v>
      </c>
      <c r="J44" s="91">
        <f t="shared" si="8"/>
        <v>509548.98242845573</v>
      </c>
      <c r="K44" s="91">
        <f t="shared" si="8"/>
        <v>792280.20913524413</v>
      </c>
      <c r="L44" s="91">
        <f t="shared" si="8"/>
        <v>88031.286738871873</v>
      </c>
      <c r="M44" s="91">
        <f t="shared" si="8"/>
        <v>20675.309368397375</v>
      </c>
      <c r="N44" s="91">
        <f t="shared" si="8"/>
        <v>134693.78042683014</v>
      </c>
      <c r="O44" s="91">
        <f t="shared" si="8"/>
        <v>306.79311331285919</v>
      </c>
      <c r="P44" s="91">
        <f t="shared" si="8"/>
        <v>1008027.0722468247</v>
      </c>
      <c r="Q44" s="91">
        <f t="shared" si="8"/>
        <v>1090.366637237272</v>
      </c>
      <c r="R44" s="91">
        <f t="shared" si="8"/>
        <v>10239.960580689813</v>
      </c>
      <c r="S44" s="91">
        <f t="shared" si="8"/>
        <v>27.962784534657168</v>
      </c>
      <c r="T44" s="91">
        <f t="shared" si="8"/>
        <v>231559.13558519681</v>
      </c>
      <c r="U44" s="91">
        <f t="shared" si="8"/>
        <v>151652.80614150892</v>
      </c>
      <c r="V44" s="91">
        <f t="shared" si="8"/>
        <v>0</v>
      </c>
    </row>
    <row r="45" spans="1:22" x14ac:dyDescent="0.25">
      <c r="A45" s="33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</row>
    <row r="46" spans="1:22" x14ac:dyDescent="0.25">
      <c r="A46" s="33" t="s">
        <v>223</v>
      </c>
      <c r="B46" s="25">
        <f>SUM(B36:B44)</f>
        <v>784422.76449016982</v>
      </c>
      <c r="C46" s="91">
        <f t="shared" ref="C46:V46" si="9">SUM(C36:C44)</f>
        <v>371996.87248190219</v>
      </c>
      <c r="D46" s="91">
        <f t="shared" si="9"/>
        <v>192316.17353989213</v>
      </c>
      <c r="E46" s="91">
        <f t="shared" si="9"/>
        <v>84467731.174253002</v>
      </c>
      <c r="F46" s="91">
        <f t="shared" si="9"/>
        <v>2138872.0752528459</v>
      </c>
      <c r="G46" s="91">
        <f t="shared" si="9"/>
        <v>24854.916029033186</v>
      </c>
      <c r="H46" s="91">
        <f t="shared" si="9"/>
        <v>57562.742958686205</v>
      </c>
      <c r="I46" s="91">
        <f t="shared" si="9"/>
        <v>52324.177849669788</v>
      </c>
      <c r="J46" s="91">
        <f t="shared" si="9"/>
        <v>5923655.2564146249</v>
      </c>
      <c r="K46" s="91">
        <f t="shared" si="9"/>
        <v>13562432.716013016</v>
      </c>
      <c r="L46" s="91">
        <f t="shared" si="9"/>
        <v>1546631.8937251538</v>
      </c>
      <c r="M46" s="91">
        <f t="shared" si="9"/>
        <v>58489.627641393352</v>
      </c>
      <c r="N46" s="91">
        <f t="shared" si="9"/>
        <v>368846.21921237139</v>
      </c>
      <c r="O46" s="91">
        <f t="shared" si="9"/>
        <v>62871.951071150506</v>
      </c>
      <c r="P46" s="91">
        <f t="shared" si="9"/>
        <v>8121927.1607668307</v>
      </c>
      <c r="Q46" s="91">
        <f t="shared" si="9"/>
        <v>244798.37223811395</v>
      </c>
      <c r="R46" s="91">
        <f t="shared" si="9"/>
        <v>172762.32234299782</v>
      </c>
      <c r="S46" s="91">
        <f t="shared" si="9"/>
        <v>6694.2439247609591</v>
      </c>
      <c r="T46" s="91">
        <f t="shared" si="9"/>
        <v>4387098.7163574472</v>
      </c>
      <c r="U46" s="91">
        <f t="shared" si="9"/>
        <v>3850800.1492916807</v>
      </c>
      <c r="V46" s="91">
        <f t="shared" si="9"/>
        <v>36443.062455621053</v>
      </c>
    </row>
    <row r="47" spans="1:22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</row>
    <row r="48" spans="1:22" x14ac:dyDescent="0.25">
      <c r="A48" s="25" t="s">
        <v>224</v>
      </c>
      <c r="B48" s="29">
        <f t="shared" ref="B48:V48" si="10">(B46-B35)/B46</f>
        <v>1.8301522039727107E-5</v>
      </c>
      <c r="C48" s="29">
        <f t="shared" si="10"/>
        <v>2.3823232853016253E-4</v>
      </c>
      <c r="D48" s="29">
        <f t="shared" si="10"/>
        <v>-2.021591587518537E-6</v>
      </c>
      <c r="E48" s="29">
        <f t="shared" si="10"/>
        <v>3.0287436654793059E-5</v>
      </c>
      <c r="F48" s="29">
        <f t="shared" si="10"/>
        <v>6.3741328090672582E-6</v>
      </c>
      <c r="G48" s="29">
        <f t="shared" si="10"/>
        <v>1.6347063530880129E-5</v>
      </c>
      <c r="H48" s="29">
        <f t="shared" si="10"/>
        <v>4.74750291909051E-5</v>
      </c>
      <c r="I48" s="29">
        <f t="shared" si="10"/>
        <v>2.7294000657671928E-5</v>
      </c>
      <c r="J48" s="29">
        <f t="shared" si="10"/>
        <v>6.1337913706293813E-6</v>
      </c>
      <c r="K48" s="29">
        <f t="shared" si="10"/>
        <v>2.7672651956172E-5</v>
      </c>
      <c r="L48" s="29">
        <f t="shared" si="10"/>
        <v>2.5116381272535636E-5</v>
      </c>
      <c r="M48" s="29">
        <f t="shared" si="10"/>
        <v>8.9955131063176878E-6</v>
      </c>
      <c r="N48" s="29">
        <f t="shared" si="10"/>
        <v>4.9460111716341158E-5</v>
      </c>
      <c r="O48" s="29">
        <f t="shared" si="10"/>
        <v>1.3241515486170093E-5</v>
      </c>
      <c r="P48" s="29">
        <f t="shared" si="10"/>
        <v>4.4303505530862996E-6</v>
      </c>
      <c r="Q48" s="29">
        <f t="shared" si="10"/>
        <v>9.0685941759253312E-7</v>
      </c>
      <c r="R48" s="29">
        <f t="shared" si="10"/>
        <v>1.5492252922041312E-5</v>
      </c>
      <c r="S48" s="29">
        <f t="shared" si="10"/>
        <v>-4.9019177449565837E-5</v>
      </c>
      <c r="T48" s="29">
        <f t="shared" si="10"/>
        <v>1.774929054104781E-6</v>
      </c>
      <c r="U48" s="29">
        <f t="shared" si="10"/>
        <v>1.1010172186315047E-4</v>
      </c>
      <c r="V48" s="29">
        <f t="shared" si="10"/>
        <v>8.8427036421274941E-6</v>
      </c>
    </row>
    <row r="49" spans="1:28" x14ac:dyDescent="0.25">
      <c r="B49" s="6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</row>
    <row r="50" spans="1:28" x14ac:dyDescent="0.25">
      <c r="A50" s="32"/>
      <c r="B50" s="25">
        <f t="shared" ref="B50:V50" si="11">+B46-B35</f>
        <v>14.35613051278051</v>
      </c>
      <c r="C50" s="25">
        <f t="shared" si="11"/>
        <v>88.621681137301493</v>
      </c>
      <c r="D50" s="25">
        <f t="shared" si="11"/>
        <v>-0.38878475857200101</v>
      </c>
      <c r="E50" s="25">
        <f t="shared" si="11"/>
        <v>2558.3110573142767</v>
      </c>
      <c r="F50" s="25">
        <f t="shared" si="11"/>
        <v>13.633454669266939</v>
      </c>
      <c r="G50" s="25">
        <f t="shared" si="11"/>
        <v>0.40630489138129633</v>
      </c>
      <c r="H50" s="25">
        <f t="shared" si="11"/>
        <v>2.7327929022721946</v>
      </c>
      <c r="I50" s="25">
        <f t="shared" si="11"/>
        <v>1.4281361446410301</v>
      </c>
      <c r="J50" s="25">
        <f t="shared" si="11"/>
        <v>36.334465494379401</v>
      </c>
      <c r="K50" s="25">
        <f t="shared" si="11"/>
        <v>375.30848022922873</v>
      </c>
      <c r="L50" s="25">
        <f t="shared" si="11"/>
        <v>38.845796331064776</v>
      </c>
      <c r="M50" s="25">
        <f t="shared" si="11"/>
        <v>0.52614421203179518</v>
      </c>
      <c r="N50" s="25">
        <f t="shared" si="11"/>
        <v>18.24317520839395</v>
      </c>
      <c r="O50" s="25">
        <f t="shared" si="11"/>
        <v>0.83251991375436774</v>
      </c>
      <c r="P50" s="25">
        <f t="shared" si="11"/>
        <v>35.98298448882997</v>
      </c>
      <c r="Q50" s="25">
        <f t="shared" si="11"/>
        <v>0.22199770927545615</v>
      </c>
      <c r="R50" s="25">
        <f t="shared" si="11"/>
        <v>2.6764775931369513</v>
      </c>
      <c r="S50" s="25">
        <f t="shared" si="11"/>
        <v>-0.3281463308385355</v>
      </c>
      <c r="T50" s="25">
        <f t="shared" si="11"/>
        <v>7.7867889748886228</v>
      </c>
      <c r="U50" s="25">
        <f t="shared" si="11"/>
        <v>423.9797269878909</v>
      </c>
      <c r="V50" s="25">
        <f t="shared" si="11"/>
        <v>0.3222552011066</v>
      </c>
    </row>
    <row r="52" spans="1:28" x14ac:dyDescent="0.25"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</row>
    <row r="53" spans="1:28" x14ac:dyDescent="0.25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</row>
    <row r="54" spans="1:28" x14ac:dyDescent="0.25"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</row>
    <row r="55" spans="1:28" x14ac:dyDescent="0.25"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</row>
    <row r="56" spans="1:28" x14ac:dyDescent="0.25"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</row>
    <row r="58" spans="1:28" x14ac:dyDescent="0.25"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</row>
    <row r="59" spans="1:28" x14ac:dyDescent="0.25"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x14ac:dyDescent="0.25"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</row>
    <row r="61" spans="1:28" x14ac:dyDescent="0.25"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</row>
    <row r="62" spans="1:28" x14ac:dyDescent="0.25">
      <c r="B62" s="59"/>
      <c r="C62" s="59"/>
      <c r="E62" s="59"/>
      <c r="F62" s="59"/>
      <c r="H62" s="59"/>
      <c r="K62" s="59"/>
      <c r="L62" s="59"/>
      <c r="W62" s="59"/>
    </row>
    <row r="63" spans="1:28" x14ac:dyDescent="0.25"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</row>
    <row r="64" spans="1:28" x14ac:dyDescent="0.25"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</row>
    <row r="65" spans="2:28" x14ac:dyDescent="0.25"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</row>
    <row r="66" spans="2:28" x14ac:dyDescent="0.25"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</row>
    <row r="67" spans="2:28" x14ac:dyDescent="0.25"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</row>
    <row r="68" spans="2:28" x14ac:dyDescent="0.25"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</row>
    <row r="69" spans="2:28" x14ac:dyDescent="0.25"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</row>
    <row r="70" spans="2:28" x14ac:dyDescent="0.25"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</row>
    <row r="71" spans="2:28" x14ac:dyDescent="0.25"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</row>
    <row r="72" spans="2:28" x14ac:dyDescent="0.25"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</row>
    <row r="73" spans="2:28" x14ac:dyDescent="0.25"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</row>
    <row r="74" spans="2:28" x14ac:dyDescent="0.25"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</row>
    <row r="75" spans="2:28" x14ac:dyDescent="0.25"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</row>
    <row r="76" spans="2:28" x14ac:dyDescent="0.25"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</row>
    <row r="77" spans="2:28" x14ac:dyDescent="0.25"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</row>
    <row r="78" spans="2:28" x14ac:dyDescent="0.25"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</row>
    <row r="79" spans="2:28" x14ac:dyDescent="0.25"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</row>
    <row r="80" spans="2:28" x14ac:dyDescent="0.25"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</row>
    <row r="81" spans="2:28" x14ac:dyDescent="0.25"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</row>
    <row r="82" spans="2:28" x14ac:dyDescent="0.25"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</row>
    <row r="83" spans="2:28" x14ac:dyDescent="0.25"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</row>
    <row r="84" spans="2:28" x14ac:dyDescent="0.25"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</row>
    <row r="85" spans="2:28" x14ac:dyDescent="0.25"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</row>
    <row r="86" spans="2:28" x14ac:dyDescent="0.25"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</row>
    <row r="87" spans="2:28" x14ac:dyDescent="0.25"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</row>
    <row r="88" spans="2:28" x14ac:dyDescent="0.25"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</row>
    <row r="89" spans="2:28" x14ac:dyDescent="0.25"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</row>
    <row r="90" spans="2:28" x14ac:dyDescent="0.25"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</row>
    <row r="91" spans="2:28" x14ac:dyDescent="0.25"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</row>
    <row r="92" spans="2:28" x14ac:dyDescent="0.25"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</row>
    <row r="93" spans="2:28" x14ac:dyDescent="0.25"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</row>
    <row r="94" spans="2:28" x14ac:dyDescent="0.25"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</row>
    <row r="95" spans="2:28" x14ac:dyDescent="0.25"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</row>
    <row r="96" spans="2:28" x14ac:dyDescent="0.25"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</row>
    <row r="97" spans="2:28" x14ac:dyDescent="0.25"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</row>
    <row r="98" spans="2:28" x14ac:dyDescent="0.25"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</row>
    <row r="99" spans="2:28" x14ac:dyDescent="0.25"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</row>
    <row r="100" spans="2:28" x14ac:dyDescent="0.25"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</row>
    <row r="101" spans="2:28" x14ac:dyDescent="0.25"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</row>
    <row r="102" spans="2:28" x14ac:dyDescent="0.25"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</row>
    <row r="103" spans="2:28" x14ac:dyDescent="0.25"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</row>
    <row r="104" spans="2:28" x14ac:dyDescent="0.25"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</row>
    <row r="105" spans="2:28" x14ac:dyDescent="0.25"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</row>
    <row r="106" spans="2:28" x14ac:dyDescent="0.25"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</row>
    <row r="107" spans="2:28" x14ac:dyDescent="0.25"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</row>
    <row r="108" spans="2:28" x14ac:dyDescent="0.25"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</row>
    <row r="109" spans="2:28" x14ac:dyDescent="0.25"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</row>
    <row r="110" spans="2:28" x14ac:dyDescent="0.25"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</row>
    <row r="111" spans="2:28" x14ac:dyDescent="0.25"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</row>
    <row r="112" spans="2:28" x14ac:dyDescent="0.25"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</row>
    <row r="113" spans="2:28" x14ac:dyDescent="0.25"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</row>
    <row r="114" spans="2:28" x14ac:dyDescent="0.25"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</row>
    <row r="115" spans="2:28" x14ac:dyDescent="0.25"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</row>
    <row r="116" spans="2:28" x14ac:dyDescent="0.25"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</row>
    <row r="117" spans="2:28" x14ac:dyDescent="0.25"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</row>
    <row r="118" spans="2:28" x14ac:dyDescent="0.25"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</row>
    <row r="119" spans="2:28" x14ac:dyDescent="0.25"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</row>
    <row r="120" spans="2:28" x14ac:dyDescent="0.25"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</row>
    <row r="121" spans="2:28" x14ac:dyDescent="0.25"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</row>
    <row r="122" spans="2:28" x14ac:dyDescent="0.25"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</row>
    <row r="123" spans="2:28" x14ac:dyDescent="0.25"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</row>
    <row r="124" spans="2:28" x14ac:dyDescent="0.25"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</row>
    <row r="125" spans="2:28" x14ac:dyDescent="0.25"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</row>
    <row r="126" spans="2:28" x14ac:dyDescent="0.25"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</row>
    <row r="127" spans="2:28" x14ac:dyDescent="0.25"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</row>
    <row r="128" spans="2:28" x14ac:dyDescent="0.25"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</row>
    <row r="129" spans="2:28" x14ac:dyDescent="0.25"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</row>
    <row r="130" spans="2:28" x14ac:dyDescent="0.25"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</row>
    <row r="131" spans="2:28" x14ac:dyDescent="0.25"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</row>
    <row r="132" spans="2:28" x14ac:dyDescent="0.25"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</row>
    <row r="133" spans="2:28" x14ac:dyDescent="0.25"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</row>
    <row r="134" spans="2:28" x14ac:dyDescent="0.25"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</row>
    <row r="135" spans="2:28" x14ac:dyDescent="0.25"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</row>
    <row r="136" spans="2:28" x14ac:dyDescent="0.25"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</row>
    <row r="137" spans="2:28" x14ac:dyDescent="0.25"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</row>
    <row r="138" spans="2:28" x14ac:dyDescent="0.25"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</row>
    <row r="139" spans="2:28" x14ac:dyDescent="0.25"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</row>
    <row r="140" spans="2:28" x14ac:dyDescent="0.25"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</row>
    <row r="141" spans="2:28" x14ac:dyDescent="0.25"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</row>
    <row r="142" spans="2:28" x14ac:dyDescent="0.25"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</row>
    <row r="143" spans="2:28" x14ac:dyDescent="0.25"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</row>
    <row r="144" spans="2:28" x14ac:dyDescent="0.25"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</row>
    <row r="145" spans="2:28" x14ac:dyDescent="0.25"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</row>
    <row r="146" spans="2:28" x14ac:dyDescent="0.25"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</row>
    <row r="147" spans="2:28" x14ac:dyDescent="0.25"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</row>
    <row r="148" spans="2:28" x14ac:dyDescent="0.25"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</row>
    <row r="149" spans="2:28" x14ac:dyDescent="0.25"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</row>
    <row r="150" spans="2:28" x14ac:dyDescent="0.25"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</row>
    <row r="151" spans="2:28" x14ac:dyDescent="0.25"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</row>
    <row r="152" spans="2:28" x14ac:dyDescent="0.25"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</row>
    <row r="153" spans="2:28" x14ac:dyDescent="0.25"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</row>
    <row r="154" spans="2:28" x14ac:dyDescent="0.25"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</row>
    <row r="155" spans="2:28" x14ac:dyDescent="0.25"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</row>
    <row r="156" spans="2:28" x14ac:dyDescent="0.25"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</row>
    <row r="157" spans="2:28" x14ac:dyDescent="0.25"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</row>
    <row r="158" spans="2:28" x14ac:dyDescent="0.25"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</row>
    <row r="159" spans="2:28" x14ac:dyDescent="0.25"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</row>
    <row r="160" spans="2:28" x14ac:dyDescent="0.25"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</row>
    <row r="161" spans="2:28" x14ac:dyDescent="0.25"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</row>
    <row r="162" spans="2:28" x14ac:dyDescent="0.25"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</row>
    <row r="163" spans="2:28" x14ac:dyDescent="0.25"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</row>
    <row r="164" spans="2:28" x14ac:dyDescent="0.25"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</row>
    <row r="165" spans="2:28" x14ac:dyDescent="0.25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</row>
    <row r="166" spans="2:28" x14ac:dyDescent="0.25"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</row>
    <row r="167" spans="2:28" x14ac:dyDescent="0.25"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</row>
    <row r="168" spans="2:28" x14ac:dyDescent="0.25"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</row>
    <row r="169" spans="2:28" x14ac:dyDescent="0.25"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</row>
    <row r="170" spans="2:28" x14ac:dyDescent="0.25"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</row>
    <row r="171" spans="2:28" x14ac:dyDescent="0.25"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</row>
    <row r="172" spans="2:28" x14ac:dyDescent="0.25"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</row>
    <row r="173" spans="2:28" x14ac:dyDescent="0.25"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</row>
    <row r="174" spans="2:28" x14ac:dyDescent="0.25"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</row>
    <row r="175" spans="2:28" x14ac:dyDescent="0.25"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</row>
    <row r="176" spans="2:28" x14ac:dyDescent="0.25"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</row>
    <row r="177" spans="2:28" x14ac:dyDescent="0.25"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</row>
    <row r="178" spans="2:28" x14ac:dyDescent="0.25"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</row>
    <row r="179" spans="2:28" x14ac:dyDescent="0.25"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</row>
    <row r="180" spans="2:28" x14ac:dyDescent="0.25"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</row>
    <row r="181" spans="2:28" x14ac:dyDescent="0.25"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</row>
    <row r="182" spans="2:28" x14ac:dyDescent="0.25"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</row>
    <row r="183" spans="2:28" x14ac:dyDescent="0.25"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</row>
    <row r="184" spans="2:28" x14ac:dyDescent="0.25"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</row>
    <row r="185" spans="2:28" x14ac:dyDescent="0.25"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</row>
    <row r="186" spans="2:28" x14ac:dyDescent="0.25"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</row>
    <row r="187" spans="2:28" x14ac:dyDescent="0.25"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</row>
    <row r="188" spans="2:28" x14ac:dyDescent="0.25"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</row>
    <row r="189" spans="2:28" x14ac:dyDescent="0.25"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</row>
    <row r="190" spans="2:28" x14ac:dyDescent="0.25"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</row>
    <row r="191" spans="2:28" x14ac:dyDescent="0.25"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</row>
    <row r="192" spans="2:28" x14ac:dyDescent="0.25"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</row>
    <row r="193" spans="2:28" x14ac:dyDescent="0.25"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</row>
    <row r="194" spans="2:28" x14ac:dyDescent="0.25"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</row>
    <row r="195" spans="2:28" x14ac:dyDescent="0.25"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</row>
    <row r="196" spans="2:28" x14ac:dyDescent="0.25"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</row>
    <row r="197" spans="2:28" x14ac:dyDescent="0.25"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</row>
    <row r="198" spans="2:28" x14ac:dyDescent="0.25"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</row>
    <row r="199" spans="2:28" x14ac:dyDescent="0.25"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</row>
    <row r="200" spans="2:28" x14ac:dyDescent="0.25"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</row>
    <row r="201" spans="2:28" x14ac:dyDescent="0.25"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</row>
    <row r="202" spans="2:28" x14ac:dyDescent="0.25"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</row>
    <row r="203" spans="2:28" x14ac:dyDescent="0.25"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</row>
    <row r="204" spans="2:28" x14ac:dyDescent="0.25"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</row>
    <row r="205" spans="2:28" x14ac:dyDescent="0.25"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</row>
    <row r="206" spans="2:28" x14ac:dyDescent="0.25"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</row>
    <row r="207" spans="2:28" x14ac:dyDescent="0.25"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</row>
    <row r="208" spans="2:28" x14ac:dyDescent="0.25"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</row>
    <row r="209" spans="2:28" x14ac:dyDescent="0.25"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</row>
    <row r="210" spans="2:28" x14ac:dyDescent="0.25"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</row>
    <row r="211" spans="2:28" x14ac:dyDescent="0.25"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</row>
    <row r="212" spans="2:28" x14ac:dyDescent="0.25"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</row>
    <row r="213" spans="2:28" x14ac:dyDescent="0.25"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</row>
    <row r="214" spans="2:28" x14ac:dyDescent="0.25"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</row>
    <row r="215" spans="2:28" x14ac:dyDescent="0.25"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</row>
    <row r="216" spans="2:28" x14ac:dyDescent="0.25"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</row>
    <row r="217" spans="2:28" x14ac:dyDescent="0.25"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</row>
    <row r="218" spans="2:28" x14ac:dyDescent="0.25"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</row>
    <row r="219" spans="2:28" x14ac:dyDescent="0.25"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</row>
    <row r="220" spans="2:28" x14ac:dyDescent="0.25"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</row>
    <row r="221" spans="2:28" x14ac:dyDescent="0.25"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</row>
    <row r="222" spans="2:28" x14ac:dyDescent="0.25"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</row>
    <row r="223" spans="2:28" x14ac:dyDescent="0.25"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</row>
    <row r="224" spans="2:28" x14ac:dyDescent="0.25"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</row>
    <row r="225" spans="2:28" x14ac:dyDescent="0.25"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</row>
    <row r="226" spans="2:28" x14ac:dyDescent="0.25"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</row>
    <row r="227" spans="2:28" x14ac:dyDescent="0.25"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</row>
    <row r="228" spans="2:28" x14ac:dyDescent="0.25"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</row>
    <row r="229" spans="2:28" x14ac:dyDescent="0.25"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</row>
    <row r="230" spans="2:28" x14ac:dyDescent="0.25"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</row>
    <row r="231" spans="2:28" x14ac:dyDescent="0.25"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</row>
    <row r="232" spans="2:28" x14ac:dyDescent="0.25"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</row>
    <row r="233" spans="2:28" x14ac:dyDescent="0.25"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</row>
    <row r="234" spans="2:28" x14ac:dyDescent="0.25"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</row>
    <row r="235" spans="2:28" x14ac:dyDescent="0.25"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</row>
    <row r="236" spans="2:28" x14ac:dyDescent="0.25"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</row>
    <row r="237" spans="2:28" x14ac:dyDescent="0.25"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</row>
    <row r="238" spans="2:28" x14ac:dyDescent="0.25"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</row>
    <row r="239" spans="2:28" x14ac:dyDescent="0.25"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</row>
    <row r="240" spans="2:28" x14ac:dyDescent="0.25"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</row>
    <row r="241" spans="2:28" x14ac:dyDescent="0.25"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</row>
    <row r="242" spans="2:28" x14ac:dyDescent="0.25"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</row>
    <row r="243" spans="2:28" x14ac:dyDescent="0.25"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</row>
    <row r="244" spans="2:28" x14ac:dyDescent="0.25"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</row>
    <row r="245" spans="2:28" x14ac:dyDescent="0.25"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</row>
    <row r="246" spans="2:28" x14ac:dyDescent="0.25"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</row>
    <row r="247" spans="2:28" x14ac:dyDescent="0.25"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</row>
    <row r="248" spans="2:28" x14ac:dyDescent="0.25"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</row>
    <row r="249" spans="2:28" x14ac:dyDescent="0.25"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</row>
    <row r="250" spans="2:28" x14ac:dyDescent="0.25"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</row>
    <row r="251" spans="2:28" x14ac:dyDescent="0.25"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</row>
    <row r="252" spans="2:28" x14ac:dyDescent="0.25"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</row>
    <row r="253" spans="2:28" x14ac:dyDescent="0.25"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</row>
    <row r="254" spans="2:28" x14ac:dyDescent="0.25"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</row>
    <row r="255" spans="2:28" x14ac:dyDescent="0.25"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</row>
    <row r="256" spans="2:28" x14ac:dyDescent="0.25"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</row>
    <row r="257" spans="2:28" x14ac:dyDescent="0.25"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</row>
    <row r="258" spans="2:28" x14ac:dyDescent="0.25"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</row>
    <row r="259" spans="2:28" x14ac:dyDescent="0.25"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</row>
    <row r="260" spans="2:28" x14ac:dyDescent="0.25"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</row>
    <row r="261" spans="2:28" x14ac:dyDescent="0.25"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</row>
    <row r="262" spans="2:28" x14ac:dyDescent="0.25"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</row>
    <row r="263" spans="2:28" x14ac:dyDescent="0.25"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</row>
    <row r="264" spans="2:28" x14ac:dyDescent="0.25"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</row>
    <row r="265" spans="2:28" x14ac:dyDescent="0.25"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</row>
    <row r="266" spans="2:28" x14ac:dyDescent="0.25"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</row>
    <row r="267" spans="2:28" x14ac:dyDescent="0.25"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</row>
    <row r="268" spans="2:28" x14ac:dyDescent="0.25"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</row>
    <row r="269" spans="2:28" x14ac:dyDescent="0.25"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</row>
    <row r="270" spans="2:28" x14ac:dyDescent="0.25"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</row>
    <row r="271" spans="2:28" x14ac:dyDescent="0.25"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</row>
    <row r="272" spans="2:28" x14ac:dyDescent="0.25"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</row>
    <row r="273" spans="2:28" x14ac:dyDescent="0.25"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</row>
    <row r="274" spans="2:28" x14ac:dyDescent="0.25"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</row>
    <row r="275" spans="2:28" x14ac:dyDescent="0.25"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</row>
    <row r="276" spans="2:28" x14ac:dyDescent="0.25"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</row>
    <row r="277" spans="2:28" x14ac:dyDescent="0.25"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</row>
    <row r="278" spans="2:28" x14ac:dyDescent="0.25"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</row>
    <row r="279" spans="2:28" x14ac:dyDescent="0.25"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</row>
    <row r="280" spans="2:28" x14ac:dyDescent="0.25"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</row>
    <row r="281" spans="2:28" x14ac:dyDescent="0.25"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</row>
    <row r="282" spans="2:28" x14ac:dyDescent="0.25"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</row>
    <row r="283" spans="2:28" x14ac:dyDescent="0.25"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</row>
    <row r="284" spans="2:28" x14ac:dyDescent="0.25"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</row>
    <row r="285" spans="2:28" x14ac:dyDescent="0.25"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</row>
    <row r="286" spans="2:28" x14ac:dyDescent="0.25"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</row>
    <row r="287" spans="2:28" x14ac:dyDescent="0.25"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</row>
    <row r="288" spans="2:28" x14ac:dyDescent="0.25"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</row>
    <row r="289" spans="2:28" x14ac:dyDescent="0.25"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</row>
    <row r="290" spans="2:28" x14ac:dyDescent="0.25"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</row>
    <row r="291" spans="2:28" x14ac:dyDescent="0.25"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</row>
    <row r="292" spans="2:28" x14ac:dyDescent="0.25"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</row>
    <row r="293" spans="2:28" x14ac:dyDescent="0.25"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</row>
    <row r="294" spans="2:28" x14ac:dyDescent="0.25"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</row>
    <row r="295" spans="2:28" x14ac:dyDescent="0.25"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</row>
    <row r="296" spans="2:28" x14ac:dyDescent="0.25"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</row>
    <row r="297" spans="2:28" x14ac:dyDescent="0.25"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</row>
    <row r="298" spans="2:28" x14ac:dyDescent="0.25"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</row>
    <row r="299" spans="2:28" x14ac:dyDescent="0.25"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</row>
    <row r="300" spans="2:28" x14ac:dyDescent="0.25"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</row>
    <row r="301" spans="2:28" x14ac:dyDescent="0.25"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</row>
    <row r="302" spans="2:28" x14ac:dyDescent="0.25"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</row>
    <row r="303" spans="2:28" x14ac:dyDescent="0.25"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</row>
    <row r="304" spans="2:28" x14ac:dyDescent="0.25"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</row>
    <row r="305" spans="2:28" x14ac:dyDescent="0.25"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</row>
    <row r="306" spans="2:28" x14ac:dyDescent="0.25"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</row>
    <row r="307" spans="2:28" x14ac:dyDescent="0.25"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</row>
    <row r="308" spans="2:28" x14ac:dyDescent="0.25"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</row>
    <row r="309" spans="2:28" x14ac:dyDescent="0.25"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</row>
    <row r="310" spans="2:28" x14ac:dyDescent="0.25"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</row>
    <row r="311" spans="2:28" x14ac:dyDescent="0.25"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</row>
    <row r="312" spans="2:28" x14ac:dyDescent="0.25"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</row>
    <row r="313" spans="2:28" x14ac:dyDescent="0.25"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</row>
    <row r="314" spans="2:28" x14ac:dyDescent="0.25"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</row>
    <row r="315" spans="2:28" x14ac:dyDescent="0.25"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</row>
    <row r="316" spans="2:28" x14ac:dyDescent="0.25"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</row>
    <row r="317" spans="2:28" x14ac:dyDescent="0.25"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</row>
    <row r="318" spans="2:28" x14ac:dyDescent="0.25"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</row>
    <row r="319" spans="2:28" x14ac:dyDescent="0.25"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</row>
    <row r="320" spans="2:28" x14ac:dyDescent="0.25"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</row>
    <row r="321" spans="2:28" x14ac:dyDescent="0.25"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</row>
    <row r="322" spans="2:28" x14ac:dyDescent="0.25"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</row>
    <row r="323" spans="2:28" x14ac:dyDescent="0.25"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</row>
    <row r="324" spans="2:28" x14ac:dyDescent="0.25"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</row>
    <row r="325" spans="2:28" x14ac:dyDescent="0.25"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</row>
    <row r="326" spans="2:28" x14ac:dyDescent="0.25"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</row>
    <row r="327" spans="2:28" x14ac:dyDescent="0.25"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</row>
    <row r="328" spans="2:28" x14ac:dyDescent="0.25"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</row>
    <row r="329" spans="2:28" x14ac:dyDescent="0.25"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</row>
    <row r="330" spans="2:28" x14ac:dyDescent="0.25"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</row>
    <row r="331" spans="2:28" x14ac:dyDescent="0.25"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</row>
    <row r="332" spans="2:28" x14ac:dyDescent="0.25"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</row>
    <row r="333" spans="2:28" x14ac:dyDescent="0.25"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</row>
    <row r="334" spans="2:28" x14ac:dyDescent="0.25"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</row>
    <row r="335" spans="2:28" x14ac:dyDescent="0.25"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</row>
    <row r="336" spans="2:28" x14ac:dyDescent="0.25"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</row>
    <row r="337" spans="2:28" x14ac:dyDescent="0.25"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</row>
    <row r="338" spans="2:28" x14ac:dyDescent="0.25"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</row>
    <row r="339" spans="2:28" x14ac:dyDescent="0.25"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</row>
    <row r="340" spans="2:28" x14ac:dyDescent="0.25"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</row>
    <row r="341" spans="2:28" x14ac:dyDescent="0.25"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</row>
    <row r="342" spans="2:28" x14ac:dyDescent="0.25"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</row>
    <row r="343" spans="2:28" x14ac:dyDescent="0.25"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</row>
    <row r="344" spans="2:28" x14ac:dyDescent="0.25"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</row>
    <row r="345" spans="2:28" x14ac:dyDescent="0.25"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</row>
    <row r="346" spans="2:28" x14ac:dyDescent="0.25"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</row>
    <row r="347" spans="2:28" x14ac:dyDescent="0.25"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</row>
    <row r="348" spans="2:28" x14ac:dyDescent="0.25"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</row>
    <row r="349" spans="2:28" x14ac:dyDescent="0.25"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</row>
    <row r="350" spans="2:28" x14ac:dyDescent="0.25"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</row>
    <row r="351" spans="2:28" x14ac:dyDescent="0.25"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</row>
    <row r="352" spans="2:28" x14ac:dyDescent="0.25"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</row>
    <row r="353" spans="2:28" x14ac:dyDescent="0.25"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</row>
    <row r="354" spans="2:28" x14ac:dyDescent="0.25"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</row>
    <row r="355" spans="2:28" x14ac:dyDescent="0.25"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</row>
    <row r="356" spans="2:28" x14ac:dyDescent="0.25"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</row>
    <row r="357" spans="2:28" x14ac:dyDescent="0.25"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</row>
    <row r="358" spans="2:28" x14ac:dyDescent="0.25"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</row>
    <row r="359" spans="2:28" x14ac:dyDescent="0.25"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</row>
    <row r="360" spans="2:28" x14ac:dyDescent="0.25"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</row>
    <row r="361" spans="2:28" x14ac:dyDescent="0.25"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</row>
    <row r="362" spans="2:28" x14ac:dyDescent="0.25"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</row>
    <row r="363" spans="2:28" x14ac:dyDescent="0.25"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</row>
    <row r="364" spans="2:28" x14ac:dyDescent="0.25"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</row>
    <row r="365" spans="2:28" x14ac:dyDescent="0.25"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</row>
    <row r="366" spans="2:28" x14ac:dyDescent="0.25"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</row>
    <row r="367" spans="2:28" x14ac:dyDescent="0.25"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</row>
    <row r="368" spans="2:28" x14ac:dyDescent="0.25"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</row>
    <row r="369" spans="2:28" x14ac:dyDescent="0.25"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</row>
    <row r="370" spans="2:28" x14ac:dyDescent="0.25"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</row>
    <row r="371" spans="2:28" x14ac:dyDescent="0.25"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</row>
    <row r="372" spans="2:28" x14ac:dyDescent="0.25"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</row>
    <row r="373" spans="2:28" x14ac:dyDescent="0.25"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</row>
    <row r="374" spans="2:28" x14ac:dyDescent="0.25"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</row>
    <row r="375" spans="2:28" x14ac:dyDescent="0.25"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</row>
    <row r="376" spans="2:28" x14ac:dyDescent="0.25"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</row>
    <row r="377" spans="2:28" x14ac:dyDescent="0.25"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</row>
    <row r="378" spans="2:28" x14ac:dyDescent="0.25"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</row>
    <row r="379" spans="2:28" x14ac:dyDescent="0.25"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</row>
    <row r="380" spans="2:28" x14ac:dyDescent="0.25"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</row>
    <row r="381" spans="2:28" x14ac:dyDescent="0.25"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</row>
    <row r="382" spans="2:28" x14ac:dyDescent="0.25"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</row>
    <row r="383" spans="2:28" x14ac:dyDescent="0.25"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</row>
    <row r="384" spans="2:28" x14ac:dyDescent="0.25"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</row>
    <row r="385" spans="2:28" x14ac:dyDescent="0.25"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</row>
    <row r="386" spans="2:28" x14ac:dyDescent="0.25"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</row>
    <row r="387" spans="2:28" x14ac:dyDescent="0.25"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</row>
    <row r="388" spans="2:28" x14ac:dyDescent="0.25"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</row>
    <row r="389" spans="2:28" x14ac:dyDescent="0.25"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</row>
    <row r="390" spans="2:28" x14ac:dyDescent="0.25"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</row>
    <row r="391" spans="2:28" x14ac:dyDescent="0.25"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</row>
    <row r="392" spans="2:28" x14ac:dyDescent="0.25"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</row>
    <row r="393" spans="2:28" x14ac:dyDescent="0.25"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</row>
    <row r="394" spans="2:28" x14ac:dyDescent="0.25"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</row>
    <row r="395" spans="2:28" x14ac:dyDescent="0.25"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</row>
    <row r="396" spans="2:28" x14ac:dyDescent="0.25"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</row>
    <row r="397" spans="2:28" x14ac:dyDescent="0.25"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</row>
    <row r="398" spans="2:28" x14ac:dyDescent="0.25"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</row>
    <row r="399" spans="2:28" x14ac:dyDescent="0.25"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</row>
    <row r="400" spans="2:28" x14ac:dyDescent="0.25"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</row>
    <row r="401" spans="2:28" x14ac:dyDescent="0.25"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</row>
    <row r="402" spans="2:28" x14ac:dyDescent="0.25"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</row>
    <row r="403" spans="2:28" x14ac:dyDescent="0.25"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</row>
    <row r="404" spans="2:28" x14ac:dyDescent="0.25"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</row>
    <row r="405" spans="2:28" x14ac:dyDescent="0.25"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</row>
    <row r="406" spans="2:28" x14ac:dyDescent="0.25"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</row>
    <row r="407" spans="2:28" x14ac:dyDescent="0.25"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</row>
    <row r="408" spans="2:28" x14ac:dyDescent="0.25"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</row>
    <row r="409" spans="2:28" x14ac:dyDescent="0.25"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</row>
    <row r="410" spans="2:28" x14ac:dyDescent="0.25"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</row>
    <row r="411" spans="2:28" x14ac:dyDescent="0.25"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</row>
    <row r="412" spans="2:28" x14ac:dyDescent="0.25"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</row>
    <row r="413" spans="2:28" x14ac:dyDescent="0.25"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</row>
    <row r="414" spans="2:28" x14ac:dyDescent="0.25"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</row>
    <row r="415" spans="2:28" x14ac:dyDescent="0.25"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</row>
    <row r="416" spans="2:28" x14ac:dyDescent="0.25"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</row>
    <row r="417" spans="2:28" x14ac:dyDescent="0.25"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</row>
    <row r="418" spans="2:28" x14ac:dyDescent="0.25"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</row>
    <row r="419" spans="2:28" x14ac:dyDescent="0.25"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</row>
    <row r="420" spans="2:28" x14ac:dyDescent="0.25"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</row>
    <row r="421" spans="2:28" x14ac:dyDescent="0.25"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</row>
    <row r="422" spans="2:28" x14ac:dyDescent="0.25"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</row>
    <row r="423" spans="2:28" x14ac:dyDescent="0.25"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</row>
    <row r="424" spans="2:28" x14ac:dyDescent="0.25"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</row>
    <row r="425" spans="2:28" x14ac:dyDescent="0.25"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</row>
    <row r="426" spans="2:28" x14ac:dyDescent="0.25"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</row>
    <row r="427" spans="2:28" x14ac:dyDescent="0.25"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</row>
    <row r="428" spans="2:28" x14ac:dyDescent="0.25">
      <c r="B428" s="59"/>
      <c r="C428" s="59"/>
      <c r="D428" s="59"/>
      <c r="E428" s="59"/>
      <c r="F428" s="59"/>
      <c r="G428" s="59"/>
      <c r="H428" s="59"/>
      <c r="I428" s="59"/>
      <c r="J428" s="5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dimension ref="A1:CS69"/>
  <sheetViews>
    <sheetView zoomScale="85" zoomScaleNormal="85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B62" sqref="B62"/>
    </sheetView>
  </sheetViews>
  <sheetFormatPr defaultColWidth="8.85546875" defaultRowHeight="15" x14ac:dyDescent="0.25"/>
  <cols>
    <col min="1" max="1" width="19" style="90" customWidth="1"/>
    <col min="2" max="2" width="9.42578125" style="90" bestFit="1" customWidth="1"/>
    <col min="3" max="5" width="9.28515625" style="90" bestFit="1" customWidth="1"/>
    <col min="6" max="6" width="9.7109375" style="90" customWidth="1"/>
    <col min="7" max="7" width="10.5703125" style="90" customWidth="1"/>
    <col min="8" max="8" width="9.28515625" style="90" bestFit="1" customWidth="1"/>
    <col min="9" max="9" width="10.42578125" style="86" customWidth="1"/>
    <col min="10" max="10" width="9.7109375" style="86" customWidth="1"/>
    <col min="11" max="11" width="11.42578125" style="86" customWidth="1"/>
    <col min="12" max="12" width="11.5703125" style="86" customWidth="1"/>
    <col min="13" max="14" width="9" style="88" customWidth="1"/>
    <col min="15" max="15" width="9" style="86" customWidth="1"/>
    <col min="16" max="16" width="8.85546875" style="90"/>
    <col min="17" max="17" width="19.7109375" style="90" customWidth="1"/>
    <col min="18" max="18" width="6" style="90" bestFit="1" customWidth="1"/>
    <col min="19" max="19" width="6.7109375" style="90" bestFit="1" customWidth="1"/>
    <col min="20" max="20" width="9.7109375" style="90" bestFit="1" customWidth="1"/>
    <col min="21" max="21" width="5.7109375" style="91" bestFit="1" customWidth="1"/>
    <col min="22" max="22" width="14.5703125" style="91" bestFit="1" customWidth="1"/>
    <col min="23" max="23" width="5.7109375" style="91" bestFit="1" customWidth="1"/>
    <col min="24" max="24" width="5.7109375" style="91" customWidth="1"/>
    <col min="25" max="25" width="6.7109375" style="91" bestFit="1" customWidth="1"/>
    <col min="26" max="26" width="12.85546875" style="91" bestFit="1" customWidth="1"/>
    <col min="27" max="27" width="7.7109375" style="91" bestFit="1" customWidth="1"/>
    <col min="28" max="28" width="9.28515625" style="91" bestFit="1" customWidth="1"/>
    <col min="29" max="30" width="6.7109375" style="91" bestFit="1" customWidth="1"/>
    <col min="31" max="31" width="5.7109375" style="91" bestFit="1" customWidth="1"/>
    <col min="32" max="32" width="6.7109375" style="91" bestFit="1" customWidth="1"/>
    <col min="33" max="33" width="6.7109375" style="91" customWidth="1"/>
    <col min="34" max="34" width="6.7109375" style="91" bestFit="1" customWidth="1"/>
    <col min="35" max="35" width="15.42578125" style="91" bestFit="1" customWidth="1"/>
    <col min="36" max="36" width="6.5703125" style="91" bestFit="1" customWidth="1"/>
    <col min="37" max="37" width="6.7109375" style="91" bestFit="1" customWidth="1"/>
    <col min="38" max="38" width="5.140625" style="91" bestFit="1" customWidth="1"/>
    <col min="39" max="39" width="5.140625" style="91" customWidth="1"/>
    <col min="40" max="40" width="5.7109375" style="91" bestFit="1" customWidth="1"/>
    <col min="41" max="41" width="6.7109375" style="91" bestFit="1" customWidth="1"/>
    <col min="42" max="42" width="6.140625" style="91" bestFit="1" customWidth="1"/>
    <col min="43" max="43" width="6.85546875" style="91" bestFit="1" customWidth="1"/>
    <col min="44" max="44" width="9.28515625" style="91" bestFit="1" customWidth="1"/>
    <col min="45" max="45" width="7.7109375" style="91" bestFit="1" customWidth="1"/>
    <col min="46" max="46" width="9.28515625" style="91" bestFit="1" customWidth="1"/>
    <col min="47" max="47" width="6" style="91" bestFit="1" customWidth="1"/>
    <col min="48" max="48" width="6.7109375" style="91" bestFit="1" customWidth="1"/>
    <col min="49" max="49" width="5.7109375" style="91" bestFit="1" customWidth="1"/>
    <col min="50" max="50" width="7.7109375" style="91" bestFit="1" customWidth="1"/>
    <col min="51" max="52" width="5.7109375" style="91" bestFit="1" customWidth="1"/>
    <col min="53" max="53" width="6.7109375" style="91" bestFit="1" customWidth="1"/>
    <col min="54" max="54" width="5.7109375" style="91" bestFit="1" customWidth="1"/>
    <col min="55" max="55" width="5.85546875" style="91" bestFit="1" customWidth="1"/>
    <col min="56" max="56" width="5.7109375" style="91" bestFit="1" customWidth="1"/>
    <col min="57" max="59" width="7.7109375" style="91" bestFit="1" customWidth="1"/>
    <col min="60" max="60" width="5.140625" style="91" bestFit="1" customWidth="1"/>
    <col min="61" max="61" width="5.28515625" style="91" bestFit="1" customWidth="1"/>
    <col min="62" max="62" width="8.7109375" style="91" bestFit="1" customWidth="1"/>
    <col min="63" max="63" width="5.7109375" style="91" bestFit="1" customWidth="1"/>
    <col min="64" max="64" width="7.85546875" style="91" bestFit="1" customWidth="1"/>
    <col min="65" max="65" width="5.85546875" style="91" bestFit="1" customWidth="1"/>
    <col min="66" max="66" width="6" style="91" bestFit="1" customWidth="1"/>
    <col min="67" max="70" width="6.7109375" style="91" bestFit="1" customWidth="1"/>
    <col min="71" max="71" width="5.7109375" style="91" bestFit="1" customWidth="1"/>
    <col min="72" max="72" width="7.7109375" style="91" bestFit="1" customWidth="1"/>
    <col min="73" max="73" width="8" style="91" bestFit="1" customWidth="1"/>
    <col min="74" max="74" width="5.7109375" style="91" bestFit="1" customWidth="1"/>
    <col min="75" max="76" width="6.7109375" style="91" bestFit="1" customWidth="1"/>
    <col min="77" max="78" width="6.7109375" style="91" customWidth="1"/>
    <col min="79" max="79" width="9.140625" style="91" bestFit="1" customWidth="1"/>
    <col min="80" max="80" width="7.140625" style="91" bestFit="1" customWidth="1"/>
    <col min="81" max="81" width="6.7109375" style="91" customWidth="1"/>
    <col min="82" max="91" width="8.85546875" style="90"/>
    <col min="92" max="92" width="8.85546875" style="86"/>
    <col min="93" max="93" width="8.85546875" style="90"/>
    <col min="94" max="94" width="8.85546875" style="86"/>
    <col min="95" max="96" width="8.85546875" style="90"/>
    <col min="97" max="97" width="8.85546875" style="86"/>
    <col min="98" max="16384" width="8.85546875" style="90"/>
  </cols>
  <sheetData>
    <row r="1" spans="1:97" x14ac:dyDescent="0.25">
      <c r="B1" s="90" t="s">
        <v>503</v>
      </c>
      <c r="I1" s="90"/>
      <c r="J1" s="90"/>
      <c r="K1" s="90"/>
      <c r="L1" s="90"/>
      <c r="M1" s="90"/>
      <c r="N1" s="90"/>
      <c r="O1" s="90"/>
      <c r="Q1" s="90" t="s">
        <v>504</v>
      </c>
      <c r="CF1" s="90" t="s">
        <v>309</v>
      </c>
    </row>
    <row r="2" spans="1:97" x14ac:dyDescent="0.25">
      <c r="A2" s="90" t="s">
        <v>227</v>
      </c>
      <c r="B2" s="90" t="s">
        <v>59</v>
      </c>
      <c r="C2" s="90" t="s">
        <v>57</v>
      </c>
      <c r="D2" s="90" t="s">
        <v>60</v>
      </c>
      <c r="E2" s="90" t="s">
        <v>54</v>
      </c>
      <c r="F2" s="90" t="s">
        <v>53</v>
      </c>
      <c r="G2" s="90" t="s">
        <v>61</v>
      </c>
      <c r="H2" s="90" t="s">
        <v>62</v>
      </c>
      <c r="I2" s="86" t="s">
        <v>63</v>
      </c>
      <c r="J2" s="86" t="s">
        <v>64</v>
      </c>
      <c r="K2" s="86" t="s">
        <v>65</v>
      </c>
      <c r="L2" s="86" t="s">
        <v>68</v>
      </c>
      <c r="M2" s="88" t="s">
        <v>310</v>
      </c>
      <c r="N2" s="88" t="s">
        <v>313</v>
      </c>
      <c r="O2" s="86" t="s">
        <v>320</v>
      </c>
      <c r="Q2" s="90" t="s">
        <v>226</v>
      </c>
      <c r="R2" s="90" t="s">
        <v>466</v>
      </c>
      <c r="S2" s="90" t="s">
        <v>359</v>
      </c>
      <c r="T2" s="90" t="s">
        <v>178</v>
      </c>
      <c r="U2" s="90" t="s">
        <v>131</v>
      </c>
      <c r="V2" s="90" t="s">
        <v>132</v>
      </c>
      <c r="W2" s="90" t="s">
        <v>133</v>
      </c>
      <c r="X2" s="90" t="s">
        <v>334</v>
      </c>
      <c r="Y2" s="90" t="s">
        <v>360</v>
      </c>
      <c r="Z2" s="90" t="s">
        <v>179</v>
      </c>
      <c r="AA2" s="90" t="s">
        <v>134</v>
      </c>
      <c r="AB2" s="90" t="s">
        <v>59</v>
      </c>
      <c r="AC2" s="90" t="s">
        <v>136</v>
      </c>
      <c r="AD2" s="90" t="s">
        <v>137</v>
      </c>
      <c r="AE2" s="90" t="s">
        <v>361</v>
      </c>
      <c r="AF2" s="90" t="s">
        <v>138</v>
      </c>
      <c r="AG2" s="90" t="s">
        <v>467</v>
      </c>
      <c r="AH2" s="90" t="s">
        <v>139</v>
      </c>
      <c r="AI2" s="90" t="s">
        <v>140</v>
      </c>
      <c r="AJ2" s="90" t="s">
        <v>141</v>
      </c>
      <c r="AK2" s="90" t="s">
        <v>142</v>
      </c>
      <c r="AL2" s="90" t="s">
        <v>143</v>
      </c>
      <c r="AM2" s="90" t="s">
        <v>468</v>
      </c>
      <c r="AN2" s="90" t="s">
        <v>362</v>
      </c>
      <c r="AO2" s="90" t="s">
        <v>144</v>
      </c>
      <c r="AP2" s="90" t="s">
        <v>367</v>
      </c>
      <c r="AQ2" s="90" t="s">
        <v>469</v>
      </c>
      <c r="AR2" s="90" t="s">
        <v>145</v>
      </c>
      <c r="AS2" s="90" t="s">
        <v>146</v>
      </c>
      <c r="AT2" s="90" t="s">
        <v>60</v>
      </c>
      <c r="AU2" s="90" t="s">
        <v>147</v>
      </c>
      <c r="AV2" s="90" t="s">
        <v>148</v>
      </c>
      <c r="AW2" s="90" t="s">
        <v>149</v>
      </c>
      <c r="AX2" s="90" t="s">
        <v>150</v>
      </c>
      <c r="AY2" s="90" t="s">
        <v>151</v>
      </c>
      <c r="AZ2" s="90" t="s">
        <v>152</v>
      </c>
      <c r="BA2" s="90" t="s">
        <v>153</v>
      </c>
      <c r="BB2" s="90" t="s">
        <v>154</v>
      </c>
      <c r="BC2" s="90" t="s">
        <v>155</v>
      </c>
      <c r="BD2" s="90" t="s">
        <v>156</v>
      </c>
      <c r="BE2" s="90" t="s">
        <v>54</v>
      </c>
      <c r="BF2" s="90" t="s">
        <v>53</v>
      </c>
      <c r="BG2" s="90" t="s">
        <v>157</v>
      </c>
      <c r="BH2" s="90" t="s">
        <v>158</v>
      </c>
      <c r="BI2" s="90" t="s">
        <v>159</v>
      </c>
      <c r="BJ2" s="90" t="s">
        <v>160</v>
      </c>
      <c r="BK2" s="90" t="s">
        <v>161</v>
      </c>
      <c r="BL2" s="90" t="s">
        <v>162</v>
      </c>
      <c r="BM2" s="90" t="s">
        <v>163</v>
      </c>
      <c r="BN2" s="90" t="s">
        <v>164</v>
      </c>
      <c r="BO2" s="90" t="s">
        <v>165</v>
      </c>
      <c r="BP2" s="90" t="s">
        <v>363</v>
      </c>
      <c r="BQ2" s="90" t="s">
        <v>166</v>
      </c>
      <c r="BR2" s="90" t="s">
        <v>167</v>
      </c>
      <c r="BS2" s="90" t="s">
        <v>168</v>
      </c>
      <c r="BT2" s="90" t="s">
        <v>61</v>
      </c>
      <c r="BU2" s="90" t="s">
        <v>368</v>
      </c>
      <c r="BV2" s="90" t="s">
        <v>169</v>
      </c>
      <c r="BW2" s="90" t="s">
        <v>170</v>
      </c>
      <c r="BX2" s="90" t="s">
        <v>171</v>
      </c>
      <c r="BY2" s="90" t="s">
        <v>172</v>
      </c>
      <c r="BZ2" s="90" t="s">
        <v>173</v>
      </c>
      <c r="CA2" s="90" t="s">
        <v>174</v>
      </c>
      <c r="CB2" s="90" t="s">
        <v>369</v>
      </c>
      <c r="CE2" s="34" t="s">
        <v>141</v>
      </c>
      <c r="CF2" s="90" t="s">
        <v>59</v>
      </c>
      <c r="CH2" s="90" t="s">
        <v>60</v>
      </c>
      <c r="CI2" s="90" t="s">
        <v>54</v>
      </c>
      <c r="CJ2" s="90" t="s">
        <v>53</v>
      </c>
      <c r="CK2" s="90" t="s">
        <v>61</v>
      </c>
      <c r="CL2" s="90" t="s">
        <v>62</v>
      </c>
      <c r="CN2" s="86" t="s">
        <v>65</v>
      </c>
      <c r="CP2" s="86" t="s">
        <v>68</v>
      </c>
      <c r="CQ2" s="90" t="s">
        <v>310</v>
      </c>
      <c r="CR2" s="90" t="s">
        <v>313</v>
      </c>
      <c r="CS2" s="86" t="s">
        <v>320</v>
      </c>
    </row>
    <row r="3" spans="1:97" x14ac:dyDescent="0.25">
      <c r="A3" s="90" t="s">
        <v>0</v>
      </c>
      <c r="B3" s="91">
        <v>11042.578111999999</v>
      </c>
      <c r="C3" s="91"/>
      <c r="D3" s="91">
        <v>4198.2836478999998</v>
      </c>
      <c r="E3" s="91">
        <v>370.83002914000002</v>
      </c>
      <c r="F3" s="91">
        <v>337.74313590000003</v>
      </c>
      <c r="G3" s="91">
        <v>425.89345413000001</v>
      </c>
      <c r="H3" s="91">
        <v>2106.8486053000001</v>
      </c>
      <c r="I3" s="87">
        <v>87.841590232000001</v>
      </c>
      <c r="J3" s="87">
        <v>37.180931307000002</v>
      </c>
      <c r="K3" s="87">
        <v>253.72796665999999</v>
      </c>
      <c r="L3" s="87">
        <v>36.925099334999999</v>
      </c>
      <c r="M3" s="89">
        <v>50.139279760999997</v>
      </c>
      <c r="N3" s="89">
        <v>35.167566383999997</v>
      </c>
      <c r="O3" s="87">
        <v>19.07885602</v>
      </c>
      <c r="P3" s="91"/>
      <c r="Q3" s="90" t="s">
        <v>0</v>
      </c>
      <c r="R3" s="90">
        <v>0</v>
      </c>
      <c r="S3" s="91">
        <v>7.8137096777880402</v>
      </c>
      <c r="T3" s="91">
        <v>50.068943402091499</v>
      </c>
      <c r="U3" s="91">
        <v>90.601443654526307</v>
      </c>
      <c r="V3" s="91">
        <v>90.601443654526307</v>
      </c>
      <c r="W3" s="91">
        <v>124.13941982681</v>
      </c>
      <c r="X3" s="91">
        <v>0</v>
      </c>
      <c r="Y3" s="91">
        <v>35.659867224247101</v>
      </c>
      <c r="Z3" s="91">
        <v>35.118255903827702</v>
      </c>
      <c r="AA3" s="91">
        <v>0.100401258204564</v>
      </c>
      <c r="AB3" s="91">
        <v>11027.098524265701</v>
      </c>
      <c r="AC3" s="91">
        <v>327.60384889853702</v>
      </c>
      <c r="AD3" s="91">
        <v>11.061458540529101</v>
      </c>
      <c r="AE3" s="91">
        <v>83.564151977764396</v>
      </c>
      <c r="AF3" s="91">
        <v>0</v>
      </c>
      <c r="AG3" s="91">
        <v>0</v>
      </c>
      <c r="AH3" s="91">
        <v>260.77857797496898</v>
      </c>
      <c r="AI3" s="91">
        <v>260.77857797496898</v>
      </c>
      <c r="AJ3" s="91">
        <v>33.539182231946299</v>
      </c>
      <c r="AK3" s="91">
        <v>90.698914081734401</v>
      </c>
      <c r="AL3" s="91">
        <v>4.0978202096411303E-3</v>
      </c>
      <c r="AM3" s="91">
        <v>218.71240102652999</v>
      </c>
      <c r="AN3" s="91">
        <v>1.53803736763716E-2</v>
      </c>
      <c r="AO3" s="91">
        <v>38.117786408237698</v>
      </c>
      <c r="AP3" s="91">
        <v>11.459307360556799</v>
      </c>
      <c r="AQ3" s="91">
        <v>2122.6132824197898</v>
      </c>
      <c r="AR3" s="91">
        <v>3773.15759819287</v>
      </c>
      <c r="AS3" s="91">
        <v>385.700668140787</v>
      </c>
      <c r="AT3" s="91">
        <v>4192.3974485655999</v>
      </c>
      <c r="AU3" s="91">
        <v>1.5672385951356701E-5</v>
      </c>
      <c r="AV3" s="91">
        <v>133.210938003584</v>
      </c>
      <c r="AW3" s="91">
        <v>0</v>
      </c>
      <c r="AX3" s="91">
        <v>556.12484494779005</v>
      </c>
      <c r="AY3" s="91">
        <v>0.14418199496464301</v>
      </c>
      <c r="AZ3" s="91">
        <v>6.5795911017047095E-5</v>
      </c>
      <c r="BA3" s="91">
        <v>116.216044386867</v>
      </c>
      <c r="BB3" s="91">
        <v>0.161533862858182</v>
      </c>
      <c r="BC3" s="91">
        <v>0</v>
      </c>
      <c r="BD3" s="91">
        <v>3.2880657725822098</v>
      </c>
      <c r="BE3" s="91">
        <v>370.335518199624</v>
      </c>
      <c r="BF3" s="91">
        <v>337.29500409445302</v>
      </c>
      <c r="BG3" s="91">
        <v>33.040514105171503</v>
      </c>
      <c r="BH3" s="91">
        <v>0</v>
      </c>
      <c r="BI3" s="91">
        <v>0</v>
      </c>
      <c r="BJ3" s="91">
        <v>107.374024995452</v>
      </c>
      <c r="BK3" s="91">
        <v>0</v>
      </c>
      <c r="BL3" s="91">
        <v>15.9427176916505</v>
      </c>
      <c r="BM3" s="91">
        <v>7.2369982408218796</v>
      </c>
      <c r="BN3" s="91">
        <v>6.0711122702646102E-4</v>
      </c>
      <c r="BO3" s="91">
        <v>63.804496651399603</v>
      </c>
      <c r="BP3" s="91">
        <v>1.65189682936094</v>
      </c>
      <c r="BQ3" s="91">
        <v>4.1298217577451099E-4</v>
      </c>
      <c r="BR3" s="91">
        <v>23.125853324735299</v>
      </c>
      <c r="BS3" s="91">
        <v>1.28380701770862E-6</v>
      </c>
      <c r="BT3" s="91">
        <v>425.29655061368902</v>
      </c>
      <c r="BU3" s="91">
        <v>246.62070140250501</v>
      </c>
      <c r="BV3" s="91">
        <v>0</v>
      </c>
      <c r="BW3" s="91">
        <v>0</v>
      </c>
      <c r="BX3" s="91">
        <v>33.025879513107</v>
      </c>
      <c r="BY3" s="91">
        <v>0</v>
      </c>
      <c r="BZ3" s="91">
        <v>8.0734029919986803</v>
      </c>
      <c r="CA3" s="91">
        <v>2103.8953459999898</v>
      </c>
      <c r="CB3" s="91">
        <v>35.057214547195699</v>
      </c>
      <c r="CE3" s="34">
        <f t="shared" ref="CE3:CE34" si="0">AJ3/AT3</f>
        <v>8.0000006305274082E-3</v>
      </c>
      <c r="CF3" s="79">
        <f t="shared" ref="CF3:CF34" si="1">+(AB3-B3)/B3</f>
        <v>-1.4018092131471399E-3</v>
      </c>
      <c r="CG3" s="79"/>
      <c r="CH3" s="79">
        <f t="shared" ref="CH3:CH34" si="2">+(AT3-D3)/D3</f>
        <v>-1.4020489866958287E-3</v>
      </c>
      <c r="CI3" s="79">
        <f t="shared" ref="CI3:CI34" si="3">+(BE3-E3)/E3</f>
        <v>-1.3335245301542816E-3</v>
      </c>
      <c r="CJ3" s="79">
        <f t="shared" ref="CJ3:CJ34" si="4">+(BF3-F3)/F3</f>
        <v>-1.3268420817875365E-3</v>
      </c>
      <c r="CK3" s="79">
        <f t="shared" ref="CK3:CK34" si="5">+(BT3-G3)/G3</f>
        <v>-1.4015324972071271E-3</v>
      </c>
      <c r="CL3" s="79">
        <f t="shared" ref="CL3:CL34" si="6">+(CA3-H3)/H3</f>
        <v>-1.4017425327007946E-3</v>
      </c>
      <c r="CM3" s="79"/>
      <c r="CN3" s="71">
        <f t="shared" ref="CN3:CN34" si="7">+(AI3-K3)/K3</f>
        <v>2.7788073217868546E-2</v>
      </c>
      <c r="CO3" s="79"/>
      <c r="CP3" s="71">
        <f t="shared" ref="CP3:CP34" si="8">+(AO3-L3)/L3</f>
        <v>3.2300172368316254E-2</v>
      </c>
      <c r="CQ3" s="79">
        <f t="shared" ref="CQ3:CQ34" si="9">+(T3-M3)/M3</f>
        <v>-1.4028194909015948E-3</v>
      </c>
      <c r="CR3" s="79">
        <f t="shared" ref="CR3:CR34" si="10">+(Z3-N3)/N3</f>
        <v>-1.4021578756364993E-3</v>
      </c>
      <c r="CS3" s="71">
        <f t="shared" ref="CS3:CS34" si="11">+(AP3-O3)/O3</f>
        <v>-0.39937135913472871</v>
      </c>
    </row>
    <row r="4" spans="1:97" x14ac:dyDescent="0.25">
      <c r="A4" s="90" t="s">
        <v>2</v>
      </c>
      <c r="B4" s="91">
        <v>18059.401150000002</v>
      </c>
      <c r="C4" s="91"/>
      <c r="D4" s="91">
        <v>4824.1076395</v>
      </c>
      <c r="E4" s="91">
        <v>440.26605875000001</v>
      </c>
      <c r="F4" s="91">
        <v>387.55176509</v>
      </c>
      <c r="G4" s="91">
        <v>576.67261000999997</v>
      </c>
      <c r="H4" s="91">
        <v>2161.9832799999999</v>
      </c>
      <c r="I4" s="87">
        <v>84.972600581999998</v>
      </c>
      <c r="J4" s="87">
        <v>38.086526268999997</v>
      </c>
      <c r="K4" s="87">
        <v>245.88737835000001</v>
      </c>
      <c r="L4" s="87">
        <v>35.512843083999996</v>
      </c>
      <c r="M4" s="89">
        <v>48.249470709999997</v>
      </c>
      <c r="N4" s="89">
        <v>34.296782778000001</v>
      </c>
      <c r="O4" s="87">
        <v>24.730352486000001</v>
      </c>
      <c r="P4" s="91"/>
      <c r="Q4" s="90" t="s">
        <v>2</v>
      </c>
      <c r="R4" s="90">
        <v>0</v>
      </c>
      <c r="S4" s="91">
        <v>7.9277902395033299</v>
      </c>
      <c r="T4" s="91">
        <v>48.186537995874801</v>
      </c>
      <c r="U4" s="91">
        <v>92.928742783974997</v>
      </c>
      <c r="V4" s="91">
        <v>92.928742783974997</v>
      </c>
      <c r="W4" s="91">
        <v>126.720508834802</v>
      </c>
      <c r="X4" s="91">
        <v>0</v>
      </c>
      <c r="Y4" s="91">
        <v>36.575951042872298</v>
      </c>
      <c r="Z4" s="91">
        <v>34.252229345598899</v>
      </c>
      <c r="AA4" s="91">
        <v>0.56376475126153902</v>
      </c>
      <c r="AB4" s="91">
        <v>18035.911662825099</v>
      </c>
      <c r="AC4" s="91">
        <v>333.41233329756301</v>
      </c>
      <c r="AD4" s="91">
        <v>11.353045487826201</v>
      </c>
      <c r="AE4" s="91">
        <v>85.395819534997898</v>
      </c>
      <c r="AF4" s="91">
        <v>0</v>
      </c>
      <c r="AG4" s="91">
        <v>0</v>
      </c>
      <c r="AH4" s="91">
        <v>265.122092129203</v>
      </c>
      <c r="AI4" s="91">
        <v>265.122092129203</v>
      </c>
      <c r="AJ4" s="91">
        <v>38.542525562658099</v>
      </c>
      <c r="AK4" s="91">
        <v>92.9884301480392</v>
      </c>
      <c r="AL4" s="91">
        <v>2.30099526213071E-2</v>
      </c>
      <c r="AM4" s="91">
        <v>222.513401943113</v>
      </c>
      <c r="AN4" s="91">
        <v>0.10211093065237099</v>
      </c>
      <c r="AO4" s="91">
        <v>38.674314946620797</v>
      </c>
      <c r="AP4" s="91">
        <v>11.641440514301999</v>
      </c>
      <c r="AQ4" s="91">
        <v>2178.2954563622602</v>
      </c>
      <c r="AR4" s="91">
        <v>4336.0329918589896</v>
      </c>
      <c r="AS4" s="91">
        <v>443.23797968881701</v>
      </c>
      <c r="AT4" s="91">
        <v>4817.8134971104701</v>
      </c>
      <c r="AU4" s="91">
        <v>1.04045185005735E-4</v>
      </c>
      <c r="AV4" s="91">
        <v>135.883698522522</v>
      </c>
      <c r="AW4" s="91">
        <v>0</v>
      </c>
      <c r="AX4" s="91">
        <v>578.56655724261304</v>
      </c>
      <c r="AY4" s="91">
        <v>0.165544378732011</v>
      </c>
      <c r="AZ4" s="91">
        <v>4.3862137930852002E-4</v>
      </c>
      <c r="BA4" s="91">
        <v>133.787144113934</v>
      </c>
      <c r="BB4" s="91">
        <v>0.18441411095862401</v>
      </c>
      <c r="BC4" s="91">
        <v>0</v>
      </c>
      <c r="BD4" s="91">
        <v>3.74131418729365</v>
      </c>
      <c r="BE4" s="91">
        <v>439.72263587450499</v>
      </c>
      <c r="BF4" s="91">
        <v>387.07684369981098</v>
      </c>
      <c r="BG4" s="91">
        <v>52.645792174694101</v>
      </c>
      <c r="BH4" s="91">
        <v>0</v>
      </c>
      <c r="BI4" s="91">
        <v>0</v>
      </c>
      <c r="BJ4" s="91">
        <v>122.607814611132</v>
      </c>
      <c r="BK4" s="91">
        <v>0</v>
      </c>
      <c r="BL4" s="91">
        <v>18.3984370630025</v>
      </c>
      <c r="BM4" s="91">
        <v>8.2344466708554496</v>
      </c>
      <c r="BN4" s="91">
        <v>3.7791179714721898E-3</v>
      </c>
      <c r="BO4" s="91">
        <v>73.632028523399299</v>
      </c>
      <c r="BP4" s="91">
        <v>1.6760139093794</v>
      </c>
      <c r="BQ4" s="91">
        <v>2.2933692352607202E-3</v>
      </c>
      <c r="BR4" s="91">
        <v>26.319180373352701</v>
      </c>
      <c r="BS4" s="91">
        <v>8.5585636016688902E-6</v>
      </c>
      <c r="BT4" s="91">
        <v>575.921173144617</v>
      </c>
      <c r="BU4" s="91">
        <v>257.15756958726701</v>
      </c>
      <c r="BV4" s="91">
        <v>0</v>
      </c>
      <c r="BW4" s="91">
        <v>0</v>
      </c>
      <c r="BX4" s="91">
        <v>34.627667998793399</v>
      </c>
      <c r="BY4" s="91">
        <v>0</v>
      </c>
      <c r="BZ4" s="91">
        <v>9.1184120932363193</v>
      </c>
      <c r="CA4" s="91">
        <v>2159.1772508914901</v>
      </c>
      <c r="CB4" s="91">
        <v>37.0029226133652</v>
      </c>
      <c r="CE4" s="34">
        <f t="shared" si="0"/>
        <v>8.0000036501567257E-3</v>
      </c>
      <c r="CF4" s="79">
        <f t="shared" si="1"/>
        <v>-1.3006791853063201E-3</v>
      </c>
      <c r="CG4" s="79"/>
      <c r="CH4" s="79">
        <f t="shared" si="2"/>
        <v>-1.304726772262137E-3</v>
      </c>
      <c r="CI4" s="79">
        <f t="shared" si="3"/>
        <v>-1.2343056310947691E-3</v>
      </c>
      <c r="CJ4" s="79">
        <f t="shared" si="4"/>
        <v>-1.2254398843435398E-3</v>
      </c>
      <c r="CK4" s="79">
        <f t="shared" si="5"/>
        <v>-1.3030562789689978E-3</v>
      </c>
      <c r="CL4" s="79">
        <f t="shared" si="6"/>
        <v>-1.2978958415024594E-3</v>
      </c>
      <c r="CM4" s="79"/>
      <c r="CN4" s="71">
        <f t="shared" si="7"/>
        <v>7.8225706045895502E-2</v>
      </c>
      <c r="CO4" s="79"/>
      <c r="CP4" s="71">
        <f t="shared" si="8"/>
        <v>8.9023338828232934E-2</v>
      </c>
      <c r="CQ4" s="79">
        <f t="shared" si="9"/>
        <v>-1.3043192640070373E-3</v>
      </c>
      <c r="CR4" s="79">
        <f t="shared" si="10"/>
        <v>-1.2990557362039603E-3</v>
      </c>
      <c r="CS4" s="71">
        <f t="shared" si="11"/>
        <v>-0.52926507938403677</v>
      </c>
    </row>
    <row r="5" spans="1:97" x14ac:dyDescent="0.25">
      <c r="A5" s="90" t="s">
        <v>3</v>
      </c>
      <c r="B5" s="91">
        <v>6582.9935996000004</v>
      </c>
      <c r="C5" s="91"/>
      <c r="D5" s="91">
        <v>981.78506686000003</v>
      </c>
      <c r="E5" s="91">
        <v>162.12102397999999</v>
      </c>
      <c r="F5" s="91">
        <v>136.08162185</v>
      </c>
      <c r="G5" s="91">
        <v>115.77664883999999</v>
      </c>
      <c r="H5" s="91">
        <v>537.04268065999997</v>
      </c>
      <c r="I5" s="87">
        <v>20.789354206999999</v>
      </c>
      <c r="J5" s="87">
        <v>10.551859759999999</v>
      </c>
      <c r="K5" s="87">
        <v>60.461578781999997</v>
      </c>
      <c r="L5" s="87">
        <v>8.6156914065999999</v>
      </c>
      <c r="M5" s="89">
        <v>11.725879464</v>
      </c>
      <c r="N5" s="89">
        <v>8.6531341984000001</v>
      </c>
      <c r="O5" s="87">
        <v>9.9101132131000007</v>
      </c>
      <c r="P5" s="91"/>
      <c r="Q5" s="90" t="s">
        <v>3</v>
      </c>
      <c r="R5" s="90">
        <v>0</v>
      </c>
      <c r="S5" s="91">
        <v>1.98595319208753</v>
      </c>
      <c r="T5" s="91">
        <v>11.7094305751313</v>
      </c>
      <c r="U5" s="91">
        <v>23.0808415162141</v>
      </c>
      <c r="V5" s="91">
        <v>23.0808415162141</v>
      </c>
      <c r="W5" s="91">
        <v>31.592395390269299</v>
      </c>
      <c r="X5" s="91">
        <v>0</v>
      </c>
      <c r="Y5" s="91">
        <v>9.0889947443712806</v>
      </c>
      <c r="Z5" s="91">
        <v>8.6410071250420994</v>
      </c>
      <c r="AA5" s="91">
        <v>5.6481203565657598E-2</v>
      </c>
      <c r="AB5" s="91">
        <v>6573.7656667925503</v>
      </c>
      <c r="AC5" s="91">
        <v>83.330453185177703</v>
      </c>
      <c r="AD5" s="91">
        <v>2.8201289236079301</v>
      </c>
      <c r="AE5" s="91">
        <v>21.2783203236419</v>
      </c>
      <c r="AF5" s="91">
        <v>0</v>
      </c>
      <c r="AG5" s="91">
        <v>0</v>
      </c>
      <c r="AH5" s="91">
        <v>66.308589823453701</v>
      </c>
      <c r="AI5" s="91">
        <v>66.308589823453701</v>
      </c>
      <c r="AJ5" s="91">
        <v>7.84327528339161</v>
      </c>
      <c r="AK5" s="91">
        <v>23.1163979560786</v>
      </c>
      <c r="AL5" s="91">
        <v>2.30525433875953E-3</v>
      </c>
      <c r="AM5" s="91">
        <v>55.621287215409502</v>
      </c>
      <c r="AN5" s="91">
        <v>8.5041215262986001E-3</v>
      </c>
      <c r="AO5" s="91">
        <v>9.6880918279711299</v>
      </c>
      <c r="AP5" s="91">
        <v>2.9133127046641798</v>
      </c>
      <c r="AQ5" s="91">
        <v>541.05566057661895</v>
      </c>
      <c r="AR5" s="91">
        <v>882.36747874805803</v>
      </c>
      <c r="AS5" s="91">
        <v>90.197615309387999</v>
      </c>
      <c r="AT5" s="91">
        <v>980.40836934083802</v>
      </c>
      <c r="AU5" s="91">
        <v>8.6655731776819404E-6</v>
      </c>
      <c r="AV5" s="91">
        <v>33.902874902438697</v>
      </c>
      <c r="AW5" s="91">
        <v>0</v>
      </c>
      <c r="AX5" s="91">
        <v>142.28333067407399</v>
      </c>
      <c r="AY5" s="91">
        <v>5.8093507583469699E-2</v>
      </c>
      <c r="AZ5" s="91">
        <v>3.6390053169970802E-5</v>
      </c>
      <c r="BA5" s="91">
        <v>46.833403924579798</v>
      </c>
      <c r="BB5" s="91">
        <v>6.5052888683058002E-2</v>
      </c>
      <c r="BC5" s="91">
        <v>0</v>
      </c>
      <c r="BD5" s="91">
        <v>1.3238008399565599</v>
      </c>
      <c r="BE5" s="91">
        <v>161.903970480526</v>
      </c>
      <c r="BF5" s="91">
        <v>135.901071908272</v>
      </c>
      <c r="BG5" s="91">
        <v>26.002898572253699</v>
      </c>
      <c r="BH5" s="91">
        <v>0</v>
      </c>
      <c r="BI5" s="91">
        <v>0</v>
      </c>
      <c r="BJ5" s="91">
        <v>43.245349081642601</v>
      </c>
      <c r="BK5" s="91">
        <v>0</v>
      </c>
      <c r="BL5" s="91">
        <v>6.4273472243445298</v>
      </c>
      <c r="BM5" s="91">
        <v>2.9136675324470702</v>
      </c>
      <c r="BN5" s="91">
        <v>3.3829202782232899E-4</v>
      </c>
      <c r="BO5" s="91">
        <v>25.722943111856999</v>
      </c>
      <c r="BP5" s="91">
        <v>0.419849404412316</v>
      </c>
      <c r="BQ5" s="91">
        <v>2.3271635536885999E-4</v>
      </c>
      <c r="BR5" s="91">
        <v>9.3108056886963499</v>
      </c>
      <c r="BS5" s="91">
        <v>7.1004557460716404E-7</v>
      </c>
      <c r="BT5" s="91">
        <v>115.614366782364</v>
      </c>
      <c r="BU5" s="91">
        <v>63.1412164378158</v>
      </c>
      <c r="BV5" s="91">
        <v>0</v>
      </c>
      <c r="BW5" s="91">
        <v>0</v>
      </c>
      <c r="BX5" s="91">
        <v>8.4652003769408104</v>
      </c>
      <c r="BY5" s="91">
        <v>0</v>
      </c>
      <c r="BZ5" s="91">
        <v>2.1082080548850199</v>
      </c>
      <c r="CA5" s="91">
        <v>536.28970414435798</v>
      </c>
      <c r="CB5" s="91">
        <v>9.0037073112422803</v>
      </c>
      <c r="CE5" s="34">
        <f t="shared" si="0"/>
        <v>8.0000084950977227E-3</v>
      </c>
      <c r="CF5" s="79">
        <f t="shared" si="1"/>
        <v>-1.4017836517433043E-3</v>
      </c>
      <c r="CG5" s="79"/>
      <c r="CH5" s="79">
        <f t="shared" si="2"/>
        <v>-1.4022392126670238E-3</v>
      </c>
      <c r="CI5" s="79">
        <f t="shared" si="3"/>
        <v>-1.3388362233683383E-3</v>
      </c>
      <c r="CJ5" s="79">
        <f t="shared" si="4"/>
        <v>-1.326776821685883E-3</v>
      </c>
      <c r="CK5" s="79">
        <f t="shared" si="5"/>
        <v>-1.4016821117379247E-3</v>
      </c>
      <c r="CL5" s="79">
        <f t="shared" si="6"/>
        <v>-1.4020794673462776E-3</v>
      </c>
      <c r="CM5" s="79"/>
      <c r="CN5" s="71">
        <f t="shared" si="7"/>
        <v>9.670622499845169E-2</v>
      </c>
      <c r="CO5" s="79"/>
      <c r="CP5" s="71">
        <f t="shared" si="8"/>
        <v>0.12447061654850172</v>
      </c>
      <c r="CQ5" s="79">
        <f t="shared" si="9"/>
        <v>-1.4027850891014408E-3</v>
      </c>
      <c r="CR5" s="79">
        <f t="shared" si="10"/>
        <v>-1.4014659983134189E-3</v>
      </c>
      <c r="CS5" s="71">
        <f t="shared" si="11"/>
        <v>-0.70602629435018727</v>
      </c>
    </row>
    <row r="6" spans="1:97" x14ac:dyDescent="0.25">
      <c r="A6" s="90" t="s">
        <v>4</v>
      </c>
      <c r="B6" s="91">
        <v>54009.677434999998</v>
      </c>
      <c r="C6" s="91"/>
      <c r="D6" s="91">
        <v>13075.224641999999</v>
      </c>
      <c r="E6" s="91">
        <v>824.71986849999996</v>
      </c>
      <c r="F6" s="91">
        <v>696.41154387999995</v>
      </c>
      <c r="G6" s="91">
        <v>1796.9583345999999</v>
      </c>
      <c r="H6" s="91">
        <v>4694.9288097999997</v>
      </c>
      <c r="I6" s="87">
        <v>169.54277304999999</v>
      </c>
      <c r="J6" s="87">
        <v>79.728655000000003</v>
      </c>
      <c r="K6" s="87">
        <v>491.34534432999999</v>
      </c>
      <c r="L6" s="87">
        <v>70.387258785</v>
      </c>
      <c r="M6" s="89">
        <v>95.678416206999998</v>
      </c>
      <c r="N6" s="89">
        <v>68.749940496999997</v>
      </c>
      <c r="O6" s="87">
        <v>57.836197630000001</v>
      </c>
      <c r="P6" s="91"/>
      <c r="Q6" s="90" t="s">
        <v>4</v>
      </c>
      <c r="R6" s="90">
        <v>0</v>
      </c>
      <c r="S6" s="91">
        <v>16.9589744302517</v>
      </c>
      <c r="T6" s="91">
        <v>95.549259696527798</v>
      </c>
      <c r="U6" s="91">
        <v>201.98900119990401</v>
      </c>
      <c r="V6" s="91">
        <v>201.98900119990401</v>
      </c>
      <c r="W6" s="91">
        <v>273.52592557201399</v>
      </c>
      <c r="X6" s="91">
        <v>0</v>
      </c>
      <c r="Y6" s="91">
        <v>79.348927084944606</v>
      </c>
      <c r="Z6" s="91">
        <v>68.657432402089597</v>
      </c>
      <c r="AA6" s="91">
        <v>2.46277848939748</v>
      </c>
      <c r="AB6" s="91">
        <v>53936.862785707403</v>
      </c>
      <c r="AC6" s="91">
        <v>716.11538088158795</v>
      </c>
      <c r="AD6" s="91">
        <v>24.640173405012099</v>
      </c>
      <c r="AE6" s="91">
        <v>184.39285410689001</v>
      </c>
      <c r="AF6" s="91">
        <v>0</v>
      </c>
      <c r="AG6" s="91">
        <v>0</v>
      </c>
      <c r="AH6" s="91">
        <v>568.85044699724403</v>
      </c>
      <c r="AI6" s="91">
        <v>568.85044699724403</v>
      </c>
      <c r="AJ6" s="91">
        <v>104.4600122466</v>
      </c>
      <c r="AK6" s="91">
        <v>201.564085838539</v>
      </c>
      <c r="AL6" s="91">
        <v>0.10051745723682499</v>
      </c>
      <c r="AM6" s="91">
        <v>477.91277085707901</v>
      </c>
      <c r="AN6" s="91">
        <v>0.49392204612602902</v>
      </c>
      <c r="AO6" s="91">
        <v>82.731212583539801</v>
      </c>
      <c r="AP6" s="91">
        <v>24.950338231505299</v>
      </c>
      <c r="AQ6" s="91">
        <v>4729.8552825796196</v>
      </c>
      <c r="AR6" s="91">
        <v>11751.780799304401</v>
      </c>
      <c r="AS6" s="91">
        <v>1201.2966958178699</v>
      </c>
      <c r="AT6" s="91">
        <v>13057.537507368899</v>
      </c>
      <c r="AU6" s="91">
        <v>5.03292741548564E-4</v>
      </c>
      <c r="AV6" s="91">
        <v>292.76546696349902</v>
      </c>
      <c r="AW6" s="91">
        <v>0</v>
      </c>
      <c r="AX6" s="91">
        <v>1277.39120726429</v>
      </c>
      <c r="AY6" s="91">
        <v>0.29797088827526902</v>
      </c>
      <c r="AZ6" s="91">
        <v>2.26825407949547E-3</v>
      </c>
      <c r="BA6" s="91">
        <v>242.408330272325</v>
      </c>
      <c r="BB6" s="91">
        <v>0.32797130245760198</v>
      </c>
      <c r="BC6" s="91">
        <v>0</v>
      </c>
      <c r="BD6" s="91">
        <v>6.6054027464078402</v>
      </c>
      <c r="BE6" s="91">
        <v>823.658911367001</v>
      </c>
      <c r="BF6" s="91">
        <v>695.52340541452202</v>
      </c>
      <c r="BG6" s="91">
        <v>128.13550595247901</v>
      </c>
      <c r="BH6" s="91">
        <v>0</v>
      </c>
      <c r="BI6" s="91">
        <v>0</v>
      </c>
      <c r="BJ6" s="91">
        <v>217.858673201497</v>
      </c>
      <c r="BK6" s="91">
        <v>0</v>
      </c>
      <c r="BL6" s="91">
        <v>33.380008549303597</v>
      </c>
      <c r="BM6" s="91">
        <v>14.537547647392699</v>
      </c>
      <c r="BN6" s="91">
        <v>1.8395105581767698E-2</v>
      </c>
      <c r="BO6" s="91">
        <v>133.58764283349001</v>
      </c>
      <c r="BP6" s="91">
        <v>3.5852942800992502</v>
      </c>
      <c r="BQ6" s="91">
        <v>9.8919957015735499E-3</v>
      </c>
      <c r="BR6" s="91">
        <v>46.489258359320303</v>
      </c>
      <c r="BS6" s="91">
        <v>4.4258688948406302E-5</v>
      </c>
      <c r="BT6" s="91">
        <v>1794.5274115874399</v>
      </c>
      <c r="BU6" s="91">
        <v>569.16157111957705</v>
      </c>
      <c r="BV6" s="91">
        <v>0</v>
      </c>
      <c r="BW6" s="91">
        <v>0</v>
      </c>
      <c r="BX6" s="91">
        <v>77.247972373688199</v>
      </c>
      <c r="BY6" s="91">
        <v>0</v>
      </c>
      <c r="BZ6" s="91">
        <v>22.225123832325298</v>
      </c>
      <c r="CA6" s="91">
        <v>4688.6107661667702</v>
      </c>
      <c r="CB6" s="91">
        <v>83.145822778412807</v>
      </c>
      <c r="CE6" s="34">
        <f t="shared" si="0"/>
        <v>7.9999779581447859E-3</v>
      </c>
      <c r="CF6" s="79">
        <f t="shared" si="1"/>
        <v>-1.3481778220250777E-3</v>
      </c>
      <c r="CG6" s="79"/>
      <c r="CH6" s="79">
        <f t="shared" si="2"/>
        <v>-1.3527212813067614E-3</v>
      </c>
      <c r="CI6" s="79">
        <f t="shared" si="3"/>
        <v>-1.2864454629044322E-3</v>
      </c>
      <c r="CJ6" s="79">
        <f t="shared" si="4"/>
        <v>-1.2753069263179439E-3</v>
      </c>
      <c r="CK6" s="79">
        <f t="shared" si="5"/>
        <v>-1.3527987631951049E-3</v>
      </c>
      <c r="CL6" s="79">
        <f t="shared" si="6"/>
        <v>-1.3457165995875194E-3</v>
      </c>
      <c r="CM6" s="79"/>
      <c r="CN6" s="71">
        <f t="shared" si="7"/>
        <v>0.15774058625289356</v>
      </c>
      <c r="CO6" s="79"/>
      <c r="CP6" s="71">
        <f t="shared" si="8"/>
        <v>0.17537199219882649</v>
      </c>
      <c r="CQ6" s="79">
        <f t="shared" si="9"/>
        <v>-1.3499022621023525E-3</v>
      </c>
      <c r="CR6" s="79">
        <f t="shared" si="10"/>
        <v>-1.3455734541971966E-3</v>
      </c>
      <c r="CS6" s="71">
        <f t="shared" si="11"/>
        <v>-0.56860341353831667</v>
      </c>
    </row>
    <row r="7" spans="1:97" x14ac:dyDescent="0.25">
      <c r="A7" s="90" t="s">
        <v>5</v>
      </c>
      <c r="B7" s="91">
        <v>13579.658520000001</v>
      </c>
      <c r="C7" s="91"/>
      <c r="D7" s="91">
        <v>3597.4827356999999</v>
      </c>
      <c r="E7" s="91">
        <v>230.96421271</v>
      </c>
      <c r="F7" s="91">
        <v>201.96494751</v>
      </c>
      <c r="G7" s="91">
        <v>482.88440344999998</v>
      </c>
      <c r="H7" s="91">
        <v>1458.3611702999999</v>
      </c>
      <c r="I7" s="87">
        <v>54.615065426000001</v>
      </c>
      <c r="J7" s="87">
        <v>24.410578565000002</v>
      </c>
      <c r="K7" s="87">
        <v>157.97827751</v>
      </c>
      <c r="L7" s="87">
        <v>22.789061221000001</v>
      </c>
      <c r="M7" s="89">
        <v>30.957271618</v>
      </c>
      <c r="N7" s="89">
        <v>21.931526455</v>
      </c>
      <c r="O7" s="87">
        <v>14.805321776</v>
      </c>
      <c r="P7" s="91"/>
      <c r="Q7" s="90" t="s">
        <v>5</v>
      </c>
      <c r="R7" s="90">
        <v>0</v>
      </c>
      <c r="S7" s="91">
        <v>5.2793190336749998</v>
      </c>
      <c r="T7" s="91">
        <v>30.914715700940501</v>
      </c>
      <c r="U7" s="91">
        <v>62.577381982087701</v>
      </c>
      <c r="V7" s="91">
        <v>62.577381982087701</v>
      </c>
      <c r="W7" s="91">
        <v>84.917289498936697</v>
      </c>
      <c r="X7" s="91">
        <v>0</v>
      </c>
      <c r="Y7" s="91">
        <v>24.657849371019498</v>
      </c>
      <c r="Z7" s="91">
        <v>21.901376084577599</v>
      </c>
      <c r="AA7" s="91">
        <v>0.73353131529663496</v>
      </c>
      <c r="AB7" s="91">
        <v>13560.995518210701</v>
      </c>
      <c r="AC7" s="91">
        <v>222.804838486281</v>
      </c>
      <c r="AD7" s="91">
        <v>7.6611127528320599</v>
      </c>
      <c r="AE7" s="91">
        <v>57.332040163589703</v>
      </c>
      <c r="AF7" s="91">
        <v>0</v>
      </c>
      <c r="AG7" s="91">
        <v>0</v>
      </c>
      <c r="AH7" s="91">
        <v>176.921524835339</v>
      </c>
      <c r="AI7" s="91">
        <v>176.921524835339</v>
      </c>
      <c r="AJ7" s="91">
        <v>28.740261785969501</v>
      </c>
      <c r="AK7" s="91">
        <v>62.668227207000399</v>
      </c>
      <c r="AL7" s="91">
        <v>2.9938972726856201E-2</v>
      </c>
      <c r="AM7" s="91">
        <v>148.60009143230201</v>
      </c>
      <c r="AN7" s="91">
        <v>0.12778708539408501</v>
      </c>
      <c r="AO7" s="91">
        <v>25.754069968882099</v>
      </c>
      <c r="AP7" s="91">
        <v>7.7625493179634901</v>
      </c>
      <c r="AQ7" s="91">
        <v>1469.18724869987</v>
      </c>
      <c r="AR7" s="91">
        <v>3233.2785419859401</v>
      </c>
      <c r="AS7" s="91">
        <v>330.513198547581</v>
      </c>
      <c r="AT7" s="91">
        <v>3592.5320023194899</v>
      </c>
      <c r="AU7" s="91">
        <v>1.30209966330531E-4</v>
      </c>
      <c r="AV7" s="91">
        <v>91.033848054834493</v>
      </c>
      <c r="AW7" s="91">
        <v>0</v>
      </c>
      <c r="AX7" s="91">
        <v>396.248477656538</v>
      </c>
      <c r="AY7" s="91">
        <v>8.6294912291318707E-2</v>
      </c>
      <c r="AZ7" s="91">
        <v>5.1913144087232404E-4</v>
      </c>
      <c r="BA7" s="91">
        <v>69.989769987157999</v>
      </c>
      <c r="BB7" s="91">
        <v>9.5224840903454094E-2</v>
      </c>
      <c r="BC7" s="91">
        <v>0</v>
      </c>
      <c r="BD7" s="91">
        <v>1.9212704860970999</v>
      </c>
      <c r="BE7" s="91">
        <v>230.66155634454401</v>
      </c>
      <c r="BF7" s="91">
        <v>201.70215367772201</v>
      </c>
      <c r="BG7" s="91">
        <v>28.9594026668209</v>
      </c>
      <c r="BH7" s="91">
        <v>0</v>
      </c>
      <c r="BI7" s="91">
        <v>0</v>
      </c>
      <c r="BJ7" s="91">
        <v>63.388553728511802</v>
      </c>
      <c r="BK7" s="91">
        <v>0</v>
      </c>
      <c r="BL7" s="91">
        <v>9.6889012412021707</v>
      </c>
      <c r="BM7" s="91">
        <v>4.2285028975346801</v>
      </c>
      <c r="BN7" s="91">
        <v>4.6257911217535497E-3</v>
      </c>
      <c r="BO7" s="91">
        <v>38.775256818289499</v>
      </c>
      <c r="BP7" s="91">
        <v>1.1160977072013101</v>
      </c>
      <c r="BQ7" s="91">
        <v>2.97665795145862E-3</v>
      </c>
      <c r="BR7" s="91">
        <v>13.5202470560029</v>
      </c>
      <c r="BS7" s="91">
        <v>1.01292178957169E-5</v>
      </c>
      <c r="BT7" s="91">
        <v>482.219890524574</v>
      </c>
      <c r="BU7" s="91">
        <v>176.59201633569199</v>
      </c>
      <c r="BV7" s="91">
        <v>0</v>
      </c>
      <c r="BW7" s="91">
        <v>0</v>
      </c>
      <c r="BX7" s="91">
        <v>23.904550336869299</v>
      </c>
      <c r="BY7" s="91">
        <v>0</v>
      </c>
      <c r="BZ7" s="91">
        <v>6.7553069783415802</v>
      </c>
      <c r="CA7" s="91">
        <v>1456.35676746429</v>
      </c>
      <c r="CB7" s="91">
        <v>25.7369657505159</v>
      </c>
      <c r="CE7" s="34">
        <f t="shared" si="0"/>
        <v>8.0000016053896183E-3</v>
      </c>
      <c r="CF7" s="79">
        <f t="shared" si="1"/>
        <v>-1.3743351323461941E-3</v>
      </c>
      <c r="CG7" s="79"/>
      <c r="CH7" s="79">
        <f t="shared" si="2"/>
        <v>-1.3761659872279157E-3</v>
      </c>
      <c r="CI7" s="79">
        <f t="shared" si="3"/>
        <v>-1.3104037283733002E-3</v>
      </c>
      <c r="CJ7" s="79">
        <f t="shared" si="4"/>
        <v>-1.3011853567559328E-3</v>
      </c>
      <c r="CK7" s="79">
        <f t="shared" si="5"/>
        <v>-1.3761325084809619E-3</v>
      </c>
      <c r="CL7" s="79">
        <f t="shared" si="6"/>
        <v>-1.3744214235336496E-3</v>
      </c>
      <c r="CM7" s="79"/>
      <c r="CN7" s="71">
        <f t="shared" si="7"/>
        <v>0.11991045619635837</v>
      </c>
      <c r="CO7" s="79"/>
      <c r="CP7" s="71">
        <f t="shared" si="8"/>
        <v>0.13010666473394958</v>
      </c>
      <c r="CQ7" s="79">
        <f t="shared" si="9"/>
        <v>-1.3746662685465696E-3</v>
      </c>
      <c r="CR7" s="79">
        <f t="shared" si="10"/>
        <v>-1.3747502019189068E-3</v>
      </c>
      <c r="CS7" s="71">
        <f t="shared" si="11"/>
        <v>-0.47569195486538607</v>
      </c>
    </row>
    <row r="8" spans="1:97" x14ac:dyDescent="0.25">
      <c r="A8" s="90" t="s">
        <v>6</v>
      </c>
      <c r="B8" s="91">
        <v>2092.4674375</v>
      </c>
      <c r="C8" s="91"/>
      <c r="D8" s="91">
        <v>373.81974921</v>
      </c>
      <c r="E8" s="91">
        <v>36.269971929999997</v>
      </c>
      <c r="F8" s="91">
        <v>30.191877222999999</v>
      </c>
      <c r="G8" s="91">
        <v>53.190023433</v>
      </c>
      <c r="H8" s="91">
        <v>160.59140295</v>
      </c>
      <c r="I8" s="87">
        <v>5.7807193108000003</v>
      </c>
      <c r="J8" s="87">
        <v>2.8818050051999999</v>
      </c>
      <c r="K8" s="87">
        <v>16.790696956000001</v>
      </c>
      <c r="L8" s="87">
        <v>2.3893692994000002</v>
      </c>
      <c r="M8" s="89">
        <v>3.2502053212000002</v>
      </c>
      <c r="N8" s="89">
        <v>2.3750225056000001</v>
      </c>
      <c r="O8" s="87">
        <v>2.4649121906999998</v>
      </c>
      <c r="P8" s="91"/>
      <c r="Q8" s="90" t="s">
        <v>6</v>
      </c>
      <c r="R8" s="90">
        <v>0</v>
      </c>
      <c r="S8" s="91">
        <v>0.57937981318573295</v>
      </c>
      <c r="T8" s="91">
        <v>3.2455589543932102</v>
      </c>
      <c r="U8" s="91">
        <v>6.8970461074211498</v>
      </c>
      <c r="V8" s="91">
        <v>6.8970461074211498</v>
      </c>
      <c r="W8" s="91">
        <v>9.3418456228442697</v>
      </c>
      <c r="X8" s="91">
        <v>0</v>
      </c>
      <c r="Y8" s="91">
        <v>2.7143123657338601</v>
      </c>
      <c r="Z8" s="91">
        <v>2.3716333679375201</v>
      </c>
      <c r="AA8" s="91">
        <v>8.9326539927664206E-2</v>
      </c>
      <c r="AB8" s="91">
        <v>2089.48166250544</v>
      </c>
      <c r="AC8" s="91">
        <v>24.473471555597801</v>
      </c>
      <c r="AD8" s="91">
        <v>0.84325725541526997</v>
      </c>
      <c r="AE8" s="91">
        <v>6.3047569113788304</v>
      </c>
      <c r="AF8" s="91">
        <v>0</v>
      </c>
      <c r="AG8" s="91">
        <v>0</v>
      </c>
      <c r="AH8" s="91">
        <v>19.432061646802499</v>
      </c>
      <c r="AI8" s="91">
        <v>19.432061646802499</v>
      </c>
      <c r="AJ8" s="91">
        <v>2.98629089052397</v>
      </c>
      <c r="AK8" s="91">
        <v>6.8964028206804597</v>
      </c>
      <c r="AL8" s="91">
        <v>3.6458905687113199E-3</v>
      </c>
      <c r="AM8" s="91">
        <v>16.325565439222199</v>
      </c>
      <c r="AN8" s="91">
        <v>1.6563030783697402E-2</v>
      </c>
      <c r="AO8" s="91">
        <v>2.8263908613466899</v>
      </c>
      <c r="AP8" s="91">
        <v>0.85233903413191303</v>
      </c>
      <c r="AQ8" s="91">
        <v>161.77274602203499</v>
      </c>
      <c r="AR8" s="91">
        <v>335.95758493030598</v>
      </c>
      <c r="AS8" s="91">
        <v>34.342274253211798</v>
      </c>
      <c r="AT8" s="91">
        <v>373.28615007404198</v>
      </c>
      <c r="AU8" s="91">
        <v>1.68771175104234E-5</v>
      </c>
      <c r="AV8" s="91">
        <v>10.0067636466046</v>
      </c>
      <c r="AW8" s="91">
        <v>0</v>
      </c>
      <c r="AX8" s="91">
        <v>43.7768960058863</v>
      </c>
      <c r="AY8" s="91">
        <v>1.2909813213401801E-2</v>
      </c>
      <c r="AZ8" s="91">
        <v>7.8085383511632101E-5</v>
      </c>
      <c r="BA8" s="91">
        <v>10.480431400431</v>
      </c>
      <c r="BB8" s="91">
        <v>1.4263226684744499E-2</v>
      </c>
      <c r="BC8" s="91">
        <v>0</v>
      </c>
      <c r="BD8" s="91">
        <v>0.28792738526320399</v>
      </c>
      <c r="BE8" s="91">
        <v>36.220429521185402</v>
      </c>
      <c r="BF8" s="91">
        <v>30.151006140066901</v>
      </c>
      <c r="BG8" s="91">
        <v>6.0694233811185097</v>
      </c>
      <c r="BH8" s="91">
        <v>0</v>
      </c>
      <c r="BI8" s="91">
        <v>0</v>
      </c>
      <c r="BJ8" s="91">
        <v>9.4776338563798994</v>
      </c>
      <c r="BK8" s="91">
        <v>0</v>
      </c>
      <c r="BL8" s="91">
        <v>1.4427955014688301</v>
      </c>
      <c r="BM8" s="91">
        <v>0.63369494094368795</v>
      </c>
      <c r="BN8" s="91">
        <v>6.4020350678196903E-4</v>
      </c>
      <c r="BO8" s="91">
        <v>5.7741310206848597</v>
      </c>
      <c r="BP8" s="91">
        <v>0.12248682631039901</v>
      </c>
      <c r="BQ8" s="91">
        <v>3.5245610200785899E-4</v>
      </c>
      <c r="BR8" s="91">
        <v>2.0261467264119202</v>
      </c>
      <c r="BS8" s="91">
        <v>1.5235930769357899E-6</v>
      </c>
      <c r="BT8" s="91">
        <v>53.114154443029797</v>
      </c>
      <c r="BU8" s="91">
        <v>19.516736717640399</v>
      </c>
      <c r="BV8" s="91">
        <v>0</v>
      </c>
      <c r="BW8" s="91">
        <v>0</v>
      </c>
      <c r="BX8" s="91">
        <v>2.6475996922272702</v>
      </c>
      <c r="BY8" s="91">
        <v>0</v>
      </c>
      <c r="BZ8" s="91">
        <v>0.76342076568726203</v>
      </c>
      <c r="CA8" s="91">
        <v>160.36223614808401</v>
      </c>
      <c r="CB8" s="91">
        <v>2.8538588738597901</v>
      </c>
      <c r="CE8" s="34">
        <f t="shared" si="0"/>
        <v>8.0000045271747533E-3</v>
      </c>
      <c r="CF8" s="79">
        <f t="shared" si="1"/>
        <v>-1.4269158702547124E-3</v>
      </c>
      <c r="CG8" s="79"/>
      <c r="CH8" s="79">
        <f t="shared" si="2"/>
        <v>-1.4274236101374474E-3</v>
      </c>
      <c r="CI8" s="79">
        <f t="shared" si="3"/>
        <v>-1.3659345783396438E-3</v>
      </c>
      <c r="CJ8" s="79">
        <f t="shared" si="4"/>
        <v>-1.35371121945218E-3</v>
      </c>
      <c r="CK8" s="79">
        <f t="shared" si="5"/>
        <v>-1.4263763216004338E-3</v>
      </c>
      <c r="CL8" s="79">
        <f t="shared" si="6"/>
        <v>-1.4270178708591589E-3</v>
      </c>
      <c r="CM8" s="79"/>
      <c r="CN8" s="71">
        <f t="shared" si="7"/>
        <v>0.1573112002273753</v>
      </c>
      <c r="CO8" s="79"/>
      <c r="CP8" s="71">
        <f t="shared" si="8"/>
        <v>0.18290247642188723</v>
      </c>
      <c r="CQ8" s="79">
        <f t="shared" si="9"/>
        <v>-1.4295610115715729E-3</v>
      </c>
      <c r="CR8" s="79">
        <f t="shared" si="10"/>
        <v>-1.4269918093360345E-3</v>
      </c>
      <c r="CS8" s="71">
        <f t="shared" si="11"/>
        <v>-0.65421119772633318</v>
      </c>
    </row>
    <row r="9" spans="1:97" x14ac:dyDescent="0.25">
      <c r="A9" s="90" t="s">
        <v>7</v>
      </c>
      <c r="B9" s="91">
        <v>1153.8157037999999</v>
      </c>
      <c r="C9" s="91"/>
      <c r="D9" s="91">
        <v>232.41454290999999</v>
      </c>
      <c r="E9" s="91">
        <v>34.482476392000002</v>
      </c>
      <c r="F9" s="91">
        <v>29.795307537999999</v>
      </c>
      <c r="G9" s="91">
        <v>23.438693116</v>
      </c>
      <c r="H9" s="91">
        <v>133.45496768999999</v>
      </c>
      <c r="I9" s="87">
        <v>5.4341358925999996</v>
      </c>
      <c r="J9" s="87">
        <v>2.5458943951999999</v>
      </c>
      <c r="K9" s="87">
        <v>15.755492488</v>
      </c>
      <c r="L9" s="87">
        <v>2.267967107</v>
      </c>
      <c r="M9" s="89">
        <v>3.0835697620999998</v>
      </c>
      <c r="N9" s="89">
        <v>2.2246318263</v>
      </c>
      <c r="O9" s="87">
        <v>1.9527073591999999</v>
      </c>
      <c r="P9" s="91"/>
      <c r="Q9" s="90" t="s">
        <v>7</v>
      </c>
      <c r="R9" s="90">
        <v>0</v>
      </c>
      <c r="S9" s="91">
        <v>0.49611851525929002</v>
      </c>
      <c r="T9" s="91">
        <v>3.07917135243305</v>
      </c>
      <c r="U9" s="91">
        <v>5.7413265045486801</v>
      </c>
      <c r="V9" s="91">
        <v>5.7413265045486801</v>
      </c>
      <c r="W9" s="91">
        <v>7.8733874009160099</v>
      </c>
      <c r="X9" s="91">
        <v>0</v>
      </c>
      <c r="Y9" s="91">
        <v>2.2589445644730199</v>
      </c>
      <c r="Z9" s="91">
        <v>2.2214574750482798</v>
      </c>
      <c r="AA9" s="91">
        <v>1.1138529904132E-4</v>
      </c>
      <c r="AB9" s="91">
        <v>1152.16923560244</v>
      </c>
      <c r="AC9" s="91">
        <v>20.787129362059499</v>
      </c>
      <c r="AD9" s="91">
        <v>0.70056055731278599</v>
      </c>
      <c r="AE9" s="91">
        <v>5.2977067751715401</v>
      </c>
      <c r="AF9" s="91">
        <v>0</v>
      </c>
      <c r="AG9" s="91">
        <v>0</v>
      </c>
      <c r="AH9" s="91">
        <v>16.551588956715499</v>
      </c>
      <c r="AI9" s="91">
        <v>16.551588956715499</v>
      </c>
      <c r="AJ9" s="91">
        <v>1.85666220870054</v>
      </c>
      <c r="AK9" s="91">
        <v>5.7457313553795499</v>
      </c>
      <c r="AL9" s="91">
        <v>4.5460838361822499E-6</v>
      </c>
      <c r="AM9" s="91">
        <v>13.8797909441128</v>
      </c>
      <c r="AN9" s="91">
        <v>9.7274922892904805E-6</v>
      </c>
      <c r="AO9" s="91">
        <v>2.4202057137556201</v>
      </c>
      <c r="AP9" s="91">
        <v>0.72742057243886205</v>
      </c>
      <c r="AQ9" s="91">
        <v>134.45127168107899</v>
      </c>
      <c r="AR9" s="91">
        <v>208.874558375634</v>
      </c>
      <c r="AS9" s="91">
        <v>21.351618622441901</v>
      </c>
      <c r="AT9" s="91">
        <v>232.08283920677701</v>
      </c>
      <c r="AU9" s="91">
        <v>9.9120773369003993E-9</v>
      </c>
      <c r="AV9" s="91">
        <v>8.4486278846651999</v>
      </c>
      <c r="AW9" s="91">
        <v>0</v>
      </c>
      <c r="AX9" s="91">
        <v>35.119718682187099</v>
      </c>
      <c r="AY9" s="91">
        <v>1.2718687588529299E-2</v>
      </c>
      <c r="AZ9" s="91">
        <v>4.1445790990812203E-8</v>
      </c>
      <c r="BA9" s="91">
        <v>10.246881617310599</v>
      </c>
      <c r="BB9" s="91">
        <v>1.42674945022239E-2</v>
      </c>
      <c r="BC9" s="91">
        <v>0</v>
      </c>
      <c r="BD9" s="91">
        <v>0.29062959815252598</v>
      </c>
      <c r="BE9" s="91">
        <v>34.435508712215999</v>
      </c>
      <c r="BF9" s="91">
        <v>29.755027663697799</v>
      </c>
      <c r="BG9" s="91">
        <v>4.68048104851822</v>
      </c>
      <c r="BH9" s="91">
        <v>0</v>
      </c>
      <c r="BI9" s="91">
        <v>0</v>
      </c>
      <c r="BJ9" s="91">
        <v>9.4821382628681103</v>
      </c>
      <c r="BK9" s="91">
        <v>0</v>
      </c>
      <c r="BL9" s="91">
        <v>1.40435057898885</v>
      </c>
      <c r="BM9" s="91">
        <v>0.63967470802537496</v>
      </c>
      <c r="BN9" s="91">
        <v>4.3451223620319902E-7</v>
      </c>
      <c r="BO9" s="91">
        <v>5.6203834939951598</v>
      </c>
      <c r="BP9" s="91">
        <v>0.10488388548576</v>
      </c>
      <c r="BQ9" s="91">
        <v>3.4940621703401101E-7</v>
      </c>
      <c r="BR9" s="91">
        <v>2.0439823960934098</v>
      </c>
      <c r="BS9" s="91">
        <v>8.0869902831285795E-10</v>
      </c>
      <c r="BT9" s="91">
        <v>23.405245333641901</v>
      </c>
      <c r="BU9" s="91">
        <v>15.565532469449501</v>
      </c>
      <c r="BV9" s="91">
        <v>0</v>
      </c>
      <c r="BW9" s="91">
        <v>0</v>
      </c>
      <c r="BX9" s="91">
        <v>2.08237768723072</v>
      </c>
      <c r="BY9" s="91">
        <v>0</v>
      </c>
      <c r="BZ9" s="91">
        <v>0.50104312103705295</v>
      </c>
      <c r="CA9" s="91">
        <v>133.264549347707</v>
      </c>
      <c r="CB9" s="91">
        <v>2.2068949448701201</v>
      </c>
      <c r="CE9" s="34">
        <f t="shared" si="0"/>
        <v>7.9999978242524181E-3</v>
      </c>
      <c r="CF9" s="79">
        <f t="shared" si="1"/>
        <v>-1.4269767625257536E-3</v>
      </c>
      <c r="CG9" s="79"/>
      <c r="CH9" s="79">
        <f t="shared" si="2"/>
        <v>-1.4272071750322159E-3</v>
      </c>
      <c r="CI9" s="79">
        <f t="shared" si="3"/>
        <v>-1.3620738618094241E-3</v>
      </c>
      <c r="CJ9" s="79">
        <f t="shared" si="4"/>
        <v>-1.3518865093380453E-3</v>
      </c>
      <c r="CK9" s="79">
        <f t="shared" si="5"/>
        <v>-1.4270327356804059E-3</v>
      </c>
      <c r="CL9" s="79">
        <f t="shared" si="6"/>
        <v>-1.4268359251736909E-3</v>
      </c>
      <c r="CM9" s="79"/>
      <c r="CN9" s="71">
        <f t="shared" si="7"/>
        <v>5.0528186873360956E-2</v>
      </c>
      <c r="CO9" s="79"/>
      <c r="CP9" s="71">
        <f t="shared" si="8"/>
        <v>6.7125579681354727E-2</v>
      </c>
      <c r="CQ9" s="79">
        <f t="shared" si="9"/>
        <v>-1.4264018674104448E-3</v>
      </c>
      <c r="CR9" s="79">
        <f t="shared" si="10"/>
        <v>-1.4269108327015776E-3</v>
      </c>
      <c r="CS9" s="71">
        <f t="shared" si="11"/>
        <v>-0.62748101039734017</v>
      </c>
    </row>
    <row r="10" spans="1:97" x14ac:dyDescent="0.25">
      <c r="A10" s="90" t="s">
        <v>8</v>
      </c>
      <c r="B10" s="91">
        <v>4.0610192999999999</v>
      </c>
      <c r="C10" s="91"/>
      <c r="D10" s="91">
        <v>7.8913748000000006E-2</v>
      </c>
      <c r="E10" s="91">
        <v>9.0064350000000001E-2</v>
      </c>
      <c r="F10" s="91">
        <v>7.6319990000000004E-2</v>
      </c>
      <c r="G10" s="91">
        <v>1.7118017999999999E-2</v>
      </c>
      <c r="H10" s="91">
        <v>0.17012474599999999</v>
      </c>
      <c r="I10" s="87">
        <v>6.4224948999999998E-3</v>
      </c>
      <c r="J10" s="87">
        <v>3.7611200000000002E-3</v>
      </c>
      <c r="K10" s="87">
        <v>1.87996577E-2</v>
      </c>
      <c r="L10" s="87">
        <v>2.6286959999999998E-3</v>
      </c>
      <c r="M10" s="89">
        <v>3.5860327000000001E-3</v>
      </c>
      <c r="N10" s="89">
        <v>2.7745640999999998E-3</v>
      </c>
      <c r="O10" s="87">
        <v>4.6092371999999996E-3</v>
      </c>
      <c r="P10" s="91"/>
      <c r="Q10" s="90" t="s">
        <v>8</v>
      </c>
      <c r="R10" s="90">
        <v>0</v>
      </c>
      <c r="S10" s="91">
        <v>6.3245440385367897E-4</v>
      </c>
      <c r="T10" s="91">
        <v>3.5809727205476298E-3</v>
      </c>
      <c r="U10" s="91">
        <v>7.3190438708973298E-3</v>
      </c>
      <c r="V10" s="91">
        <v>7.3190438708973298E-3</v>
      </c>
      <c r="W10" s="91">
        <v>1.0037096612047099E-2</v>
      </c>
      <c r="X10" s="91">
        <v>0</v>
      </c>
      <c r="Y10" s="91">
        <v>2.8795368291274601E-3</v>
      </c>
      <c r="Z10" s="91">
        <v>2.77048371338591E-3</v>
      </c>
      <c r="AA10" s="91">
        <v>0</v>
      </c>
      <c r="AB10" s="91">
        <v>4.0552226061938796</v>
      </c>
      <c r="AC10" s="91">
        <v>2.6499588916483401E-2</v>
      </c>
      <c r="AD10" s="91">
        <v>8.93043516129566E-4</v>
      </c>
      <c r="AE10" s="91">
        <v>6.7534240982820397E-3</v>
      </c>
      <c r="AF10" s="91">
        <v>0</v>
      </c>
      <c r="AG10" s="91">
        <v>0</v>
      </c>
      <c r="AH10" s="91">
        <v>2.1100312803231901E-2</v>
      </c>
      <c r="AI10" s="91">
        <v>2.1100312803231901E-2</v>
      </c>
      <c r="AJ10" s="91">
        <v>6.30409695927511E-4</v>
      </c>
      <c r="AK10" s="91">
        <v>7.3244614791911199E-3</v>
      </c>
      <c r="AL10" s="91">
        <v>0</v>
      </c>
      <c r="AM10" s="91">
        <v>1.76941594045756E-2</v>
      </c>
      <c r="AN10" s="91">
        <v>0</v>
      </c>
      <c r="AO10" s="91">
        <v>3.0853579585200298E-3</v>
      </c>
      <c r="AP10" s="91">
        <v>9.2735546166437897E-4</v>
      </c>
      <c r="AQ10" s="91">
        <v>0.171394842286854</v>
      </c>
      <c r="AR10" s="91">
        <v>7.0921114877340305E-2</v>
      </c>
      <c r="AS10" s="91">
        <v>7.2498253388228297E-3</v>
      </c>
      <c r="AT10" s="91">
        <v>7.8801349912090701E-2</v>
      </c>
      <c r="AU10" s="91">
        <v>0</v>
      </c>
      <c r="AV10" s="91">
        <v>1.0770298064893E-2</v>
      </c>
      <c r="AW10" s="91">
        <v>0</v>
      </c>
      <c r="AX10" s="91">
        <v>4.4767219325716402E-2</v>
      </c>
      <c r="AY10" s="91">
        <v>3.2578603041275998E-5</v>
      </c>
      <c r="AZ10" s="91">
        <v>0</v>
      </c>
      <c r="BA10" s="91">
        <v>2.6247080804907501E-2</v>
      </c>
      <c r="BB10" s="91">
        <v>3.6546073843813502E-5</v>
      </c>
      <c r="BC10" s="91">
        <v>0</v>
      </c>
      <c r="BD10" s="91">
        <v>7.4445201364661004E-4</v>
      </c>
      <c r="BE10" s="91">
        <v>8.9941598207642304E-2</v>
      </c>
      <c r="BF10" s="91">
        <v>7.6216823216874202E-2</v>
      </c>
      <c r="BG10" s="91">
        <v>1.37247749907681E-2</v>
      </c>
      <c r="BH10" s="91">
        <v>0</v>
      </c>
      <c r="BI10" s="91">
        <v>0</v>
      </c>
      <c r="BJ10" s="91">
        <v>2.42884836058797E-2</v>
      </c>
      <c r="BK10" s="91">
        <v>0</v>
      </c>
      <c r="BL10" s="91">
        <v>3.5971666198184502E-3</v>
      </c>
      <c r="BM10" s="91">
        <v>1.63854031978042E-3</v>
      </c>
      <c r="BN10" s="91">
        <v>0</v>
      </c>
      <c r="BO10" s="91">
        <v>1.43962741888369E-2</v>
      </c>
      <c r="BP10" s="91">
        <v>1.3370758220208599E-4</v>
      </c>
      <c r="BQ10" s="91">
        <v>0</v>
      </c>
      <c r="BR10" s="91">
        <v>5.2357009871194897E-3</v>
      </c>
      <c r="BS10" s="91">
        <v>0</v>
      </c>
      <c r="BT10" s="91">
        <v>1.7093630075453101E-2</v>
      </c>
      <c r="BU10" s="91">
        <v>1.9841124181153798E-2</v>
      </c>
      <c r="BV10" s="91">
        <v>0</v>
      </c>
      <c r="BW10" s="91">
        <v>0</v>
      </c>
      <c r="BX10" s="91">
        <v>2.65436274543781E-3</v>
      </c>
      <c r="BY10" s="91">
        <v>0</v>
      </c>
      <c r="BZ10" s="91">
        <v>6.3852119710973996E-4</v>
      </c>
      <c r="CA10" s="91">
        <v>0.16988189839999501</v>
      </c>
      <c r="CB10" s="91">
        <v>2.8129883593754298E-3</v>
      </c>
      <c r="CE10" s="34">
        <f t="shared" si="0"/>
        <v>7.9999859980924709E-3</v>
      </c>
      <c r="CF10" s="79">
        <f t="shared" si="1"/>
        <v>-1.427398733643114E-3</v>
      </c>
      <c r="CG10" s="79"/>
      <c r="CH10" s="79">
        <f t="shared" si="2"/>
        <v>-1.4243156706902895E-3</v>
      </c>
      <c r="CI10" s="79">
        <f t="shared" si="3"/>
        <v>-1.3629343059456669E-3</v>
      </c>
      <c r="CJ10" s="79">
        <f t="shared" si="4"/>
        <v>-1.351766203399687E-3</v>
      </c>
      <c r="CK10" s="79">
        <f t="shared" si="5"/>
        <v>-1.4246932411741879E-3</v>
      </c>
      <c r="CL10" s="79">
        <f t="shared" si="6"/>
        <v>-1.4274678182619044E-3</v>
      </c>
      <c r="CM10" s="79"/>
      <c r="CN10" s="71">
        <f t="shared" si="7"/>
        <v>0.12237749963032045</v>
      </c>
      <c r="CO10" s="79"/>
      <c r="CP10" s="71">
        <f t="shared" si="8"/>
        <v>0.17372186000968923</v>
      </c>
      <c r="CQ10" s="79">
        <f t="shared" si="9"/>
        <v>-1.4110243479849762E-3</v>
      </c>
      <c r="CR10" s="79">
        <f t="shared" si="10"/>
        <v>-1.4706406004783804E-3</v>
      </c>
      <c r="CS10" s="71">
        <f t="shared" si="11"/>
        <v>-0.79880500364260298</v>
      </c>
    </row>
    <row r="11" spans="1:97" x14ac:dyDescent="0.25">
      <c r="A11" s="90" t="s">
        <v>9</v>
      </c>
      <c r="B11" s="91">
        <v>45160.964813999999</v>
      </c>
      <c r="C11" s="91"/>
      <c r="D11" s="91">
        <v>11922.931366000001</v>
      </c>
      <c r="E11" s="91">
        <v>879.90673077999998</v>
      </c>
      <c r="F11" s="91">
        <v>785.59163741999998</v>
      </c>
      <c r="G11" s="91">
        <v>1647.8066563</v>
      </c>
      <c r="H11" s="91">
        <v>5347.1794922999998</v>
      </c>
      <c r="I11" s="87">
        <v>206.92888933</v>
      </c>
      <c r="J11" s="87">
        <v>90.173347680000006</v>
      </c>
      <c r="K11" s="87">
        <v>598.12433442999998</v>
      </c>
      <c r="L11" s="87">
        <v>86.555813287999996</v>
      </c>
      <c r="M11" s="89">
        <v>117.55022332</v>
      </c>
      <c r="N11" s="89">
        <v>82.843399790000007</v>
      </c>
      <c r="O11" s="87">
        <v>50.813220303000001</v>
      </c>
      <c r="P11" s="91"/>
      <c r="Q11" s="90" t="s">
        <v>9</v>
      </c>
      <c r="R11" s="90">
        <v>0</v>
      </c>
      <c r="S11" s="91">
        <v>19.488760669439699</v>
      </c>
      <c r="T11" s="91">
        <v>117.382939547836</v>
      </c>
      <c r="U11" s="91">
        <v>230.02198917490099</v>
      </c>
      <c r="V11" s="91">
        <v>230.02198917490099</v>
      </c>
      <c r="W11" s="91">
        <v>312.721960966089</v>
      </c>
      <c r="X11" s="91">
        <v>0</v>
      </c>
      <c r="Y11" s="91">
        <v>90.411033959842399</v>
      </c>
      <c r="Z11" s="91">
        <v>82.725591398826495</v>
      </c>
      <c r="AA11" s="91">
        <v>1.9378403729815199</v>
      </c>
      <c r="AB11" s="91">
        <v>45096.6183360703</v>
      </c>
      <c r="AC11" s="91">
        <v>820.92366350993302</v>
      </c>
      <c r="AD11" s="91">
        <v>28.0643962198906</v>
      </c>
      <c r="AE11" s="91">
        <v>210.69960832494999</v>
      </c>
      <c r="AF11" s="91">
        <v>0</v>
      </c>
      <c r="AG11" s="91">
        <v>0</v>
      </c>
      <c r="AH11" s="91">
        <v>652.58709408154004</v>
      </c>
      <c r="AI11" s="91">
        <v>652.58709408154004</v>
      </c>
      <c r="AJ11" s="91">
        <v>95.247548085608798</v>
      </c>
      <c r="AK11" s="91">
        <v>229.76013105859801</v>
      </c>
      <c r="AL11" s="91">
        <v>7.9092221355916204E-2</v>
      </c>
      <c r="AM11" s="91">
        <v>547.93813951914797</v>
      </c>
      <c r="AN11" s="91">
        <v>0.38690631307323597</v>
      </c>
      <c r="AO11" s="91">
        <v>95.0722425975748</v>
      </c>
      <c r="AP11" s="91">
        <v>28.641196493781798</v>
      </c>
      <c r="AQ11" s="91">
        <v>5386.7264706468904</v>
      </c>
      <c r="AR11" s="91">
        <v>10715.3406473587</v>
      </c>
      <c r="AS11" s="91">
        <v>1095.3476727570601</v>
      </c>
      <c r="AT11" s="91">
        <v>11905.935868201401</v>
      </c>
      <c r="AU11" s="91">
        <v>3.9424202346941201E-4</v>
      </c>
      <c r="AV11" s="91">
        <v>334.99546107074798</v>
      </c>
      <c r="AW11" s="91">
        <v>0</v>
      </c>
      <c r="AX11" s="91">
        <v>1440.01200073007</v>
      </c>
      <c r="AY11" s="91">
        <v>0.335856275102763</v>
      </c>
      <c r="AZ11" s="91">
        <v>1.7542854748202399E-3</v>
      </c>
      <c r="BA11" s="91">
        <v>272.39084297121298</v>
      </c>
      <c r="BB11" s="91">
        <v>0.37187952623213499</v>
      </c>
      <c r="BC11" s="91">
        <v>0</v>
      </c>
      <c r="BD11" s="91">
        <v>7.5167664444517897</v>
      </c>
      <c r="BE11" s="91">
        <v>878.71264765444801</v>
      </c>
      <c r="BF11" s="91">
        <v>784.53191241367597</v>
      </c>
      <c r="BG11" s="91">
        <v>94.180735240772293</v>
      </c>
      <c r="BH11" s="91">
        <v>0</v>
      </c>
      <c r="BI11" s="91">
        <v>0</v>
      </c>
      <c r="BJ11" s="91">
        <v>247.07931804101699</v>
      </c>
      <c r="BK11" s="91">
        <v>0</v>
      </c>
      <c r="BL11" s="91">
        <v>37.460316852593401</v>
      </c>
      <c r="BM11" s="91">
        <v>16.543664344174498</v>
      </c>
      <c r="BN11" s="91">
        <v>1.42748116578129E-2</v>
      </c>
      <c r="BO11" s="91">
        <v>149.91821870121299</v>
      </c>
      <c r="BP11" s="91">
        <v>4.1201148829749696</v>
      </c>
      <c r="BQ11" s="91">
        <v>7.7326380360202103E-3</v>
      </c>
      <c r="BR11" s="91">
        <v>52.891253292239099</v>
      </c>
      <c r="BS11" s="91">
        <v>3.4230270847419202E-5</v>
      </c>
      <c r="BT11" s="91">
        <v>1645.4568425402999</v>
      </c>
      <c r="BU11" s="91">
        <v>640.602161570563</v>
      </c>
      <c r="BV11" s="91">
        <v>0</v>
      </c>
      <c r="BW11" s="91">
        <v>0</v>
      </c>
      <c r="BX11" s="91">
        <v>86.565019476064506</v>
      </c>
      <c r="BY11" s="91">
        <v>0</v>
      </c>
      <c r="BZ11" s="91">
        <v>23.682888586210399</v>
      </c>
      <c r="CA11" s="91">
        <v>5339.5752013978299</v>
      </c>
      <c r="CB11" s="91">
        <v>92.748729932914401</v>
      </c>
      <c r="CE11" s="34">
        <f t="shared" si="0"/>
        <v>8.0000051352533946E-3</v>
      </c>
      <c r="CF11" s="79">
        <f t="shared" si="1"/>
        <v>-1.4248251381412389E-3</v>
      </c>
      <c r="CG11" s="79"/>
      <c r="CH11" s="79">
        <f t="shared" si="2"/>
        <v>-1.4254462494907142E-3</v>
      </c>
      <c r="CI11" s="79">
        <f t="shared" si="3"/>
        <v>-1.3570564740349989E-3</v>
      </c>
      <c r="CJ11" s="79">
        <f t="shared" si="4"/>
        <v>-1.3489514855380973E-3</v>
      </c>
      <c r="CK11" s="79">
        <f t="shared" si="5"/>
        <v>-1.4260251654622806E-3</v>
      </c>
      <c r="CL11" s="79">
        <f t="shared" si="6"/>
        <v>-1.4221125199032718E-3</v>
      </c>
      <c r="CM11" s="79"/>
      <c r="CN11" s="71">
        <f t="shared" si="7"/>
        <v>9.105591683281361E-2</v>
      </c>
      <c r="CO11" s="79"/>
      <c r="CP11" s="71">
        <f t="shared" si="8"/>
        <v>9.8392343460950549E-2</v>
      </c>
      <c r="CQ11" s="79">
        <f t="shared" si="9"/>
        <v>-1.4230834058784495E-3</v>
      </c>
      <c r="CR11" s="79">
        <f t="shared" si="10"/>
        <v>-1.4220612803451374E-3</v>
      </c>
      <c r="CS11" s="71">
        <f t="shared" si="11"/>
        <v>-0.43634360658517785</v>
      </c>
    </row>
    <row r="12" spans="1:97" x14ac:dyDescent="0.25">
      <c r="A12" s="90" t="s">
        <v>10</v>
      </c>
      <c r="B12" s="91">
        <v>15041.434063000001</v>
      </c>
      <c r="C12" s="91"/>
      <c r="D12" s="91">
        <v>8318.6521923</v>
      </c>
      <c r="E12" s="91">
        <v>328.91599926999999</v>
      </c>
      <c r="F12" s="91">
        <v>300.28278927000002</v>
      </c>
      <c r="G12" s="91">
        <v>215.48520715999999</v>
      </c>
      <c r="H12" s="91">
        <v>1810.2472465999999</v>
      </c>
      <c r="I12" s="87">
        <v>66.026491207000007</v>
      </c>
      <c r="J12" s="87">
        <v>29.248620656</v>
      </c>
      <c r="K12" s="87">
        <v>190.88177572999999</v>
      </c>
      <c r="L12" s="87">
        <v>27.526341710000001</v>
      </c>
      <c r="M12" s="89">
        <v>37.384690280999997</v>
      </c>
      <c r="N12" s="89">
        <v>26.359679536000002</v>
      </c>
      <c r="O12" s="87">
        <v>16.035923314000001</v>
      </c>
      <c r="P12" s="91"/>
      <c r="Q12" s="90" t="s">
        <v>10</v>
      </c>
      <c r="R12" s="90">
        <v>0</v>
      </c>
      <c r="S12" s="91">
        <v>6.5159314674435498</v>
      </c>
      <c r="T12" s="91">
        <v>37.331347458593797</v>
      </c>
      <c r="U12" s="91">
        <v>77.091106007419</v>
      </c>
      <c r="V12" s="91">
        <v>77.091106007419</v>
      </c>
      <c r="W12" s="91">
        <v>104.69772617263</v>
      </c>
      <c r="X12" s="91">
        <v>0</v>
      </c>
      <c r="Y12" s="91">
        <v>30.624383764567799</v>
      </c>
      <c r="Z12" s="91">
        <v>26.322055035767999</v>
      </c>
      <c r="AA12" s="91">
        <v>1.1855664086203701</v>
      </c>
      <c r="AB12" s="91">
        <v>15019.971872768599</v>
      </c>
      <c r="AC12" s="91">
        <v>275.46247534088701</v>
      </c>
      <c r="AD12" s="91">
        <v>9.5345554649447308</v>
      </c>
      <c r="AE12" s="91">
        <v>71.050015451670106</v>
      </c>
      <c r="AF12" s="91">
        <v>0</v>
      </c>
      <c r="AG12" s="91">
        <v>0</v>
      </c>
      <c r="AH12" s="91">
        <v>218.28625175685801</v>
      </c>
      <c r="AI12" s="91">
        <v>218.28625175685801</v>
      </c>
      <c r="AJ12" s="91">
        <v>66.454232912388306</v>
      </c>
      <c r="AK12" s="91">
        <v>77.903203457032106</v>
      </c>
      <c r="AL12" s="91">
        <v>4.83884457001462E-2</v>
      </c>
      <c r="AM12" s="91">
        <v>183.35200849853001</v>
      </c>
      <c r="AN12" s="91">
        <v>0.145281240520131</v>
      </c>
      <c r="AO12" s="91">
        <v>31.7867827491032</v>
      </c>
      <c r="AP12" s="91">
        <v>9.5787206772882598</v>
      </c>
      <c r="AQ12" s="91">
        <v>1823.5783045375499</v>
      </c>
      <c r="AR12" s="91">
        <v>7476.1037122407097</v>
      </c>
      <c r="AS12" s="91">
        <v>764.22381657071401</v>
      </c>
      <c r="AT12" s="91">
        <v>8306.7817617238106</v>
      </c>
      <c r="AU12" s="91">
        <v>1.4803965326185399E-4</v>
      </c>
      <c r="AV12" s="91">
        <v>112.630735139766</v>
      </c>
      <c r="AW12" s="91">
        <v>0</v>
      </c>
      <c r="AX12" s="91">
        <v>496.52608817897999</v>
      </c>
      <c r="AY12" s="91">
        <v>0.12892402361374999</v>
      </c>
      <c r="AZ12" s="91">
        <v>1.01693455209907E-3</v>
      </c>
      <c r="BA12" s="91">
        <v>105.335791454356</v>
      </c>
      <c r="BB12" s="91">
        <v>0.14262578412868299</v>
      </c>
      <c r="BC12" s="91">
        <v>0</v>
      </c>
      <c r="BD12" s="91">
        <v>2.87855016021869</v>
      </c>
      <c r="BE12" s="91">
        <v>328.46871439331301</v>
      </c>
      <c r="BF12" s="91">
        <v>299.87637021654598</v>
      </c>
      <c r="BG12" s="91">
        <v>28.592344176766499</v>
      </c>
      <c r="BH12" s="91">
        <v>0</v>
      </c>
      <c r="BI12" s="91">
        <v>0</v>
      </c>
      <c r="BJ12" s="91">
        <v>93.994323065659103</v>
      </c>
      <c r="BK12" s="91">
        <v>0</v>
      </c>
      <c r="BL12" s="91">
        <v>14.1532384401748</v>
      </c>
      <c r="BM12" s="91">
        <v>6.3352674173184003</v>
      </c>
      <c r="BN12" s="91">
        <v>5.8212158417566299E-3</v>
      </c>
      <c r="BO12" s="91">
        <v>56.642386508551098</v>
      </c>
      <c r="BP12" s="91">
        <v>1.37753129561039</v>
      </c>
      <c r="BQ12" s="91">
        <v>2.7619210066524402E-4</v>
      </c>
      <c r="BR12" s="91">
        <v>20.2581291774775</v>
      </c>
      <c r="BS12" s="91">
        <v>1.9842553908099202E-5</v>
      </c>
      <c r="BT12" s="91">
        <v>215.17762778087501</v>
      </c>
      <c r="BU12" s="91">
        <v>221.87127498372001</v>
      </c>
      <c r="BV12" s="91">
        <v>0</v>
      </c>
      <c r="BW12" s="91">
        <v>0</v>
      </c>
      <c r="BX12" s="91">
        <v>29.978708958037799</v>
      </c>
      <c r="BY12" s="91">
        <v>0</v>
      </c>
      <c r="BZ12" s="91">
        <v>8.5820063163019604</v>
      </c>
      <c r="CA12" s="91">
        <v>1807.6643868696001</v>
      </c>
      <c r="CB12" s="91">
        <v>32.493147555291799</v>
      </c>
      <c r="CE12" s="34">
        <f t="shared" si="0"/>
        <v>7.9999974501072987E-3</v>
      </c>
      <c r="CF12" s="79">
        <f t="shared" si="1"/>
        <v>-1.4268712771340962E-3</v>
      </c>
      <c r="CG12" s="79"/>
      <c r="CH12" s="79">
        <f t="shared" si="2"/>
        <v>-1.4269656071421073E-3</v>
      </c>
      <c r="CI12" s="79">
        <f t="shared" si="3"/>
        <v>-1.3598757058935658E-3</v>
      </c>
      <c r="CJ12" s="79">
        <f t="shared" si="4"/>
        <v>-1.3534543702689924E-3</v>
      </c>
      <c r="CK12" s="79">
        <f t="shared" si="5"/>
        <v>-1.4273804832300753E-3</v>
      </c>
      <c r="CL12" s="79">
        <f t="shared" si="6"/>
        <v>-1.4267994249133372E-3</v>
      </c>
      <c r="CM12" s="79"/>
      <c r="CN12" s="71">
        <f t="shared" si="7"/>
        <v>0.14356779698875669</v>
      </c>
      <c r="CO12" s="79"/>
      <c r="CP12" s="71">
        <f t="shared" si="8"/>
        <v>0.1547768709692153</v>
      </c>
      <c r="CQ12" s="79">
        <f t="shared" si="9"/>
        <v>-1.4268627613403312E-3</v>
      </c>
      <c r="CR12" s="79">
        <f t="shared" si="10"/>
        <v>-1.4273504418222524E-3</v>
      </c>
      <c r="CS12" s="71">
        <f t="shared" si="11"/>
        <v>-0.40267108480584624</v>
      </c>
    </row>
    <row r="13" spans="1:97" x14ac:dyDescent="0.25">
      <c r="A13" s="90" t="s">
        <v>12</v>
      </c>
      <c r="B13" s="91">
        <v>4475.3930201000003</v>
      </c>
      <c r="C13" s="91"/>
      <c r="D13" s="91">
        <v>410.03334479</v>
      </c>
      <c r="E13" s="91">
        <v>101.38202803999999</v>
      </c>
      <c r="F13" s="91">
        <v>83.273519320000005</v>
      </c>
      <c r="G13" s="91">
        <v>58.308591327999999</v>
      </c>
      <c r="H13" s="91">
        <v>276.32276744000001</v>
      </c>
      <c r="I13" s="87">
        <v>10.220994997</v>
      </c>
      <c r="J13" s="87">
        <v>5.6630853920000002</v>
      </c>
      <c r="K13" s="87">
        <v>29.834753563</v>
      </c>
      <c r="L13" s="87">
        <v>4.1986278109999997</v>
      </c>
      <c r="M13" s="89">
        <v>5.7216248600000004</v>
      </c>
      <c r="N13" s="89">
        <v>4.3368973062</v>
      </c>
      <c r="O13" s="87">
        <v>6.4476564292000003</v>
      </c>
      <c r="P13" s="91"/>
      <c r="Q13" s="90" t="s">
        <v>12</v>
      </c>
      <c r="R13" s="90">
        <v>0</v>
      </c>
      <c r="S13" s="91">
        <v>1.0157398098994299</v>
      </c>
      <c r="T13" s="91">
        <v>5.7137851691654502</v>
      </c>
      <c r="U13" s="91">
        <v>11.877017445835801</v>
      </c>
      <c r="V13" s="91">
        <v>11.877017445835801</v>
      </c>
      <c r="W13" s="91">
        <v>16.213447300353799</v>
      </c>
      <c r="X13" s="91">
        <v>0</v>
      </c>
      <c r="Y13" s="91">
        <v>4.6750577574356402</v>
      </c>
      <c r="Z13" s="91">
        <v>4.3309503149945101</v>
      </c>
      <c r="AA13" s="91">
        <v>5.9250119102599502E-2</v>
      </c>
      <c r="AB13" s="91">
        <v>4469.2705812066897</v>
      </c>
      <c r="AC13" s="91">
        <v>42.689033433605502</v>
      </c>
      <c r="AD13" s="91">
        <v>1.4509383327357299</v>
      </c>
      <c r="AE13" s="91">
        <v>10.9239368504659</v>
      </c>
      <c r="AF13" s="91">
        <v>0</v>
      </c>
      <c r="AG13" s="91">
        <v>0</v>
      </c>
      <c r="AH13" s="91">
        <v>33.952724190037898</v>
      </c>
      <c r="AI13" s="91">
        <v>33.952724190037898</v>
      </c>
      <c r="AJ13" s="91">
        <v>3.27575938146905</v>
      </c>
      <c r="AK13" s="91">
        <v>11.8868645643847</v>
      </c>
      <c r="AL13" s="91">
        <v>2.4182757909283598E-3</v>
      </c>
      <c r="AM13" s="91">
        <v>28.491492618621901</v>
      </c>
      <c r="AN13" s="91">
        <v>1.05560947643666E-2</v>
      </c>
      <c r="AO13" s="91">
        <v>4.9550895199208203</v>
      </c>
      <c r="AP13" s="91">
        <v>1.49111166103179</v>
      </c>
      <c r="AQ13" s="91">
        <v>278.390158952143</v>
      </c>
      <c r="AR13" s="91">
        <v>368.52355801165101</v>
      </c>
      <c r="AS13" s="91">
        <v>37.671218064452098</v>
      </c>
      <c r="AT13" s="91">
        <v>409.470535457572</v>
      </c>
      <c r="AU13" s="91">
        <v>1.0756346290812499E-5</v>
      </c>
      <c r="AV13" s="91">
        <v>17.389256901904702</v>
      </c>
      <c r="AW13" s="91">
        <v>0</v>
      </c>
      <c r="AX13" s="91">
        <v>73.723849129545798</v>
      </c>
      <c r="AY13" s="91">
        <v>3.5561009482079103E-2</v>
      </c>
      <c r="AZ13" s="91">
        <v>4.9931759843912799E-5</v>
      </c>
      <c r="BA13" s="91">
        <v>28.6987725997453</v>
      </c>
      <c r="BB13" s="91">
        <v>3.9748036531688603E-2</v>
      </c>
      <c r="BC13" s="91">
        <v>0</v>
      </c>
      <c r="BD13" s="91">
        <v>0.80796753780099895</v>
      </c>
      <c r="BE13" s="91">
        <v>101.24962573754399</v>
      </c>
      <c r="BF13" s="91">
        <v>83.165871429878607</v>
      </c>
      <c r="BG13" s="91">
        <v>18.083754307665998</v>
      </c>
      <c r="BH13" s="91">
        <v>0</v>
      </c>
      <c r="BI13" s="91">
        <v>0</v>
      </c>
      <c r="BJ13" s="91">
        <v>26.418744494673</v>
      </c>
      <c r="BK13" s="91">
        <v>0</v>
      </c>
      <c r="BL13" s="91">
        <v>3.9389284840468002</v>
      </c>
      <c r="BM13" s="91">
        <v>1.7783140987780801</v>
      </c>
      <c r="BN13" s="91">
        <v>4.2058063020221901E-4</v>
      </c>
      <c r="BO13" s="91">
        <v>15.763968611363699</v>
      </c>
      <c r="BP13" s="91">
        <v>0.21473697134981001</v>
      </c>
      <c r="BQ13" s="91">
        <v>2.4457293345128001E-4</v>
      </c>
      <c r="BR13" s="91">
        <v>5.6831504978587599</v>
      </c>
      <c r="BS13" s="91">
        <v>9.7427458585624608E-7</v>
      </c>
      <c r="BT13" s="91">
        <v>58.228575386409602</v>
      </c>
      <c r="BU13" s="91">
        <v>32.752638460187598</v>
      </c>
      <c r="BV13" s="91">
        <v>0</v>
      </c>
      <c r="BW13" s="91">
        <v>0</v>
      </c>
      <c r="BX13" s="91">
        <v>4.4048642001889498</v>
      </c>
      <c r="BY13" s="91">
        <v>0</v>
      </c>
      <c r="BZ13" s="91">
        <v>1.14176131611938</v>
      </c>
      <c r="CA13" s="91">
        <v>275.94418594002298</v>
      </c>
      <c r="CB13" s="91">
        <v>4.70045686557095</v>
      </c>
      <c r="CE13" s="34">
        <f t="shared" si="0"/>
        <v>7.9999880279749049E-3</v>
      </c>
      <c r="CF13" s="79">
        <f t="shared" si="1"/>
        <v>-1.3680226218822163E-3</v>
      </c>
      <c r="CG13" s="79"/>
      <c r="CH13" s="79">
        <f t="shared" si="2"/>
        <v>-1.372594057481466E-3</v>
      </c>
      <c r="CI13" s="79">
        <f t="shared" si="3"/>
        <v>-1.3059740963532673E-3</v>
      </c>
      <c r="CJ13" s="79">
        <f t="shared" si="4"/>
        <v>-1.2927025421819154E-3</v>
      </c>
      <c r="CK13" s="79">
        <f t="shared" si="5"/>
        <v>-1.3722839082200965E-3</v>
      </c>
      <c r="CL13" s="79">
        <f t="shared" si="6"/>
        <v>-1.3700698769211449E-3</v>
      </c>
      <c r="CM13" s="79"/>
      <c r="CN13" s="71">
        <f t="shared" si="7"/>
        <v>0.13802596419448424</v>
      </c>
      <c r="CO13" s="79"/>
      <c r="CP13" s="71">
        <f t="shared" si="8"/>
        <v>0.18016879394238372</v>
      </c>
      <c r="CQ13" s="79">
        <f t="shared" si="9"/>
        <v>-1.3701860968476987E-3</v>
      </c>
      <c r="CR13" s="79">
        <f t="shared" si="10"/>
        <v>-1.371254790144128E-3</v>
      </c>
      <c r="CS13" s="71">
        <f t="shared" si="11"/>
        <v>-0.76873586900833024</v>
      </c>
    </row>
    <row r="14" spans="1:97" x14ac:dyDescent="0.25">
      <c r="A14" s="90" t="s">
        <v>13</v>
      </c>
      <c r="B14" s="91">
        <v>20875.681455000002</v>
      </c>
      <c r="C14" s="91"/>
      <c r="D14" s="91">
        <v>5963.3104061000004</v>
      </c>
      <c r="E14" s="91">
        <v>273.78124855999999</v>
      </c>
      <c r="F14" s="91">
        <v>238.93211228000001</v>
      </c>
      <c r="G14" s="91">
        <v>865.26644419000002</v>
      </c>
      <c r="H14" s="91">
        <v>1874.3906548</v>
      </c>
      <c r="I14" s="87">
        <v>67.440542970999999</v>
      </c>
      <c r="J14" s="87">
        <v>30.325954176</v>
      </c>
      <c r="K14" s="87">
        <v>195.08971424000001</v>
      </c>
      <c r="L14" s="87">
        <v>28.090891342999999</v>
      </c>
      <c r="M14" s="89">
        <v>38.157544706000003</v>
      </c>
      <c r="N14" s="89">
        <v>27.038204537999999</v>
      </c>
      <c r="O14" s="87">
        <v>18.234261025999999</v>
      </c>
      <c r="P14" s="91"/>
      <c r="Q14" s="90" t="s">
        <v>13</v>
      </c>
      <c r="R14" s="90">
        <v>0</v>
      </c>
      <c r="S14" s="91">
        <v>6.7381927188152497</v>
      </c>
      <c r="T14" s="91">
        <v>38.103892478137901</v>
      </c>
      <c r="U14" s="91">
        <v>80.436612200115704</v>
      </c>
      <c r="V14" s="91">
        <v>80.436612200115704</v>
      </c>
      <c r="W14" s="91">
        <v>108.81695080836</v>
      </c>
      <c r="X14" s="91">
        <v>0</v>
      </c>
      <c r="Y14" s="91">
        <v>31.6786125754846</v>
      </c>
      <c r="Z14" s="91">
        <v>27.000233264818</v>
      </c>
      <c r="AA14" s="91">
        <v>1.1739784714575801</v>
      </c>
      <c r="AB14" s="91">
        <v>20846.3880117673</v>
      </c>
      <c r="AC14" s="91">
        <v>284.91305798338402</v>
      </c>
      <c r="AD14" s="91">
        <v>9.8451530036635209</v>
      </c>
      <c r="AE14" s="91">
        <v>73.495693979507493</v>
      </c>
      <c r="AF14" s="91">
        <v>0</v>
      </c>
      <c r="AG14" s="91">
        <v>0</v>
      </c>
      <c r="AH14" s="91">
        <v>226.11475219361</v>
      </c>
      <c r="AI14" s="91">
        <v>226.11475219361</v>
      </c>
      <c r="AJ14" s="91">
        <v>47.6391876372276</v>
      </c>
      <c r="AK14" s="91">
        <v>80.485013999622396</v>
      </c>
      <c r="AL14" s="91">
        <v>4.79156023650004E-2</v>
      </c>
      <c r="AM14" s="91">
        <v>190.005610766845</v>
      </c>
      <c r="AN14" s="91">
        <v>0.21189219358223399</v>
      </c>
      <c r="AO14" s="91">
        <v>32.871066255405097</v>
      </c>
      <c r="AP14" s="91">
        <v>9.91601474131771</v>
      </c>
      <c r="AQ14" s="91">
        <v>1888.2041753707299</v>
      </c>
      <c r="AR14" s="91">
        <v>5359.4271552400096</v>
      </c>
      <c r="AS14" s="91">
        <v>547.85384363508695</v>
      </c>
      <c r="AT14" s="91">
        <v>5954.9201865123196</v>
      </c>
      <c r="AU14" s="91">
        <v>2.15911572704516E-4</v>
      </c>
      <c r="AV14" s="91">
        <v>116.576195203297</v>
      </c>
      <c r="AW14" s="91">
        <v>0</v>
      </c>
      <c r="AX14" s="91">
        <v>513.20151185515795</v>
      </c>
      <c r="AY14" s="91">
        <v>0.102199480413752</v>
      </c>
      <c r="AZ14" s="91">
        <v>9.3768570482029702E-4</v>
      </c>
      <c r="BA14" s="91">
        <v>83.238973341479394</v>
      </c>
      <c r="BB14" s="91">
        <v>0.111911236048281</v>
      </c>
      <c r="BC14" s="91">
        <v>0</v>
      </c>
      <c r="BD14" s="91">
        <v>2.2472980352860699</v>
      </c>
      <c r="BE14" s="91">
        <v>273.41444070047498</v>
      </c>
      <c r="BF14" s="91">
        <v>238.614153428132</v>
      </c>
      <c r="BG14" s="91">
        <v>34.800287272342402</v>
      </c>
      <c r="BH14" s="91">
        <v>0</v>
      </c>
      <c r="BI14" s="91">
        <v>0</v>
      </c>
      <c r="BJ14" s="91">
        <v>74.453332460236894</v>
      </c>
      <c r="BK14" s="91">
        <v>0</v>
      </c>
      <c r="BL14" s="91">
        <v>11.5316749991302</v>
      </c>
      <c r="BM14" s="91">
        <v>4.9459131735996502</v>
      </c>
      <c r="BN14" s="91">
        <v>8.0052878145317596E-3</v>
      </c>
      <c r="BO14" s="91">
        <v>46.149697065504803</v>
      </c>
      <c r="BP14" s="91">
        <v>1.4245203798635599</v>
      </c>
      <c r="BQ14" s="91">
        <v>4.7764333427029702E-3</v>
      </c>
      <c r="BR14" s="91">
        <v>15.819415933155801</v>
      </c>
      <c r="BS14" s="91">
        <v>1.8296415542146298E-5</v>
      </c>
      <c r="BT14" s="91">
        <v>864.048844652963</v>
      </c>
      <c r="BU14" s="91">
        <v>228.981586556992</v>
      </c>
      <c r="BV14" s="91">
        <v>0</v>
      </c>
      <c r="BW14" s="91">
        <v>0</v>
      </c>
      <c r="BX14" s="91">
        <v>31.100149197051</v>
      </c>
      <c r="BY14" s="91">
        <v>0</v>
      </c>
      <c r="BZ14" s="91">
        <v>9.1201955434778395</v>
      </c>
      <c r="CA14" s="91">
        <v>1871.76286581777</v>
      </c>
      <c r="CB14" s="91">
        <v>33.596617355113999</v>
      </c>
      <c r="CE14" s="34">
        <f t="shared" si="0"/>
        <v>7.9999708048360835E-3</v>
      </c>
      <c r="CF14" s="79">
        <f t="shared" si="1"/>
        <v>-1.4032329098260794E-3</v>
      </c>
      <c r="CG14" s="79"/>
      <c r="CH14" s="79">
        <f t="shared" si="2"/>
        <v>-1.4069734788747983E-3</v>
      </c>
      <c r="CI14" s="79">
        <f t="shared" si="3"/>
        <v>-1.3397844500100005E-3</v>
      </c>
      <c r="CJ14" s="79">
        <f t="shared" si="4"/>
        <v>-1.3307497633277669E-3</v>
      </c>
      <c r="CK14" s="79">
        <f t="shared" si="5"/>
        <v>-1.4071960668448737E-3</v>
      </c>
      <c r="CL14" s="79">
        <f t="shared" si="6"/>
        <v>-1.4019430664043442E-3</v>
      </c>
      <c r="CM14" s="79"/>
      <c r="CN14" s="71">
        <f t="shared" si="7"/>
        <v>0.15902959351020882</v>
      </c>
      <c r="CO14" s="79"/>
      <c r="CP14" s="71">
        <f t="shared" si="8"/>
        <v>0.17016814646560779</v>
      </c>
      <c r="CQ14" s="79">
        <f t="shared" si="9"/>
        <v>-1.4060712835557703E-3</v>
      </c>
      <c r="CR14" s="79">
        <f t="shared" si="10"/>
        <v>-1.4043563110351139E-3</v>
      </c>
      <c r="CS14" s="71">
        <f t="shared" si="11"/>
        <v>-0.45618773762322523</v>
      </c>
    </row>
    <row r="15" spans="1:97" x14ac:dyDescent="0.25">
      <c r="A15" s="90" t="s">
        <v>14</v>
      </c>
      <c r="B15" s="91">
        <v>6908.457238</v>
      </c>
      <c r="C15" s="91"/>
      <c r="D15" s="91">
        <v>1171.0160761</v>
      </c>
      <c r="E15" s="91">
        <v>125.91518531</v>
      </c>
      <c r="F15" s="91">
        <v>104.83865110000001</v>
      </c>
      <c r="G15" s="91">
        <v>164.25638415</v>
      </c>
      <c r="H15" s="91">
        <v>530.54449642999998</v>
      </c>
      <c r="I15" s="87">
        <v>19.312887005</v>
      </c>
      <c r="J15" s="87">
        <v>9.6162432088000003</v>
      </c>
      <c r="K15" s="87">
        <v>56.102175174999999</v>
      </c>
      <c r="L15" s="87">
        <v>7.9862608108000002</v>
      </c>
      <c r="M15" s="89">
        <v>10.864637396999999</v>
      </c>
      <c r="N15" s="89">
        <v>7.9464500844000003</v>
      </c>
      <c r="O15" s="87">
        <v>8.4363359494000001</v>
      </c>
      <c r="P15" s="91"/>
      <c r="Q15" s="90" t="s">
        <v>14</v>
      </c>
      <c r="R15" s="90">
        <v>0</v>
      </c>
      <c r="S15" s="91">
        <v>1.92454433942045</v>
      </c>
      <c r="T15" s="91">
        <v>10.8491287985455</v>
      </c>
      <c r="U15" s="91">
        <v>22.8370667336394</v>
      </c>
      <c r="V15" s="91">
        <v>22.8370667336394</v>
      </c>
      <c r="W15" s="91">
        <v>30.9751997349126</v>
      </c>
      <c r="X15" s="91">
        <v>0</v>
      </c>
      <c r="Y15" s="91">
        <v>8.9674700210925096</v>
      </c>
      <c r="Z15" s="91">
        <v>7.9351370959225997</v>
      </c>
      <c r="AA15" s="91">
        <v>0.235160239164521</v>
      </c>
      <c r="AB15" s="91">
        <v>6898.6194992999199</v>
      </c>
      <c r="AC15" s="91">
        <v>81.170287345191596</v>
      </c>
      <c r="AD15" s="91">
        <v>2.7837394684116599</v>
      </c>
      <c r="AE15" s="91">
        <v>20.867891143588299</v>
      </c>
      <c r="AF15" s="91">
        <v>0</v>
      </c>
      <c r="AG15" s="91">
        <v>0</v>
      </c>
      <c r="AH15" s="91">
        <v>64.509055764898505</v>
      </c>
      <c r="AI15" s="91">
        <v>64.509055764898505</v>
      </c>
      <c r="AJ15" s="91">
        <v>9.3547825016275592</v>
      </c>
      <c r="AK15" s="91">
        <v>22.781794665878799</v>
      </c>
      <c r="AL15" s="91">
        <v>9.5979546526769703E-3</v>
      </c>
      <c r="AM15" s="91">
        <v>54.182511704742602</v>
      </c>
      <c r="AN15" s="91">
        <v>4.8720463651612603E-2</v>
      </c>
      <c r="AO15" s="91">
        <v>9.3885253563704794</v>
      </c>
      <c r="AP15" s="91">
        <v>2.83016475964601</v>
      </c>
      <c r="AQ15" s="91">
        <v>534.45664169193697</v>
      </c>
      <c r="AR15" s="91">
        <v>1052.4124088701401</v>
      </c>
      <c r="AS15" s="91">
        <v>107.579920030507</v>
      </c>
      <c r="AT15" s="91">
        <v>1169.34711140227</v>
      </c>
      <c r="AU15" s="91">
        <v>4.9645108873935702E-5</v>
      </c>
      <c r="AV15" s="91">
        <v>33.156379489421397</v>
      </c>
      <c r="AW15" s="91">
        <v>0</v>
      </c>
      <c r="AX15" s="91">
        <v>143.60517660310001</v>
      </c>
      <c r="AY15" s="91">
        <v>4.48461307084001E-2</v>
      </c>
      <c r="AZ15" s="91">
        <v>2.5451605758687601E-4</v>
      </c>
      <c r="BA15" s="91">
        <v>36.411043073243</v>
      </c>
      <c r="BB15" s="91">
        <v>4.9636252249210401E-2</v>
      </c>
      <c r="BC15" s="91">
        <v>0</v>
      </c>
      <c r="BD15" s="91">
        <v>1.00292692148789</v>
      </c>
      <c r="BE15" s="91">
        <v>125.743624976988</v>
      </c>
      <c r="BF15" s="91">
        <v>104.69708489718001</v>
      </c>
      <c r="BG15" s="91">
        <v>21.046540079807301</v>
      </c>
      <c r="BH15" s="91">
        <v>0</v>
      </c>
      <c r="BI15" s="91">
        <v>0</v>
      </c>
      <c r="BJ15" s="91">
        <v>32.944775449770397</v>
      </c>
      <c r="BK15" s="91">
        <v>0</v>
      </c>
      <c r="BL15" s="91">
        <v>4.9931647751561101</v>
      </c>
      <c r="BM15" s="91">
        <v>2.2073364241362001</v>
      </c>
      <c r="BN15" s="91">
        <v>1.9633315637967901E-3</v>
      </c>
      <c r="BO15" s="91">
        <v>19.982930913650399</v>
      </c>
      <c r="BP15" s="91">
        <v>0.40686759070935602</v>
      </c>
      <c r="BQ15" s="91">
        <v>9.3725893862332398E-4</v>
      </c>
      <c r="BR15" s="91">
        <v>7.05726488405341</v>
      </c>
      <c r="BS15" s="91">
        <v>4.9661655294939801E-6</v>
      </c>
      <c r="BT15" s="91">
        <v>164.022450561612</v>
      </c>
      <c r="BU15" s="91">
        <v>63.928466723088299</v>
      </c>
      <c r="BV15" s="91">
        <v>0</v>
      </c>
      <c r="BW15" s="91">
        <v>0</v>
      </c>
      <c r="BX15" s="91">
        <v>8.6618938520017696</v>
      </c>
      <c r="BY15" s="91">
        <v>0</v>
      </c>
      <c r="BZ15" s="91">
        <v>2.43794593851494</v>
      </c>
      <c r="CA15" s="91">
        <v>529.78822809713404</v>
      </c>
      <c r="CB15" s="91">
        <v>9.3001014136610305</v>
      </c>
      <c r="CE15" s="34">
        <f t="shared" si="0"/>
        <v>8.0000047978990539E-3</v>
      </c>
      <c r="CF15" s="79">
        <f t="shared" si="1"/>
        <v>-1.4240138371223541E-3</v>
      </c>
      <c r="CG15" s="79"/>
      <c r="CH15" s="79">
        <f t="shared" si="2"/>
        <v>-1.4252278271775314E-3</v>
      </c>
      <c r="CI15" s="79">
        <f t="shared" si="3"/>
        <v>-1.3625070922908857E-3</v>
      </c>
      <c r="CJ15" s="79">
        <f t="shared" si="4"/>
        <v>-1.3503245352228855E-3</v>
      </c>
      <c r="CK15" s="79">
        <f t="shared" si="5"/>
        <v>-1.4241978453292177E-3</v>
      </c>
      <c r="CL15" s="79">
        <f t="shared" si="6"/>
        <v>-1.4254569370803476E-3</v>
      </c>
      <c r="CM15" s="79"/>
      <c r="CN15" s="71">
        <f t="shared" si="7"/>
        <v>0.14984945884317052</v>
      </c>
      <c r="CO15" s="79"/>
      <c r="CP15" s="71">
        <f t="shared" si="8"/>
        <v>0.17558461698047292</v>
      </c>
      <c r="CQ15" s="79">
        <f t="shared" si="9"/>
        <v>-1.4274382004484788E-3</v>
      </c>
      <c r="CR15" s="79">
        <f t="shared" si="10"/>
        <v>-1.4236531227459135E-3</v>
      </c>
      <c r="CS15" s="71">
        <f t="shared" si="11"/>
        <v>-0.66452678311758151</v>
      </c>
    </row>
    <row r="16" spans="1:97" x14ac:dyDescent="0.25">
      <c r="A16" s="90" t="s">
        <v>15</v>
      </c>
      <c r="B16" s="91">
        <v>3570.4756336</v>
      </c>
      <c r="C16" s="91"/>
      <c r="D16" s="91">
        <v>396.65435537000002</v>
      </c>
      <c r="E16" s="91">
        <v>74.971960557000003</v>
      </c>
      <c r="F16" s="91">
        <v>61.347987836000001</v>
      </c>
      <c r="G16" s="91">
        <v>55.852130690999999</v>
      </c>
      <c r="H16" s="91">
        <v>205.31327825</v>
      </c>
      <c r="I16" s="87">
        <v>7.3222029997</v>
      </c>
      <c r="J16" s="87">
        <v>4.1607903890999998</v>
      </c>
      <c r="K16" s="87">
        <v>21.395258388999999</v>
      </c>
      <c r="L16" s="87">
        <v>2.9976993264999998</v>
      </c>
      <c r="M16" s="89">
        <v>4.0862297605000002</v>
      </c>
      <c r="N16" s="89">
        <v>3.1202613706000002</v>
      </c>
      <c r="O16" s="87">
        <v>4.8232409014000002</v>
      </c>
      <c r="P16" s="91"/>
      <c r="Q16" s="90" t="s">
        <v>15</v>
      </c>
      <c r="R16" s="90">
        <v>0</v>
      </c>
      <c r="S16" s="91">
        <v>0.75044091210069797</v>
      </c>
      <c r="T16" s="91">
        <v>4.0804997475736702</v>
      </c>
      <c r="U16" s="91">
        <v>8.8240300747349103</v>
      </c>
      <c r="V16" s="91">
        <v>8.8240300747349103</v>
      </c>
      <c r="W16" s="91">
        <v>12.0163246739661</v>
      </c>
      <c r="X16" s="91">
        <v>0</v>
      </c>
      <c r="Y16" s="91">
        <v>3.4724843888463299</v>
      </c>
      <c r="Z16" s="91">
        <v>3.1158864700697002</v>
      </c>
      <c r="AA16" s="91">
        <v>6.5177258635829904E-2</v>
      </c>
      <c r="AB16" s="91">
        <v>3565.4709350220701</v>
      </c>
      <c r="AC16" s="91">
        <v>31.5872391602711</v>
      </c>
      <c r="AD16" s="91">
        <v>1.07799795723753</v>
      </c>
      <c r="AE16" s="91">
        <v>8.0993678488355592</v>
      </c>
      <c r="AF16" s="91">
        <v>0</v>
      </c>
      <c r="AG16" s="91">
        <v>0</v>
      </c>
      <c r="AH16" s="91">
        <v>25.110957765596702</v>
      </c>
      <c r="AI16" s="91">
        <v>25.110957765596702</v>
      </c>
      <c r="AJ16" s="91">
        <v>3.16878675789745</v>
      </c>
      <c r="AK16" s="91">
        <v>8.8269916770435604</v>
      </c>
      <c r="AL16" s="91">
        <v>2.6601712538667798E-3</v>
      </c>
      <c r="AM16" s="91">
        <v>21.079513248889601</v>
      </c>
      <c r="AN16" s="91">
        <v>1.2032470967501201E-2</v>
      </c>
      <c r="AO16" s="91">
        <v>3.6608843096970101</v>
      </c>
      <c r="AP16" s="91">
        <v>1.1023777644452</v>
      </c>
      <c r="AQ16" s="91">
        <v>206.83850968721899</v>
      </c>
      <c r="AR16" s="91">
        <v>356.48835743161499</v>
      </c>
      <c r="AS16" s="91">
        <v>36.441043550916298</v>
      </c>
      <c r="AT16" s="91">
        <v>396.09818774042901</v>
      </c>
      <c r="AU16" s="91">
        <v>1.2260752274098999E-5</v>
      </c>
      <c r="AV16" s="91">
        <v>12.881711893143001</v>
      </c>
      <c r="AW16" s="91">
        <v>0</v>
      </c>
      <c r="AX16" s="91">
        <v>55.136109797109697</v>
      </c>
      <c r="AY16" s="91">
        <v>2.62070718640629E-2</v>
      </c>
      <c r="AZ16" s="91">
        <v>6.1979299801143001E-5</v>
      </c>
      <c r="BA16" s="91">
        <v>21.178364237503899</v>
      </c>
      <c r="BB16" s="91">
        <v>2.92277618324818E-2</v>
      </c>
      <c r="BC16" s="91">
        <v>0</v>
      </c>
      <c r="BD16" s="91">
        <v>0.593320821883077</v>
      </c>
      <c r="BE16" s="91">
        <v>74.8714185176961</v>
      </c>
      <c r="BF16" s="91">
        <v>61.2665431565514</v>
      </c>
      <c r="BG16" s="91">
        <v>13.6048753611446</v>
      </c>
      <c r="BH16" s="91">
        <v>0</v>
      </c>
      <c r="BI16" s="91">
        <v>0</v>
      </c>
      <c r="BJ16" s="91">
        <v>19.420815161516099</v>
      </c>
      <c r="BK16" s="91">
        <v>0</v>
      </c>
      <c r="BL16" s="91">
        <v>2.9064234096683599</v>
      </c>
      <c r="BM16" s="91">
        <v>1.30587175427283</v>
      </c>
      <c r="BN16" s="91">
        <v>4.9997552777327598E-4</v>
      </c>
      <c r="BO16" s="91">
        <v>11.6317661537613</v>
      </c>
      <c r="BP16" s="91">
        <v>0.158650377891599</v>
      </c>
      <c r="BQ16" s="91">
        <v>2.6572898871013E-4</v>
      </c>
      <c r="BR16" s="91">
        <v>4.1737178910586001</v>
      </c>
      <c r="BS16" s="91">
        <v>1.2093743758836399E-6</v>
      </c>
      <c r="BT16" s="91">
        <v>55.773798267863697</v>
      </c>
      <c r="BU16" s="91">
        <v>24.520514111265399</v>
      </c>
      <c r="BV16" s="91">
        <v>0</v>
      </c>
      <c r="BW16" s="91">
        <v>0</v>
      </c>
      <c r="BX16" s="91">
        <v>3.30696090338314</v>
      </c>
      <c r="BY16" s="91">
        <v>0</v>
      </c>
      <c r="BZ16" s="91">
        <v>0.88761016365634304</v>
      </c>
      <c r="CA16" s="91">
        <v>205.02547963987399</v>
      </c>
      <c r="CB16" s="91">
        <v>3.5396977399663099</v>
      </c>
      <c r="CE16" s="34">
        <f t="shared" si="0"/>
        <v>8.0000031708653482E-3</v>
      </c>
      <c r="CF16" s="79">
        <f t="shared" si="1"/>
        <v>-1.4016896042737799E-3</v>
      </c>
      <c r="CG16" s="79"/>
      <c r="CH16" s="79">
        <f t="shared" si="2"/>
        <v>-1.40214678609091E-3</v>
      </c>
      <c r="CI16" s="79">
        <f t="shared" si="3"/>
        <v>-1.3410618924319395E-3</v>
      </c>
      <c r="CJ16" s="79">
        <f t="shared" si="4"/>
        <v>-1.3275851795877258E-3</v>
      </c>
      <c r="CK16" s="79">
        <f t="shared" si="5"/>
        <v>-1.4024965953344547E-3</v>
      </c>
      <c r="CL16" s="79">
        <f t="shared" si="6"/>
        <v>-1.4017535182286902E-3</v>
      </c>
      <c r="CM16" s="79"/>
      <c r="CN16" s="71">
        <f t="shared" si="7"/>
        <v>0.17366929200102885</v>
      </c>
      <c r="CO16" s="79"/>
      <c r="CP16" s="71">
        <f t="shared" si="8"/>
        <v>0.22123132141185084</v>
      </c>
      <c r="CQ16" s="79">
        <f t="shared" si="9"/>
        <v>-1.4022737981402402E-3</v>
      </c>
      <c r="CR16" s="79">
        <f t="shared" si="10"/>
        <v>-1.4020942513090591E-3</v>
      </c>
      <c r="CS16" s="71">
        <f t="shared" si="11"/>
        <v>-0.77144459773402096</v>
      </c>
    </row>
    <row r="17" spans="1:97" x14ac:dyDescent="0.25">
      <c r="A17" s="90" t="s">
        <v>16</v>
      </c>
      <c r="B17" s="91">
        <v>6650.9198650999997</v>
      </c>
      <c r="C17" s="91"/>
      <c r="D17" s="91">
        <v>1736.0459453999999</v>
      </c>
      <c r="E17" s="91">
        <v>200.19219376999999</v>
      </c>
      <c r="F17" s="91">
        <v>176.08992957999999</v>
      </c>
      <c r="G17" s="91">
        <v>178.09104418999999</v>
      </c>
      <c r="H17" s="91">
        <v>920.50262799999996</v>
      </c>
      <c r="I17" s="87">
        <v>37.789247242999998</v>
      </c>
      <c r="J17" s="87">
        <v>16.906794493</v>
      </c>
      <c r="K17" s="87">
        <v>109.37089817</v>
      </c>
      <c r="L17" s="87">
        <v>15.822639263999999</v>
      </c>
      <c r="M17" s="89">
        <v>21.499518487</v>
      </c>
      <c r="N17" s="89">
        <v>15.306830414</v>
      </c>
      <c r="O17" s="87">
        <v>11.117021273000001</v>
      </c>
      <c r="P17" s="91"/>
      <c r="Q17" s="90" t="s">
        <v>16</v>
      </c>
      <c r="R17" s="90">
        <v>0</v>
      </c>
      <c r="S17" s="91">
        <v>3.4154124264007302</v>
      </c>
      <c r="T17" s="91">
        <v>21.4693552838296</v>
      </c>
      <c r="U17" s="91">
        <v>39.593038259269797</v>
      </c>
      <c r="V17" s="91">
        <v>39.593038259269797</v>
      </c>
      <c r="W17" s="91">
        <v>54.254771626898503</v>
      </c>
      <c r="X17" s="91">
        <v>0</v>
      </c>
      <c r="Y17" s="91">
        <v>15.5801342880516</v>
      </c>
      <c r="Z17" s="91">
        <v>15.285382582198601</v>
      </c>
      <c r="AA17" s="91">
        <v>3.4989048483772399E-2</v>
      </c>
      <c r="AB17" s="91">
        <v>6641.6006679431302</v>
      </c>
      <c r="AC17" s="91">
        <v>143.17943760630101</v>
      </c>
      <c r="AD17" s="91">
        <v>4.8325073964011596</v>
      </c>
      <c r="AE17" s="91">
        <v>36.515575566544001</v>
      </c>
      <c r="AF17" s="91">
        <v>0</v>
      </c>
      <c r="AG17" s="91">
        <v>0</v>
      </c>
      <c r="AH17" s="91">
        <v>113.982489091208</v>
      </c>
      <c r="AI17" s="91">
        <v>113.982489091208</v>
      </c>
      <c r="AJ17" s="91">
        <v>13.868888369819301</v>
      </c>
      <c r="AK17" s="91">
        <v>39.626675967053302</v>
      </c>
      <c r="AL17" s="91">
        <v>1.42807358024945E-3</v>
      </c>
      <c r="AM17" s="91">
        <v>95.594119828817497</v>
      </c>
      <c r="AN17" s="91">
        <v>5.9175076827835699E-3</v>
      </c>
      <c r="AO17" s="91">
        <v>16.661449249967099</v>
      </c>
      <c r="AP17" s="91">
        <v>5.0087777253525898</v>
      </c>
      <c r="AQ17" s="91">
        <v>927.39166557262297</v>
      </c>
      <c r="AR17" s="91">
        <v>1560.25034856087</v>
      </c>
      <c r="AS17" s="91">
        <v>159.49221106421501</v>
      </c>
      <c r="AT17" s="91">
        <v>1733.6114479949099</v>
      </c>
      <c r="AU17" s="91">
        <v>6.0298076686132804E-6</v>
      </c>
      <c r="AV17" s="91">
        <v>58.215311913035798</v>
      </c>
      <c r="AW17" s="91">
        <v>0</v>
      </c>
      <c r="AX17" s="91">
        <v>242.82516239537</v>
      </c>
      <c r="AY17" s="91">
        <v>7.5175519309732805E-2</v>
      </c>
      <c r="AZ17" s="91">
        <v>2.7819113001207E-5</v>
      </c>
      <c r="BA17" s="91">
        <v>60.592043053291199</v>
      </c>
      <c r="BB17" s="91">
        <v>8.4249632027645904E-2</v>
      </c>
      <c r="BC17" s="91">
        <v>0</v>
      </c>
      <c r="BD17" s="91">
        <v>1.7152169096490699</v>
      </c>
      <c r="BE17" s="91">
        <v>199.92482437650901</v>
      </c>
      <c r="BF17" s="91">
        <v>175.85632678561001</v>
      </c>
      <c r="BG17" s="91">
        <v>24.068497590899302</v>
      </c>
      <c r="BH17" s="91">
        <v>0</v>
      </c>
      <c r="BI17" s="91">
        <v>0</v>
      </c>
      <c r="BJ17" s="91">
        <v>55.994109909224598</v>
      </c>
      <c r="BK17" s="91">
        <v>0</v>
      </c>
      <c r="BL17" s="91">
        <v>8.3077832358339201</v>
      </c>
      <c r="BM17" s="91">
        <v>3.7751749093073599</v>
      </c>
      <c r="BN17" s="91">
        <v>2.3733657359193501E-4</v>
      </c>
      <c r="BO17" s="91">
        <v>33.248701864559003</v>
      </c>
      <c r="BP17" s="91">
        <v>0.72205155301943702</v>
      </c>
      <c r="BQ17" s="91">
        <v>1.4142463975925501E-4</v>
      </c>
      <c r="BR17" s="91">
        <v>12.0634646292652</v>
      </c>
      <c r="BS17" s="91">
        <v>5.4281570667504304E-7</v>
      </c>
      <c r="BT17" s="91">
        <v>177.84156487215199</v>
      </c>
      <c r="BU17" s="91">
        <v>107.66917532582001</v>
      </c>
      <c r="BV17" s="91">
        <v>0</v>
      </c>
      <c r="BW17" s="91">
        <v>0</v>
      </c>
      <c r="BX17" s="91">
        <v>14.4169198944738</v>
      </c>
      <c r="BY17" s="91">
        <v>0</v>
      </c>
      <c r="BZ17" s="91">
        <v>3.5152827215155602</v>
      </c>
      <c r="CA17" s="91">
        <v>919.21248462529695</v>
      </c>
      <c r="CB17" s="91">
        <v>15.297943206461399</v>
      </c>
      <c r="CE17" s="34">
        <f t="shared" si="0"/>
        <v>7.999998145985952E-3</v>
      </c>
      <c r="CF17" s="79">
        <f t="shared" si="1"/>
        <v>-1.4011892107993894E-3</v>
      </c>
      <c r="CG17" s="79"/>
      <c r="CH17" s="79">
        <f t="shared" si="2"/>
        <v>-1.4023231421614896E-3</v>
      </c>
      <c r="CI17" s="79">
        <f t="shared" si="3"/>
        <v>-1.335563532502972E-3</v>
      </c>
      <c r="CJ17" s="79">
        <f t="shared" si="4"/>
        <v>-1.3266107547839749E-3</v>
      </c>
      <c r="CK17" s="79">
        <f t="shared" si="5"/>
        <v>-1.4008526873582564E-3</v>
      </c>
      <c r="CL17" s="79">
        <f t="shared" si="6"/>
        <v>-1.4015640319312668E-3</v>
      </c>
      <c r="CM17" s="79"/>
      <c r="CN17" s="71">
        <f t="shared" si="7"/>
        <v>4.2164698273209684E-2</v>
      </c>
      <c r="CO17" s="79"/>
      <c r="CP17" s="71">
        <f t="shared" si="8"/>
        <v>5.3013278756571129E-2</v>
      </c>
      <c r="CQ17" s="79">
        <f t="shared" si="9"/>
        <v>-1.4029711032197386E-3</v>
      </c>
      <c r="CR17" s="79">
        <f t="shared" si="10"/>
        <v>-1.4011935339521904E-3</v>
      </c>
      <c r="CS17" s="71">
        <f t="shared" si="11"/>
        <v>-0.54944965900915843</v>
      </c>
    </row>
    <row r="18" spans="1:97" x14ac:dyDescent="0.25">
      <c r="A18" s="90" t="s">
        <v>17</v>
      </c>
      <c r="B18" s="91">
        <v>8005.7489065</v>
      </c>
      <c r="C18" s="91"/>
      <c r="D18" s="91">
        <v>2480.6788153000002</v>
      </c>
      <c r="E18" s="91">
        <v>121.67549365000001</v>
      </c>
      <c r="F18" s="91">
        <v>108.17425666</v>
      </c>
      <c r="G18" s="91">
        <v>338.70975714000002</v>
      </c>
      <c r="H18" s="91">
        <v>824.56516579000004</v>
      </c>
      <c r="I18" s="87">
        <v>30.284154305000001</v>
      </c>
      <c r="J18" s="87">
        <v>13.272294828</v>
      </c>
      <c r="K18" s="87">
        <v>87.543872175000004</v>
      </c>
      <c r="L18" s="87">
        <v>12.622120612</v>
      </c>
      <c r="M18" s="89">
        <v>17.141185282999999</v>
      </c>
      <c r="N18" s="89">
        <v>12.081659104</v>
      </c>
      <c r="O18" s="87">
        <v>7.4639453134</v>
      </c>
      <c r="P18" s="91"/>
      <c r="Q18" s="90" t="s">
        <v>17</v>
      </c>
      <c r="R18" s="90">
        <v>0</v>
      </c>
      <c r="S18" s="91">
        <v>2.9729192279799102</v>
      </c>
      <c r="T18" s="91">
        <v>17.1167851357331</v>
      </c>
      <c r="U18" s="91">
        <v>35.6423583022166</v>
      </c>
      <c r="V18" s="91">
        <v>35.6423583022166</v>
      </c>
      <c r="W18" s="91">
        <v>48.1279794798468</v>
      </c>
      <c r="X18" s="91">
        <v>0</v>
      </c>
      <c r="Y18" s="91">
        <v>13.925309675715299</v>
      </c>
      <c r="Z18" s="91">
        <v>12.0644692528428</v>
      </c>
      <c r="AA18" s="91">
        <v>0.43197716447122803</v>
      </c>
      <c r="AB18" s="91">
        <v>7994.35711206821</v>
      </c>
      <c r="AC18" s="91">
        <v>125.58352889631399</v>
      </c>
      <c r="AD18" s="91">
        <v>4.3194984738458597</v>
      </c>
      <c r="AE18" s="91">
        <v>32.350091757103399</v>
      </c>
      <c r="AF18" s="91">
        <v>0</v>
      </c>
      <c r="AG18" s="91">
        <v>0</v>
      </c>
      <c r="AH18" s="91">
        <v>99.844570879902406</v>
      </c>
      <c r="AI18" s="91">
        <v>99.844570879902406</v>
      </c>
      <c r="AJ18" s="91">
        <v>19.817132605137601</v>
      </c>
      <c r="AK18" s="91">
        <v>35.344118314183802</v>
      </c>
      <c r="AL18" s="91">
        <v>1.7631095804361899E-2</v>
      </c>
      <c r="AM18" s="91">
        <v>83.909857283348302</v>
      </c>
      <c r="AN18" s="91">
        <v>0.106708570450362</v>
      </c>
      <c r="AO18" s="91">
        <v>14.5028261754432</v>
      </c>
      <c r="AP18" s="91">
        <v>4.3772536291463497</v>
      </c>
      <c r="AQ18" s="91">
        <v>830.62155481086995</v>
      </c>
      <c r="AR18" s="91">
        <v>2229.4271436547801</v>
      </c>
      <c r="AS18" s="91">
        <v>227.89688535373301</v>
      </c>
      <c r="AT18" s="91">
        <v>2477.1411616136502</v>
      </c>
      <c r="AU18" s="91">
        <v>1.0873435621831399E-4</v>
      </c>
      <c r="AV18" s="91">
        <v>51.374440587580601</v>
      </c>
      <c r="AW18" s="91">
        <v>0</v>
      </c>
      <c r="AX18" s="91">
        <v>224.314957654484</v>
      </c>
      <c r="AY18" s="91">
        <v>4.6500140525912503E-2</v>
      </c>
      <c r="AZ18" s="91">
        <v>6.6174182358195901E-4</v>
      </c>
      <c r="BA18" s="91">
        <v>38.268275063840299</v>
      </c>
      <c r="BB18" s="91">
        <v>5.0566461615965903E-2</v>
      </c>
      <c r="BC18" s="91">
        <v>0</v>
      </c>
      <c r="BD18" s="91">
        <v>1.0100881179164101</v>
      </c>
      <c r="BE18" s="91">
        <v>121.51041857300901</v>
      </c>
      <c r="BF18" s="91">
        <v>108.02830878143401</v>
      </c>
      <c r="BG18" s="91">
        <v>13.482109791575001</v>
      </c>
      <c r="BH18" s="91">
        <v>0</v>
      </c>
      <c r="BI18" s="91">
        <v>0</v>
      </c>
      <c r="BJ18" s="91">
        <v>33.358363623483598</v>
      </c>
      <c r="BK18" s="91">
        <v>0</v>
      </c>
      <c r="BL18" s="91">
        <v>5.18819256859185</v>
      </c>
      <c r="BM18" s="91">
        <v>2.2229312665266701</v>
      </c>
      <c r="BN18" s="91">
        <v>4.6634687036447896E-3</v>
      </c>
      <c r="BO18" s="91">
        <v>20.7631075385505</v>
      </c>
      <c r="BP18" s="91">
        <v>0.62850381654195597</v>
      </c>
      <c r="BQ18" s="91">
        <v>1.6805333214526201E-3</v>
      </c>
      <c r="BR18" s="91">
        <v>7.1132653445107596</v>
      </c>
      <c r="BS18" s="91">
        <v>1.29120236033951E-5</v>
      </c>
      <c r="BT18" s="91">
        <v>338.22671132330601</v>
      </c>
      <c r="BU18" s="91">
        <v>99.869094783497999</v>
      </c>
      <c r="BV18" s="91">
        <v>0</v>
      </c>
      <c r="BW18" s="91">
        <v>0</v>
      </c>
      <c r="BX18" s="91">
        <v>13.605426292545999</v>
      </c>
      <c r="BY18" s="91">
        <v>0</v>
      </c>
      <c r="BZ18" s="91">
        <v>3.9949736130639999</v>
      </c>
      <c r="CA18" s="91">
        <v>823.39131302314297</v>
      </c>
      <c r="CB18" s="91">
        <v>14.6203183217226</v>
      </c>
      <c r="CE18" s="34">
        <f t="shared" si="0"/>
        <v>8.0000013371173389E-3</v>
      </c>
      <c r="CF18" s="79">
        <f t="shared" si="1"/>
        <v>-1.4229517519017887E-3</v>
      </c>
      <c r="CG18" s="79"/>
      <c r="CH18" s="79">
        <f t="shared" si="2"/>
        <v>-1.4260829191312359E-3</v>
      </c>
      <c r="CI18" s="79">
        <f t="shared" si="3"/>
        <v>-1.3566830266235938E-3</v>
      </c>
      <c r="CJ18" s="79">
        <f t="shared" si="4"/>
        <v>-1.3491923408793694E-3</v>
      </c>
      <c r="CK18" s="79">
        <f t="shared" si="5"/>
        <v>-1.4261349326714471E-3</v>
      </c>
      <c r="CL18" s="79">
        <f t="shared" si="6"/>
        <v>-1.4236021791345272E-3</v>
      </c>
      <c r="CM18" s="79"/>
      <c r="CN18" s="71">
        <f t="shared" si="7"/>
        <v>0.1405089630981062</v>
      </c>
      <c r="CO18" s="79"/>
      <c r="CP18" s="71">
        <f t="shared" si="8"/>
        <v>0.14900075995591353</v>
      </c>
      <c r="CQ18" s="79">
        <f t="shared" si="9"/>
        <v>-1.4234807490878867E-3</v>
      </c>
      <c r="CR18" s="79">
        <f t="shared" si="10"/>
        <v>-1.4228055111659898E-3</v>
      </c>
      <c r="CS18" s="71">
        <f t="shared" si="11"/>
        <v>-0.41354693190371067</v>
      </c>
    </row>
    <row r="19" spans="1:97" x14ac:dyDescent="0.25">
      <c r="A19" s="90" t="s">
        <v>18</v>
      </c>
      <c r="B19" s="91">
        <v>5610.5871362999997</v>
      </c>
      <c r="C19" s="91"/>
      <c r="D19" s="91">
        <v>1097.9982203</v>
      </c>
      <c r="E19" s="91">
        <v>63.266690658000002</v>
      </c>
      <c r="F19" s="91">
        <v>56.427039630000003</v>
      </c>
      <c r="G19" s="91">
        <v>170.85809848</v>
      </c>
      <c r="H19" s="91">
        <v>1103.9431695000001</v>
      </c>
      <c r="I19" s="87">
        <v>43.924541572999999</v>
      </c>
      <c r="J19" s="87">
        <v>18.139929910999999</v>
      </c>
      <c r="K19" s="87">
        <v>126.72634168</v>
      </c>
      <c r="L19" s="87">
        <v>18.439771166</v>
      </c>
      <c r="M19" s="89">
        <v>25.024393281999998</v>
      </c>
      <c r="N19" s="89">
        <v>17.384979936000001</v>
      </c>
      <c r="O19" s="87">
        <v>7.4677643495000003</v>
      </c>
      <c r="P19" s="91"/>
      <c r="Q19" s="90" t="s">
        <v>18</v>
      </c>
      <c r="R19" s="90">
        <v>0</v>
      </c>
      <c r="S19" s="91">
        <v>4.0176368100447597</v>
      </c>
      <c r="T19" s="91">
        <v>24.989295872007201</v>
      </c>
      <c r="U19" s="91">
        <v>47.502319819288303</v>
      </c>
      <c r="V19" s="91">
        <v>47.502319819288303</v>
      </c>
      <c r="W19" s="91">
        <v>64.531580960569698</v>
      </c>
      <c r="X19" s="91">
        <v>0</v>
      </c>
      <c r="Y19" s="91">
        <v>18.663927419295099</v>
      </c>
      <c r="Z19" s="91">
        <v>17.360610350675699</v>
      </c>
      <c r="AA19" s="91">
        <v>0.42763707516918398</v>
      </c>
      <c r="AB19" s="91">
        <v>5602.7207906656304</v>
      </c>
      <c r="AC19" s="91">
        <v>169.30179458222699</v>
      </c>
      <c r="AD19" s="91">
        <v>5.7934479901641804</v>
      </c>
      <c r="AE19" s="91">
        <v>43.475727240271702</v>
      </c>
      <c r="AF19" s="91">
        <v>0</v>
      </c>
      <c r="AG19" s="91">
        <v>0</v>
      </c>
      <c r="AH19" s="91">
        <v>134.57600454381199</v>
      </c>
      <c r="AI19" s="91">
        <v>134.57600454381199</v>
      </c>
      <c r="AJ19" s="91">
        <v>8.7716646209692595</v>
      </c>
      <c r="AK19" s="91">
        <v>47.425182519337802</v>
      </c>
      <c r="AL19" s="91">
        <v>1.74538670467188E-2</v>
      </c>
      <c r="AM19" s="91">
        <v>113.00783355305001</v>
      </c>
      <c r="AN19" s="91">
        <v>8.69094982511706E-2</v>
      </c>
      <c r="AO19" s="91">
        <v>19.599296103845099</v>
      </c>
      <c r="AP19" s="91">
        <v>5.9056617399326301</v>
      </c>
      <c r="AQ19" s="91">
        <v>1112.1230861874899</v>
      </c>
      <c r="AR19" s="91">
        <v>986.81221064104898</v>
      </c>
      <c r="AS19" s="91">
        <v>100.874127934654</v>
      </c>
      <c r="AT19" s="91">
        <v>1096.45800319667</v>
      </c>
      <c r="AU19" s="91">
        <v>8.8558750179915707E-5</v>
      </c>
      <c r="AV19" s="91">
        <v>69.108996158603702</v>
      </c>
      <c r="AW19" s="91">
        <v>0</v>
      </c>
      <c r="AX19" s="91">
        <v>297.76919067255301</v>
      </c>
      <c r="AY19" s="91">
        <v>2.4286016593087399E-2</v>
      </c>
      <c r="AZ19" s="91">
        <v>4.8994852433847502E-4</v>
      </c>
      <c r="BA19" s="91">
        <v>20.123698606789102</v>
      </c>
      <c r="BB19" s="91">
        <v>2.5985283331404201E-2</v>
      </c>
      <c r="BC19" s="91">
        <v>0</v>
      </c>
      <c r="BD19" s="91">
        <v>0.51389006883932098</v>
      </c>
      <c r="BE19" s="91">
        <v>63.181881053273102</v>
      </c>
      <c r="BF19" s="91">
        <v>56.351817681965102</v>
      </c>
      <c r="BG19" s="91">
        <v>6.8300633713079399</v>
      </c>
      <c r="BH19" s="91">
        <v>0</v>
      </c>
      <c r="BI19" s="91">
        <v>0</v>
      </c>
      <c r="BJ19" s="91">
        <v>17.155463139381698</v>
      </c>
      <c r="BK19" s="91">
        <v>0</v>
      </c>
      <c r="BL19" s="91">
        <v>2.7490593002529802</v>
      </c>
      <c r="BM19" s="91">
        <v>1.1308710879258299</v>
      </c>
      <c r="BN19" s="91">
        <v>3.6784759889327899E-3</v>
      </c>
      <c r="BO19" s="91">
        <v>11.001495635179101</v>
      </c>
      <c r="BP19" s="91">
        <v>0.84936884331490903</v>
      </c>
      <c r="BQ19" s="91">
        <v>1.6311277943859199E-3</v>
      </c>
      <c r="BR19" s="91">
        <v>3.6212594314279798</v>
      </c>
      <c r="BS19" s="91">
        <v>9.5599369032115908E-6</v>
      </c>
      <c r="BT19" s="91">
        <v>170.61831905033699</v>
      </c>
      <c r="BU19" s="91">
        <v>132.49245316582</v>
      </c>
      <c r="BV19" s="91">
        <v>0</v>
      </c>
      <c r="BW19" s="91">
        <v>0</v>
      </c>
      <c r="BX19" s="91">
        <v>17.9196886485995</v>
      </c>
      <c r="BY19" s="91">
        <v>0</v>
      </c>
      <c r="BZ19" s="91">
        <v>4.9479633331521304</v>
      </c>
      <c r="CA19" s="91">
        <v>1102.3950032727601</v>
      </c>
      <c r="CB19" s="91">
        <v>19.211806096901999</v>
      </c>
      <c r="CE19" s="34">
        <f t="shared" si="0"/>
        <v>8.0000005430175148E-3</v>
      </c>
      <c r="CF19" s="79">
        <f t="shared" si="1"/>
        <v>-1.4020539104498931E-3</v>
      </c>
      <c r="CG19" s="79"/>
      <c r="CH19" s="79">
        <f t="shared" si="2"/>
        <v>-1.402750090896437E-3</v>
      </c>
      <c r="CI19" s="79">
        <f t="shared" si="3"/>
        <v>-1.3405095769170835E-3</v>
      </c>
      <c r="CJ19" s="79">
        <f t="shared" si="4"/>
        <v>-1.3330833679764537E-3</v>
      </c>
      <c r="CK19" s="79">
        <f t="shared" si="5"/>
        <v>-1.4033834614580482E-3</v>
      </c>
      <c r="CL19" s="79">
        <f t="shared" si="6"/>
        <v>-1.4023966722319732E-3</v>
      </c>
      <c r="CM19" s="79"/>
      <c r="CN19" s="71">
        <f t="shared" si="7"/>
        <v>6.1941840660352798E-2</v>
      </c>
      <c r="CO19" s="79"/>
      <c r="CP19" s="71">
        <f t="shared" si="8"/>
        <v>6.2881742262782411E-2</v>
      </c>
      <c r="CQ19" s="79">
        <f t="shared" si="9"/>
        <v>-1.4025279093596618E-3</v>
      </c>
      <c r="CR19" s="79">
        <f t="shared" si="10"/>
        <v>-1.4017609116613197E-3</v>
      </c>
      <c r="CS19" s="71">
        <f t="shared" si="11"/>
        <v>-0.20917941922899053</v>
      </c>
    </row>
    <row r="20" spans="1:97" x14ac:dyDescent="0.25">
      <c r="A20" s="90" t="s">
        <v>19</v>
      </c>
      <c r="B20" s="91">
        <v>2220.4133317000001</v>
      </c>
      <c r="C20" s="91"/>
      <c r="D20" s="91">
        <v>297.33094645</v>
      </c>
      <c r="E20" s="91">
        <v>54.541692750999999</v>
      </c>
      <c r="F20" s="91">
        <v>45.934672759000001</v>
      </c>
      <c r="G20" s="91">
        <v>36.579514828000001</v>
      </c>
      <c r="H20" s="91">
        <v>159.37939466</v>
      </c>
      <c r="I20" s="87">
        <v>6.0157130590000003</v>
      </c>
      <c r="J20" s="87">
        <v>3.1409667191000001</v>
      </c>
      <c r="K20" s="87">
        <v>17.514199612999999</v>
      </c>
      <c r="L20" s="87">
        <v>2.4856191025999999</v>
      </c>
      <c r="M20" s="89">
        <v>3.3839370526999999</v>
      </c>
      <c r="N20" s="89">
        <v>2.5167917582000001</v>
      </c>
      <c r="O20" s="87">
        <v>3.1625313403000002</v>
      </c>
      <c r="P20" s="91"/>
      <c r="Q20" s="90" t="s">
        <v>19</v>
      </c>
      <c r="R20" s="90">
        <v>0</v>
      </c>
      <c r="S20" s="91">
        <v>0.58648829059234997</v>
      </c>
      <c r="T20" s="91">
        <v>3.37910884746222</v>
      </c>
      <c r="U20" s="91">
        <v>6.8435835950768196</v>
      </c>
      <c r="V20" s="91">
        <v>6.8435835950768196</v>
      </c>
      <c r="W20" s="91">
        <v>9.3507777576348801</v>
      </c>
      <c r="X20" s="91">
        <v>0</v>
      </c>
      <c r="Y20" s="91">
        <v>2.6968403312942701</v>
      </c>
      <c r="Z20" s="91">
        <v>2.5132023801132002</v>
      </c>
      <c r="AA20" s="91">
        <v>3.1956013379034198E-2</v>
      </c>
      <c r="AB20" s="91">
        <v>2217.2448361028801</v>
      </c>
      <c r="AC20" s="91">
        <v>24.641747800094901</v>
      </c>
      <c r="AD20" s="91">
        <v>0.83713739547274202</v>
      </c>
      <c r="AE20" s="91">
        <v>6.3034712472352297</v>
      </c>
      <c r="AF20" s="91">
        <v>0</v>
      </c>
      <c r="AG20" s="91">
        <v>0</v>
      </c>
      <c r="AH20" s="91">
        <v>19.596766515470598</v>
      </c>
      <c r="AI20" s="91">
        <v>19.596766515470598</v>
      </c>
      <c r="AJ20" s="91">
        <v>2.3752533262564901</v>
      </c>
      <c r="AK20" s="91">
        <v>6.8584010027459597</v>
      </c>
      <c r="AL20" s="91">
        <v>1.30428042352215E-3</v>
      </c>
      <c r="AM20" s="91">
        <v>16.4428079690427</v>
      </c>
      <c r="AN20" s="91">
        <v>4.8709358314479798E-3</v>
      </c>
      <c r="AO20" s="91">
        <v>2.8610730930427999</v>
      </c>
      <c r="AP20" s="91">
        <v>0.86075887927899097</v>
      </c>
      <c r="AQ20" s="91">
        <v>160.56369173101299</v>
      </c>
      <c r="AR20" s="91">
        <v>267.215766962636</v>
      </c>
      <c r="AS20" s="91">
        <v>27.315396200179599</v>
      </c>
      <c r="AT20" s="91">
        <v>296.90641648907302</v>
      </c>
      <c r="AU20" s="91">
        <v>4.9632496401738601E-6</v>
      </c>
      <c r="AV20" s="91">
        <v>10.0349259328913</v>
      </c>
      <c r="AW20" s="91">
        <v>0</v>
      </c>
      <c r="AX20" s="91">
        <v>42.483095272309399</v>
      </c>
      <c r="AY20" s="91">
        <v>1.9609227731940002E-2</v>
      </c>
      <c r="AZ20" s="91">
        <v>2.00340611527968E-5</v>
      </c>
      <c r="BA20" s="91">
        <v>15.8144067891334</v>
      </c>
      <c r="BB20" s="91">
        <v>2.1932809085247199E-2</v>
      </c>
      <c r="BC20" s="91">
        <v>0</v>
      </c>
      <c r="BD20" s="91">
        <v>0.44603158870572102</v>
      </c>
      <c r="BE20" s="91">
        <v>54.4672950925058</v>
      </c>
      <c r="BF20" s="91">
        <v>45.872557984859696</v>
      </c>
      <c r="BG20" s="91">
        <v>8.5947371076461696</v>
      </c>
      <c r="BH20" s="91">
        <v>0</v>
      </c>
      <c r="BI20" s="91">
        <v>0</v>
      </c>
      <c r="BJ20" s="91">
        <v>14.583618806527801</v>
      </c>
      <c r="BK20" s="91">
        <v>0</v>
      </c>
      <c r="BL20" s="91">
        <v>2.1726227895082002</v>
      </c>
      <c r="BM20" s="91">
        <v>0.98170616908348296</v>
      </c>
      <c r="BN20" s="91">
        <v>1.88956954269526E-4</v>
      </c>
      <c r="BO20" s="91">
        <v>8.6950536798999103</v>
      </c>
      <c r="BP20" s="91">
        <v>0.123989328153565</v>
      </c>
      <c r="BQ20" s="91">
        <v>1.32769480001322E-4</v>
      </c>
      <c r="BR20" s="91">
        <v>3.1372339737760102</v>
      </c>
      <c r="BS20" s="91">
        <v>3.9091248362131201E-7</v>
      </c>
      <c r="BT20" s="91">
        <v>36.527311815781701</v>
      </c>
      <c r="BU20" s="91">
        <v>18.873907057771</v>
      </c>
      <c r="BV20" s="91">
        <v>0</v>
      </c>
      <c r="BW20" s="91">
        <v>0</v>
      </c>
      <c r="BX20" s="91">
        <v>2.5353795276102198</v>
      </c>
      <c r="BY20" s="91">
        <v>0</v>
      </c>
      <c r="BZ20" s="91">
        <v>0.65079771941334996</v>
      </c>
      <c r="CA20" s="91">
        <v>159.151997801991</v>
      </c>
      <c r="CB20" s="91">
        <v>2.7052822890030099</v>
      </c>
      <c r="CE20" s="34">
        <f t="shared" si="0"/>
        <v>8.0000067170791708E-3</v>
      </c>
      <c r="CF20" s="79">
        <f t="shared" si="1"/>
        <v>-1.4269845852051906E-3</v>
      </c>
      <c r="CG20" s="79"/>
      <c r="CH20" s="79">
        <f t="shared" si="2"/>
        <v>-1.4278028102882496E-3</v>
      </c>
      <c r="CI20" s="79">
        <f t="shared" si="3"/>
        <v>-1.3640511458609789E-3</v>
      </c>
      <c r="CJ20" s="79">
        <f t="shared" si="4"/>
        <v>-1.3522415728570701E-3</v>
      </c>
      <c r="CK20" s="79">
        <f t="shared" si="5"/>
        <v>-1.4271105689554037E-3</v>
      </c>
      <c r="CL20" s="79">
        <f t="shared" si="6"/>
        <v>-1.4267644728736815E-3</v>
      </c>
      <c r="CM20" s="79"/>
      <c r="CN20" s="71">
        <f t="shared" si="7"/>
        <v>0.11890734081418167</v>
      </c>
      <c r="CO20" s="79"/>
      <c r="CP20" s="71">
        <f t="shared" si="8"/>
        <v>0.15105049283298022</v>
      </c>
      <c r="CQ20" s="79">
        <f t="shared" si="9"/>
        <v>-1.4268011380198617E-3</v>
      </c>
      <c r="CR20" s="79">
        <f t="shared" si="10"/>
        <v>-1.4261720601656141E-3</v>
      </c>
      <c r="CS20" s="71">
        <f t="shared" si="11"/>
        <v>-0.72782597651748837</v>
      </c>
    </row>
    <row r="21" spans="1:97" x14ac:dyDescent="0.25">
      <c r="A21" s="90" t="s">
        <v>20</v>
      </c>
      <c r="B21" s="91">
        <v>7061.8414362000003</v>
      </c>
      <c r="C21" s="91"/>
      <c r="D21" s="91">
        <v>2296.6463291999999</v>
      </c>
      <c r="E21" s="91">
        <v>155.90540632</v>
      </c>
      <c r="F21" s="91">
        <v>139.51964839999999</v>
      </c>
      <c r="G21" s="91">
        <v>278.38321424999998</v>
      </c>
      <c r="H21" s="91">
        <v>1016.9801919</v>
      </c>
      <c r="I21" s="87">
        <v>40.271947875000002</v>
      </c>
      <c r="J21" s="87">
        <v>17.349867075999999</v>
      </c>
      <c r="K21" s="87">
        <v>116.36513046</v>
      </c>
      <c r="L21" s="87">
        <v>16.871818694000002</v>
      </c>
      <c r="M21" s="89">
        <v>22.911228083000001</v>
      </c>
      <c r="N21" s="89">
        <v>16.10848403</v>
      </c>
      <c r="O21" s="87">
        <v>9.3197871698999997</v>
      </c>
      <c r="P21" s="91"/>
      <c r="Q21" s="90" t="s">
        <v>20</v>
      </c>
      <c r="R21" s="90">
        <v>0</v>
      </c>
      <c r="S21" s="91">
        <v>3.7209378560307802</v>
      </c>
      <c r="T21" s="91">
        <v>22.878539123392201</v>
      </c>
      <c r="U21" s="91">
        <v>43.726186432047498</v>
      </c>
      <c r="V21" s="91">
        <v>43.726186432047498</v>
      </c>
      <c r="W21" s="91">
        <v>59.560712293152903</v>
      </c>
      <c r="X21" s="91">
        <v>0</v>
      </c>
      <c r="Y21" s="91">
        <v>17.199932773732701</v>
      </c>
      <c r="Z21" s="91">
        <v>16.0854911705562</v>
      </c>
      <c r="AA21" s="91">
        <v>0.30062323449466199</v>
      </c>
      <c r="AB21" s="91">
        <v>7051.7632796397502</v>
      </c>
      <c r="AC21" s="91">
        <v>156.57464080320099</v>
      </c>
      <c r="AD21" s="91">
        <v>5.3387418396914397</v>
      </c>
      <c r="AE21" s="91">
        <v>40.131993350785699</v>
      </c>
      <c r="AF21" s="91">
        <v>0</v>
      </c>
      <c r="AG21" s="91">
        <v>0</v>
      </c>
      <c r="AH21" s="91">
        <v>124.494599679077</v>
      </c>
      <c r="AI21" s="91">
        <v>124.494599679077</v>
      </c>
      <c r="AJ21" s="91">
        <v>18.346946147332599</v>
      </c>
      <c r="AK21" s="91">
        <v>43.720970615261301</v>
      </c>
      <c r="AL21" s="91">
        <v>1.2269872246549201E-2</v>
      </c>
      <c r="AM21" s="91">
        <v>104.502490804514</v>
      </c>
      <c r="AN21" s="91">
        <v>5.7389689904542997E-2</v>
      </c>
      <c r="AO21" s="91">
        <v>18.151908421981702</v>
      </c>
      <c r="AP21" s="91">
        <v>5.4655689039980002</v>
      </c>
      <c r="AQ21" s="91">
        <v>1024.5121140528099</v>
      </c>
      <c r="AR21" s="91">
        <v>2064.0309391299402</v>
      </c>
      <c r="AS21" s="91">
        <v>210.98996932554999</v>
      </c>
      <c r="AT21" s="91">
        <v>2293.36785460282</v>
      </c>
      <c r="AU21" s="91">
        <v>5.8479820083324803E-5</v>
      </c>
      <c r="AV21" s="91">
        <v>63.8414865226149</v>
      </c>
      <c r="AW21" s="91">
        <v>0</v>
      </c>
      <c r="AX21" s="91">
        <v>272.72094511037801</v>
      </c>
      <c r="AY21" s="91">
        <v>5.9609777730010999E-2</v>
      </c>
      <c r="AZ21" s="91">
        <v>2.38568546508705E-4</v>
      </c>
      <c r="BA21" s="91">
        <v>48.255206150895297</v>
      </c>
      <c r="BB21" s="91">
        <v>6.6175584605124599E-2</v>
      </c>
      <c r="BC21" s="91">
        <v>0</v>
      </c>
      <c r="BD21" s="91">
        <v>1.3397949753357901</v>
      </c>
      <c r="BE21" s="91">
        <v>155.693234070605</v>
      </c>
      <c r="BF21" s="91">
        <v>139.33085540803901</v>
      </c>
      <c r="BG21" s="91">
        <v>16.362378662566002</v>
      </c>
      <c r="BH21" s="91">
        <v>0</v>
      </c>
      <c r="BI21" s="91">
        <v>0</v>
      </c>
      <c r="BJ21" s="91">
        <v>43.997889800867398</v>
      </c>
      <c r="BK21" s="91">
        <v>0</v>
      </c>
      <c r="BL21" s="91">
        <v>6.6439689218847198</v>
      </c>
      <c r="BM21" s="91">
        <v>2.94878622342741</v>
      </c>
      <c r="BN21" s="91">
        <v>2.0305951714148702E-3</v>
      </c>
      <c r="BO21" s="91">
        <v>26.589604031592199</v>
      </c>
      <c r="BP21" s="91">
        <v>0.78664253164093401</v>
      </c>
      <c r="BQ21" s="91">
        <v>1.20471920269845E-3</v>
      </c>
      <c r="BR21" s="91">
        <v>9.4263414039032796</v>
      </c>
      <c r="BS21" s="91">
        <v>4.6548776448684602E-6</v>
      </c>
      <c r="BT21" s="91">
        <v>277.98584862950702</v>
      </c>
      <c r="BU21" s="91">
        <v>121.251180589089</v>
      </c>
      <c r="BV21" s="91">
        <v>0</v>
      </c>
      <c r="BW21" s="91">
        <v>0</v>
      </c>
      <c r="BX21" s="91">
        <v>16.3485196313455</v>
      </c>
      <c r="BY21" s="91">
        <v>0</v>
      </c>
      <c r="BZ21" s="91">
        <v>4.3653735261017497</v>
      </c>
      <c r="CA21" s="91">
        <v>1015.52866774913</v>
      </c>
      <c r="CB21" s="91">
        <v>17.485267028283801</v>
      </c>
      <c r="CE21" s="34">
        <f t="shared" si="0"/>
        <v>8.0000014435146257E-3</v>
      </c>
      <c r="CF21" s="79">
        <f t="shared" si="1"/>
        <v>-1.4271286960066925E-3</v>
      </c>
      <c r="CG21" s="79"/>
      <c r="CH21" s="79">
        <f t="shared" si="2"/>
        <v>-1.4275052085716089E-3</v>
      </c>
      <c r="CI21" s="79">
        <f t="shared" si="3"/>
        <v>-1.3609037326101881E-3</v>
      </c>
      <c r="CJ21" s="79">
        <f t="shared" si="4"/>
        <v>-1.3531641896037084E-3</v>
      </c>
      <c r="CK21" s="79">
        <f t="shared" si="5"/>
        <v>-1.4274051025796092E-3</v>
      </c>
      <c r="CL21" s="79">
        <f t="shared" si="6"/>
        <v>-1.4272885179387339E-3</v>
      </c>
      <c r="CM21" s="79"/>
      <c r="CN21" s="71">
        <f t="shared" si="7"/>
        <v>6.9861729084482613E-2</v>
      </c>
      <c r="CO21" s="79"/>
      <c r="CP21" s="71">
        <f t="shared" si="8"/>
        <v>7.5871472494955669E-2</v>
      </c>
      <c r="CQ21" s="79">
        <f t="shared" si="9"/>
        <v>-1.4267659284512442E-3</v>
      </c>
      <c r="CR21" s="79">
        <f t="shared" si="10"/>
        <v>-1.4273757481448135E-3</v>
      </c>
      <c r="CS21" s="71">
        <f t="shared" si="11"/>
        <v>-0.41355217620740525</v>
      </c>
    </row>
    <row r="22" spans="1:97" x14ac:dyDescent="0.25">
      <c r="A22" s="90" t="s">
        <v>21</v>
      </c>
      <c r="B22" s="91">
        <v>9465.9548152999996</v>
      </c>
      <c r="C22" s="91"/>
      <c r="D22" s="91">
        <v>2501.0986145000002</v>
      </c>
      <c r="E22" s="91">
        <v>154.24163665</v>
      </c>
      <c r="F22" s="91">
        <v>136.28839156999999</v>
      </c>
      <c r="G22" s="91">
        <v>330.35026144</v>
      </c>
      <c r="H22" s="91">
        <v>899.91045173999998</v>
      </c>
      <c r="I22" s="87">
        <v>34.287499764000003</v>
      </c>
      <c r="J22" s="87">
        <v>15.288795574</v>
      </c>
      <c r="K22" s="87">
        <v>99.178927056999996</v>
      </c>
      <c r="L22" s="87">
        <v>14.308497009</v>
      </c>
      <c r="M22" s="89">
        <v>19.435267004</v>
      </c>
      <c r="N22" s="89">
        <v>13.767888292</v>
      </c>
      <c r="O22" s="87">
        <v>9.1729700215999994</v>
      </c>
      <c r="P22" s="91"/>
      <c r="Q22" s="90" t="s">
        <v>129</v>
      </c>
      <c r="R22" s="90">
        <v>0</v>
      </c>
      <c r="S22" s="91">
        <v>3.26248061683251</v>
      </c>
      <c r="T22" s="91">
        <v>19.4075294405033</v>
      </c>
      <c r="U22" s="91">
        <v>38.6868113280862</v>
      </c>
      <c r="V22" s="91">
        <v>38.6868113280862</v>
      </c>
      <c r="W22" s="91">
        <v>52.488694916251902</v>
      </c>
      <c r="X22" s="91">
        <v>0</v>
      </c>
      <c r="Y22" s="91">
        <v>15.212527989535999</v>
      </c>
      <c r="Z22" s="91">
        <v>13.7482551187762</v>
      </c>
      <c r="AA22" s="91">
        <v>0.41629314507864501</v>
      </c>
      <c r="AB22" s="91">
        <v>9452.4482040597995</v>
      </c>
      <c r="AC22" s="91">
        <v>137.62539296638801</v>
      </c>
      <c r="AD22" s="91">
        <v>4.7239537046941802</v>
      </c>
      <c r="AE22" s="91">
        <v>35.391336296542498</v>
      </c>
      <c r="AF22" s="91">
        <v>0</v>
      </c>
      <c r="AG22" s="91">
        <v>0</v>
      </c>
      <c r="AH22" s="91">
        <v>109.341388329141</v>
      </c>
      <c r="AI22" s="91">
        <v>109.341388329141</v>
      </c>
      <c r="AJ22" s="91">
        <v>19.980210506787401</v>
      </c>
      <c r="AK22" s="91">
        <v>38.653919227186201</v>
      </c>
      <c r="AL22" s="91">
        <v>1.69909301350646E-2</v>
      </c>
      <c r="AM22" s="91">
        <v>91.836234260304394</v>
      </c>
      <c r="AN22" s="91">
        <v>8.0310381787396898E-2</v>
      </c>
      <c r="AO22" s="91">
        <v>15.915399795331201</v>
      </c>
      <c r="AP22" s="91">
        <v>4.7972931125666696</v>
      </c>
      <c r="AQ22" s="91">
        <v>906.54535590866101</v>
      </c>
      <c r="AR22" s="91">
        <v>2247.7738930912601</v>
      </c>
      <c r="AS22" s="91">
        <v>229.77257123563501</v>
      </c>
      <c r="AT22" s="91">
        <v>2497.5266748336899</v>
      </c>
      <c r="AU22" s="91">
        <v>8.1834516871754398E-5</v>
      </c>
      <c r="AV22" s="91">
        <v>56.219803339175499</v>
      </c>
      <c r="AW22" s="91">
        <v>0</v>
      </c>
      <c r="AX22" s="91">
        <v>243.880555866664</v>
      </c>
      <c r="AY22" s="91">
        <v>5.8271772130271099E-2</v>
      </c>
      <c r="AZ22" s="91">
        <v>3.5846603354938603E-4</v>
      </c>
      <c r="BA22" s="91">
        <v>47.3069005770598</v>
      </c>
      <c r="BB22" s="91">
        <v>6.4353226298935695E-2</v>
      </c>
      <c r="BC22" s="91">
        <v>0</v>
      </c>
      <c r="BD22" s="91">
        <v>1.2987808175840601</v>
      </c>
      <c r="BE22" s="91">
        <v>154.031527582405</v>
      </c>
      <c r="BF22" s="91">
        <v>136.10390017454401</v>
      </c>
      <c r="BG22" s="91">
        <v>17.927627407860498</v>
      </c>
      <c r="BH22" s="91">
        <v>0</v>
      </c>
      <c r="BI22" s="91">
        <v>0</v>
      </c>
      <c r="BJ22" s="91">
        <v>42.771035014908698</v>
      </c>
      <c r="BK22" s="91">
        <v>0</v>
      </c>
      <c r="BL22" s="91">
        <v>6.5176243544591204</v>
      </c>
      <c r="BM22" s="91">
        <v>2.8584675915055899</v>
      </c>
      <c r="BN22" s="91">
        <v>2.9705382120956501E-3</v>
      </c>
      <c r="BO22" s="91">
        <v>26.0838052767627</v>
      </c>
      <c r="BP22" s="91">
        <v>0.68972039604358504</v>
      </c>
      <c r="BQ22" s="91">
        <v>1.6720456396435101E-3</v>
      </c>
      <c r="BR22" s="91">
        <v>9.1396534995618293</v>
      </c>
      <c r="BS22" s="91">
        <v>6.99438832229368E-6</v>
      </c>
      <c r="BT22" s="91">
        <v>329.87850689771</v>
      </c>
      <c r="BU22" s="91">
        <v>108.611156595461</v>
      </c>
      <c r="BV22" s="91">
        <v>0</v>
      </c>
      <c r="BW22" s="91">
        <v>0</v>
      </c>
      <c r="BX22" s="91">
        <v>14.708742748351201</v>
      </c>
      <c r="BY22" s="91">
        <v>0</v>
      </c>
      <c r="BZ22" s="91">
        <v>4.1408620358669896</v>
      </c>
      <c r="CA22" s="91">
        <v>898.62663172340797</v>
      </c>
      <c r="CB22" s="91">
        <v>15.808050804981301</v>
      </c>
      <c r="CE22" s="34">
        <f t="shared" si="0"/>
        <v>7.9999988421016084E-3</v>
      </c>
      <c r="CF22" s="79">
        <f t="shared" si="1"/>
        <v>-1.4268620021689819E-3</v>
      </c>
      <c r="CG22" s="79"/>
      <c r="CH22" s="79">
        <f t="shared" si="2"/>
        <v>-1.4281482727638766E-3</v>
      </c>
      <c r="CI22" s="79">
        <f t="shared" si="3"/>
        <v>-1.3622071974752935E-3</v>
      </c>
      <c r="CJ22" s="79">
        <f t="shared" si="4"/>
        <v>-1.3536838562015073E-3</v>
      </c>
      <c r="CK22" s="54">
        <f t="shared" si="5"/>
        <v>-1.4280434961171746E-3</v>
      </c>
      <c r="CL22" s="79">
        <f t="shared" si="6"/>
        <v>-1.4266086299028066E-3</v>
      </c>
      <c r="CM22" s="79"/>
      <c r="CN22" s="71">
        <f t="shared" si="7"/>
        <v>0.1024659327711868</v>
      </c>
      <c r="CO22" s="79"/>
      <c r="CP22" s="71">
        <f t="shared" si="8"/>
        <v>0.11230409352711637</v>
      </c>
      <c r="CQ22" s="79">
        <f t="shared" si="9"/>
        <v>-1.4271768682669183E-3</v>
      </c>
      <c r="CR22" s="79">
        <f t="shared" si="10"/>
        <v>-1.4260119495019814E-3</v>
      </c>
      <c r="CS22" s="71">
        <f t="shared" si="11"/>
        <v>-0.47701855546564847</v>
      </c>
    </row>
    <row r="23" spans="1:97" x14ac:dyDescent="0.25">
      <c r="A23" s="90" t="s">
        <v>22</v>
      </c>
      <c r="B23" s="91">
        <v>10980.245594</v>
      </c>
      <c r="C23" s="91"/>
      <c r="D23" s="91">
        <v>2466.1959750999999</v>
      </c>
      <c r="E23" s="91">
        <v>195.43927905999999</v>
      </c>
      <c r="F23" s="91">
        <v>168.42702272</v>
      </c>
      <c r="G23" s="91">
        <v>354.48178386000001</v>
      </c>
      <c r="H23" s="91">
        <v>915.46515804000001</v>
      </c>
      <c r="I23" s="87">
        <v>32.761351081000001</v>
      </c>
      <c r="J23" s="87">
        <v>15.550410761</v>
      </c>
      <c r="K23" s="87">
        <v>94.965383032000005</v>
      </c>
      <c r="L23" s="87">
        <v>13.593311312999999</v>
      </c>
      <c r="M23" s="89">
        <v>18.477558851000001</v>
      </c>
      <c r="N23" s="89">
        <v>13.298604884</v>
      </c>
      <c r="O23" s="87">
        <v>11.644563339999999</v>
      </c>
      <c r="P23" s="91"/>
      <c r="Q23" s="90" t="s">
        <v>22</v>
      </c>
      <c r="R23" s="90">
        <v>0</v>
      </c>
      <c r="S23" s="91">
        <v>3.2958715707319102</v>
      </c>
      <c r="T23" s="91">
        <v>18.451198473590701</v>
      </c>
      <c r="U23" s="91">
        <v>39.282234735189803</v>
      </c>
      <c r="V23" s="91">
        <v>39.282234735189803</v>
      </c>
      <c r="W23" s="91">
        <v>53.178689592889498</v>
      </c>
      <c r="X23" s="91">
        <v>0</v>
      </c>
      <c r="Y23" s="91">
        <v>15.473087632096799</v>
      </c>
      <c r="Z23" s="91">
        <v>13.2796349712091</v>
      </c>
      <c r="AA23" s="91">
        <v>0.54914288264357702</v>
      </c>
      <c r="AB23" s="91">
        <v>10964.5828862527</v>
      </c>
      <c r="AC23" s="91">
        <v>139.30309127564101</v>
      </c>
      <c r="AD23" s="91">
        <v>4.8085059226576297</v>
      </c>
      <c r="AE23" s="91">
        <v>35.915111214678802</v>
      </c>
      <c r="AF23" s="91">
        <v>0</v>
      </c>
      <c r="AG23" s="91">
        <v>0</v>
      </c>
      <c r="AH23" s="91">
        <v>110.567118482037</v>
      </c>
      <c r="AI23" s="91">
        <v>110.567118482037</v>
      </c>
      <c r="AJ23" s="91">
        <v>19.701400561877399</v>
      </c>
      <c r="AK23" s="91">
        <v>39.315070394246298</v>
      </c>
      <c r="AL23" s="91">
        <v>2.2412999327038299E-2</v>
      </c>
      <c r="AM23" s="91">
        <v>92.900530637239001</v>
      </c>
      <c r="AN23" s="91">
        <v>9.8311604854443194E-2</v>
      </c>
      <c r="AO23" s="91">
        <v>16.078288240852299</v>
      </c>
      <c r="AP23" s="91">
        <v>4.8493414205909096</v>
      </c>
      <c r="AQ23" s="91">
        <v>922.19444340272298</v>
      </c>
      <c r="AR23" s="91">
        <v>2216.4055768830799</v>
      </c>
      <c r="AS23" s="91">
        <v>226.56582368572199</v>
      </c>
      <c r="AT23" s="91">
        <v>2462.67280113068</v>
      </c>
      <c r="AU23" s="91">
        <v>1.00175469032117E-4</v>
      </c>
      <c r="AV23" s="91">
        <v>56.979970858337502</v>
      </c>
      <c r="AW23" s="91">
        <v>0</v>
      </c>
      <c r="AX23" s="91">
        <v>250.233437812348</v>
      </c>
      <c r="AY23" s="91">
        <v>7.1986969574011905E-2</v>
      </c>
      <c r="AZ23" s="91">
        <v>4.31937347645188E-4</v>
      </c>
      <c r="BA23" s="91">
        <v>58.408582638491602</v>
      </c>
      <c r="BB23" s="91">
        <v>7.9487709560894404E-2</v>
      </c>
      <c r="BC23" s="91">
        <v>0</v>
      </c>
      <c r="BD23" s="91">
        <v>1.6042220501661699</v>
      </c>
      <c r="BE23" s="91">
        <v>195.17273340859899</v>
      </c>
      <c r="BF23" s="91">
        <v>168.199029659639</v>
      </c>
      <c r="BG23" s="91">
        <v>26.973703748959601</v>
      </c>
      <c r="BH23" s="91">
        <v>0</v>
      </c>
      <c r="BI23" s="91">
        <v>0</v>
      </c>
      <c r="BJ23" s="91">
        <v>52.868821501457703</v>
      </c>
      <c r="BK23" s="91">
        <v>0</v>
      </c>
      <c r="BL23" s="91">
        <v>8.0646846072190392</v>
      </c>
      <c r="BM23" s="91">
        <v>3.5307083869772899</v>
      </c>
      <c r="BN23" s="91">
        <v>3.7065613797626698E-3</v>
      </c>
      <c r="BO23" s="91">
        <v>32.275159799820301</v>
      </c>
      <c r="BP23" s="91">
        <v>0.69678009060331703</v>
      </c>
      <c r="BQ23" s="91">
        <v>2.23280834213969E-3</v>
      </c>
      <c r="BR23" s="91">
        <v>11.2889962612917</v>
      </c>
      <c r="BS23" s="91">
        <v>8.4280113898487992E-6</v>
      </c>
      <c r="BT23" s="91">
        <v>353.97568226275303</v>
      </c>
      <c r="BU23" s="91">
        <v>111.622964959483</v>
      </c>
      <c r="BV23" s="91">
        <v>0</v>
      </c>
      <c r="BW23" s="91">
        <v>0</v>
      </c>
      <c r="BX23" s="91">
        <v>15.149262542449099</v>
      </c>
      <c r="BY23" s="91">
        <v>0</v>
      </c>
      <c r="BZ23" s="91">
        <v>4.4075260635275004</v>
      </c>
      <c r="CA23" s="91">
        <v>914.15918279854702</v>
      </c>
      <c r="CB23" s="91">
        <v>16.3539248561938</v>
      </c>
      <c r="CE23" s="34">
        <f t="shared" si="0"/>
        <v>8.0000073711911507E-3</v>
      </c>
      <c r="CF23" s="79">
        <f t="shared" si="1"/>
        <v>-1.4264442095775196E-3</v>
      </c>
      <c r="CG23" s="79"/>
      <c r="CH23" s="79">
        <f t="shared" si="2"/>
        <v>-1.4285863754915434E-3</v>
      </c>
      <c r="CI23" s="79">
        <f t="shared" si="3"/>
        <v>-1.3638284621341316E-3</v>
      </c>
      <c r="CJ23" s="79">
        <f t="shared" si="4"/>
        <v>-1.3536608121371724E-3</v>
      </c>
      <c r="CK23" s="79">
        <f t="shared" si="5"/>
        <v>-1.4277224396017567E-3</v>
      </c>
      <c r="CL23" s="79">
        <f t="shared" si="6"/>
        <v>-1.4265701211928824E-3</v>
      </c>
      <c r="CM23" s="79"/>
      <c r="CN23" s="71">
        <f t="shared" si="7"/>
        <v>0.16428865921363955</v>
      </c>
      <c r="CO23" s="79"/>
      <c r="CP23" s="71">
        <f t="shared" si="8"/>
        <v>0.18280879990409588</v>
      </c>
      <c r="CQ23" s="79">
        <f t="shared" si="9"/>
        <v>-1.4266158003806884E-3</v>
      </c>
      <c r="CR23" s="79">
        <f t="shared" si="10"/>
        <v>-1.4264588621414299E-3</v>
      </c>
      <c r="CS23" s="71">
        <f t="shared" si="11"/>
        <v>-0.58355317593292344</v>
      </c>
    </row>
    <row r="24" spans="1:97" x14ac:dyDescent="0.25">
      <c r="A24" s="90" t="s">
        <v>23</v>
      </c>
      <c r="B24" s="91">
        <v>9647.4325093999996</v>
      </c>
      <c r="C24" s="91"/>
      <c r="D24" s="91">
        <v>2067.651214</v>
      </c>
      <c r="E24" s="91">
        <v>167.06960419999999</v>
      </c>
      <c r="F24" s="91">
        <v>140.88630139</v>
      </c>
      <c r="G24" s="91">
        <v>285.62006708000001</v>
      </c>
      <c r="H24" s="91">
        <v>752.78973598000005</v>
      </c>
      <c r="I24" s="87">
        <v>26.664126673999998</v>
      </c>
      <c r="J24" s="87">
        <v>13.119951498000001</v>
      </c>
      <c r="K24" s="87">
        <v>77.400728692000001</v>
      </c>
      <c r="L24" s="87">
        <v>11.026937436000001</v>
      </c>
      <c r="M24" s="89">
        <v>14.997183287</v>
      </c>
      <c r="N24" s="89">
        <v>10.910336406000001</v>
      </c>
      <c r="O24" s="87">
        <v>10.79534799</v>
      </c>
      <c r="P24" s="91"/>
      <c r="Q24" s="90" t="s">
        <v>23</v>
      </c>
      <c r="R24" s="90">
        <v>0</v>
      </c>
      <c r="S24" s="91">
        <v>2.7099319850972501</v>
      </c>
      <c r="T24" s="91">
        <v>14.976144750270199</v>
      </c>
      <c r="U24" s="91">
        <v>32.336313924220299</v>
      </c>
      <c r="V24" s="91">
        <v>32.336313924220299</v>
      </c>
      <c r="W24" s="91">
        <v>43.753385802432199</v>
      </c>
      <c r="X24" s="91">
        <v>0</v>
      </c>
      <c r="Y24" s="91">
        <v>12.722174933883</v>
      </c>
      <c r="Z24" s="91">
        <v>10.8950490424574</v>
      </c>
      <c r="AA24" s="91">
        <v>0.44793026550097598</v>
      </c>
      <c r="AB24" s="91">
        <v>9633.9070284142599</v>
      </c>
      <c r="AC24" s="91">
        <v>114.53906635316299</v>
      </c>
      <c r="AD24" s="91">
        <v>3.95265234622308</v>
      </c>
      <c r="AE24" s="91">
        <v>29.530413799374902</v>
      </c>
      <c r="AF24" s="91">
        <v>0</v>
      </c>
      <c r="AG24" s="91">
        <v>0</v>
      </c>
      <c r="AH24" s="91">
        <v>90.930446594219504</v>
      </c>
      <c r="AI24" s="91">
        <v>90.930446594219504</v>
      </c>
      <c r="AJ24" s="91">
        <v>16.5180089803162</v>
      </c>
      <c r="AK24" s="91">
        <v>32.319949444986797</v>
      </c>
      <c r="AL24" s="91">
        <v>1.8282086204579402E-2</v>
      </c>
      <c r="AM24" s="91">
        <v>76.405640796490502</v>
      </c>
      <c r="AN24" s="91">
        <v>8.4083823944454197E-2</v>
      </c>
      <c r="AO24" s="91">
        <v>13.219883938046101</v>
      </c>
      <c r="AP24" s="91">
        <v>3.9877765684289201</v>
      </c>
      <c r="AQ24" s="91">
        <v>758.339890870109</v>
      </c>
      <c r="AR24" s="91">
        <v>1858.27426575648</v>
      </c>
      <c r="AS24" s="91">
        <v>189.95691006247901</v>
      </c>
      <c r="AT24" s="91">
        <v>2064.7491847992801</v>
      </c>
      <c r="AU24" s="91">
        <v>8.5678302987093506E-5</v>
      </c>
      <c r="AV24" s="91">
        <v>46.854574691134601</v>
      </c>
      <c r="AW24" s="91">
        <v>0</v>
      </c>
      <c r="AX24" s="91">
        <v>205.709827457041</v>
      </c>
      <c r="AY24" s="91">
        <v>6.0231450287427497E-2</v>
      </c>
      <c r="AZ24" s="91">
        <v>3.6983653941588502E-4</v>
      </c>
      <c r="BA24" s="91">
        <v>48.890129600467297</v>
      </c>
      <c r="BB24" s="91">
        <v>6.6505528755435694E-2</v>
      </c>
      <c r="BC24" s="91">
        <v>0</v>
      </c>
      <c r="BD24" s="91">
        <v>1.3421196266472599</v>
      </c>
      <c r="BE24" s="91">
        <v>166.84570617943601</v>
      </c>
      <c r="BF24" s="91">
        <v>140.69910050925799</v>
      </c>
      <c r="BG24" s="91">
        <v>26.1466056701775</v>
      </c>
      <c r="BH24" s="91">
        <v>0</v>
      </c>
      <c r="BI24" s="91">
        <v>0</v>
      </c>
      <c r="BJ24" s="91">
        <v>44.214124152736197</v>
      </c>
      <c r="BK24" s="91">
        <v>0</v>
      </c>
      <c r="BL24" s="91">
        <v>6.7416947655659998</v>
      </c>
      <c r="BM24" s="91">
        <v>2.95384960785286</v>
      </c>
      <c r="BN24" s="91">
        <v>3.1058881766354101E-3</v>
      </c>
      <c r="BO24" s="91">
        <v>26.980517140715499</v>
      </c>
      <c r="BP24" s="91">
        <v>0.57290572594244205</v>
      </c>
      <c r="BQ24" s="91">
        <v>1.79558359376533E-3</v>
      </c>
      <c r="BR24" s="91">
        <v>9.4446501116089792</v>
      </c>
      <c r="BS24" s="91">
        <v>7.2163117495659603E-6</v>
      </c>
      <c r="BT24" s="91">
        <v>285.21946916706003</v>
      </c>
      <c r="BU24" s="91">
        <v>91.742297414019802</v>
      </c>
      <c r="BV24" s="91">
        <v>0</v>
      </c>
      <c r="BW24" s="91">
        <v>0</v>
      </c>
      <c r="BX24" s="91">
        <v>12.459681849209099</v>
      </c>
      <c r="BY24" s="91">
        <v>0</v>
      </c>
      <c r="BZ24" s="91">
        <v>3.6359732369340101</v>
      </c>
      <c r="CA24" s="91">
        <v>751.73411698826601</v>
      </c>
      <c r="CB24" s="91">
        <v>13.4439985135441</v>
      </c>
      <c r="CE24" s="34">
        <f t="shared" si="0"/>
        <v>8.0000075078959093E-3</v>
      </c>
      <c r="CF24" s="79">
        <f t="shared" si="1"/>
        <v>-1.4019772589817156E-3</v>
      </c>
      <c r="CG24" s="79"/>
      <c r="CH24" s="79">
        <f t="shared" si="2"/>
        <v>-1.4035390403711874E-3</v>
      </c>
      <c r="CI24" s="79">
        <f t="shared" si="3"/>
        <v>-1.3401481474508642E-3</v>
      </c>
      <c r="CJ24" s="79">
        <f t="shared" si="4"/>
        <v>-1.3287372788913241E-3</v>
      </c>
      <c r="CK24" s="79">
        <f t="shared" si="5"/>
        <v>-1.4025552092170812E-3</v>
      </c>
      <c r="CL24" s="79">
        <f t="shared" si="6"/>
        <v>-1.4022760158383478E-3</v>
      </c>
      <c r="CM24" s="79"/>
      <c r="CN24" s="71">
        <f t="shared" si="7"/>
        <v>0.17480091119113597</v>
      </c>
      <c r="CO24" s="79"/>
      <c r="CP24" s="71">
        <f t="shared" si="8"/>
        <v>0.19887176423861047</v>
      </c>
      <c r="CQ24" s="79">
        <f t="shared" si="9"/>
        <v>-1.4028325404302927E-3</v>
      </c>
      <c r="CR24" s="79">
        <f t="shared" si="10"/>
        <v>-1.4011816843882187E-3</v>
      </c>
      <c r="CS24" s="71">
        <f t="shared" si="11"/>
        <v>-0.63060231387418941</v>
      </c>
    </row>
    <row r="25" spans="1:97" x14ac:dyDescent="0.25">
      <c r="A25" s="90" t="s">
        <v>24</v>
      </c>
      <c r="B25" s="91">
        <v>8065.3101181000002</v>
      </c>
      <c r="C25" s="91"/>
      <c r="D25" s="91">
        <v>3881.0329741</v>
      </c>
      <c r="E25" s="91">
        <v>309.32181298</v>
      </c>
      <c r="F25" s="91">
        <v>287.54759246999998</v>
      </c>
      <c r="G25" s="91">
        <v>380.08955171999997</v>
      </c>
      <c r="H25" s="91">
        <v>1941.1689481999999</v>
      </c>
      <c r="I25" s="87">
        <v>81.955056749999997</v>
      </c>
      <c r="J25" s="87">
        <v>33.785856408999997</v>
      </c>
      <c r="K25" s="87">
        <v>236.51711036</v>
      </c>
      <c r="L25" s="87">
        <v>34.518340891000001</v>
      </c>
      <c r="M25" s="89">
        <v>46.857460897000003</v>
      </c>
      <c r="N25" s="89">
        <v>32.650128735999999</v>
      </c>
      <c r="O25" s="87">
        <v>15.092581467</v>
      </c>
      <c r="P25" s="91"/>
      <c r="Q25" s="90" t="s">
        <v>24</v>
      </c>
      <c r="R25" s="90">
        <v>0</v>
      </c>
      <c r="S25" s="91">
        <v>7.2089100538346704</v>
      </c>
      <c r="T25" s="91">
        <v>46.791855354172199</v>
      </c>
      <c r="U25" s="91">
        <v>83.492993390032495</v>
      </c>
      <c r="V25" s="91">
        <v>83.492993390032495</v>
      </c>
      <c r="W25" s="91">
        <v>114.457389365018</v>
      </c>
      <c r="X25" s="91">
        <v>0</v>
      </c>
      <c r="Y25" s="91">
        <v>32.857286009461099</v>
      </c>
      <c r="Z25" s="91">
        <v>32.6042704226778</v>
      </c>
      <c r="AA25" s="91">
        <v>4.2069412624261199E-2</v>
      </c>
      <c r="AB25" s="91">
        <v>8054.0033427175204</v>
      </c>
      <c r="AC25" s="91">
        <v>302.13684533535502</v>
      </c>
      <c r="AD25" s="91">
        <v>10.191021868326899</v>
      </c>
      <c r="AE25" s="91">
        <v>77.030636943801298</v>
      </c>
      <c r="AF25" s="91">
        <v>0</v>
      </c>
      <c r="AG25" s="91">
        <v>0</v>
      </c>
      <c r="AH25" s="91">
        <v>240.542140150553</v>
      </c>
      <c r="AI25" s="91">
        <v>240.542140150553</v>
      </c>
      <c r="AJ25" s="91">
        <v>31.004729265548399</v>
      </c>
      <c r="AK25" s="91">
        <v>83.573411203352507</v>
      </c>
      <c r="AL25" s="91">
        <v>1.7170410140406999E-3</v>
      </c>
      <c r="AM25" s="91">
        <v>201.72493718227199</v>
      </c>
      <c r="AN25" s="91">
        <v>5.9587818693971097E-3</v>
      </c>
      <c r="AO25" s="91">
        <v>35.167309954531397</v>
      </c>
      <c r="AP25" s="91">
        <v>10.570896514290901</v>
      </c>
      <c r="AQ25" s="91">
        <v>1955.7026144552599</v>
      </c>
      <c r="AR25" s="91">
        <v>3488.0326358929901</v>
      </c>
      <c r="AS25" s="91">
        <v>356.55450847588003</v>
      </c>
      <c r="AT25" s="91">
        <v>3875.5918736344202</v>
      </c>
      <c r="AU25" s="91">
        <v>6.0717515900727101E-6</v>
      </c>
      <c r="AV25" s="91">
        <v>122.82356958386301</v>
      </c>
      <c r="AW25" s="91">
        <v>0</v>
      </c>
      <c r="AX25" s="91">
        <v>511.53432191453999</v>
      </c>
      <c r="AY25" s="91">
        <v>0.12275026579465</v>
      </c>
      <c r="AZ25" s="91">
        <v>2.49980271053864E-5</v>
      </c>
      <c r="BA25" s="91">
        <v>98.914279854076</v>
      </c>
      <c r="BB25" s="91">
        <v>0.137618959442495</v>
      </c>
      <c r="BC25" s="91">
        <v>0</v>
      </c>
      <c r="BD25" s="91">
        <v>2.8023952643110301</v>
      </c>
      <c r="BE25" s="91">
        <v>308.90980971761797</v>
      </c>
      <c r="BF25" s="91">
        <v>287.166122557292</v>
      </c>
      <c r="BG25" s="91">
        <v>21.743687160325599</v>
      </c>
      <c r="BH25" s="91">
        <v>0</v>
      </c>
      <c r="BI25" s="91">
        <v>0</v>
      </c>
      <c r="BJ25" s="91">
        <v>91.469506554296999</v>
      </c>
      <c r="BK25" s="91">
        <v>0</v>
      </c>
      <c r="BL25" s="91">
        <v>13.5625746640034</v>
      </c>
      <c r="BM25" s="91">
        <v>6.1680532022663499</v>
      </c>
      <c r="BN25" s="91">
        <v>2.34567117445724E-4</v>
      </c>
      <c r="BO25" s="91">
        <v>54.279007394676803</v>
      </c>
      <c r="BP25" s="91">
        <v>1.5240328010421</v>
      </c>
      <c r="BQ25" s="91">
        <v>1.6359556631006901E-4</v>
      </c>
      <c r="BR25" s="91">
        <v>19.7095127499462</v>
      </c>
      <c r="BS25" s="91">
        <v>4.8776736205184201E-7</v>
      </c>
      <c r="BT25" s="91">
        <v>379.55660236188203</v>
      </c>
      <c r="BU25" s="91">
        <v>226.777541201529</v>
      </c>
      <c r="BV25" s="91">
        <v>0</v>
      </c>
      <c r="BW25" s="91">
        <v>0</v>
      </c>
      <c r="BX25" s="91">
        <v>30.350872162234801</v>
      </c>
      <c r="BY25" s="91">
        <v>0</v>
      </c>
      <c r="BZ25" s="91">
        <v>7.3530745012905996</v>
      </c>
      <c r="CA25" s="91">
        <v>1938.44748612532</v>
      </c>
      <c r="CB25" s="91">
        <v>32.189404849199001</v>
      </c>
      <c r="CE25" s="34">
        <f t="shared" si="0"/>
        <v>7.9999985231863548E-3</v>
      </c>
      <c r="CF25" s="79">
        <f t="shared" si="1"/>
        <v>-1.4019021236524308E-3</v>
      </c>
      <c r="CG25" s="79"/>
      <c r="CH25" s="79">
        <f t="shared" si="2"/>
        <v>-1.4019722331376657E-3</v>
      </c>
      <c r="CI25" s="79">
        <f t="shared" si="3"/>
        <v>-1.3319567036440088E-3</v>
      </c>
      <c r="CJ25" s="79">
        <f t="shared" si="4"/>
        <v>-1.3266322608762018E-3</v>
      </c>
      <c r="CK25" s="79">
        <f t="shared" si="5"/>
        <v>-1.4021678725611309E-3</v>
      </c>
      <c r="CL25" s="79">
        <f t="shared" si="6"/>
        <v>-1.4019707440733047E-3</v>
      </c>
      <c r="CM25" s="79"/>
      <c r="CN25" s="71">
        <f t="shared" si="7"/>
        <v>1.7017922231615884E-2</v>
      </c>
      <c r="CO25" s="79"/>
      <c r="CP25" s="71">
        <f t="shared" si="8"/>
        <v>1.8800702663568706E-2</v>
      </c>
      <c r="CQ25" s="79">
        <f t="shared" si="9"/>
        <v>-1.4001087889080233E-3</v>
      </c>
      <c r="CR25" s="79">
        <f t="shared" si="10"/>
        <v>-1.4045369833913066E-3</v>
      </c>
      <c r="CS25" s="71">
        <f t="shared" si="11"/>
        <v>-0.29959652446440554</v>
      </c>
    </row>
    <row r="26" spans="1:97" x14ac:dyDescent="0.25">
      <c r="A26" s="90" t="s">
        <v>25</v>
      </c>
      <c r="B26" s="91">
        <v>7569.3476833000004</v>
      </c>
      <c r="C26" s="91"/>
      <c r="D26" s="91">
        <v>1447.7181892000001</v>
      </c>
      <c r="E26" s="91">
        <v>125.76060615999999</v>
      </c>
      <c r="F26" s="91">
        <v>107.54508149999999</v>
      </c>
      <c r="G26" s="91">
        <v>213.62596830999999</v>
      </c>
      <c r="H26" s="91">
        <v>625.67395024999996</v>
      </c>
      <c r="I26" s="87">
        <v>22.933073006000001</v>
      </c>
      <c r="J26" s="87">
        <v>10.830932037</v>
      </c>
      <c r="K26" s="87">
        <v>66.470003606999995</v>
      </c>
      <c r="L26" s="87">
        <v>9.5250961791000002</v>
      </c>
      <c r="M26" s="89">
        <v>12.947562564</v>
      </c>
      <c r="N26" s="89">
        <v>9.3140283716999992</v>
      </c>
      <c r="O26" s="87">
        <v>7.9838450123999998</v>
      </c>
      <c r="P26" s="91"/>
      <c r="Q26" s="90" t="s">
        <v>25</v>
      </c>
      <c r="R26" s="90">
        <v>0</v>
      </c>
      <c r="S26" s="91">
        <v>2.2614996681161399</v>
      </c>
      <c r="T26" s="91">
        <v>12.929401950017001</v>
      </c>
      <c r="U26" s="91">
        <v>26.857637449897201</v>
      </c>
      <c r="V26" s="91">
        <v>26.857637449897201</v>
      </c>
      <c r="W26" s="91">
        <v>36.4154222107504</v>
      </c>
      <c r="X26" s="91">
        <v>0</v>
      </c>
      <c r="Y26" s="91">
        <v>10.577144217660599</v>
      </c>
      <c r="Z26" s="91">
        <v>9.3009535831472405</v>
      </c>
      <c r="AA26" s="91">
        <v>0.32976000408306899</v>
      </c>
      <c r="AB26" s="91">
        <v>7558.7364047584497</v>
      </c>
      <c r="AC26" s="91">
        <v>95.481267273250793</v>
      </c>
      <c r="AD26" s="91">
        <v>3.2861719021851301</v>
      </c>
      <c r="AE26" s="91">
        <v>24.5819165389746</v>
      </c>
      <c r="AF26" s="91">
        <v>0</v>
      </c>
      <c r="AG26" s="91">
        <v>0</v>
      </c>
      <c r="AH26" s="91">
        <v>75.815434508165595</v>
      </c>
      <c r="AI26" s="91">
        <v>75.815434508165595</v>
      </c>
      <c r="AJ26" s="91">
        <v>11.565479047391401</v>
      </c>
      <c r="AK26" s="91">
        <v>26.878425610735999</v>
      </c>
      <c r="AL26" s="91">
        <v>1.34589201491649E-2</v>
      </c>
      <c r="AM26" s="91">
        <v>63.6863318805812</v>
      </c>
      <c r="AN26" s="91">
        <v>5.9161979332859403E-2</v>
      </c>
      <c r="AO26" s="91">
        <v>11.0323119847796</v>
      </c>
      <c r="AP26" s="91">
        <v>3.3260071237658901</v>
      </c>
      <c r="AQ26" s="91">
        <v>630.29722149859197</v>
      </c>
      <c r="AR26" s="91">
        <v>1301.1193694301501</v>
      </c>
      <c r="AS26" s="91">
        <v>133.00329342759301</v>
      </c>
      <c r="AT26" s="91">
        <v>1445.6881419051299</v>
      </c>
      <c r="AU26" s="91">
        <v>6.0284025722619497E-5</v>
      </c>
      <c r="AV26" s="91">
        <v>39.024667552578101</v>
      </c>
      <c r="AW26" s="91">
        <v>0</v>
      </c>
      <c r="AX26" s="91">
        <v>170.25167395446999</v>
      </c>
      <c r="AY26" s="91">
        <v>4.5957527414441403E-2</v>
      </c>
      <c r="AZ26" s="91">
        <v>2.51079009022084E-4</v>
      </c>
      <c r="BA26" s="91">
        <v>37.261569058152403</v>
      </c>
      <c r="BB26" s="91">
        <v>5.0810967432320803E-2</v>
      </c>
      <c r="BC26" s="91">
        <v>0</v>
      </c>
      <c r="BD26" s="91">
        <v>1.0262695474583401</v>
      </c>
      <c r="BE26" s="91">
        <v>125.592170359628</v>
      </c>
      <c r="BF26" s="91">
        <v>107.40217460082501</v>
      </c>
      <c r="BG26" s="91">
        <v>18.189995758803299</v>
      </c>
      <c r="BH26" s="91">
        <v>0</v>
      </c>
      <c r="BI26" s="91">
        <v>0</v>
      </c>
      <c r="BJ26" s="91">
        <v>33.799707767280097</v>
      </c>
      <c r="BK26" s="91">
        <v>0</v>
      </c>
      <c r="BL26" s="91">
        <v>5.1446636342741501</v>
      </c>
      <c r="BM26" s="91">
        <v>2.2587143389209401</v>
      </c>
      <c r="BN26" s="91">
        <v>2.1766294877902498E-3</v>
      </c>
      <c r="BO26" s="91">
        <v>20.589163783131301</v>
      </c>
      <c r="BP26" s="91">
        <v>0.47810339915696998</v>
      </c>
      <c r="BQ26" s="91">
        <v>1.33568185734993E-3</v>
      </c>
      <c r="BR26" s="91">
        <v>7.2215496872964202</v>
      </c>
      <c r="BS26" s="91">
        <v>4.8991110549149302E-6</v>
      </c>
      <c r="BT26" s="91">
        <v>213.326575030724</v>
      </c>
      <c r="BU26" s="91">
        <v>75.887113648648906</v>
      </c>
      <c r="BV26" s="91">
        <v>0</v>
      </c>
      <c r="BW26" s="91">
        <v>0</v>
      </c>
      <c r="BX26" s="91">
        <v>10.2824349699436</v>
      </c>
      <c r="BY26" s="91">
        <v>0</v>
      </c>
      <c r="BZ26" s="91">
        <v>2.9323698380127201</v>
      </c>
      <c r="CA26" s="91">
        <v>624.79676370188997</v>
      </c>
      <c r="CB26" s="91">
        <v>11.076512304061501</v>
      </c>
      <c r="CE26" s="34">
        <f t="shared" si="0"/>
        <v>7.9999819547183926E-3</v>
      </c>
      <c r="CF26" s="79">
        <f t="shared" si="1"/>
        <v>-1.4018749019763033E-3</v>
      </c>
      <c r="CG26" s="79"/>
      <c r="CH26" s="79">
        <f t="shared" si="2"/>
        <v>-1.4022392686742385E-3</v>
      </c>
      <c r="CI26" s="79">
        <f t="shared" si="3"/>
        <v>-1.3393367407731889E-3</v>
      </c>
      <c r="CJ26" s="79">
        <f t="shared" si="4"/>
        <v>-1.3288092507976637E-3</v>
      </c>
      <c r="CK26" s="79">
        <f t="shared" si="5"/>
        <v>-1.4014835445545148E-3</v>
      </c>
      <c r="CL26" s="79">
        <f t="shared" si="6"/>
        <v>-1.4019866861317988E-3</v>
      </c>
      <c r="CM26" s="79"/>
      <c r="CN26" s="71">
        <f t="shared" si="7"/>
        <v>0.14059621474402068</v>
      </c>
      <c r="CO26" s="79"/>
      <c r="CP26" s="71">
        <f t="shared" si="8"/>
        <v>0.15823628206366441</v>
      </c>
      <c r="CQ26" s="79">
        <f t="shared" si="9"/>
        <v>-1.402628015368245E-3</v>
      </c>
      <c r="CR26" s="79">
        <f t="shared" si="10"/>
        <v>-1.4037737519122741E-3</v>
      </c>
      <c r="CS26" s="71">
        <f t="shared" si="11"/>
        <v>-0.58340785441098264</v>
      </c>
    </row>
    <row r="27" spans="1:97" x14ac:dyDescent="0.25">
      <c r="A27" s="90" t="s">
        <v>26</v>
      </c>
      <c r="B27" s="91">
        <v>3445.7000177</v>
      </c>
      <c r="C27" s="91"/>
      <c r="D27" s="91">
        <v>409.29633949999999</v>
      </c>
      <c r="E27" s="91">
        <v>70.083769914000001</v>
      </c>
      <c r="F27" s="91">
        <v>58.984411907999998</v>
      </c>
      <c r="G27" s="91">
        <v>57.250079171000003</v>
      </c>
      <c r="H27" s="91">
        <v>270.20123844</v>
      </c>
      <c r="I27" s="87">
        <v>10.522051048</v>
      </c>
      <c r="J27" s="87">
        <v>5.1511991696999999</v>
      </c>
      <c r="K27" s="87">
        <v>30.551975054</v>
      </c>
      <c r="L27" s="87">
        <v>4.3675188670000002</v>
      </c>
      <c r="M27" s="89">
        <v>5.9404693328000002</v>
      </c>
      <c r="N27" s="89">
        <v>4.3307800993000001</v>
      </c>
      <c r="O27" s="87">
        <v>4.4452907135000004</v>
      </c>
      <c r="P27" s="91"/>
      <c r="Q27" s="90" t="s">
        <v>26</v>
      </c>
      <c r="R27" s="90">
        <v>0</v>
      </c>
      <c r="S27" s="91">
        <v>0.99085697153134999</v>
      </c>
      <c r="T27" s="91">
        <v>5.9323034135407697</v>
      </c>
      <c r="U27" s="91">
        <v>11.6173656107862</v>
      </c>
      <c r="V27" s="91">
        <v>11.6173656107862</v>
      </c>
      <c r="W27" s="91">
        <v>15.840250015354</v>
      </c>
      <c r="X27" s="91">
        <v>0</v>
      </c>
      <c r="Y27" s="91">
        <v>4.5706872838089003</v>
      </c>
      <c r="Z27" s="91">
        <v>4.3248262740614303</v>
      </c>
      <c r="AA27" s="91">
        <v>6.91559784574481E-2</v>
      </c>
      <c r="AB27" s="91">
        <v>3440.9648095063199</v>
      </c>
      <c r="AC27" s="91">
        <v>41.6698367022761</v>
      </c>
      <c r="AD27" s="91">
        <v>1.4185921676923601</v>
      </c>
      <c r="AE27" s="91">
        <v>10.6720998649187</v>
      </c>
      <c r="AF27" s="91">
        <v>0</v>
      </c>
      <c r="AG27" s="91">
        <v>0</v>
      </c>
      <c r="AH27" s="91">
        <v>33.137743209414403</v>
      </c>
      <c r="AI27" s="91">
        <v>33.137743209414403</v>
      </c>
      <c r="AJ27" s="91">
        <v>3.2698706760936198</v>
      </c>
      <c r="AK27" s="91">
        <v>11.6196544203881</v>
      </c>
      <c r="AL27" s="91">
        <v>2.8226239392227601E-3</v>
      </c>
      <c r="AM27" s="91">
        <v>27.8122511552791</v>
      </c>
      <c r="AN27" s="91">
        <v>1.2994005998143701E-2</v>
      </c>
      <c r="AO27" s="91">
        <v>4.8337113942205097</v>
      </c>
      <c r="AP27" s="91">
        <v>1.4550454733101501</v>
      </c>
      <c r="AQ27" s="91">
        <v>272.21914454383602</v>
      </c>
      <c r="AR27" s="91">
        <v>367.86042970176902</v>
      </c>
      <c r="AS27" s="91">
        <v>37.603517965221997</v>
      </c>
      <c r="AT27" s="91">
        <v>408.73381834308498</v>
      </c>
      <c r="AU27" s="91">
        <v>1.32404192980208E-5</v>
      </c>
      <c r="AV27" s="91">
        <v>16.9826666786118</v>
      </c>
      <c r="AW27" s="91">
        <v>0</v>
      </c>
      <c r="AX27" s="91">
        <v>72.280883533385094</v>
      </c>
      <c r="AY27" s="91">
        <v>2.5196466553128599E-2</v>
      </c>
      <c r="AZ27" s="91">
        <v>6.1487301476545499E-5</v>
      </c>
      <c r="BA27" s="91">
        <v>20.361610447813799</v>
      </c>
      <c r="BB27" s="91">
        <v>2.8091358988519399E-2</v>
      </c>
      <c r="BC27" s="91">
        <v>0</v>
      </c>
      <c r="BD27" s="91">
        <v>0.57015366116062305</v>
      </c>
      <c r="BE27" s="91">
        <v>69.991847232261406</v>
      </c>
      <c r="BF27" s="91">
        <v>58.907740649039702</v>
      </c>
      <c r="BG27" s="91">
        <v>11.084106583221701</v>
      </c>
      <c r="BH27" s="91">
        <v>0</v>
      </c>
      <c r="BI27" s="91">
        <v>0</v>
      </c>
      <c r="BJ27" s="91">
        <v>18.669298486306499</v>
      </c>
      <c r="BK27" s="91">
        <v>0</v>
      </c>
      <c r="BL27" s="91">
        <v>2.7962057165848102</v>
      </c>
      <c r="BM27" s="91">
        <v>1.25488170053517</v>
      </c>
      <c r="BN27" s="91">
        <v>5.0800449522423699E-4</v>
      </c>
      <c r="BO27" s="91">
        <v>11.190661718392599</v>
      </c>
      <c r="BP27" s="91">
        <v>0.209477090291177</v>
      </c>
      <c r="BQ27" s="91">
        <v>2.8419338723634002E-4</v>
      </c>
      <c r="BR27" s="91">
        <v>4.0107862077745997</v>
      </c>
      <c r="BS27" s="91">
        <v>1.1997459681321799E-6</v>
      </c>
      <c r="BT27" s="91">
        <v>57.171383560707</v>
      </c>
      <c r="BU27" s="91">
        <v>32.123495164606503</v>
      </c>
      <c r="BV27" s="91">
        <v>0</v>
      </c>
      <c r="BW27" s="91">
        <v>0</v>
      </c>
      <c r="BX27" s="91">
        <v>4.3262926846842698</v>
      </c>
      <c r="BY27" s="91">
        <v>0</v>
      </c>
      <c r="BZ27" s="91">
        <v>1.13937984625221</v>
      </c>
      <c r="CA27" s="91">
        <v>269.82995202191398</v>
      </c>
      <c r="CB27" s="91">
        <v>4.6218192353907899</v>
      </c>
      <c r="CE27" s="34">
        <f t="shared" si="0"/>
        <v>8.0000003164625334E-3</v>
      </c>
      <c r="CF27" s="79">
        <f t="shared" si="1"/>
        <v>-1.3742369240955809E-3</v>
      </c>
      <c r="CG27" s="79"/>
      <c r="CH27" s="79">
        <f t="shared" si="2"/>
        <v>-1.3743615630723495E-3</v>
      </c>
      <c r="CI27" s="79">
        <f t="shared" si="3"/>
        <v>-1.3116115450323711E-3</v>
      </c>
      <c r="CJ27" s="79">
        <f t="shared" si="4"/>
        <v>-1.2998562921994173E-3</v>
      </c>
      <c r="CK27" s="79">
        <f t="shared" si="5"/>
        <v>-1.3745939120529049E-3</v>
      </c>
      <c r="CL27" s="79">
        <f t="shared" si="6"/>
        <v>-1.3741107192166396E-3</v>
      </c>
      <c r="CM27" s="79"/>
      <c r="CN27" s="71">
        <f t="shared" si="7"/>
        <v>8.4635057172052219E-2</v>
      </c>
      <c r="CO27" s="79"/>
      <c r="CP27" s="71">
        <f t="shared" si="8"/>
        <v>0.10674081587671122</v>
      </c>
      <c r="CQ27" s="79">
        <f t="shared" si="9"/>
        <v>-1.3746252697817633E-3</v>
      </c>
      <c r="CR27" s="79">
        <f t="shared" si="10"/>
        <v>-1.3747696955410268E-3</v>
      </c>
      <c r="CS27" s="71">
        <f t="shared" si="11"/>
        <v>-0.67267709423563882</v>
      </c>
    </row>
    <row r="28" spans="1:97" x14ac:dyDescent="0.25">
      <c r="A28" s="90" t="s">
        <v>27</v>
      </c>
      <c r="B28" s="91">
        <v>3493.9765931000002</v>
      </c>
      <c r="C28" s="91"/>
      <c r="D28" s="91">
        <v>777.31368802999998</v>
      </c>
      <c r="E28" s="91">
        <v>88.115803772999996</v>
      </c>
      <c r="F28" s="91">
        <v>76.514360147999994</v>
      </c>
      <c r="G28" s="91">
        <v>92.338016546000006</v>
      </c>
      <c r="H28" s="91">
        <v>383.47004428000002</v>
      </c>
      <c r="I28" s="87">
        <v>15.153009656</v>
      </c>
      <c r="J28" s="87">
        <v>6.9877413526999996</v>
      </c>
      <c r="K28" s="87">
        <v>43.899075185000001</v>
      </c>
      <c r="L28" s="87">
        <v>6.3239706614999998</v>
      </c>
      <c r="M28" s="89">
        <v>8.5953593745999992</v>
      </c>
      <c r="N28" s="89">
        <v>6.1632601504000002</v>
      </c>
      <c r="O28" s="87">
        <v>5.0468508066000002</v>
      </c>
      <c r="P28" s="91"/>
      <c r="Q28" s="90" t="s">
        <v>27</v>
      </c>
      <c r="R28" s="90">
        <v>0</v>
      </c>
      <c r="S28" s="91">
        <v>1.4123925967298301</v>
      </c>
      <c r="T28" s="91">
        <v>8.5833291365202005</v>
      </c>
      <c r="U28" s="91">
        <v>16.483249239486</v>
      </c>
      <c r="V28" s="91">
        <v>16.483249239486</v>
      </c>
      <c r="W28" s="91">
        <v>22.5205686616222</v>
      </c>
      <c r="X28" s="91">
        <v>0</v>
      </c>
      <c r="Y28" s="91">
        <v>6.4883266400167701</v>
      </c>
      <c r="Z28" s="91">
        <v>6.1546220783568302</v>
      </c>
      <c r="AA28" s="91">
        <v>6.7983625599696604E-2</v>
      </c>
      <c r="AB28" s="91">
        <v>3489.0891885685901</v>
      </c>
      <c r="AC28" s="91">
        <v>59.327318547968297</v>
      </c>
      <c r="AD28" s="91">
        <v>2.0134816821666499</v>
      </c>
      <c r="AE28" s="91">
        <v>15.1706563054565</v>
      </c>
      <c r="AF28" s="91">
        <v>0</v>
      </c>
      <c r="AG28" s="91">
        <v>0</v>
      </c>
      <c r="AH28" s="91">
        <v>47.194517469370197</v>
      </c>
      <c r="AI28" s="91">
        <v>47.194517469370197</v>
      </c>
      <c r="AJ28" s="91">
        <v>6.2097866154625496</v>
      </c>
      <c r="AK28" s="91">
        <v>16.498617384306598</v>
      </c>
      <c r="AL28" s="91">
        <v>2.7747608891574601E-3</v>
      </c>
      <c r="AM28" s="91">
        <v>39.598410130636601</v>
      </c>
      <c r="AN28" s="91">
        <v>1.1939228976678E-2</v>
      </c>
      <c r="AO28" s="91">
        <v>6.8900921626684299</v>
      </c>
      <c r="AP28" s="91">
        <v>2.0729303988172698</v>
      </c>
      <c r="AQ28" s="91">
        <v>386.33017243219302</v>
      </c>
      <c r="AR28" s="91">
        <v>698.60217871072405</v>
      </c>
      <c r="AS28" s="91">
        <v>71.412642964847507</v>
      </c>
      <c r="AT28" s="91">
        <v>776.22460829103397</v>
      </c>
      <c r="AU28" s="91">
        <v>1.2165688228126799E-5</v>
      </c>
      <c r="AV28" s="91">
        <v>24.1570358771902</v>
      </c>
      <c r="AW28" s="91">
        <v>0</v>
      </c>
      <c r="AX28" s="91">
        <v>102.06599378022599</v>
      </c>
      <c r="AY28" s="91">
        <v>3.2677111990387801E-2</v>
      </c>
      <c r="AZ28" s="91">
        <v>5.68934071051658E-5</v>
      </c>
      <c r="BA28" s="91">
        <v>26.3830778774891</v>
      </c>
      <c r="BB28" s="91">
        <v>3.6494673118580997E-2</v>
      </c>
      <c r="BC28" s="91">
        <v>0</v>
      </c>
      <c r="BD28" s="91">
        <v>0.74147317315872696</v>
      </c>
      <c r="BE28" s="91">
        <v>87.998230288653005</v>
      </c>
      <c r="BF28" s="91">
        <v>76.413011568358897</v>
      </c>
      <c r="BG28" s="91">
        <v>11.585218720294099</v>
      </c>
      <c r="BH28" s="91">
        <v>0</v>
      </c>
      <c r="BI28" s="91">
        <v>0</v>
      </c>
      <c r="BJ28" s="91">
        <v>24.255312197589198</v>
      </c>
      <c r="BK28" s="91">
        <v>0</v>
      </c>
      <c r="BL28" s="91">
        <v>3.62160645572623</v>
      </c>
      <c r="BM28" s="91">
        <v>1.6319560394230499</v>
      </c>
      <c r="BN28" s="91">
        <v>4.74057469540391E-4</v>
      </c>
      <c r="BO28" s="91">
        <v>14.4940128069357</v>
      </c>
      <c r="BP28" s="91">
        <v>0.29859356876446602</v>
      </c>
      <c r="BQ28" s="91">
        <v>2.6980511265949E-4</v>
      </c>
      <c r="BR28" s="91">
        <v>5.2155993667884699</v>
      </c>
      <c r="BS28" s="91">
        <v>1.11015004653957E-6</v>
      </c>
      <c r="BT28" s="91">
        <v>92.208762903788696</v>
      </c>
      <c r="BU28" s="91">
        <v>45.326239367409102</v>
      </c>
      <c r="BV28" s="91">
        <v>0</v>
      </c>
      <c r="BW28" s="91">
        <v>0</v>
      </c>
      <c r="BX28" s="91">
        <v>6.0899446101421004</v>
      </c>
      <c r="BY28" s="91">
        <v>0</v>
      </c>
      <c r="BZ28" s="91">
        <v>1.5585099955271999</v>
      </c>
      <c r="CA28" s="91">
        <v>382.93300268688301</v>
      </c>
      <c r="CB28" s="91">
        <v>6.4912021689688304</v>
      </c>
      <c r="CE28" s="34">
        <f t="shared" si="0"/>
        <v>7.9999867939439008E-3</v>
      </c>
      <c r="CF28" s="79">
        <f t="shared" si="1"/>
        <v>-1.3988086070930935E-3</v>
      </c>
      <c r="CG28" s="79"/>
      <c r="CH28" s="79">
        <f t="shared" si="2"/>
        <v>-1.4010813854650327E-3</v>
      </c>
      <c r="CI28" s="79">
        <f t="shared" si="3"/>
        <v>-1.3343064389434462E-3</v>
      </c>
      <c r="CJ28" s="79">
        <f t="shared" si="4"/>
        <v>-1.3245693938374614E-3</v>
      </c>
      <c r="CK28" s="79">
        <f t="shared" si="5"/>
        <v>-1.399787942671694E-3</v>
      </c>
      <c r="CL28" s="79">
        <f t="shared" si="6"/>
        <v>-1.4004786061590669E-3</v>
      </c>
      <c r="CM28" s="79"/>
      <c r="CN28" s="71">
        <f t="shared" si="7"/>
        <v>7.5068603848315818E-2</v>
      </c>
      <c r="CO28" s="79"/>
      <c r="CP28" s="71">
        <f t="shared" si="8"/>
        <v>8.9519944267760138E-2</v>
      </c>
      <c r="CQ28" s="79">
        <f t="shared" si="9"/>
        <v>-1.399620138670304E-3</v>
      </c>
      <c r="CR28" s="79">
        <f t="shared" si="10"/>
        <v>-1.4015426628728957E-3</v>
      </c>
      <c r="CS28" s="71">
        <f t="shared" si="11"/>
        <v>-0.58926259597244224</v>
      </c>
    </row>
    <row r="29" spans="1:97" x14ac:dyDescent="0.25">
      <c r="A29" s="90" t="s">
        <v>28</v>
      </c>
      <c r="B29" s="91">
        <v>8195.7267895999994</v>
      </c>
      <c r="C29" s="91"/>
      <c r="D29" s="91">
        <v>2592.2810488</v>
      </c>
      <c r="E29" s="91">
        <v>131.90079986000001</v>
      </c>
      <c r="F29" s="91">
        <v>118.28276275</v>
      </c>
      <c r="G29" s="91">
        <v>350.62870452999999</v>
      </c>
      <c r="H29" s="91">
        <v>949.19698514000004</v>
      </c>
      <c r="I29" s="87">
        <v>35.402934295000001</v>
      </c>
      <c r="J29" s="87">
        <v>15.30045801</v>
      </c>
      <c r="K29" s="87">
        <v>102.27355817999999</v>
      </c>
      <c r="L29" s="87">
        <v>14.790438535</v>
      </c>
      <c r="M29" s="89">
        <v>20.082257641999998</v>
      </c>
      <c r="N29" s="89">
        <v>14.089738965</v>
      </c>
      <c r="O29" s="87">
        <v>8.0558095862000005</v>
      </c>
      <c r="P29" s="91"/>
      <c r="Q29" s="90" t="s">
        <v>28</v>
      </c>
      <c r="R29" s="90">
        <v>0</v>
      </c>
      <c r="S29" s="91">
        <v>3.4199367573186801</v>
      </c>
      <c r="T29" s="91">
        <v>20.0551754142456</v>
      </c>
      <c r="U29" s="91">
        <v>40.792788340155496</v>
      </c>
      <c r="V29" s="91">
        <v>40.792788340155496</v>
      </c>
      <c r="W29" s="91">
        <v>55.204869790191601</v>
      </c>
      <c r="X29" s="91">
        <v>0</v>
      </c>
      <c r="Y29" s="91">
        <v>16.042193140753401</v>
      </c>
      <c r="Z29" s="91">
        <v>14.070749800171599</v>
      </c>
      <c r="AA29" s="91">
        <v>0.54826857308394294</v>
      </c>
      <c r="AB29" s="91">
        <v>8184.6888097135597</v>
      </c>
      <c r="AC29" s="91">
        <v>144.514971500576</v>
      </c>
      <c r="AD29" s="91">
        <v>4.9834541239637202</v>
      </c>
      <c r="AE29" s="91">
        <v>37.247116572570597</v>
      </c>
      <c r="AF29" s="91">
        <v>0</v>
      </c>
      <c r="AG29" s="91">
        <v>0</v>
      </c>
      <c r="AH29" s="91">
        <v>114.745837225736</v>
      </c>
      <c r="AI29" s="91">
        <v>114.745837225736</v>
      </c>
      <c r="AJ29" s="91">
        <v>20.710273678643301</v>
      </c>
      <c r="AK29" s="91">
        <v>40.753097627082603</v>
      </c>
      <c r="AL29" s="91">
        <v>2.2377492845816901E-2</v>
      </c>
      <c r="AM29" s="91">
        <v>96.413487435822205</v>
      </c>
      <c r="AN29" s="91">
        <v>0.10477012037875599</v>
      </c>
      <c r="AO29" s="91">
        <v>16.683450493671501</v>
      </c>
      <c r="AP29" s="91">
        <v>5.0323527737899196</v>
      </c>
      <c r="AQ29" s="91">
        <v>956.24913920534402</v>
      </c>
      <c r="AR29" s="91">
        <v>2329.9058979901502</v>
      </c>
      <c r="AS29" s="91">
        <v>238.16796268831601</v>
      </c>
      <c r="AT29" s="91">
        <v>2588.7841343571099</v>
      </c>
      <c r="AU29" s="91">
        <v>1.06760119976883E-4</v>
      </c>
      <c r="AV29" s="91">
        <v>59.108468195434199</v>
      </c>
      <c r="AW29" s="91">
        <v>0</v>
      </c>
      <c r="AX29" s="91">
        <v>259.11284555050401</v>
      </c>
      <c r="AY29" s="91">
        <v>5.0597159190242297E-2</v>
      </c>
      <c r="AZ29" s="91">
        <v>4.4298850223273002E-4</v>
      </c>
      <c r="BA29" s="91">
        <v>41.194836596724997</v>
      </c>
      <c r="BB29" s="91">
        <v>5.5477154119611703E-2</v>
      </c>
      <c r="BC29" s="91">
        <v>0</v>
      </c>
      <c r="BD29" s="91">
        <v>1.1148843477350201</v>
      </c>
      <c r="BE29" s="91">
        <v>131.731751949493</v>
      </c>
      <c r="BF29" s="91">
        <v>118.132049975805</v>
      </c>
      <c r="BG29" s="91">
        <v>13.5997019736878</v>
      </c>
      <c r="BH29" s="91">
        <v>0</v>
      </c>
      <c r="BI29" s="91">
        <v>0</v>
      </c>
      <c r="BJ29" s="91">
        <v>36.897551259114699</v>
      </c>
      <c r="BK29" s="91">
        <v>0</v>
      </c>
      <c r="BL29" s="91">
        <v>5.6999098663447798</v>
      </c>
      <c r="BM29" s="91">
        <v>2.4536763779162998</v>
      </c>
      <c r="BN29" s="91">
        <v>3.75229439398799E-3</v>
      </c>
      <c r="BO29" s="91">
        <v>22.811059216146599</v>
      </c>
      <c r="BP29" s="91">
        <v>0.72300756363207797</v>
      </c>
      <c r="BQ29" s="91">
        <v>2.2057651443641601E-3</v>
      </c>
      <c r="BR29" s="91">
        <v>7.8476483070156497</v>
      </c>
      <c r="BS29" s="91">
        <v>8.6434567237332995E-6</v>
      </c>
      <c r="BT29" s="91">
        <v>350.15556920716199</v>
      </c>
      <c r="BU29" s="91">
        <v>115.53175709168001</v>
      </c>
      <c r="BV29" s="91">
        <v>0</v>
      </c>
      <c r="BW29" s="91">
        <v>0</v>
      </c>
      <c r="BX29" s="91">
        <v>15.6886948033988</v>
      </c>
      <c r="BY29" s="91">
        <v>0</v>
      </c>
      <c r="BZ29" s="91">
        <v>4.56346792835265</v>
      </c>
      <c r="CA29" s="91">
        <v>947.91741451853795</v>
      </c>
      <c r="CB29" s="91">
        <v>16.917491453953399</v>
      </c>
      <c r="CE29" s="34">
        <f t="shared" si="0"/>
        <v>8.0000002332316598E-3</v>
      </c>
      <c r="CF29" s="79">
        <f t="shared" si="1"/>
        <v>-1.3467969552677539E-3</v>
      </c>
      <c r="CG29" s="79"/>
      <c r="CH29" s="79">
        <f t="shared" si="2"/>
        <v>-1.3489719583101795E-3</v>
      </c>
      <c r="CI29" s="79">
        <f t="shared" si="3"/>
        <v>-1.281629153776414E-3</v>
      </c>
      <c r="CJ29" s="79">
        <f t="shared" si="4"/>
        <v>-1.2741736047672768E-3</v>
      </c>
      <c r="CK29" s="79">
        <f t="shared" si="5"/>
        <v>-1.3493912983314311E-3</v>
      </c>
      <c r="CL29" s="79">
        <f t="shared" si="6"/>
        <v>-1.3480559267403879E-3</v>
      </c>
      <c r="CM29" s="79"/>
      <c r="CN29" s="71">
        <f t="shared" si="7"/>
        <v>0.12195018211632933</v>
      </c>
      <c r="CO29" s="79"/>
      <c r="CP29" s="71">
        <f t="shared" si="8"/>
        <v>0.12798890000400526</v>
      </c>
      <c r="CQ29" s="79">
        <f t="shared" si="9"/>
        <v>-1.3485648992849677E-3</v>
      </c>
      <c r="CR29" s="79">
        <f t="shared" si="10"/>
        <v>-1.3477300662256145E-3</v>
      </c>
      <c r="CS29" s="71">
        <f t="shared" si="11"/>
        <v>-0.37531383780339245</v>
      </c>
    </row>
    <row r="30" spans="1:97" x14ac:dyDescent="0.25">
      <c r="A30" s="90" t="s">
        <v>29</v>
      </c>
      <c r="B30" s="91">
        <v>2096.6703398</v>
      </c>
      <c r="C30" s="91"/>
      <c r="D30" s="91">
        <v>396.32903040999997</v>
      </c>
      <c r="E30" s="91">
        <v>41.010073753</v>
      </c>
      <c r="F30" s="91">
        <v>35.335876274999997</v>
      </c>
      <c r="G30" s="91">
        <v>49.284731375</v>
      </c>
      <c r="H30" s="91">
        <v>322.45008522000001</v>
      </c>
      <c r="I30" s="87">
        <v>12.889654938</v>
      </c>
      <c r="J30" s="87">
        <v>5.6241567290000001</v>
      </c>
      <c r="K30" s="87">
        <v>37.263059253999998</v>
      </c>
      <c r="L30" s="87">
        <v>5.3984390515999996</v>
      </c>
      <c r="M30" s="89">
        <v>7.3319213843000002</v>
      </c>
      <c r="N30" s="89">
        <v>5.1735884481000003</v>
      </c>
      <c r="O30" s="87">
        <v>3.1975071452999999</v>
      </c>
      <c r="P30" s="91"/>
      <c r="Q30" s="90" t="s">
        <v>29</v>
      </c>
      <c r="R30" s="90">
        <v>0</v>
      </c>
      <c r="S30" s="91">
        <v>1.1823139254684401</v>
      </c>
      <c r="T30" s="91">
        <v>7.3214498787133904</v>
      </c>
      <c r="U30" s="91">
        <v>13.852909351952601</v>
      </c>
      <c r="V30" s="91">
        <v>13.852909351952601</v>
      </c>
      <c r="W30" s="91">
        <v>18.8938850555895</v>
      </c>
      <c r="X30" s="91">
        <v>0</v>
      </c>
      <c r="Y30" s="91">
        <v>5.4547238462755603</v>
      </c>
      <c r="Z30" s="91">
        <v>5.16620781864109</v>
      </c>
      <c r="AA30" s="91">
        <v>8.4549736382287202E-2</v>
      </c>
      <c r="AB30" s="91">
        <v>2093.6784109084601</v>
      </c>
      <c r="AC30" s="91">
        <v>49.723191361702298</v>
      </c>
      <c r="AD30" s="91">
        <v>1.69327276621802</v>
      </c>
      <c r="AE30" s="91">
        <v>12.735403025574501</v>
      </c>
      <c r="AF30" s="91">
        <v>0</v>
      </c>
      <c r="AG30" s="91">
        <v>0</v>
      </c>
      <c r="AH30" s="91">
        <v>39.535822470433899</v>
      </c>
      <c r="AI30" s="91">
        <v>39.535822470433899</v>
      </c>
      <c r="AJ30" s="91">
        <v>3.1661028731736098</v>
      </c>
      <c r="AK30" s="91">
        <v>13.868568772136801</v>
      </c>
      <c r="AL30" s="91">
        <v>3.4509373856901099E-3</v>
      </c>
      <c r="AM30" s="91">
        <v>33.181216039231998</v>
      </c>
      <c r="AN30" s="91">
        <v>1.47097344126195E-2</v>
      </c>
      <c r="AO30" s="91">
        <v>5.7677017542869402</v>
      </c>
      <c r="AP30" s="91">
        <v>1.7360599981673599</v>
      </c>
      <c r="AQ30" s="91">
        <v>324.84127691705601</v>
      </c>
      <c r="AR30" s="91">
        <v>356.18676068056601</v>
      </c>
      <c r="AS30" s="91">
        <v>36.410346668209897</v>
      </c>
      <c r="AT30" s="91">
        <v>395.76321022194998</v>
      </c>
      <c r="AU30" s="91">
        <v>1.4988614038748201E-5</v>
      </c>
      <c r="AV30" s="91">
        <v>20.264292111752201</v>
      </c>
      <c r="AW30" s="91">
        <v>0</v>
      </c>
      <c r="AX30" s="91">
        <v>86.287927373898299</v>
      </c>
      <c r="AY30" s="91">
        <v>1.5101221470813501E-2</v>
      </c>
      <c r="AZ30" s="91">
        <v>6.9219719366612003E-5</v>
      </c>
      <c r="BA30" s="91">
        <v>12.235078534146799</v>
      </c>
      <c r="BB30" s="91">
        <v>1.6742720503535601E-2</v>
      </c>
      <c r="BC30" s="91">
        <v>0</v>
      </c>
      <c r="BD30" s="91">
        <v>0.33870152802350101</v>
      </c>
      <c r="BE30" s="91">
        <v>40.954156975772896</v>
      </c>
      <c r="BF30" s="91">
        <v>35.288057205604801</v>
      </c>
      <c r="BG30" s="91">
        <v>5.6660997701681497</v>
      </c>
      <c r="BH30" s="91">
        <v>0</v>
      </c>
      <c r="BI30" s="91">
        <v>0</v>
      </c>
      <c r="BJ30" s="91">
        <v>11.128966054332899</v>
      </c>
      <c r="BK30" s="91">
        <v>0</v>
      </c>
      <c r="BL30" s="91">
        <v>1.68409134630753</v>
      </c>
      <c r="BM30" s="91">
        <v>0.74545263314538901</v>
      </c>
      <c r="BN30" s="91">
        <v>5.7818206086520405E-4</v>
      </c>
      <c r="BO30" s="91">
        <v>6.7398301889912098</v>
      </c>
      <c r="BP30" s="91">
        <v>0.24995242220803901</v>
      </c>
      <c r="BQ30" s="91">
        <v>3.30698148613568E-4</v>
      </c>
      <c r="BR30" s="91">
        <v>2.38311352811168</v>
      </c>
      <c r="BS30" s="91">
        <v>1.3506425345172099E-6</v>
      </c>
      <c r="BT30" s="91">
        <v>49.214345242480803</v>
      </c>
      <c r="BU30" s="91">
        <v>38.355653862186401</v>
      </c>
      <c r="BV30" s="91">
        <v>0</v>
      </c>
      <c r="BW30" s="91">
        <v>0</v>
      </c>
      <c r="BX30" s="91">
        <v>5.1634458378972203</v>
      </c>
      <c r="BY30" s="91">
        <v>0</v>
      </c>
      <c r="BZ30" s="91">
        <v>1.3578504037632799</v>
      </c>
      <c r="CA30" s="91">
        <v>321.98986954149302</v>
      </c>
      <c r="CB30" s="91">
        <v>5.5185928373308597</v>
      </c>
      <c r="CE30" s="34">
        <f t="shared" si="0"/>
        <v>7.999992903327249E-3</v>
      </c>
      <c r="CF30" s="79">
        <f t="shared" si="1"/>
        <v>-1.4269906120888925E-3</v>
      </c>
      <c r="CG30" s="79"/>
      <c r="CH30" s="79">
        <f t="shared" si="2"/>
        <v>-1.4276526437254919E-3</v>
      </c>
      <c r="CI30" s="79">
        <f t="shared" si="3"/>
        <v>-1.3634888238408349E-3</v>
      </c>
      <c r="CJ30" s="79">
        <f t="shared" si="4"/>
        <v>-1.3532724934580916E-3</v>
      </c>
      <c r="CK30" s="79">
        <f t="shared" si="5"/>
        <v>-1.4281529097447893E-3</v>
      </c>
      <c r="CL30" s="79">
        <f t="shared" si="6"/>
        <v>-1.4272462610546049E-3</v>
      </c>
      <c r="CM30" s="79"/>
      <c r="CN30" s="71">
        <f t="shared" si="7"/>
        <v>6.0992394664695491E-2</v>
      </c>
      <c r="CO30" s="79"/>
      <c r="CP30" s="71">
        <f t="shared" si="8"/>
        <v>6.8401754499293241E-2</v>
      </c>
      <c r="CQ30" s="79">
        <f t="shared" si="9"/>
        <v>-1.4282075649409808E-3</v>
      </c>
      <c r="CR30" s="79">
        <f t="shared" si="10"/>
        <v>-1.4265977150967248E-3</v>
      </c>
      <c r="CS30" s="71">
        <f t="shared" si="11"/>
        <v>-0.45705828969946605</v>
      </c>
    </row>
    <row r="31" spans="1:97" x14ac:dyDescent="0.25">
      <c r="A31" s="90" t="s">
        <v>30</v>
      </c>
      <c r="B31" s="91">
        <v>10406.322770999999</v>
      </c>
      <c r="C31" s="91"/>
      <c r="D31" s="91">
        <v>3880.7196153999998</v>
      </c>
      <c r="E31" s="91">
        <v>156.23232275000001</v>
      </c>
      <c r="F31" s="91">
        <v>137.51835048000001</v>
      </c>
      <c r="G31" s="91">
        <v>454.27767216000001</v>
      </c>
      <c r="H31" s="91">
        <v>1278.9721251999999</v>
      </c>
      <c r="I31" s="87">
        <v>47.695221119000003</v>
      </c>
      <c r="J31" s="87">
        <v>20.702584983000001</v>
      </c>
      <c r="K31" s="87">
        <v>137.83470255</v>
      </c>
      <c r="L31" s="87">
        <v>19.911238561000001</v>
      </c>
      <c r="M31" s="89">
        <v>27.038811174999999</v>
      </c>
      <c r="N31" s="89">
        <v>19.017759996999999</v>
      </c>
      <c r="O31" s="87">
        <v>11.159205289000001</v>
      </c>
      <c r="P31" s="91"/>
      <c r="Q31" s="90" t="s">
        <v>30</v>
      </c>
      <c r="R31" s="90">
        <v>0</v>
      </c>
      <c r="S31" s="91">
        <v>4.6276303796585898</v>
      </c>
      <c r="T31" s="91">
        <v>27.000197705090098</v>
      </c>
      <c r="U31" s="91">
        <v>55.220909794787801</v>
      </c>
      <c r="V31" s="91">
        <v>55.220909794787801</v>
      </c>
      <c r="W31" s="91">
        <v>74.717055699217994</v>
      </c>
      <c r="X31" s="91">
        <v>0</v>
      </c>
      <c r="Y31" s="91">
        <v>21.60655241089</v>
      </c>
      <c r="Z31" s="91">
        <v>18.990617232436399</v>
      </c>
      <c r="AA31" s="91">
        <v>0.59879213202814097</v>
      </c>
      <c r="AB31" s="91">
        <v>10391.474053120301</v>
      </c>
      <c r="AC31" s="91">
        <v>195.298919163227</v>
      </c>
      <c r="AD31" s="91">
        <v>6.7029792801405099</v>
      </c>
      <c r="AE31" s="91">
        <v>50.247545706067498</v>
      </c>
      <c r="AF31" s="91">
        <v>0</v>
      </c>
      <c r="AG31" s="91">
        <v>0</v>
      </c>
      <c r="AH31" s="91">
        <v>155.27892435823901</v>
      </c>
      <c r="AI31" s="91">
        <v>155.27892435823901</v>
      </c>
      <c r="AJ31" s="91">
        <v>31.001444469121399</v>
      </c>
      <c r="AK31" s="91">
        <v>54.8586667982363</v>
      </c>
      <c r="AL31" s="91">
        <v>2.4439546100539701E-2</v>
      </c>
      <c r="AM31" s="91">
        <v>130.46075209639901</v>
      </c>
      <c r="AN31" s="91">
        <v>0.14372172389992399</v>
      </c>
      <c r="AO31" s="91">
        <v>22.575003798486001</v>
      </c>
      <c r="AP31" s="91">
        <v>6.8097807183642898</v>
      </c>
      <c r="AQ31" s="91">
        <v>1288.38176696043</v>
      </c>
      <c r="AR31" s="91">
        <v>3487.6578975889101</v>
      </c>
      <c r="AS31" s="91">
        <v>356.51655117710197</v>
      </c>
      <c r="AT31" s="91">
        <v>3875.1758932351299</v>
      </c>
      <c r="AU31" s="91">
        <v>1.4645065683386099E-4</v>
      </c>
      <c r="AV31" s="91">
        <v>79.830759925841903</v>
      </c>
      <c r="AW31" s="91">
        <v>0</v>
      </c>
      <c r="AX31" s="91">
        <v>346.72214810696198</v>
      </c>
      <c r="AY31" s="91">
        <v>5.9060118035461302E-2</v>
      </c>
      <c r="AZ31" s="91">
        <v>8.0263838263176703E-4</v>
      </c>
      <c r="BA31" s="91">
        <v>48.526028296323197</v>
      </c>
      <c r="BB31" s="91">
        <v>6.4251600026455399E-2</v>
      </c>
      <c r="BC31" s="91">
        <v>0</v>
      </c>
      <c r="BD31" s="91">
        <v>1.28405205310934</v>
      </c>
      <c r="BE31" s="91">
        <v>156.01920412045399</v>
      </c>
      <c r="BF31" s="91">
        <v>137.33193350310501</v>
      </c>
      <c r="BG31" s="91">
        <v>18.687270617349199</v>
      </c>
      <c r="BH31" s="91">
        <v>0</v>
      </c>
      <c r="BI31" s="91">
        <v>0</v>
      </c>
      <c r="BJ31" s="91">
        <v>42.459246266197098</v>
      </c>
      <c r="BK31" s="91">
        <v>0</v>
      </c>
      <c r="BL31" s="91">
        <v>6.60981618038217</v>
      </c>
      <c r="BM31" s="91">
        <v>2.825867192469</v>
      </c>
      <c r="BN31" s="91">
        <v>5.8471652790919098E-3</v>
      </c>
      <c r="BO31" s="91">
        <v>26.4524148900169</v>
      </c>
      <c r="BP31" s="91">
        <v>0.97832698479005697</v>
      </c>
      <c r="BQ31" s="91">
        <v>2.36534067381515E-3</v>
      </c>
      <c r="BR31" s="91">
        <v>9.0421661010708796</v>
      </c>
      <c r="BS31" s="91">
        <v>1.5661139421791499E-5</v>
      </c>
      <c r="BT31" s="91">
        <v>453.628555357506</v>
      </c>
      <c r="BU31" s="91">
        <v>154.31121267923899</v>
      </c>
      <c r="BV31" s="91">
        <v>0</v>
      </c>
      <c r="BW31" s="91">
        <v>0</v>
      </c>
      <c r="BX31" s="91">
        <v>20.972614633346801</v>
      </c>
      <c r="BY31" s="91">
        <v>0</v>
      </c>
      <c r="BZ31" s="91">
        <v>6.0286709093490298</v>
      </c>
      <c r="CA31" s="91">
        <v>1277.14750339787</v>
      </c>
      <c r="CB31" s="91">
        <v>22.510546937330599</v>
      </c>
      <c r="CE31" s="34">
        <f t="shared" si="0"/>
        <v>8.0000096313667789E-3</v>
      </c>
      <c r="CF31" s="79">
        <f t="shared" si="1"/>
        <v>-1.4268938419898449E-3</v>
      </c>
      <c r="CG31" s="79"/>
      <c r="CH31" s="79">
        <f t="shared" si="2"/>
        <v>-1.4285294260555574E-3</v>
      </c>
      <c r="CI31" s="79">
        <f t="shared" si="3"/>
        <v>-1.3641135572633402E-3</v>
      </c>
      <c r="CJ31" s="79">
        <f t="shared" si="4"/>
        <v>-1.3555789190629875E-3</v>
      </c>
      <c r="CK31" s="79">
        <f t="shared" si="5"/>
        <v>-1.4288987601076347E-3</v>
      </c>
      <c r="CL31" s="79">
        <f t="shared" si="6"/>
        <v>-1.4266314067201754E-3</v>
      </c>
      <c r="CM31" s="79"/>
      <c r="CN31" s="71">
        <f t="shared" si="7"/>
        <v>0.12655899773796847</v>
      </c>
      <c r="CO31" s="79"/>
      <c r="CP31" s="71">
        <f t="shared" si="8"/>
        <v>0.13378199599815443</v>
      </c>
      <c r="CQ31" s="79">
        <f t="shared" si="9"/>
        <v>-1.4280757264063034E-3</v>
      </c>
      <c r="CR31" s="79">
        <f t="shared" si="10"/>
        <v>-1.4272324694328481E-3</v>
      </c>
      <c r="CS31" s="71">
        <f t="shared" si="11"/>
        <v>-0.38976113961476122</v>
      </c>
    </row>
    <row r="32" spans="1:97" x14ac:dyDescent="0.25">
      <c r="A32" s="90" t="s">
        <v>31</v>
      </c>
      <c r="B32" s="91">
        <v>3694.1112616</v>
      </c>
      <c r="C32" s="91"/>
      <c r="D32" s="91">
        <v>1172.5569521</v>
      </c>
      <c r="E32" s="91">
        <v>105.53241027</v>
      </c>
      <c r="F32" s="91">
        <v>94.804320283999999</v>
      </c>
      <c r="G32" s="91">
        <v>128.76257798</v>
      </c>
      <c r="H32" s="91">
        <v>570.2493207</v>
      </c>
      <c r="I32" s="87">
        <v>23.252737491000001</v>
      </c>
      <c r="J32" s="87">
        <v>10.039624792</v>
      </c>
      <c r="K32" s="87">
        <v>67.205618127999998</v>
      </c>
      <c r="L32" s="87">
        <v>9.7552945159999993</v>
      </c>
      <c r="M32" s="89">
        <v>13.248777577</v>
      </c>
      <c r="N32" s="89">
        <v>9.3342359953000003</v>
      </c>
      <c r="O32" s="87">
        <v>5.6496479969999998</v>
      </c>
      <c r="P32" s="91"/>
      <c r="Q32" s="90" t="s">
        <v>31</v>
      </c>
      <c r="R32" s="90">
        <v>0</v>
      </c>
      <c r="S32" s="91">
        <v>2.10561414030823</v>
      </c>
      <c r="T32" s="91">
        <v>13.2305789688403</v>
      </c>
      <c r="U32" s="91">
        <v>24.5132039910219</v>
      </c>
      <c r="V32" s="91">
        <v>24.5132039910219</v>
      </c>
      <c r="W32" s="91">
        <v>33.527849848385301</v>
      </c>
      <c r="X32" s="91">
        <v>0</v>
      </c>
      <c r="Y32" s="91">
        <v>9.6502114909167602</v>
      </c>
      <c r="Z32" s="91">
        <v>9.3213979176395405</v>
      </c>
      <c r="AA32" s="91">
        <v>7.5081242139885304E-2</v>
      </c>
      <c r="AB32" s="91">
        <v>3689.0345241510799</v>
      </c>
      <c r="AC32" s="91">
        <v>88.386915091438894</v>
      </c>
      <c r="AD32" s="91">
        <v>2.9943315412269902</v>
      </c>
      <c r="AE32" s="91">
        <v>22.5815039731139</v>
      </c>
      <c r="AF32" s="91">
        <v>0</v>
      </c>
      <c r="AG32" s="91">
        <v>0</v>
      </c>
      <c r="AH32" s="91">
        <v>70.326074497165195</v>
      </c>
      <c r="AI32" s="91">
        <v>70.326074497165195</v>
      </c>
      <c r="AJ32" s="91">
        <v>9.3675521356667009</v>
      </c>
      <c r="AK32" s="91">
        <v>24.541364616012</v>
      </c>
      <c r="AL32" s="91">
        <v>3.0643914740073599E-3</v>
      </c>
      <c r="AM32" s="91">
        <v>58.997596829935503</v>
      </c>
      <c r="AN32" s="91">
        <v>1.2605585015197301E-2</v>
      </c>
      <c r="AO32" s="91">
        <v>10.2718451916798</v>
      </c>
      <c r="AP32" s="91">
        <v>3.0894695093045499</v>
      </c>
      <c r="AQ32" s="91">
        <v>574.52296031239496</v>
      </c>
      <c r="AR32" s="91">
        <v>1053.85081327085</v>
      </c>
      <c r="AS32" s="91">
        <v>107.726943755004</v>
      </c>
      <c r="AT32" s="91">
        <v>1170.9453091615201</v>
      </c>
      <c r="AU32" s="91">
        <v>1.2844568291975901E-5</v>
      </c>
      <c r="AV32" s="91">
        <v>35.971601764828499</v>
      </c>
      <c r="AW32" s="91">
        <v>0</v>
      </c>
      <c r="AX32" s="91">
        <v>151.34185402939801</v>
      </c>
      <c r="AY32" s="91">
        <v>4.0483334614218699E-2</v>
      </c>
      <c r="AZ32" s="91">
        <v>5.74205338736861E-5</v>
      </c>
      <c r="BA32" s="91">
        <v>32.670289557256801</v>
      </c>
      <c r="BB32" s="91">
        <v>4.5245252945099401E-2</v>
      </c>
      <c r="BC32" s="91">
        <v>0</v>
      </c>
      <c r="BD32" s="91">
        <v>0.91966572088383203</v>
      </c>
      <c r="BE32" s="91">
        <v>105.394456458036</v>
      </c>
      <c r="BF32" s="91">
        <v>94.681107596117897</v>
      </c>
      <c r="BG32" s="91">
        <v>10.713348861919</v>
      </c>
      <c r="BH32" s="91">
        <v>0</v>
      </c>
      <c r="BI32" s="91">
        <v>0</v>
      </c>
      <c r="BJ32" s="91">
        <v>30.075272330781399</v>
      </c>
      <c r="BK32" s="91">
        <v>0</v>
      </c>
      <c r="BL32" s="91">
        <v>4.4853764733764301</v>
      </c>
      <c r="BM32" s="91">
        <v>2.0241590764838402</v>
      </c>
      <c r="BN32" s="91">
        <v>4.9251363171789596E-4</v>
      </c>
      <c r="BO32" s="91">
        <v>17.950925601723998</v>
      </c>
      <c r="BP32" s="91">
        <v>0.44514807466642597</v>
      </c>
      <c r="BQ32" s="91">
        <v>2.9642643508214899E-4</v>
      </c>
      <c r="BR32" s="91">
        <v>6.4688427670210604</v>
      </c>
      <c r="BS32" s="91">
        <v>1.12043038891736E-6</v>
      </c>
      <c r="BT32" s="91">
        <v>128.58575528298999</v>
      </c>
      <c r="BU32" s="91">
        <v>67.177335380705799</v>
      </c>
      <c r="BV32" s="91">
        <v>0</v>
      </c>
      <c r="BW32" s="91">
        <v>0</v>
      </c>
      <c r="BX32" s="91">
        <v>9.0144377592778397</v>
      </c>
      <c r="BY32" s="91">
        <v>0</v>
      </c>
      <c r="BZ32" s="91">
        <v>2.2693793390016301</v>
      </c>
      <c r="CA32" s="91">
        <v>569.46566797621199</v>
      </c>
      <c r="CB32" s="91">
        <v>9.5950288172421399</v>
      </c>
      <c r="CE32" s="34">
        <f t="shared" si="0"/>
        <v>7.9999911715556826E-3</v>
      </c>
      <c r="CF32" s="79">
        <f t="shared" si="1"/>
        <v>-1.3742784365193266E-3</v>
      </c>
      <c r="CG32" s="79"/>
      <c r="CH32" s="79">
        <f t="shared" si="2"/>
        <v>-1.3744687928322228E-3</v>
      </c>
      <c r="CI32" s="79">
        <f t="shared" si="3"/>
        <v>-1.3072174852355528E-3</v>
      </c>
      <c r="CJ32" s="79">
        <f t="shared" si="4"/>
        <v>-1.29965266891847E-3</v>
      </c>
      <c r="CK32" s="79">
        <f t="shared" si="5"/>
        <v>-1.3732460143619919E-3</v>
      </c>
      <c r="CL32" s="79">
        <f t="shared" si="6"/>
        <v>-1.3742282460346455E-3</v>
      </c>
      <c r="CM32" s="79"/>
      <c r="CN32" s="71">
        <f t="shared" si="7"/>
        <v>4.6431480820873748E-2</v>
      </c>
      <c r="CO32" s="79"/>
      <c r="CP32" s="71">
        <f t="shared" si="8"/>
        <v>5.2950802749480073E-2</v>
      </c>
      <c r="CQ32" s="79">
        <f t="shared" si="9"/>
        <v>-1.3736065877725401E-3</v>
      </c>
      <c r="CR32" s="79">
        <f t="shared" si="10"/>
        <v>-1.3753753030161236E-3</v>
      </c>
      <c r="CS32" s="71">
        <f t="shared" si="11"/>
        <v>-0.45315716820851876</v>
      </c>
    </row>
    <row r="33" spans="1:97" x14ac:dyDescent="0.25">
      <c r="A33" s="90" t="s">
        <v>32</v>
      </c>
      <c r="B33" s="91">
        <v>19202.310269000001</v>
      </c>
      <c r="C33" s="91"/>
      <c r="D33" s="91">
        <v>6149.2070360999996</v>
      </c>
      <c r="E33" s="91">
        <v>285.09921851000001</v>
      </c>
      <c r="F33" s="91">
        <v>249.72356367</v>
      </c>
      <c r="G33" s="91">
        <v>808.76830301999996</v>
      </c>
      <c r="H33" s="91">
        <v>1756.3673558999999</v>
      </c>
      <c r="I33" s="87">
        <v>62.752747069000002</v>
      </c>
      <c r="J33" s="87">
        <v>28.389166696</v>
      </c>
      <c r="K33" s="87">
        <v>181.57394644999999</v>
      </c>
      <c r="L33" s="87">
        <v>26.113934059999998</v>
      </c>
      <c r="M33" s="89">
        <v>35.473697997000002</v>
      </c>
      <c r="N33" s="89">
        <v>25.18308721</v>
      </c>
      <c r="O33" s="87">
        <v>17.702529635000001</v>
      </c>
      <c r="P33" s="91"/>
      <c r="Q33" s="90" t="s">
        <v>32</v>
      </c>
      <c r="R33" s="90">
        <v>0</v>
      </c>
      <c r="S33" s="91">
        <v>6.3113626941667604</v>
      </c>
      <c r="T33" s="91">
        <v>35.423049477303699</v>
      </c>
      <c r="U33" s="91">
        <v>75.491975977392102</v>
      </c>
      <c r="V33" s="91">
        <v>75.491975977392102</v>
      </c>
      <c r="W33" s="91">
        <v>102.03930870684501</v>
      </c>
      <c r="X33" s="91">
        <v>0</v>
      </c>
      <c r="Y33" s="91">
        <v>29.676721206240099</v>
      </c>
      <c r="Z33" s="91">
        <v>25.147150756495201</v>
      </c>
      <c r="AA33" s="91">
        <v>1.09266577207825</v>
      </c>
      <c r="AB33" s="91">
        <v>19174.910295551599</v>
      </c>
      <c r="AC33" s="91">
        <v>266.883153389266</v>
      </c>
      <c r="AD33" s="91">
        <v>9.2195287681271498</v>
      </c>
      <c r="AE33" s="91">
        <v>68.848926963933906</v>
      </c>
      <c r="AF33" s="91">
        <v>0</v>
      </c>
      <c r="AG33" s="91">
        <v>0</v>
      </c>
      <c r="AH33" s="91">
        <v>211.871348024724</v>
      </c>
      <c r="AI33" s="91">
        <v>211.871348024724</v>
      </c>
      <c r="AJ33" s="91">
        <v>49.123438408910999</v>
      </c>
      <c r="AK33" s="91">
        <v>75.3784443999958</v>
      </c>
      <c r="AL33" s="91">
        <v>4.4596841023554802E-2</v>
      </c>
      <c r="AM33" s="91">
        <v>178.053213243887</v>
      </c>
      <c r="AN33" s="91">
        <v>0.21146432210567001</v>
      </c>
      <c r="AO33" s="91">
        <v>30.788787532885902</v>
      </c>
      <c r="AP33" s="91">
        <v>9.29010694621436</v>
      </c>
      <c r="AQ33" s="91">
        <v>1769.2591940177499</v>
      </c>
      <c r="AR33" s="91">
        <v>5526.38624598157</v>
      </c>
      <c r="AS33" s="91">
        <v>564.91919126425103</v>
      </c>
      <c r="AT33" s="91">
        <v>6140.4288756547303</v>
      </c>
      <c r="AU33" s="91">
        <v>2.1547638242157299E-4</v>
      </c>
      <c r="AV33" s="91">
        <v>109.21743139900801</v>
      </c>
      <c r="AW33" s="91">
        <v>0</v>
      </c>
      <c r="AX33" s="91">
        <v>480.74620580547901</v>
      </c>
      <c r="AY33" s="91">
        <v>0.106890700962868</v>
      </c>
      <c r="AZ33" s="91">
        <v>9.9904407892994194E-4</v>
      </c>
      <c r="BA33" s="91">
        <v>87.147083370756803</v>
      </c>
      <c r="BB33" s="91">
        <v>0.117131939450057</v>
      </c>
      <c r="BC33" s="91">
        <v>0</v>
      </c>
      <c r="BD33" s="91">
        <v>2.3527142052282599</v>
      </c>
      <c r="BE33" s="91">
        <v>284.71036491738198</v>
      </c>
      <c r="BF33" s="91">
        <v>249.385181231584</v>
      </c>
      <c r="BG33" s="91">
        <v>35.325183685797199</v>
      </c>
      <c r="BH33" s="91">
        <v>0</v>
      </c>
      <c r="BI33" s="91">
        <v>0</v>
      </c>
      <c r="BJ33" s="91">
        <v>77.803557289196704</v>
      </c>
      <c r="BK33" s="91">
        <v>0</v>
      </c>
      <c r="BL33" s="91">
        <v>12.016170893367899</v>
      </c>
      <c r="BM33" s="91">
        <v>5.1779057985967496</v>
      </c>
      <c r="BN33" s="91">
        <v>8.1231405567794897E-3</v>
      </c>
      <c r="BO33" s="91">
        <v>48.088758153518803</v>
      </c>
      <c r="BP33" s="91">
        <v>1.33428139077359</v>
      </c>
      <c r="BQ33" s="91">
        <v>4.3930404718431097E-3</v>
      </c>
      <c r="BR33" s="91">
        <v>16.561434161720001</v>
      </c>
      <c r="BS33" s="91">
        <v>1.9493678905003898E-5</v>
      </c>
      <c r="BT33" s="91">
        <v>807.61360042945898</v>
      </c>
      <c r="BU33" s="91">
        <v>214.43668225680599</v>
      </c>
      <c r="BV33" s="91">
        <v>0</v>
      </c>
      <c r="BW33" s="91">
        <v>0</v>
      </c>
      <c r="BX33" s="91">
        <v>29.158203542180502</v>
      </c>
      <c r="BY33" s="91">
        <v>0</v>
      </c>
      <c r="BZ33" s="91">
        <v>8.5985693022451297</v>
      </c>
      <c r="CA33" s="91">
        <v>1753.8609789899499</v>
      </c>
      <c r="CB33" s="91">
        <v>31.4781250938344</v>
      </c>
      <c r="CE33" s="34">
        <f t="shared" si="0"/>
        <v>8.0000012057257416E-3</v>
      </c>
      <c r="CF33" s="79">
        <f t="shared" si="1"/>
        <v>-1.4269102553059214E-3</v>
      </c>
      <c r="CG33" s="79"/>
      <c r="CH33" s="79">
        <f t="shared" si="2"/>
        <v>-1.427527223223355E-3</v>
      </c>
      <c r="CI33" s="79">
        <f t="shared" si="3"/>
        <v>-1.3639237408305789E-3</v>
      </c>
      <c r="CJ33" s="79">
        <f t="shared" si="4"/>
        <v>-1.3550280696104605E-3</v>
      </c>
      <c r="CK33" s="79">
        <f t="shared" si="5"/>
        <v>-1.4277297790099271E-3</v>
      </c>
      <c r="CL33" s="79">
        <f t="shared" si="6"/>
        <v>-1.4270231689461532E-3</v>
      </c>
      <c r="CM33" s="79"/>
      <c r="CN33" s="71">
        <f t="shared" si="7"/>
        <v>0.16685985058471481</v>
      </c>
      <c r="CO33" s="79"/>
      <c r="CP33" s="71">
        <f t="shared" si="8"/>
        <v>0.17901758739777962</v>
      </c>
      <c r="CQ33" s="79">
        <f t="shared" si="9"/>
        <v>-1.4277767065780966E-3</v>
      </c>
      <c r="CR33" s="79">
        <f t="shared" si="10"/>
        <v>-1.4270074675566142E-3</v>
      </c>
      <c r="CS33" s="71">
        <f t="shared" si="11"/>
        <v>-0.4752102022839314</v>
      </c>
    </row>
    <row r="34" spans="1:97" x14ac:dyDescent="0.25">
      <c r="A34" s="90" t="s">
        <v>33</v>
      </c>
      <c r="B34" s="91">
        <v>16984.876441</v>
      </c>
      <c r="C34" s="91"/>
      <c r="D34" s="91">
        <v>5166.7904980000003</v>
      </c>
      <c r="E34" s="91">
        <v>336.15272947</v>
      </c>
      <c r="F34" s="91">
        <v>302.50430227999999</v>
      </c>
      <c r="G34" s="91">
        <v>694.27663805999998</v>
      </c>
      <c r="H34" s="91">
        <v>2158.8579752999999</v>
      </c>
      <c r="I34" s="87">
        <v>83.449118808999998</v>
      </c>
      <c r="J34" s="87">
        <v>36.106932962999998</v>
      </c>
      <c r="K34" s="87">
        <v>241.12704034999999</v>
      </c>
      <c r="L34" s="87">
        <v>34.944474534000001</v>
      </c>
      <c r="M34" s="89">
        <v>47.451172554999999</v>
      </c>
      <c r="N34" s="89">
        <v>33.35854089</v>
      </c>
      <c r="O34" s="87">
        <v>19.263690176000001</v>
      </c>
      <c r="P34" s="91"/>
      <c r="Q34" s="90" t="s">
        <v>33</v>
      </c>
      <c r="R34" s="90">
        <v>0</v>
      </c>
      <c r="S34" s="91">
        <v>7.8627694295662103</v>
      </c>
      <c r="T34" s="91">
        <v>47.3834637659197</v>
      </c>
      <c r="U34" s="91">
        <v>92.608337874439698</v>
      </c>
      <c r="V34" s="91">
        <v>92.608337874439698</v>
      </c>
      <c r="W34" s="91">
        <v>126.01955144784399</v>
      </c>
      <c r="X34" s="91">
        <v>0</v>
      </c>
      <c r="Y34" s="91">
        <v>36.513261492048301</v>
      </c>
      <c r="Z34" s="91">
        <v>33.3109523458834</v>
      </c>
      <c r="AA34" s="91">
        <v>0.85105075160426102</v>
      </c>
      <c r="AB34" s="91">
        <v>16960.640503352199</v>
      </c>
      <c r="AC34" s="91">
        <v>331.286350905787</v>
      </c>
      <c r="AD34" s="91">
        <v>11.342136102731599</v>
      </c>
      <c r="AE34" s="91">
        <v>85.060975334877199</v>
      </c>
      <c r="AF34" s="91">
        <v>0</v>
      </c>
      <c r="AG34" s="91">
        <v>0</v>
      </c>
      <c r="AH34" s="91">
        <v>263.18329592926301</v>
      </c>
      <c r="AI34" s="91">
        <v>263.18329592926301</v>
      </c>
      <c r="AJ34" s="91">
        <v>41.275298368688901</v>
      </c>
      <c r="AK34" s="91">
        <v>92.828159152428697</v>
      </c>
      <c r="AL34" s="91">
        <v>3.4735371362240502E-2</v>
      </c>
      <c r="AM34" s="91">
        <v>220.96332626006901</v>
      </c>
      <c r="AN34" s="91">
        <v>0.139361130705459</v>
      </c>
      <c r="AO34" s="91">
        <v>38.3570524899989</v>
      </c>
      <c r="AP34" s="91">
        <v>11.5524756870466</v>
      </c>
      <c r="AQ34" s="91">
        <v>2174.8206330519101</v>
      </c>
      <c r="AR34" s="91">
        <v>4643.4734743773097</v>
      </c>
      <c r="AS34" s="91">
        <v>474.666478358093</v>
      </c>
      <c r="AT34" s="91">
        <v>5159.4152511040902</v>
      </c>
      <c r="AU34" s="91">
        <v>1.4200249175587299E-4</v>
      </c>
      <c r="AV34" s="91">
        <v>135.186424730564</v>
      </c>
      <c r="AW34" s="91">
        <v>0</v>
      </c>
      <c r="AX34" s="91">
        <v>582.55971693696097</v>
      </c>
      <c r="AY34" s="91">
        <v>0.12919641989748501</v>
      </c>
      <c r="AZ34" s="91">
        <v>5.8041933697151004E-4</v>
      </c>
      <c r="BA34" s="91">
        <v>104.58920372623</v>
      </c>
      <c r="BB34" s="91">
        <v>0.14312663177299001</v>
      </c>
      <c r="BC34" s="91">
        <v>0</v>
      </c>
      <c r="BD34" s="91">
        <v>2.8945310959947501</v>
      </c>
      <c r="BE34" s="91">
        <v>335.69529488279898</v>
      </c>
      <c r="BF34" s="91">
        <v>302.09487629501302</v>
      </c>
      <c r="BG34" s="91">
        <v>33.6004185877852</v>
      </c>
      <c r="BH34" s="91">
        <v>0</v>
      </c>
      <c r="BI34" s="91">
        <v>0</v>
      </c>
      <c r="BJ34" s="91">
        <v>95.270385975693898</v>
      </c>
      <c r="BK34" s="91">
        <v>0</v>
      </c>
      <c r="BL34" s="91">
        <v>14.4585311012285</v>
      </c>
      <c r="BM34" s="91">
        <v>6.3706160964918901</v>
      </c>
      <c r="BN34" s="91">
        <v>5.2840038514746102E-3</v>
      </c>
      <c r="BO34" s="91">
        <v>57.863725065912597</v>
      </c>
      <c r="BP34" s="91">
        <v>1.6622671817389501</v>
      </c>
      <c r="BQ34" s="91">
        <v>3.5202421266224602E-3</v>
      </c>
      <c r="BR34" s="91">
        <v>20.3661641915816</v>
      </c>
      <c r="BS34" s="91">
        <v>1.13248945748221E-5</v>
      </c>
      <c r="BT34" s="91">
        <v>693.28542170368303</v>
      </c>
      <c r="BU34" s="91">
        <v>259.35694560402601</v>
      </c>
      <c r="BV34" s="91">
        <v>0</v>
      </c>
      <c r="BW34" s="91">
        <v>0</v>
      </c>
      <c r="BX34" s="91">
        <v>34.999046081477204</v>
      </c>
      <c r="BY34" s="91">
        <v>0</v>
      </c>
      <c r="BZ34" s="91">
        <v>9.5483061109433294</v>
      </c>
      <c r="CA34" s="91">
        <v>2155.7779794283401</v>
      </c>
      <c r="CB34" s="91">
        <v>37.569398102212602</v>
      </c>
      <c r="CE34" s="34">
        <f t="shared" si="0"/>
        <v>7.9999954180575376E-3</v>
      </c>
      <c r="CF34" s="54">
        <f t="shared" si="1"/>
        <v>-1.4269128028095745E-3</v>
      </c>
      <c r="CG34" s="54"/>
      <c r="CH34" s="54">
        <f t="shared" si="2"/>
        <v>-1.427432929352363E-3</v>
      </c>
      <c r="CI34" s="54">
        <f t="shared" si="3"/>
        <v>-1.3607939103223764E-3</v>
      </c>
      <c r="CJ34" s="79">
        <f t="shared" si="4"/>
        <v>-1.353455081137986E-3</v>
      </c>
      <c r="CK34" s="79">
        <f t="shared" si="5"/>
        <v>-1.4276965433932583E-3</v>
      </c>
      <c r="CL34" s="79">
        <f t="shared" si="6"/>
        <v>-1.4266783210839854E-3</v>
      </c>
      <c r="CM34" s="79"/>
      <c r="CN34" s="71">
        <f t="shared" si="7"/>
        <v>9.1471514547883118E-2</v>
      </c>
      <c r="CO34" s="79"/>
      <c r="CP34" s="71">
        <f t="shared" si="8"/>
        <v>9.7657154714933692E-2</v>
      </c>
      <c r="CQ34" s="79">
        <f t="shared" si="9"/>
        <v>-1.4269149830137306E-3</v>
      </c>
      <c r="CR34" s="79">
        <f t="shared" si="10"/>
        <v>-1.4265775074972101E-3</v>
      </c>
      <c r="CS34" s="71">
        <f t="shared" si="11"/>
        <v>-0.40029788781385972</v>
      </c>
    </row>
    <row r="35" spans="1:97" x14ac:dyDescent="0.25">
      <c r="A35" s="90" t="s">
        <v>34</v>
      </c>
      <c r="B35" s="91">
        <v>3310.0455379999999</v>
      </c>
      <c r="C35" s="91"/>
      <c r="D35" s="91">
        <v>589.03822660000003</v>
      </c>
      <c r="E35" s="91">
        <v>94.734398237999997</v>
      </c>
      <c r="F35" s="91">
        <v>82.313877122999997</v>
      </c>
      <c r="G35" s="91">
        <v>70.503422504</v>
      </c>
      <c r="H35" s="91">
        <v>334.19569352000002</v>
      </c>
      <c r="I35" s="87">
        <v>13.230456921</v>
      </c>
      <c r="J35" s="87">
        <v>6.2197564825000002</v>
      </c>
      <c r="K35" s="87">
        <v>38.358405128999998</v>
      </c>
      <c r="L35" s="87">
        <v>5.5142789054000003</v>
      </c>
      <c r="M35" s="89">
        <v>7.4969967830000002</v>
      </c>
      <c r="N35" s="89">
        <v>5.4062537326999998</v>
      </c>
      <c r="O35" s="87">
        <v>5.0066342818000003</v>
      </c>
      <c r="P35" s="91"/>
      <c r="Q35" s="90" t="s">
        <v>34</v>
      </c>
      <c r="R35" s="90">
        <v>0</v>
      </c>
      <c r="S35" s="91">
        <v>1.23241354940268</v>
      </c>
      <c r="T35" s="91">
        <v>7.4864980030738</v>
      </c>
      <c r="U35" s="91">
        <v>14.3671013356585</v>
      </c>
      <c r="V35" s="91">
        <v>14.3671013356585</v>
      </c>
      <c r="W35" s="91">
        <v>19.6387785127779</v>
      </c>
      <c r="X35" s="91">
        <v>0</v>
      </c>
      <c r="Y35" s="91">
        <v>5.6549017883688997</v>
      </c>
      <c r="Z35" s="91">
        <v>5.3986740312203798</v>
      </c>
      <c r="AA35" s="91">
        <v>5.1466170622111201E-2</v>
      </c>
      <c r="AB35" s="91">
        <v>3305.4080271080302</v>
      </c>
      <c r="AC35" s="91">
        <v>51.750024520076799</v>
      </c>
      <c r="AD35" s="91">
        <v>1.7546960489235499</v>
      </c>
      <c r="AE35" s="91">
        <v>13.2272351000843</v>
      </c>
      <c r="AF35" s="91">
        <v>0</v>
      </c>
      <c r="AG35" s="91">
        <v>0</v>
      </c>
      <c r="AH35" s="91">
        <v>41.172252161858097</v>
      </c>
      <c r="AI35" s="91">
        <v>41.172252161858097</v>
      </c>
      <c r="AJ35" s="91">
        <v>4.70570142245914</v>
      </c>
      <c r="AK35" s="91">
        <v>14.37986060101</v>
      </c>
      <c r="AL35" s="91">
        <v>2.1005749391297202E-3</v>
      </c>
      <c r="AM35" s="91">
        <v>34.542887750434801</v>
      </c>
      <c r="AN35" s="91">
        <v>9.0621244122422694E-3</v>
      </c>
      <c r="AO35" s="91">
        <v>6.0121035183706004</v>
      </c>
      <c r="AP35" s="91">
        <v>1.8085485878119301</v>
      </c>
      <c r="AQ35" s="91">
        <v>336.68947428892602</v>
      </c>
      <c r="AR35" s="91">
        <v>529.39101162644795</v>
      </c>
      <c r="AS35" s="91">
        <v>54.115532216994197</v>
      </c>
      <c r="AT35" s="91">
        <v>588.21224526590197</v>
      </c>
      <c r="AU35" s="91">
        <v>9.23417927669659E-6</v>
      </c>
      <c r="AV35" s="91">
        <v>21.066689918147802</v>
      </c>
      <c r="AW35" s="91">
        <v>0</v>
      </c>
      <c r="AX35" s="91">
        <v>88.818568057388504</v>
      </c>
      <c r="AY35" s="91">
        <v>3.5148711702684701E-2</v>
      </c>
      <c r="AZ35" s="91">
        <v>4.3494185089039101E-5</v>
      </c>
      <c r="BA35" s="91">
        <v>28.360424869348599</v>
      </c>
      <c r="BB35" s="91">
        <v>3.9304321095476602E-2</v>
      </c>
      <c r="BC35" s="91">
        <v>0</v>
      </c>
      <c r="BD35" s="91">
        <v>0.79915086381498701</v>
      </c>
      <c r="BE35" s="91">
        <v>94.607802178407596</v>
      </c>
      <c r="BF35" s="91">
        <v>82.204685730714999</v>
      </c>
      <c r="BG35" s="91">
        <v>12.403116447692501</v>
      </c>
      <c r="BH35" s="91">
        <v>0</v>
      </c>
      <c r="BI35" s="91">
        <v>0</v>
      </c>
      <c r="BJ35" s="91">
        <v>26.1233349326763</v>
      </c>
      <c r="BK35" s="91">
        <v>0</v>
      </c>
      <c r="BL35" s="91">
        <v>3.89171395305257</v>
      </c>
      <c r="BM35" s="91">
        <v>1.75891137077883</v>
      </c>
      <c r="BN35" s="91">
        <v>3.6567755749929701E-4</v>
      </c>
      <c r="BO35" s="91">
        <v>15.575029858959301</v>
      </c>
      <c r="BP35" s="91">
        <v>0.26054425726955099</v>
      </c>
      <c r="BQ35" s="91">
        <v>2.1187619834984E-4</v>
      </c>
      <c r="BR35" s="91">
        <v>5.62104495268329</v>
      </c>
      <c r="BS35" s="91">
        <v>8.4866194877560801E-7</v>
      </c>
      <c r="BT35" s="91">
        <v>70.4045881307472</v>
      </c>
      <c r="BU35" s="91">
        <v>39.432968286567103</v>
      </c>
      <c r="BV35" s="91">
        <v>0</v>
      </c>
      <c r="BW35" s="91">
        <v>0</v>
      </c>
      <c r="BX35" s="91">
        <v>5.29523796930191</v>
      </c>
      <c r="BY35" s="91">
        <v>0</v>
      </c>
      <c r="BZ35" s="91">
        <v>1.3447115175170801</v>
      </c>
      <c r="CA35" s="91">
        <v>333.72738763526701</v>
      </c>
      <c r="CB35" s="91">
        <v>5.6399107045805197</v>
      </c>
      <c r="CE35" s="34">
        <f t="shared" ref="CE35:CE51" si="12">AJ35/AT35</f>
        <v>8.0000058827947775E-3</v>
      </c>
      <c r="CF35" s="54">
        <f t="shared" ref="CF35:CF51" si="13">+(AB35-B35)/B35</f>
        <v>-1.4010414173249567E-3</v>
      </c>
      <c r="CG35" s="54"/>
      <c r="CH35" s="54">
        <f t="shared" ref="CH35:CH51" si="14">+(AT35-D35)/D35</f>
        <v>-1.4022542116930582E-3</v>
      </c>
      <c r="CI35" s="54">
        <f t="shared" ref="CI35:CI51" si="15">+(BE35-E35)/E35</f>
        <v>-1.3363262125163423E-3</v>
      </c>
      <c r="CJ35" s="79">
        <f t="shared" ref="CJ35:CJ51" si="16">+(BF35-F35)/F35</f>
        <v>-1.3265247137106148E-3</v>
      </c>
      <c r="CK35" s="79">
        <f t="shared" ref="CK35:CK51" si="17">+(BT35-G35)/G35</f>
        <v>-1.4018379497419727E-3</v>
      </c>
      <c r="CL35" s="79">
        <f t="shared" ref="CL35:CL51" si="18">+(CA35-H35)/H35</f>
        <v>-1.401292397877614E-3</v>
      </c>
      <c r="CM35" s="79"/>
      <c r="CN35" s="71">
        <f t="shared" ref="CN35:CN51" si="19">+(AI35-K35)/K35</f>
        <v>7.3356726469598565E-2</v>
      </c>
      <c r="CO35" s="79"/>
      <c r="CP35" s="71">
        <f t="shared" ref="CP35:CP51" si="20">+(AO35-L35)/L35</f>
        <v>9.0279186365254838E-2</v>
      </c>
      <c r="CQ35" s="79">
        <f t="shared" ref="CQ35:CQ51" si="21">+(T35-M35)/M35</f>
        <v>-1.4003980834041377E-3</v>
      </c>
      <c r="CR35" s="79">
        <f t="shared" ref="CR35:CR51" si="22">+(Z35-N35)/N35</f>
        <v>-1.4020247391967086E-3</v>
      </c>
      <c r="CS35" s="71">
        <f t="shared" ref="CS35:CS51" si="23">+(AP35-O35)/O35</f>
        <v>-0.63876958331342004</v>
      </c>
    </row>
    <row r="36" spans="1:97" x14ac:dyDescent="0.25">
      <c r="A36" s="90" t="s">
        <v>35</v>
      </c>
      <c r="B36" s="91">
        <v>13751.932322000001</v>
      </c>
      <c r="C36" s="91"/>
      <c r="D36" s="91">
        <v>1506.3946155000001</v>
      </c>
      <c r="E36" s="91">
        <v>298.07434418999998</v>
      </c>
      <c r="F36" s="91">
        <v>245.34904990999999</v>
      </c>
      <c r="G36" s="91">
        <v>220.31381159</v>
      </c>
      <c r="H36" s="91">
        <v>790.54672657000003</v>
      </c>
      <c r="I36" s="87">
        <v>28.006447232999999</v>
      </c>
      <c r="J36" s="87">
        <v>15.886000917</v>
      </c>
      <c r="K36" s="87">
        <v>81.820456897</v>
      </c>
      <c r="L36" s="87">
        <v>11.467516611000001</v>
      </c>
      <c r="M36" s="89">
        <v>15.63092397</v>
      </c>
      <c r="N36" s="89">
        <v>11.922599129</v>
      </c>
      <c r="O36" s="87">
        <v>18.554143667999998</v>
      </c>
      <c r="P36" s="91"/>
      <c r="Q36" s="90" t="s">
        <v>35</v>
      </c>
      <c r="R36" s="90">
        <v>0</v>
      </c>
      <c r="S36" s="91">
        <v>2.8837239564475001</v>
      </c>
      <c r="T36" s="91">
        <v>15.608600821011301</v>
      </c>
      <c r="U36" s="91">
        <v>33.927762442066701</v>
      </c>
      <c r="V36" s="91">
        <v>33.927762442066701</v>
      </c>
      <c r="W36" s="91">
        <v>46.190169573308097</v>
      </c>
      <c r="X36" s="91">
        <v>0</v>
      </c>
      <c r="Y36" s="91">
        <v>13.3710961490989</v>
      </c>
      <c r="Z36" s="91">
        <v>11.905576852143099</v>
      </c>
      <c r="AA36" s="91">
        <v>0.28695357051376402</v>
      </c>
      <c r="AB36" s="91">
        <v>13732.309134851201</v>
      </c>
      <c r="AC36" s="91">
        <v>121.449252852117</v>
      </c>
      <c r="AD36" s="91">
        <v>4.1527142796433498</v>
      </c>
      <c r="AE36" s="91">
        <v>31.1652786974695</v>
      </c>
      <c r="AF36" s="91">
        <v>0</v>
      </c>
      <c r="AG36" s="91">
        <v>0</v>
      </c>
      <c r="AH36" s="91">
        <v>96.504558892479494</v>
      </c>
      <c r="AI36" s="91">
        <v>96.504558892479494</v>
      </c>
      <c r="AJ36" s="91">
        <v>12.033924925703101</v>
      </c>
      <c r="AK36" s="91">
        <v>33.993435002886798</v>
      </c>
      <c r="AL36" s="91">
        <v>1.1712097399396401E-2</v>
      </c>
      <c r="AM36" s="91">
        <v>81.016749203584297</v>
      </c>
      <c r="AN36" s="91">
        <v>4.7923544821527199E-2</v>
      </c>
      <c r="AO36" s="91">
        <v>14.0677143342803</v>
      </c>
      <c r="AP36" s="91">
        <v>4.2364057237527604</v>
      </c>
      <c r="AQ36" s="91">
        <v>796.39579227610602</v>
      </c>
      <c r="AR36" s="91">
        <v>1353.81888097664</v>
      </c>
      <c r="AS36" s="91">
        <v>138.39065289758901</v>
      </c>
      <c r="AT36" s="91">
        <v>1504.2434587999401</v>
      </c>
      <c r="AU36" s="91">
        <v>4.8832827352511699E-5</v>
      </c>
      <c r="AV36" s="91">
        <v>49.544855600715401</v>
      </c>
      <c r="AW36" s="91">
        <v>0</v>
      </c>
      <c r="AX36" s="91">
        <v>212.90603338990701</v>
      </c>
      <c r="AY36" s="91">
        <v>0.104765588474236</v>
      </c>
      <c r="AZ36" s="91">
        <v>2.07826615734166E-4</v>
      </c>
      <c r="BA36" s="91">
        <v>84.593317753600402</v>
      </c>
      <c r="BB36" s="91">
        <v>0.116896300908855</v>
      </c>
      <c r="BC36" s="91">
        <v>0</v>
      </c>
      <c r="BD36" s="91">
        <v>2.3738365814028999</v>
      </c>
      <c r="BE36" s="91">
        <v>297.66726161021199</v>
      </c>
      <c r="BF36" s="91">
        <v>245.01721444166299</v>
      </c>
      <c r="BG36" s="91">
        <v>52.650047168548802</v>
      </c>
      <c r="BH36" s="91">
        <v>0</v>
      </c>
      <c r="BI36" s="91">
        <v>0</v>
      </c>
      <c r="BJ36" s="91">
        <v>77.725845839161707</v>
      </c>
      <c r="BK36" s="91">
        <v>0</v>
      </c>
      <c r="BL36" s="91">
        <v>11.630403308806899</v>
      </c>
      <c r="BM36" s="91">
        <v>5.2247229765703702</v>
      </c>
      <c r="BN36" s="91">
        <v>1.83911707308652E-3</v>
      </c>
      <c r="BO36" s="91">
        <v>46.5459176666281</v>
      </c>
      <c r="BP36" s="91">
        <v>0.60964799341111497</v>
      </c>
      <c r="BQ36" s="91">
        <v>1.16979378136543E-3</v>
      </c>
      <c r="BR36" s="91">
        <v>16.6982876335036</v>
      </c>
      <c r="BS36" s="91">
        <v>4.0551359568279797E-6</v>
      </c>
      <c r="BT36" s="91">
        <v>219.999248791106</v>
      </c>
      <c r="BU36" s="91">
        <v>94.749812664693295</v>
      </c>
      <c r="BV36" s="91">
        <v>0</v>
      </c>
      <c r="BW36" s="91">
        <v>0</v>
      </c>
      <c r="BX36" s="91">
        <v>12.7799260512539</v>
      </c>
      <c r="BY36" s="91">
        <v>0</v>
      </c>
      <c r="BZ36" s="91">
        <v>3.4588550633984601</v>
      </c>
      <c r="CA36" s="91">
        <v>789.41864429305997</v>
      </c>
      <c r="CB36" s="91">
        <v>13.704015645365599</v>
      </c>
      <c r="CE36" s="34">
        <f t="shared" si="12"/>
        <v>7.9999848796441248E-3</v>
      </c>
      <c r="CF36" s="54">
        <f t="shared" si="13"/>
        <v>-1.426940352041084E-3</v>
      </c>
      <c r="CG36" s="54"/>
      <c r="CH36" s="54">
        <f t="shared" si="14"/>
        <v>-1.4280167214657891E-3</v>
      </c>
      <c r="CI36" s="54">
        <f t="shared" si="15"/>
        <v>-1.3657082124736554E-3</v>
      </c>
      <c r="CJ36" s="79">
        <f t="shared" si="16"/>
        <v>-1.3525035799353206E-3</v>
      </c>
      <c r="CK36" s="79">
        <f t="shared" si="17"/>
        <v>-1.4277942750107638E-3</v>
      </c>
      <c r="CL36" s="79">
        <f t="shared" si="18"/>
        <v>-1.4269647055962799E-3</v>
      </c>
      <c r="CM36" s="79"/>
      <c r="CN36" s="71">
        <f t="shared" si="19"/>
        <v>0.17946736735978672</v>
      </c>
      <c r="CO36" s="79"/>
      <c r="CP36" s="71">
        <f t="shared" si="20"/>
        <v>0.22674462235233286</v>
      </c>
      <c r="CQ36" s="79">
        <f t="shared" si="21"/>
        <v>-1.4281400787018738E-3</v>
      </c>
      <c r="CR36" s="79">
        <f t="shared" si="22"/>
        <v>-1.427732046739423E-3</v>
      </c>
      <c r="CS36" s="71">
        <f t="shared" si="23"/>
        <v>-0.77167333617992762</v>
      </c>
    </row>
    <row r="37" spans="1:97" x14ac:dyDescent="0.25">
      <c r="A37" s="90" t="s">
        <v>36</v>
      </c>
      <c r="B37" s="91">
        <v>7478.4070395999997</v>
      </c>
      <c r="C37" s="91"/>
      <c r="D37" s="91">
        <v>3251.3201313999998</v>
      </c>
      <c r="E37" s="91">
        <v>255.71967953999999</v>
      </c>
      <c r="F37" s="91">
        <v>236.29215919000001</v>
      </c>
      <c r="G37" s="91">
        <v>335.08068602999998</v>
      </c>
      <c r="H37" s="91">
        <v>1595.1068415</v>
      </c>
      <c r="I37" s="87">
        <v>66.630562843999996</v>
      </c>
      <c r="J37" s="87">
        <v>27.676337525000001</v>
      </c>
      <c r="K37" s="87">
        <v>192.33413590999999</v>
      </c>
      <c r="L37" s="87">
        <v>28.041670584999999</v>
      </c>
      <c r="M37" s="89">
        <v>38.068118454</v>
      </c>
      <c r="N37" s="89">
        <v>26.568618491999999</v>
      </c>
      <c r="O37" s="87">
        <v>12.822889102</v>
      </c>
      <c r="P37" s="91"/>
      <c r="Q37" s="90" t="s">
        <v>36</v>
      </c>
      <c r="R37" s="90">
        <v>0</v>
      </c>
      <c r="S37" s="91">
        <v>5.9123051871661598</v>
      </c>
      <c r="T37" s="91">
        <v>38.014724734039298</v>
      </c>
      <c r="U37" s="91">
        <v>68.605677203658701</v>
      </c>
      <c r="V37" s="91">
        <v>68.605677203658701</v>
      </c>
      <c r="W37" s="91">
        <v>93.970350289496196</v>
      </c>
      <c r="X37" s="91">
        <v>0</v>
      </c>
      <c r="Y37" s="91">
        <v>26.996841038920302</v>
      </c>
      <c r="Z37" s="91">
        <v>26.531357122558301</v>
      </c>
      <c r="AA37" s="91">
        <v>9.1650774322803802E-2</v>
      </c>
      <c r="AB37" s="91">
        <v>7467.9235083181402</v>
      </c>
      <c r="AC37" s="91">
        <v>247.92220018980501</v>
      </c>
      <c r="AD37" s="91">
        <v>8.3741569522232595</v>
      </c>
      <c r="AE37" s="91">
        <v>63.252055834604398</v>
      </c>
      <c r="AF37" s="91">
        <v>0</v>
      </c>
      <c r="AG37" s="91">
        <v>0</v>
      </c>
      <c r="AH37" s="91">
        <v>197.34747474669899</v>
      </c>
      <c r="AI37" s="91">
        <v>197.34747474669899</v>
      </c>
      <c r="AJ37" s="91">
        <v>25.974104033488398</v>
      </c>
      <c r="AK37" s="91">
        <v>68.661414187013705</v>
      </c>
      <c r="AL37" s="91">
        <v>3.7406908298252299E-3</v>
      </c>
      <c r="AM37" s="91">
        <v>165.52075128151199</v>
      </c>
      <c r="AN37" s="91">
        <v>1.6061191556009099E-2</v>
      </c>
      <c r="AO37" s="91">
        <v>28.842067410051101</v>
      </c>
      <c r="AP37" s="91">
        <v>8.6715312539850995</v>
      </c>
      <c r="AQ37" s="91">
        <v>1607.0374859581</v>
      </c>
      <c r="AR37" s="91">
        <v>2922.08570134208</v>
      </c>
      <c r="AS37" s="91">
        <v>298.70193782969102</v>
      </c>
      <c r="AT37" s="91">
        <v>3246.7617432052498</v>
      </c>
      <c r="AU37" s="91">
        <v>1.63657624089509E-5</v>
      </c>
      <c r="AV37" s="91">
        <v>100.823723723244</v>
      </c>
      <c r="AW37" s="91">
        <v>0</v>
      </c>
      <c r="AX37" s="91">
        <v>421.310424479576</v>
      </c>
      <c r="AY37" s="91">
        <v>0.100884812465483</v>
      </c>
      <c r="AZ37" s="91">
        <v>7.3490099623340301E-5</v>
      </c>
      <c r="BA37" s="91">
        <v>81.348982131097799</v>
      </c>
      <c r="BB37" s="91">
        <v>0.1129570939999</v>
      </c>
      <c r="BC37" s="91">
        <v>0</v>
      </c>
      <c r="BD37" s="91">
        <v>2.2984223367075001</v>
      </c>
      <c r="BE37" s="91">
        <v>255.37890290192999</v>
      </c>
      <c r="BF37" s="91">
        <v>235.97861368881499</v>
      </c>
      <c r="BG37" s="91">
        <v>19.400289213115201</v>
      </c>
      <c r="BH37" s="91">
        <v>0</v>
      </c>
      <c r="BI37" s="91">
        <v>0</v>
      </c>
      <c r="BJ37" s="91">
        <v>75.076388743751295</v>
      </c>
      <c r="BK37" s="91">
        <v>0</v>
      </c>
      <c r="BL37" s="91">
        <v>11.158349942249901</v>
      </c>
      <c r="BM37" s="91">
        <v>5.0587893214217496</v>
      </c>
      <c r="BN37" s="91">
        <v>6.25899662792043E-4</v>
      </c>
      <c r="BO37" s="91">
        <v>44.656947524143298</v>
      </c>
      <c r="BP37" s="91">
        <v>1.2499187401648899</v>
      </c>
      <c r="BQ37" s="91">
        <v>3.7175447493069201E-4</v>
      </c>
      <c r="BR37" s="91">
        <v>16.165819204770798</v>
      </c>
      <c r="BS37" s="91">
        <v>1.4339702262868E-6</v>
      </c>
      <c r="BT37" s="91">
        <v>334.61090884356599</v>
      </c>
      <c r="BU37" s="91">
        <v>186.84957586968801</v>
      </c>
      <c r="BV37" s="91">
        <v>0</v>
      </c>
      <c r="BW37" s="91">
        <v>0</v>
      </c>
      <c r="BX37" s="91">
        <v>25.031977376578698</v>
      </c>
      <c r="BY37" s="91">
        <v>0</v>
      </c>
      <c r="BZ37" s="91">
        <v>6.1475678728951202</v>
      </c>
      <c r="CA37" s="91">
        <v>1592.87006216141</v>
      </c>
      <c r="CB37" s="91">
        <v>26.578277185861999</v>
      </c>
      <c r="CE37" s="34">
        <f t="shared" si="12"/>
        <v>8.0000031070485596E-3</v>
      </c>
      <c r="CF37" s="54">
        <f t="shared" si="13"/>
        <v>-1.4018401547744956E-3</v>
      </c>
      <c r="CG37" s="54"/>
      <c r="CH37" s="54">
        <f t="shared" si="14"/>
        <v>-1.4020114939549823E-3</v>
      </c>
      <c r="CI37" s="54">
        <f t="shared" si="15"/>
        <v>-1.3326179615233411E-3</v>
      </c>
      <c r="CJ37" s="79">
        <f t="shared" si="16"/>
        <v>-1.3269399300418587E-3</v>
      </c>
      <c r="CK37" s="79">
        <f t="shared" si="17"/>
        <v>-1.4019822867138562E-3</v>
      </c>
      <c r="CL37" s="79">
        <f t="shared" si="18"/>
        <v>-1.4022755594769608E-3</v>
      </c>
      <c r="CM37" s="79"/>
      <c r="CN37" s="71">
        <f t="shared" si="19"/>
        <v>2.6065777730922016E-2</v>
      </c>
      <c r="CO37" s="79"/>
      <c r="CP37" s="71">
        <f t="shared" si="20"/>
        <v>2.8543122016391174E-2</v>
      </c>
      <c r="CQ37" s="79">
        <f t="shared" si="21"/>
        <v>-1.4025836350493987E-3</v>
      </c>
      <c r="CR37" s="79">
        <f t="shared" si="22"/>
        <v>-1.402457920531974E-3</v>
      </c>
      <c r="CS37" s="71">
        <f t="shared" si="23"/>
        <v>-0.32374590585575669</v>
      </c>
    </row>
    <row r="38" spans="1:97" x14ac:dyDescent="0.25">
      <c r="A38" s="90" t="s">
        <v>37</v>
      </c>
      <c r="B38" s="91">
        <v>8138.2059233</v>
      </c>
      <c r="C38" s="91"/>
      <c r="D38" s="91">
        <v>1580.0108464</v>
      </c>
      <c r="E38" s="91">
        <v>168.91437775</v>
      </c>
      <c r="F38" s="91">
        <v>143.17715712</v>
      </c>
      <c r="G38" s="91">
        <v>206.66893433000001</v>
      </c>
      <c r="H38" s="91">
        <v>785.78019629999994</v>
      </c>
      <c r="I38" s="87">
        <v>30.188686211</v>
      </c>
      <c r="J38" s="87">
        <v>14.299406467000001</v>
      </c>
      <c r="K38" s="87">
        <v>87.535220898999995</v>
      </c>
      <c r="L38" s="87">
        <v>12.556533397999999</v>
      </c>
      <c r="M38" s="89">
        <v>17.070647480000002</v>
      </c>
      <c r="N38" s="89">
        <v>12.31676137</v>
      </c>
      <c r="O38" s="87">
        <v>11.013978367</v>
      </c>
      <c r="P38" s="91"/>
      <c r="Q38" s="90" t="s">
        <v>37</v>
      </c>
      <c r="R38" s="90">
        <v>0</v>
      </c>
      <c r="S38" s="91">
        <v>2.8708762347781001</v>
      </c>
      <c r="T38" s="91">
        <v>17.047665730021698</v>
      </c>
      <c r="U38" s="91">
        <v>33.776471102030499</v>
      </c>
      <c r="V38" s="91">
        <v>33.776471102030499</v>
      </c>
      <c r="W38" s="91">
        <v>45.984254701428597</v>
      </c>
      <c r="X38" s="91">
        <v>0</v>
      </c>
      <c r="Y38" s="91">
        <v>13.290225131917399</v>
      </c>
      <c r="Z38" s="91">
        <v>12.300183673538999</v>
      </c>
      <c r="AA38" s="91">
        <v>0.25588226446453599</v>
      </c>
      <c r="AB38" s="91">
        <v>8127.2537192259497</v>
      </c>
      <c r="AC38" s="91">
        <v>120.855093169414</v>
      </c>
      <c r="AD38" s="91">
        <v>4.1258217077694299</v>
      </c>
      <c r="AE38" s="91">
        <v>30.994085605724599</v>
      </c>
      <c r="AF38" s="91">
        <v>0</v>
      </c>
      <c r="AG38" s="91">
        <v>0</v>
      </c>
      <c r="AH38" s="91">
        <v>96.074459340496304</v>
      </c>
      <c r="AI38" s="91">
        <v>96.074459340496304</v>
      </c>
      <c r="AJ38" s="91">
        <v>12.6230804455629</v>
      </c>
      <c r="AK38" s="91">
        <v>33.782258914308102</v>
      </c>
      <c r="AL38" s="91">
        <v>1.0443871172235599E-2</v>
      </c>
      <c r="AM38" s="91">
        <v>80.653022028222196</v>
      </c>
      <c r="AN38" s="91">
        <v>4.7700842486918901E-2</v>
      </c>
      <c r="AO38" s="91">
        <v>14.0050329801283</v>
      </c>
      <c r="AP38" s="91">
        <v>4.2175263021804996</v>
      </c>
      <c r="AQ38" s="91">
        <v>791.66035522081995</v>
      </c>
      <c r="AR38" s="91">
        <v>1420.0950758577301</v>
      </c>
      <c r="AS38" s="91">
        <v>145.16516865847601</v>
      </c>
      <c r="AT38" s="91">
        <v>1577.8833249617701</v>
      </c>
      <c r="AU38" s="91">
        <v>4.8606894375609199E-5</v>
      </c>
      <c r="AV38" s="91">
        <v>49.291567828824803</v>
      </c>
      <c r="AW38" s="91">
        <v>0</v>
      </c>
      <c r="AX38" s="91">
        <v>211.13887470836099</v>
      </c>
      <c r="AY38" s="91">
        <v>6.11758592911038E-2</v>
      </c>
      <c r="AZ38" s="91">
        <v>2.15676592626641E-4</v>
      </c>
      <c r="BA38" s="91">
        <v>49.499497236616598</v>
      </c>
      <c r="BB38" s="91">
        <v>6.8008213098761497E-2</v>
      </c>
      <c r="BC38" s="91">
        <v>0</v>
      </c>
      <c r="BD38" s="91">
        <v>1.3779923250494599</v>
      </c>
      <c r="BE38" s="91">
        <v>168.697657805392</v>
      </c>
      <c r="BF38" s="91">
        <v>142.995069522958</v>
      </c>
      <c r="BG38" s="91">
        <v>25.7025882824341</v>
      </c>
      <c r="BH38" s="91">
        <v>0</v>
      </c>
      <c r="BI38" s="91">
        <v>0</v>
      </c>
      <c r="BJ38" s="91">
        <v>45.205750668055501</v>
      </c>
      <c r="BK38" s="91">
        <v>0</v>
      </c>
      <c r="BL38" s="91">
        <v>6.8075994715521002</v>
      </c>
      <c r="BM38" s="91">
        <v>3.0328685174468202</v>
      </c>
      <c r="BN38" s="91">
        <v>1.8085151519921501E-3</v>
      </c>
      <c r="BO38" s="91">
        <v>27.244486958338101</v>
      </c>
      <c r="BP38" s="91">
        <v>0.60693041917059398</v>
      </c>
      <c r="BQ38" s="91">
        <v>1.0424506524689E-3</v>
      </c>
      <c r="BR38" s="91">
        <v>9.6946194228299607</v>
      </c>
      <c r="BS38" s="91">
        <v>4.20828297532477E-6</v>
      </c>
      <c r="BT38" s="91">
        <v>206.39079310914499</v>
      </c>
      <c r="BU38" s="91">
        <v>93.905449981253994</v>
      </c>
      <c r="BV38" s="91">
        <v>0</v>
      </c>
      <c r="BW38" s="91">
        <v>0</v>
      </c>
      <c r="BX38" s="91">
        <v>12.668332724855899</v>
      </c>
      <c r="BY38" s="91">
        <v>0</v>
      </c>
      <c r="BZ38" s="91">
        <v>3.41093614192827</v>
      </c>
      <c r="CA38" s="91">
        <v>784.72260620049894</v>
      </c>
      <c r="CB38" s="91">
        <v>13.5626833033062</v>
      </c>
      <c r="CE38" s="34">
        <f t="shared" si="12"/>
        <v>8.0000087749635979E-3</v>
      </c>
      <c r="CF38" s="54">
        <f t="shared" si="13"/>
        <v>-1.3457762284797598E-3</v>
      </c>
      <c r="CG38" s="54"/>
      <c r="CH38" s="54">
        <f t="shared" si="14"/>
        <v>-1.346523312214843E-3</v>
      </c>
      <c r="CI38" s="54">
        <f t="shared" si="15"/>
        <v>-1.2830165643374423E-3</v>
      </c>
      <c r="CJ38" s="79">
        <f t="shared" si="16"/>
        <v>-1.2717643002883997E-3</v>
      </c>
      <c r="CK38" s="79">
        <f t="shared" si="17"/>
        <v>-1.3458298498355611E-3</v>
      </c>
      <c r="CL38" s="79">
        <f t="shared" si="18"/>
        <v>-1.3459108596537161E-3</v>
      </c>
      <c r="CM38" s="79"/>
      <c r="CN38" s="71">
        <f t="shared" si="19"/>
        <v>9.755202938653762E-2</v>
      </c>
      <c r="CO38" s="79"/>
      <c r="CP38" s="71">
        <f t="shared" si="20"/>
        <v>0.11535823911072603</v>
      </c>
      <c r="CQ38" s="79">
        <f t="shared" si="21"/>
        <v>-1.3462728935869956E-3</v>
      </c>
      <c r="CR38" s="79">
        <f t="shared" si="22"/>
        <v>-1.3459460618746007E-3</v>
      </c>
      <c r="CS38" s="71">
        <f t="shared" si="23"/>
        <v>-0.61707512384289576</v>
      </c>
    </row>
    <row r="39" spans="1:97" x14ac:dyDescent="0.25">
      <c r="A39" s="90" t="s">
        <v>38</v>
      </c>
      <c r="B39" s="91">
        <v>13075.698451</v>
      </c>
      <c r="C39" s="91"/>
      <c r="D39" s="91">
        <v>2962.6185667999998</v>
      </c>
      <c r="E39" s="91">
        <v>229.30288761</v>
      </c>
      <c r="F39" s="91">
        <v>195.15410097</v>
      </c>
      <c r="G39" s="91">
        <v>407.85341912000001</v>
      </c>
      <c r="H39" s="91">
        <v>1099.0349076</v>
      </c>
      <c r="I39" s="87">
        <v>39.745698019000002</v>
      </c>
      <c r="J39" s="87">
        <v>18.998382513999999</v>
      </c>
      <c r="K39" s="87">
        <v>115.25354089</v>
      </c>
      <c r="L39" s="87">
        <v>16.481960438000002</v>
      </c>
      <c r="M39" s="89">
        <v>22.406390009999999</v>
      </c>
      <c r="N39" s="89">
        <v>16.167471481</v>
      </c>
      <c r="O39" s="87">
        <v>14.625525248000001</v>
      </c>
      <c r="P39" s="91"/>
      <c r="Q39" s="90" t="s">
        <v>130</v>
      </c>
      <c r="R39" s="90">
        <v>0</v>
      </c>
      <c r="S39" s="91">
        <v>3.9619836103117199</v>
      </c>
      <c r="T39" s="91">
        <v>22.374387531480298</v>
      </c>
      <c r="U39" s="91">
        <v>47.216652284842297</v>
      </c>
      <c r="V39" s="91">
        <v>47.216652284842297</v>
      </c>
      <c r="W39" s="91">
        <v>63.922644724248002</v>
      </c>
      <c r="X39" s="91">
        <v>0</v>
      </c>
      <c r="Y39" s="91">
        <v>18.574332439210998</v>
      </c>
      <c r="Z39" s="91">
        <v>16.144407838511</v>
      </c>
      <c r="AA39" s="91">
        <v>0.62424089592210197</v>
      </c>
      <c r="AB39" s="91">
        <v>13057.0403179638</v>
      </c>
      <c r="AC39" s="91">
        <v>167.39228123941899</v>
      </c>
      <c r="AD39" s="91">
        <v>5.77023680064526</v>
      </c>
      <c r="AE39" s="91">
        <v>43.134249669541902</v>
      </c>
      <c r="AF39" s="91">
        <v>0</v>
      </c>
      <c r="AG39" s="91">
        <v>0</v>
      </c>
      <c r="AH39" s="91">
        <v>132.910503499036</v>
      </c>
      <c r="AI39" s="91">
        <v>132.910503499036</v>
      </c>
      <c r="AJ39" s="91">
        <v>23.667106041772701</v>
      </c>
      <c r="AK39" s="91">
        <v>47.188767136366998</v>
      </c>
      <c r="AL39" s="91">
        <v>2.5478293029134898E-2</v>
      </c>
      <c r="AM39" s="91">
        <v>111.67036181704</v>
      </c>
      <c r="AN39" s="91">
        <v>0.11777136021036901</v>
      </c>
      <c r="AO39" s="91">
        <v>19.327795976721401</v>
      </c>
      <c r="AP39" s="91">
        <v>5.8293432103921301</v>
      </c>
      <c r="AQ39" s="91">
        <v>1107.11565578465</v>
      </c>
      <c r="AR39" s="91">
        <v>2662.5491032096402</v>
      </c>
      <c r="AS39" s="91">
        <v>272.17181775040302</v>
      </c>
      <c r="AT39" s="91">
        <v>2958.3880270018099</v>
      </c>
      <c r="AU39" s="91">
        <v>1.20004653875446E-4</v>
      </c>
      <c r="AV39" s="91">
        <v>68.455775203918606</v>
      </c>
      <c r="AW39" s="91">
        <v>0</v>
      </c>
      <c r="AX39" s="91">
        <v>299.81361973985298</v>
      </c>
      <c r="AY39" s="91">
        <v>8.3456570603570396E-2</v>
      </c>
      <c r="AZ39" s="91">
        <v>5.5112222410070601E-4</v>
      </c>
      <c r="BA39" s="91">
        <v>67.796398372547998</v>
      </c>
      <c r="BB39" s="91">
        <v>9.2071024358868297E-2</v>
      </c>
      <c r="BC39" s="91">
        <v>0</v>
      </c>
      <c r="BD39" s="91">
        <v>1.85698793626437</v>
      </c>
      <c r="BE39" s="91">
        <v>228.98996468887501</v>
      </c>
      <c r="BF39" s="91">
        <v>194.88989891001</v>
      </c>
      <c r="BG39" s="91">
        <v>34.1000657788653</v>
      </c>
      <c r="BH39" s="91">
        <v>0</v>
      </c>
      <c r="BI39" s="91">
        <v>0</v>
      </c>
      <c r="BJ39" s="91">
        <v>61.182974312516102</v>
      </c>
      <c r="BK39" s="91">
        <v>0</v>
      </c>
      <c r="BL39" s="91">
        <v>9.33920736310675</v>
      </c>
      <c r="BM39" s="91">
        <v>4.0870026368381298</v>
      </c>
      <c r="BN39" s="91">
        <v>4.5333950136223497E-3</v>
      </c>
      <c r="BO39" s="91">
        <v>37.375819571972599</v>
      </c>
      <c r="BP39" s="91">
        <v>0.83760339782989501</v>
      </c>
      <c r="BQ39" s="91">
        <v>2.5130402719842101E-3</v>
      </c>
      <c r="BR39" s="91">
        <v>13.068372810727601</v>
      </c>
      <c r="BS39" s="91">
        <v>1.07535640045723E-5</v>
      </c>
      <c r="BT39" s="91">
        <v>407.27119638847603</v>
      </c>
      <c r="BU39" s="91">
        <v>133.67209327711799</v>
      </c>
      <c r="BV39" s="91">
        <v>0</v>
      </c>
      <c r="BW39" s="91">
        <v>0</v>
      </c>
      <c r="BX39" s="91">
        <v>18.143899760963802</v>
      </c>
      <c r="BY39" s="91">
        <v>0</v>
      </c>
      <c r="BZ39" s="91">
        <v>5.2571991103553799</v>
      </c>
      <c r="CA39" s="91">
        <v>1097.4662953664299</v>
      </c>
      <c r="CB39" s="91">
        <v>19.561578269266899</v>
      </c>
      <c r="CE39" s="34">
        <f t="shared" si="12"/>
        <v>8.0000006171462995E-3</v>
      </c>
      <c r="CF39" s="54">
        <f t="shared" si="13"/>
        <v>-1.4269320377890476E-3</v>
      </c>
      <c r="CG39" s="54"/>
      <c r="CH39" s="54">
        <f t="shared" si="14"/>
        <v>-1.427973160500199E-3</v>
      </c>
      <c r="CI39" s="54">
        <f t="shared" si="15"/>
        <v>-1.3646706519335906E-3</v>
      </c>
      <c r="CJ39" s="79">
        <f t="shared" si="16"/>
        <v>-1.3538124931876902E-3</v>
      </c>
      <c r="CK39" s="79">
        <f t="shared" si="17"/>
        <v>-1.4275293628289549E-3</v>
      </c>
      <c r="CL39" s="79">
        <f t="shared" si="18"/>
        <v>-1.4272633405207529E-3</v>
      </c>
      <c r="CM39" s="79"/>
      <c r="CN39" s="71">
        <f t="shared" si="19"/>
        <v>0.15320104243815047</v>
      </c>
      <c r="CO39" s="79"/>
      <c r="CP39" s="71">
        <f t="shared" si="20"/>
        <v>0.17266365548118778</v>
      </c>
      <c r="CQ39" s="79">
        <f t="shared" si="21"/>
        <v>-1.4282746352901057E-3</v>
      </c>
      <c r="CR39" s="79">
        <f t="shared" si="22"/>
        <v>-1.4265460443894252E-3</v>
      </c>
      <c r="CS39" s="71">
        <f t="shared" si="23"/>
        <v>-0.60142674457525713</v>
      </c>
    </row>
    <row r="40" spans="1:97" x14ac:dyDescent="0.25">
      <c r="A40" s="90" t="s">
        <v>39</v>
      </c>
      <c r="B40" s="91">
        <v>1074.0969568999999</v>
      </c>
      <c r="C40" s="91"/>
      <c r="D40" s="91">
        <v>241.00031478</v>
      </c>
      <c r="E40" s="91">
        <v>16.157201891</v>
      </c>
      <c r="F40" s="91">
        <v>14.442910217</v>
      </c>
      <c r="G40" s="91">
        <v>32.362230951999997</v>
      </c>
      <c r="H40" s="91">
        <v>103.23685364000001</v>
      </c>
      <c r="I40" s="87">
        <v>3.9952092257</v>
      </c>
      <c r="J40" s="87">
        <v>1.7500808312</v>
      </c>
      <c r="K40" s="87">
        <v>11.547740073</v>
      </c>
      <c r="L40" s="87">
        <v>1.6711305460000001</v>
      </c>
      <c r="M40" s="89">
        <v>2.2693183842</v>
      </c>
      <c r="N40" s="89">
        <v>1.5986162904000001</v>
      </c>
      <c r="O40" s="87">
        <v>0.95655314059999996</v>
      </c>
      <c r="P40" s="91"/>
      <c r="Q40" s="90" t="s">
        <v>39</v>
      </c>
      <c r="R40" s="90">
        <v>0</v>
      </c>
      <c r="S40" s="91">
        <v>0.373908592357236</v>
      </c>
      <c r="T40" s="91">
        <v>2.2660804090761602</v>
      </c>
      <c r="U40" s="91">
        <v>4.4176657950702198</v>
      </c>
      <c r="V40" s="91">
        <v>4.4176657950702198</v>
      </c>
      <c r="W40" s="91">
        <v>6.0032857189602904</v>
      </c>
      <c r="X40" s="91">
        <v>0</v>
      </c>
      <c r="Y40" s="91">
        <v>1.7460577508417701</v>
      </c>
      <c r="Z40" s="91">
        <v>1.5963352734762499</v>
      </c>
      <c r="AA40" s="91">
        <v>5.2785342340935397E-2</v>
      </c>
      <c r="AB40" s="91">
        <v>1072.5643144452299</v>
      </c>
      <c r="AC40" s="91">
        <v>15.778764406881701</v>
      </c>
      <c r="AD40" s="91">
        <v>0.54283495746655797</v>
      </c>
      <c r="AE40" s="91">
        <v>4.0598823891602001</v>
      </c>
      <c r="AF40" s="91">
        <v>0</v>
      </c>
      <c r="AG40" s="91">
        <v>0</v>
      </c>
      <c r="AH40" s="91">
        <v>12.5228439319212</v>
      </c>
      <c r="AI40" s="91">
        <v>12.5228439319212</v>
      </c>
      <c r="AJ40" s="91">
        <v>1.9252515788951501</v>
      </c>
      <c r="AK40" s="91">
        <v>4.4395944212095504</v>
      </c>
      <c r="AL40" s="91">
        <v>2.15441297094305E-3</v>
      </c>
      <c r="AM40" s="91">
        <v>10.5166099432987</v>
      </c>
      <c r="AN40" s="91">
        <v>7.81095755599104E-3</v>
      </c>
      <c r="AO40" s="91">
        <v>1.82404284758742</v>
      </c>
      <c r="AP40" s="91">
        <v>0.54957286876320699</v>
      </c>
      <c r="AQ40" s="91">
        <v>103.998500305891</v>
      </c>
      <c r="AR40" s="91">
        <v>216.590685747669</v>
      </c>
      <c r="AS40" s="91">
        <v>22.140394161279101</v>
      </c>
      <c r="AT40" s="91">
        <v>240.656331487843</v>
      </c>
      <c r="AU40" s="91">
        <v>7.9592217403504205E-6</v>
      </c>
      <c r="AV40" s="91">
        <v>6.4451931923477499</v>
      </c>
      <c r="AW40" s="91">
        <v>0</v>
      </c>
      <c r="AX40" s="91">
        <v>28.063815514376898</v>
      </c>
      <c r="AY40" s="91">
        <v>6.1687667895743399E-3</v>
      </c>
      <c r="AZ40" s="91">
        <v>3.2615812988309898E-5</v>
      </c>
      <c r="BA40" s="91">
        <v>4.99788563523426</v>
      </c>
      <c r="BB40" s="91">
        <v>6.8182654034182498E-3</v>
      </c>
      <c r="BC40" s="91">
        <v>0</v>
      </c>
      <c r="BD40" s="91">
        <v>0.137706790786884</v>
      </c>
      <c r="BE40" s="91">
        <v>16.135205663186699</v>
      </c>
      <c r="BF40" s="91">
        <v>14.423361199268101</v>
      </c>
      <c r="BG40" s="91">
        <v>1.7118444639185999</v>
      </c>
      <c r="BH40" s="91">
        <v>0</v>
      </c>
      <c r="BI40" s="91">
        <v>0</v>
      </c>
      <c r="BJ40" s="91">
        <v>4.5401222573124498</v>
      </c>
      <c r="BK40" s="91">
        <v>0</v>
      </c>
      <c r="BL40" s="91">
        <v>0.69212814255085697</v>
      </c>
      <c r="BM40" s="91">
        <v>0.303079392847103</v>
      </c>
      <c r="BN40" s="91">
        <v>2.9807422624161502E-4</v>
      </c>
      <c r="BO40" s="91">
        <v>2.7699227831147999</v>
      </c>
      <c r="BP40" s="91">
        <v>7.9047959928437897E-2</v>
      </c>
      <c r="BQ40" s="91">
        <v>1.99784383058582E-4</v>
      </c>
      <c r="BR40" s="91">
        <v>0.96899805442109299</v>
      </c>
      <c r="BS40" s="91">
        <v>6.3638535986375401E-7</v>
      </c>
      <c r="BT40" s="91">
        <v>32.316126355704696</v>
      </c>
      <c r="BU40" s="91">
        <v>12.513392728064501</v>
      </c>
      <c r="BV40" s="91">
        <v>0</v>
      </c>
      <c r="BW40" s="91">
        <v>0</v>
      </c>
      <c r="BX40" s="91">
        <v>1.6906677911614401</v>
      </c>
      <c r="BY40" s="91">
        <v>0</v>
      </c>
      <c r="BZ40" s="91">
        <v>0.47328032817341398</v>
      </c>
      <c r="CA40" s="91">
        <v>103.089548217838</v>
      </c>
      <c r="CB40" s="91">
        <v>1.8223556917524999</v>
      </c>
      <c r="CE40" s="34">
        <f t="shared" si="12"/>
        <v>8.0000038519344174E-3</v>
      </c>
      <c r="CF40" s="54">
        <f t="shared" si="13"/>
        <v>-1.4269125751863348E-3</v>
      </c>
      <c r="CG40" s="54"/>
      <c r="CH40" s="54">
        <f t="shared" si="14"/>
        <v>-1.4273147006924074E-3</v>
      </c>
      <c r="CI40" s="54">
        <f t="shared" si="15"/>
        <v>-1.3613884360480046E-3</v>
      </c>
      <c r="CJ40" s="79">
        <f t="shared" si="16"/>
        <v>-1.3535373022598289E-3</v>
      </c>
      <c r="CK40" s="79">
        <f t="shared" si="17"/>
        <v>-1.424642088602719E-3</v>
      </c>
      <c r="CL40" s="79">
        <f t="shared" si="18"/>
        <v>-1.4268685742368583E-3</v>
      </c>
      <c r="CM40" s="79"/>
      <c r="CN40" s="71">
        <f t="shared" si="19"/>
        <v>8.4441098670129361E-2</v>
      </c>
      <c r="CO40" s="79"/>
      <c r="CP40" s="71">
        <f t="shared" si="20"/>
        <v>9.1502307796018145E-2</v>
      </c>
      <c r="CQ40" s="79">
        <f t="shared" si="21"/>
        <v>-1.426849201233308E-3</v>
      </c>
      <c r="CR40" s="79">
        <f t="shared" si="22"/>
        <v>-1.426869560536887E-3</v>
      </c>
      <c r="CS40" s="71">
        <f t="shared" si="23"/>
        <v>-0.42546540757946155</v>
      </c>
    </row>
    <row r="41" spans="1:97" x14ac:dyDescent="0.25">
      <c r="A41" s="90" t="s">
        <v>40</v>
      </c>
      <c r="B41" s="91">
        <v>9666.3643131999997</v>
      </c>
      <c r="C41" s="91"/>
      <c r="D41" s="91">
        <v>2829.0336140999998</v>
      </c>
      <c r="E41" s="91">
        <v>259.03249808999999</v>
      </c>
      <c r="F41" s="91">
        <v>232.16478733</v>
      </c>
      <c r="G41" s="91">
        <v>345.87957103000002</v>
      </c>
      <c r="H41" s="91">
        <v>1277.0775403</v>
      </c>
      <c r="I41" s="87">
        <v>50.891427467</v>
      </c>
      <c r="J41" s="87">
        <v>22.254793993</v>
      </c>
      <c r="K41" s="87">
        <v>147.14114262999999</v>
      </c>
      <c r="L41" s="87">
        <v>21.316832351999999</v>
      </c>
      <c r="M41" s="89">
        <v>28.952858104000001</v>
      </c>
      <c r="N41" s="89">
        <v>20.45186575</v>
      </c>
      <c r="O41" s="87">
        <v>13.301526733999999</v>
      </c>
      <c r="P41" s="91"/>
      <c r="Q41" s="90" t="s">
        <v>40</v>
      </c>
      <c r="R41" s="90">
        <v>0</v>
      </c>
      <c r="S41" s="91">
        <v>4.6943098523076996</v>
      </c>
      <c r="T41" s="91">
        <v>28.9115271948979</v>
      </c>
      <c r="U41" s="91">
        <v>54.890074129742501</v>
      </c>
      <c r="V41" s="91">
        <v>54.890074129742501</v>
      </c>
      <c r="W41" s="91">
        <v>74.931286768798998</v>
      </c>
      <c r="X41" s="91">
        <v>0</v>
      </c>
      <c r="Y41" s="91">
        <v>21.605404112108499</v>
      </c>
      <c r="Z41" s="91">
        <v>20.422673422875199</v>
      </c>
      <c r="AA41" s="91">
        <v>0.27287680825687199</v>
      </c>
      <c r="AB41" s="91">
        <v>9652.5706476539999</v>
      </c>
      <c r="AC41" s="91">
        <v>197.28845017497099</v>
      </c>
      <c r="AD41" s="91">
        <v>6.7053405833956798</v>
      </c>
      <c r="AE41" s="91">
        <v>50.484652623760397</v>
      </c>
      <c r="AF41" s="91">
        <v>0</v>
      </c>
      <c r="AG41" s="91">
        <v>0</v>
      </c>
      <c r="AH41" s="91">
        <v>156.914880902313</v>
      </c>
      <c r="AI41" s="91">
        <v>156.914880902313</v>
      </c>
      <c r="AJ41" s="91">
        <v>22.5999879912961</v>
      </c>
      <c r="AK41" s="91">
        <v>54.934006616223598</v>
      </c>
      <c r="AL41" s="91">
        <v>1.1137453599497299E-2</v>
      </c>
      <c r="AM41" s="91">
        <v>131.67526091508199</v>
      </c>
      <c r="AN41" s="91">
        <v>4.8752726430498099E-2</v>
      </c>
      <c r="AO41" s="91">
        <v>22.900310993864899</v>
      </c>
      <c r="AP41" s="91">
        <v>6.8912725135110904</v>
      </c>
      <c r="AQ41" s="91">
        <v>1286.55901105728</v>
      </c>
      <c r="AR41" s="91">
        <v>2542.4963846179098</v>
      </c>
      <c r="AS41" s="91">
        <v>259.89976017691998</v>
      </c>
      <c r="AT41" s="91">
        <v>2824.9961327861201</v>
      </c>
      <c r="AU41" s="91">
        <v>4.9677202249820297E-5</v>
      </c>
      <c r="AV41" s="91">
        <v>80.364498617368</v>
      </c>
      <c r="AW41" s="91">
        <v>0</v>
      </c>
      <c r="AX41" s="91">
        <v>340.69325415498901</v>
      </c>
      <c r="AY41" s="91">
        <v>9.9155641561533697E-2</v>
      </c>
      <c r="AZ41" s="91">
        <v>2.22167134694577E-4</v>
      </c>
      <c r="BA41" s="91">
        <v>80.101536744985793</v>
      </c>
      <c r="BB41" s="91">
        <v>0.110589063487601</v>
      </c>
      <c r="BC41" s="91">
        <v>0</v>
      </c>
      <c r="BD41" s="91">
        <v>2.2451021370503201</v>
      </c>
      <c r="BE41" s="91">
        <v>258.680174487621</v>
      </c>
      <c r="BF41" s="91">
        <v>231.85080738399901</v>
      </c>
      <c r="BG41" s="91">
        <v>26.829367103622701</v>
      </c>
      <c r="BH41" s="91">
        <v>0</v>
      </c>
      <c r="BI41" s="91">
        <v>0</v>
      </c>
      <c r="BJ41" s="91">
        <v>73.510141401147393</v>
      </c>
      <c r="BK41" s="91">
        <v>0</v>
      </c>
      <c r="BL41" s="91">
        <v>11.004726001421901</v>
      </c>
      <c r="BM41" s="91">
        <v>4.94137451820741</v>
      </c>
      <c r="BN41" s="91">
        <v>1.8794615887002099E-3</v>
      </c>
      <c r="BO41" s="91">
        <v>44.041897415631801</v>
      </c>
      <c r="BP41" s="91">
        <v>0.99242383948935198</v>
      </c>
      <c r="BQ41" s="91">
        <v>1.1021779566813799E-3</v>
      </c>
      <c r="BR41" s="91">
        <v>15.7930763189426</v>
      </c>
      <c r="BS41" s="91">
        <v>4.3348822805459804E-6</v>
      </c>
      <c r="BT41" s="91">
        <v>345.38605602940902</v>
      </c>
      <c r="BU41" s="91">
        <v>151.35496640012599</v>
      </c>
      <c r="BV41" s="91">
        <v>0</v>
      </c>
      <c r="BW41" s="91">
        <v>0</v>
      </c>
      <c r="BX41" s="91">
        <v>20.3555392166238</v>
      </c>
      <c r="BY41" s="91">
        <v>0</v>
      </c>
      <c r="BZ41" s="91">
        <v>5.2755244152925096</v>
      </c>
      <c r="CA41" s="91">
        <v>1275.254956882</v>
      </c>
      <c r="CB41" s="91">
        <v>21.720850045328199</v>
      </c>
      <c r="CE41" s="34">
        <f t="shared" si="12"/>
        <v>8.000006700542673E-3</v>
      </c>
      <c r="CF41" s="54">
        <f t="shared" si="13"/>
        <v>-1.4269755514142739E-3</v>
      </c>
      <c r="CG41" s="54"/>
      <c r="CH41" s="54">
        <f t="shared" si="14"/>
        <v>-1.4271591874188798E-3</v>
      </c>
      <c r="CI41" s="54">
        <f t="shared" si="15"/>
        <v>-1.3601521236789912E-3</v>
      </c>
      <c r="CJ41" s="79">
        <f t="shared" si="16"/>
        <v>-1.3524012388437339E-3</v>
      </c>
      <c r="CK41" s="79">
        <f t="shared" si="17"/>
        <v>-1.4268405593350234E-3</v>
      </c>
      <c r="CL41" s="79">
        <f t="shared" si="18"/>
        <v>-1.4271517276639885E-3</v>
      </c>
      <c r="CM41" s="79"/>
      <c r="CN41" s="71">
        <f t="shared" si="19"/>
        <v>6.6424237963748717E-2</v>
      </c>
      <c r="CO41" s="79"/>
      <c r="CP41" s="71">
        <f t="shared" si="20"/>
        <v>7.4283018026190667E-2</v>
      </c>
      <c r="CQ41" s="79">
        <f t="shared" si="21"/>
        <v>-1.4275243208680141E-3</v>
      </c>
      <c r="CR41" s="79">
        <f t="shared" si="22"/>
        <v>-1.4273674334479847E-3</v>
      </c>
      <c r="CS41" s="71">
        <f t="shared" si="23"/>
        <v>-0.48191868111678293</v>
      </c>
    </row>
    <row r="42" spans="1:97" x14ac:dyDescent="0.25">
      <c r="A42" s="90" t="s">
        <v>41</v>
      </c>
      <c r="B42" s="91">
        <v>1837.0585927</v>
      </c>
      <c r="C42" s="91"/>
      <c r="D42" s="91">
        <v>244.68955353000001</v>
      </c>
      <c r="E42" s="91">
        <v>40.387156169999997</v>
      </c>
      <c r="F42" s="91">
        <v>33.704121043999997</v>
      </c>
      <c r="G42" s="91">
        <v>32.533995676000004</v>
      </c>
      <c r="H42" s="91">
        <v>127.05475288</v>
      </c>
      <c r="I42" s="87">
        <v>4.7426915826</v>
      </c>
      <c r="J42" s="87">
        <v>2.4765479563000001</v>
      </c>
      <c r="K42" s="87">
        <v>13.806543698</v>
      </c>
      <c r="L42" s="87">
        <v>1.9578475196</v>
      </c>
      <c r="M42" s="89">
        <v>2.6654005542000001</v>
      </c>
      <c r="N42" s="89">
        <v>1.9808971685000001</v>
      </c>
      <c r="O42" s="87">
        <v>2.4836249998</v>
      </c>
      <c r="P42" s="91"/>
      <c r="Q42" s="90" t="s">
        <v>41</v>
      </c>
      <c r="R42" s="90">
        <v>0</v>
      </c>
      <c r="S42" s="91">
        <v>0.465318225571967</v>
      </c>
      <c r="T42" s="91">
        <v>2.66167978708474</v>
      </c>
      <c r="U42" s="91">
        <v>5.4566645372183897</v>
      </c>
      <c r="V42" s="91">
        <v>5.4566645372183897</v>
      </c>
      <c r="W42" s="91">
        <v>7.4395417827899299</v>
      </c>
      <c r="X42" s="91">
        <v>0</v>
      </c>
      <c r="Y42" s="91">
        <v>2.14933063770241</v>
      </c>
      <c r="Z42" s="91">
        <v>1.9781323340483301</v>
      </c>
      <c r="AA42" s="91">
        <v>3.6417423317671498E-2</v>
      </c>
      <c r="AB42" s="91">
        <v>1834.4945619643099</v>
      </c>
      <c r="AC42" s="91">
        <v>19.5758599763906</v>
      </c>
      <c r="AD42" s="91">
        <v>0.66729841044849403</v>
      </c>
      <c r="AE42" s="91">
        <v>5.0161362573335602</v>
      </c>
      <c r="AF42" s="91">
        <v>0</v>
      </c>
      <c r="AG42" s="91">
        <v>0</v>
      </c>
      <c r="AH42" s="91">
        <v>15.562417816081499</v>
      </c>
      <c r="AI42" s="91">
        <v>15.562417816081499</v>
      </c>
      <c r="AJ42" s="91">
        <v>1.9547858007288501</v>
      </c>
      <c r="AK42" s="91">
        <v>5.46466315218382</v>
      </c>
      <c r="AL42" s="91">
        <v>1.4863632199923101E-3</v>
      </c>
      <c r="AM42" s="91">
        <v>13.06186981866</v>
      </c>
      <c r="AN42" s="91">
        <v>6.1892641412835299E-3</v>
      </c>
      <c r="AO42" s="91">
        <v>2.2699681000736098</v>
      </c>
      <c r="AP42" s="91">
        <v>0.683322364088498</v>
      </c>
      <c r="AQ42" s="91">
        <v>128.00053971913101</v>
      </c>
      <c r="AR42" s="91">
        <v>219.91354047737499</v>
      </c>
      <c r="AS42" s="91">
        <v>22.480033456314999</v>
      </c>
      <c r="AT42" s="91">
        <v>244.34835973441901</v>
      </c>
      <c r="AU42" s="91">
        <v>6.3065068776690696E-6</v>
      </c>
      <c r="AV42" s="91">
        <v>7.9797822315534503</v>
      </c>
      <c r="AW42" s="91">
        <v>0</v>
      </c>
      <c r="AX42" s="91">
        <v>34.053819036643098</v>
      </c>
      <c r="AY42" s="91">
        <v>1.43928084701576E-2</v>
      </c>
      <c r="AZ42" s="91">
        <v>2.7675413132778799E-5</v>
      </c>
      <c r="BA42" s="91">
        <v>11.621344573367001</v>
      </c>
      <c r="BB42" s="91">
        <v>1.60631928075089E-2</v>
      </c>
      <c r="BC42" s="91">
        <v>0</v>
      </c>
      <c r="BD42" s="91">
        <v>0.32624048334352901</v>
      </c>
      <c r="BE42" s="91">
        <v>40.333289441553198</v>
      </c>
      <c r="BF42" s="91">
        <v>33.659583644202002</v>
      </c>
      <c r="BG42" s="91">
        <v>6.6737057973511504</v>
      </c>
      <c r="BH42" s="91">
        <v>0</v>
      </c>
      <c r="BI42" s="91">
        <v>0</v>
      </c>
      <c r="BJ42" s="91">
        <v>10.679389368067101</v>
      </c>
      <c r="BK42" s="91">
        <v>0</v>
      </c>
      <c r="BL42" s="91">
        <v>1.5970988038139899</v>
      </c>
      <c r="BM42" s="91">
        <v>0.71804268657881198</v>
      </c>
      <c r="BN42" s="91">
        <v>2.4134208119843201E-4</v>
      </c>
      <c r="BO42" s="91">
        <v>6.3917344082629199</v>
      </c>
      <c r="BP42" s="91">
        <v>9.8372916995164594E-2</v>
      </c>
      <c r="BQ42" s="91">
        <v>1.4967002247501799E-4</v>
      </c>
      <c r="BR42" s="91">
        <v>2.2948580919657999</v>
      </c>
      <c r="BS42" s="91">
        <v>5.4000832625318899E-7</v>
      </c>
      <c r="BT42" s="91">
        <v>32.488606550374598</v>
      </c>
      <c r="BU42" s="91">
        <v>15.141781738439899</v>
      </c>
      <c r="BV42" s="91">
        <v>0</v>
      </c>
      <c r="BW42" s="91">
        <v>0</v>
      </c>
      <c r="BX42" s="91">
        <v>2.0391781107730802</v>
      </c>
      <c r="BY42" s="91">
        <v>0</v>
      </c>
      <c r="BZ42" s="91">
        <v>0.53978578929449295</v>
      </c>
      <c r="CA42" s="91">
        <v>126.87745764888</v>
      </c>
      <c r="CB42" s="91">
        <v>2.1812696349117</v>
      </c>
      <c r="CE42" s="34">
        <f t="shared" si="12"/>
        <v>7.9999955917588184E-3</v>
      </c>
      <c r="CF42" s="79">
        <f t="shared" si="13"/>
        <v>-1.3957261602209317E-3</v>
      </c>
      <c r="CG42" s="79"/>
      <c r="CH42" s="79">
        <f t="shared" si="14"/>
        <v>-1.3943946141500242E-3</v>
      </c>
      <c r="CI42" s="79">
        <f t="shared" si="15"/>
        <v>-1.3337588866138548E-3</v>
      </c>
      <c r="CJ42" s="79">
        <f t="shared" si="16"/>
        <v>-1.3214229719817657E-3</v>
      </c>
      <c r="CK42" s="79">
        <f t="shared" si="17"/>
        <v>-1.3951291466755928E-3</v>
      </c>
      <c r="CL42" s="79">
        <f t="shared" si="18"/>
        <v>-1.395423839731911E-3</v>
      </c>
      <c r="CM42" s="79"/>
      <c r="CN42" s="71">
        <f t="shared" si="19"/>
        <v>0.12717695003825269</v>
      </c>
      <c r="CO42" s="79"/>
      <c r="CP42" s="71">
        <f t="shared" si="20"/>
        <v>0.15942027014308954</v>
      </c>
      <c r="CQ42" s="79">
        <f t="shared" si="21"/>
        <v>-1.3959504545750755E-3</v>
      </c>
      <c r="CR42" s="79">
        <f t="shared" si="22"/>
        <v>-1.3957486010056726E-3</v>
      </c>
      <c r="CS42" s="71">
        <f t="shared" si="23"/>
        <v>-0.72486894593848739</v>
      </c>
    </row>
    <row r="43" spans="1:97" x14ac:dyDescent="0.25">
      <c r="A43" s="90" t="s">
        <v>42</v>
      </c>
      <c r="B43" s="91">
        <v>12622.214295</v>
      </c>
      <c r="C43" s="91"/>
      <c r="D43" s="91">
        <v>3698.6869333</v>
      </c>
      <c r="E43" s="91">
        <v>193.17957605000001</v>
      </c>
      <c r="F43" s="91">
        <v>171.92038267999999</v>
      </c>
      <c r="G43" s="91">
        <v>496.93034311000002</v>
      </c>
      <c r="H43" s="91">
        <v>1649.2408866000001</v>
      </c>
      <c r="I43" s="87">
        <v>63.704696466999998</v>
      </c>
      <c r="J43" s="87">
        <v>27.178769452000001</v>
      </c>
      <c r="K43" s="87">
        <v>184.00563510000001</v>
      </c>
      <c r="L43" s="87">
        <v>26.667309107000001</v>
      </c>
      <c r="M43" s="89">
        <v>36.207918620999997</v>
      </c>
      <c r="N43" s="89">
        <v>25.376186751999999</v>
      </c>
      <c r="O43" s="87">
        <v>13.735799287000001</v>
      </c>
      <c r="P43" s="91"/>
      <c r="Q43" s="90" t="s">
        <v>42</v>
      </c>
      <c r="R43" s="90">
        <v>0</v>
      </c>
      <c r="S43" s="91">
        <v>6.00427152517039</v>
      </c>
      <c r="T43" s="91">
        <v>36.156975603082401</v>
      </c>
      <c r="U43" s="91">
        <v>71.106911235284898</v>
      </c>
      <c r="V43" s="91">
        <v>71.106911235284898</v>
      </c>
      <c r="W43" s="91">
        <v>96.529802303061004</v>
      </c>
      <c r="X43" s="91">
        <v>0</v>
      </c>
      <c r="Y43" s="91">
        <v>27.876748952869701</v>
      </c>
      <c r="Z43" s="91">
        <v>25.3405388722088</v>
      </c>
      <c r="AA43" s="91">
        <v>0.606017255779849</v>
      </c>
      <c r="AB43" s="91">
        <v>12604.462019943399</v>
      </c>
      <c r="AC43" s="91">
        <v>252.982933358541</v>
      </c>
      <c r="AD43" s="91">
        <v>8.6488904151503405</v>
      </c>
      <c r="AE43" s="91">
        <v>64.950402365703795</v>
      </c>
      <c r="AF43" s="91">
        <v>0</v>
      </c>
      <c r="AG43" s="91">
        <v>0</v>
      </c>
      <c r="AH43" s="91">
        <v>201.18281588198101</v>
      </c>
      <c r="AI43" s="91">
        <v>201.18281588198101</v>
      </c>
      <c r="AJ43" s="91">
        <v>29.547854743014302</v>
      </c>
      <c r="AK43" s="91">
        <v>70.814276334727694</v>
      </c>
      <c r="AL43" s="91">
        <v>2.4734325785013899E-2</v>
      </c>
      <c r="AM43" s="91">
        <v>168.94970583723801</v>
      </c>
      <c r="AN43" s="91">
        <v>0.13984504278877599</v>
      </c>
      <c r="AO43" s="91">
        <v>29.290880804363098</v>
      </c>
      <c r="AP43" s="91">
        <v>8.8276060910195007</v>
      </c>
      <c r="AQ43" s="91">
        <v>1661.4527787766799</v>
      </c>
      <c r="AR43" s="91">
        <v>3324.13448072759</v>
      </c>
      <c r="AS43" s="91">
        <v>339.80038188319998</v>
      </c>
      <c r="AT43" s="91">
        <v>3693.4827173538101</v>
      </c>
      <c r="AU43" s="91">
        <v>1.4249715202368E-4</v>
      </c>
      <c r="AV43" s="91">
        <v>103.271970722907</v>
      </c>
      <c r="AW43" s="91">
        <v>0</v>
      </c>
      <c r="AX43" s="91">
        <v>444.28976861684498</v>
      </c>
      <c r="AY43" s="91">
        <v>7.3751567377778507E-2</v>
      </c>
      <c r="AZ43" s="91">
        <v>8.1033303098419795E-4</v>
      </c>
      <c r="BA43" s="91">
        <v>60.372666457778699</v>
      </c>
      <c r="BB43" s="91">
        <v>8.0715838562443104E-2</v>
      </c>
      <c r="BC43" s="91">
        <v>0</v>
      </c>
      <c r="BD43" s="91">
        <v>1.6192173891853301</v>
      </c>
      <c r="BE43" s="91">
        <v>192.91985556968899</v>
      </c>
      <c r="BF43" s="91">
        <v>171.69064819387299</v>
      </c>
      <c r="BG43" s="91">
        <v>21.229207375816401</v>
      </c>
      <c r="BH43" s="91">
        <v>0</v>
      </c>
      <c r="BI43" s="91">
        <v>0</v>
      </c>
      <c r="BJ43" s="91">
        <v>53.3964741761162</v>
      </c>
      <c r="BK43" s="91">
        <v>0</v>
      </c>
      <c r="BL43" s="91">
        <v>8.2318279571344295</v>
      </c>
      <c r="BM43" s="91">
        <v>3.5635607443377002</v>
      </c>
      <c r="BN43" s="91">
        <v>5.8950752763328304E-3</v>
      </c>
      <c r="BO43" s="91">
        <v>32.943872688602603</v>
      </c>
      <c r="BP43" s="91">
        <v>1.26936404975645</v>
      </c>
      <c r="BQ43" s="91">
        <v>2.3741074122951701E-3</v>
      </c>
      <c r="BR43" s="91">
        <v>11.399466047548099</v>
      </c>
      <c r="BS43" s="91">
        <v>1.5811510429746899E-5</v>
      </c>
      <c r="BT43" s="91">
        <v>496.23156893727702</v>
      </c>
      <c r="BU43" s="91">
        <v>197.58366565428801</v>
      </c>
      <c r="BV43" s="91">
        <v>0</v>
      </c>
      <c r="BW43" s="91">
        <v>0</v>
      </c>
      <c r="BX43" s="91">
        <v>26.751320153251999</v>
      </c>
      <c r="BY43" s="91">
        <v>0</v>
      </c>
      <c r="BZ43" s="91">
        <v>7.4073922689370004</v>
      </c>
      <c r="CA43" s="91">
        <v>1646.92362534259</v>
      </c>
      <c r="CB43" s="91">
        <v>28.644369792133698</v>
      </c>
      <c r="CE43" s="34">
        <f t="shared" si="12"/>
        <v>7.9999981059025553E-3</v>
      </c>
      <c r="CF43" s="79">
        <f t="shared" si="13"/>
        <v>-1.4064311254509889E-3</v>
      </c>
      <c r="CG43" s="79"/>
      <c r="CH43" s="79">
        <f t="shared" si="14"/>
        <v>-1.407044186231406E-3</v>
      </c>
      <c r="CI43" s="79">
        <f t="shared" si="15"/>
        <v>-1.3444510316338763E-3</v>
      </c>
      <c r="CJ43" s="79">
        <f t="shared" si="16"/>
        <v>-1.3362841714621558E-3</v>
      </c>
      <c r="CK43" s="79">
        <f t="shared" si="17"/>
        <v>-1.4061813338863188E-3</v>
      </c>
      <c r="CL43" s="79">
        <f t="shared" si="18"/>
        <v>-1.4050471803347478E-3</v>
      </c>
      <c r="CM43" s="79"/>
      <c r="CN43" s="71">
        <f t="shared" si="19"/>
        <v>9.3351384443448537E-2</v>
      </c>
      <c r="CO43" s="79"/>
      <c r="CP43" s="71">
        <f t="shared" si="20"/>
        <v>9.8381568490329085E-2</v>
      </c>
      <c r="CQ43" s="79">
        <f t="shared" si="21"/>
        <v>-1.4069579212998553E-3</v>
      </c>
      <c r="CR43" s="79">
        <f t="shared" si="22"/>
        <v>-1.4047768539687878E-3</v>
      </c>
      <c r="CS43" s="71">
        <f t="shared" si="23"/>
        <v>-0.35732854662675295</v>
      </c>
    </row>
    <row r="44" spans="1:97" x14ac:dyDescent="0.25">
      <c r="A44" s="90" t="s">
        <v>43</v>
      </c>
      <c r="B44" s="91">
        <v>50244.963025999998</v>
      </c>
      <c r="C44" s="91"/>
      <c r="D44" s="91">
        <v>21085.417565</v>
      </c>
      <c r="E44" s="91">
        <v>881.84991095999999</v>
      </c>
      <c r="F44" s="91">
        <v>776.65093954999998</v>
      </c>
      <c r="G44" s="91">
        <v>2343.0389866</v>
      </c>
      <c r="H44" s="91">
        <v>5470.8453649000003</v>
      </c>
      <c r="I44" s="87">
        <v>202.57526935999999</v>
      </c>
      <c r="J44" s="87">
        <v>90.045136240000005</v>
      </c>
      <c r="K44" s="87">
        <v>585.94126943000003</v>
      </c>
      <c r="L44" s="87">
        <v>84.613580282000001</v>
      </c>
      <c r="M44" s="89">
        <v>114.93856421</v>
      </c>
      <c r="N44" s="89">
        <v>81.414302863000003</v>
      </c>
      <c r="O44" s="87">
        <v>54.125612310000001</v>
      </c>
      <c r="P44" s="91"/>
      <c r="Q44" s="90" t="s">
        <v>43</v>
      </c>
      <c r="R44" s="90">
        <v>0</v>
      </c>
      <c r="S44" s="91">
        <v>19.932934115686798</v>
      </c>
      <c r="T44" s="91">
        <v>114.777254771808</v>
      </c>
      <c r="U44" s="91">
        <v>235.18164557575801</v>
      </c>
      <c r="V44" s="91">
        <v>235.18164557575801</v>
      </c>
      <c r="W44" s="91">
        <v>319.786356352827</v>
      </c>
      <c r="X44" s="91">
        <v>0</v>
      </c>
      <c r="Y44" s="91">
        <v>92.510267332412496</v>
      </c>
      <c r="Z44" s="91">
        <v>81.300200696680093</v>
      </c>
      <c r="AA44" s="91">
        <v>2.0431584771881499</v>
      </c>
      <c r="AB44" s="91">
        <v>50174.529262858101</v>
      </c>
      <c r="AC44" s="91">
        <v>839.72813645688495</v>
      </c>
      <c r="AD44" s="91">
        <v>28.7213401613486</v>
      </c>
      <c r="AE44" s="91">
        <v>215.55960208539901</v>
      </c>
      <c r="AF44" s="91">
        <v>0</v>
      </c>
      <c r="AG44" s="91">
        <v>0</v>
      </c>
      <c r="AH44" s="91">
        <v>667.41632157367701</v>
      </c>
      <c r="AI44" s="91">
        <v>667.41632157367701</v>
      </c>
      <c r="AJ44" s="91">
        <v>168.446413137717</v>
      </c>
      <c r="AK44" s="91">
        <v>235.11672437934101</v>
      </c>
      <c r="AL44" s="91">
        <v>8.3390986037004095E-2</v>
      </c>
      <c r="AM44" s="91">
        <v>560.38751338407599</v>
      </c>
      <c r="AN44" s="91">
        <v>0.38855894881363401</v>
      </c>
      <c r="AO44" s="91">
        <v>97.239174804976201</v>
      </c>
      <c r="AP44" s="91">
        <v>29.292843754500399</v>
      </c>
      <c r="AQ44" s="91">
        <v>5511.4174557767101</v>
      </c>
      <c r="AR44" s="91">
        <v>18950.177648816301</v>
      </c>
      <c r="AS44" s="91">
        <v>1937.1315547561301</v>
      </c>
      <c r="AT44" s="91">
        <v>21055.755616710099</v>
      </c>
      <c r="AU44" s="91">
        <v>3.9593071104509499E-4</v>
      </c>
      <c r="AV44" s="91">
        <v>342.67882064345599</v>
      </c>
      <c r="AW44" s="91">
        <v>0</v>
      </c>
      <c r="AX44" s="91">
        <v>1474.37676728418</v>
      </c>
      <c r="AY44" s="91">
        <v>0.33201301116708198</v>
      </c>
      <c r="AZ44" s="91">
        <v>1.7765512455328999E-3</v>
      </c>
      <c r="BA44" s="91">
        <v>269.279476175642</v>
      </c>
      <c r="BB44" s="91">
        <v>0.36743153186855998</v>
      </c>
      <c r="BC44" s="91">
        <v>0</v>
      </c>
      <c r="BD44" s="91">
        <v>7.4247710230834896</v>
      </c>
      <c r="BE44" s="91">
        <v>880.67086209847298</v>
      </c>
      <c r="BF44" s="91">
        <v>775.61933938223501</v>
      </c>
      <c r="BG44" s="91">
        <v>105.051522716237</v>
      </c>
      <c r="BH44" s="91">
        <v>0</v>
      </c>
      <c r="BI44" s="91">
        <v>0</v>
      </c>
      <c r="BJ44" s="91">
        <v>244.19005851793099</v>
      </c>
      <c r="BK44" s="91">
        <v>0</v>
      </c>
      <c r="BL44" s="91">
        <v>37.067796355483097</v>
      </c>
      <c r="BM44" s="91">
        <v>16.3411794816327</v>
      </c>
      <c r="BN44" s="91">
        <v>1.4677041164131901E-2</v>
      </c>
      <c r="BO44" s="91">
        <v>148.34717000297599</v>
      </c>
      <c r="BP44" s="91">
        <v>4.2140210103635098</v>
      </c>
      <c r="BQ44" s="91">
        <v>8.2097486411084799E-3</v>
      </c>
      <c r="BR44" s="91">
        <v>52.244745276641403</v>
      </c>
      <c r="BS44" s="91">
        <v>3.4664758489874701E-5</v>
      </c>
      <c r="BT44" s="91">
        <v>2339.7440875846301</v>
      </c>
      <c r="BU44" s="91">
        <v>656.03649986704795</v>
      </c>
      <c r="BV44" s="91">
        <v>0</v>
      </c>
      <c r="BW44" s="91">
        <v>0</v>
      </c>
      <c r="BX44" s="91">
        <v>88.627761132685194</v>
      </c>
      <c r="BY44" s="91">
        <v>0</v>
      </c>
      <c r="BZ44" s="91">
        <v>24.254159038709901</v>
      </c>
      <c r="CA44" s="91">
        <v>5463.1741405107005</v>
      </c>
      <c r="CB44" s="91">
        <v>95.011656252797295</v>
      </c>
      <c r="CE44" s="34">
        <f t="shared" si="12"/>
        <v>8.0000174870967777E-3</v>
      </c>
      <c r="CF44" s="79">
        <f t="shared" si="13"/>
        <v>-1.4018074429759187E-3</v>
      </c>
      <c r="CG44" s="79"/>
      <c r="CH44" s="79">
        <f t="shared" si="14"/>
        <v>-1.4067517609486083E-3</v>
      </c>
      <c r="CI44" s="79">
        <f t="shared" si="15"/>
        <v>-1.3370176113568701E-3</v>
      </c>
      <c r="CJ44" s="79">
        <f t="shared" si="16"/>
        <v>-1.3282674561144344E-3</v>
      </c>
      <c r="CK44" s="79">
        <f t="shared" si="17"/>
        <v>-1.4062501879882258E-3</v>
      </c>
      <c r="CL44" s="79">
        <f t="shared" si="18"/>
        <v>-1.4022009173421488E-3</v>
      </c>
      <c r="CM44" s="79"/>
      <c r="CN44" s="71">
        <f t="shared" si="19"/>
        <v>0.13904986112846326</v>
      </c>
      <c r="CO44" s="79"/>
      <c r="CP44" s="71">
        <f t="shared" si="20"/>
        <v>0.14921475348162364</v>
      </c>
      <c r="CQ44" s="79">
        <f t="shared" si="21"/>
        <v>-1.4034405188607512E-3</v>
      </c>
      <c r="CR44" s="79">
        <f t="shared" si="22"/>
        <v>-1.4015002561885877E-3</v>
      </c>
      <c r="CS44" s="71">
        <f t="shared" si="23"/>
        <v>-0.4587988476374541</v>
      </c>
    </row>
    <row r="45" spans="1:97" x14ac:dyDescent="0.25">
      <c r="A45" s="90" t="s">
        <v>44</v>
      </c>
      <c r="B45" s="91">
        <v>6157.7845284000005</v>
      </c>
      <c r="C45" s="91"/>
      <c r="D45" s="91">
        <v>1475.4023357000001</v>
      </c>
      <c r="E45" s="91">
        <v>98.173818027999999</v>
      </c>
      <c r="F45" s="91">
        <v>82.064417601000002</v>
      </c>
      <c r="G45" s="91">
        <v>200.57506706999999</v>
      </c>
      <c r="H45" s="91">
        <v>607.44467750000001</v>
      </c>
      <c r="I45" s="87">
        <v>22.408464666</v>
      </c>
      <c r="J45" s="87">
        <v>10.472123012999999</v>
      </c>
      <c r="K45" s="87">
        <v>64.926243249999999</v>
      </c>
      <c r="L45" s="87">
        <v>9.3179600067999999</v>
      </c>
      <c r="M45" s="89">
        <v>12.664531928000001</v>
      </c>
      <c r="N45" s="89">
        <v>9.086102103</v>
      </c>
      <c r="O45" s="87">
        <v>7.4348037303999996</v>
      </c>
      <c r="P45" s="91"/>
      <c r="Q45" s="90" t="s">
        <v>44</v>
      </c>
      <c r="R45" s="90">
        <v>0</v>
      </c>
      <c r="S45" s="91">
        <v>2.2000216103593599</v>
      </c>
      <c r="T45" s="91">
        <v>12.647117862119099</v>
      </c>
      <c r="U45" s="91">
        <v>26.080670972784599</v>
      </c>
      <c r="V45" s="91">
        <v>26.080670972784599</v>
      </c>
      <c r="W45" s="91">
        <v>35.389533413111998</v>
      </c>
      <c r="X45" s="91">
        <v>0</v>
      </c>
      <c r="Y45" s="91">
        <v>10.2701349805909</v>
      </c>
      <c r="Z45" s="91">
        <v>9.0736268021578201</v>
      </c>
      <c r="AA45" s="91">
        <v>0.29782737081864902</v>
      </c>
      <c r="AB45" s="91">
        <v>6149.3214993942802</v>
      </c>
      <c r="AC45" s="91">
        <v>92.835238853365894</v>
      </c>
      <c r="AD45" s="91">
        <v>3.1903699658489901</v>
      </c>
      <c r="AE45" s="91">
        <v>23.883560962076199</v>
      </c>
      <c r="AF45" s="91">
        <v>0</v>
      </c>
      <c r="AG45" s="91">
        <v>0</v>
      </c>
      <c r="AH45" s="91">
        <v>73.729297920287394</v>
      </c>
      <c r="AI45" s="91">
        <v>73.729297920287394</v>
      </c>
      <c r="AJ45" s="91">
        <v>11.786982537657</v>
      </c>
      <c r="AK45" s="91">
        <v>26.099859187142499</v>
      </c>
      <c r="AL45" s="91">
        <v>1.21558433843174E-2</v>
      </c>
      <c r="AM45" s="91">
        <v>61.926491140976999</v>
      </c>
      <c r="AN45" s="91">
        <v>5.3514515118101902E-2</v>
      </c>
      <c r="AO45" s="91">
        <v>10.732396564011101</v>
      </c>
      <c r="AP45" s="91">
        <v>3.2349006321424798</v>
      </c>
      <c r="AQ45" s="91">
        <v>611.95442125475995</v>
      </c>
      <c r="AR45" s="91">
        <v>1326.0366121320101</v>
      </c>
      <c r="AS45" s="91">
        <v>135.55031216092399</v>
      </c>
      <c r="AT45" s="91">
        <v>1473.3739068305899</v>
      </c>
      <c r="AU45" s="91">
        <v>5.4529916557942898E-5</v>
      </c>
      <c r="AV45" s="91">
        <v>37.928300617522297</v>
      </c>
      <c r="AW45" s="91">
        <v>0</v>
      </c>
      <c r="AX45" s="91">
        <v>164.916088124119</v>
      </c>
      <c r="AY45" s="91">
        <v>3.5078241397289399E-2</v>
      </c>
      <c r="AZ45" s="91">
        <v>2.29971667813664E-4</v>
      </c>
      <c r="BA45" s="91">
        <v>28.4777980436184</v>
      </c>
      <c r="BB45" s="91">
        <v>3.8671220140324099E-2</v>
      </c>
      <c r="BC45" s="91">
        <v>0</v>
      </c>
      <c r="BD45" s="91">
        <v>0.77973320998473195</v>
      </c>
      <c r="BE45" s="91">
        <v>98.044884610445806</v>
      </c>
      <c r="BF45" s="91">
        <v>81.957617872569799</v>
      </c>
      <c r="BG45" s="91">
        <v>16.0872667378759</v>
      </c>
      <c r="BH45" s="91">
        <v>0</v>
      </c>
      <c r="BI45" s="91">
        <v>0</v>
      </c>
      <c r="BJ45" s="91">
        <v>25.727336245528701</v>
      </c>
      <c r="BK45" s="91">
        <v>0</v>
      </c>
      <c r="BL45" s="91">
        <v>3.9368281012141901</v>
      </c>
      <c r="BM45" s="91">
        <v>1.71609669130331</v>
      </c>
      <c r="BN45" s="91">
        <v>1.9879281396903599E-3</v>
      </c>
      <c r="BO45" s="91">
        <v>15.755296560017999</v>
      </c>
      <c r="BP45" s="91">
        <v>0.46510670463076398</v>
      </c>
      <c r="BQ45" s="91">
        <v>1.2136228291219501E-3</v>
      </c>
      <c r="BR45" s="91">
        <v>5.48734354933117</v>
      </c>
      <c r="BS45" s="91">
        <v>4.4873969097846601E-6</v>
      </c>
      <c r="BT45" s="91">
        <v>200.299260701885</v>
      </c>
      <c r="BU45" s="91">
        <v>73.480409440779695</v>
      </c>
      <c r="BV45" s="91">
        <v>0</v>
      </c>
      <c r="BW45" s="91">
        <v>0</v>
      </c>
      <c r="BX45" s="91">
        <v>9.9480877927393596</v>
      </c>
      <c r="BY45" s="91">
        <v>0</v>
      </c>
      <c r="BZ45" s="91">
        <v>2.8078417521484802</v>
      </c>
      <c r="CA45" s="91">
        <v>606.60970948814099</v>
      </c>
      <c r="CB45" s="91">
        <v>10.704667773940299</v>
      </c>
      <c r="CE45" s="34">
        <f t="shared" si="12"/>
        <v>7.9999940836554262E-3</v>
      </c>
      <c r="CF45" s="79">
        <f t="shared" si="13"/>
        <v>-1.3743626407660698E-3</v>
      </c>
      <c r="CG45" s="79"/>
      <c r="CH45" s="79">
        <f t="shared" si="14"/>
        <v>-1.374831000554016E-3</v>
      </c>
      <c r="CI45" s="79">
        <f t="shared" si="15"/>
        <v>-1.3133177474815227E-3</v>
      </c>
      <c r="CJ45" s="79">
        <f t="shared" si="16"/>
        <v>-1.3014133476151348E-3</v>
      </c>
      <c r="CK45" s="79">
        <f t="shared" si="17"/>
        <v>-1.3750780301059527E-3</v>
      </c>
      <c r="CL45" s="79">
        <f t="shared" si="18"/>
        <v>-1.3745581166262151E-3</v>
      </c>
      <c r="CM45" s="79"/>
      <c r="CN45" s="71">
        <f t="shared" si="19"/>
        <v>0.13558546174296623</v>
      </c>
      <c r="CO45" s="79"/>
      <c r="CP45" s="71">
        <f t="shared" si="20"/>
        <v>0.15179680489923572</v>
      </c>
      <c r="CQ45" s="79">
        <f t="shared" si="21"/>
        <v>-1.3750264107590491E-3</v>
      </c>
      <c r="CR45" s="79">
        <f t="shared" si="22"/>
        <v>-1.3730090968338141E-3</v>
      </c>
      <c r="CS45" s="71">
        <f t="shared" si="23"/>
        <v>-0.56489764229883188</v>
      </c>
    </row>
    <row r="46" spans="1:97" x14ac:dyDescent="0.25">
      <c r="A46" s="90" t="s">
        <v>45</v>
      </c>
      <c r="B46" s="91">
        <v>836.74380109000003</v>
      </c>
      <c r="C46" s="91"/>
      <c r="D46" s="91">
        <v>171.45999782000001</v>
      </c>
      <c r="E46" s="91">
        <v>19.968312652000002</v>
      </c>
      <c r="F46" s="91">
        <v>17.286584351999998</v>
      </c>
      <c r="G46" s="91">
        <v>21.065886936999998</v>
      </c>
      <c r="H46" s="91">
        <v>80.854144927999997</v>
      </c>
      <c r="I46" s="87">
        <v>3.1507443553000001</v>
      </c>
      <c r="J46" s="87">
        <v>1.4868279077</v>
      </c>
      <c r="K46" s="87">
        <v>9.1350321379999997</v>
      </c>
      <c r="L46" s="87">
        <v>1.3128146468999999</v>
      </c>
      <c r="M46" s="89">
        <v>1.7846795592</v>
      </c>
      <c r="N46" s="89">
        <v>1.2869330883000001</v>
      </c>
      <c r="O46" s="87">
        <v>1.1274311961000001</v>
      </c>
      <c r="P46" s="91"/>
      <c r="Q46" s="90" t="s">
        <v>45</v>
      </c>
      <c r="R46" s="90">
        <v>0</v>
      </c>
      <c r="S46" s="91">
        <v>0.29687749118458701</v>
      </c>
      <c r="T46" s="91">
        <v>1.7821319878047099</v>
      </c>
      <c r="U46" s="91">
        <v>3.4668387542911399</v>
      </c>
      <c r="V46" s="91">
        <v>3.4668387542911399</v>
      </c>
      <c r="W46" s="91">
        <v>4.7353471652061003</v>
      </c>
      <c r="X46" s="91">
        <v>0</v>
      </c>
      <c r="Y46" s="91">
        <v>1.3681948182644701</v>
      </c>
      <c r="Z46" s="91">
        <v>1.28509820302088</v>
      </c>
      <c r="AA46" s="91">
        <v>2.0228456875538901E-2</v>
      </c>
      <c r="AB46" s="91">
        <v>835.54978484432695</v>
      </c>
      <c r="AC46" s="91">
        <v>12.4812620668179</v>
      </c>
      <c r="AD46" s="91">
        <v>0.42489592451511998</v>
      </c>
      <c r="AE46" s="91">
        <v>3.1954783539039302</v>
      </c>
      <c r="AF46" s="91">
        <v>0</v>
      </c>
      <c r="AG46" s="91">
        <v>0</v>
      </c>
      <c r="AH46" s="91">
        <v>9.9211963348311496</v>
      </c>
      <c r="AI46" s="91">
        <v>9.9211963348311496</v>
      </c>
      <c r="AJ46" s="91">
        <v>1.36972382609941</v>
      </c>
      <c r="AK46" s="91">
        <v>3.47990642619102</v>
      </c>
      <c r="AL46" s="91">
        <v>8.2560806340955899E-4</v>
      </c>
      <c r="AM46" s="91">
        <v>8.3251223451319305</v>
      </c>
      <c r="AN46" s="91">
        <v>2.69430905997005E-3</v>
      </c>
      <c r="AO46" s="91">
        <v>1.44826084609855</v>
      </c>
      <c r="AP46" s="91">
        <v>0.43575148846052297</v>
      </c>
      <c r="AQ46" s="91">
        <v>81.454510623522197</v>
      </c>
      <c r="AR46" s="91">
        <v>154.09387014511901</v>
      </c>
      <c r="AS46" s="91">
        <v>15.751799507222801</v>
      </c>
      <c r="AT46" s="91">
        <v>171.215393478441</v>
      </c>
      <c r="AU46" s="91">
        <v>2.7454343188429898E-6</v>
      </c>
      <c r="AV46" s="91">
        <v>5.0846344750563501</v>
      </c>
      <c r="AW46" s="91">
        <v>0</v>
      </c>
      <c r="AX46" s="91">
        <v>21.6203728286314</v>
      </c>
      <c r="AY46" s="91">
        <v>7.3777166399356204E-3</v>
      </c>
      <c r="AZ46" s="91">
        <v>1.0036313023032701E-5</v>
      </c>
      <c r="BA46" s="91">
        <v>5.9501464640619002</v>
      </c>
      <c r="BB46" s="91">
        <v>8.2402717857989194E-3</v>
      </c>
      <c r="BC46" s="91">
        <v>0</v>
      </c>
      <c r="BD46" s="91">
        <v>0.167451961066375</v>
      </c>
      <c r="BE46" s="91">
        <v>19.941103961872798</v>
      </c>
      <c r="BF46" s="91">
        <v>17.2632055479881</v>
      </c>
      <c r="BG46" s="91">
        <v>2.6778984138847002</v>
      </c>
      <c r="BH46" s="91">
        <v>0</v>
      </c>
      <c r="BI46" s="91">
        <v>0</v>
      </c>
      <c r="BJ46" s="91">
        <v>5.4833315822020898</v>
      </c>
      <c r="BK46" s="91">
        <v>0</v>
      </c>
      <c r="BL46" s="91">
        <v>0.81966800498244496</v>
      </c>
      <c r="BM46" s="91">
        <v>0.36855729735390202</v>
      </c>
      <c r="BN46" s="91">
        <v>1.05399760471127E-4</v>
      </c>
      <c r="BO46" s="91">
        <v>3.2803827126771199</v>
      </c>
      <c r="BP46" s="91">
        <v>6.2762747024150398E-2</v>
      </c>
      <c r="BQ46" s="91">
        <v>8.4923131009661696E-5</v>
      </c>
      <c r="BR46" s="91">
        <v>1.17784898218114</v>
      </c>
      <c r="BS46" s="91">
        <v>1.95832915698561E-7</v>
      </c>
      <c r="BT46" s="91">
        <v>21.035821947849598</v>
      </c>
      <c r="BU46" s="91">
        <v>9.6123323739493394</v>
      </c>
      <c r="BV46" s="91">
        <v>0</v>
      </c>
      <c r="BW46" s="91">
        <v>0</v>
      </c>
      <c r="BX46" s="91">
        <v>1.2915478633765101</v>
      </c>
      <c r="BY46" s="91">
        <v>0</v>
      </c>
      <c r="BZ46" s="91">
        <v>0.33496647307323202</v>
      </c>
      <c r="CA46" s="91">
        <v>80.738796593859007</v>
      </c>
      <c r="CB46" s="91">
        <v>1.3808181776266899</v>
      </c>
      <c r="CE46" s="34">
        <f t="shared" si="12"/>
        <v>8.0000039615122694E-3</v>
      </c>
      <c r="CF46" s="79">
        <f t="shared" si="13"/>
        <v>-1.4269794937442925E-3</v>
      </c>
      <c r="CG46" s="79"/>
      <c r="CH46" s="79">
        <f t="shared" si="14"/>
        <v>-1.4265971344278132E-3</v>
      </c>
      <c r="CI46" s="79">
        <f t="shared" si="15"/>
        <v>-1.3625933548510466E-3</v>
      </c>
      <c r="CJ46" s="79">
        <f t="shared" si="16"/>
        <v>-1.3524247205720095E-3</v>
      </c>
      <c r="CK46" s="79">
        <f t="shared" si="17"/>
        <v>-1.4271883847242223E-3</v>
      </c>
      <c r="CL46" s="79">
        <f t="shared" si="18"/>
        <v>-1.4266223981925276E-3</v>
      </c>
      <c r="CM46" s="79"/>
      <c r="CN46" s="71">
        <f t="shared" si="19"/>
        <v>8.6060364644023099E-2</v>
      </c>
      <c r="CO46" s="79"/>
      <c r="CP46" s="71">
        <f t="shared" si="20"/>
        <v>0.10317237053866242</v>
      </c>
      <c r="CQ46" s="79">
        <f t="shared" si="21"/>
        <v>-1.4274671226872924E-3</v>
      </c>
      <c r="CR46" s="79">
        <f t="shared" si="22"/>
        <v>-1.4257814145908335E-3</v>
      </c>
      <c r="CS46" s="71">
        <f t="shared" si="23"/>
        <v>-0.61350059323542705</v>
      </c>
    </row>
    <row r="47" spans="1:97" x14ac:dyDescent="0.25">
      <c r="A47" s="90" t="s">
        <v>46</v>
      </c>
      <c r="B47" s="91">
        <v>16424.642318999999</v>
      </c>
      <c r="C47" s="91"/>
      <c r="D47" s="91">
        <v>4651.0028603999999</v>
      </c>
      <c r="E47" s="91">
        <v>275.37905006</v>
      </c>
      <c r="F47" s="91">
        <v>251.14139605</v>
      </c>
      <c r="G47" s="91">
        <v>618.72917146999998</v>
      </c>
      <c r="H47" s="91">
        <v>3507.7032104999998</v>
      </c>
      <c r="I47" s="87">
        <v>143.33065421000001</v>
      </c>
      <c r="J47" s="87">
        <v>58.670749024000003</v>
      </c>
      <c r="K47" s="87">
        <v>413.48368625000001</v>
      </c>
      <c r="L47" s="87">
        <v>60.302880373000001</v>
      </c>
      <c r="M47" s="89">
        <v>81.844019454000005</v>
      </c>
      <c r="N47" s="89">
        <v>56.840387647999997</v>
      </c>
      <c r="O47" s="87">
        <v>24.256939967000001</v>
      </c>
      <c r="P47" s="91"/>
      <c r="Q47" s="90" t="s">
        <v>46</v>
      </c>
      <c r="R47" s="90">
        <v>0</v>
      </c>
      <c r="S47" s="91">
        <v>12.9044832384835</v>
      </c>
      <c r="T47" s="91">
        <v>81.727132986981204</v>
      </c>
      <c r="U47" s="91">
        <v>150.977518232253</v>
      </c>
      <c r="V47" s="91">
        <v>150.977518232253</v>
      </c>
      <c r="W47" s="91">
        <v>206.04981193317599</v>
      </c>
      <c r="X47" s="91">
        <v>0</v>
      </c>
      <c r="Y47" s="91">
        <v>59.335299674107098</v>
      </c>
      <c r="Z47" s="91">
        <v>56.759271690999903</v>
      </c>
      <c r="AA47" s="91">
        <v>0.66222503201527205</v>
      </c>
      <c r="AB47" s="91">
        <v>16401.205750651901</v>
      </c>
      <c r="AC47" s="91">
        <v>542.20036489361598</v>
      </c>
      <c r="AD47" s="91">
        <v>18.407990620256001</v>
      </c>
      <c r="AE47" s="91">
        <v>138.69455012008501</v>
      </c>
      <c r="AF47" s="91">
        <v>0</v>
      </c>
      <c r="AG47" s="91">
        <v>0</v>
      </c>
      <c r="AH47" s="91">
        <v>431.39931393865299</v>
      </c>
      <c r="AI47" s="91">
        <v>431.39931393865299</v>
      </c>
      <c r="AJ47" s="91">
        <v>37.154934182848002</v>
      </c>
      <c r="AK47" s="91">
        <v>150.83867379701701</v>
      </c>
      <c r="AL47" s="91">
        <v>2.7028640365760401E-2</v>
      </c>
      <c r="AM47" s="91">
        <v>362.01111199309798</v>
      </c>
      <c r="AN47" s="91">
        <v>0.141499044406594</v>
      </c>
      <c r="AO47" s="91">
        <v>62.952099073348798</v>
      </c>
      <c r="AP47" s="91">
        <v>18.945147464838598</v>
      </c>
      <c r="AQ47" s="91">
        <v>3533.7479222847101</v>
      </c>
      <c r="AR47" s="91">
        <v>4179.9285837391199</v>
      </c>
      <c r="AS47" s="91">
        <v>427.28166210015598</v>
      </c>
      <c r="AT47" s="91">
        <v>4644.3651800221196</v>
      </c>
      <c r="AU47" s="91">
        <v>1.4418231181662501E-4</v>
      </c>
      <c r="AV47" s="91">
        <v>220.84277207026099</v>
      </c>
      <c r="AW47" s="91">
        <v>0</v>
      </c>
      <c r="AX47" s="91">
        <v>934.28017201080604</v>
      </c>
      <c r="AY47" s="91">
        <v>0.10749543007587201</v>
      </c>
      <c r="AZ47" s="91">
        <v>7.6133647321406303E-4</v>
      </c>
      <c r="BA47" s="91">
        <v>87.4537161775161</v>
      </c>
      <c r="BB47" s="91">
        <v>0.118598430206517</v>
      </c>
      <c r="BC47" s="91">
        <v>0</v>
      </c>
      <c r="BD47" s="91">
        <v>2.3916023865992</v>
      </c>
      <c r="BE47" s="91">
        <v>275.004457722871</v>
      </c>
      <c r="BF47" s="91">
        <v>250.801389172499</v>
      </c>
      <c r="BG47" s="91">
        <v>24.203068550372802</v>
      </c>
      <c r="BH47" s="91">
        <v>0</v>
      </c>
      <c r="BI47" s="91">
        <v>0</v>
      </c>
      <c r="BJ47" s="91">
        <v>78.672229223278606</v>
      </c>
      <c r="BK47" s="91">
        <v>0</v>
      </c>
      <c r="BL47" s="91">
        <v>11.9858523325099</v>
      </c>
      <c r="BM47" s="91">
        <v>5.2636004879379596</v>
      </c>
      <c r="BN47" s="91">
        <v>5.8128807763135398E-3</v>
      </c>
      <c r="BO47" s="91">
        <v>47.967883970380797</v>
      </c>
      <c r="BP47" s="91">
        <v>2.7281356147776301</v>
      </c>
      <c r="BQ47" s="91">
        <v>2.7007621019802999E-3</v>
      </c>
      <c r="BR47" s="91">
        <v>16.831120899578298</v>
      </c>
      <c r="BS47" s="91">
        <v>1.48550640683873E-5</v>
      </c>
      <c r="BT47" s="91">
        <v>617.84617302436698</v>
      </c>
      <c r="BU47" s="91">
        <v>414.85708975192603</v>
      </c>
      <c r="BV47" s="91">
        <v>0</v>
      </c>
      <c r="BW47" s="91">
        <v>0</v>
      </c>
      <c r="BX47" s="91">
        <v>55.818993203837401</v>
      </c>
      <c r="BY47" s="91">
        <v>0</v>
      </c>
      <c r="BZ47" s="91">
        <v>14.4431202904071</v>
      </c>
      <c r="CA47" s="91">
        <v>3502.6980013331299</v>
      </c>
      <c r="CB47" s="91">
        <v>59.489361533259199</v>
      </c>
      <c r="CE47" s="34">
        <f t="shared" si="12"/>
        <v>8.0000027436841308E-3</v>
      </c>
      <c r="CF47" s="79">
        <f t="shared" si="13"/>
        <v>-1.4269149910793473E-3</v>
      </c>
      <c r="CG47" s="79"/>
      <c r="CH47" s="79">
        <f t="shared" si="14"/>
        <v>-1.4271503538291642E-3</v>
      </c>
      <c r="CI47" s="79">
        <f t="shared" si="15"/>
        <v>-1.3602789937992201E-3</v>
      </c>
      <c r="CJ47" s="79">
        <f t="shared" si="16"/>
        <v>-1.3538464102242414E-3</v>
      </c>
      <c r="CK47" s="79">
        <f t="shared" si="17"/>
        <v>-1.4271162349354658E-3</v>
      </c>
      <c r="CL47" s="79">
        <f t="shared" si="18"/>
        <v>-1.4269192307625302E-3</v>
      </c>
      <c r="CM47" s="79"/>
      <c r="CN47" s="71">
        <f t="shared" si="19"/>
        <v>4.3328499489628872E-2</v>
      </c>
      <c r="CO47" s="79"/>
      <c r="CP47" s="71">
        <f t="shared" si="20"/>
        <v>4.3931876619528069E-2</v>
      </c>
      <c r="CQ47" s="79">
        <f t="shared" si="21"/>
        <v>-1.4281613708439242E-3</v>
      </c>
      <c r="CR47" s="79">
        <f t="shared" si="22"/>
        <v>-1.4270831068645617E-3</v>
      </c>
      <c r="CS47" s="71">
        <f t="shared" si="23"/>
        <v>-0.21898032107049584</v>
      </c>
    </row>
    <row r="48" spans="1:97" x14ac:dyDescent="0.25">
      <c r="A48" s="90" t="s">
        <v>47</v>
      </c>
      <c r="B48" s="91">
        <v>16055.150765</v>
      </c>
      <c r="C48" s="91"/>
      <c r="D48" s="91">
        <v>3584.0056258999998</v>
      </c>
      <c r="E48" s="91">
        <v>321.08597808000002</v>
      </c>
      <c r="F48" s="91">
        <v>274.34363879</v>
      </c>
      <c r="G48" s="91">
        <v>467.19169040999998</v>
      </c>
      <c r="H48" s="91">
        <v>1484.1272018</v>
      </c>
      <c r="I48" s="87">
        <v>56.033485362</v>
      </c>
      <c r="J48" s="87">
        <v>26.496809709000001</v>
      </c>
      <c r="K48" s="87">
        <v>162.45471570999999</v>
      </c>
      <c r="L48" s="87">
        <v>23.294443809000001</v>
      </c>
      <c r="M48" s="89">
        <v>31.666452470999999</v>
      </c>
      <c r="N48" s="89">
        <v>22.826303591999999</v>
      </c>
      <c r="O48" s="87">
        <v>20.085101716</v>
      </c>
      <c r="P48" s="91"/>
      <c r="Q48" s="90" t="s">
        <v>47</v>
      </c>
      <c r="R48" s="90">
        <v>0</v>
      </c>
      <c r="S48" s="91">
        <v>5.4062214712340504</v>
      </c>
      <c r="T48" s="91">
        <v>31.623739878671799</v>
      </c>
      <c r="U48" s="91">
        <v>63.827080446847397</v>
      </c>
      <c r="V48" s="91">
        <v>63.827080446847397</v>
      </c>
      <c r="W48" s="91">
        <v>86.763561159665301</v>
      </c>
      <c r="X48" s="91">
        <v>0</v>
      </c>
      <c r="Y48" s="91">
        <v>25.095973598485301</v>
      </c>
      <c r="Z48" s="91">
        <v>22.795580027915399</v>
      </c>
      <c r="AA48" s="91">
        <v>0.55787025150279201</v>
      </c>
      <c r="AB48" s="91">
        <v>16033.538900859199</v>
      </c>
      <c r="AC48" s="91">
        <v>227.76561286446099</v>
      </c>
      <c r="AD48" s="91">
        <v>7.7908412035131098</v>
      </c>
      <c r="AE48" s="91">
        <v>58.472611045083397</v>
      </c>
      <c r="AF48" s="91">
        <v>0</v>
      </c>
      <c r="AG48" s="91">
        <v>0</v>
      </c>
      <c r="AH48" s="91">
        <v>181.038691090269</v>
      </c>
      <c r="AI48" s="91">
        <v>181.038691090269</v>
      </c>
      <c r="AJ48" s="91">
        <v>28.6332571679512</v>
      </c>
      <c r="AK48" s="91">
        <v>63.7774045381178</v>
      </c>
      <c r="AL48" s="91">
        <v>2.27694114945339E-2</v>
      </c>
      <c r="AM48" s="91">
        <v>152.011628827946</v>
      </c>
      <c r="AN48" s="91">
        <v>0.108915783682853</v>
      </c>
      <c r="AO48" s="91">
        <v>26.373214285030699</v>
      </c>
      <c r="AP48" s="91">
        <v>7.9453994682106002</v>
      </c>
      <c r="AQ48" s="91">
        <v>1495.2146248868701</v>
      </c>
      <c r="AR48" s="91">
        <v>3221.24023227321</v>
      </c>
      <c r="AS48" s="91">
        <v>329.28296794587402</v>
      </c>
      <c r="AT48" s="91">
        <v>3579.1564573870401</v>
      </c>
      <c r="AU48" s="91">
        <v>1.10982564227248E-4</v>
      </c>
      <c r="AV48" s="91">
        <v>92.954535575690699</v>
      </c>
      <c r="AW48" s="91">
        <v>0</v>
      </c>
      <c r="AX48" s="91">
        <v>400.04963340065098</v>
      </c>
      <c r="AY48" s="91">
        <v>0.117256271140947</v>
      </c>
      <c r="AZ48" s="91">
        <v>4.9839943488351305E-4</v>
      </c>
      <c r="BA48" s="91">
        <v>94.974980010912802</v>
      </c>
      <c r="BB48" s="91">
        <v>0.130137573119044</v>
      </c>
      <c r="BC48" s="91">
        <v>0</v>
      </c>
      <c r="BD48" s="91">
        <v>2.6342032666986301</v>
      </c>
      <c r="BE48" s="91">
        <v>320.67394232941501</v>
      </c>
      <c r="BF48" s="91">
        <v>273.99451692787</v>
      </c>
      <c r="BG48" s="91">
        <v>46.6794254015443</v>
      </c>
      <c r="BH48" s="91">
        <v>0</v>
      </c>
      <c r="BI48" s="91">
        <v>0</v>
      </c>
      <c r="BJ48" s="91">
        <v>86.480466140423303</v>
      </c>
      <c r="BK48" s="91">
        <v>0</v>
      </c>
      <c r="BL48" s="91">
        <v>13.0584594021065</v>
      </c>
      <c r="BM48" s="91">
        <v>5.7976691421264599</v>
      </c>
      <c r="BN48" s="91">
        <v>4.0928520921950798E-3</v>
      </c>
      <c r="BO48" s="91">
        <v>52.260788426836797</v>
      </c>
      <c r="BP48" s="91">
        <v>1.1429277892098499</v>
      </c>
      <c r="BQ48" s="91">
        <v>2.2608454454019801E-3</v>
      </c>
      <c r="BR48" s="91">
        <v>18.533694872710601</v>
      </c>
      <c r="BS48" s="91">
        <v>9.7248229385163992E-6</v>
      </c>
      <c r="BT48" s="91">
        <v>466.56017758529902</v>
      </c>
      <c r="BU48" s="91">
        <v>177.998890561851</v>
      </c>
      <c r="BV48" s="91">
        <v>0</v>
      </c>
      <c r="BW48" s="91">
        <v>0</v>
      </c>
      <c r="BX48" s="91">
        <v>24.0555140651675</v>
      </c>
      <c r="BY48" s="91">
        <v>0</v>
      </c>
      <c r="BZ48" s="91">
        <v>6.5995877288040496</v>
      </c>
      <c r="CA48" s="91">
        <v>1482.1291987565901</v>
      </c>
      <c r="CB48" s="91">
        <v>25.7867960283352</v>
      </c>
      <c r="CE48" s="34">
        <f t="shared" si="12"/>
        <v>8.0000015391489439E-3</v>
      </c>
      <c r="CF48" s="79">
        <f t="shared" si="13"/>
        <v>-1.3461016004854139E-3</v>
      </c>
      <c r="CG48" s="79"/>
      <c r="CH48" s="79">
        <f t="shared" si="14"/>
        <v>-1.3530024835667069E-3</v>
      </c>
      <c r="CI48" s="79">
        <f t="shared" si="15"/>
        <v>-1.2832567558660087E-3</v>
      </c>
      <c r="CJ48" s="79">
        <f t="shared" si="16"/>
        <v>-1.2725713767952351E-3</v>
      </c>
      <c r="CK48" s="79">
        <f t="shared" si="17"/>
        <v>-1.3517210123038723E-3</v>
      </c>
      <c r="CL48" s="79">
        <f t="shared" si="18"/>
        <v>-1.3462478424939822E-3</v>
      </c>
      <c r="CM48" s="79"/>
      <c r="CN48" s="71">
        <f t="shared" si="19"/>
        <v>0.11439480410924792</v>
      </c>
      <c r="CO48" s="79"/>
      <c r="CP48" s="71">
        <f t="shared" si="20"/>
        <v>0.13216758903001538</v>
      </c>
      <c r="CQ48" s="79">
        <f t="shared" si="21"/>
        <v>-1.3488278286718912E-3</v>
      </c>
      <c r="CR48" s="79">
        <f t="shared" si="22"/>
        <v>-1.3459719380656669E-3</v>
      </c>
      <c r="CS48" s="71">
        <f t="shared" si="23"/>
        <v>-0.60441328201583311</v>
      </c>
    </row>
    <row r="49" spans="1:97" x14ac:dyDescent="0.25">
      <c r="A49" s="90" t="s">
        <v>48</v>
      </c>
      <c r="B49" s="91">
        <v>1687.4205794</v>
      </c>
      <c r="C49" s="91"/>
      <c r="D49" s="91">
        <v>458.67035332</v>
      </c>
      <c r="E49" s="91">
        <v>49.732576446000003</v>
      </c>
      <c r="F49" s="91">
        <v>44.094567886</v>
      </c>
      <c r="G49" s="91">
        <v>48.630738815000001</v>
      </c>
      <c r="H49" s="91">
        <v>234.14124265999999</v>
      </c>
      <c r="I49" s="87">
        <v>9.5361023299000003</v>
      </c>
      <c r="J49" s="87">
        <v>4.2342550024000003</v>
      </c>
      <c r="K49" s="87">
        <v>27.587078552000001</v>
      </c>
      <c r="L49" s="87">
        <v>3.9909815229999999</v>
      </c>
      <c r="M49" s="89">
        <v>5.4219734525999996</v>
      </c>
      <c r="N49" s="89">
        <v>3.8460068971000001</v>
      </c>
      <c r="O49" s="87">
        <v>2.6699455662</v>
      </c>
      <c r="P49" s="91"/>
      <c r="Q49" s="90" t="s">
        <v>48</v>
      </c>
      <c r="R49" s="90">
        <v>0</v>
      </c>
      <c r="S49" s="91">
        <v>0.86117181103347495</v>
      </c>
      <c r="T49" s="91">
        <v>5.4142367034112802</v>
      </c>
      <c r="U49" s="91">
        <v>10.056740550208501</v>
      </c>
      <c r="V49" s="91">
        <v>10.056740550208501</v>
      </c>
      <c r="W49" s="91">
        <v>13.7362879789336</v>
      </c>
      <c r="X49" s="91">
        <v>0</v>
      </c>
      <c r="Y49" s="91">
        <v>3.9616257627597702</v>
      </c>
      <c r="Z49" s="91">
        <v>3.84051889803554</v>
      </c>
      <c r="AA49" s="91">
        <v>4.8597419093423799E-2</v>
      </c>
      <c r="AB49" s="91">
        <v>1685.0128668847001</v>
      </c>
      <c r="AC49" s="91">
        <v>36.187345823229599</v>
      </c>
      <c r="AD49" s="91">
        <v>1.2296828209412101</v>
      </c>
      <c r="AE49" s="91">
        <v>9.2584119019489393</v>
      </c>
      <c r="AF49" s="91">
        <v>0</v>
      </c>
      <c r="AG49" s="91">
        <v>0</v>
      </c>
      <c r="AH49" s="91">
        <v>28.779162510151899</v>
      </c>
      <c r="AI49" s="91">
        <v>28.779162510151899</v>
      </c>
      <c r="AJ49" s="91">
        <v>3.6641263806224198</v>
      </c>
      <c r="AK49" s="91">
        <v>10.0741991832591</v>
      </c>
      <c r="AL49" s="91">
        <v>1.9834801673812301E-3</v>
      </c>
      <c r="AM49" s="91">
        <v>24.1484437610086</v>
      </c>
      <c r="AN49" s="91">
        <v>7.8363649512358195E-3</v>
      </c>
      <c r="AO49" s="91">
        <v>4.2010625576715697</v>
      </c>
      <c r="AP49" s="91">
        <v>1.2640134051254599</v>
      </c>
      <c r="AQ49" s="91">
        <v>235.880462667372</v>
      </c>
      <c r="AR49" s="91">
        <v>412.21426645761301</v>
      </c>
      <c r="AS49" s="91">
        <v>42.137485234426897</v>
      </c>
      <c r="AT49" s="91">
        <v>458.01587807266202</v>
      </c>
      <c r="AU49" s="91">
        <v>7.9850585305756708E-6</v>
      </c>
      <c r="AV49" s="91">
        <v>14.7384066188195</v>
      </c>
      <c r="AW49" s="91">
        <v>0</v>
      </c>
      <c r="AX49" s="91">
        <v>62.439105716155098</v>
      </c>
      <c r="AY49" s="91">
        <v>1.8825397497037499E-2</v>
      </c>
      <c r="AZ49" s="91">
        <v>3.19873799273355E-5</v>
      </c>
      <c r="BA49" s="91">
        <v>15.1935139828039</v>
      </c>
      <c r="BB49" s="91">
        <v>2.1016918024427199E-2</v>
      </c>
      <c r="BC49" s="91">
        <v>0</v>
      </c>
      <c r="BD49" s="91">
        <v>0.42694711049565398</v>
      </c>
      <c r="BE49" s="91">
        <v>49.664908396310899</v>
      </c>
      <c r="BF49" s="91">
        <v>44.034943176173897</v>
      </c>
      <c r="BG49" s="91">
        <v>5.6299652201370103</v>
      </c>
      <c r="BH49" s="91">
        <v>0</v>
      </c>
      <c r="BI49" s="91">
        <v>0</v>
      </c>
      <c r="BJ49" s="91">
        <v>13.9775022373385</v>
      </c>
      <c r="BK49" s="91">
        <v>0</v>
      </c>
      <c r="BL49" s="91">
        <v>2.0898675589146598</v>
      </c>
      <c r="BM49" s="91">
        <v>0.93969583392361999</v>
      </c>
      <c r="BN49" s="91">
        <v>2.96212726441684E-4</v>
      </c>
      <c r="BO49" s="91">
        <v>8.3638408691832407</v>
      </c>
      <c r="BP49" s="91">
        <v>0.18205985743841799</v>
      </c>
      <c r="BQ49" s="91">
        <v>2.0259101901155699E-4</v>
      </c>
      <c r="BR49" s="91">
        <v>3.0032018527312498</v>
      </c>
      <c r="BS49" s="91">
        <v>6.2413607614212999E-7</v>
      </c>
      <c r="BT49" s="91">
        <v>48.561379195043997</v>
      </c>
      <c r="BU49" s="91">
        <v>27.740300692185802</v>
      </c>
      <c r="BV49" s="91">
        <v>0</v>
      </c>
      <c r="BW49" s="91">
        <v>0</v>
      </c>
      <c r="BX49" s="91">
        <v>3.7280566170560001</v>
      </c>
      <c r="BY49" s="91">
        <v>0</v>
      </c>
      <c r="BZ49" s="91">
        <v>0.96077671916164598</v>
      </c>
      <c r="CA49" s="91">
        <v>233.80713608867001</v>
      </c>
      <c r="CB49" s="91">
        <v>3.9783201042445802</v>
      </c>
      <c r="CE49" s="34">
        <f t="shared" si="12"/>
        <v>7.9999985940249953E-3</v>
      </c>
      <c r="CF49" s="79">
        <f t="shared" si="13"/>
        <v>-1.4268597554712645E-3</v>
      </c>
      <c r="CG49" s="79"/>
      <c r="CH49" s="79">
        <f t="shared" si="14"/>
        <v>-1.4268967736865642E-3</v>
      </c>
      <c r="CI49" s="79">
        <f t="shared" si="15"/>
        <v>-1.3606383285325715E-3</v>
      </c>
      <c r="CJ49" s="79">
        <f t="shared" si="16"/>
        <v>-1.3522007967116045E-3</v>
      </c>
      <c r="CK49" s="79">
        <f t="shared" si="17"/>
        <v>-1.4262505905957902E-3</v>
      </c>
      <c r="CL49" s="79">
        <f t="shared" si="18"/>
        <v>-1.4269445550656099E-3</v>
      </c>
      <c r="CM49" s="79"/>
      <c r="CN49" s="71">
        <f t="shared" si="19"/>
        <v>4.3211678101575356E-2</v>
      </c>
      <c r="CO49" s="79"/>
      <c r="CP49" s="71">
        <f t="shared" si="20"/>
        <v>5.2638939434040022E-2</v>
      </c>
      <c r="CQ49" s="79">
        <f t="shared" si="21"/>
        <v>-1.4269249483339812E-3</v>
      </c>
      <c r="CR49" s="79">
        <f t="shared" si="22"/>
        <v>-1.4269342752864481E-3</v>
      </c>
      <c r="CS49" s="71">
        <f t="shared" si="23"/>
        <v>-0.52657708789004753</v>
      </c>
    </row>
    <row r="50" spans="1:97" x14ac:dyDescent="0.25">
      <c r="A50" s="90" t="s">
        <v>49</v>
      </c>
      <c r="B50" s="91">
        <v>7771.9802810000001</v>
      </c>
      <c r="C50" s="91"/>
      <c r="D50" s="91">
        <v>854.89474984000003</v>
      </c>
      <c r="E50" s="91">
        <v>164.8766306</v>
      </c>
      <c r="F50" s="91">
        <v>135.39684244</v>
      </c>
      <c r="G50" s="91">
        <v>123.29429592</v>
      </c>
      <c r="H50" s="91">
        <v>467.63143967000002</v>
      </c>
      <c r="I50" s="87">
        <v>16.687284345999998</v>
      </c>
      <c r="J50" s="87">
        <v>9.3319781335999998</v>
      </c>
      <c r="K50" s="87">
        <v>48.717923147999997</v>
      </c>
      <c r="L50" s="87">
        <v>6.8385263941999996</v>
      </c>
      <c r="M50" s="89">
        <v>9.3198012829000003</v>
      </c>
      <c r="N50" s="89">
        <v>7.0731896804999996</v>
      </c>
      <c r="O50" s="87">
        <v>10.522245325</v>
      </c>
      <c r="P50" s="91"/>
      <c r="Q50" s="90" t="s">
        <v>49</v>
      </c>
      <c r="R50" s="90">
        <v>0</v>
      </c>
      <c r="S50" s="91">
        <v>1.7025319086014199</v>
      </c>
      <c r="T50" s="91">
        <v>9.3067375936273304</v>
      </c>
      <c r="U50" s="91">
        <v>20.0779204444122</v>
      </c>
      <c r="V50" s="91">
        <v>20.0779204444122</v>
      </c>
      <c r="W50" s="91">
        <v>27.3064974388796</v>
      </c>
      <c r="X50" s="91">
        <v>0</v>
      </c>
      <c r="Y50" s="91">
        <v>7.9083441372778296</v>
      </c>
      <c r="Z50" s="91">
        <v>7.0632740291303504</v>
      </c>
      <c r="AA50" s="91">
        <v>0.184901467505767</v>
      </c>
      <c r="AB50" s="91">
        <v>7761.0854063063198</v>
      </c>
      <c r="AC50" s="91">
        <v>71.739976135267696</v>
      </c>
      <c r="AD50" s="91">
        <v>2.4560967425517202</v>
      </c>
      <c r="AE50" s="91">
        <v>18.4217756422319</v>
      </c>
      <c r="AF50" s="91">
        <v>0</v>
      </c>
      <c r="AG50" s="91">
        <v>0</v>
      </c>
      <c r="AH50" s="91">
        <v>57.000846235414997</v>
      </c>
      <c r="AI50" s="91">
        <v>57.000846235414997</v>
      </c>
      <c r="AJ50" s="91">
        <v>6.82957801969168</v>
      </c>
      <c r="AK50" s="91">
        <v>20.102415693134098</v>
      </c>
      <c r="AL50" s="91">
        <v>7.5466352060126899E-3</v>
      </c>
      <c r="AM50" s="91">
        <v>47.859772888015499</v>
      </c>
      <c r="AN50" s="91">
        <v>3.2358453864025701E-2</v>
      </c>
      <c r="AO50" s="91">
        <v>8.3054847472153401</v>
      </c>
      <c r="AP50" s="91">
        <v>2.5018406819485501</v>
      </c>
      <c r="AQ50" s="91">
        <v>471.099382012489</v>
      </c>
      <c r="AR50" s="91">
        <v>768.32632064926099</v>
      </c>
      <c r="AS50" s="91">
        <v>78.5401812489403</v>
      </c>
      <c r="AT50" s="91">
        <v>853.69607991789303</v>
      </c>
      <c r="AU50" s="91">
        <v>3.2971931149820003E-5</v>
      </c>
      <c r="AV50" s="91">
        <v>29.278384764910601</v>
      </c>
      <c r="AW50" s="91">
        <v>0</v>
      </c>
      <c r="AX50" s="91">
        <v>126.20056040704</v>
      </c>
      <c r="AY50" s="91">
        <v>5.7826579120025097E-2</v>
      </c>
      <c r="AZ50" s="91">
        <v>1.42607078818102E-4</v>
      </c>
      <c r="BA50" s="91">
        <v>46.722689720509003</v>
      </c>
      <c r="BB50" s="91">
        <v>6.4448009303504694E-2</v>
      </c>
      <c r="BC50" s="91">
        <v>0</v>
      </c>
      <c r="BD50" s="91">
        <v>1.3078517185579499</v>
      </c>
      <c r="BE50" s="91">
        <v>164.655552241647</v>
      </c>
      <c r="BF50" s="91">
        <v>135.217088777193</v>
      </c>
      <c r="BG50" s="91">
        <v>29.4384634644532</v>
      </c>
      <c r="BH50" s="91">
        <v>0</v>
      </c>
      <c r="BI50" s="91">
        <v>0</v>
      </c>
      <c r="BJ50" s="91">
        <v>42.848240671086899</v>
      </c>
      <c r="BK50" s="91">
        <v>0</v>
      </c>
      <c r="BL50" s="91">
        <v>6.4243491470868701</v>
      </c>
      <c r="BM50" s="91">
        <v>2.8785206092472801</v>
      </c>
      <c r="BN50" s="91">
        <v>1.2324465895048901E-3</v>
      </c>
      <c r="BO50" s="91">
        <v>25.710788102647101</v>
      </c>
      <c r="BP50" s="91">
        <v>0.35993223019674397</v>
      </c>
      <c r="BQ50" s="91">
        <v>7.5208954830602401E-4</v>
      </c>
      <c r="BR50" s="91">
        <v>9.2002442938320197</v>
      </c>
      <c r="BS50" s="91">
        <v>2.7825865109365798E-6</v>
      </c>
      <c r="BT50" s="91">
        <v>123.12150388024401</v>
      </c>
      <c r="BU50" s="91">
        <v>56.177548096955199</v>
      </c>
      <c r="BV50" s="91">
        <v>0</v>
      </c>
      <c r="BW50" s="91">
        <v>0</v>
      </c>
      <c r="BX50" s="91">
        <v>7.5863913675225403</v>
      </c>
      <c r="BY50" s="91">
        <v>0</v>
      </c>
      <c r="BZ50" s="91">
        <v>2.0788759522157401</v>
      </c>
      <c r="CA50" s="91">
        <v>466.97592260674497</v>
      </c>
      <c r="CB50" s="91">
        <v>8.1413965502916508</v>
      </c>
      <c r="CE50" s="34">
        <f t="shared" si="12"/>
        <v>8.000010987925044E-3</v>
      </c>
      <c r="CF50" s="79">
        <f t="shared" si="13"/>
        <v>-1.4018145054118056E-3</v>
      </c>
      <c r="CG50" s="79"/>
      <c r="CH50" s="79">
        <f t="shared" si="14"/>
        <v>-1.4021257263906945E-3</v>
      </c>
      <c r="CI50" s="79">
        <f t="shared" si="15"/>
        <v>-1.3408713991089857E-3</v>
      </c>
      <c r="CJ50" s="79">
        <f t="shared" si="16"/>
        <v>-1.3276060177448996E-3</v>
      </c>
      <c r="CK50" s="79">
        <f t="shared" si="17"/>
        <v>-1.4014601281157947E-3</v>
      </c>
      <c r="CL50" s="79">
        <f t="shared" si="18"/>
        <v>-1.4017814193965123E-3</v>
      </c>
      <c r="CM50" s="79"/>
      <c r="CN50" s="71">
        <f t="shared" si="19"/>
        <v>0.17001798418730493</v>
      </c>
      <c r="CO50" s="79"/>
      <c r="CP50" s="71">
        <f t="shared" si="20"/>
        <v>0.21451381020617552</v>
      </c>
      <c r="CQ50" s="79">
        <f t="shared" si="21"/>
        <v>-1.4017132850932318E-3</v>
      </c>
      <c r="CR50" s="79">
        <f t="shared" si="22"/>
        <v>-1.4018641967124927E-3</v>
      </c>
      <c r="CS50" s="71">
        <f t="shared" si="23"/>
        <v>-0.76223319218718644</v>
      </c>
    </row>
    <row r="51" spans="1:97" x14ac:dyDescent="0.25">
      <c r="A51" s="90" t="s">
        <v>50</v>
      </c>
      <c r="B51" s="91">
        <v>1457.3171589999999</v>
      </c>
      <c r="C51" s="91"/>
      <c r="D51" s="91">
        <v>289.61099770999999</v>
      </c>
      <c r="E51" s="91">
        <v>35.323572302000002</v>
      </c>
      <c r="F51" s="91">
        <v>30.511670928000001</v>
      </c>
      <c r="G51" s="91">
        <v>33.940708288000003</v>
      </c>
      <c r="H51" s="91">
        <v>163.86544081</v>
      </c>
      <c r="I51" s="87">
        <v>6.5264395112000004</v>
      </c>
      <c r="J51" s="87">
        <v>2.9819199898000002</v>
      </c>
      <c r="K51" s="87">
        <v>18.901825186</v>
      </c>
      <c r="L51" s="87">
        <v>2.7263114270000002</v>
      </c>
      <c r="M51" s="89">
        <v>3.7052060933000002</v>
      </c>
      <c r="N51" s="89">
        <v>2.6509536790000001</v>
      </c>
      <c r="O51" s="87">
        <v>2.1320341787000001</v>
      </c>
      <c r="P51" s="91"/>
      <c r="Q51" s="90" t="s">
        <v>50</v>
      </c>
      <c r="R51" s="90">
        <v>0</v>
      </c>
      <c r="S51" s="91">
        <v>0.60484117648658398</v>
      </c>
      <c r="T51" s="91">
        <v>3.70011042528489</v>
      </c>
      <c r="U51" s="91">
        <v>7.0467830957879798</v>
      </c>
      <c r="V51" s="91">
        <v>7.0467830957879798</v>
      </c>
      <c r="W51" s="91">
        <v>9.6350208356950393</v>
      </c>
      <c r="X51" s="91">
        <v>0</v>
      </c>
      <c r="Y51" s="91">
        <v>2.7728729385147601</v>
      </c>
      <c r="Z51" s="91">
        <v>2.6473112988891798</v>
      </c>
      <c r="AA51" s="91">
        <v>2.2244763644177899E-2</v>
      </c>
      <c r="AB51" s="91">
        <v>1455.3144852703599</v>
      </c>
      <c r="AC51" s="91">
        <v>25.391696512692299</v>
      </c>
      <c r="AD51" s="91">
        <v>0.86031768480474102</v>
      </c>
      <c r="AE51" s="91">
        <v>6.48790043779361</v>
      </c>
      <c r="AF51" s="91">
        <v>0</v>
      </c>
      <c r="AG51" s="91">
        <v>0</v>
      </c>
      <c r="AH51" s="91">
        <v>20.2041431016853</v>
      </c>
      <c r="AI51" s="91">
        <v>20.2041431016853</v>
      </c>
      <c r="AJ51" s="91">
        <v>2.3137048881540099</v>
      </c>
      <c r="AK51" s="91">
        <v>7.0511327112836897</v>
      </c>
      <c r="AL51" s="91">
        <v>9.0790823128308602E-4</v>
      </c>
      <c r="AM51" s="91">
        <v>16.950224288001401</v>
      </c>
      <c r="AN51" s="91">
        <v>4.0790732150653101E-3</v>
      </c>
      <c r="AO51" s="91">
        <v>2.9506013387160199</v>
      </c>
      <c r="AP51" s="91">
        <v>0.88753349631798895</v>
      </c>
      <c r="AQ51" s="91">
        <v>165.093172987869</v>
      </c>
      <c r="AR51" s="91">
        <v>260.291692338828</v>
      </c>
      <c r="AS51" s="91">
        <v>26.607600184284301</v>
      </c>
      <c r="AT51" s="91">
        <v>289.21299741126597</v>
      </c>
      <c r="AU51" s="91">
        <v>4.1563811524014097E-6</v>
      </c>
      <c r="AV51" s="91">
        <v>10.3348385856688</v>
      </c>
      <c r="AW51" s="91">
        <v>0</v>
      </c>
      <c r="AX51" s="91">
        <v>43.500524211068303</v>
      </c>
      <c r="AY51" s="91">
        <v>1.30292521591516E-2</v>
      </c>
      <c r="AZ51" s="91">
        <v>1.8113771378693401E-5</v>
      </c>
      <c r="BA51" s="91">
        <v>10.514524007782301</v>
      </c>
      <c r="BB51" s="91">
        <v>1.4563308608497701E-2</v>
      </c>
      <c r="BC51" s="91">
        <v>0</v>
      </c>
      <c r="BD51" s="91">
        <v>0.29603330665740701</v>
      </c>
      <c r="BE51" s="91">
        <v>35.277312616279602</v>
      </c>
      <c r="BF51" s="91">
        <v>30.472024384000601</v>
      </c>
      <c r="BG51" s="91">
        <v>4.8052882322789703</v>
      </c>
      <c r="BH51" s="91">
        <v>0</v>
      </c>
      <c r="BI51" s="91">
        <v>0</v>
      </c>
      <c r="BJ51" s="91">
        <v>9.6800666997359901</v>
      </c>
      <c r="BK51" s="91">
        <v>0</v>
      </c>
      <c r="BL51" s="91">
        <v>1.4433376565970499</v>
      </c>
      <c r="BM51" s="91">
        <v>0.651561508292134</v>
      </c>
      <c r="BN51" s="91">
        <v>1.5416642616665799E-4</v>
      </c>
      <c r="BO51" s="91">
        <v>5.7763791056950797</v>
      </c>
      <c r="BP51" s="91">
        <v>0.12786969215979499</v>
      </c>
      <c r="BQ51" s="91">
        <v>9.14564401108925E-5</v>
      </c>
      <c r="BR51" s="91">
        <v>2.0822654483925498</v>
      </c>
      <c r="BS51" s="91">
        <v>3.5344281704503502E-7</v>
      </c>
      <c r="BT51" s="91">
        <v>33.894052530409901</v>
      </c>
      <c r="BU51" s="91">
        <v>19.308509767213199</v>
      </c>
      <c r="BV51" s="91">
        <v>0</v>
      </c>
      <c r="BW51" s="91">
        <v>0</v>
      </c>
      <c r="BX51" s="91">
        <v>2.5921025398636401</v>
      </c>
      <c r="BY51" s="91">
        <v>0</v>
      </c>
      <c r="BZ51" s="91">
        <v>0.65486671075513703</v>
      </c>
      <c r="CA51" s="91">
        <v>163.64026984352699</v>
      </c>
      <c r="CB51" s="91">
        <v>2.7590203289284898</v>
      </c>
      <c r="CE51" s="34">
        <f t="shared" si="12"/>
        <v>8.0000031425416229E-3</v>
      </c>
      <c r="CF51" s="79">
        <f t="shared" si="13"/>
        <v>-1.3742195494454046E-3</v>
      </c>
      <c r="CG51" s="79"/>
      <c r="CH51" s="79">
        <f t="shared" si="14"/>
        <v>-1.3742582356370094E-3</v>
      </c>
      <c r="CI51" s="79">
        <f t="shared" si="15"/>
        <v>-1.3095981721469691E-3</v>
      </c>
      <c r="CJ51" s="79">
        <f t="shared" si="16"/>
        <v>-1.2993894727350605E-3</v>
      </c>
      <c r="CK51" s="79">
        <f t="shared" si="17"/>
        <v>-1.3746253376390968E-3</v>
      </c>
      <c r="CL51" s="79">
        <f t="shared" si="18"/>
        <v>-1.3741211408577877E-3</v>
      </c>
      <c r="CM51" s="79"/>
      <c r="CN51" s="71">
        <f t="shared" si="19"/>
        <v>6.88990561953714E-2</v>
      </c>
      <c r="CO51" s="79"/>
      <c r="CP51" s="71">
        <f t="shared" si="20"/>
        <v>8.22686320773066E-2</v>
      </c>
      <c r="CQ51" s="79">
        <f t="shared" si="21"/>
        <v>-1.3752724914072969E-3</v>
      </c>
      <c r="CR51" s="79">
        <f t="shared" si="22"/>
        <v>-1.3739885912281524E-3</v>
      </c>
      <c r="CS51" s="71">
        <f t="shared" si="23"/>
        <v>-0.58371516498897824</v>
      </c>
    </row>
    <row r="52" spans="1:97" x14ac:dyDescent="0.25">
      <c r="B52" s="91"/>
      <c r="C52" s="91"/>
      <c r="D52" s="91"/>
      <c r="E52" s="91"/>
      <c r="F52" s="91"/>
      <c r="G52" s="91"/>
      <c r="H52" s="91"/>
      <c r="I52" s="87"/>
      <c r="J52" s="87"/>
      <c r="K52" s="87"/>
      <c r="L52" s="87"/>
      <c r="M52" s="89"/>
      <c r="N52" s="89"/>
      <c r="O52" s="87"/>
      <c r="P52" s="91"/>
      <c r="S52" s="91"/>
      <c r="T52" s="91"/>
      <c r="CF52" s="79"/>
      <c r="CG52" s="79"/>
      <c r="CH52" s="79"/>
      <c r="CI52" s="79"/>
      <c r="CJ52" s="79"/>
      <c r="CK52" s="79"/>
      <c r="CL52" s="79"/>
      <c r="CM52" s="79"/>
      <c r="CN52" s="71"/>
      <c r="CO52" s="79"/>
      <c r="CP52" s="71"/>
      <c r="CQ52" s="79"/>
      <c r="CR52" s="79"/>
      <c r="CS52" s="71"/>
    </row>
    <row r="53" spans="1:97" x14ac:dyDescent="0.25">
      <c r="B53" s="91"/>
      <c r="C53" s="91"/>
      <c r="D53" s="91"/>
      <c r="E53" s="91"/>
      <c r="F53" s="91"/>
      <c r="G53" s="91"/>
      <c r="H53" s="91"/>
      <c r="I53" s="87"/>
      <c r="J53" s="87"/>
      <c r="K53" s="87"/>
      <c r="L53" s="87"/>
      <c r="M53" s="89"/>
      <c r="N53" s="89"/>
      <c r="O53" s="87"/>
      <c r="P53" s="91"/>
      <c r="S53" s="91"/>
      <c r="T53" s="91"/>
      <c r="CF53" s="79"/>
      <c r="CG53" s="79"/>
      <c r="CH53" s="79"/>
      <c r="CI53" s="79"/>
      <c r="CJ53" s="79"/>
      <c r="CK53" s="79"/>
      <c r="CL53" s="79"/>
      <c r="CM53" s="79"/>
      <c r="CN53" s="71"/>
      <c r="CO53" s="79"/>
      <c r="CP53" s="71"/>
      <c r="CQ53" s="79"/>
      <c r="CR53" s="79"/>
      <c r="CS53" s="71"/>
    </row>
    <row r="54" spans="1:97" x14ac:dyDescent="0.25">
      <c r="A54" s="90" t="s">
        <v>51</v>
      </c>
      <c r="B54" s="91">
        <v>323.79315616999997</v>
      </c>
      <c r="C54" s="91"/>
      <c r="D54" s="91">
        <v>38.812099686000003</v>
      </c>
      <c r="E54" s="91">
        <v>7.0287828674000004</v>
      </c>
      <c r="F54" s="91">
        <v>5.8336492319</v>
      </c>
      <c r="G54" s="91">
        <v>5.4541346011999998</v>
      </c>
      <c r="H54" s="91">
        <v>17.703472591000001</v>
      </c>
      <c r="I54" s="87">
        <v>0.62917274379999999</v>
      </c>
      <c r="J54" s="87">
        <v>0.35800946950000001</v>
      </c>
      <c r="K54" s="87">
        <v>1.8384714366999999</v>
      </c>
      <c r="L54" s="87">
        <v>0.25803090319999999</v>
      </c>
      <c r="M54" s="89">
        <v>0.3517082869</v>
      </c>
      <c r="N54" s="89">
        <v>0.26872958470000002</v>
      </c>
      <c r="O54" s="87">
        <v>0.4183129377</v>
      </c>
      <c r="P54" s="91"/>
      <c r="Q54" s="90" t="s">
        <v>51</v>
      </c>
      <c r="R54" s="90">
        <v>0</v>
      </c>
      <c r="S54" s="91">
        <v>6.50125149897052E-2</v>
      </c>
      <c r="T54" s="91">
        <v>0.351245699323737</v>
      </c>
      <c r="U54" s="91">
        <v>0.75793591489753898</v>
      </c>
      <c r="V54" s="91">
        <v>0.75793591489753898</v>
      </c>
      <c r="W54" s="91">
        <v>1.0360168971664501</v>
      </c>
      <c r="X54" s="91">
        <v>0</v>
      </c>
      <c r="Y54" s="91">
        <v>0.29966813202745302</v>
      </c>
      <c r="Z54" s="91">
        <v>0.268376549912069</v>
      </c>
      <c r="AA54" s="91">
        <v>4.6155110809812704E-3</v>
      </c>
      <c r="AB54" s="91">
        <v>323.36547592916497</v>
      </c>
      <c r="AC54" s="91">
        <v>2.7333145164528201</v>
      </c>
      <c r="AD54" s="91">
        <v>9.3099242107027899E-2</v>
      </c>
      <c r="AE54" s="91">
        <v>0.69983310830729994</v>
      </c>
      <c r="AF54" s="91">
        <v>0</v>
      </c>
      <c r="AG54" s="91">
        <v>0</v>
      </c>
      <c r="AH54" s="91">
        <v>2.1719426158434501</v>
      </c>
      <c r="AI54" s="91">
        <v>2.1719426158434501</v>
      </c>
      <c r="AJ54" s="91">
        <v>0.31009209824456901</v>
      </c>
      <c r="AK54" s="91">
        <v>0.762378871108637</v>
      </c>
      <c r="AL54" s="91">
        <v>1.8837950691645E-4</v>
      </c>
      <c r="AM54" s="91">
        <v>1.82240665695076</v>
      </c>
      <c r="AN54" s="91">
        <v>4.8150082948902298E-4</v>
      </c>
      <c r="AO54" s="91">
        <v>0.31715124087201102</v>
      </c>
      <c r="AP54" s="91">
        <v>9.5405096234570996E-2</v>
      </c>
      <c r="AQ54" s="91">
        <v>17.837012910486798</v>
      </c>
      <c r="AR54" s="91">
        <v>34.885376571305599</v>
      </c>
      <c r="AS54" s="91">
        <v>3.5660581342195798</v>
      </c>
      <c r="AT54" s="91">
        <v>38.761526803769797</v>
      </c>
      <c r="AU54" s="91">
        <v>4.9063278716028197E-7</v>
      </c>
      <c r="AV54" s="91">
        <v>1.1133934045112599</v>
      </c>
      <c r="AW54" s="91">
        <v>0</v>
      </c>
      <c r="AX54" s="91">
        <v>4.7376373663304596</v>
      </c>
      <c r="AY54" s="91">
        <v>2.4896171435815099E-3</v>
      </c>
      <c r="AZ54" s="91">
        <v>1.7494799847881E-6</v>
      </c>
      <c r="BA54" s="91">
        <v>2.0062887288700701</v>
      </c>
      <c r="BB54" s="91">
        <v>2.78542437595418E-3</v>
      </c>
      <c r="BC54" s="91">
        <v>0</v>
      </c>
      <c r="BD54" s="91">
        <v>5.6659415609826E-2</v>
      </c>
      <c r="BE54" s="91">
        <v>7.0199129183914204</v>
      </c>
      <c r="BF54" s="91">
        <v>5.8263683454542603</v>
      </c>
      <c r="BG54" s="91">
        <v>1.1935445729371601</v>
      </c>
      <c r="BH54" s="91">
        <v>0</v>
      </c>
      <c r="BI54" s="91">
        <v>0</v>
      </c>
      <c r="BJ54" s="91">
        <v>1.85340278344549</v>
      </c>
      <c r="BK54" s="91">
        <v>0</v>
      </c>
      <c r="BL54" s="91">
        <v>0.27617958511218699</v>
      </c>
      <c r="BM54" s="91">
        <v>0.124706503701009</v>
      </c>
      <c r="BN54" s="91">
        <v>2.1701725667862702E-5</v>
      </c>
      <c r="BO54" s="91">
        <v>1.1052973579809999</v>
      </c>
      <c r="BP54" s="91">
        <v>1.37443050719175E-2</v>
      </c>
      <c r="BQ54" s="91">
        <v>2.0510535337334698E-5</v>
      </c>
      <c r="BR54" s="91">
        <v>0.39851493333774202</v>
      </c>
      <c r="BS54" s="91">
        <v>3.4136399962521297E-8</v>
      </c>
      <c r="BT54" s="91">
        <v>5.4470196581468997</v>
      </c>
      <c r="BU54" s="91">
        <v>2.1071180629016402</v>
      </c>
      <c r="BV54" s="91">
        <v>0</v>
      </c>
      <c r="BW54" s="91">
        <v>0</v>
      </c>
      <c r="BX54" s="91">
        <v>0.28283207965568502</v>
      </c>
      <c r="BY54" s="91">
        <v>0</v>
      </c>
      <c r="BZ54" s="91">
        <v>7.3023937035301495E-2</v>
      </c>
      <c r="CA54" s="91">
        <v>17.6802240977309</v>
      </c>
      <c r="CB54" s="91">
        <v>0.30264471119842401</v>
      </c>
      <c r="CE54" s="34">
        <f>AJ54/AT54</f>
        <v>7.9999970025538478E-3</v>
      </c>
      <c r="CF54" s="79">
        <f>+(AB54-B54)/B54</f>
        <v>-1.3208439792052268E-3</v>
      </c>
      <c r="CG54" s="79"/>
      <c r="CH54" s="79">
        <f>+(AT54-D54)/D54</f>
        <v>-1.3030184565986857E-3</v>
      </c>
      <c r="CI54" s="79">
        <f t="shared" ref="CI54:CJ58" si="24">+(BE54-E54)/E54</f>
        <v>-1.2619466522033878E-3</v>
      </c>
      <c r="CJ54" s="79">
        <f t="shared" si="24"/>
        <v>-1.2480843733157219E-3</v>
      </c>
      <c r="CK54" s="79">
        <f>+(BT54-G54)/G54</f>
        <v>-1.3045044857409121E-3</v>
      </c>
      <c r="CL54" s="79">
        <f>+(CA54-H54)/H54</f>
        <v>-1.313216553961271E-3</v>
      </c>
      <c r="CM54" s="79"/>
      <c r="CN54" s="71">
        <f>+(AI54-K54)/K54</f>
        <v>0.18138502045047855</v>
      </c>
      <c r="CO54" s="79"/>
      <c r="CP54" s="71">
        <f>+(AO54-L54)/L54</f>
        <v>0.22912115153194187</v>
      </c>
      <c r="CQ54" s="79">
        <f>+(T54-M54)/M54</f>
        <v>-1.3152592460652542E-3</v>
      </c>
      <c r="CR54" s="79">
        <f>+(Z54-N54)/N54</f>
        <v>-1.313717610679685E-3</v>
      </c>
      <c r="CS54" s="71">
        <f>+(AP54-O54)/O54</f>
        <v>-0.77192888950761473</v>
      </c>
    </row>
    <row r="55" spans="1:97" x14ac:dyDescent="0.25">
      <c r="A55" s="90" t="s">
        <v>1</v>
      </c>
      <c r="B55" s="91">
        <v>9378.5901957999995</v>
      </c>
      <c r="C55" s="91"/>
      <c r="D55" s="91">
        <v>3123.7319576999998</v>
      </c>
      <c r="E55" s="91">
        <v>255.80663407</v>
      </c>
      <c r="F55" s="91">
        <v>235.39790106000001</v>
      </c>
      <c r="G55" s="91">
        <v>381.93346928</v>
      </c>
      <c r="H55" s="91">
        <v>1450.187936</v>
      </c>
      <c r="I55" s="87">
        <v>59.320132997999998</v>
      </c>
      <c r="J55" s="87">
        <v>24.867122039000002</v>
      </c>
      <c r="K55" s="87">
        <v>171.27168080000001</v>
      </c>
      <c r="L55" s="87">
        <v>24.907469363000001</v>
      </c>
      <c r="M55" s="89">
        <v>33.811205135000002</v>
      </c>
      <c r="N55" s="89">
        <v>23.626919375</v>
      </c>
      <c r="O55" s="87">
        <v>12.363973804</v>
      </c>
      <c r="P55" s="91"/>
      <c r="Q55" s="90" t="s">
        <v>1</v>
      </c>
      <c r="R55" s="90">
        <v>0</v>
      </c>
      <c r="S55" s="91">
        <v>0.379098502885299</v>
      </c>
      <c r="T55" s="91">
        <v>2.3948417138856</v>
      </c>
      <c r="U55" s="91">
        <v>4.4716803327189201</v>
      </c>
      <c r="V55" s="91">
        <v>4.4716803327189201</v>
      </c>
      <c r="W55" s="91">
        <v>6.0810183054613898</v>
      </c>
      <c r="X55" s="91">
        <v>0</v>
      </c>
      <c r="Y55" s="91">
        <v>1.75737298149345</v>
      </c>
      <c r="Z55" s="91">
        <v>1.67146406266408</v>
      </c>
      <c r="AA55" s="91">
        <v>3.6099356811719101E-2</v>
      </c>
      <c r="AB55" s="91">
        <v>799.53017128810495</v>
      </c>
      <c r="AC55" s="91">
        <v>15.9653274557846</v>
      </c>
      <c r="AD55" s="91">
        <v>0.54546476568693203</v>
      </c>
      <c r="AE55" s="91">
        <v>4.0965293923966897</v>
      </c>
      <c r="AF55" s="91">
        <v>0</v>
      </c>
      <c r="AG55" s="91">
        <v>0</v>
      </c>
      <c r="AH55" s="91">
        <v>12.692753390000901</v>
      </c>
      <c r="AI55" s="91">
        <v>12.692753390000901</v>
      </c>
      <c r="AJ55" s="91">
        <v>1.28906990812237</v>
      </c>
      <c r="AK55" s="91">
        <v>4.4660264472604796</v>
      </c>
      <c r="AL55" s="91">
        <v>1.4733930707210301E-3</v>
      </c>
      <c r="AM55" s="91">
        <v>10.656908516637101</v>
      </c>
      <c r="AN55" s="91">
        <v>7.2904163060897101E-3</v>
      </c>
      <c r="AO55" s="91">
        <v>1.8493599039847399</v>
      </c>
      <c r="AP55" s="91">
        <v>0.55709278120091199</v>
      </c>
      <c r="AQ55" s="91">
        <v>104.702719290993</v>
      </c>
      <c r="AR55" s="91">
        <v>145.02036368767099</v>
      </c>
      <c r="AS55" s="91">
        <v>14.8242954222126</v>
      </c>
      <c r="AT55" s="91">
        <v>161.13372901800599</v>
      </c>
      <c r="AU55" s="91">
        <v>7.4286999378627198E-6</v>
      </c>
      <c r="AV55" s="91">
        <v>6.5140393073739</v>
      </c>
      <c r="AW55" s="91">
        <v>0</v>
      </c>
      <c r="AX55" s="91">
        <v>27.9630620360455</v>
      </c>
      <c r="AY55" s="91">
        <v>1.11846254071661E-2</v>
      </c>
      <c r="AZ55" s="91">
        <v>3.4081609594514801E-5</v>
      </c>
      <c r="BA55" s="91">
        <v>9.0470548234373407</v>
      </c>
      <c r="BB55" s="91">
        <v>1.24539996803298E-2</v>
      </c>
      <c r="BC55" s="91">
        <v>0</v>
      </c>
      <c r="BD55" s="91">
        <v>0.25257084762203902</v>
      </c>
      <c r="BE55" s="91">
        <v>28.021452894825899</v>
      </c>
      <c r="BF55" s="91">
        <v>26.1402884961641</v>
      </c>
      <c r="BG55" s="91">
        <v>1.8811643986617901</v>
      </c>
      <c r="BH55" s="91">
        <v>0</v>
      </c>
      <c r="BI55" s="91">
        <v>0</v>
      </c>
      <c r="BJ55" s="91">
        <v>8.2736431047691497</v>
      </c>
      <c r="BK55" s="91">
        <v>0</v>
      </c>
      <c r="BL55" s="91">
        <v>1.2415255157437499</v>
      </c>
      <c r="BM55" s="91">
        <v>0.55589493984137694</v>
      </c>
      <c r="BN55" s="91">
        <v>2.7127239537690702E-4</v>
      </c>
      <c r="BO55" s="91">
        <v>4.9686892408935304</v>
      </c>
      <c r="BP55" s="91">
        <v>8.0145094520389995E-2</v>
      </c>
      <c r="BQ55" s="91">
        <v>1.3985024851931999E-4</v>
      </c>
      <c r="BR55" s="91">
        <v>1.7768255295226401</v>
      </c>
      <c r="BS55" s="91">
        <v>6.6499331448381503E-7</v>
      </c>
      <c r="BT55" s="91">
        <v>25.3891686621802</v>
      </c>
      <c r="BU55" s="91">
        <v>12.4374429845502</v>
      </c>
      <c r="BV55" s="91">
        <v>0</v>
      </c>
      <c r="BW55" s="91">
        <v>0</v>
      </c>
      <c r="BX55" s="91">
        <v>1.6802066036113901</v>
      </c>
      <c r="BY55" s="91">
        <v>0</v>
      </c>
      <c r="BZ55" s="91">
        <v>0.45778949885414699</v>
      </c>
      <c r="CA55" s="91">
        <v>103.785971108428</v>
      </c>
      <c r="CB55" s="91">
        <v>1.79934719554115</v>
      </c>
      <c r="CE55" s="34">
        <f>AJ55/AT55</f>
        <v>8.0000004715233899E-3</v>
      </c>
      <c r="CF55" s="79">
        <f>+(AB55-B55)/B55</f>
        <v>-0.91474942879515553</v>
      </c>
      <c r="CG55" s="79"/>
      <c r="CH55" s="79">
        <f>+(AT55-D55)/D55</f>
        <v>-0.94841627540390872</v>
      </c>
      <c r="CI55" s="79">
        <f t="shared" si="24"/>
        <v>-0.8904584589969704</v>
      </c>
      <c r="CJ55" s="79">
        <f t="shared" si="24"/>
        <v>-0.88895275455535494</v>
      </c>
      <c r="CK55" s="79">
        <f>+(BT55-G55)/G55</f>
        <v>-0.93352463006176833</v>
      </c>
      <c r="CL55" s="79">
        <f>+(CA55-H55)/H55</f>
        <v>-0.92843274410715559</v>
      </c>
      <c r="CM55" s="79"/>
      <c r="CN55" s="71">
        <f>+(AI55-K55)/K55</f>
        <v>-0.92589111445211625</v>
      </c>
      <c r="CO55" s="79"/>
      <c r="CP55" s="71">
        <f>+(AO55-L55)/L55</f>
        <v>-0.925750790775559</v>
      </c>
      <c r="CQ55" s="79">
        <f>+(T55-M55)/M55</f>
        <v>-0.9291701758537273</v>
      </c>
      <c r="CR55" s="79">
        <f>+(Z55-N55)/N55</f>
        <v>-0.92925594589226557</v>
      </c>
      <c r="CS55" s="71">
        <f>+(AP55-O55)/O55</f>
        <v>-0.95494225480964046</v>
      </c>
    </row>
    <row r="56" spans="1:97" x14ac:dyDescent="0.25">
      <c r="A56" s="90" t="s">
        <v>11</v>
      </c>
      <c r="B56" s="91">
        <v>7578.9670692999998</v>
      </c>
      <c r="C56" s="91"/>
      <c r="D56" s="91">
        <v>2494.9399579000001</v>
      </c>
      <c r="E56" s="91">
        <v>149.56236888000001</v>
      </c>
      <c r="F56" s="91">
        <v>137.30011281</v>
      </c>
      <c r="G56" s="91">
        <v>355.03714152999999</v>
      </c>
      <c r="H56" s="91">
        <v>860.04997099000002</v>
      </c>
      <c r="I56" s="87">
        <v>32.791495392999998</v>
      </c>
      <c r="J56" s="87">
        <v>13.901268713</v>
      </c>
      <c r="K56" s="87">
        <v>94.679642427000005</v>
      </c>
      <c r="L56" s="87">
        <v>13.714522949999999</v>
      </c>
      <c r="M56" s="89">
        <v>18.616755744999999</v>
      </c>
      <c r="N56" s="89">
        <v>13.009014498000001</v>
      </c>
      <c r="O56" s="87">
        <v>7.1365928068000004</v>
      </c>
      <c r="P56" s="91"/>
      <c r="Q56" s="90" t="s">
        <v>11</v>
      </c>
      <c r="R56" s="90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  <c r="AC56" s="91">
        <v>0</v>
      </c>
      <c r="AD56" s="91">
        <v>0</v>
      </c>
      <c r="AE56" s="91">
        <v>0</v>
      </c>
      <c r="AF56" s="91">
        <v>0</v>
      </c>
      <c r="AG56" s="91">
        <v>0</v>
      </c>
      <c r="AH56" s="91">
        <v>0</v>
      </c>
      <c r="AI56" s="91">
        <v>0</v>
      </c>
      <c r="AJ56" s="91">
        <v>0</v>
      </c>
      <c r="AK56" s="91">
        <v>0</v>
      </c>
      <c r="AL56" s="91">
        <v>0</v>
      </c>
      <c r="AM56" s="91">
        <v>0</v>
      </c>
      <c r="AN56" s="91">
        <v>0</v>
      </c>
      <c r="AO56" s="91">
        <v>0</v>
      </c>
      <c r="AP56" s="91">
        <v>0</v>
      </c>
      <c r="AQ56" s="91">
        <v>0</v>
      </c>
      <c r="AR56" s="91">
        <v>0</v>
      </c>
      <c r="AS56" s="91">
        <v>0</v>
      </c>
      <c r="AT56" s="91">
        <v>0</v>
      </c>
      <c r="AU56" s="91">
        <v>0</v>
      </c>
      <c r="AV56" s="91">
        <v>0</v>
      </c>
      <c r="AW56" s="91">
        <v>0</v>
      </c>
      <c r="AX56" s="91">
        <v>0</v>
      </c>
      <c r="AY56" s="91">
        <v>0</v>
      </c>
      <c r="AZ56" s="91">
        <v>0</v>
      </c>
      <c r="BA56" s="91">
        <v>0</v>
      </c>
      <c r="BB56" s="91">
        <v>0</v>
      </c>
      <c r="BC56" s="91">
        <v>0</v>
      </c>
      <c r="BD56" s="91">
        <v>0</v>
      </c>
      <c r="BE56" s="91">
        <v>0</v>
      </c>
      <c r="BF56" s="91">
        <v>0</v>
      </c>
      <c r="BG56" s="91">
        <v>0</v>
      </c>
      <c r="BH56" s="91">
        <v>0</v>
      </c>
      <c r="BI56" s="91">
        <v>0</v>
      </c>
      <c r="BJ56" s="91">
        <v>0</v>
      </c>
      <c r="BK56" s="91">
        <v>0</v>
      </c>
      <c r="BL56" s="91">
        <v>0</v>
      </c>
      <c r="BM56" s="91">
        <v>0</v>
      </c>
      <c r="BN56" s="91">
        <v>0</v>
      </c>
      <c r="BO56" s="91">
        <v>0</v>
      </c>
      <c r="BP56" s="91">
        <v>0</v>
      </c>
      <c r="BQ56" s="91">
        <v>0</v>
      </c>
      <c r="BR56" s="91">
        <v>0</v>
      </c>
      <c r="BS56" s="91">
        <v>0</v>
      </c>
      <c r="BT56" s="91">
        <v>0</v>
      </c>
      <c r="BU56" s="91">
        <v>0</v>
      </c>
      <c r="BV56" s="91">
        <v>0</v>
      </c>
      <c r="BW56" s="91">
        <v>0</v>
      </c>
      <c r="BX56" s="91">
        <v>0</v>
      </c>
      <c r="BY56" s="91">
        <v>0</v>
      </c>
      <c r="BZ56" s="91">
        <v>0</v>
      </c>
      <c r="CA56" s="91">
        <v>0</v>
      </c>
      <c r="CB56" s="91">
        <v>0</v>
      </c>
      <c r="CE56" s="34" t="e">
        <f>AJ56/AT56</f>
        <v>#DIV/0!</v>
      </c>
      <c r="CF56" s="79">
        <f>+(AB56-B56)/B56</f>
        <v>-1</v>
      </c>
      <c r="CG56" s="79"/>
      <c r="CH56" s="79">
        <f>+(AT56-D56)/D56</f>
        <v>-1</v>
      </c>
      <c r="CI56" s="79">
        <f t="shared" si="24"/>
        <v>-1</v>
      </c>
      <c r="CJ56" s="79">
        <f t="shared" si="24"/>
        <v>-1</v>
      </c>
      <c r="CK56" s="79">
        <f>+(BT56-G56)/G56</f>
        <v>-1</v>
      </c>
      <c r="CL56" s="79">
        <f>+(CA56-H56)/H56</f>
        <v>-1</v>
      </c>
      <c r="CM56" s="79"/>
      <c r="CN56" s="71">
        <f>+(AI56-K56)/K56</f>
        <v>-1</v>
      </c>
      <c r="CO56" s="79"/>
      <c r="CP56" s="71">
        <f>+(AO56-L56)/L56</f>
        <v>-1</v>
      </c>
      <c r="CQ56" s="79">
        <f>+(T56-M56)/M56</f>
        <v>-1</v>
      </c>
      <c r="CR56" s="79">
        <f>+(Z56-N56)/N56</f>
        <v>-1</v>
      </c>
      <c r="CS56" s="71">
        <f>+(AP56-O56)/O56</f>
        <v>-1</v>
      </c>
    </row>
    <row r="57" spans="1:97" x14ac:dyDescent="0.25">
      <c r="A57" s="90" t="s">
        <v>58</v>
      </c>
      <c r="B57" s="91">
        <v>2945.1007018999999</v>
      </c>
      <c r="C57" s="91"/>
      <c r="D57" s="91">
        <v>585.90671846999999</v>
      </c>
      <c r="E57" s="91">
        <v>44.696218068</v>
      </c>
      <c r="F57" s="91">
        <v>41.378179738999997</v>
      </c>
      <c r="G57" s="91">
        <v>86.665219160000007</v>
      </c>
      <c r="H57" s="91">
        <v>313.68336929999998</v>
      </c>
      <c r="I57" s="87">
        <v>12.813315671</v>
      </c>
      <c r="J57" s="87">
        <v>5.3473127011999999</v>
      </c>
      <c r="K57" s="87">
        <v>36.980089391</v>
      </c>
      <c r="L57" s="87">
        <v>5.3775368529999996</v>
      </c>
      <c r="M57" s="89">
        <v>7.2988916021000003</v>
      </c>
      <c r="N57" s="89">
        <v>5.0834207854000004</v>
      </c>
      <c r="O57" s="87">
        <v>2.4032450631</v>
      </c>
      <c r="P57" s="91"/>
      <c r="Q57" s="90" t="s">
        <v>58</v>
      </c>
      <c r="R57" s="90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  <c r="AC57" s="91">
        <v>0</v>
      </c>
      <c r="AD57" s="91">
        <v>0</v>
      </c>
      <c r="AE57" s="91">
        <v>0</v>
      </c>
      <c r="AF57" s="91">
        <v>0</v>
      </c>
      <c r="AG57" s="91">
        <v>0</v>
      </c>
      <c r="AH57" s="91">
        <v>0</v>
      </c>
      <c r="AI57" s="91">
        <v>0</v>
      </c>
      <c r="AJ57" s="91">
        <v>0</v>
      </c>
      <c r="AK57" s="91">
        <v>0</v>
      </c>
      <c r="AL57" s="91">
        <v>0</v>
      </c>
      <c r="AM57" s="91">
        <v>0</v>
      </c>
      <c r="AN57" s="91">
        <v>0</v>
      </c>
      <c r="AO57" s="91">
        <v>0</v>
      </c>
      <c r="AP57" s="91">
        <v>0</v>
      </c>
      <c r="AQ57" s="91">
        <v>0</v>
      </c>
      <c r="AR57" s="91">
        <v>0</v>
      </c>
      <c r="AS57" s="91">
        <v>0</v>
      </c>
      <c r="AT57" s="91">
        <v>0</v>
      </c>
      <c r="AU57" s="91">
        <v>0</v>
      </c>
      <c r="AV57" s="91">
        <v>0</v>
      </c>
      <c r="AW57" s="91">
        <v>0</v>
      </c>
      <c r="AX57" s="91">
        <v>0</v>
      </c>
      <c r="AY57" s="91">
        <v>0</v>
      </c>
      <c r="AZ57" s="91">
        <v>0</v>
      </c>
      <c r="BA57" s="91">
        <v>0</v>
      </c>
      <c r="BB57" s="91">
        <v>0</v>
      </c>
      <c r="BC57" s="91">
        <v>0</v>
      </c>
      <c r="BD57" s="91">
        <v>0</v>
      </c>
      <c r="BE57" s="91">
        <v>0</v>
      </c>
      <c r="BF57" s="91">
        <v>0</v>
      </c>
      <c r="BG57" s="91">
        <v>0</v>
      </c>
      <c r="BH57" s="91">
        <v>0</v>
      </c>
      <c r="BI57" s="91">
        <v>0</v>
      </c>
      <c r="BJ57" s="91">
        <v>0</v>
      </c>
      <c r="BK57" s="91">
        <v>0</v>
      </c>
      <c r="BL57" s="91">
        <v>0</v>
      </c>
      <c r="BM57" s="91">
        <v>0</v>
      </c>
      <c r="BN57" s="91">
        <v>0</v>
      </c>
      <c r="BO57" s="91">
        <v>0</v>
      </c>
      <c r="BP57" s="91">
        <v>0</v>
      </c>
      <c r="BQ57" s="91">
        <v>0</v>
      </c>
      <c r="BR57" s="91">
        <v>0</v>
      </c>
      <c r="BS57" s="91">
        <v>0</v>
      </c>
      <c r="BT57" s="91">
        <v>0</v>
      </c>
      <c r="BU57" s="91">
        <v>0</v>
      </c>
      <c r="BV57" s="91">
        <v>0</v>
      </c>
      <c r="BW57" s="91">
        <v>0</v>
      </c>
      <c r="BX57" s="91">
        <v>0</v>
      </c>
      <c r="BY57" s="91">
        <v>0</v>
      </c>
      <c r="BZ57" s="91">
        <v>0</v>
      </c>
      <c r="CA57" s="91">
        <v>0</v>
      </c>
      <c r="CB57" s="91">
        <v>0</v>
      </c>
      <c r="CE57" s="34" t="e">
        <f>AJ57/AT57</f>
        <v>#DIV/0!</v>
      </c>
      <c r="CF57" s="79">
        <f>+(AB57-B57)/B57</f>
        <v>-1</v>
      </c>
      <c r="CG57" s="79"/>
      <c r="CH57" s="79">
        <f>+(AT57-D57)/D57</f>
        <v>-1</v>
      </c>
      <c r="CI57" s="79">
        <f t="shared" si="24"/>
        <v>-1</v>
      </c>
      <c r="CJ57" s="79">
        <f t="shared" si="24"/>
        <v>-1</v>
      </c>
      <c r="CK57" s="79">
        <f>+(BT57-G57)/G57</f>
        <v>-1</v>
      </c>
      <c r="CL57" s="79">
        <f>+(CA57-H57)/H57</f>
        <v>-1</v>
      </c>
      <c r="CM57" s="79"/>
      <c r="CN57" s="71">
        <f>+(AI57-K57)/K57</f>
        <v>-1</v>
      </c>
      <c r="CO57" s="79"/>
      <c r="CP57" s="71">
        <f>+(AO57-L57)/L57</f>
        <v>-1</v>
      </c>
      <c r="CQ57" s="79">
        <f>+(T57-M57)/M57</f>
        <v>-1</v>
      </c>
      <c r="CR57" s="79">
        <f>+(Z57-N57)/N57</f>
        <v>-1</v>
      </c>
      <c r="CS57" s="71">
        <f>+(AP57-O57)/O57</f>
        <v>-1</v>
      </c>
    </row>
    <row r="58" spans="1:97" x14ac:dyDescent="0.25">
      <c r="A58" s="90" t="s">
        <v>75</v>
      </c>
      <c r="B58" s="91">
        <v>730.55482298000004</v>
      </c>
      <c r="C58" s="91"/>
      <c r="D58" s="91">
        <v>98.342610390000004</v>
      </c>
      <c r="E58" s="91">
        <v>10.065231176999999</v>
      </c>
      <c r="F58" s="91">
        <v>9.4721549779000007</v>
      </c>
      <c r="G58" s="91">
        <v>15.71872866</v>
      </c>
      <c r="H58" s="91">
        <v>67.102178948000002</v>
      </c>
      <c r="I58" s="87">
        <v>2.8183093748000001</v>
      </c>
      <c r="J58" s="87">
        <v>1.1586868695999999</v>
      </c>
      <c r="K58" s="87">
        <v>8.1314452341999992</v>
      </c>
      <c r="L58" s="87">
        <v>1.1845798425</v>
      </c>
      <c r="M58" s="89">
        <v>1.6076464815</v>
      </c>
      <c r="N58" s="89">
        <v>1.1175107332000001</v>
      </c>
      <c r="O58" s="87">
        <v>0.4833956022</v>
      </c>
      <c r="P58" s="91"/>
      <c r="Q58" s="90" t="s">
        <v>176</v>
      </c>
      <c r="R58" s="90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  <c r="AC58" s="91">
        <v>0</v>
      </c>
      <c r="AD58" s="91">
        <v>0</v>
      </c>
      <c r="AE58" s="91">
        <v>0</v>
      </c>
      <c r="AF58" s="91">
        <v>0</v>
      </c>
      <c r="AG58" s="91">
        <v>0</v>
      </c>
      <c r="AH58" s="91">
        <v>0</v>
      </c>
      <c r="AI58" s="91">
        <v>0</v>
      </c>
      <c r="AJ58" s="91">
        <v>0</v>
      </c>
      <c r="AK58" s="91">
        <v>0</v>
      </c>
      <c r="AL58" s="91">
        <v>0</v>
      </c>
      <c r="AM58" s="91">
        <v>0</v>
      </c>
      <c r="AN58" s="91">
        <v>0</v>
      </c>
      <c r="AO58" s="91">
        <v>0</v>
      </c>
      <c r="AP58" s="91">
        <v>0</v>
      </c>
      <c r="AQ58" s="91">
        <v>0</v>
      </c>
      <c r="AR58" s="91">
        <v>0</v>
      </c>
      <c r="AS58" s="91">
        <v>0</v>
      </c>
      <c r="AT58" s="91">
        <v>0</v>
      </c>
      <c r="AU58" s="91">
        <v>0</v>
      </c>
      <c r="AV58" s="91">
        <v>0</v>
      </c>
      <c r="AW58" s="91">
        <v>0</v>
      </c>
      <c r="AX58" s="91">
        <v>0</v>
      </c>
      <c r="AY58" s="91">
        <v>0</v>
      </c>
      <c r="AZ58" s="91">
        <v>0</v>
      </c>
      <c r="BA58" s="91">
        <v>0</v>
      </c>
      <c r="BB58" s="91">
        <v>0</v>
      </c>
      <c r="BC58" s="91">
        <v>0</v>
      </c>
      <c r="BD58" s="91">
        <v>0</v>
      </c>
      <c r="BE58" s="91">
        <v>0</v>
      </c>
      <c r="BF58" s="91">
        <v>0</v>
      </c>
      <c r="BG58" s="91">
        <v>0</v>
      </c>
      <c r="BH58" s="91">
        <v>0</v>
      </c>
      <c r="BI58" s="91">
        <v>0</v>
      </c>
      <c r="BJ58" s="91">
        <v>0</v>
      </c>
      <c r="BK58" s="91">
        <v>0</v>
      </c>
      <c r="BL58" s="91">
        <v>0</v>
      </c>
      <c r="BM58" s="91">
        <v>0</v>
      </c>
      <c r="BN58" s="91">
        <v>0</v>
      </c>
      <c r="BO58" s="91">
        <v>0</v>
      </c>
      <c r="BP58" s="91">
        <v>0</v>
      </c>
      <c r="BQ58" s="91">
        <v>0</v>
      </c>
      <c r="BR58" s="91">
        <v>0</v>
      </c>
      <c r="BS58" s="91">
        <v>0</v>
      </c>
      <c r="BT58" s="91">
        <v>0</v>
      </c>
      <c r="BU58" s="91">
        <v>0</v>
      </c>
      <c r="BV58" s="91">
        <v>0</v>
      </c>
      <c r="BW58" s="91">
        <v>0</v>
      </c>
      <c r="BX58" s="91">
        <v>0</v>
      </c>
      <c r="BY58" s="91">
        <v>0</v>
      </c>
      <c r="BZ58" s="91">
        <v>0</v>
      </c>
      <c r="CA58" s="91">
        <v>0</v>
      </c>
      <c r="CB58" s="91">
        <v>0</v>
      </c>
      <c r="CE58" s="34" t="e">
        <f>AJ58/AT58</f>
        <v>#DIV/0!</v>
      </c>
      <c r="CF58" s="79">
        <f>+(AB58-B58)/B58</f>
        <v>-1</v>
      </c>
      <c r="CG58" s="79"/>
      <c r="CH58" s="79">
        <f>+(AT58-D58)/D58</f>
        <v>-1</v>
      </c>
      <c r="CI58" s="79">
        <f t="shared" si="24"/>
        <v>-1</v>
      </c>
      <c r="CJ58" s="79">
        <f t="shared" si="24"/>
        <v>-1</v>
      </c>
      <c r="CK58" s="79">
        <f>+(BT58-G58)/G58</f>
        <v>-1</v>
      </c>
      <c r="CL58" s="79">
        <f>+(CA58-H58)/H58</f>
        <v>-1</v>
      </c>
      <c r="CM58" s="79"/>
      <c r="CN58" s="71">
        <f>+(AI58-K58)/K58</f>
        <v>-1</v>
      </c>
      <c r="CO58" s="79"/>
      <c r="CP58" s="71">
        <f>+(AO58-L58)/L58</f>
        <v>-1</v>
      </c>
      <c r="CQ58" s="79">
        <f>+(T58-M58)/M58</f>
        <v>-1</v>
      </c>
      <c r="CR58" s="79">
        <f>+(Z58-N58)/N58</f>
        <v>-1</v>
      </c>
      <c r="CS58" s="71">
        <f>+(AP58-O58)/O58</f>
        <v>-1</v>
      </c>
    </row>
    <row r="59" spans="1:97" x14ac:dyDescent="0.25">
      <c r="A59" s="90" t="s">
        <v>235</v>
      </c>
      <c r="P59" s="91"/>
      <c r="CF59" s="79"/>
      <c r="CG59" s="79"/>
      <c r="CH59" s="79"/>
      <c r="CI59" s="79"/>
      <c r="CJ59" s="79"/>
      <c r="CK59" s="79"/>
      <c r="CL59" s="79"/>
      <c r="CM59" s="79"/>
      <c r="CN59" s="71"/>
      <c r="CO59" s="79"/>
      <c r="CP59" s="71"/>
      <c r="CQ59" s="79"/>
      <c r="CR59" s="79"/>
      <c r="CS59" s="71"/>
    </row>
    <row r="60" spans="1:97" x14ac:dyDescent="0.25">
      <c r="P60" s="91"/>
      <c r="CF60" s="79"/>
      <c r="CG60" s="79"/>
      <c r="CH60" s="79"/>
      <c r="CI60" s="79"/>
      <c r="CJ60" s="79"/>
      <c r="CK60" s="79"/>
      <c r="CL60" s="79"/>
      <c r="CM60" s="79"/>
      <c r="CN60" s="71"/>
      <c r="CO60" s="79"/>
      <c r="CP60" s="71"/>
      <c r="CQ60" s="79"/>
      <c r="CR60" s="79"/>
      <c r="CS60" s="71"/>
    </row>
    <row r="61" spans="1:97" x14ac:dyDescent="0.25">
      <c r="A61" s="2" t="s">
        <v>55</v>
      </c>
      <c r="B61" s="1">
        <f>SUM(B3:B58)</f>
        <v>537901.58691633982</v>
      </c>
      <c r="C61" s="1">
        <f t="shared" ref="C61:O61" si="25">SUM(C3:C58)</f>
        <v>0</v>
      </c>
      <c r="D61" s="1">
        <f t="shared" si="25"/>
        <v>152097.67674262397</v>
      </c>
      <c r="E61" s="1">
        <f t="shared" si="25"/>
        <v>10515.209606487406</v>
      </c>
      <c r="F61" s="1">
        <f t="shared" si="25"/>
        <v>9229.9817016808029</v>
      </c>
      <c r="G61" s="1">
        <f t="shared" si="25"/>
        <v>18533.584336639204</v>
      </c>
      <c r="H61" s="1">
        <f t="shared" si="25"/>
        <v>60634.136951013017</v>
      </c>
      <c r="I61" s="52">
        <f t="shared" si="25"/>
        <v>2323.9956017513009</v>
      </c>
      <c r="J61" s="52">
        <f t="shared" si="25"/>
        <v>1036.3579918746</v>
      </c>
      <c r="K61" s="52">
        <f t="shared" si="25"/>
        <v>6723.0270404365992</v>
      </c>
      <c r="L61" s="52">
        <f t="shared" si="25"/>
        <v>970.57973151170052</v>
      </c>
      <c r="M61" s="1">
        <f t="shared" si="25"/>
        <v>1318.4903990908003</v>
      </c>
      <c r="N61" s="1">
        <f t="shared" si="25"/>
        <v>934.9560402134</v>
      </c>
      <c r="O61" s="52">
        <f t="shared" si="25"/>
        <v>640.97490549229985</v>
      </c>
      <c r="S61" s="1">
        <f>SUM(S3:S58)</f>
        <v>211.59275724814097</v>
      </c>
      <c r="T61" s="1">
        <f t="shared" ref="T61:AC61" si="26">SUM(T3:T58)</f>
        <v>1257.7902432778017</v>
      </c>
      <c r="U61" s="1">
        <f t="shared" si="26"/>
        <v>2495.1649362300718</v>
      </c>
      <c r="V61" s="1">
        <f t="shared" si="26"/>
        <v>2495.1649362300718</v>
      </c>
      <c r="W61" s="1">
        <f t="shared" si="26"/>
        <v>3393.574727985002</v>
      </c>
      <c r="X61" s="1"/>
      <c r="Y61" s="1">
        <f t="shared" si="26"/>
        <v>981.59250354040864</v>
      </c>
      <c r="Z61" s="1">
        <f t="shared" si="26"/>
        <v>892.54246054655994</v>
      </c>
      <c r="AA61" s="1">
        <f t="shared" si="26"/>
        <v>21.21935248229444</v>
      </c>
      <c r="AB61" s="1">
        <f t="shared" si="26"/>
        <v>517345.0045179053</v>
      </c>
      <c r="AC61" s="1">
        <f t="shared" si="26"/>
        <v>8912.7803170493607</v>
      </c>
      <c r="AD61" s="1">
        <f>SUM(AD3:AD58)</f>
        <v>304.75091497210394</v>
      </c>
      <c r="AE61" s="1">
        <f>SUM(AE3:AE58)</f>
        <v>2287.5536501109837</v>
      </c>
      <c r="AF61" s="1">
        <f>SUM(AF3:AF58)</f>
        <v>0</v>
      </c>
      <c r="AG61" s="1">
        <f t="shared" ref="AG61:BF61" si="27">SUM(AG3:AG58)</f>
        <v>0</v>
      </c>
      <c r="AH61" s="1">
        <f t="shared" si="27"/>
        <v>7084.0572162706821</v>
      </c>
      <c r="AI61" s="1">
        <f t="shared" si="27"/>
        <v>7084.0572162706821</v>
      </c>
      <c r="AJ61" s="1">
        <f t="shared" si="27"/>
        <v>1166.0122976829302</v>
      </c>
      <c r="AK61" s="1">
        <f t="shared" si="27"/>
        <v>2494.8192083609524</v>
      </c>
      <c r="AL61" s="1">
        <f t="shared" si="27"/>
        <v>0.86606206432849842</v>
      </c>
      <c r="AM61" s="1">
        <f t="shared" si="27"/>
        <v>5947.8301591577865</v>
      </c>
      <c r="AN61" s="1">
        <f t="shared" si="27"/>
        <v>4.0092001822622008</v>
      </c>
      <c r="AO61" s="1">
        <f t="shared" si="27"/>
        <v>1032.215862559468</v>
      </c>
      <c r="AP61" s="1">
        <f t="shared" si="27"/>
        <v>310.92983549538616</v>
      </c>
      <c r="AQ61" s="1">
        <f t="shared" si="27"/>
        <v>58477.823808084475</v>
      </c>
      <c r="AR61" s="1">
        <f t="shared" si="27"/>
        <v>131176.3719933625</v>
      </c>
      <c r="AS61" s="1">
        <f t="shared" si="27"/>
        <v>13409.149742146119</v>
      </c>
      <c r="AT61" s="1">
        <f t="shared" si="27"/>
        <v>145751.53403319151</v>
      </c>
      <c r="AU61" s="1">
        <f t="shared" si="27"/>
        <v>4.0852553710196259E-3</v>
      </c>
      <c r="AV61" s="1">
        <f t="shared" si="27"/>
        <v>3636.801338899837</v>
      </c>
      <c r="AW61" s="1">
        <f t="shared" si="27"/>
        <v>0</v>
      </c>
      <c r="AX61" s="1">
        <f t="shared" si="27"/>
        <v>15635.773380296603</v>
      </c>
      <c r="AY61" s="1">
        <f t="shared" si="27"/>
        <v>3.7763984207267915</v>
      </c>
      <c r="AZ61" s="1">
        <f t="shared" si="27"/>
        <v>1.9115428393190886E-2</v>
      </c>
      <c r="BA61" s="1">
        <f t="shared" si="27"/>
        <v>3062.4965821696205</v>
      </c>
      <c r="BB61" s="1">
        <f t="shared" si="27"/>
        <v>4.1838103640603217</v>
      </c>
      <c r="BC61" s="1">
        <f t="shared" si="27"/>
        <v>0</v>
      </c>
      <c r="BD61" s="1">
        <f t="shared" si="27"/>
        <v>84.593451230783089</v>
      </c>
      <c r="BE61" s="1">
        <f t="shared" si="27"/>
        <v>10069.698355454115</v>
      </c>
      <c r="BF61" s="1">
        <f t="shared" si="27"/>
        <v>8820.9134819294704</v>
      </c>
      <c r="BG61" s="1">
        <f t="shared" ref="BG61:CB61" si="28">SUM(BG3:BG58)</f>
        <v>1248.7848735246369</v>
      </c>
      <c r="BH61" s="1">
        <f t="shared" si="28"/>
        <v>0</v>
      </c>
      <c r="BI61" s="1">
        <f t="shared" si="28"/>
        <v>0</v>
      </c>
      <c r="BJ61" s="1">
        <f t="shared" si="28"/>
        <v>2779.1687139278815</v>
      </c>
      <c r="BK61" s="1">
        <f t="shared" si="28"/>
        <v>0</v>
      </c>
      <c r="BL61" s="1">
        <f t="shared" si="28"/>
        <v>420.83339745570225</v>
      </c>
      <c r="BM61" s="1">
        <f t="shared" si="28"/>
        <v>186.18215074986213</v>
      </c>
      <c r="BN61" s="1">
        <f t="shared" si="28"/>
        <v>0.15356209791642481</v>
      </c>
      <c r="BO61" s="1">
        <f t="shared" si="28"/>
        <v>1684.1993956928168</v>
      </c>
      <c r="BP61" s="1">
        <f t="shared" si="28"/>
        <v>44.732789429963887</v>
      </c>
      <c r="BQ61" s="1">
        <f t="shared" si="28"/>
        <v>8.0860207299093531E-2</v>
      </c>
      <c r="BR61" s="1">
        <f t="shared" si="28"/>
        <v>595.22567120076712</v>
      </c>
      <c r="BS61" s="1">
        <f t="shared" si="28"/>
        <v>3.7298364633590327E-4</v>
      </c>
      <c r="BT61" s="1">
        <f t="shared" si="28"/>
        <v>17694.841748254297</v>
      </c>
      <c r="BU61" s="1">
        <f t="shared" si="28"/>
        <v>6956.8078819473412</v>
      </c>
      <c r="BV61" s="1">
        <f t="shared" si="28"/>
        <v>0</v>
      </c>
      <c r="BW61" s="1">
        <f t="shared" si="28"/>
        <v>0</v>
      </c>
      <c r="BX61" s="1">
        <f t="shared" si="28"/>
        <v>939.57867956777659</v>
      </c>
      <c r="BY61" s="1">
        <f t="shared" si="28"/>
        <v>0</v>
      </c>
      <c r="BZ61" s="1">
        <f t="shared" si="28"/>
        <v>256.3865552562587</v>
      </c>
      <c r="CA61" s="1">
        <f t="shared" si="28"/>
        <v>57965.842820369784</v>
      </c>
      <c r="CB61" s="1">
        <f t="shared" si="28"/>
        <v>1007.0530025156263</v>
      </c>
      <c r="CC61" s="1"/>
      <c r="CF61" s="79">
        <f>+(AB61-B61)/B61</f>
        <v>-3.8216251631233239E-2</v>
      </c>
      <c r="CG61" s="79"/>
      <c r="CH61" s="79">
        <f>+(AT61-D61)/D61</f>
        <v>-4.1724126530684955E-2</v>
      </c>
      <c r="CI61" s="79">
        <f t="shared" ref="CI61:CJ63" si="29">+(BE61-E61)/E61</f>
        <v>-4.236827107644444E-2</v>
      </c>
      <c r="CJ61" s="79">
        <f t="shared" si="29"/>
        <v>-4.4319504953822399E-2</v>
      </c>
      <c r="CK61" s="79">
        <f>+(BT61-G61)/G61</f>
        <v>-4.5255282148892746E-2</v>
      </c>
      <c r="CL61" s="79">
        <f>+(CA61-H61)/H61</f>
        <v>-4.4006466733400973E-2</v>
      </c>
      <c r="CM61" s="79"/>
      <c r="CN61" s="71">
        <f>+(AI61-K61)/K61</f>
        <v>5.3700539007595201E-2</v>
      </c>
      <c r="CO61" s="79"/>
      <c r="CP61" s="71">
        <f>+(AO61-L61)/L61</f>
        <v>6.3504448987171544E-2</v>
      </c>
      <c r="CQ61" s="79">
        <f>+(T61-M61)/M61</f>
        <v>-4.6037616849433305E-2</v>
      </c>
      <c r="CR61" s="79">
        <f>+(Z61-N61)/N61</f>
        <v>-4.5364250127909046E-2</v>
      </c>
      <c r="CS61" s="71">
        <f>+(AP61-O61)/O61</f>
        <v>-0.51491106308354306</v>
      </c>
    </row>
    <row r="62" spans="1:97" x14ac:dyDescent="0.25">
      <c r="A62" s="90" t="s">
        <v>56</v>
      </c>
      <c r="B62" s="91">
        <f>SUM(B2:B54)</f>
        <v>517268.37412635994</v>
      </c>
      <c r="C62" s="91">
        <f t="shared" ref="C62:O62" si="30">SUM(C2:C54)</f>
        <v>0</v>
      </c>
      <c r="D62" s="91">
        <f t="shared" si="30"/>
        <v>145794.75549816396</v>
      </c>
      <c r="E62" s="91">
        <f t="shared" si="30"/>
        <v>10055.079154292403</v>
      </c>
      <c r="F62" s="91">
        <f t="shared" si="30"/>
        <v>8806.433353093902</v>
      </c>
      <c r="G62" s="91">
        <f t="shared" si="30"/>
        <v>17694.229778009205</v>
      </c>
      <c r="H62" s="91">
        <f t="shared" si="30"/>
        <v>57943.113495775011</v>
      </c>
      <c r="I62" s="91">
        <f t="shared" si="30"/>
        <v>2216.252348314501</v>
      </c>
      <c r="J62" s="91">
        <f t="shared" si="30"/>
        <v>991.08360155180003</v>
      </c>
      <c r="K62" s="91">
        <f t="shared" si="30"/>
        <v>6411.9641825844001</v>
      </c>
      <c r="L62" s="91">
        <f t="shared" si="30"/>
        <v>925.39562250320046</v>
      </c>
      <c r="M62" s="91">
        <f t="shared" si="30"/>
        <v>1257.1559001272003</v>
      </c>
      <c r="N62" s="91">
        <f t="shared" si="30"/>
        <v>892.11917482180002</v>
      </c>
      <c r="O62" s="87">
        <f t="shared" si="30"/>
        <v>618.5876982161999</v>
      </c>
      <c r="S62" s="91">
        <f>SUM(S2:S54)</f>
        <v>211.21365874525566</v>
      </c>
      <c r="T62" s="91">
        <f t="shared" ref="T62:AC62" si="31">SUM(T2:T54)</f>
        <v>1255.395401563916</v>
      </c>
      <c r="U62" s="91">
        <f t="shared" si="31"/>
        <v>2490.6932558973531</v>
      </c>
      <c r="V62" s="91">
        <f t="shared" si="31"/>
        <v>2490.6932558973531</v>
      </c>
      <c r="W62" s="91">
        <f t="shared" si="31"/>
        <v>3387.4937096795406</v>
      </c>
      <c r="Y62" s="91">
        <f t="shared" si="31"/>
        <v>979.83513055891524</v>
      </c>
      <c r="Z62" s="91">
        <f t="shared" si="31"/>
        <v>890.87099648389585</v>
      </c>
      <c r="AA62" s="91">
        <f t="shared" si="31"/>
        <v>21.183253125482722</v>
      </c>
      <c r="AB62" s="91">
        <f t="shared" si="31"/>
        <v>516545.47434661718</v>
      </c>
      <c r="AC62" s="91">
        <f t="shared" si="31"/>
        <v>8896.8149895935767</v>
      </c>
      <c r="AD62" s="91">
        <f>SUM(AD2:AD54)</f>
        <v>304.20545020641703</v>
      </c>
      <c r="AE62" s="91">
        <f>SUM(AE2:AE54)</f>
        <v>2283.4571207185868</v>
      </c>
      <c r="AF62" s="91">
        <f>SUM(AF2:AF54)</f>
        <v>0</v>
      </c>
      <c r="AG62" s="91">
        <f t="shared" ref="AG62:BF62" si="32">SUM(AG2:AG54)</f>
        <v>0</v>
      </c>
      <c r="AH62" s="91">
        <f t="shared" si="32"/>
        <v>7071.3644628806815</v>
      </c>
      <c r="AI62" s="91">
        <f t="shared" si="32"/>
        <v>7071.3644628806815</v>
      </c>
      <c r="AJ62" s="91">
        <f t="shared" si="32"/>
        <v>1164.7232277748078</v>
      </c>
      <c r="AK62" s="91">
        <f t="shared" si="32"/>
        <v>2490.353181913692</v>
      </c>
      <c r="AL62" s="91">
        <f t="shared" si="32"/>
        <v>0.86458867125777739</v>
      </c>
      <c r="AM62" s="91">
        <f t="shared" si="32"/>
        <v>5937.173250641149</v>
      </c>
      <c r="AN62" s="91">
        <f t="shared" si="32"/>
        <v>4.0019097659561114</v>
      </c>
      <c r="AO62" s="91">
        <f t="shared" si="32"/>
        <v>1030.3665026554831</v>
      </c>
      <c r="AP62" s="91">
        <f t="shared" si="32"/>
        <v>310.37274271418522</v>
      </c>
      <c r="AQ62" s="91">
        <f t="shared" si="32"/>
        <v>58373.121088793479</v>
      </c>
      <c r="AR62" s="91">
        <f t="shared" si="32"/>
        <v>131031.35162967483</v>
      </c>
      <c r="AS62" s="91">
        <f t="shared" si="32"/>
        <v>13394.325446723906</v>
      </c>
      <c r="AT62" s="91">
        <f t="shared" si="32"/>
        <v>145590.4003041735</v>
      </c>
      <c r="AU62" s="91">
        <f t="shared" si="32"/>
        <v>4.0778266710817636E-3</v>
      </c>
      <c r="AV62" s="91">
        <f t="shared" si="32"/>
        <v>3630.2872995924631</v>
      </c>
      <c r="AW62" s="91">
        <f t="shared" si="32"/>
        <v>0</v>
      </c>
      <c r="AX62" s="91">
        <f t="shared" si="32"/>
        <v>15607.810318260557</v>
      </c>
      <c r="AY62" s="91">
        <f t="shared" si="32"/>
        <v>3.7652137953196254</v>
      </c>
      <c r="AZ62" s="91">
        <f t="shared" si="32"/>
        <v>1.9081346783596371E-2</v>
      </c>
      <c r="BA62" s="91">
        <f t="shared" si="32"/>
        <v>3053.449527346183</v>
      </c>
      <c r="BB62" s="91">
        <f t="shared" si="32"/>
        <v>4.1713563643799922</v>
      </c>
      <c r="BC62" s="91">
        <f t="shared" si="32"/>
        <v>0</v>
      </c>
      <c r="BD62" s="91">
        <f t="shared" si="32"/>
        <v>84.34088038316105</v>
      </c>
      <c r="BE62" s="91">
        <f t="shared" si="32"/>
        <v>10041.676902559289</v>
      </c>
      <c r="BF62" s="91">
        <f t="shared" si="32"/>
        <v>8794.773193433306</v>
      </c>
      <c r="BG62" s="91">
        <f t="shared" ref="BG62:CB62" si="33">SUM(BG2:BG54)</f>
        <v>1246.903709125975</v>
      </c>
      <c r="BH62" s="91">
        <f t="shared" si="33"/>
        <v>0</v>
      </c>
      <c r="BI62" s="91">
        <f t="shared" si="33"/>
        <v>0</v>
      </c>
      <c r="BJ62" s="91">
        <f t="shared" si="33"/>
        <v>2770.8950708231123</v>
      </c>
      <c r="BK62" s="91">
        <f t="shared" si="33"/>
        <v>0</v>
      </c>
      <c r="BL62" s="91">
        <f t="shared" si="33"/>
        <v>419.59187193995848</v>
      </c>
      <c r="BM62" s="91">
        <f t="shared" si="33"/>
        <v>185.62625581002075</v>
      </c>
      <c r="BN62" s="91">
        <f t="shared" si="33"/>
        <v>0.15329082552104789</v>
      </c>
      <c r="BO62" s="91">
        <f t="shared" si="33"/>
        <v>1679.2307064519232</v>
      </c>
      <c r="BP62" s="91">
        <f t="shared" si="33"/>
        <v>44.652644335443497</v>
      </c>
      <c r="BQ62" s="91">
        <f t="shared" si="33"/>
        <v>8.0720357050574218E-2</v>
      </c>
      <c r="BR62" s="91">
        <f t="shared" si="33"/>
        <v>593.4488456712445</v>
      </c>
      <c r="BS62" s="91">
        <f t="shared" si="33"/>
        <v>3.7231865302141945E-4</v>
      </c>
      <c r="BT62" s="91">
        <f t="shared" si="33"/>
        <v>17669.452579592118</v>
      </c>
      <c r="BU62" s="91">
        <f t="shared" si="33"/>
        <v>6944.370438962791</v>
      </c>
      <c r="BV62" s="91">
        <f t="shared" si="33"/>
        <v>0</v>
      </c>
      <c r="BW62" s="91">
        <f t="shared" si="33"/>
        <v>0</v>
      </c>
      <c r="BX62" s="91">
        <f t="shared" si="33"/>
        <v>937.89847296416519</v>
      </c>
      <c r="BY62" s="91">
        <f t="shared" si="33"/>
        <v>0</v>
      </c>
      <c r="BZ62" s="91">
        <f t="shared" si="33"/>
        <v>255.92876575740456</v>
      </c>
      <c r="CA62" s="91">
        <f t="shared" si="33"/>
        <v>57862.056849261353</v>
      </c>
      <c r="CB62" s="91">
        <f t="shared" si="33"/>
        <v>1005.2536553200852</v>
      </c>
      <c r="CF62" s="79">
        <f>+(AB62-B62)/B62</f>
        <v>-1.3975333036041482E-3</v>
      </c>
      <c r="CG62" s="79"/>
      <c r="CH62" s="79">
        <f>+(AT62-D62)/D62</f>
        <v>-1.401663546073376E-3</v>
      </c>
      <c r="CI62" s="79">
        <f t="shared" si="29"/>
        <v>-1.332883762271809E-3</v>
      </c>
      <c r="CJ62" s="79">
        <f t="shared" si="29"/>
        <v>-1.3240501793497993E-3</v>
      </c>
      <c r="CK62" s="79">
        <f>+(BT62-G62)/G62</f>
        <v>-1.4002982174381186E-3</v>
      </c>
      <c r="CL62" s="79">
        <f>+(CA62-H62)/H62</f>
        <v>-1.3989004322242434E-3</v>
      </c>
      <c r="CM62" s="79"/>
      <c r="CN62" s="71">
        <f>+(AI62-K62)/K62</f>
        <v>0.10283904612057644</v>
      </c>
      <c r="CO62" s="79"/>
      <c r="CP62" s="71">
        <f>+(AO62-L62)/L62</f>
        <v>0.11343351708141416</v>
      </c>
      <c r="CQ62" s="79">
        <f>+(T62-M62)/M62</f>
        <v>-1.4003820553251539E-3</v>
      </c>
      <c r="CR62" s="79">
        <f>+(Z62-N62)/N62</f>
        <v>-1.399116141801892E-3</v>
      </c>
      <c r="CS62" s="71">
        <f>+(AP62-O62)/O62</f>
        <v>-0.49825587607190308</v>
      </c>
    </row>
    <row r="63" spans="1:97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379676.45440048998</v>
      </c>
      <c r="C63" s="91">
        <f t="shared" ref="C63:O63" si="34">+C3+C5+C8+C9+C11+C12+C14+C15+C16+C17+C18+C19+C20+C21+C22+C23+C24+C25+C26+C28+C30+C31+C33+C34+C35+C36+C37+C39+C40+C41+C42+C43+C44+C46+C47+C49+C50+C10</f>
        <v>0</v>
      </c>
      <c r="D63" s="91">
        <f t="shared" si="34"/>
        <v>112745.930890378</v>
      </c>
      <c r="E63" s="91">
        <f t="shared" si="34"/>
        <v>7519.703477220999</v>
      </c>
      <c r="F63" s="91">
        <f t="shared" si="34"/>
        <v>6629.2295486809999</v>
      </c>
      <c r="G63" s="91">
        <f t="shared" si="34"/>
        <v>13328.933942241001</v>
      </c>
      <c r="H63" s="91">
        <f t="shared" si="34"/>
        <v>44502.948934954009</v>
      </c>
      <c r="I63" s="91">
        <f t="shared" si="34"/>
        <v>1711.9369429315002</v>
      </c>
      <c r="J63" s="91">
        <f t="shared" si="34"/>
        <v>758.09520570580014</v>
      </c>
      <c r="K63" s="91">
        <f t="shared" si="34"/>
        <v>4951.2308009876997</v>
      </c>
      <c r="L63" s="91">
        <f t="shared" si="34"/>
        <v>715.44130014020016</v>
      </c>
      <c r="M63" s="91">
        <f t="shared" si="34"/>
        <v>971.81906592120004</v>
      </c>
      <c r="N63" s="91">
        <f t="shared" si="34"/>
        <v>687.90042239730008</v>
      </c>
      <c r="O63" s="91">
        <f t="shared" si="34"/>
        <v>455.53319066850003</v>
      </c>
      <c r="S63" s="91">
        <f>+S3+S5+S8+S9+S11+S12+S14+S15+S16+S17+S18+S19+S20+S21+S22+S23+S24+S25+S26+S28+S30+S31+S33+S34+S35+S36+S37+S39+S40+S41+S42+S43+S44+S46+S47+S49+S50+S10</f>
        <v>162.36845435492003</v>
      </c>
      <c r="T63" s="91">
        <f t="shared" ref="T63:AC63" si="35">+T3+T5+T8+T9+T11+T12+T14+T15+T16+T17+T18+T19+T20+T21+T22+T23+T24+T25+T26+T28+T30+T31+T33+T34+T35+T36+T37+T39+T40+T41+T42+T43+T44+T46+T47+T49+T50+T10</f>
        <v>970.44316560935988</v>
      </c>
      <c r="U63" s="91">
        <f t="shared" si="35"/>
        <v>1912.9088130112393</v>
      </c>
      <c r="V63" s="91">
        <f t="shared" si="35"/>
        <v>1912.9088130112393</v>
      </c>
      <c r="W63" s="91">
        <f t="shared" si="35"/>
        <v>2602.7351818124348</v>
      </c>
      <c r="Y63" s="91">
        <f t="shared" si="35"/>
        <v>752.58537860562831</v>
      </c>
      <c r="Z63" s="91">
        <f t="shared" si="35"/>
        <v>686.92695599234901</v>
      </c>
      <c r="AA63" s="91">
        <f t="shared" si="35"/>
        <v>15.532982495232053</v>
      </c>
      <c r="AB63" s="91">
        <f t="shared" si="35"/>
        <v>379138.95157461736</v>
      </c>
      <c r="AC63" s="91">
        <f t="shared" si="35"/>
        <v>6837.6407242838623</v>
      </c>
      <c r="AD63" s="91">
        <f>+AD3+AD5+AD8+AD9+AD11+AD12+AD14+AD15+AD16+AD17+AD18+AD19+AD20+AD21+AD22+AD23+AD24+AD25+AD26+AD28+AD30+AD31+AD33+AD34+AD35+AD36+AD37+AD39+AD40+AD41+AD42+AD43+AD44+AD46+AD47+AD49+AD50+AD10</f>
        <v>233.64335259108461</v>
      </c>
      <c r="AE63" s="91">
        <f>+AE3+AE5+AE8+AE9+AE11+AE12+AE14+AE15+AE16+AE17+AE18+AE19+AE20+AE21+AE22+AE23+AE24+AE25+AE26+AE28+AE30+AE31+AE33+AE34+AE35+AE36+AE37+AE39+AE40+AE41+AE42+AE43+AE44+AE46+AE47+AE49+AE50+AE10</f>
        <v>1754.3737584930554</v>
      </c>
      <c r="AF63" s="91">
        <f>+AF3+AF5+AF8+AF9+AF11+AF12+AF14+AF15+AF16+AF17+AF18+AF19+AF20+AF21+AF22+AF23+AF24+AF25+AF26+AF28+AF30+AF31+AF33+AF34+AF35+AF36+AF37+AF39+AF40+AF41+AF42+AF43+AF44+AF46+AF47+AF49+AF50+AF10</f>
        <v>0</v>
      </c>
      <c r="AG63" s="91">
        <f t="shared" ref="AG63:BF63" si="36">+AG3+AG5+AG8+AG9+AG11+AG12+AG14+AG15+AG16+AG17+AG18+AG19+AG20+AG21+AG22+AG23+AG24+AG25+AG26+AG28+AG30+AG31+AG33+AG34+AG35+AG36+AG37+AG39+AG40+AG41+AG42+AG43+AG44+AG46+AG47+AG49+AG50+AG10</f>
        <v>0</v>
      </c>
      <c r="AH63" s="91">
        <f t="shared" si="36"/>
        <v>5435.0894857279609</v>
      </c>
      <c r="AI63" s="91">
        <f t="shared" si="36"/>
        <v>5435.0894857279609</v>
      </c>
      <c r="AJ63" s="91">
        <f t="shared" si="36"/>
        <v>900.68985517013778</v>
      </c>
      <c r="AK63" s="91">
        <f t="shared" si="36"/>
        <v>1912.8584232702854</v>
      </c>
      <c r="AL63" s="91">
        <f t="shared" si="36"/>
        <v>0.63397409083352751</v>
      </c>
      <c r="AM63" s="91">
        <f t="shared" si="36"/>
        <v>4563.0683854268973</v>
      </c>
      <c r="AN63" s="91">
        <f t="shared" si="36"/>
        <v>2.9224721822947353</v>
      </c>
      <c r="AO63" s="91">
        <f t="shared" si="36"/>
        <v>792.08441214818981</v>
      </c>
      <c r="AP63" s="91">
        <f t="shared" si="36"/>
        <v>238.56967023789193</v>
      </c>
      <c r="AQ63" s="91">
        <f t="shared" si="36"/>
        <v>44832.642110877197</v>
      </c>
      <c r="AR63" s="91">
        <f t="shared" si="36"/>
        <v>101327.56960837801</v>
      </c>
      <c r="AS63" s="91">
        <f t="shared" si="36"/>
        <v>10357.935823112864</v>
      </c>
      <c r="AT63" s="91">
        <f t="shared" si="36"/>
        <v>112586.19528666094</v>
      </c>
      <c r="AU63" s="91">
        <f t="shared" si="36"/>
        <v>2.9779109352388797E-3</v>
      </c>
      <c r="AV63" s="91">
        <f t="shared" si="36"/>
        <v>2789.5296564986102</v>
      </c>
      <c r="AW63" s="91">
        <f t="shared" si="36"/>
        <v>0</v>
      </c>
      <c r="AX63" s="91">
        <f t="shared" si="36"/>
        <v>11974.801886043753</v>
      </c>
      <c r="AY63" s="91">
        <f t="shared" si="36"/>
        <v>2.8345364050492847</v>
      </c>
      <c r="AZ63" s="91">
        <f t="shared" si="36"/>
        <v>1.4279600839805884E-2</v>
      </c>
      <c r="BA63" s="91">
        <f t="shared" si="36"/>
        <v>2298.8656857434239</v>
      </c>
      <c r="BB63" s="91">
        <f t="shared" si="36"/>
        <v>3.1410185681328113</v>
      </c>
      <c r="BC63" s="91">
        <f t="shared" si="36"/>
        <v>0</v>
      </c>
      <c r="BD63" s="91">
        <f t="shared" si="36"/>
        <v>63.515600171781891</v>
      </c>
      <c r="BE63" s="91">
        <f t="shared" si="36"/>
        <v>7509.5524073159795</v>
      </c>
      <c r="BF63" s="91">
        <f t="shared" si="36"/>
        <v>6620.3384239375573</v>
      </c>
      <c r="BG63" s="91">
        <f t="shared" ref="BG63:CB63" si="37">+BG3+BG5+BG8+BG9+BG11+BG12+BG14+BG15+BG16+BG17+BG18+BG19+BG20+BG21+BG22+BG23+BG24+BG25+BG26+BG28+BG30+BG31+BG33+BG34+BG35+BG36+BG37+BG39+BG40+BG41+BG42+BG43+BG44+BG46+BG47+BG49+BG50+BG10</f>
        <v>889.21398337841583</v>
      </c>
      <c r="BH63" s="91">
        <f t="shared" si="37"/>
        <v>0</v>
      </c>
      <c r="BI63" s="91">
        <f t="shared" si="37"/>
        <v>0</v>
      </c>
      <c r="BJ63" s="91">
        <f t="shared" si="37"/>
        <v>2086.0321401739084</v>
      </c>
      <c r="BK63" s="91">
        <f t="shared" si="37"/>
        <v>0</v>
      </c>
      <c r="BL63" s="91">
        <f t="shared" si="37"/>
        <v>315.68170032951537</v>
      </c>
      <c r="BM63" s="91">
        <f t="shared" si="37"/>
        <v>139.79182497765484</v>
      </c>
      <c r="BN63" s="91">
        <f t="shared" si="37"/>
        <v>0.11325225415920999</v>
      </c>
      <c r="BO63" s="91">
        <f t="shared" si="37"/>
        <v>1263.3769147202479</v>
      </c>
      <c r="BP63" s="91">
        <f t="shared" si="37"/>
        <v>34.326289828581118</v>
      </c>
      <c r="BQ63" s="91">
        <f t="shared" si="37"/>
        <v>5.7898490359706373E-2</v>
      </c>
      <c r="BR63" s="91">
        <f t="shared" si="37"/>
        <v>446.91329387629662</v>
      </c>
      <c r="BS63" s="91">
        <f t="shared" si="37"/>
        <v>2.7862619286835494E-4</v>
      </c>
      <c r="BT63" s="91">
        <f t="shared" si="37"/>
        <v>13310.051517313337</v>
      </c>
      <c r="BU63" s="91">
        <f t="shared" si="37"/>
        <v>5327.0736780090765</v>
      </c>
      <c r="BV63" s="91">
        <f t="shared" si="37"/>
        <v>0</v>
      </c>
      <c r="BW63" s="91">
        <f t="shared" si="37"/>
        <v>0</v>
      </c>
      <c r="BX63" s="91">
        <f t="shared" si="37"/>
        <v>719.13712360498243</v>
      </c>
      <c r="BY63" s="91">
        <f t="shared" si="37"/>
        <v>0</v>
      </c>
      <c r="BZ63" s="91">
        <f t="shared" si="37"/>
        <v>195.16967815310429</v>
      </c>
      <c r="CA63" s="91">
        <f t="shared" si="37"/>
        <v>44439.97283589562</v>
      </c>
      <c r="CB63" s="91">
        <f t="shared" si="37"/>
        <v>770.41733565992513</v>
      </c>
      <c r="CF63" s="79">
        <f>+(AB63-B63)/B63</f>
        <v>-1.4156864868571889E-3</v>
      </c>
      <c r="CG63" s="79"/>
      <c r="CH63" s="79">
        <f>+(AT63-D63)/D63</f>
        <v>-1.4167748889525613E-3</v>
      </c>
      <c r="CI63" s="79">
        <f t="shared" si="29"/>
        <v>-1.3499295465266132E-3</v>
      </c>
      <c r="CJ63" s="79">
        <f t="shared" si="29"/>
        <v>-1.3412003126685519E-3</v>
      </c>
      <c r="CK63" s="79">
        <f>+(BT63-G63)/G63</f>
        <v>-1.4166492991478747E-3</v>
      </c>
      <c r="CL63" s="79">
        <f>+(CA63-H63)/H63</f>
        <v>-1.41509946117134E-3</v>
      </c>
      <c r="CM63" s="79"/>
      <c r="CN63" s="71">
        <f>+(AI63-K63)/K63</f>
        <v>9.772493026253963E-2</v>
      </c>
      <c r="CO63" s="79"/>
      <c r="CP63" s="71">
        <f>+(AO63-L63)/L63</f>
        <v>0.10712704451500134</v>
      </c>
      <c r="CQ63" s="79">
        <f>+(T63-M63)/M63</f>
        <v>-1.4157988457819781E-3</v>
      </c>
      <c r="CR63" s="79">
        <f>+(Z63-N63)/N63</f>
        <v>-1.4151269184551226E-3</v>
      </c>
      <c r="CS63" s="71">
        <f>+(AP63-O63)/O63</f>
        <v>-0.47628476887098331</v>
      </c>
    </row>
    <row r="64" spans="1:97" x14ac:dyDescent="0.25">
      <c r="B64" s="91"/>
    </row>
    <row r="66" spans="2:15" x14ac:dyDescent="0.25">
      <c r="B66" s="90" t="s">
        <v>59</v>
      </c>
      <c r="C66" s="90" t="s">
        <v>57</v>
      </c>
      <c r="D66" s="90" t="s">
        <v>60</v>
      </c>
      <c r="E66" s="90" t="s">
        <v>342</v>
      </c>
      <c r="F66" s="90" t="s">
        <v>343</v>
      </c>
      <c r="G66" s="90" t="s">
        <v>61</v>
      </c>
      <c r="H66" s="90" t="s">
        <v>62</v>
      </c>
      <c r="I66" s="90">
        <v>75070</v>
      </c>
      <c r="J66" s="90">
        <v>71432</v>
      </c>
      <c r="K66" s="90">
        <v>50000</v>
      </c>
    </row>
    <row r="67" spans="2:15" x14ac:dyDescent="0.25">
      <c r="B67" s="90">
        <v>295.423</v>
      </c>
      <c r="C67" s="90">
        <v>0</v>
      </c>
      <c r="D67" s="90">
        <v>224</v>
      </c>
      <c r="E67" s="90">
        <v>126.53700000000001</v>
      </c>
      <c r="F67" s="90">
        <v>37</v>
      </c>
      <c r="G67" s="59">
        <v>2</v>
      </c>
      <c r="H67" s="90">
        <v>295</v>
      </c>
      <c r="I67" s="90">
        <v>3.22011</v>
      </c>
      <c r="J67" s="59">
        <v>0.177253999999999</v>
      </c>
      <c r="K67" s="59">
        <v>0.38405</v>
      </c>
    </row>
    <row r="69" spans="2:15" x14ac:dyDescent="0.25">
      <c r="B69" s="91">
        <f>B16-B67</f>
        <v>3275.0526336000003</v>
      </c>
      <c r="C69" s="91">
        <f t="shared" ref="C69:K69" si="38">C16-C67</f>
        <v>0</v>
      </c>
      <c r="D69" s="91">
        <f t="shared" si="38"/>
        <v>172.65435537000002</v>
      </c>
      <c r="E69" s="91">
        <f t="shared" si="38"/>
        <v>-51.565039443000003</v>
      </c>
      <c r="F69" s="91">
        <f t="shared" si="38"/>
        <v>24.347987836000001</v>
      </c>
      <c r="G69" s="91">
        <f t="shared" si="38"/>
        <v>53.852130690999999</v>
      </c>
      <c r="H69" s="91">
        <f t="shared" si="38"/>
        <v>-89.686721750000004</v>
      </c>
      <c r="I69" s="91">
        <f t="shared" si="38"/>
        <v>4.1020929997</v>
      </c>
      <c r="J69" s="91">
        <f t="shared" si="38"/>
        <v>3.9835363891000006</v>
      </c>
      <c r="K69" s="91">
        <f t="shared" si="38"/>
        <v>21.011208389</v>
      </c>
      <c r="L69" s="91"/>
      <c r="M69" s="89"/>
      <c r="N69" s="89"/>
      <c r="O69" s="8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65"/>
  <sheetViews>
    <sheetView zoomScale="85" zoomScaleNormal="85" workbookViewId="0">
      <pane xSplit="1" ySplit="2" topLeftCell="B42" activePane="bottomRight" state="frozen"/>
      <selection activeCell="A30" sqref="A30"/>
      <selection pane="topRight" activeCell="A30" sqref="A30"/>
      <selection pane="bottomLeft" activeCell="A30" sqref="A30"/>
      <selection pane="bottomRight" activeCell="B3" sqref="B3"/>
    </sheetView>
  </sheetViews>
  <sheetFormatPr defaultColWidth="9.140625" defaultRowHeight="15" x14ac:dyDescent="0.25"/>
  <cols>
    <col min="1" max="1" width="19.7109375" style="27" customWidth="1"/>
    <col min="2" max="2" width="12.140625" style="27" customWidth="1"/>
    <col min="3" max="3" width="12.5703125" style="27" customWidth="1"/>
    <col min="4" max="5" width="9.140625" style="27"/>
    <col min="6" max="6" width="15.42578125" style="27" bestFit="1" customWidth="1"/>
    <col min="7" max="27" width="12" style="25" bestFit="1" customWidth="1"/>
    <col min="28" max="28" width="12" style="25" customWidth="1"/>
    <col min="29" max="30" width="9.140625" style="25"/>
    <col min="31" max="31" width="12" style="25" customWidth="1"/>
    <col min="32" max="55" width="9.140625" style="25"/>
    <col min="56" max="56" width="10.85546875" style="25" bestFit="1" customWidth="1"/>
    <col min="57" max="57" width="9.85546875" style="25" bestFit="1" customWidth="1"/>
    <col min="58" max="16384" width="9.140625" style="27"/>
  </cols>
  <sheetData>
    <row r="1" spans="1:65" x14ac:dyDescent="0.25">
      <c r="B1" s="27" t="s">
        <v>503</v>
      </c>
      <c r="F1" s="27" t="s">
        <v>506</v>
      </c>
      <c r="AH1" s="25" t="s">
        <v>507</v>
      </c>
      <c r="BG1" s="27" t="s">
        <v>333</v>
      </c>
      <c r="BJ1" s="27" t="s">
        <v>471</v>
      </c>
    </row>
    <row r="2" spans="1:65" x14ac:dyDescent="0.25">
      <c r="A2" s="27" t="s">
        <v>52</v>
      </c>
      <c r="B2" s="27" t="s">
        <v>304</v>
      </c>
      <c r="C2" s="27" t="s">
        <v>305</v>
      </c>
      <c r="D2" s="27" t="s">
        <v>236</v>
      </c>
      <c r="F2" s="27" t="s">
        <v>226</v>
      </c>
      <c r="G2" s="27" t="s">
        <v>149</v>
      </c>
      <c r="H2" s="27" t="s">
        <v>151</v>
      </c>
      <c r="I2" s="27" t="s">
        <v>152</v>
      </c>
      <c r="J2" s="27" t="s">
        <v>153</v>
      </c>
      <c r="K2" s="27" t="s">
        <v>154</v>
      </c>
      <c r="L2" s="27" t="s">
        <v>155</v>
      </c>
      <c r="M2" s="27" t="s">
        <v>156</v>
      </c>
      <c r="N2" s="27" t="s">
        <v>54</v>
      </c>
      <c r="O2" s="27" t="s">
        <v>53</v>
      </c>
      <c r="P2" s="27" t="s">
        <v>157</v>
      </c>
      <c r="Q2" s="27" t="s">
        <v>158</v>
      </c>
      <c r="R2" s="27" t="s">
        <v>159</v>
      </c>
      <c r="S2" s="27" t="s">
        <v>160</v>
      </c>
      <c r="T2" s="27" t="s">
        <v>161</v>
      </c>
      <c r="U2" s="27" t="s">
        <v>162</v>
      </c>
      <c r="V2" s="27" t="s">
        <v>163</v>
      </c>
      <c r="W2" s="27" t="s">
        <v>164</v>
      </c>
      <c r="X2" s="27" t="s">
        <v>165</v>
      </c>
      <c r="Y2" s="27" t="s">
        <v>166</v>
      </c>
      <c r="Z2" s="27" t="s">
        <v>167</v>
      </c>
      <c r="AA2" s="27" t="s">
        <v>168</v>
      </c>
      <c r="AB2" s="27"/>
      <c r="AC2" s="25" t="s">
        <v>54</v>
      </c>
      <c r="AD2" s="25" t="s">
        <v>53</v>
      </c>
      <c r="AE2" s="27"/>
      <c r="AF2" s="25" t="s">
        <v>306</v>
      </c>
      <c r="AG2" s="25" t="s">
        <v>177</v>
      </c>
      <c r="AH2" s="25" t="s">
        <v>149</v>
      </c>
      <c r="AI2" s="25" t="s">
        <v>151</v>
      </c>
      <c r="AJ2" s="25" t="s">
        <v>152</v>
      </c>
      <c r="AK2" s="25" t="s">
        <v>153</v>
      </c>
      <c r="AL2" s="25" t="s">
        <v>154</v>
      </c>
      <c r="AM2" s="25" t="s">
        <v>155</v>
      </c>
      <c r="AN2" s="25" t="s">
        <v>156</v>
      </c>
      <c r="AO2" s="25" t="s">
        <v>157</v>
      </c>
      <c r="AP2" s="25" t="s">
        <v>158</v>
      </c>
      <c r="AQ2" s="25" t="s">
        <v>159</v>
      </c>
      <c r="AR2" s="25" t="s">
        <v>160</v>
      </c>
      <c r="AS2" s="25" t="s">
        <v>161</v>
      </c>
      <c r="AT2" s="25" t="s">
        <v>162</v>
      </c>
      <c r="AU2" s="25" t="s">
        <v>163</v>
      </c>
      <c r="AV2" s="25" t="s">
        <v>164</v>
      </c>
      <c r="AW2" s="25" t="s">
        <v>165</v>
      </c>
      <c r="AX2" s="25" t="s">
        <v>166</v>
      </c>
      <c r="AY2" s="25" t="s">
        <v>167</v>
      </c>
      <c r="AZ2" s="25" t="s">
        <v>168</v>
      </c>
      <c r="BA2" s="25" t="s">
        <v>54</v>
      </c>
      <c r="BB2" s="25" t="s">
        <v>53</v>
      </c>
      <c r="BD2" s="25" t="s">
        <v>54</v>
      </c>
      <c r="BE2" s="25" t="s">
        <v>53</v>
      </c>
      <c r="BG2" s="25" t="s">
        <v>54</v>
      </c>
      <c r="BH2" s="25" t="s">
        <v>53</v>
      </c>
      <c r="BJ2" s="91" t="s">
        <v>54</v>
      </c>
      <c r="BK2" s="91" t="s">
        <v>53</v>
      </c>
    </row>
    <row r="3" spans="1:65" x14ac:dyDescent="0.25">
      <c r="A3" s="27" t="s">
        <v>0</v>
      </c>
      <c r="B3" s="25">
        <v>306418.29081999999</v>
      </c>
      <c r="C3" s="25">
        <v>42067.379098999998</v>
      </c>
      <c r="D3" s="27" t="s">
        <v>237</v>
      </c>
      <c r="F3" s="27" t="s">
        <v>0</v>
      </c>
      <c r="G3" s="25">
        <v>2133.8964708411099</v>
      </c>
      <c r="H3" s="25">
        <v>2278.6604850168301</v>
      </c>
      <c r="I3" s="25">
        <v>74.242145615282396</v>
      </c>
      <c r="J3" s="25">
        <v>319.343902952539</v>
      </c>
      <c r="K3" s="25">
        <v>1724.0968396743699</v>
      </c>
      <c r="L3" s="25">
        <v>126.88878068971501</v>
      </c>
      <c r="M3" s="25">
        <v>715.36933921967398</v>
      </c>
      <c r="N3" s="25">
        <v>308389.277741133</v>
      </c>
      <c r="O3" s="25">
        <v>42308.608205812401</v>
      </c>
      <c r="P3" s="25">
        <v>266080.66953532002</v>
      </c>
      <c r="Q3" s="25">
        <v>220.82530850928899</v>
      </c>
      <c r="R3" s="25">
        <v>44.084696726687497</v>
      </c>
      <c r="S3" s="25">
        <v>22072.9486336304</v>
      </c>
      <c r="T3" s="25">
        <v>65.815506748899097</v>
      </c>
      <c r="U3" s="25">
        <v>1416.77720398816</v>
      </c>
      <c r="V3" s="25">
        <v>132.65904486956899</v>
      </c>
      <c r="W3" s="25">
        <v>339.42470047454401</v>
      </c>
      <c r="X3" s="25">
        <v>3542.9639740516</v>
      </c>
      <c r="Y3" s="25">
        <v>6557.0693759266196</v>
      </c>
      <c r="Z3" s="25">
        <v>395.98994956927203</v>
      </c>
      <c r="AA3" s="25">
        <v>147.55184730788099</v>
      </c>
      <c r="AB3" s="27"/>
      <c r="AC3" s="49">
        <f>(N3-B3)/(B3+1E-50)</f>
        <v>6.4323409541202263E-3</v>
      </c>
      <c r="AD3" s="49">
        <f>(O3-C3)/(C3+1E-50)</f>
        <v>5.7343507482294645E-3</v>
      </c>
      <c r="AE3" s="27"/>
      <c r="AF3" s="25">
        <v>1</v>
      </c>
      <c r="AG3" s="25" t="s">
        <v>0</v>
      </c>
      <c r="AH3" s="25">
        <v>658.17075018876096</v>
      </c>
      <c r="AI3" s="25">
        <v>697.22889870264498</v>
      </c>
      <c r="AJ3" s="25">
        <v>22.853169149333301</v>
      </c>
      <c r="AK3" s="25">
        <v>100.007214774231</v>
      </c>
      <c r="AL3" s="25">
        <v>529.62011355773097</v>
      </c>
      <c r="AM3" s="25">
        <v>39.887779508568599</v>
      </c>
      <c r="AN3" s="25">
        <v>220.639673688616</v>
      </c>
      <c r="AO3" s="25">
        <v>81639.942735289704</v>
      </c>
      <c r="AP3" s="25">
        <v>66.279239291087293</v>
      </c>
      <c r="AQ3" s="25">
        <v>13.5492347351696</v>
      </c>
      <c r="AR3" s="25">
        <v>6774.3120195767497</v>
      </c>
      <c r="AS3" s="25">
        <v>20.436773486442998</v>
      </c>
      <c r="AT3" s="25">
        <v>438.59894480597501</v>
      </c>
      <c r="AU3" s="25">
        <v>42.617922303590099</v>
      </c>
      <c r="AV3" s="25">
        <v>109.38033063394199</v>
      </c>
      <c r="AW3" s="25">
        <v>1096.8064568014399</v>
      </c>
      <c r="AX3" s="25">
        <v>2017.1984222931701</v>
      </c>
      <c r="AY3" s="25">
        <v>123.5629013647</v>
      </c>
      <c r="AZ3" s="25">
        <v>45.3796165108689</v>
      </c>
      <c r="BA3" s="25">
        <f t="shared" ref="BA3:BA51" si="0">BB3+AO3</f>
        <v>94656.472196662711</v>
      </c>
      <c r="BB3" s="25">
        <f>SUM(AH3:AZ3)-AO3</f>
        <v>13016.529461373008</v>
      </c>
      <c r="BD3" s="25">
        <f t="shared" ref="BD3:BE34" si="1">BA3-B3</f>
        <v>-211761.81862333728</v>
      </c>
      <c r="BE3" s="25">
        <f t="shared" si="1"/>
        <v>-29050.84963762699</v>
      </c>
      <c r="BG3" s="22">
        <f>BA3/N3</f>
        <v>0.30693827259493406</v>
      </c>
      <c r="BH3" s="22">
        <f>BB3/O3</f>
        <v>0.30765676332469816</v>
      </c>
      <c r="BJ3" s="79">
        <v>0.30336272486578425</v>
      </c>
      <c r="BK3" s="79">
        <v>0.30379139991726123</v>
      </c>
      <c r="BL3" s="79"/>
      <c r="BM3" s="79"/>
    </row>
    <row r="4" spans="1:65" x14ac:dyDescent="0.25">
      <c r="A4" s="27" t="s">
        <v>2</v>
      </c>
      <c r="B4" s="25">
        <v>183919.55658999999</v>
      </c>
      <c r="C4" s="25">
        <v>25024.71067</v>
      </c>
      <c r="F4" s="27" t="s">
        <v>2</v>
      </c>
      <c r="G4" s="25">
        <v>1423.7601356944799</v>
      </c>
      <c r="H4" s="25">
        <v>1157.76986116393</v>
      </c>
      <c r="I4" s="25">
        <v>47.946665773794798</v>
      </c>
      <c r="J4" s="25">
        <v>165.059648473023</v>
      </c>
      <c r="K4" s="25">
        <v>955.44590662323606</v>
      </c>
      <c r="L4" s="25">
        <v>71.864938132795402</v>
      </c>
      <c r="M4" s="25">
        <v>414.09030737941998</v>
      </c>
      <c r="N4" s="25">
        <v>183995.90461491299</v>
      </c>
      <c r="O4" s="25">
        <v>25033.59629478</v>
      </c>
      <c r="P4" s="25">
        <v>158962.30832013299</v>
      </c>
      <c r="Q4" s="25">
        <v>105.543538859218</v>
      </c>
      <c r="R4" s="25">
        <v>27.221842589989901</v>
      </c>
      <c r="S4" s="25">
        <v>13556.6307524925</v>
      </c>
      <c r="T4" s="25">
        <v>56.865457662990401</v>
      </c>
      <c r="U4" s="25">
        <v>691.84630643143203</v>
      </c>
      <c r="V4" s="25">
        <v>79.5829431703566</v>
      </c>
      <c r="W4" s="25">
        <v>208.64411845433901</v>
      </c>
      <c r="X4" s="25">
        <v>1730.0015193152401</v>
      </c>
      <c r="Y4" s="25">
        <v>4039.5090899871502</v>
      </c>
      <c r="Z4" s="25">
        <v>219.81996726136299</v>
      </c>
      <c r="AA4" s="25">
        <v>81.993295314627105</v>
      </c>
      <c r="AB4" s="27"/>
      <c r="AC4" s="49">
        <f t="shared" ref="AC4:AD56" si="2">(N4-B4)/(B4+1E-50)</f>
        <v>4.1511640376118973E-4</v>
      </c>
      <c r="AD4" s="49">
        <f t="shared" si="2"/>
        <v>3.5507402651618707E-4</v>
      </c>
      <c r="AE4" s="27"/>
      <c r="AF4" s="25">
        <v>4</v>
      </c>
      <c r="AG4" s="25" t="s">
        <v>2</v>
      </c>
      <c r="AH4" s="25">
        <v>917.46584762866496</v>
      </c>
      <c r="AI4" s="25">
        <v>728.66910613673997</v>
      </c>
      <c r="AJ4" s="25">
        <v>31.045371132371599</v>
      </c>
      <c r="AK4" s="25">
        <v>112.60300377595</v>
      </c>
      <c r="AL4" s="25">
        <v>614.32004581261401</v>
      </c>
      <c r="AM4" s="25">
        <v>48.224851400557597</v>
      </c>
      <c r="AN4" s="25">
        <v>267.74988451779001</v>
      </c>
      <c r="AO4" s="25">
        <v>100610.669584288</v>
      </c>
      <c r="AP4" s="25">
        <v>65.891150497496696</v>
      </c>
      <c r="AQ4" s="25">
        <v>17.4076587270015</v>
      </c>
      <c r="AR4" s="25">
        <v>8622.76730157354</v>
      </c>
      <c r="AS4" s="25">
        <v>36.938371781951602</v>
      </c>
      <c r="AT4" s="25">
        <v>457.72955248389098</v>
      </c>
      <c r="AU4" s="25">
        <v>55.844266811886797</v>
      </c>
      <c r="AV4" s="25">
        <v>147.11246947739599</v>
      </c>
      <c r="AW4" s="25">
        <v>1144.5817288623</v>
      </c>
      <c r="AX4" s="25">
        <v>2599.2128420294498</v>
      </c>
      <c r="AY4" s="25">
        <v>145.067981411452</v>
      </c>
      <c r="AZ4" s="25">
        <v>52.696909114125297</v>
      </c>
      <c r="BA4" s="25">
        <f t="shared" si="0"/>
        <v>116675.99792746315</v>
      </c>
      <c r="BB4" s="25">
        <f t="shared" ref="BB4:BB51" si="3">SUM(AH4:AZ4)-AO4</f>
        <v>16065.328343175148</v>
      </c>
      <c r="BD4" s="25">
        <f t="shared" si="1"/>
        <v>-67243.558662536845</v>
      </c>
      <c r="BE4" s="25">
        <f t="shared" si="1"/>
        <v>-8959.3823268248525</v>
      </c>
      <c r="BG4" s="22">
        <f t="shared" ref="BG4:BH51" si="4">BA4/N4</f>
        <v>0.63412279839410346</v>
      </c>
      <c r="BH4" s="22">
        <f t="shared" si="4"/>
        <v>0.64175071587796939</v>
      </c>
      <c r="BJ4" s="79">
        <v>0.63415176688065522</v>
      </c>
      <c r="BK4" s="79">
        <v>0.64006546480321302</v>
      </c>
      <c r="BL4" s="79"/>
      <c r="BM4" s="79"/>
    </row>
    <row r="5" spans="1:65" x14ac:dyDescent="0.25">
      <c r="A5" s="27" t="s">
        <v>3</v>
      </c>
      <c r="B5" s="25">
        <v>391245.75167000003</v>
      </c>
      <c r="C5" s="25">
        <v>54595.459779999997</v>
      </c>
      <c r="D5" s="27" t="s">
        <v>237</v>
      </c>
      <c r="F5" s="27" t="s">
        <v>3</v>
      </c>
      <c r="G5" s="25">
        <v>3266.0537160557101</v>
      </c>
      <c r="H5" s="25">
        <v>2546.52592999222</v>
      </c>
      <c r="I5" s="25">
        <v>88.1699943782139</v>
      </c>
      <c r="J5" s="25">
        <v>318.83102002347903</v>
      </c>
      <c r="K5" s="25">
        <v>2448.83538804102</v>
      </c>
      <c r="L5" s="25">
        <v>150.16520202604701</v>
      </c>
      <c r="M5" s="25">
        <v>985.765457100812</v>
      </c>
      <c r="N5" s="25">
        <v>392496.24867657601</v>
      </c>
      <c r="O5" s="25">
        <v>54637.918627027502</v>
      </c>
      <c r="P5" s="25">
        <v>337858.33004954801</v>
      </c>
      <c r="Q5" s="25">
        <v>204.392203574794</v>
      </c>
      <c r="R5" s="25">
        <v>61.249900218808698</v>
      </c>
      <c r="S5" s="25">
        <v>28151.210240028198</v>
      </c>
      <c r="T5" s="25">
        <v>75.9893496034436</v>
      </c>
      <c r="U5" s="25">
        <v>1559.8657280488501</v>
      </c>
      <c r="V5" s="25">
        <v>180.78189126804301</v>
      </c>
      <c r="W5" s="25">
        <v>468.82334620832501</v>
      </c>
      <c r="X5" s="25">
        <v>3902.5667153888098</v>
      </c>
      <c r="Y5" s="25">
        <v>9571.7672844017397</v>
      </c>
      <c r="Z5" s="25">
        <v>444.83003312444498</v>
      </c>
      <c r="AA5" s="25">
        <v>212.09522754454699</v>
      </c>
      <c r="AB5" s="27"/>
      <c r="AC5" s="49">
        <f t="shared" si="2"/>
        <v>3.196193188650207E-3</v>
      </c>
      <c r="AD5" s="49">
        <f t="shared" si="2"/>
        <v>7.7769922991030116E-4</v>
      </c>
      <c r="AE5" s="27"/>
      <c r="AF5" s="25">
        <v>5</v>
      </c>
      <c r="AG5" s="25" t="s">
        <v>3</v>
      </c>
      <c r="AH5" s="25">
        <v>1168.9732333832401</v>
      </c>
      <c r="AI5" s="25">
        <v>811.60794196888105</v>
      </c>
      <c r="AJ5" s="25">
        <v>29.0854434344567</v>
      </c>
      <c r="AK5" s="25">
        <v>94.059778751501597</v>
      </c>
      <c r="AL5" s="25">
        <v>855.19091778128598</v>
      </c>
      <c r="AM5" s="25">
        <v>45.101381476000803</v>
      </c>
      <c r="AN5" s="25">
        <v>338.01145824635699</v>
      </c>
      <c r="AO5" s="25">
        <v>109088.72953034101</v>
      </c>
      <c r="AP5" s="25">
        <v>62.056873080959498</v>
      </c>
      <c r="AQ5" s="25">
        <v>21.0758261516186</v>
      </c>
      <c r="AR5" s="25">
        <v>9492.4124196594003</v>
      </c>
      <c r="AS5" s="25">
        <v>25.609751972538799</v>
      </c>
      <c r="AT5" s="25">
        <v>487.92825500919002</v>
      </c>
      <c r="AU5" s="25">
        <v>54.160103224842302</v>
      </c>
      <c r="AV5" s="25">
        <v>138.290858398544</v>
      </c>
      <c r="AW5" s="25">
        <v>1220.78045140113</v>
      </c>
      <c r="AX5" s="25">
        <v>3386.1172274945602</v>
      </c>
      <c r="AY5" s="25">
        <v>133.74111275247199</v>
      </c>
      <c r="AZ5" s="25">
        <v>74.591048882679303</v>
      </c>
      <c r="BA5" s="25">
        <f t="shared" si="0"/>
        <v>127527.52361341067</v>
      </c>
      <c r="BB5" s="25">
        <f t="shared" si="3"/>
        <v>18438.794083069661</v>
      </c>
      <c r="BD5" s="25">
        <f t="shared" si="1"/>
        <v>-263718.22805658937</v>
      </c>
      <c r="BE5" s="25">
        <f t="shared" si="1"/>
        <v>-36156.665696930337</v>
      </c>
      <c r="BG5" s="22">
        <f t="shared" si="4"/>
        <v>0.32491399355639611</v>
      </c>
      <c r="BH5" s="22">
        <f t="shared" si="4"/>
        <v>0.33747248333044338</v>
      </c>
      <c r="BJ5" s="79">
        <v>0.34352160462309034</v>
      </c>
      <c r="BK5" s="79">
        <v>0.35618872279578934</v>
      </c>
      <c r="BL5" s="79"/>
      <c r="BM5" s="79"/>
    </row>
    <row r="6" spans="1:65" x14ac:dyDescent="0.25">
      <c r="A6" s="27" t="s">
        <v>4</v>
      </c>
      <c r="B6" s="25">
        <v>317390.71600000001</v>
      </c>
      <c r="C6" s="25">
        <v>40409.633176000003</v>
      </c>
      <c r="F6" s="27" t="s">
        <v>4</v>
      </c>
      <c r="G6" s="25">
        <v>1774.4629184785899</v>
      </c>
      <c r="H6" s="25">
        <v>2156.8535622833201</v>
      </c>
      <c r="I6" s="25">
        <v>78.298626663800604</v>
      </c>
      <c r="J6" s="25">
        <v>535.02942464877503</v>
      </c>
      <c r="K6" s="25">
        <v>1460.8299895831601</v>
      </c>
      <c r="L6" s="25">
        <v>206.48399479709201</v>
      </c>
      <c r="M6" s="25">
        <v>694.92987582466606</v>
      </c>
      <c r="N6" s="25">
        <v>318400.17197403102</v>
      </c>
      <c r="O6" s="25">
        <v>40538.547558284103</v>
      </c>
      <c r="P6" s="25">
        <v>277861.62441574701</v>
      </c>
      <c r="Q6" s="25">
        <v>155.92340790467199</v>
      </c>
      <c r="R6" s="25">
        <v>38.004732102051904</v>
      </c>
      <c r="S6" s="25">
        <v>19687.728963772501</v>
      </c>
      <c r="T6" s="25">
        <v>78.934899298378994</v>
      </c>
      <c r="U6" s="25">
        <v>1846.98885651768</v>
      </c>
      <c r="V6" s="25">
        <v>280.79535860932401</v>
      </c>
      <c r="W6" s="25">
        <v>748.24432033818903</v>
      </c>
      <c r="X6" s="25">
        <v>4617.6353404211904</v>
      </c>
      <c r="Y6" s="25">
        <v>5472.4226391529801</v>
      </c>
      <c r="Z6" s="25">
        <v>579.42407943252999</v>
      </c>
      <c r="AA6" s="25">
        <v>125.556568455166</v>
      </c>
      <c r="AB6" s="27"/>
      <c r="AC6" s="49">
        <f t="shared" si="2"/>
        <v>3.1804836220571961E-3</v>
      </c>
      <c r="AD6" s="49">
        <f t="shared" si="2"/>
        <v>3.1901893719902472E-3</v>
      </c>
      <c r="AE6" s="27"/>
      <c r="AF6" s="25">
        <v>6</v>
      </c>
      <c r="AG6" s="25" t="s">
        <v>4</v>
      </c>
      <c r="AH6" s="25">
        <v>1008.46871259211</v>
      </c>
      <c r="AI6" s="25">
        <v>1194.97274628998</v>
      </c>
      <c r="AJ6" s="25">
        <v>46.951396697345999</v>
      </c>
      <c r="AK6" s="25">
        <v>344.93693967124398</v>
      </c>
      <c r="AL6" s="25">
        <v>823.80606780478399</v>
      </c>
      <c r="AM6" s="25">
        <v>131.05254153355099</v>
      </c>
      <c r="AN6" s="25">
        <v>404.754405724864</v>
      </c>
      <c r="AO6" s="25">
        <v>155749.97560415999</v>
      </c>
      <c r="AP6" s="25">
        <v>83.473600948314399</v>
      </c>
      <c r="AQ6" s="25">
        <v>21.374368324224701</v>
      </c>
      <c r="AR6" s="25">
        <v>11025.9965819026</v>
      </c>
      <c r="AS6" s="25">
        <v>48.860193535736798</v>
      </c>
      <c r="AT6" s="25">
        <v>1138.8145665289501</v>
      </c>
      <c r="AU6" s="25">
        <v>186.259389048126</v>
      </c>
      <c r="AV6" s="25">
        <v>499.300345539011</v>
      </c>
      <c r="AW6" s="25">
        <v>2847.1083034326002</v>
      </c>
      <c r="AX6" s="25">
        <v>3097.2172804100901</v>
      </c>
      <c r="AY6" s="25">
        <v>359.706803083338</v>
      </c>
      <c r="AZ6" s="25">
        <v>70.531354458262101</v>
      </c>
      <c r="BA6" s="25">
        <f t="shared" si="0"/>
        <v>179083.56120168514</v>
      </c>
      <c r="BB6" s="25">
        <f t="shared" si="3"/>
        <v>23333.585597525147</v>
      </c>
      <c r="BD6" s="25">
        <f t="shared" si="1"/>
        <v>-138307.15479831488</v>
      </c>
      <c r="BE6" s="25">
        <f t="shared" si="1"/>
        <v>-17076.047578474856</v>
      </c>
      <c r="BG6" s="22">
        <f t="shared" si="4"/>
        <v>0.56244806681917037</v>
      </c>
      <c r="BH6" s="22">
        <f t="shared" si="4"/>
        <v>0.57559007421214081</v>
      </c>
      <c r="BJ6" s="79">
        <v>0.5733889523817185</v>
      </c>
      <c r="BK6" s="79">
        <v>0.58789774021783592</v>
      </c>
      <c r="BL6" s="79"/>
      <c r="BM6" s="79"/>
    </row>
    <row r="7" spans="1:65" x14ac:dyDescent="0.25">
      <c r="A7" s="27" t="s">
        <v>5</v>
      </c>
      <c r="B7" s="25">
        <v>279681.55423000001</v>
      </c>
      <c r="C7" s="25">
        <v>41090.516227</v>
      </c>
      <c r="F7" s="27" t="s">
        <v>5</v>
      </c>
      <c r="G7" s="25">
        <v>2203.8709824346702</v>
      </c>
      <c r="H7" s="25">
        <v>1888.13776484399</v>
      </c>
      <c r="I7" s="25">
        <v>74.065712412572907</v>
      </c>
      <c r="J7" s="25">
        <v>443.06609398303499</v>
      </c>
      <c r="K7" s="25">
        <v>1674.1139120466</v>
      </c>
      <c r="L7" s="25">
        <v>184.382378489503</v>
      </c>
      <c r="M7" s="25">
        <v>746.51932070084899</v>
      </c>
      <c r="N7" s="25">
        <v>279977.42830812198</v>
      </c>
      <c r="O7" s="25">
        <v>41077.880656540801</v>
      </c>
      <c r="P7" s="25">
        <v>238899.547651581</v>
      </c>
      <c r="Q7" s="25">
        <v>121.157725535585</v>
      </c>
      <c r="R7" s="25">
        <v>42.249823065857498</v>
      </c>
      <c r="S7" s="25">
        <v>19875.955078401799</v>
      </c>
      <c r="T7" s="25">
        <v>71.940725600621704</v>
      </c>
      <c r="U7" s="25">
        <v>1614.05957064986</v>
      </c>
      <c r="V7" s="25">
        <v>264.64029473150401</v>
      </c>
      <c r="W7" s="25">
        <v>707.759887973236</v>
      </c>
      <c r="X7" s="25">
        <v>4036.6784974398802</v>
      </c>
      <c r="Y7" s="25">
        <v>6481.0931531054803</v>
      </c>
      <c r="Z7" s="25">
        <v>503.49656102118001</v>
      </c>
      <c r="AA7" s="25">
        <v>144.69317410451001</v>
      </c>
      <c r="AB7" s="27"/>
      <c r="AC7" s="49">
        <f t="shared" si="2"/>
        <v>1.0578962882859678E-3</v>
      </c>
      <c r="AD7" s="49">
        <f t="shared" si="2"/>
        <v>-3.0750576092534299E-4</v>
      </c>
      <c r="AE7" s="27"/>
      <c r="AF7" s="25">
        <v>8</v>
      </c>
      <c r="AG7" s="25" t="s">
        <v>5</v>
      </c>
      <c r="AH7" s="25">
        <v>1152.1711272520299</v>
      </c>
      <c r="AI7" s="25">
        <v>914.44745729311603</v>
      </c>
      <c r="AJ7" s="25">
        <v>39.130968346198003</v>
      </c>
      <c r="AK7" s="25">
        <v>248.27417398332699</v>
      </c>
      <c r="AL7" s="25">
        <v>859.99296527199897</v>
      </c>
      <c r="AM7" s="25">
        <v>101.520073327445</v>
      </c>
      <c r="AN7" s="25">
        <v>389.49880752565502</v>
      </c>
      <c r="AO7" s="25">
        <v>118005.379619379</v>
      </c>
      <c r="AP7" s="25">
        <v>54.699493533008798</v>
      </c>
      <c r="AQ7" s="25">
        <v>21.5561359515997</v>
      </c>
      <c r="AR7" s="25">
        <v>9986.8277212726898</v>
      </c>
      <c r="AS7" s="25">
        <v>39.333166558038101</v>
      </c>
      <c r="AT7" s="25">
        <v>866.59390019066302</v>
      </c>
      <c r="AU7" s="25">
        <v>151.69687529124101</v>
      </c>
      <c r="AV7" s="25">
        <v>407.40469413358699</v>
      </c>
      <c r="AW7" s="25">
        <v>2167.2881109591199</v>
      </c>
      <c r="AX7" s="25">
        <v>3358.0226376353899</v>
      </c>
      <c r="AY7" s="25">
        <v>271.23557336425603</v>
      </c>
      <c r="AZ7" s="25">
        <v>74.290276389139507</v>
      </c>
      <c r="BA7" s="25">
        <f t="shared" si="0"/>
        <v>139109.36377765748</v>
      </c>
      <c r="BB7" s="25">
        <f t="shared" si="3"/>
        <v>21103.984158278472</v>
      </c>
      <c r="BD7" s="25">
        <f t="shared" si="1"/>
        <v>-140572.19045234253</v>
      </c>
      <c r="BE7" s="25">
        <f t="shared" si="1"/>
        <v>-19986.532068721528</v>
      </c>
      <c r="BG7" s="22">
        <f t="shared" si="4"/>
        <v>0.49685920975230985</v>
      </c>
      <c r="BH7" s="22">
        <f t="shared" si="4"/>
        <v>0.51375542800595042</v>
      </c>
      <c r="BJ7" s="79">
        <v>0.49958849516905063</v>
      </c>
      <c r="BK7" s="79">
        <v>0.51915935361340071</v>
      </c>
      <c r="BL7" s="79"/>
      <c r="BM7" s="79"/>
    </row>
    <row r="8" spans="1:65" x14ac:dyDescent="0.25">
      <c r="A8" s="27" t="s">
        <v>6</v>
      </c>
      <c r="B8" s="25">
        <v>24948.067511000001</v>
      </c>
      <c r="C8" s="25">
        <v>4119.2394770999999</v>
      </c>
      <c r="D8" s="27" t="s">
        <v>237</v>
      </c>
      <c r="F8" s="27" t="s">
        <v>6</v>
      </c>
      <c r="G8" s="25">
        <v>254.06371192204401</v>
      </c>
      <c r="H8" s="25">
        <v>194.07101418123099</v>
      </c>
      <c r="I8" s="25">
        <v>6.7234081361574498</v>
      </c>
      <c r="J8" s="25">
        <v>20.442790720746</v>
      </c>
      <c r="K8" s="25">
        <v>185.30423089006001</v>
      </c>
      <c r="L8" s="25">
        <v>7.0134980185959801</v>
      </c>
      <c r="M8" s="25">
        <v>71.803073794209496</v>
      </c>
      <c r="N8" s="25">
        <v>24937.155766817101</v>
      </c>
      <c r="O8" s="25">
        <v>4120.1736153265301</v>
      </c>
      <c r="P8" s="25">
        <v>20816.9821514906</v>
      </c>
      <c r="Q8" s="25">
        <v>16.091261429587099</v>
      </c>
      <c r="R8" s="25">
        <v>4.4943183363922401</v>
      </c>
      <c r="S8" s="25">
        <v>2178.8533533953901</v>
      </c>
      <c r="T8" s="25">
        <v>6.9658574601652301</v>
      </c>
      <c r="U8" s="25">
        <v>106.883832073943</v>
      </c>
      <c r="V8" s="25">
        <v>4.7116565639863897</v>
      </c>
      <c r="W8" s="25">
        <v>8.7177649211571904</v>
      </c>
      <c r="X8" s="25">
        <v>267.15559803127201</v>
      </c>
      <c r="Y8" s="25">
        <v>745.85608944151397</v>
      </c>
      <c r="Z8" s="25">
        <v>24.510214234141799</v>
      </c>
      <c r="AA8" s="25">
        <v>16.511941775933199</v>
      </c>
      <c r="AB8" s="27"/>
      <c r="AC8" s="49">
        <f t="shared" si="2"/>
        <v>-4.3737833313498654E-4</v>
      </c>
      <c r="AD8" s="49">
        <f t="shared" si="2"/>
        <v>2.2677444021483315E-4</v>
      </c>
      <c r="AE8" s="27"/>
      <c r="AF8" s="25">
        <v>9</v>
      </c>
      <c r="AG8" s="25" t="s">
        <v>6</v>
      </c>
      <c r="AH8" s="25">
        <v>59.440557432096497</v>
      </c>
      <c r="AI8" s="25">
        <v>50.245333156249401</v>
      </c>
      <c r="AJ8" s="25">
        <v>1.6223922489957801</v>
      </c>
      <c r="AK8" s="25">
        <v>5.1539687616825596</v>
      </c>
      <c r="AL8" s="25">
        <v>44.113143016917903</v>
      </c>
      <c r="AM8" s="25">
        <v>1.78841858903988</v>
      </c>
      <c r="AN8" s="25">
        <v>17.222366045069101</v>
      </c>
      <c r="AO8" s="25">
        <v>5199.8627806876102</v>
      </c>
      <c r="AP8" s="25">
        <v>4.0029759097209796</v>
      </c>
      <c r="AQ8" s="25">
        <v>1.0786448690592301</v>
      </c>
      <c r="AR8" s="25">
        <v>535.94203343637196</v>
      </c>
      <c r="AS8" s="25">
        <v>1.67608591741589</v>
      </c>
      <c r="AT8" s="25">
        <v>26.7546063650354</v>
      </c>
      <c r="AU8" s="25">
        <v>1.0914441709589899</v>
      </c>
      <c r="AV8" s="25">
        <v>1.9164814302883599</v>
      </c>
      <c r="AW8" s="25">
        <v>66.864364942204006</v>
      </c>
      <c r="AX8" s="25">
        <v>176.013843792188</v>
      </c>
      <c r="AY8" s="25">
        <v>6.3607205521245298</v>
      </c>
      <c r="AZ8" s="25">
        <v>3.9464423059392399</v>
      </c>
      <c r="BA8" s="25">
        <f t="shared" si="0"/>
        <v>6205.0966036289674</v>
      </c>
      <c r="BB8" s="25">
        <f t="shared" si="3"/>
        <v>1005.2338229413572</v>
      </c>
      <c r="BD8" s="25">
        <f t="shared" si="1"/>
        <v>-18742.970907371033</v>
      </c>
      <c r="BE8" s="25">
        <f t="shared" si="1"/>
        <v>-3114.0056541586428</v>
      </c>
      <c r="BG8" s="22">
        <f t="shared" si="4"/>
        <v>0.24882936376753306</v>
      </c>
      <c r="BH8" s="22">
        <f t="shared" si="4"/>
        <v>0.24397851080886815</v>
      </c>
      <c r="BJ8" s="79">
        <v>0.26079408440773999</v>
      </c>
      <c r="BK8" s="79">
        <v>0.25847814418431442</v>
      </c>
      <c r="BL8" s="79"/>
      <c r="BM8" s="79"/>
    </row>
    <row r="9" spans="1:65" x14ac:dyDescent="0.25">
      <c r="A9" s="27" t="s">
        <v>7</v>
      </c>
      <c r="B9" s="25">
        <v>16568.849528999999</v>
      </c>
      <c r="C9" s="25">
        <v>2592.0399435999998</v>
      </c>
      <c r="D9" s="27" t="s">
        <v>237</v>
      </c>
      <c r="F9" s="27" t="s">
        <v>7</v>
      </c>
      <c r="G9" s="25">
        <v>125.834628218059</v>
      </c>
      <c r="H9" s="25">
        <v>150.75774489216599</v>
      </c>
      <c r="I9" s="25">
        <v>4.3503168592955097</v>
      </c>
      <c r="J9" s="25">
        <v>22.057362500482199</v>
      </c>
      <c r="K9" s="25">
        <v>101.74311182393799</v>
      </c>
      <c r="L9" s="25">
        <v>7.17957318518273</v>
      </c>
      <c r="M9" s="25">
        <v>42.509423436234101</v>
      </c>
      <c r="N9" s="25">
        <v>16533.561325198199</v>
      </c>
      <c r="O9" s="25">
        <v>2597.0252261666501</v>
      </c>
      <c r="P9" s="25">
        <v>13936.5360990316</v>
      </c>
      <c r="Q9" s="25">
        <v>10.4545769605978</v>
      </c>
      <c r="R9" s="25">
        <v>2.48720415350782</v>
      </c>
      <c r="S9" s="25">
        <v>1363.3715939968099</v>
      </c>
      <c r="T9" s="25">
        <v>4.6564050331519997</v>
      </c>
      <c r="U9" s="25">
        <v>91.390266373451894</v>
      </c>
      <c r="V9" s="25">
        <v>5.8504788990117804</v>
      </c>
      <c r="W9" s="25">
        <v>12.6213948643331</v>
      </c>
      <c r="X9" s="25">
        <v>228.29915596047101</v>
      </c>
      <c r="Y9" s="25">
        <v>390.14568715311498</v>
      </c>
      <c r="Z9" s="25">
        <v>24.062374047189898</v>
      </c>
      <c r="AA9" s="25">
        <v>9.2539278096529305</v>
      </c>
      <c r="AB9" s="27"/>
      <c r="AC9" s="49">
        <f t="shared" si="2"/>
        <v>-2.1297920377655499E-3</v>
      </c>
      <c r="AD9" s="49">
        <f t="shared" si="2"/>
        <v>1.9233046847751951E-3</v>
      </c>
      <c r="AE9" s="27"/>
      <c r="AF9" s="25">
        <v>10</v>
      </c>
      <c r="AG9" s="25" t="s">
        <v>7</v>
      </c>
      <c r="AH9" s="25">
        <v>48.816282968693898</v>
      </c>
      <c r="AI9" s="25">
        <v>59.814462095935603</v>
      </c>
      <c r="AJ9" s="25">
        <v>1.67543609336209</v>
      </c>
      <c r="AK9" s="25">
        <v>8.5440867698823908</v>
      </c>
      <c r="AL9" s="25">
        <v>39.6161259222674</v>
      </c>
      <c r="AM9" s="25">
        <v>2.87090776038611</v>
      </c>
      <c r="AN9" s="25">
        <v>16.615060872100301</v>
      </c>
      <c r="AO9" s="25">
        <v>5579.1203498554296</v>
      </c>
      <c r="AP9" s="25">
        <v>3.94941783530667</v>
      </c>
      <c r="AQ9" s="25">
        <v>0.97448044216679996</v>
      </c>
      <c r="AR9" s="25">
        <v>535.318314995381</v>
      </c>
      <c r="AS9" s="25">
        <v>1.7812612730487001</v>
      </c>
      <c r="AT9" s="25">
        <v>35.608843898534197</v>
      </c>
      <c r="AU9" s="25">
        <v>2.3686560576792601</v>
      </c>
      <c r="AV9" s="25">
        <v>5.1625690014360401</v>
      </c>
      <c r="AW9" s="25">
        <v>88.954193231687995</v>
      </c>
      <c r="AX9" s="25">
        <v>151.336555789572</v>
      </c>
      <c r="AY9" s="25">
        <v>9.5920246242031499</v>
      </c>
      <c r="AZ9" s="25">
        <v>3.6116199280733601</v>
      </c>
      <c r="BA9" s="25">
        <f t="shared" si="0"/>
        <v>6595.7306494151471</v>
      </c>
      <c r="BB9" s="25">
        <f t="shared" si="3"/>
        <v>1016.6102995597175</v>
      </c>
      <c r="BD9" s="25">
        <f t="shared" si="1"/>
        <v>-9973.118879584852</v>
      </c>
      <c r="BE9" s="25">
        <f t="shared" si="1"/>
        <v>-1575.4296440402823</v>
      </c>
      <c r="BG9" s="22">
        <f t="shared" si="4"/>
        <v>0.39892982036258784</v>
      </c>
      <c r="BH9" s="22">
        <f t="shared" si="4"/>
        <v>0.39145183855618121</v>
      </c>
      <c r="BJ9" s="79">
        <v>0.39293492136123498</v>
      </c>
      <c r="BK9" s="79">
        <v>0.3873988044212649</v>
      </c>
      <c r="BL9" s="79"/>
      <c r="BM9" s="79"/>
    </row>
    <row r="10" spans="1:65" x14ac:dyDescent="0.25">
      <c r="A10" s="27" t="s">
        <v>8</v>
      </c>
      <c r="B10" s="25">
        <v>3188.1884556999998</v>
      </c>
      <c r="C10" s="25">
        <v>453.54810537999998</v>
      </c>
      <c r="F10" s="27" t="s">
        <v>8</v>
      </c>
      <c r="G10" s="25">
        <v>20.4986344571393</v>
      </c>
      <c r="H10" s="25">
        <v>31.1714241306899</v>
      </c>
      <c r="I10" s="25">
        <v>0.60356222821144601</v>
      </c>
      <c r="J10" s="25">
        <v>2.35913678025981</v>
      </c>
      <c r="K10" s="25">
        <v>17.436649746192899</v>
      </c>
      <c r="L10" s="25">
        <v>0.99701494182553796</v>
      </c>
      <c r="M10" s="25">
        <v>7.0969679833771497</v>
      </c>
      <c r="N10" s="25">
        <v>3173.6828729200702</v>
      </c>
      <c r="O10" s="25">
        <v>453.490236577985</v>
      </c>
      <c r="P10" s="25">
        <v>2720.1926363420898</v>
      </c>
      <c r="Q10" s="25">
        <v>1.5688302826876499</v>
      </c>
      <c r="R10" s="25">
        <v>0.44597330202770302</v>
      </c>
      <c r="S10" s="25">
        <v>254.74679387335499</v>
      </c>
      <c r="T10" s="25">
        <v>0.57843604116029301</v>
      </c>
      <c r="U10" s="25">
        <v>13.039425585740499</v>
      </c>
      <c r="V10" s="25">
        <v>0.30841778689021598</v>
      </c>
      <c r="W10" s="25">
        <v>0.17345589929286701</v>
      </c>
      <c r="X10" s="25">
        <v>32.564557945733199</v>
      </c>
      <c r="Y10" s="25">
        <v>64.421172748667402</v>
      </c>
      <c r="Z10" s="25">
        <v>3.8458016832288702</v>
      </c>
      <c r="AA10" s="25">
        <v>1.6339811615050901</v>
      </c>
      <c r="AB10" s="27"/>
      <c r="AC10" s="49">
        <f t="shared" si="2"/>
        <v>-4.5497883771569055E-3</v>
      </c>
      <c r="AD10" s="49">
        <f t="shared" si="2"/>
        <v>-1.2759132124804071E-4</v>
      </c>
      <c r="AE10" s="27"/>
      <c r="AF10" s="25">
        <v>11</v>
      </c>
      <c r="AG10" s="25" t="s">
        <v>8</v>
      </c>
      <c r="AH10" s="25">
        <v>7.68117704496317</v>
      </c>
      <c r="AI10" s="25">
        <v>11.785573091486</v>
      </c>
      <c r="AJ10" s="25">
        <v>0.224277681594232</v>
      </c>
      <c r="AK10" s="25">
        <v>0.869805958770411</v>
      </c>
      <c r="AL10" s="25">
        <v>6.5445153101462497</v>
      </c>
      <c r="AM10" s="25">
        <v>0.37627069143351199</v>
      </c>
      <c r="AN10" s="25">
        <v>2.6656711844393102</v>
      </c>
      <c r="AO10" s="25">
        <v>1031.7351660387701</v>
      </c>
      <c r="AP10" s="25">
        <v>0.57861257313877701</v>
      </c>
      <c r="AQ10" s="25">
        <v>0.16786104996164</v>
      </c>
      <c r="AR10" s="25">
        <v>95.958988316936299</v>
      </c>
      <c r="AS10" s="25">
        <v>0.213518769366349</v>
      </c>
      <c r="AT10" s="25">
        <v>4.8689612580989001</v>
      </c>
      <c r="AU10" s="25">
        <v>0.115928346240062</v>
      </c>
      <c r="AV10" s="25">
        <v>6.5222921481212698E-2</v>
      </c>
      <c r="AW10" s="25">
        <v>12.1596959411087</v>
      </c>
      <c r="AX10" s="25">
        <v>24.135802131858</v>
      </c>
      <c r="AY10" s="25">
        <v>1.45186269670297</v>
      </c>
      <c r="AZ10" s="25">
        <v>0.61407148225952002</v>
      </c>
      <c r="BA10" s="25">
        <f t="shared" si="0"/>
        <v>1202.2129824887554</v>
      </c>
      <c r="BB10" s="25">
        <f t="shared" si="3"/>
        <v>170.47781644998531</v>
      </c>
      <c r="BD10" s="25">
        <f t="shared" si="1"/>
        <v>-1985.9754732112444</v>
      </c>
      <c r="BE10" s="25">
        <f t="shared" si="1"/>
        <v>-283.07028893001467</v>
      </c>
      <c r="BG10" s="22">
        <f t="shared" si="4"/>
        <v>0.37880690372274428</v>
      </c>
      <c r="BH10" s="22">
        <f t="shared" si="4"/>
        <v>0.37592389581835878</v>
      </c>
      <c r="BJ10" s="79">
        <v>0.37881084123315384</v>
      </c>
      <c r="BK10" s="79">
        <v>0.37596905951081699</v>
      </c>
      <c r="BL10" s="79"/>
      <c r="BM10" s="79"/>
    </row>
    <row r="11" spans="1:65" x14ac:dyDescent="0.25">
      <c r="A11" s="27" t="s">
        <v>9</v>
      </c>
      <c r="B11" s="25">
        <v>404878.86219000001</v>
      </c>
      <c r="C11" s="25">
        <v>58352.252158000003</v>
      </c>
      <c r="D11" s="27" t="s">
        <v>237</v>
      </c>
      <c r="F11" s="27" t="s">
        <v>9</v>
      </c>
      <c r="G11" s="25">
        <v>2855.2100209990199</v>
      </c>
      <c r="H11" s="25">
        <v>3188.4135623935499</v>
      </c>
      <c r="I11" s="25">
        <v>110.864454207245</v>
      </c>
      <c r="J11" s="25">
        <v>487.37457569294003</v>
      </c>
      <c r="K11" s="25">
        <v>2303.5126460424199</v>
      </c>
      <c r="L11" s="25">
        <v>170.318854368182</v>
      </c>
      <c r="M11" s="25">
        <v>964.65535662516402</v>
      </c>
      <c r="N11" s="25">
        <v>407924.28896900098</v>
      </c>
      <c r="O11" s="25">
        <v>58796.8027209918</v>
      </c>
      <c r="P11" s="25">
        <v>349127.48624800798</v>
      </c>
      <c r="Q11" s="25">
        <v>347.39296206396699</v>
      </c>
      <c r="R11" s="25">
        <v>59.370625630935201</v>
      </c>
      <c r="S11" s="25">
        <v>30829.317782150199</v>
      </c>
      <c r="T11" s="25">
        <v>107.540955417031</v>
      </c>
      <c r="U11" s="25">
        <v>2053.7863517364099</v>
      </c>
      <c r="V11" s="25">
        <v>162.92887395624899</v>
      </c>
      <c r="W11" s="25">
        <v>408.19833587416002</v>
      </c>
      <c r="X11" s="25">
        <v>5134.5565045718304</v>
      </c>
      <c r="Y11" s="25">
        <v>8870.4993852411499</v>
      </c>
      <c r="Z11" s="25">
        <v>546.66925272133005</v>
      </c>
      <c r="AA11" s="25">
        <v>196.19222129995501</v>
      </c>
      <c r="AB11" s="27"/>
      <c r="AC11" s="49">
        <f t="shared" si="2"/>
        <v>7.5218221137259948E-3</v>
      </c>
      <c r="AD11" s="49">
        <f t="shared" si="2"/>
        <v>7.6183959753274039E-3</v>
      </c>
      <c r="AE11" s="27"/>
      <c r="AF11" s="25">
        <v>12</v>
      </c>
      <c r="AG11" s="25" t="s">
        <v>9</v>
      </c>
      <c r="AH11" s="25">
        <v>1306.8470612021399</v>
      </c>
      <c r="AI11" s="25">
        <v>1463.3023897043399</v>
      </c>
      <c r="AJ11" s="25">
        <v>50.472183703247097</v>
      </c>
      <c r="AK11" s="25">
        <v>217.84611197317699</v>
      </c>
      <c r="AL11" s="25">
        <v>1053.8901313685799</v>
      </c>
      <c r="AM11" s="25">
        <v>76.262392512820895</v>
      </c>
      <c r="AN11" s="25">
        <v>440.05009104319799</v>
      </c>
      <c r="AO11" s="25">
        <v>160281.71536592601</v>
      </c>
      <c r="AP11" s="25">
        <v>159.520906459993</v>
      </c>
      <c r="AQ11" s="25">
        <v>27.204908317707702</v>
      </c>
      <c r="AR11" s="25">
        <v>14139.914541267901</v>
      </c>
      <c r="AS11" s="25">
        <v>48.8835492447108</v>
      </c>
      <c r="AT11" s="25">
        <v>927.96248141718604</v>
      </c>
      <c r="AU11" s="25">
        <v>71.212078398686003</v>
      </c>
      <c r="AV11" s="25">
        <v>177.529252349876</v>
      </c>
      <c r="AW11" s="25">
        <v>2319.9436105756799</v>
      </c>
      <c r="AX11" s="25">
        <v>4059.7210401813099</v>
      </c>
      <c r="AY11" s="25">
        <v>246.52109503089801</v>
      </c>
      <c r="AZ11" s="25">
        <v>89.799864109523796</v>
      </c>
      <c r="BA11" s="25">
        <f t="shared" si="0"/>
        <v>187158.59905478705</v>
      </c>
      <c r="BB11" s="25">
        <f t="shared" si="3"/>
        <v>26876.883688861039</v>
      </c>
      <c r="BD11" s="25">
        <f t="shared" si="1"/>
        <v>-217720.26313521297</v>
      </c>
      <c r="BE11" s="25">
        <f t="shared" si="1"/>
        <v>-31475.368469138964</v>
      </c>
      <c r="BG11" s="22">
        <f t="shared" si="4"/>
        <v>0.45880719563872213</v>
      </c>
      <c r="BH11" s="22">
        <f t="shared" si="4"/>
        <v>0.4571147144922113</v>
      </c>
      <c r="BJ11" s="79">
        <v>0.42801137137002065</v>
      </c>
      <c r="BK11" s="79">
        <v>0.43082323556449997</v>
      </c>
      <c r="BL11" s="79"/>
      <c r="BM11" s="79"/>
    </row>
    <row r="12" spans="1:65" x14ac:dyDescent="0.25">
      <c r="A12" s="27" t="s">
        <v>10</v>
      </c>
      <c r="B12" s="25">
        <v>292637.39622</v>
      </c>
      <c r="C12" s="25">
        <v>42203.668990999999</v>
      </c>
      <c r="D12" s="27" t="s">
        <v>237</v>
      </c>
      <c r="F12" s="27" t="s">
        <v>10</v>
      </c>
      <c r="G12" s="25">
        <v>2211.0717455645699</v>
      </c>
      <c r="H12" s="25">
        <v>2215.69719053996</v>
      </c>
      <c r="I12" s="25">
        <v>75.279679348754698</v>
      </c>
      <c r="J12" s="25">
        <v>319.78031865606198</v>
      </c>
      <c r="K12" s="25">
        <v>1757.5383673671799</v>
      </c>
      <c r="L12" s="25">
        <v>118.645008647629</v>
      </c>
      <c r="M12" s="25">
        <v>720.90807034948796</v>
      </c>
      <c r="N12" s="25">
        <v>294394.42076954403</v>
      </c>
      <c r="O12" s="25">
        <v>42432.732911499799</v>
      </c>
      <c r="P12" s="25">
        <v>251961.687858044</v>
      </c>
      <c r="Q12" s="25">
        <v>219.41753844034</v>
      </c>
      <c r="R12" s="25">
        <v>44.126787095245099</v>
      </c>
      <c r="S12" s="25">
        <v>22042.034703505899</v>
      </c>
      <c r="T12" s="25">
        <v>69.528337955323295</v>
      </c>
      <c r="U12" s="25">
        <v>1408.6346961204099</v>
      </c>
      <c r="V12" s="25">
        <v>120.042308801402</v>
      </c>
      <c r="W12" s="25">
        <v>300.47014993634099</v>
      </c>
      <c r="X12" s="25">
        <v>3522.1472861654402</v>
      </c>
      <c r="Y12" s="25">
        <v>6761.86482305152</v>
      </c>
      <c r="Z12" s="25">
        <v>374.26450762523598</v>
      </c>
      <c r="AA12" s="25">
        <v>151.281392329017</v>
      </c>
      <c r="AB12" s="27"/>
      <c r="AC12" s="100">
        <f t="shared" si="2"/>
        <v>6.0041012264308484E-3</v>
      </c>
      <c r="AD12" s="100">
        <f t="shared" si="2"/>
        <v>5.4275830982526384E-3</v>
      </c>
      <c r="AE12" s="27"/>
      <c r="AF12" s="25">
        <v>13</v>
      </c>
      <c r="AG12" s="25" t="s">
        <v>10</v>
      </c>
      <c r="AH12" s="25">
        <v>701.241258014403</v>
      </c>
      <c r="AI12" s="25">
        <v>685.19382662309295</v>
      </c>
      <c r="AJ12" s="25">
        <v>23.6180115634346</v>
      </c>
      <c r="AK12" s="25">
        <v>101.296556288872</v>
      </c>
      <c r="AL12" s="25">
        <v>553.41566455689201</v>
      </c>
      <c r="AM12" s="25">
        <v>37.1518380928418</v>
      </c>
      <c r="AN12" s="25">
        <v>226.90493235026301</v>
      </c>
      <c r="AO12" s="25">
        <v>77459.931703535301</v>
      </c>
      <c r="AP12" s="25">
        <v>67.000771117234194</v>
      </c>
      <c r="AQ12" s="25">
        <v>13.8240677686789</v>
      </c>
      <c r="AR12" s="25">
        <v>6884.9757348590101</v>
      </c>
      <c r="AS12" s="25">
        <v>22.1224073828343</v>
      </c>
      <c r="AT12" s="25">
        <v>442.08603868853902</v>
      </c>
      <c r="AU12" s="25">
        <v>38.078725410933302</v>
      </c>
      <c r="AV12" s="25">
        <v>95.082778580194798</v>
      </c>
      <c r="AW12" s="25">
        <v>1105.35579887632</v>
      </c>
      <c r="AX12" s="25">
        <v>2137.1762248303498</v>
      </c>
      <c r="AY12" s="25">
        <v>116.704893859696</v>
      </c>
      <c r="AZ12" s="25">
        <v>47.759567496288497</v>
      </c>
      <c r="BA12" s="25">
        <f t="shared" si="0"/>
        <v>90758.92079989519</v>
      </c>
      <c r="BB12" s="25">
        <f t="shared" si="3"/>
        <v>13298.989096359888</v>
      </c>
      <c r="BD12" s="25">
        <f t="shared" si="1"/>
        <v>-201878.47542010481</v>
      </c>
      <c r="BE12" s="25">
        <f t="shared" si="1"/>
        <v>-28904.67989464011</v>
      </c>
      <c r="BG12" s="22">
        <f t="shared" si="4"/>
        <v>0.30829022018369878</v>
      </c>
      <c r="BH12" s="22">
        <f t="shared" si="4"/>
        <v>0.31341344721060133</v>
      </c>
      <c r="BJ12" s="79">
        <v>0.30119461512501017</v>
      </c>
      <c r="BK12" s="79">
        <v>0.30531232155847493</v>
      </c>
      <c r="BL12" s="79"/>
      <c r="BM12" s="79"/>
    </row>
    <row r="13" spans="1:65" x14ac:dyDescent="0.25">
      <c r="A13" s="27" t="s">
        <v>12</v>
      </c>
      <c r="B13" s="25">
        <v>567516.40445999999</v>
      </c>
      <c r="C13" s="25">
        <v>65323.630172999998</v>
      </c>
      <c r="F13" s="27" t="s">
        <v>12</v>
      </c>
      <c r="G13" s="25">
        <v>3640.1503669042099</v>
      </c>
      <c r="H13" s="25">
        <v>3499.1326383262499</v>
      </c>
      <c r="I13" s="25">
        <v>98.670069533777607</v>
      </c>
      <c r="J13" s="25">
        <v>286.17354555024599</v>
      </c>
      <c r="K13" s="25">
        <v>2872.6086743056799</v>
      </c>
      <c r="L13" s="25">
        <v>166.38298096860001</v>
      </c>
      <c r="M13" s="25">
        <v>1144.1798457866901</v>
      </c>
      <c r="N13" s="25">
        <v>570758.94676812296</v>
      </c>
      <c r="O13" s="25">
        <v>65517.687343750098</v>
      </c>
      <c r="P13" s="25">
        <v>505241.25942437298</v>
      </c>
      <c r="Q13" s="25">
        <v>290.87628036177802</v>
      </c>
      <c r="R13" s="25">
        <v>74.214445972982304</v>
      </c>
      <c r="S13" s="25">
        <v>35045.8326406411</v>
      </c>
      <c r="T13" s="25">
        <v>70.927165010444298</v>
      </c>
      <c r="U13" s="25">
        <v>1730.1059557863</v>
      </c>
      <c r="V13" s="25">
        <v>168.330215711238</v>
      </c>
      <c r="W13" s="25">
        <v>435.50386569442799</v>
      </c>
      <c r="X13" s="25">
        <v>4329.6792248549</v>
      </c>
      <c r="Y13" s="25">
        <v>10893.0744508562</v>
      </c>
      <c r="Z13" s="25">
        <v>524.86479240728204</v>
      </c>
      <c r="AA13" s="25">
        <v>246.98018507801601</v>
      </c>
      <c r="AB13" s="27"/>
      <c r="AC13" s="95">
        <f t="shared" si="2"/>
        <v>5.7135657800205667E-3</v>
      </c>
      <c r="AD13" s="95">
        <f t="shared" si="2"/>
        <v>2.9707040199108432E-3</v>
      </c>
      <c r="AE13" s="27"/>
      <c r="AF13" s="25">
        <v>16</v>
      </c>
      <c r="AG13" s="25" t="s">
        <v>12</v>
      </c>
      <c r="AH13" s="25">
        <v>1802.3456607630701</v>
      </c>
      <c r="AI13" s="25">
        <v>1636.31562577925</v>
      </c>
      <c r="AJ13" s="25">
        <v>49.9022596112748</v>
      </c>
      <c r="AK13" s="25">
        <v>173.32519781514301</v>
      </c>
      <c r="AL13" s="25">
        <v>1401.3326442462301</v>
      </c>
      <c r="AM13" s="25">
        <v>91.667806567872901</v>
      </c>
      <c r="AN13" s="25">
        <v>567.64567579170898</v>
      </c>
      <c r="AO13" s="25">
        <v>237302.45966956799</v>
      </c>
      <c r="AP13" s="25">
        <v>130.71076267506001</v>
      </c>
      <c r="AQ13" s="25">
        <v>35.939984564841801</v>
      </c>
      <c r="AR13" s="25">
        <v>16804.766036501798</v>
      </c>
      <c r="AS13" s="25">
        <v>38.5240186955319</v>
      </c>
      <c r="AT13" s="25">
        <v>908.58516197209303</v>
      </c>
      <c r="AU13" s="25">
        <v>105.2672977462</v>
      </c>
      <c r="AV13" s="25">
        <v>276.08474681545499</v>
      </c>
      <c r="AW13" s="25">
        <v>2273.54790442591</v>
      </c>
      <c r="AX13" s="25">
        <v>5353.4986995179397</v>
      </c>
      <c r="AY13" s="25">
        <v>276.60951641574599</v>
      </c>
      <c r="AZ13" s="25">
        <v>120.589001436582</v>
      </c>
      <c r="BA13" s="25">
        <f t="shared" si="0"/>
        <v>269349.11767090968</v>
      </c>
      <c r="BB13" s="25">
        <f t="shared" si="3"/>
        <v>32046.658001341682</v>
      </c>
      <c r="BD13" s="25">
        <f t="shared" si="1"/>
        <v>-298167.28678909031</v>
      </c>
      <c r="BE13" s="25">
        <f t="shared" si="1"/>
        <v>-33276.972171658315</v>
      </c>
      <c r="BG13" s="22">
        <f t="shared" si="4"/>
        <v>0.47191396507418337</v>
      </c>
      <c r="BH13" s="22">
        <f t="shared" si="4"/>
        <v>0.48912987165134875</v>
      </c>
      <c r="BJ13" s="79">
        <v>0.46869456247150076</v>
      </c>
      <c r="BK13" s="79">
        <v>0.49332270872751632</v>
      </c>
      <c r="BL13" s="79"/>
      <c r="BM13" s="79"/>
    </row>
    <row r="14" spans="1:65" x14ac:dyDescent="0.25">
      <c r="A14" s="27" t="s">
        <v>13</v>
      </c>
      <c r="B14" s="25">
        <v>1112633.4044999999</v>
      </c>
      <c r="C14" s="25">
        <v>161262.2789</v>
      </c>
      <c r="D14" s="27" t="s">
        <v>237</v>
      </c>
      <c r="F14" s="27" t="s">
        <v>13</v>
      </c>
      <c r="G14" s="25">
        <v>10402.293302248099</v>
      </c>
      <c r="H14" s="25">
        <v>7849.1421714424196</v>
      </c>
      <c r="I14" s="25">
        <v>214.34269337566201</v>
      </c>
      <c r="J14" s="25">
        <v>332.23939648472998</v>
      </c>
      <c r="K14" s="25">
        <v>7671.4426186500004</v>
      </c>
      <c r="L14" s="25">
        <v>254.97946308636</v>
      </c>
      <c r="M14" s="25">
        <v>2903.59354299288</v>
      </c>
      <c r="N14" s="25">
        <v>1112769.37051889</v>
      </c>
      <c r="O14" s="25">
        <v>160883.679312797</v>
      </c>
      <c r="P14" s="25">
        <v>951885.69120609295</v>
      </c>
      <c r="Q14" s="25">
        <v>482.59872055864997</v>
      </c>
      <c r="R14" s="25">
        <v>189.64792128397099</v>
      </c>
      <c r="S14" s="25">
        <v>86855.566306982495</v>
      </c>
      <c r="T14" s="25">
        <v>168.886424555079</v>
      </c>
      <c r="U14" s="25">
        <v>3226.3839898146398</v>
      </c>
      <c r="V14" s="25">
        <v>184.37130544486499</v>
      </c>
      <c r="W14" s="25">
        <v>383.42573960107302</v>
      </c>
      <c r="X14" s="25">
        <v>8072.8657297023201</v>
      </c>
      <c r="Y14" s="25">
        <v>30130.8952987538</v>
      </c>
      <c r="Z14" s="25">
        <v>877.99490683818601</v>
      </c>
      <c r="AA14" s="25">
        <v>683.00978098182804</v>
      </c>
      <c r="AB14" s="27"/>
      <c r="AC14" s="95">
        <f t="shared" si="2"/>
        <v>1.2220199244434126E-4</v>
      </c>
      <c r="AD14" s="95">
        <f t="shared" si="2"/>
        <v>-2.3477256416410686E-3</v>
      </c>
      <c r="AE14" s="27"/>
      <c r="AF14" s="25">
        <v>17</v>
      </c>
      <c r="AG14" s="25" t="s">
        <v>13</v>
      </c>
      <c r="AH14" s="25">
        <v>4053.8103188724699</v>
      </c>
      <c r="AI14" s="25">
        <v>3029.1564018620202</v>
      </c>
      <c r="AJ14" s="25">
        <v>83.378437872338296</v>
      </c>
      <c r="AK14" s="25">
        <v>132.719642735311</v>
      </c>
      <c r="AL14" s="25">
        <v>2982.5978961433302</v>
      </c>
      <c r="AM14" s="25">
        <v>100.04296052665499</v>
      </c>
      <c r="AN14" s="25">
        <v>1129.8498707216099</v>
      </c>
      <c r="AO14" s="25">
        <v>367473.41995520098</v>
      </c>
      <c r="AP14" s="25">
        <v>183.76505893406301</v>
      </c>
      <c r="AQ14" s="25">
        <v>73.647169723828796</v>
      </c>
      <c r="AR14" s="25">
        <v>33676.016512464201</v>
      </c>
      <c r="AS14" s="25">
        <v>66.266191640812394</v>
      </c>
      <c r="AT14" s="25">
        <v>1257.7301263132799</v>
      </c>
      <c r="AU14" s="25">
        <v>74.615344823284502</v>
      </c>
      <c r="AV14" s="25">
        <v>156.910776809585</v>
      </c>
      <c r="AW14" s="25">
        <v>3146.9788783322101</v>
      </c>
      <c r="AX14" s="25">
        <v>11728.664900075801</v>
      </c>
      <c r="AY14" s="25">
        <v>342.20641730519998</v>
      </c>
      <c r="AZ14" s="25">
        <v>265.68991583945501</v>
      </c>
      <c r="BA14" s="25">
        <f t="shared" si="0"/>
        <v>429957.46677619644</v>
      </c>
      <c r="BB14" s="25">
        <f t="shared" si="3"/>
        <v>62484.046820995456</v>
      </c>
      <c r="BD14" s="25">
        <f t="shared" si="1"/>
        <v>-682675.93772380357</v>
      </c>
      <c r="BE14" s="25">
        <f t="shared" si="1"/>
        <v>-98778.232079004549</v>
      </c>
      <c r="BG14" s="22">
        <f t="shared" si="4"/>
        <v>0.38638506609478757</v>
      </c>
      <c r="BH14" s="22">
        <f t="shared" si="4"/>
        <v>0.38838027006773801</v>
      </c>
      <c r="BJ14" s="79">
        <v>0.37900795687792488</v>
      </c>
      <c r="BK14" s="79">
        <v>0.38375323590752408</v>
      </c>
      <c r="BL14" s="79"/>
      <c r="BM14" s="79"/>
    </row>
    <row r="15" spans="1:65" x14ac:dyDescent="0.25">
      <c r="A15" s="27" t="s">
        <v>14</v>
      </c>
      <c r="B15" s="25">
        <v>149449.26965</v>
      </c>
      <c r="C15" s="25">
        <v>28195.304929999998</v>
      </c>
      <c r="D15" s="27" t="s">
        <v>237</v>
      </c>
      <c r="F15" s="27" t="s">
        <v>14</v>
      </c>
      <c r="G15" s="25">
        <v>1858.86872060274</v>
      </c>
      <c r="H15" s="25">
        <v>1051.4994272392</v>
      </c>
      <c r="I15" s="25">
        <v>51.660378522572501</v>
      </c>
      <c r="J15" s="25">
        <v>217.31992643176301</v>
      </c>
      <c r="K15" s="25">
        <v>1279.1935475123501</v>
      </c>
      <c r="L15" s="25">
        <v>67.617926398694806</v>
      </c>
      <c r="M15" s="25">
        <v>513.90458748766798</v>
      </c>
      <c r="N15" s="25">
        <v>148913.43469555199</v>
      </c>
      <c r="O15" s="25">
        <v>28137.330383642799</v>
      </c>
      <c r="P15" s="25">
        <v>120776.104311909</v>
      </c>
      <c r="Q15" s="25">
        <v>87.303212442886505</v>
      </c>
      <c r="R15" s="25">
        <v>30.193604375072301</v>
      </c>
      <c r="S15" s="25">
        <v>13986.5714514679</v>
      </c>
      <c r="T15" s="25">
        <v>60.165232482900301</v>
      </c>
      <c r="U15" s="25">
        <v>860.79194045316001</v>
      </c>
      <c r="V15" s="25">
        <v>83.241449638166401</v>
      </c>
      <c r="W15" s="25">
        <v>201.12445544183299</v>
      </c>
      <c r="X15" s="25">
        <v>2151.5289915507801</v>
      </c>
      <c r="Y15" s="25">
        <v>5324.2754677381099</v>
      </c>
      <c r="Z15" s="25">
        <v>198.46672529858799</v>
      </c>
      <c r="AA15" s="25">
        <v>113.60333855828701</v>
      </c>
      <c r="AB15" s="27"/>
      <c r="AC15" s="95">
        <f t="shared" si="2"/>
        <v>-3.5853969424066382E-3</v>
      </c>
      <c r="AD15" s="95">
        <f t="shared" si="2"/>
        <v>-2.0561773139582029E-3</v>
      </c>
      <c r="AE15" s="27"/>
      <c r="AF15" s="25">
        <v>18</v>
      </c>
      <c r="AG15" s="25" t="s">
        <v>14</v>
      </c>
      <c r="AH15" s="25">
        <v>624.12421696772299</v>
      </c>
      <c r="AI15" s="25">
        <v>349.871315539553</v>
      </c>
      <c r="AJ15" s="25">
        <v>17.205791875031601</v>
      </c>
      <c r="AK15" s="25">
        <v>73.468340653241995</v>
      </c>
      <c r="AL15" s="25">
        <v>428.96778519751001</v>
      </c>
      <c r="AM15" s="25">
        <v>23.436075049205002</v>
      </c>
      <c r="AN15" s="25">
        <v>172.88053322309401</v>
      </c>
      <c r="AO15" s="25">
        <v>40967.310019022501</v>
      </c>
      <c r="AP15" s="25">
        <v>27.802583329823701</v>
      </c>
      <c r="AQ15" s="25">
        <v>10.132321309665601</v>
      </c>
      <c r="AR15" s="25">
        <v>4669.7078279030602</v>
      </c>
      <c r="AS15" s="25">
        <v>19.981345235169101</v>
      </c>
      <c r="AT15" s="25">
        <v>289.39791867480199</v>
      </c>
      <c r="AU15" s="25">
        <v>29.6522718260861</v>
      </c>
      <c r="AV15" s="25">
        <v>72.405927906547404</v>
      </c>
      <c r="AW15" s="25">
        <v>723.37193608888299</v>
      </c>
      <c r="AX15" s="25">
        <v>1784.10123562082</v>
      </c>
      <c r="AY15" s="25">
        <v>67.995034192614298</v>
      </c>
      <c r="AZ15" s="25">
        <v>38.109850055715697</v>
      </c>
      <c r="BA15" s="25">
        <f t="shared" si="0"/>
        <v>50389.922329671055</v>
      </c>
      <c r="BB15" s="25">
        <f t="shared" si="3"/>
        <v>9422.6123106485538</v>
      </c>
      <c r="BD15" s="25">
        <f t="shared" si="1"/>
        <v>-99059.347320328947</v>
      </c>
      <c r="BE15" s="25">
        <f t="shared" si="1"/>
        <v>-18772.692619351445</v>
      </c>
      <c r="BG15" s="22">
        <f t="shared" si="4"/>
        <v>0.33838399089169752</v>
      </c>
      <c r="BH15" s="22">
        <f t="shared" si="4"/>
        <v>0.33487939979289022</v>
      </c>
      <c r="BJ15" s="79">
        <v>0.30581613589407081</v>
      </c>
      <c r="BK15" s="79">
        <v>0.30985128678069579</v>
      </c>
      <c r="BL15" s="79"/>
      <c r="BM15" s="79"/>
    </row>
    <row r="16" spans="1:65" x14ac:dyDescent="0.25">
      <c r="A16" s="27" t="s">
        <v>15</v>
      </c>
      <c r="B16" s="25">
        <v>387077.63157000003</v>
      </c>
      <c r="C16" s="25">
        <v>57470.993111999996</v>
      </c>
      <c r="D16" s="27" t="s">
        <v>237</v>
      </c>
      <c r="F16" s="27" t="s">
        <v>15</v>
      </c>
      <c r="G16" s="25">
        <v>3351.7602468074301</v>
      </c>
      <c r="H16" s="25">
        <v>2325.0117367460798</v>
      </c>
      <c r="I16" s="25">
        <v>106.403766695877</v>
      </c>
      <c r="J16" s="25">
        <v>606.92845902434397</v>
      </c>
      <c r="K16" s="25">
        <v>2444.02780303907</v>
      </c>
      <c r="L16" s="25">
        <v>246.22256155029001</v>
      </c>
      <c r="M16" s="25">
        <v>1069.9659260239</v>
      </c>
      <c r="N16" s="25">
        <v>387422.19443390198</v>
      </c>
      <c r="O16" s="25">
        <v>57407.033020519499</v>
      </c>
      <c r="P16" s="25">
        <v>330015.16141338297</v>
      </c>
      <c r="Q16" s="25">
        <v>161.97385646808499</v>
      </c>
      <c r="R16" s="25">
        <v>60.5595917150305</v>
      </c>
      <c r="S16" s="25">
        <v>27353.179362864201</v>
      </c>
      <c r="T16" s="25">
        <v>106.781028026257</v>
      </c>
      <c r="U16" s="25">
        <v>2187.6622456279501</v>
      </c>
      <c r="V16" s="25">
        <v>368.534194161058</v>
      </c>
      <c r="W16" s="25">
        <v>988.13136185011797</v>
      </c>
      <c r="X16" s="25">
        <v>5471.7799171062097</v>
      </c>
      <c r="Y16" s="25">
        <v>9690.4337335824493</v>
      </c>
      <c r="Z16" s="25">
        <v>657.22201248918304</v>
      </c>
      <c r="AA16" s="25">
        <v>210.45521674189899</v>
      </c>
      <c r="AB16" s="27"/>
      <c r="AC16" s="95">
        <f t="shared" si="2"/>
        <v>8.9016475197597263E-4</v>
      </c>
      <c r="AD16" s="95">
        <f t="shared" si="2"/>
        <v>-1.1129108445342467E-3</v>
      </c>
      <c r="AE16" s="27"/>
      <c r="AF16" s="25">
        <v>19</v>
      </c>
      <c r="AG16" s="25" t="s">
        <v>15</v>
      </c>
      <c r="AH16" s="25">
        <v>1411.33034290759</v>
      </c>
      <c r="AI16" s="25">
        <v>965.14028615556299</v>
      </c>
      <c r="AJ16" s="25">
        <v>46.336156520141301</v>
      </c>
      <c r="AK16" s="25">
        <v>280.718296942243</v>
      </c>
      <c r="AL16" s="25">
        <v>1025.9826672059801</v>
      </c>
      <c r="AM16" s="25">
        <v>112.50631180377501</v>
      </c>
      <c r="AN16" s="25">
        <v>457.12242657499002</v>
      </c>
      <c r="AO16" s="25">
        <v>139179.327926675</v>
      </c>
      <c r="AP16" s="25">
        <v>65.331996825329199</v>
      </c>
      <c r="AQ16" s="25">
        <v>25.421405876482801</v>
      </c>
      <c r="AR16" s="25">
        <v>11447.620998034799</v>
      </c>
      <c r="AS16" s="25">
        <v>47.332419951015503</v>
      </c>
      <c r="AT16" s="25">
        <v>976.89323970719101</v>
      </c>
      <c r="AU16" s="25">
        <v>172.144136140222</v>
      </c>
      <c r="AV16" s="25">
        <v>463.33540260322599</v>
      </c>
      <c r="AW16" s="25">
        <v>2443.3477290999399</v>
      </c>
      <c r="AX16" s="25">
        <v>4073.0203267987299</v>
      </c>
      <c r="AY16" s="25">
        <v>296.56041380153698</v>
      </c>
      <c r="AZ16" s="25">
        <v>88.147305662794096</v>
      </c>
      <c r="BA16" s="25">
        <f t="shared" si="0"/>
        <v>163577.61978928657</v>
      </c>
      <c r="BB16" s="25">
        <f t="shared" si="3"/>
        <v>24398.291862611572</v>
      </c>
      <c r="BD16" s="25">
        <f t="shared" si="1"/>
        <v>-223500.01178071345</v>
      </c>
      <c r="BE16" s="25">
        <f t="shared" si="1"/>
        <v>-33072.701249388425</v>
      </c>
      <c r="BG16" s="22">
        <f t="shared" si="4"/>
        <v>0.42222057006389324</v>
      </c>
      <c r="BH16" s="22">
        <f t="shared" si="4"/>
        <v>0.4250052751183061</v>
      </c>
      <c r="BJ16" s="79">
        <v>0.42396883660999102</v>
      </c>
      <c r="BK16" s="79">
        <v>0.42647628055313824</v>
      </c>
      <c r="BL16" s="79"/>
      <c r="BM16" s="79"/>
    </row>
    <row r="17" spans="1:65" x14ac:dyDescent="0.25">
      <c r="A17" s="27" t="s">
        <v>16</v>
      </c>
      <c r="B17" s="25">
        <v>667208.72456</v>
      </c>
      <c r="C17" s="25">
        <v>89199.138787000004</v>
      </c>
      <c r="D17" s="27" t="s">
        <v>237</v>
      </c>
      <c r="F17" s="27" t="s">
        <v>16</v>
      </c>
      <c r="G17" s="25">
        <v>4496.09114822224</v>
      </c>
      <c r="H17" s="25">
        <v>4367.8771677221303</v>
      </c>
      <c r="I17" s="25">
        <v>163.008410610845</v>
      </c>
      <c r="J17" s="25">
        <v>950.71515953195797</v>
      </c>
      <c r="K17" s="25">
        <v>3564.0533813940901</v>
      </c>
      <c r="L17" s="25">
        <v>415.20974994074999</v>
      </c>
      <c r="M17" s="25">
        <v>1601.64535767235</v>
      </c>
      <c r="N17" s="25">
        <v>670463.25702652696</v>
      </c>
      <c r="O17" s="25">
        <v>89433.740552819901</v>
      </c>
      <c r="P17" s="25">
        <v>581029.51647370704</v>
      </c>
      <c r="Q17" s="25">
        <v>342.70161102751899</v>
      </c>
      <c r="R17" s="25">
        <v>92.596444385654394</v>
      </c>
      <c r="S17" s="25">
        <v>43743.083680726602</v>
      </c>
      <c r="T17" s="25">
        <v>143.506748987251</v>
      </c>
      <c r="U17" s="25">
        <v>3557.4161608712602</v>
      </c>
      <c r="V17" s="25">
        <v>589.37448285630796</v>
      </c>
      <c r="W17" s="25">
        <v>1598.4392004056499</v>
      </c>
      <c r="X17" s="25">
        <v>8899.2084093101093</v>
      </c>
      <c r="Y17" s="25">
        <v>13467.7650329315</v>
      </c>
      <c r="Z17" s="25">
        <v>1140.3914252330001</v>
      </c>
      <c r="AA17" s="25">
        <v>300.65698099064599</v>
      </c>
      <c r="AB17" s="27"/>
      <c r="AC17" s="95">
        <f t="shared" si="2"/>
        <v>4.877832598297039E-3</v>
      </c>
      <c r="AD17" s="95">
        <f t="shared" si="2"/>
        <v>2.6300900323724778E-3</v>
      </c>
      <c r="AE17" s="27"/>
      <c r="AF17" s="25">
        <v>20</v>
      </c>
      <c r="AG17" s="25" t="s">
        <v>16</v>
      </c>
      <c r="AH17" s="25">
        <v>2516.15619368752</v>
      </c>
      <c r="AI17" s="25">
        <v>2388.3445727989701</v>
      </c>
      <c r="AJ17" s="25">
        <v>90.758426694039699</v>
      </c>
      <c r="AK17" s="25">
        <v>532.31512294077197</v>
      </c>
      <c r="AL17" s="25">
        <v>1983.1607054017099</v>
      </c>
      <c r="AM17" s="25">
        <v>231.48438095922899</v>
      </c>
      <c r="AN17" s="25">
        <v>891.64966145626704</v>
      </c>
      <c r="AO17" s="25">
        <v>319243.76707092603</v>
      </c>
      <c r="AP17" s="25">
        <v>186.39780851987601</v>
      </c>
      <c r="AQ17" s="25">
        <v>51.3836136963657</v>
      </c>
      <c r="AR17" s="25">
        <v>24165.722945568301</v>
      </c>
      <c r="AS17" s="25">
        <v>80.565252540780506</v>
      </c>
      <c r="AT17" s="25">
        <v>1979.0548161458501</v>
      </c>
      <c r="AU17" s="25">
        <v>331.18226262511803</v>
      </c>
      <c r="AV17" s="25">
        <v>898.40679317906199</v>
      </c>
      <c r="AW17" s="25">
        <v>4950.7901004455898</v>
      </c>
      <c r="AX17" s="25">
        <v>7516.1724997179599</v>
      </c>
      <c r="AY17" s="25">
        <v>633.18241872689498</v>
      </c>
      <c r="AZ17" s="25">
        <v>167.35302938241401</v>
      </c>
      <c r="BA17" s="25">
        <f t="shared" si="0"/>
        <v>368837.84767541284</v>
      </c>
      <c r="BB17" s="25">
        <f t="shared" si="3"/>
        <v>49594.080604486808</v>
      </c>
      <c r="BD17" s="25">
        <f t="shared" si="1"/>
        <v>-298370.87688458717</v>
      </c>
      <c r="BE17" s="25">
        <f t="shared" si="1"/>
        <v>-39605.058182513196</v>
      </c>
      <c r="BG17" s="22">
        <f t="shared" si="4"/>
        <v>0.55012387898956816</v>
      </c>
      <c r="BH17" s="22">
        <f t="shared" si="4"/>
        <v>0.55453434350312514</v>
      </c>
      <c r="BJ17" s="79">
        <v>0.54824790169536874</v>
      </c>
      <c r="BK17" s="79">
        <v>0.55537178310192292</v>
      </c>
      <c r="BL17" s="79"/>
      <c r="BM17" s="79"/>
    </row>
    <row r="18" spans="1:65" x14ac:dyDescent="0.25">
      <c r="A18" s="27" t="s">
        <v>17</v>
      </c>
      <c r="B18" s="25">
        <v>179746.88868999999</v>
      </c>
      <c r="C18" s="25">
        <v>29603.327878</v>
      </c>
      <c r="D18" s="27" t="s">
        <v>237</v>
      </c>
      <c r="F18" s="27" t="s">
        <v>17</v>
      </c>
      <c r="G18" s="25">
        <v>1720.6299411917</v>
      </c>
      <c r="H18" s="25">
        <v>1202.6682795681099</v>
      </c>
      <c r="I18" s="25">
        <v>56.139312728936197</v>
      </c>
      <c r="J18" s="25">
        <v>318.78440558430702</v>
      </c>
      <c r="K18" s="25">
        <v>1243.58919139976</v>
      </c>
      <c r="L18" s="25">
        <v>120.36253736558599</v>
      </c>
      <c r="M18" s="25">
        <v>543.13509482630297</v>
      </c>
      <c r="N18" s="25">
        <v>179707.13002596301</v>
      </c>
      <c r="O18" s="25">
        <v>29575.6810228387</v>
      </c>
      <c r="P18" s="25">
        <v>150131.44900312499</v>
      </c>
      <c r="Q18" s="25">
        <v>87.764432403533903</v>
      </c>
      <c r="R18" s="25">
        <v>30.574324928211901</v>
      </c>
      <c r="S18" s="25">
        <v>14166.902755336499</v>
      </c>
      <c r="T18" s="25">
        <v>59.9459768569806</v>
      </c>
      <c r="U18" s="25">
        <v>1133.1717824919899</v>
      </c>
      <c r="V18" s="25">
        <v>174.67886979061501</v>
      </c>
      <c r="W18" s="25">
        <v>462.50934624139501</v>
      </c>
      <c r="X18" s="25">
        <v>2833.5447790693102</v>
      </c>
      <c r="Y18" s="25">
        <v>4986.5952275445397</v>
      </c>
      <c r="Z18" s="25">
        <v>326.75172667096501</v>
      </c>
      <c r="AA18" s="25">
        <v>107.93303883992699</v>
      </c>
      <c r="AB18" s="27"/>
      <c r="AC18" s="95">
        <f t="shared" si="2"/>
        <v>-2.2119250200516256E-4</v>
      </c>
      <c r="AD18" s="95">
        <f t="shared" si="2"/>
        <v>-9.3391037910456624E-4</v>
      </c>
      <c r="AE18" s="27"/>
      <c r="AF18" s="25">
        <v>21</v>
      </c>
      <c r="AG18" s="25" t="s">
        <v>17</v>
      </c>
      <c r="AH18" s="25">
        <v>471.27671845949499</v>
      </c>
      <c r="AI18" s="25">
        <v>324.76094988567797</v>
      </c>
      <c r="AJ18" s="25">
        <v>15.3707350383097</v>
      </c>
      <c r="AK18" s="25">
        <v>89.858782104229306</v>
      </c>
      <c r="AL18" s="25">
        <v>339.47250200581198</v>
      </c>
      <c r="AM18" s="25">
        <v>34.098062946175197</v>
      </c>
      <c r="AN18" s="25">
        <v>149.31980411053101</v>
      </c>
      <c r="AO18" s="25">
        <v>40745.035071902697</v>
      </c>
      <c r="AP18" s="25">
        <v>22.271190350498198</v>
      </c>
      <c r="AQ18" s="25">
        <v>8.3340080449665503</v>
      </c>
      <c r="AR18" s="25">
        <v>3846.1849821732699</v>
      </c>
      <c r="AS18" s="25">
        <v>16.519883341067501</v>
      </c>
      <c r="AT18" s="25">
        <v>315.03431952720001</v>
      </c>
      <c r="AU18" s="25">
        <v>50.248142298838097</v>
      </c>
      <c r="AV18" s="25">
        <v>133.319489809174</v>
      </c>
      <c r="AW18" s="25">
        <v>787.75499292176301</v>
      </c>
      <c r="AX18" s="25">
        <v>1362.04396809222</v>
      </c>
      <c r="AY18" s="25">
        <v>91.806314866848396</v>
      </c>
      <c r="AZ18" s="25">
        <v>29.506833631605499</v>
      </c>
      <c r="BA18" s="25">
        <f t="shared" si="0"/>
        <v>48832.216751510372</v>
      </c>
      <c r="BB18" s="25">
        <f t="shared" si="3"/>
        <v>8087.1816796076746</v>
      </c>
      <c r="BD18" s="25">
        <f t="shared" si="1"/>
        <v>-130914.67193848963</v>
      </c>
      <c r="BE18" s="25">
        <f t="shared" si="1"/>
        <v>-21516.146198392325</v>
      </c>
      <c r="BG18" s="22">
        <f t="shared" si="4"/>
        <v>0.27173221643712958</v>
      </c>
      <c r="BH18" s="22">
        <f t="shared" si="4"/>
        <v>0.27344025225869373</v>
      </c>
      <c r="BJ18" s="79">
        <v>0.25476470118527267</v>
      </c>
      <c r="BK18" s="79">
        <v>0.26052111536796368</v>
      </c>
      <c r="BL18" s="79"/>
      <c r="BM18" s="79"/>
    </row>
    <row r="19" spans="1:65" x14ac:dyDescent="0.25">
      <c r="A19" s="27" t="s">
        <v>18</v>
      </c>
      <c r="B19" s="25">
        <v>184042.77322</v>
      </c>
      <c r="C19" s="25">
        <v>28455.806989000001</v>
      </c>
      <c r="D19" s="27" t="s">
        <v>237</v>
      </c>
      <c r="F19" s="27" t="s">
        <v>18</v>
      </c>
      <c r="G19" s="25">
        <v>1682.5305248653799</v>
      </c>
      <c r="H19" s="25">
        <v>1331.93623781257</v>
      </c>
      <c r="I19" s="25">
        <v>47.882315933354199</v>
      </c>
      <c r="J19" s="25">
        <v>188.10640622364701</v>
      </c>
      <c r="K19" s="25">
        <v>1254.6313398038899</v>
      </c>
      <c r="L19" s="25">
        <v>73.618889829527603</v>
      </c>
      <c r="M19" s="25">
        <v>505.31833165230898</v>
      </c>
      <c r="N19" s="25">
        <v>184366.40355672699</v>
      </c>
      <c r="O19" s="25">
        <v>28482.239757061601</v>
      </c>
      <c r="P19" s="25">
        <v>155884.16379966601</v>
      </c>
      <c r="Q19" s="25">
        <v>109.359647701405</v>
      </c>
      <c r="R19" s="25">
        <v>30.812172677017301</v>
      </c>
      <c r="S19" s="25">
        <v>14642.5137006233</v>
      </c>
      <c r="T19" s="25">
        <v>46.288158578459701</v>
      </c>
      <c r="U19" s="25">
        <v>854.62027006619303</v>
      </c>
      <c r="V19" s="25">
        <v>81.462038834416305</v>
      </c>
      <c r="W19" s="25">
        <v>202.091453860017</v>
      </c>
      <c r="X19" s="25">
        <v>2137.0080046517501</v>
      </c>
      <c r="Y19" s="25">
        <v>4958.8428117748799</v>
      </c>
      <c r="Z19" s="25">
        <v>225.250655709695</v>
      </c>
      <c r="AA19" s="25">
        <v>109.966796463786</v>
      </c>
      <c r="AB19" s="27"/>
      <c r="AC19" s="95">
        <f t="shared" si="2"/>
        <v>1.7584517504532883E-3</v>
      </c>
      <c r="AD19" s="95">
        <f t="shared" si="2"/>
        <v>9.2890593725978741E-4</v>
      </c>
      <c r="AE19" s="27"/>
      <c r="AF19" s="25">
        <v>22</v>
      </c>
      <c r="AG19" s="25" t="s">
        <v>18</v>
      </c>
      <c r="AH19" s="25">
        <v>629.40287073213597</v>
      </c>
      <c r="AI19" s="25">
        <v>474.450871445666</v>
      </c>
      <c r="AJ19" s="25">
        <v>17.402943599476501</v>
      </c>
      <c r="AK19" s="25">
        <v>67.086475080187</v>
      </c>
      <c r="AL19" s="25">
        <v>464.70620103783199</v>
      </c>
      <c r="AM19" s="25">
        <v>26.243579271439899</v>
      </c>
      <c r="AN19" s="25">
        <v>186.23250463138501</v>
      </c>
      <c r="AO19" s="25">
        <v>55893.859500553102</v>
      </c>
      <c r="AP19" s="25">
        <v>38.157400259847201</v>
      </c>
      <c r="AQ19" s="25">
        <v>11.343709905979001</v>
      </c>
      <c r="AR19" s="25">
        <v>5337.0358098602601</v>
      </c>
      <c r="AS19" s="25">
        <v>16.948326390176501</v>
      </c>
      <c r="AT19" s="25">
        <v>306.76411219918702</v>
      </c>
      <c r="AU19" s="25">
        <v>29.4444928770682</v>
      </c>
      <c r="AV19" s="25">
        <v>72.824725967191696</v>
      </c>
      <c r="AW19" s="25">
        <v>767.08496791185496</v>
      </c>
      <c r="AX19" s="25">
        <v>1845.4193454799799</v>
      </c>
      <c r="AY19" s="25">
        <v>79.891652002073798</v>
      </c>
      <c r="AZ19" s="25">
        <v>40.814928183070897</v>
      </c>
      <c r="BA19" s="25">
        <f t="shared" si="0"/>
        <v>66305.114417387915</v>
      </c>
      <c r="BB19" s="25">
        <f t="shared" si="3"/>
        <v>10411.254916834812</v>
      </c>
      <c r="BD19" s="25">
        <f t="shared" si="1"/>
        <v>-117737.65880261209</v>
      </c>
      <c r="BE19" s="25">
        <f t="shared" si="1"/>
        <v>-18044.552072165188</v>
      </c>
      <c r="BG19" s="22">
        <f t="shared" si="4"/>
        <v>0.35963772758081031</v>
      </c>
      <c r="BH19" s="22">
        <f t="shared" si="4"/>
        <v>0.36553497918833966</v>
      </c>
      <c r="BJ19" s="79">
        <v>0.3520721217331455</v>
      </c>
      <c r="BK19" s="79">
        <v>0.35949035403945584</v>
      </c>
      <c r="BL19" s="79"/>
      <c r="BM19" s="79"/>
    </row>
    <row r="20" spans="1:65" x14ac:dyDescent="0.25">
      <c r="A20" s="27" t="s">
        <v>19</v>
      </c>
      <c r="B20" s="25">
        <v>71725.013619000005</v>
      </c>
      <c r="C20" s="25">
        <v>8922.8423502999995</v>
      </c>
      <c r="D20" s="27" t="s">
        <v>237</v>
      </c>
      <c r="F20" s="27" t="s">
        <v>19</v>
      </c>
      <c r="G20" s="25">
        <v>450.82364446061098</v>
      </c>
      <c r="H20" s="25">
        <v>536.04471965475602</v>
      </c>
      <c r="I20" s="25">
        <v>14.1080427035279</v>
      </c>
      <c r="J20" s="25">
        <v>35.985278636661697</v>
      </c>
      <c r="K20" s="25">
        <v>377.60906209869</v>
      </c>
      <c r="L20" s="25">
        <v>17.903714424290499</v>
      </c>
      <c r="M20" s="25">
        <v>147.49556518240399</v>
      </c>
      <c r="N20" s="25">
        <v>72327.7683882118</v>
      </c>
      <c r="O20" s="25">
        <v>8992.1403271218005</v>
      </c>
      <c r="P20" s="25">
        <v>63335.628061089999</v>
      </c>
      <c r="Q20" s="25">
        <v>54.578388641787498</v>
      </c>
      <c r="R20" s="25">
        <v>9.8425914670105801</v>
      </c>
      <c r="S20" s="25">
        <v>4965.2669291269103</v>
      </c>
      <c r="T20" s="25">
        <v>10.188729244861801</v>
      </c>
      <c r="U20" s="25">
        <v>239.25483457067699</v>
      </c>
      <c r="V20" s="25">
        <v>9.2607034177152396</v>
      </c>
      <c r="W20" s="25">
        <v>20.4359934963651</v>
      </c>
      <c r="X20" s="25">
        <v>598.50484763306201</v>
      </c>
      <c r="Y20" s="25">
        <v>1407.26088063625</v>
      </c>
      <c r="Z20" s="25">
        <v>65.336202207928906</v>
      </c>
      <c r="AA20" s="25">
        <v>32.240199518289998</v>
      </c>
      <c r="AB20" s="27"/>
      <c r="AC20" s="95">
        <f t="shared" si="2"/>
        <v>8.4036898537740382E-3</v>
      </c>
      <c r="AD20" s="95">
        <f t="shared" si="2"/>
        <v>7.7663567393938268E-3</v>
      </c>
      <c r="AE20" s="27"/>
      <c r="AF20" s="25">
        <v>23</v>
      </c>
      <c r="AG20" s="25" t="s">
        <v>19</v>
      </c>
      <c r="AH20" s="25">
        <v>76.173319511223397</v>
      </c>
      <c r="AI20" s="25">
        <v>91.556458610712397</v>
      </c>
      <c r="AJ20" s="25">
        <v>2.4074381405696599</v>
      </c>
      <c r="AK20" s="25">
        <v>6.1531068823017501</v>
      </c>
      <c r="AL20" s="25">
        <v>63.7400397178912</v>
      </c>
      <c r="AM20" s="25">
        <v>3.0891393643442799</v>
      </c>
      <c r="AN20" s="25">
        <v>24.988468153726899</v>
      </c>
      <c r="AO20" s="25">
        <v>10850.6318425483</v>
      </c>
      <c r="AP20" s="25">
        <v>9.2923696040194095</v>
      </c>
      <c r="AQ20" s="25">
        <v>1.67210282316124</v>
      </c>
      <c r="AR20" s="25">
        <v>846.38020356098002</v>
      </c>
      <c r="AS20" s="25">
        <v>1.7592729929862601</v>
      </c>
      <c r="AT20" s="25">
        <v>40.684495081328301</v>
      </c>
      <c r="AU20" s="25">
        <v>1.6196199794370101</v>
      </c>
      <c r="AV20" s="25">
        <v>3.61720204713497</v>
      </c>
      <c r="AW20" s="25">
        <v>101.773251676813</v>
      </c>
      <c r="AX20" s="25">
        <v>237.70465693522399</v>
      </c>
      <c r="AY20" s="25">
        <v>11.2513573009645</v>
      </c>
      <c r="AZ20" s="25">
        <v>5.43893316776317</v>
      </c>
      <c r="BA20" s="25">
        <f t="shared" si="0"/>
        <v>12379.933278098883</v>
      </c>
      <c r="BB20" s="25">
        <f t="shared" si="3"/>
        <v>1529.301435550582</v>
      </c>
      <c r="BD20" s="25">
        <f t="shared" si="1"/>
        <v>-59345.080340901121</v>
      </c>
      <c r="BE20" s="25">
        <f t="shared" si="1"/>
        <v>-7393.5409147494174</v>
      </c>
      <c r="BG20" s="22">
        <f t="shared" si="4"/>
        <v>0.17116431979002689</v>
      </c>
      <c r="BH20" s="22">
        <f t="shared" si="4"/>
        <v>0.17007090413591</v>
      </c>
      <c r="BJ20" s="79">
        <v>0.16825884049225162</v>
      </c>
      <c r="BK20" s="79">
        <v>0.16515691282559256</v>
      </c>
      <c r="BL20" s="79"/>
      <c r="BM20" s="79"/>
    </row>
    <row r="21" spans="1:65" x14ac:dyDescent="0.25">
      <c r="A21" s="27" t="s">
        <v>20</v>
      </c>
      <c r="B21" s="25">
        <v>80537.696698</v>
      </c>
      <c r="C21" s="25">
        <v>12951.007068000001</v>
      </c>
      <c r="D21" s="27" t="s">
        <v>237</v>
      </c>
      <c r="F21" s="27" t="s">
        <v>20</v>
      </c>
      <c r="G21" s="25">
        <v>758.57397862618996</v>
      </c>
      <c r="H21" s="25">
        <v>658.10348947568502</v>
      </c>
      <c r="I21" s="25">
        <v>20.732169921239802</v>
      </c>
      <c r="J21" s="25">
        <v>67.258904743795298</v>
      </c>
      <c r="K21" s="25">
        <v>548.61450674338698</v>
      </c>
      <c r="L21" s="25">
        <v>23.914700882399899</v>
      </c>
      <c r="M21" s="25">
        <v>217.995125470549</v>
      </c>
      <c r="N21" s="25">
        <v>80193.844971221901</v>
      </c>
      <c r="O21" s="25">
        <v>12931.424177778499</v>
      </c>
      <c r="P21" s="25">
        <v>67262.420793443394</v>
      </c>
      <c r="Q21" s="25">
        <v>44.225356823580597</v>
      </c>
      <c r="R21" s="25">
        <v>13.709577616472901</v>
      </c>
      <c r="S21" s="25">
        <v>6979.6616073898904</v>
      </c>
      <c r="T21" s="25">
        <v>23.423011800239198</v>
      </c>
      <c r="U21" s="25">
        <v>337.500278002833</v>
      </c>
      <c r="V21" s="25">
        <v>14.153653444446199</v>
      </c>
      <c r="W21" s="25">
        <v>23.670248690178902</v>
      </c>
      <c r="X21" s="25">
        <v>843.20952231352999</v>
      </c>
      <c r="Y21" s="25">
        <v>2221.3968837668099</v>
      </c>
      <c r="Z21" s="25">
        <v>85.487879759916694</v>
      </c>
      <c r="AA21" s="25">
        <v>49.793282307357302</v>
      </c>
      <c r="AB21" s="27"/>
      <c r="AC21" s="95">
        <f t="shared" si="2"/>
        <v>-4.2694507153274207E-3</v>
      </c>
      <c r="AD21" s="95">
        <f t="shared" si="2"/>
        <v>-1.5120747072934618E-3</v>
      </c>
      <c r="AE21" s="27"/>
      <c r="AF21" s="25">
        <v>24</v>
      </c>
      <c r="AG21" s="25" t="s">
        <v>20</v>
      </c>
      <c r="AH21" s="25">
        <v>265.41738720988297</v>
      </c>
      <c r="AI21" s="25">
        <v>229.80831529365699</v>
      </c>
      <c r="AJ21" s="25">
        <v>7.06986535324355</v>
      </c>
      <c r="AK21" s="25">
        <v>22.259842507707798</v>
      </c>
      <c r="AL21" s="25">
        <v>191.46054763695699</v>
      </c>
      <c r="AM21" s="25">
        <v>8.3466559491091896</v>
      </c>
      <c r="AN21" s="25">
        <v>76.073907179912595</v>
      </c>
      <c r="AO21" s="25">
        <v>23819.485253708899</v>
      </c>
      <c r="AP21" s="25">
        <v>14.515887778103799</v>
      </c>
      <c r="AQ21" s="25">
        <v>4.8024043915069496</v>
      </c>
      <c r="AR21" s="25">
        <v>2435.2086558741998</v>
      </c>
      <c r="AS21" s="25">
        <v>7.9467528108608496</v>
      </c>
      <c r="AT21" s="25">
        <v>114.718803836795</v>
      </c>
      <c r="AU21" s="25">
        <v>5.0273431446172401</v>
      </c>
      <c r="AV21" s="25">
        <v>8.5492420568238998</v>
      </c>
      <c r="AW21" s="25">
        <v>286.62199984400797</v>
      </c>
      <c r="AX21" s="25">
        <v>774.69057665815899</v>
      </c>
      <c r="AY21" s="25">
        <v>29.744579571254501</v>
      </c>
      <c r="AZ21" s="25">
        <v>17.411994106208699</v>
      </c>
      <c r="BA21" s="25">
        <f t="shared" si="0"/>
        <v>28319.160014911908</v>
      </c>
      <c r="BB21" s="25">
        <f t="shared" si="3"/>
        <v>4499.6747612030085</v>
      </c>
      <c r="BD21" s="25">
        <f t="shared" si="1"/>
        <v>-52218.536683088096</v>
      </c>
      <c r="BE21" s="25">
        <f t="shared" si="1"/>
        <v>-8451.3323067969923</v>
      </c>
      <c r="BG21" s="22">
        <f t="shared" si="4"/>
        <v>0.35313383496045647</v>
      </c>
      <c r="BH21" s="22">
        <f t="shared" si="4"/>
        <v>0.34796436180133189</v>
      </c>
      <c r="BJ21" s="79">
        <v>0.35551074132422267</v>
      </c>
      <c r="BK21" s="79">
        <v>0.35078573218753079</v>
      </c>
      <c r="BL21" s="79"/>
      <c r="BM21" s="79"/>
    </row>
    <row r="22" spans="1:65" x14ac:dyDescent="0.25">
      <c r="A22" s="27" t="s">
        <v>21</v>
      </c>
      <c r="B22" s="25">
        <v>62893.377560000001</v>
      </c>
      <c r="C22" s="25">
        <v>9610.2377704999999</v>
      </c>
      <c r="D22" s="27" t="s">
        <v>237</v>
      </c>
      <c r="F22" s="27" t="s">
        <v>129</v>
      </c>
      <c r="G22" s="25">
        <v>555.03520252208705</v>
      </c>
      <c r="H22" s="25">
        <v>501.75119903878402</v>
      </c>
      <c r="I22" s="25">
        <v>15.378900411713101</v>
      </c>
      <c r="J22" s="25">
        <v>43.915496111597903</v>
      </c>
      <c r="K22" s="25">
        <v>422.66029949789697</v>
      </c>
      <c r="L22" s="25">
        <v>16.044645832988799</v>
      </c>
      <c r="M22" s="25">
        <v>163.41961959247499</v>
      </c>
      <c r="N22" s="25">
        <v>63029.824053805998</v>
      </c>
      <c r="O22" s="25">
        <v>9634.00032038889</v>
      </c>
      <c r="P22" s="25">
        <v>53395.823733417099</v>
      </c>
      <c r="Q22" s="25">
        <v>44.023173255730597</v>
      </c>
      <c r="R22" s="25">
        <v>10.428666364633401</v>
      </c>
      <c r="S22" s="25">
        <v>5192.41650192629</v>
      </c>
      <c r="T22" s="25">
        <v>14.722330174110001</v>
      </c>
      <c r="U22" s="25">
        <v>250.20881231501801</v>
      </c>
      <c r="V22" s="25">
        <v>7.5252082805601903</v>
      </c>
      <c r="W22" s="25">
        <v>11.2209575257527</v>
      </c>
      <c r="X22" s="25">
        <v>625.43974955494195</v>
      </c>
      <c r="Y22" s="25">
        <v>1663.0452294735901</v>
      </c>
      <c r="Z22" s="25">
        <v>59.326782144766497</v>
      </c>
      <c r="AA22" s="25">
        <v>37.437546365956202</v>
      </c>
      <c r="AB22" s="27"/>
      <c r="AC22" s="95">
        <f t="shared" si="2"/>
        <v>2.1694890479657886E-3</v>
      </c>
      <c r="AD22" s="95">
        <f t="shared" si="2"/>
        <v>2.4726287170368129E-3</v>
      </c>
      <c r="AE22" s="27"/>
      <c r="AF22" s="25">
        <v>25</v>
      </c>
      <c r="AG22" s="25" t="s">
        <v>129</v>
      </c>
      <c r="AH22" s="25">
        <v>128.350373614706</v>
      </c>
      <c r="AI22" s="25">
        <v>121.19125082591</v>
      </c>
      <c r="AJ22" s="25">
        <v>3.70492854256368</v>
      </c>
      <c r="AK22" s="25">
        <v>11.4710321764558</v>
      </c>
      <c r="AL22" s="25">
        <v>98.2177948443871</v>
      </c>
      <c r="AM22" s="25">
        <v>3.9394292008274601</v>
      </c>
      <c r="AN22" s="25">
        <v>38.272009472758903</v>
      </c>
      <c r="AO22" s="25">
        <v>12394.9492407913</v>
      </c>
      <c r="AP22" s="25">
        <v>10.576847837455899</v>
      </c>
      <c r="AQ22" s="25">
        <v>2.4260826215241602</v>
      </c>
      <c r="AR22" s="25">
        <v>1231.4086505513001</v>
      </c>
      <c r="AS22" s="25">
        <v>3.6695375836142801</v>
      </c>
      <c r="AT22" s="25">
        <v>61.672889887868799</v>
      </c>
      <c r="AU22" s="25">
        <v>1.7740533670546199</v>
      </c>
      <c r="AV22" s="25">
        <v>2.4751129598545298</v>
      </c>
      <c r="AW22" s="25">
        <v>154.133619851737</v>
      </c>
      <c r="AX22" s="25">
        <v>386.511847830107</v>
      </c>
      <c r="AY22" s="25">
        <v>14.6397676144025</v>
      </c>
      <c r="AZ22" s="25">
        <v>8.7302456615038597</v>
      </c>
      <c r="BA22" s="25">
        <f t="shared" si="0"/>
        <v>14678.114715235331</v>
      </c>
      <c r="BB22" s="25">
        <f t="shared" si="3"/>
        <v>2283.1654744440311</v>
      </c>
      <c r="BD22" s="25">
        <f t="shared" si="1"/>
        <v>-48215.262844764671</v>
      </c>
      <c r="BE22" s="25">
        <f t="shared" si="1"/>
        <v>-7327.0722960559688</v>
      </c>
      <c r="BG22" s="22">
        <f t="shared" si="4"/>
        <v>0.23287570504250849</v>
      </c>
      <c r="BH22" s="22">
        <f t="shared" si="4"/>
        <v>0.23699038805428108</v>
      </c>
      <c r="BJ22" s="79">
        <v>0.23795831467169601</v>
      </c>
      <c r="BK22" s="79">
        <v>0.24293872528288268</v>
      </c>
      <c r="BL22" s="79"/>
      <c r="BM22" s="79"/>
    </row>
    <row r="23" spans="1:65" x14ac:dyDescent="0.25">
      <c r="A23" s="27" t="s">
        <v>22</v>
      </c>
      <c r="B23" s="25">
        <v>295491.81615000003</v>
      </c>
      <c r="C23" s="25">
        <v>39517.587592999997</v>
      </c>
      <c r="D23" s="27" t="s">
        <v>237</v>
      </c>
      <c r="F23" s="27" t="s">
        <v>22</v>
      </c>
      <c r="G23" s="25">
        <v>2141.2934968060499</v>
      </c>
      <c r="H23" s="25">
        <v>2138.9348346809002</v>
      </c>
      <c r="I23" s="25">
        <v>63.850268379657898</v>
      </c>
      <c r="J23" s="25">
        <v>209.56477762529099</v>
      </c>
      <c r="K23" s="25">
        <v>1708.4923389385799</v>
      </c>
      <c r="L23" s="25">
        <v>94.652130822268802</v>
      </c>
      <c r="M23" s="25">
        <v>679.27511279397197</v>
      </c>
      <c r="N23" s="25">
        <v>297274.92024385999</v>
      </c>
      <c r="O23" s="25">
        <v>39702.920439080197</v>
      </c>
      <c r="P23" s="25">
        <v>257571.99980478</v>
      </c>
      <c r="Q23" s="25">
        <v>199.25105693987399</v>
      </c>
      <c r="R23" s="25">
        <v>43.358843918274601</v>
      </c>
      <c r="S23" s="25">
        <v>21152.573051141699</v>
      </c>
      <c r="T23" s="25">
        <v>51.513675755220802</v>
      </c>
      <c r="U23" s="25">
        <v>1132.2786541885</v>
      </c>
      <c r="V23" s="25">
        <v>83.981223617013001</v>
      </c>
      <c r="W23" s="25">
        <v>206.98162048534701</v>
      </c>
      <c r="X23" s="25">
        <v>2832.1903176309102</v>
      </c>
      <c r="Y23" s="25">
        <v>6507.1030804080701</v>
      </c>
      <c r="Z23" s="25">
        <v>310.371986651013</v>
      </c>
      <c r="AA23" s="25">
        <v>147.25396829753501</v>
      </c>
      <c r="AB23" s="27"/>
      <c r="AC23" s="95">
        <f t="shared" si="2"/>
        <v>6.0343603321819494E-3</v>
      </c>
      <c r="AD23" s="95">
        <f t="shared" si="2"/>
        <v>4.6898825907335899E-3</v>
      </c>
      <c r="AE23" s="27"/>
      <c r="AF23" s="25">
        <v>26</v>
      </c>
      <c r="AG23" s="25" t="s">
        <v>22</v>
      </c>
      <c r="AH23" s="25">
        <v>591.061276446335</v>
      </c>
      <c r="AI23" s="25">
        <v>568.29893717349</v>
      </c>
      <c r="AJ23" s="25">
        <v>17.833724888273</v>
      </c>
      <c r="AK23" s="25">
        <v>65.050338081611599</v>
      </c>
      <c r="AL23" s="25">
        <v>465.99303896081602</v>
      </c>
      <c r="AM23" s="25">
        <v>28.432013892713599</v>
      </c>
      <c r="AN23" s="25">
        <v>187.70800639125699</v>
      </c>
      <c r="AO23" s="25">
        <v>68844.152805843303</v>
      </c>
      <c r="AP23" s="25">
        <v>51.410340491106297</v>
      </c>
      <c r="AQ23" s="25">
        <v>11.785081807343399</v>
      </c>
      <c r="AR23" s="25">
        <v>5714.5027814565501</v>
      </c>
      <c r="AS23" s="25">
        <v>15.0235871221516</v>
      </c>
      <c r="AT23" s="25">
        <v>323.86125703546298</v>
      </c>
      <c r="AU23" s="25">
        <v>28.542684422289501</v>
      </c>
      <c r="AV23" s="25">
        <v>71.947817863217907</v>
      </c>
      <c r="AW23" s="25">
        <v>810.04245801085301</v>
      </c>
      <c r="AX23" s="25">
        <v>1784.9966410328</v>
      </c>
      <c r="AY23" s="25">
        <v>89.905703625240804</v>
      </c>
      <c r="AZ23" s="25">
        <v>40.208638826564297</v>
      </c>
      <c r="BA23" s="25">
        <f t="shared" si="0"/>
        <v>79710.757133371371</v>
      </c>
      <c r="BB23" s="25">
        <f t="shared" si="3"/>
        <v>10866.604327528068</v>
      </c>
      <c r="BD23" s="25">
        <f t="shared" si="1"/>
        <v>-215781.05901662866</v>
      </c>
      <c r="BE23" s="25">
        <f t="shared" si="1"/>
        <v>-28650.983265471928</v>
      </c>
      <c r="BG23" s="22">
        <f t="shared" si="4"/>
        <v>0.26813818356416746</v>
      </c>
      <c r="BH23" s="22">
        <f t="shared" si="4"/>
        <v>0.27369785918397838</v>
      </c>
      <c r="BJ23" s="79">
        <v>0.26597525333714561</v>
      </c>
      <c r="BK23" s="79">
        <v>0.27186597567860987</v>
      </c>
      <c r="BL23" s="79"/>
      <c r="BM23" s="79"/>
    </row>
    <row r="24" spans="1:65" x14ac:dyDescent="0.25">
      <c r="A24" s="27" t="s">
        <v>23</v>
      </c>
      <c r="B24" s="25">
        <v>424937.55518999998</v>
      </c>
      <c r="C24" s="25">
        <v>60307.382169999997</v>
      </c>
      <c r="D24" s="27" t="s">
        <v>237</v>
      </c>
      <c r="F24" s="27" t="s">
        <v>23</v>
      </c>
      <c r="G24" s="25">
        <v>3774.0529414617699</v>
      </c>
      <c r="H24" s="25">
        <v>2687.0307624133902</v>
      </c>
      <c r="I24" s="25">
        <v>94.961867160501995</v>
      </c>
      <c r="J24" s="25">
        <v>320.94144576905398</v>
      </c>
      <c r="K24" s="25">
        <v>2782.3642463224101</v>
      </c>
      <c r="L24" s="25">
        <v>154.107306205459</v>
      </c>
      <c r="M24" s="25">
        <v>1104.7667462535201</v>
      </c>
      <c r="N24" s="25">
        <v>425814.02756196301</v>
      </c>
      <c r="O24" s="25">
        <v>60274.956779598397</v>
      </c>
      <c r="P24" s="25">
        <v>365539.07078236499</v>
      </c>
      <c r="Q24" s="25">
        <v>203.297853072967</v>
      </c>
      <c r="R24" s="25">
        <v>68.605502934903001</v>
      </c>
      <c r="S24" s="25">
        <v>30950.3373972232</v>
      </c>
      <c r="T24" s="25">
        <v>82.241567497258004</v>
      </c>
      <c r="U24" s="25">
        <v>1634.43447268197</v>
      </c>
      <c r="V24" s="25">
        <v>187.70750278057901</v>
      </c>
      <c r="W24" s="25">
        <v>482.16981353307199</v>
      </c>
      <c r="X24" s="25">
        <v>4089.31825570308</v>
      </c>
      <c r="Y24" s="25">
        <v>10961.8405000082</v>
      </c>
      <c r="Z24" s="25">
        <v>454.32783754140502</v>
      </c>
      <c r="AA24" s="25">
        <v>242.45076103551</v>
      </c>
      <c r="AB24" s="27"/>
      <c r="AC24" s="95">
        <f t="shared" si="2"/>
        <v>2.0625909883891886E-3</v>
      </c>
      <c r="AD24" s="95">
        <f t="shared" si="2"/>
        <v>-5.376686772806151E-4</v>
      </c>
      <c r="AE24" s="27"/>
      <c r="AF24" s="25">
        <v>27</v>
      </c>
      <c r="AG24" s="25" t="s">
        <v>23</v>
      </c>
      <c r="AH24" s="25">
        <v>1485.84524816309</v>
      </c>
      <c r="AI24" s="25">
        <v>988.06253790461597</v>
      </c>
      <c r="AJ24" s="25">
        <v>37.580116041803102</v>
      </c>
      <c r="AK24" s="25">
        <v>140.025232493667</v>
      </c>
      <c r="AL24" s="25">
        <v>1080.07053879976</v>
      </c>
      <c r="AM24" s="25">
        <v>64.4775645784907</v>
      </c>
      <c r="AN24" s="25">
        <v>433.17917994615101</v>
      </c>
      <c r="AO24" s="25">
        <v>137327.33116219501</v>
      </c>
      <c r="AP24" s="25">
        <v>71.128436984182699</v>
      </c>
      <c r="AQ24" s="25">
        <v>26.452876903327802</v>
      </c>
      <c r="AR24" s="25">
        <v>11791.572322051201</v>
      </c>
      <c r="AS24" s="25">
        <v>33.955963749078599</v>
      </c>
      <c r="AT24" s="25">
        <v>659.57737514658697</v>
      </c>
      <c r="AU24" s="25">
        <v>84.521729318892497</v>
      </c>
      <c r="AV24" s="25">
        <v>219.270616152456</v>
      </c>
      <c r="AW24" s="25">
        <v>1650.17442379617</v>
      </c>
      <c r="AX24" s="25">
        <v>4286.1081592632199</v>
      </c>
      <c r="AY24" s="25">
        <v>184.09105748034801</v>
      </c>
      <c r="AZ24" s="25">
        <v>94.214535409882799</v>
      </c>
      <c r="BA24" s="25">
        <f t="shared" si="0"/>
        <v>160657.63907637793</v>
      </c>
      <c r="BB24" s="25">
        <f t="shared" si="3"/>
        <v>23330.307914182922</v>
      </c>
      <c r="BD24" s="25">
        <f t="shared" si="1"/>
        <v>-264279.91611362202</v>
      </c>
      <c r="BE24" s="25">
        <f t="shared" si="1"/>
        <v>-36977.074255817075</v>
      </c>
      <c r="BG24" s="22">
        <f t="shared" si="4"/>
        <v>0.37729531832532121</v>
      </c>
      <c r="BH24" s="22">
        <f t="shared" si="4"/>
        <v>0.3870646975242571</v>
      </c>
      <c r="BJ24" s="79">
        <v>0.38119932663900863</v>
      </c>
      <c r="BK24" s="79">
        <v>0.39067187590142566</v>
      </c>
      <c r="BL24" s="79"/>
      <c r="BM24" s="79"/>
    </row>
    <row r="25" spans="1:65" x14ac:dyDescent="0.25">
      <c r="A25" s="27" t="s">
        <v>24</v>
      </c>
      <c r="B25" s="25">
        <v>448439.77013000002</v>
      </c>
      <c r="C25" s="25">
        <v>55368.398380999999</v>
      </c>
      <c r="D25" s="27" t="s">
        <v>237</v>
      </c>
      <c r="F25" s="27" t="s">
        <v>24</v>
      </c>
      <c r="G25" s="25">
        <v>2942.99995987588</v>
      </c>
      <c r="H25" s="25">
        <v>3143.3367360571401</v>
      </c>
      <c r="I25" s="25">
        <v>84.272911677331507</v>
      </c>
      <c r="J25" s="25">
        <v>237.03251738068801</v>
      </c>
      <c r="K25" s="25">
        <v>2391.0642875488402</v>
      </c>
      <c r="L25" s="25">
        <v>132.77863854671301</v>
      </c>
      <c r="M25" s="25">
        <v>947.92361657214303</v>
      </c>
      <c r="N25" s="25">
        <v>451311.01139426802</v>
      </c>
      <c r="O25" s="25">
        <v>55633.162004894199</v>
      </c>
      <c r="P25" s="25">
        <v>395677.84938937402</v>
      </c>
      <c r="Q25" s="25">
        <v>279.395980147378</v>
      </c>
      <c r="R25" s="25">
        <v>62.084823900306901</v>
      </c>
      <c r="S25" s="25">
        <v>30143.955063961599</v>
      </c>
      <c r="T25" s="25">
        <v>59.357792853717797</v>
      </c>
      <c r="U25" s="25">
        <v>1484.2682371291401</v>
      </c>
      <c r="V25" s="25">
        <v>114.138581854858</v>
      </c>
      <c r="W25" s="25">
        <v>287.65239948852701</v>
      </c>
      <c r="X25" s="25">
        <v>3713.8911183496102</v>
      </c>
      <c r="Y25" s="25">
        <v>8964.7657022547701</v>
      </c>
      <c r="Z25" s="25">
        <v>439.06385356900699</v>
      </c>
      <c r="AA25" s="25">
        <v>205.179783726582</v>
      </c>
      <c r="AB25" s="27"/>
      <c r="AC25" s="95">
        <f t="shared" si="2"/>
        <v>6.4027355634306109E-3</v>
      </c>
      <c r="AD25" s="95">
        <f t="shared" si="2"/>
        <v>4.7818544808233936E-3</v>
      </c>
      <c r="AE25" s="27"/>
      <c r="AF25" s="25">
        <v>28</v>
      </c>
      <c r="AG25" s="25" t="s">
        <v>24</v>
      </c>
      <c r="AH25" s="25">
        <v>973.39719668159603</v>
      </c>
      <c r="AI25" s="25">
        <v>975.90821783283104</v>
      </c>
      <c r="AJ25" s="25">
        <v>26.590182067861399</v>
      </c>
      <c r="AK25" s="25">
        <v>70.857120567583294</v>
      </c>
      <c r="AL25" s="25">
        <v>776.91634823550896</v>
      </c>
      <c r="AM25" s="25">
        <v>40.3717364380717</v>
      </c>
      <c r="AN25" s="25">
        <v>305.698052749483</v>
      </c>
      <c r="AO25" s="25">
        <v>123413.81663787601</v>
      </c>
      <c r="AP25" s="25">
        <v>84.463003818635102</v>
      </c>
      <c r="AQ25" s="25">
        <v>19.992352285661202</v>
      </c>
      <c r="AR25" s="25">
        <v>9596.27596958104</v>
      </c>
      <c r="AS25" s="25">
        <v>19.0801344302633</v>
      </c>
      <c r="AT25" s="25">
        <v>458.09496880477798</v>
      </c>
      <c r="AU25" s="25">
        <v>34.649908423363797</v>
      </c>
      <c r="AV25" s="25">
        <v>86.344713053466407</v>
      </c>
      <c r="AW25" s="25">
        <v>1146.2491416324899</v>
      </c>
      <c r="AX25" s="25">
        <v>2938.30378077053</v>
      </c>
      <c r="AY25" s="25">
        <v>133.55117218636099</v>
      </c>
      <c r="AZ25" s="25">
        <v>66.979770277839805</v>
      </c>
      <c r="BA25" s="25">
        <f t="shared" si="0"/>
        <v>141167.54040771336</v>
      </c>
      <c r="BB25" s="25">
        <f t="shared" si="3"/>
        <v>17753.72376983735</v>
      </c>
      <c r="BD25" s="25">
        <f t="shared" si="1"/>
        <v>-307272.22972228669</v>
      </c>
      <c r="BE25" s="25">
        <f t="shared" si="1"/>
        <v>-37614.674611162649</v>
      </c>
      <c r="BG25" s="22">
        <f t="shared" si="4"/>
        <v>0.31279436318558723</v>
      </c>
      <c r="BH25" s="22">
        <f t="shared" si="4"/>
        <v>0.31912124225970667</v>
      </c>
      <c r="BJ25" s="79">
        <v>0.30992883596233423</v>
      </c>
      <c r="BK25" s="79">
        <v>0.31846853020557525</v>
      </c>
      <c r="BL25" s="79"/>
      <c r="BM25" s="79"/>
    </row>
    <row r="26" spans="1:65" x14ac:dyDescent="0.25">
      <c r="A26" s="27" t="s">
        <v>25</v>
      </c>
      <c r="B26" s="25">
        <v>1322032.6883</v>
      </c>
      <c r="C26" s="25">
        <v>158243.8395</v>
      </c>
      <c r="D26" s="27" t="s">
        <v>237</v>
      </c>
      <c r="F26" s="27" t="s">
        <v>25</v>
      </c>
      <c r="G26" s="25">
        <v>8006.8691090571301</v>
      </c>
      <c r="H26" s="25">
        <v>9252.3515051505492</v>
      </c>
      <c r="I26" s="25">
        <v>245.36803653058601</v>
      </c>
      <c r="J26" s="25">
        <v>765.88927338966096</v>
      </c>
      <c r="K26" s="25">
        <v>6660.5450719533401</v>
      </c>
      <c r="L26" s="25">
        <v>427.50093214724598</v>
      </c>
      <c r="M26" s="25">
        <v>2686.7823795587401</v>
      </c>
      <c r="N26" s="25">
        <v>1331653.1686206099</v>
      </c>
      <c r="O26" s="25">
        <v>159162.797750723</v>
      </c>
      <c r="P26" s="25">
        <v>1172490.3708698801</v>
      </c>
      <c r="Q26" s="25">
        <v>840.10204550339802</v>
      </c>
      <c r="R26" s="25">
        <v>175.81265087054999</v>
      </c>
      <c r="S26" s="25">
        <v>86174.164329436593</v>
      </c>
      <c r="T26" s="25">
        <v>167.15101846921999</v>
      </c>
      <c r="U26" s="25">
        <v>4493.1029204627503</v>
      </c>
      <c r="V26" s="25">
        <v>396.388834636816</v>
      </c>
      <c r="W26" s="25">
        <v>1030.21303220401</v>
      </c>
      <c r="X26" s="25">
        <v>11243.1103541174</v>
      </c>
      <c r="Y26" s="25">
        <v>24646.3655773629</v>
      </c>
      <c r="Z26" s="25">
        <v>1384.7133503089201</v>
      </c>
      <c r="AA26" s="25">
        <v>566.36732956342905</v>
      </c>
      <c r="AB26" s="27"/>
      <c r="AC26" s="95">
        <f t="shared" si="2"/>
        <v>7.2770366464847665E-3</v>
      </c>
      <c r="AD26" s="95">
        <f t="shared" si="2"/>
        <v>5.8072292332302352E-3</v>
      </c>
      <c r="AE26" s="27"/>
      <c r="AF26" s="25">
        <v>29</v>
      </c>
      <c r="AG26" s="25" t="s">
        <v>25</v>
      </c>
      <c r="AH26" s="25">
        <v>2848.6091911794801</v>
      </c>
      <c r="AI26" s="25">
        <v>3227.2984109023901</v>
      </c>
      <c r="AJ26" s="25">
        <v>85.8232760048854</v>
      </c>
      <c r="AK26" s="25">
        <v>263.65942213591597</v>
      </c>
      <c r="AL26" s="25">
        <v>2355.7108697600302</v>
      </c>
      <c r="AM26" s="25">
        <v>147.719671175397</v>
      </c>
      <c r="AN26" s="25">
        <v>947.50314867925897</v>
      </c>
      <c r="AO26" s="25">
        <v>409163.38600066799</v>
      </c>
      <c r="AP26" s="25">
        <v>290.19256649205698</v>
      </c>
      <c r="AQ26" s="25">
        <v>61.966936620903702</v>
      </c>
      <c r="AR26" s="25">
        <v>30265.777205001199</v>
      </c>
      <c r="AS26" s="25">
        <v>58.755806470262399</v>
      </c>
      <c r="AT26" s="25">
        <v>1562.40898340331</v>
      </c>
      <c r="AU26" s="25">
        <v>136.80601068195699</v>
      </c>
      <c r="AV26" s="25">
        <v>354.33993080379599</v>
      </c>
      <c r="AW26" s="25">
        <v>3909.6237342699001</v>
      </c>
      <c r="AX26" s="25">
        <v>8741.6784861915894</v>
      </c>
      <c r="AY26" s="25">
        <v>478.63367403047999</v>
      </c>
      <c r="AZ26" s="25">
        <v>200.71562203875601</v>
      </c>
      <c r="BA26" s="25">
        <f t="shared" si="0"/>
        <v>465100.6089465096</v>
      </c>
      <c r="BB26" s="25">
        <f t="shared" si="3"/>
        <v>55937.222945841611</v>
      </c>
      <c r="BD26" s="25">
        <f t="shared" si="1"/>
        <v>-856932.07935349038</v>
      </c>
      <c r="BE26" s="25">
        <f t="shared" si="1"/>
        <v>-102306.61655415839</v>
      </c>
      <c r="BG26" s="22">
        <f t="shared" si="4"/>
        <v>0.3492655744800901</v>
      </c>
      <c r="BH26" s="22">
        <f t="shared" si="4"/>
        <v>0.35144659264817124</v>
      </c>
      <c r="BJ26" s="79">
        <v>0.32388321885796306</v>
      </c>
      <c r="BK26" s="79">
        <v>0.32968253243632328</v>
      </c>
      <c r="BL26" s="79"/>
      <c r="BM26" s="79"/>
    </row>
    <row r="27" spans="1:65" x14ac:dyDescent="0.25">
      <c r="A27" s="27" t="s">
        <v>26</v>
      </c>
      <c r="B27" s="25">
        <v>501121.30114</v>
      </c>
      <c r="C27" s="25">
        <v>66717.344874999995</v>
      </c>
      <c r="F27" s="27" t="s">
        <v>26</v>
      </c>
      <c r="G27" s="25">
        <v>3810.3954700529598</v>
      </c>
      <c r="H27" s="25">
        <v>3209.3964524325202</v>
      </c>
      <c r="I27" s="25">
        <v>110.22062055699701</v>
      </c>
      <c r="J27" s="25">
        <v>431.96089132867002</v>
      </c>
      <c r="K27" s="25">
        <v>2888.8212121011602</v>
      </c>
      <c r="L27" s="25">
        <v>212.942173117941</v>
      </c>
      <c r="M27" s="25">
        <v>1194.7298737302699</v>
      </c>
      <c r="N27" s="25">
        <v>503163.415199821</v>
      </c>
      <c r="O27" s="25">
        <v>66812.149924822399</v>
      </c>
      <c r="P27" s="25">
        <v>436351.26527499902</v>
      </c>
      <c r="Q27" s="25">
        <v>260.32039257703701</v>
      </c>
      <c r="R27" s="25">
        <v>74.4326480265877</v>
      </c>
      <c r="S27" s="25">
        <v>34434.941236462197</v>
      </c>
      <c r="T27" s="25">
        <v>93.214627611788103</v>
      </c>
      <c r="U27" s="25">
        <v>2010.5679557091401</v>
      </c>
      <c r="V27" s="25">
        <v>269.46496475360499</v>
      </c>
      <c r="W27" s="25">
        <v>717.57892568770399</v>
      </c>
      <c r="X27" s="25">
        <v>5030.8501993529399</v>
      </c>
      <c r="Y27" s="25">
        <v>11197.2750537101</v>
      </c>
      <c r="Z27" s="25">
        <v>617.67513109233403</v>
      </c>
      <c r="AA27" s="25">
        <v>247.36209651835</v>
      </c>
      <c r="AB27" s="27"/>
      <c r="AC27" s="95">
        <f t="shared" si="2"/>
        <v>4.0750893150528671E-3</v>
      </c>
      <c r="AD27" s="95">
        <f t="shared" si="2"/>
        <v>1.4209955447122224E-3</v>
      </c>
      <c r="AE27" s="27"/>
      <c r="AF27" s="25">
        <v>30</v>
      </c>
      <c r="AG27" s="25" t="s">
        <v>26</v>
      </c>
      <c r="AH27" s="25">
        <v>1801.58478527181</v>
      </c>
      <c r="AI27" s="25">
        <v>1403.41019325867</v>
      </c>
      <c r="AJ27" s="25">
        <v>53.052570087890302</v>
      </c>
      <c r="AK27" s="25">
        <v>234.55337812015799</v>
      </c>
      <c r="AL27" s="25">
        <v>1340.07398862317</v>
      </c>
      <c r="AM27" s="25">
        <v>109.24247860357499</v>
      </c>
      <c r="AN27" s="25">
        <v>563.84504364926102</v>
      </c>
      <c r="AO27" s="25">
        <v>194048.80535494001</v>
      </c>
      <c r="AP27" s="25">
        <v>108.84171395951699</v>
      </c>
      <c r="AQ27" s="25">
        <v>34.271531415382199</v>
      </c>
      <c r="AR27" s="25">
        <v>15649.786629554001</v>
      </c>
      <c r="AS27" s="25">
        <v>47.656353880699001</v>
      </c>
      <c r="AT27" s="25">
        <v>994.85421445958195</v>
      </c>
      <c r="AU27" s="25">
        <v>148.93795013817399</v>
      </c>
      <c r="AV27" s="25">
        <v>398.91821637622002</v>
      </c>
      <c r="AW27" s="25">
        <v>2489.1339973741501</v>
      </c>
      <c r="AX27" s="25">
        <v>5246.2511973830597</v>
      </c>
      <c r="AY27" s="25">
        <v>306.17330059706097</v>
      </c>
      <c r="AZ27" s="25">
        <v>114.811635519169</v>
      </c>
      <c r="BA27" s="25">
        <f t="shared" si="0"/>
        <v>225094.20453321157</v>
      </c>
      <c r="BB27" s="25">
        <f t="shared" si="3"/>
        <v>31045.39917827156</v>
      </c>
      <c r="BD27" s="25">
        <f t="shared" si="1"/>
        <v>-276027.09660678846</v>
      </c>
      <c r="BE27" s="25">
        <f t="shared" si="1"/>
        <v>-35671.945696728435</v>
      </c>
      <c r="BG27" s="22">
        <f t="shared" si="4"/>
        <v>0.44735805055266198</v>
      </c>
      <c r="BH27" s="22">
        <f t="shared" si="4"/>
        <v>0.46466696870560381</v>
      </c>
      <c r="BJ27" s="79">
        <v>0.45398056566273715</v>
      </c>
      <c r="BK27" s="79">
        <v>0.47318332151066644</v>
      </c>
      <c r="BL27" s="79"/>
      <c r="BM27" s="79"/>
    </row>
    <row r="28" spans="1:65" x14ac:dyDescent="0.25">
      <c r="A28" s="27" t="s">
        <v>27</v>
      </c>
      <c r="B28" s="25">
        <v>514862.06099000003</v>
      </c>
      <c r="C28" s="25">
        <v>71658.097901999994</v>
      </c>
      <c r="D28" s="27" t="s">
        <v>237</v>
      </c>
      <c r="F28" s="27" t="s">
        <v>27</v>
      </c>
      <c r="G28" s="25">
        <v>3429.2452377409199</v>
      </c>
      <c r="H28" s="25">
        <v>3242.02118090576</v>
      </c>
      <c r="I28" s="25">
        <v>144.99414715851699</v>
      </c>
      <c r="J28" s="25">
        <v>1038.44660361447</v>
      </c>
      <c r="K28" s="25">
        <v>2693.4794122477701</v>
      </c>
      <c r="L28" s="25">
        <v>428.33272709535498</v>
      </c>
      <c r="M28" s="25">
        <v>1311.29674377332</v>
      </c>
      <c r="N28" s="25">
        <v>516995.56539257098</v>
      </c>
      <c r="O28" s="25">
        <v>71790.845850030601</v>
      </c>
      <c r="P28" s="25">
        <v>445204.71954254003</v>
      </c>
      <c r="Q28" s="25">
        <v>237.92072830789701</v>
      </c>
      <c r="R28" s="25">
        <v>70.425108109150798</v>
      </c>
      <c r="S28" s="25">
        <v>33028.5133606706</v>
      </c>
      <c r="T28" s="25">
        <v>139.65533052244001</v>
      </c>
      <c r="U28" s="25">
        <v>3428.5509371296898</v>
      </c>
      <c r="V28" s="25">
        <v>658.95078809724498</v>
      </c>
      <c r="W28" s="25">
        <v>1803.1947766993401</v>
      </c>
      <c r="X28" s="25">
        <v>8575.9270932610198</v>
      </c>
      <c r="Y28" s="25">
        <v>10210.312217353599</v>
      </c>
      <c r="Z28" s="25">
        <v>1125.45346924827</v>
      </c>
      <c r="AA28" s="25">
        <v>224.12598809504101</v>
      </c>
      <c r="AB28" s="27"/>
      <c r="AC28" s="95">
        <f t="shared" si="2"/>
        <v>4.1438368919017874E-3</v>
      </c>
      <c r="AD28" s="95">
        <f t="shared" si="2"/>
        <v>1.8525184440724802E-3</v>
      </c>
      <c r="AE28" s="27"/>
      <c r="AF28" s="25">
        <v>31</v>
      </c>
      <c r="AG28" s="25" t="s">
        <v>27</v>
      </c>
      <c r="AH28" s="25">
        <v>1812.1769239479099</v>
      </c>
      <c r="AI28" s="25">
        <v>1676.1060787469801</v>
      </c>
      <c r="AJ28" s="25">
        <v>78.048027625985796</v>
      </c>
      <c r="AK28" s="25">
        <v>574.66903374481501</v>
      </c>
      <c r="AL28" s="25">
        <v>1415.47202196342</v>
      </c>
      <c r="AM28" s="25">
        <v>234.758960144311</v>
      </c>
      <c r="AN28" s="25">
        <v>697.65196706733502</v>
      </c>
      <c r="AO28" s="25">
        <v>231680.29157642601</v>
      </c>
      <c r="AP28" s="25">
        <v>120.853495687845</v>
      </c>
      <c r="AQ28" s="25">
        <v>36.940586931270097</v>
      </c>
      <c r="AR28" s="25">
        <v>17254.7092602675</v>
      </c>
      <c r="AS28" s="25">
        <v>76.450294990419906</v>
      </c>
      <c r="AT28" s="25">
        <v>1864.35046007859</v>
      </c>
      <c r="AU28" s="25">
        <v>365.53200888848397</v>
      </c>
      <c r="AV28" s="25">
        <v>1001.02252696456</v>
      </c>
      <c r="AW28" s="25">
        <v>4663.26381470051</v>
      </c>
      <c r="AX28" s="25">
        <v>5380.5703157072903</v>
      </c>
      <c r="AY28" s="25">
        <v>612.45152997552498</v>
      </c>
      <c r="AZ28" s="25">
        <v>117.60155064449501</v>
      </c>
      <c r="BA28" s="25">
        <f t="shared" si="0"/>
        <v>269662.92043450329</v>
      </c>
      <c r="BB28" s="25">
        <f t="shared" si="3"/>
        <v>37982.628858077282</v>
      </c>
      <c r="BD28" s="25">
        <f t="shared" si="1"/>
        <v>-245199.14055549674</v>
      </c>
      <c r="BE28" s="25">
        <f t="shared" si="1"/>
        <v>-33675.469043922712</v>
      </c>
      <c r="BG28" s="22">
        <f t="shared" si="4"/>
        <v>0.52159619634210941</v>
      </c>
      <c r="BH28" s="22">
        <f t="shared" si="4"/>
        <v>0.52907342723642103</v>
      </c>
      <c r="BJ28" s="79">
        <v>0.52748840862349988</v>
      </c>
      <c r="BK28" s="79">
        <v>0.53457673314244658</v>
      </c>
      <c r="BL28" s="79"/>
      <c r="BM28" s="79"/>
    </row>
    <row r="29" spans="1:65" x14ac:dyDescent="0.25">
      <c r="A29" s="27" t="s">
        <v>28</v>
      </c>
      <c r="B29" s="25">
        <v>140108.93948999999</v>
      </c>
      <c r="C29" s="25">
        <v>18666.416012999998</v>
      </c>
      <c r="D29" s="25"/>
      <c r="E29" s="25"/>
      <c r="F29" s="25" t="s">
        <v>28</v>
      </c>
      <c r="G29" s="25">
        <v>1229.7208632197401</v>
      </c>
      <c r="H29" s="25">
        <v>677.35365642068496</v>
      </c>
      <c r="I29" s="25">
        <v>39.801868251789898</v>
      </c>
      <c r="J29" s="25">
        <v>76.321821679150304</v>
      </c>
      <c r="K29" s="25">
        <v>675.24364071275397</v>
      </c>
      <c r="L29" s="25">
        <v>38.865570870329599</v>
      </c>
      <c r="M29" s="25">
        <v>296.85758924585298</v>
      </c>
      <c r="N29" s="25">
        <v>139648.73516730301</v>
      </c>
      <c r="O29" s="25">
        <v>18599.436505067799</v>
      </c>
      <c r="P29" s="25">
        <v>121049.298662235</v>
      </c>
      <c r="Q29" s="25">
        <v>75.311295931921293</v>
      </c>
      <c r="R29" s="25">
        <v>21.775552538897799</v>
      </c>
      <c r="S29" s="25">
        <v>10673.408306133801</v>
      </c>
      <c r="T29" s="25">
        <v>57.465020508496103</v>
      </c>
      <c r="U29" s="25">
        <v>332.59445515523203</v>
      </c>
      <c r="V29" s="25">
        <v>39.380530046241901</v>
      </c>
      <c r="W29" s="25">
        <v>106.611111603476</v>
      </c>
      <c r="X29" s="25">
        <v>831.81260691038801</v>
      </c>
      <c r="Y29" s="25">
        <v>3247.2263717984702</v>
      </c>
      <c r="Z29" s="25">
        <v>122.542360929689</v>
      </c>
      <c r="AA29" s="25">
        <v>57.143883110942099</v>
      </c>
      <c r="AB29" s="27"/>
      <c r="AC29" s="95">
        <f t="shared" si="2"/>
        <v>-3.2846178436018339E-3</v>
      </c>
      <c r="AD29" s="95">
        <f t="shared" si="2"/>
        <v>-3.5882361073251703E-3</v>
      </c>
      <c r="AE29" s="27"/>
      <c r="AF29" s="25">
        <v>32</v>
      </c>
      <c r="AG29" s="25" t="s">
        <v>28</v>
      </c>
      <c r="AH29" s="25">
        <v>829.66066845991099</v>
      </c>
      <c r="AI29" s="25">
        <v>439.91743004588801</v>
      </c>
      <c r="AJ29" s="25">
        <v>27.0746607356227</v>
      </c>
      <c r="AK29" s="25">
        <v>52.114515980459402</v>
      </c>
      <c r="AL29" s="25">
        <v>447.59466884919198</v>
      </c>
      <c r="AM29" s="25">
        <v>26.311995280223901</v>
      </c>
      <c r="AN29" s="25">
        <v>198.238199229267</v>
      </c>
      <c r="AO29" s="25">
        <v>80840.686806523503</v>
      </c>
      <c r="AP29" s="25">
        <v>50.009049023444703</v>
      </c>
      <c r="AQ29" s="25">
        <v>14.598254855599301</v>
      </c>
      <c r="AR29" s="25">
        <v>7149.1669118476002</v>
      </c>
      <c r="AS29" s="25">
        <v>39.660070764590202</v>
      </c>
      <c r="AT29" s="25">
        <v>220.09128670969599</v>
      </c>
      <c r="AU29" s="25">
        <v>27.391276998491598</v>
      </c>
      <c r="AV29" s="25">
        <v>74.599601821982105</v>
      </c>
      <c r="AW29" s="25">
        <v>550.44222549068797</v>
      </c>
      <c r="AX29" s="25">
        <v>2178.34680287116</v>
      </c>
      <c r="AY29" s="25">
        <v>82.230429907016003</v>
      </c>
      <c r="AZ29" s="25">
        <v>37.7890447973517</v>
      </c>
      <c r="BA29" s="25">
        <f t="shared" si="0"/>
        <v>93285.923900191672</v>
      </c>
      <c r="BB29" s="25">
        <f t="shared" si="3"/>
        <v>12445.237093668169</v>
      </c>
      <c r="BD29" s="25">
        <f t="shared" si="1"/>
        <v>-46823.015589808318</v>
      </c>
      <c r="BE29" s="25">
        <f t="shared" si="1"/>
        <v>-6221.1789193318291</v>
      </c>
      <c r="BG29" s="22">
        <f t="shared" si="4"/>
        <v>0.66800407313702181</v>
      </c>
      <c r="BH29" s="22">
        <f t="shared" si="4"/>
        <v>0.66911903972344589</v>
      </c>
      <c r="BJ29" s="79">
        <v>0.66074009005956147</v>
      </c>
      <c r="BK29" s="79">
        <v>0.65956225764164922</v>
      </c>
      <c r="BL29" s="79"/>
      <c r="BM29" s="79"/>
    </row>
    <row r="30" spans="1:65" x14ac:dyDescent="0.25">
      <c r="A30" s="27" t="s">
        <v>29</v>
      </c>
      <c r="B30" s="25">
        <v>22747.383231</v>
      </c>
      <c r="C30" s="25">
        <v>4836.9862814999997</v>
      </c>
      <c r="D30" s="27" t="s">
        <v>237</v>
      </c>
      <c r="F30" s="27" t="s">
        <v>29</v>
      </c>
      <c r="G30" s="25">
        <v>265.78354437077297</v>
      </c>
      <c r="H30" s="25">
        <v>230.24779951167599</v>
      </c>
      <c r="I30" s="25">
        <v>10.0754690388399</v>
      </c>
      <c r="J30" s="25">
        <v>45.239741397840497</v>
      </c>
      <c r="K30" s="25">
        <v>203.46947965409399</v>
      </c>
      <c r="L30" s="25">
        <v>8.9538447174501297</v>
      </c>
      <c r="M30" s="25">
        <v>80.476670800332897</v>
      </c>
      <c r="N30" s="25">
        <v>22900.516774373398</v>
      </c>
      <c r="O30" s="25">
        <v>4875.2686650021697</v>
      </c>
      <c r="P30" s="25">
        <v>18025.248109371201</v>
      </c>
      <c r="Q30" s="25">
        <v>30.480757728577899</v>
      </c>
      <c r="R30" s="25">
        <v>4.66522622177395</v>
      </c>
      <c r="S30" s="25">
        <v>2481.9998223074599</v>
      </c>
      <c r="T30" s="25">
        <v>11.628672277429599</v>
      </c>
      <c r="U30" s="25">
        <v>176.46741403352101</v>
      </c>
      <c r="V30" s="25">
        <v>4.7342800972238299</v>
      </c>
      <c r="W30" s="25">
        <v>6.5142651829560601</v>
      </c>
      <c r="X30" s="25">
        <v>440.78820935090403</v>
      </c>
      <c r="Y30" s="25">
        <v>823.32241339969198</v>
      </c>
      <c r="Z30" s="25">
        <v>32.572906849209303</v>
      </c>
      <c r="AA30" s="25">
        <v>17.8481480624128</v>
      </c>
      <c r="AB30" s="27"/>
      <c r="AC30" s="95">
        <f t="shared" si="2"/>
        <v>6.7319190879375056E-3</v>
      </c>
      <c r="AD30" s="95">
        <f t="shared" si="2"/>
        <v>7.9145114900549627E-3</v>
      </c>
      <c r="AE30" s="27"/>
      <c r="AF30" s="25">
        <v>33</v>
      </c>
      <c r="AG30" s="25" t="s">
        <v>29</v>
      </c>
      <c r="AH30" s="25">
        <v>46.274660430389403</v>
      </c>
      <c r="AI30" s="25">
        <v>40.229980126654603</v>
      </c>
      <c r="AJ30" s="25">
        <v>1.76518365042616</v>
      </c>
      <c r="AK30" s="25">
        <v>7.9532054448524097</v>
      </c>
      <c r="AL30" s="25">
        <v>35.350741098279997</v>
      </c>
      <c r="AM30" s="25">
        <v>1.5612622825332401</v>
      </c>
      <c r="AN30" s="25">
        <v>14.0055725110811</v>
      </c>
      <c r="AO30" s="25">
        <v>3122.3431969194598</v>
      </c>
      <c r="AP30" s="25">
        <v>5.3196754307091902</v>
      </c>
      <c r="AQ30" s="25">
        <v>0.81154301646404303</v>
      </c>
      <c r="AR30" s="25">
        <v>433.565716383959</v>
      </c>
      <c r="AS30" s="25">
        <v>2.05415955225831</v>
      </c>
      <c r="AT30" s="25">
        <v>30.863084291281101</v>
      </c>
      <c r="AU30" s="25">
        <v>0.81086375425800306</v>
      </c>
      <c r="AV30" s="25">
        <v>1.0791891579217601</v>
      </c>
      <c r="AW30" s="25">
        <v>77.088790871966793</v>
      </c>
      <c r="AX30" s="25">
        <v>143.324849334406</v>
      </c>
      <c r="AY30" s="25">
        <v>5.6958050427873799</v>
      </c>
      <c r="AZ30" s="25">
        <v>3.1035775034096398</v>
      </c>
      <c r="BA30" s="25">
        <f t="shared" si="0"/>
        <v>3973.2010568030987</v>
      </c>
      <c r="BB30" s="25">
        <f t="shared" si="3"/>
        <v>850.85785988363887</v>
      </c>
      <c r="BD30" s="25">
        <f t="shared" si="1"/>
        <v>-18774.1821741969</v>
      </c>
      <c r="BE30" s="25">
        <f t="shared" si="1"/>
        <v>-3986.1284216163608</v>
      </c>
      <c r="BG30" s="22">
        <f t="shared" si="4"/>
        <v>0.17349831429346918</v>
      </c>
      <c r="BH30" s="22">
        <f t="shared" si="4"/>
        <v>0.17452532739203619</v>
      </c>
      <c r="BJ30" s="79">
        <v>0.17439151095681915</v>
      </c>
      <c r="BK30" s="79">
        <v>0.17455017941705483</v>
      </c>
      <c r="BL30" s="79"/>
      <c r="BM30" s="79"/>
    </row>
    <row r="31" spans="1:65" x14ac:dyDescent="0.25">
      <c r="A31" s="27" t="s">
        <v>30</v>
      </c>
      <c r="B31" s="25">
        <v>32662.414191</v>
      </c>
      <c r="C31" s="25">
        <v>6119.8107170000003</v>
      </c>
      <c r="D31" s="27" t="s">
        <v>237</v>
      </c>
      <c r="F31" s="27" t="s">
        <v>30</v>
      </c>
      <c r="G31" s="25">
        <v>342.558513974547</v>
      </c>
      <c r="H31" s="25">
        <v>295.13313227180703</v>
      </c>
      <c r="I31" s="25">
        <v>12.1916335367097</v>
      </c>
      <c r="J31" s="25">
        <v>47.554106692681103</v>
      </c>
      <c r="K31" s="25">
        <v>259.33228558673198</v>
      </c>
      <c r="L31" s="25">
        <v>10.850886247016801</v>
      </c>
      <c r="M31" s="25">
        <v>102.031379597325</v>
      </c>
      <c r="N31" s="25">
        <v>32887.508155359697</v>
      </c>
      <c r="O31" s="25">
        <v>6163.9007923631898</v>
      </c>
      <c r="P31" s="25">
        <v>26723.607362996499</v>
      </c>
      <c r="Q31" s="25">
        <v>37.730246752316198</v>
      </c>
      <c r="R31" s="25">
        <v>6.1952335080496104</v>
      </c>
      <c r="S31" s="25">
        <v>3209.3313812507899</v>
      </c>
      <c r="T31" s="25">
        <v>13.481408797544001</v>
      </c>
      <c r="U31" s="25">
        <v>201.15784354900001</v>
      </c>
      <c r="V31" s="25">
        <v>5.5628778804764103</v>
      </c>
      <c r="W31" s="25">
        <v>8.4849144110627908</v>
      </c>
      <c r="X31" s="25">
        <v>502.605600952396</v>
      </c>
      <c r="Y31" s="25">
        <v>1047.4866575174799</v>
      </c>
      <c r="Z31" s="25">
        <v>39.6485658382799</v>
      </c>
      <c r="AA31" s="25">
        <v>22.564123998963801</v>
      </c>
      <c r="AB31" s="27"/>
      <c r="AC31" s="95">
        <f t="shared" si="2"/>
        <v>6.8915286862574086E-3</v>
      </c>
      <c r="AD31" s="95">
        <f t="shared" si="2"/>
        <v>7.2044835048105781E-3</v>
      </c>
      <c r="AE31" s="27"/>
      <c r="AF31" s="25">
        <v>34</v>
      </c>
      <c r="AG31" s="25" t="s">
        <v>30</v>
      </c>
      <c r="AH31" s="25">
        <v>115.694456728361</v>
      </c>
      <c r="AI31" s="25">
        <v>98.971381790319199</v>
      </c>
      <c r="AJ31" s="25">
        <v>4.1534232264718103</v>
      </c>
      <c r="AK31" s="25">
        <v>16.4997945760005</v>
      </c>
      <c r="AL31" s="25">
        <v>87.420920522477999</v>
      </c>
      <c r="AM31" s="25">
        <v>3.66883854514206</v>
      </c>
      <c r="AN31" s="25">
        <v>34.429568018922502</v>
      </c>
      <c r="AO31" s="25">
        <v>8757.8684793682605</v>
      </c>
      <c r="AP31" s="25">
        <v>12.7660802903603</v>
      </c>
      <c r="AQ31" s="25">
        <v>2.0790059301219999</v>
      </c>
      <c r="AR31" s="25">
        <v>1080.35750587866</v>
      </c>
      <c r="AS31" s="25">
        <v>4.6438610815294199</v>
      </c>
      <c r="AT31" s="25">
        <v>68.779734658374807</v>
      </c>
      <c r="AU31" s="25">
        <v>1.8868644114059701</v>
      </c>
      <c r="AV31" s="25">
        <v>2.82796553540018</v>
      </c>
      <c r="AW31" s="25">
        <v>171.84216315492799</v>
      </c>
      <c r="AX31" s="25">
        <v>353.921594676891</v>
      </c>
      <c r="AY31" s="25">
        <v>13.399867080660099</v>
      </c>
      <c r="AZ31" s="25">
        <v>7.6140216729749</v>
      </c>
      <c r="BA31" s="25">
        <f t="shared" si="0"/>
        <v>10838.825527147263</v>
      </c>
      <c r="BB31" s="25">
        <f t="shared" si="3"/>
        <v>2080.9570477790021</v>
      </c>
      <c r="BD31" s="25">
        <f t="shared" si="1"/>
        <v>-21823.588663852737</v>
      </c>
      <c r="BE31" s="25">
        <f t="shared" si="1"/>
        <v>-4038.8536692209982</v>
      </c>
      <c r="BG31" s="22">
        <f t="shared" si="4"/>
        <v>0.32957272031511003</v>
      </c>
      <c r="BH31" s="22">
        <f t="shared" si="4"/>
        <v>0.3376039163961268</v>
      </c>
      <c r="BJ31" s="79">
        <v>0.33618474236757878</v>
      </c>
      <c r="BK31" s="79">
        <v>0.33819902403631352</v>
      </c>
      <c r="BL31" s="79"/>
      <c r="BM31" s="79"/>
    </row>
    <row r="32" spans="1:65" x14ac:dyDescent="0.25">
      <c r="A32" s="27" t="s">
        <v>31</v>
      </c>
      <c r="B32" s="25">
        <v>207676.65367999999</v>
      </c>
      <c r="C32" s="25">
        <v>26426.537391999998</v>
      </c>
      <c r="F32" s="27" t="s">
        <v>31</v>
      </c>
      <c r="G32" s="25">
        <v>1253.7085004712301</v>
      </c>
      <c r="H32" s="25">
        <v>1493.77028764805</v>
      </c>
      <c r="I32" s="25">
        <v>47.308184328444497</v>
      </c>
      <c r="J32" s="25">
        <v>210.30310146221501</v>
      </c>
      <c r="K32" s="25">
        <v>1023.38091613066</v>
      </c>
      <c r="L32" s="25">
        <v>91.882710494551802</v>
      </c>
      <c r="M32" s="25">
        <v>440.99413526458198</v>
      </c>
      <c r="N32" s="25">
        <v>209045.807961813</v>
      </c>
      <c r="O32" s="25">
        <v>26586.353134849</v>
      </c>
      <c r="P32" s="25">
        <v>182459.45482696401</v>
      </c>
      <c r="Q32" s="25">
        <v>141.16232298814401</v>
      </c>
      <c r="R32" s="25">
        <v>27.6146708201744</v>
      </c>
      <c r="S32" s="25">
        <v>14025.307808440401</v>
      </c>
      <c r="T32" s="25">
        <v>41.734211886219398</v>
      </c>
      <c r="U32" s="25">
        <v>911.23722603438</v>
      </c>
      <c r="V32" s="25">
        <v>101.889260547738</v>
      </c>
      <c r="W32" s="25">
        <v>269.584417059364</v>
      </c>
      <c r="X32" s="25">
        <v>2279.10635107502</v>
      </c>
      <c r="Y32" s="25">
        <v>3860.0325383466402</v>
      </c>
      <c r="Z32" s="25">
        <v>280.91122913187399</v>
      </c>
      <c r="AA32" s="25">
        <v>86.425262719290998</v>
      </c>
      <c r="AB32" s="27"/>
      <c r="AC32" s="95">
        <f t="shared" si="2"/>
        <v>6.5927212209547729E-3</v>
      </c>
      <c r="AD32" s="95">
        <f t="shared" si="2"/>
        <v>6.0475476025618723E-3</v>
      </c>
      <c r="AE32" s="27"/>
      <c r="AF32" s="25">
        <v>35</v>
      </c>
      <c r="AG32" s="25" t="s">
        <v>31</v>
      </c>
      <c r="AH32" s="25">
        <v>765.07154269026705</v>
      </c>
      <c r="AI32" s="25">
        <v>903.18317138665304</v>
      </c>
      <c r="AJ32" s="25">
        <v>29.099054121957799</v>
      </c>
      <c r="AK32" s="25">
        <v>132.11297646479599</v>
      </c>
      <c r="AL32" s="25">
        <v>621.98766845687896</v>
      </c>
      <c r="AM32" s="25">
        <v>57.410474942666603</v>
      </c>
      <c r="AN32" s="25">
        <v>269.51008673887799</v>
      </c>
      <c r="AO32" s="25">
        <v>110858.344599987</v>
      </c>
      <c r="AP32" s="25">
        <v>85.214396747491406</v>
      </c>
      <c r="AQ32" s="25">
        <v>16.804041904460099</v>
      </c>
      <c r="AR32" s="25">
        <v>8520.7887654637598</v>
      </c>
      <c r="AS32" s="25">
        <v>25.955348956418899</v>
      </c>
      <c r="AT32" s="25">
        <v>562.76803679004001</v>
      </c>
      <c r="AU32" s="25">
        <v>65.060328222204802</v>
      </c>
      <c r="AV32" s="25">
        <v>172.66146804042401</v>
      </c>
      <c r="AW32" s="25">
        <v>1407.54461271591</v>
      </c>
      <c r="AX32" s="25">
        <v>2350.7891429514002</v>
      </c>
      <c r="AY32" s="25">
        <v>174.121853347746</v>
      </c>
      <c r="AZ32" s="25">
        <v>52.475255278395601</v>
      </c>
      <c r="BA32" s="25">
        <f t="shared" si="0"/>
        <v>127070.90282520735</v>
      </c>
      <c r="BB32" s="25">
        <f t="shared" si="3"/>
        <v>16212.558225220346</v>
      </c>
      <c r="BD32" s="25">
        <f t="shared" si="1"/>
        <v>-80605.750854792641</v>
      </c>
      <c r="BE32" s="25">
        <f t="shared" si="1"/>
        <v>-10213.979166779653</v>
      </c>
      <c r="BG32" s="22">
        <f t="shared" si="4"/>
        <v>0.60786152118591996</v>
      </c>
      <c r="BH32" s="22">
        <f t="shared" si="4"/>
        <v>0.60980752580048914</v>
      </c>
      <c r="BJ32" s="79">
        <v>0.59093353553625116</v>
      </c>
      <c r="BK32" s="79">
        <v>0.59365850238819573</v>
      </c>
      <c r="BL32" s="79"/>
      <c r="BM32" s="79"/>
    </row>
    <row r="33" spans="1:65" x14ac:dyDescent="0.25">
      <c r="A33" s="27" t="s">
        <v>32</v>
      </c>
      <c r="B33" s="25">
        <v>245123.4228</v>
      </c>
      <c r="C33" s="25">
        <v>35150.452666999998</v>
      </c>
      <c r="D33" s="27" t="s">
        <v>237</v>
      </c>
      <c r="F33" s="27" t="s">
        <v>32</v>
      </c>
      <c r="G33" s="25">
        <v>1861.66541234698</v>
      </c>
      <c r="H33" s="25">
        <v>1902.6963849710901</v>
      </c>
      <c r="I33" s="25">
        <v>59.230647188831298</v>
      </c>
      <c r="J33" s="25">
        <v>225.55214036828201</v>
      </c>
      <c r="K33" s="25">
        <v>1468.0561390455</v>
      </c>
      <c r="L33" s="25">
        <v>88.513270490583494</v>
      </c>
      <c r="M33" s="25">
        <v>594.71645937708297</v>
      </c>
      <c r="N33" s="25">
        <v>246136.409491239</v>
      </c>
      <c r="O33" s="25">
        <v>35291.093565601201</v>
      </c>
      <c r="P33" s="25">
        <v>210845.31592563799</v>
      </c>
      <c r="Q33" s="25">
        <v>170.53596653383801</v>
      </c>
      <c r="R33" s="25">
        <v>37.165842237250303</v>
      </c>
      <c r="S33" s="25">
        <v>18712.656935685602</v>
      </c>
      <c r="T33" s="25">
        <v>54.668641489883498</v>
      </c>
      <c r="U33" s="25">
        <v>1077.6483804295699</v>
      </c>
      <c r="V33" s="25">
        <v>78.245911363172894</v>
      </c>
      <c r="W33" s="25">
        <v>187.62786764551899</v>
      </c>
      <c r="X33" s="25">
        <v>2694.3553751439899</v>
      </c>
      <c r="Y33" s="25">
        <v>5659.2833129956898</v>
      </c>
      <c r="Z33" s="25">
        <v>290.53082425304598</v>
      </c>
      <c r="AA33" s="25">
        <v>127.944054035284</v>
      </c>
      <c r="AB33" s="27"/>
      <c r="AC33" s="95">
        <f t="shared" si="2"/>
        <v>4.1325577118165096E-3</v>
      </c>
      <c r="AD33" s="95">
        <f t="shared" si="2"/>
        <v>4.0011120179183251E-3</v>
      </c>
      <c r="AE33" s="27"/>
      <c r="AF33" s="25">
        <v>36</v>
      </c>
      <c r="AG33" s="25" t="s">
        <v>32</v>
      </c>
      <c r="AH33" s="25">
        <v>474.18309460020299</v>
      </c>
      <c r="AI33" s="25">
        <v>490.41682323456899</v>
      </c>
      <c r="AJ33" s="25">
        <v>15.318726534124099</v>
      </c>
      <c r="AK33" s="25">
        <v>62.380142714534301</v>
      </c>
      <c r="AL33" s="25">
        <v>372.35399002800602</v>
      </c>
      <c r="AM33" s="25">
        <v>24.057952603712099</v>
      </c>
      <c r="AN33" s="25">
        <v>152.62520098818499</v>
      </c>
      <c r="AO33" s="25">
        <v>53146.658531066401</v>
      </c>
      <c r="AP33" s="25">
        <v>41.608887241960801</v>
      </c>
      <c r="AQ33" s="25">
        <v>9.4344819756938794</v>
      </c>
      <c r="AR33" s="25">
        <v>4795.4129857118596</v>
      </c>
      <c r="AS33" s="25">
        <v>14.6711319861608</v>
      </c>
      <c r="AT33" s="25">
        <v>285.26596614560202</v>
      </c>
      <c r="AU33" s="25">
        <v>22.188821196384001</v>
      </c>
      <c r="AV33" s="25">
        <v>53.436822495318701</v>
      </c>
      <c r="AW33" s="25">
        <v>713.14002675086897</v>
      </c>
      <c r="AX33" s="25">
        <v>1439.05795714083</v>
      </c>
      <c r="AY33" s="25">
        <v>78.047544009232098</v>
      </c>
      <c r="AZ33" s="25">
        <v>32.6365107617275</v>
      </c>
      <c r="BA33" s="25">
        <f t="shared" si="0"/>
        <v>62222.895597185387</v>
      </c>
      <c r="BB33" s="25">
        <f t="shared" si="3"/>
        <v>9076.2370661189852</v>
      </c>
      <c r="BD33" s="25">
        <f t="shared" si="1"/>
        <v>-182900.52720281461</v>
      </c>
      <c r="BE33" s="25">
        <f t="shared" si="1"/>
        <v>-26074.215600881013</v>
      </c>
      <c r="BG33" s="22">
        <f t="shared" si="4"/>
        <v>0.25279842070419151</v>
      </c>
      <c r="BH33" s="22">
        <f t="shared" si="4"/>
        <v>0.25718208616141441</v>
      </c>
      <c r="BJ33" s="79">
        <v>0.25707642754677584</v>
      </c>
      <c r="BK33" s="79">
        <v>0.25720117501985734</v>
      </c>
      <c r="BL33" s="79"/>
      <c r="BM33" s="79"/>
    </row>
    <row r="34" spans="1:65" x14ac:dyDescent="0.25">
      <c r="A34" s="27" t="s">
        <v>33</v>
      </c>
      <c r="B34" s="25">
        <v>243761.73368999999</v>
      </c>
      <c r="C34" s="25">
        <v>33347.000383999999</v>
      </c>
      <c r="D34" s="27" t="s">
        <v>237</v>
      </c>
      <c r="F34" s="27" t="s">
        <v>33</v>
      </c>
      <c r="G34" s="25">
        <v>1843.1998040091</v>
      </c>
      <c r="H34" s="25">
        <v>1672.22215810446</v>
      </c>
      <c r="I34" s="25">
        <v>57.128371732336802</v>
      </c>
      <c r="J34" s="25">
        <v>231.87862477884801</v>
      </c>
      <c r="K34" s="25">
        <v>1413.5792998120501</v>
      </c>
      <c r="L34" s="25">
        <v>95.398961215187597</v>
      </c>
      <c r="M34" s="25">
        <v>580.38332666435099</v>
      </c>
      <c r="N34" s="25">
        <v>244644.13868832699</v>
      </c>
      <c r="O34" s="25">
        <v>33437.646838373599</v>
      </c>
      <c r="P34" s="25">
        <v>211206.49184995299</v>
      </c>
      <c r="Q34" s="25">
        <v>145.852764750299</v>
      </c>
      <c r="R34" s="25">
        <v>35.7763130563225</v>
      </c>
      <c r="S34" s="25">
        <v>17360.787855398801</v>
      </c>
      <c r="T34" s="25">
        <v>53.118922843741899</v>
      </c>
      <c r="U34" s="25">
        <v>1044.5246744599999</v>
      </c>
      <c r="V34" s="25">
        <v>105.124292652546</v>
      </c>
      <c r="W34" s="25">
        <v>267.80369666605998</v>
      </c>
      <c r="X34" s="25">
        <v>2612.15252015851</v>
      </c>
      <c r="Y34" s="25">
        <v>5503.9521759067802</v>
      </c>
      <c r="Z34" s="25">
        <v>292.32794057441401</v>
      </c>
      <c r="AA34" s="25">
        <v>122.43513558976299</v>
      </c>
      <c r="AB34" s="27"/>
      <c r="AC34" s="95">
        <f t="shared" si="2"/>
        <v>3.6199488121838614E-3</v>
      </c>
      <c r="AD34" s="95">
        <f t="shared" si="2"/>
        <v>2.7182791054601902E-3</v>
      </c>
      <c r="AE34" s="27"/>
      <c r="AF34" s="25">
        <v>37</v>
      </c>
      <c r="AG34" s="25" t="s">
        <v>33</v>
      </c>
      <c r="AH34" s="25">
        <v>579.18254907238202</v>
      </c>
      <c r="AI34" s="25">
        <v>525.08304713426105</v>
      </c>
      <c r="AJ34" s="25">
        <v>17.753152161599999</v>
      </c>
      <c r="AK34" s="25">
        <v>71.014928989584703</v>
      </c>
      <c r="AL34" s="25">
        <v>443.90059311221302</v>
      </c>
      <c r="AM34" s="25">
        <v>29.270360874330098</v>
      </c>
      <c r="AN34" s="25">
        <v>181.676226320664</v>
      </c>
      <c r="AO34" s="25">
        <v>66459.084596176705</v>
      </c>
      <c r="AP34" s="25">
        <v>45.254788020716497</v>
      </c>
      <c r="AQ34" s="25">
        <v>11.216944620882</v>
      </c>
      <c r="AR34" s="25">
        <v>5447.1116029735604</v>
      </c>
      <c r="AS34" s="25">
        <v>16.503858230475601</v>
      </c>
      <c r="AT34" s="25">
        <v>323.49960479415</v>
      </c>
      <c r="AU34" s="25">
        <v>31.743875646087101</v>
      </c>
      <c r="AV34" s="25">
        <v>80.408079176129206</v>
      </c>
      <c r="AW34" s="25">
        <v>808.99506329075598</v>
      </c>
      <c r="AX34" s="25">
        <v>1728.84081557182</v>
      </c>
      <c r="AY34" s="25">
        <v>90.202791577302307</v>
      </c>
      <c r="AZ34" s="25">
        <v>38.5265882453701</v>
      </c>
      <c r="BA34" s="25">
        <f t="shared" si="0"/>
        <v>76929.269465988982</v>
      </c>
      <c r="BB34" s="25">
        <f t="shared" si="3"/>
        <v>10470.184869812278</v>
      </c>
      <c r="BD34" s="25">
        <f t="shared" si="1"/>
        <v>-166832.464224011</v>
      </c>
      <c r="BE34" s="25">
        <f t="shared" si="1"/>
        <v>-22876.815514187721</v>
      </c>
      <c r="BG34" s="22">
        <f t="shared" si="4"/>
        <v>0.31445376079087567</v>
      </c>
      <c r="BH34" s="22">
        <f t="shared" si="4"/>
        <v>0.31312564907517715</v>
      </c>
      <c r="BJ34" s="79">
        <v>0.31464831491579726</v>
      </c>
      <c r="BK34" s="79">
        <v>0.31340068259652554</v>
      </c>
      <c r="BL34" s="79"/>
      <c r="BM34" s="79"/>
    </row>
    <row r="35" spans="1:65" x14ac:dyDescent="0.25">
      <c r="A35" s="27" t="s">
        <v>34</v>
      </c>
      <c r="B35" s="25">
        <v>398816.55118000001</v>
      </c>
      <c r="C35" s="25">
        <v>61536.616743999999</v>
      </c>
      <c r="D35" s="27" t="s">
        <v>237</v>
      </c>
      <c r="F35" s="27" t="s">
        <v>34</v>
      </c>
      <c r="G35" s="25">
        <v>4217.2902827978796</v>
      </c>
      <c r="H35" s="25">
        <v>2383.8608962890698</v>
      </c>
      <c r="I35" s="25">
        <v>96.645095112904201</v>
      </c>
      <c r="J35" s="25">
        <v>281.47433820003602</v>
      </c>
      <c r="K35" s="25">
        <v>2954.40999024454</v>
      </c>
      <c r="L35" s="25">
        <v>137.738672056967</v>
      </c>
      <c r="M35" s="25">
        <v>1154.67991666528</v>
      </c>
      <c r="N35" s="25">
        <v>398704.60044689802</v>
      </c>
      <c r="O35" s="25">
        <v>61348.481416601899</v>
      </c>
      <c r="P35" s="25">
        <v>337356.11903029698</v>
      </c>
      <c r="Q35" s="25">
        <v>168.40021935988801</v>
      </c>
      <c r="R35" s="25">
        <v>71.997543962918201</v>
      </c>
      <c r="S35" s="25">
        <v>31301.310566312201</v>
      </c>
      <c r="T35" s="25">
        <v>90.701751043061705</v>
      </c>
      <c r="U35" s="25">
        <v>1493.69151595319</v>
      </c>
      <c r="V35" s="25">
        <v>178.425995006531</v>
      </c>
      <c r="W35" s="25">
        <v>454.976061530999</v>
      </c>
      <c r="X35" s="25">
        <v>3737.64564901315</v>
      </c>
      <c r="Y35" s="25">
        <v>11970.873964737</v>
      </c>
      <c r="Z35" s="25">
        <v>395.41116343413898</v>
      </c>
      <c r="AA35" s="25">
        <v>258.94779488197003</v>
      </c>
      <c r="AB35" s="27"/>
      <c r="AC35" s="49">
        <f t="shared" si="2"/>
        <v>-2.8070733967973567E-4</v>
      </c>
      <c r="AD35" s="49">
        <f t="shared" si="2"/>
        <v>-3.0572907214052206E-3</v>
      </c>
      <c r="AE35" s="27"/>
      <c r="AF35" s="25">
        <v>38</v>
      </c>
      <c r="AG35" s="25" t="s">
        <v>34</v>
      </c>
      <c r="AH35" s="25">
        <v>1994.3813715332001</v>
      </c>
      <c r="AI35" s="25">
        <v>1101.0328988978799</v>
      </c>
      <c r="AJ35" s="25">
        <v>46.835843385082697</v>
      </c>
      <c r="AK35" s="25">
        <v>153.05778087401001</v>
      </c>
      <c r="AL35" s="25">
        <v>1390.7232913472899</v>
      </c>
      <c r="AM35" s="25">
        <v>71.781615963128502</v>
      </c>
      <c r="AN35" s="25">
        <v>549.82936287893801</v>
      </c>
      <c r="AO35" s="25">
        <v>157160.04658094599</v>
      </c>
      <c r="AP35" s="25">
        <v>75.825150398846702</v>
      </c>
      <c r="AQ35" s="25">
        <v>33.858179500315103</v>
      </c>
      <c r="AR35" s="25">
        <v>14666.5623617648</v>
      </c>
      <c r="AS35" s="25">
        <v>45.007737892110498</v>
      </c>
      <c r="AT35" s="25">
        <v>746.98230087735101</v>
      </c>
      <c r="AU35" s="25">
        <v>97.874250221740397</v>
      </c>
      <c r="AV35" s="25">
        <v>252.70134464931601</v>
      </c>
      <c r="AW35" s="25">
        <v>1869.05960398192</v>
      </c>
      <c r="AX35" s="25">
        <v>5648.6814891241002</v>
      </c>
      <c r="AY35" s="25">
        <v>201.16664071261201</v>
      </c>
      <c r="AZ35" s="25">
        <v>121.782145333508</v>
      </c>
      <c r="BA35" s="25">
        <f t="shared" si="0"/>
        <v>186227.18995028213</v>
      </c>
      <c r="BB35" s="25">
        <f t="shared" si="3"/>
        <v>29067.143369336147</v>
      </c>
      <c r="BD35" s="25">
        <f t="shared" ref="BD35:BE51" si="5">BA35-B35</f>
        <v>-212589.36122971788</v>
      </c>
      <c r="BE35" s="25">
        <f t="shared" si="5"/>
        <v>-32469.473374663852</v>
      </c>
      <c r="BG35" s="22">
        <f t="shared" si="4"/>
        <v>0.4670806149252974</v>
      </c>
      <c r="BH35" s="22">
        <f t="shared" si="4"/>
        <v>0.47380379592362826</v>
      </c>
      <c r="BJ35" s="79">
        <v>0.47247587958451859</v>
      </c>
      <c r="BK35" s="79">
        <v>0.47697598192215196</v>
      </c>
      <c r="BL35" s="79"/>
      <c r="BM35" s="79"/>
    </row>
    <row r="36" spans="1:65" x14ac:dyDescent="0.25">
      <c r="A36" s="27" t="s">
        <v>35</v>
      </c>
      <c r="B36" s="25">
        <v>275666.29856999998</v>
      </c>
      <c r="C36" s="25">
        <v>43540.437872000002</v>
      </c>
      <c r="D36" s="27" t="s">
        <v>237</v>
      </c>
      <c r="F36" s="27" t="s">
        <v>35</v>
      </c>
      <c r="G36" s="25">
        <v>2512.8942629121898</v>
      </c>
      <c r="H36" s="25">
        <v>2090.3545686932598</v>
      </c>
      <c r="I36" s="25">
        <v>75.243035378671294</v>
      </c>
      <c r="J36" s="25">
        <v>303.30186323627498</v>
      </c>
      <c r="K36" s="25">
        <v>1885.9358357997501</v>
      </c>
      <c r="L36" s="25">
        <v>108.53699548603601</v>
      </c>
      <c r="M36" s="25">
        <v>760.372037346296</v>
      </c>
      <c r="N36" s="25">
        <v>276161.596785495</v>
      </c>
      <c r="O36" s="25">
        <v>43617.619308354901</v>
      </c>
      <c r="P36" s="25">
        <v>232543.97747714</v>
      </c>
      <c r="Q36" s="25">
        <v>181.26185937818599</v>
      </c>
      <c r="R36" s="25">
        <v>46.18121670883</v>
      </c>
      <c r="S36" s="25">
        <v>22518.327139888701</v>
      </c>
      <c r="T36" s="25">
        <v>75.632975622392294</v>
      </c>
      <c r="U36" s="25">
        <v>1345.27551491702</v>
      </c>
      <c r="V36" s="25">
        <v>110.391826452156</v>
      </c>
      <c r="W36" s="25">
        <v>265.47405560056598</v>
      </c>
      <c r="X36" s="25">
        <v>3363.11417472731</v>
      </c>
      <c r="Y36" s="25">
        <v>7467.7738071065896</v>
      </c>
      <c r="Z36" s="25">
        <v>341.80358570743499</v>
      </c>
      <c r="AA36" s="25">
        <v>165.744553393188</v>
      </c>
      <c r="AB36" s="27"/>
      <c r="AC36" s="49">
        <f t="shared" si="2"/>
        <v>1.7967311131768394E-3</v>
      </c>
      <c r="AD36" s="49">
        <f t="shared" si="2"/>
        <v>1.7726380378120217E-3</v>
      </c>
      <c r="AE36" s="27"/>
      <c r="AF36" s="25">
        <v>39</v>
      </c>
      <c r="AG36" s="25" t="s">
        <v>35</v>
      </c>
      <c r="AH36" s="25">
        <v>833.49209099338805</v>
      </c>
      <c r="AI36" s="25">
        <v>683.720223705943</v>
      </c>
      <c r="AJ36" s="25">
        <v>24.7956339225344</v>
      </c>
      <c r="AK36" s="25">
        <v>102.28810160490301</v>
      </c>
      <c r="AL36" s="25">
        <v>621.98681038134998</v>
      </c>
      <c r="AM36" s="25">
        <v>37.205432800373501</v>
      </c>
      <c r="AN36" s="25">
        <v>252.10271634335399</v>
      </c>
      <c r="AO36" s="25">
        <v>76971.588711406002</v>
      </c>
      <c r="AP36" s="25">
        <v>56.886976787139503</v>
      </c>
      <c r="AQ36" s="25">
        <v>15.2493077012347</v>
      </c>
      <c r="AR36" s="25">
        <v>7409.8505682953501</v>
      </c>
      <c r="AS36" s="25">
        <v>25.1421696372947</v>
      </c>
      <c r="AT36" s="25">
        <v>446.94724320205898</v>
      </c>
      <c r="AU36" s="25">
        <v>39.451530535315598</v>
      </c>
      <c r="AV36" s="25">
        <v>95.9880385339291</v>
      </c>
      <c r="AW36" s="25">
        <v>1117.3508310606601</v>
      </c>
      <c r="AX36" s="25">
        <v>2467.4671439072799</v>
      </c>
      <c r="AY36" s="25">
        <v>115.552027114998</v>
      </c>
      <c r="AZ36" s="25">
        <v>54.749673077871101</v>
      </c>
      <c r="BA36" s="25">
        <f t="shared" si="0"/>
        <v>91371.815231010987</v>
      </c>
      <c r="BB36" s="25">
        <f t="shared" si="3"/>
        <v>14400.226519604985</v>
      </c>
      <c r="BD36" s="25">
        <f t="shared" si="5"/>
        <v>-184294.483338989</v>
      </c>
      <c r="BE36" s="25">
        <f t="shared" si="5"/>
        <v>-29140.211352395017</v>
      </c>
      <c r="BG36" s="22">
        <f t="shared" si="4"/>
        <v>0.33086358239007024</v>
      </c>
      <c r="BH36" s="22">
        <f t="shared" si="4"/>
        <v>0.33014700820332576</v>
      </c>
      <c r="BJ36" s="79">
        <v>0.31520137156405659</v>
      </c>
      <c r="BK36" s="79">
        <v>0.32139220093335941</v>
      </c>
      <c r="BL36" s="79"/>
      <c r="BM36" s="79"/>
    </row>
    <row r="37" spans="1:65" x14ac:dyDescent="0.25">
      <c r="A37" s="27" t="s">
        <v>36</v>
      </c>
      <c r="B37" s="25">
        <v>601777.70591000002</v>
      </c>
      <c r="C37" s="25">
        <v>82442.873047000001</v>
      </c>
      <c r="D37" s="27" t="s">
        <v>237</v>
      </c>
      <c r="F37" s="27" t="s">
        <v>36</v>
      </c>
      <c r="G37" s="25">
        <v>4541.9402340206198</v>
      </c>
      <c r="H37" s="25">
        <v>3941.9904363497999</v>
      </c>
      <c r="I37" s="25">
        <v>142.730482624822</v>
      </c>
      <c r="J37" s="25">
        <v>676.373655979761</v>
      </c>
      <c r="K37" s="25">
        <v>3488.75533039016</v>
      </c>
      <c r="L37" s="25">
        <v>302.33217987510801</v>
      </c>
      <c r="M37" s="25">
        <v>1480.61011998655</v>
      </c>
      <c r="N37" s="25">
        <v>604317.04358076898</v>
      </c>
      <c r="O37" s="25">
        <v>82600.191697635993</v>
      </c>
      <c r="P37" s="25">
        <v>521716.85188313201</v>
      </c>
      <c r="Q37" s="25">
        <v>319.50098899342402</v>
      </c>
      <c r="R37" s="25">
        <v>89.061215771865704</v>
      </c>
      <c r="S37" s="25">
        <v>41568.722655246696</v>
      </c>
      <c r="T37" s="25">
        <v>125.32857720310599</v>
      </c>
      <c r="U37" s="25">
        <v>2810.9019712627501</v>
      </c>
      <c r="V37" s="25">
        <v>402.55368177383798</v>
      </c>
      <c r="W37" s="25">
        <v>1075.5956128022401</v>
      </c>
      <c r="X37" s="25">
        <v>7032.0100217706404</v>
      </c>
      <c r="Y37" s="25">
        <v>13446.642233061601</v>
      </c>
      <c r="Z37" s="25">
        <v>856.98203453540305</v>
      </c>
      <c r="AA37" s="25">
        <v>298.16026598764302</v>
      </c>
      <c r="AB37" s="27"/>
      <c r="AC37" s="49">
        <f t="shared" si="2"/>
        <v>4.2197270617212526E-3</v>
      </c>
      <c r="AD37" s="49">
        <f t="shared" si="2"/>
        <v>1.9082140738388201E-3</v>
      </c>
      <c r="AE37" s="27"/>
      <c r="AF37" s="25">
        <v>40</v>
      </c>
      <c r="AG37" s="25" t="s">
        <v>36</v>
      </c>
      <c r="AH37" s="25">
        <v>2289.1176362490301</v>
      </c>
      <c r="AI37" s="25">
        <v>1863.13226597624</v>
      </c>
      <c r="AJ37" s="25">
        <v>70.350754481208895</v>
      </c>
      <c r="AK37" s="25">
        <v>337.392358747392</v>
      </c>
      <c r="AL37" s="25">
        <v>1732.4563329574901</v>
      </c>
      <c r="AM37" s="25">
        <v>149.079525973963</v>
      </c>
      <c r="AN37" s="25">
        <v>734.49797327958595</v>
      </c>
      <c r="AO37" s="25">
        <v>249064.784150539</v>
      </c>
      <c r="AP37" s="25">
        <v>146.79109340033099</v>
      </c>
      <c r="AQ37" s="25">
        <v>43.8615603857968</v>
      </c>
      <c r="AR37" s="25">
        <v>20235.918590358699</v>
      </c>
      <c r="AS37" s="25">
        <v>63.1990127882152</v>
      </c>
      <c r="AT37" s="25">
        <v>1380.1090832555001</v>
      </c>
      <c r="AU37" s="25">
        <v>203.38775654915901</v>
      </c>
      <c r="AV37" s="25">
        <v>543.28118475127303</v>
      </c>
      <c r="AW37" s="25">
        <v>3452.5806769300698</v>
      </c>
      <c r="AX37" s="25">
        <v>6728.3558028714397</v>
      </c>
      <c r="AY37" s="25">
        <v>417.68474678260799</v>
      </c>
      <c r="AZ37" s="25">
        <v>148.45906336102999</v>
      </c>
      <c r="BA37" s="25">
        <f t="shared" si="0"/>
        <v>289604.43956963805</v>
      </c>
      <c r="BB37" s="25">
        <f t="shared" si="3"/>
        <v>40539.655419099057</v>
      </c>
      <c r="BD37" s="25">
        <f t="shared" si="5"/>
        <v>-312173.26634036197</v>
      </c>
      <c r="BE37" s="25">
        <f t="shared" si="5"/>
        <v>-41903.217627900944</v>
      </c>
      <c r="BG37" s="22">
        <f t="shared" si="4"/>
        <v>0.47922600007049354</v>
      </c>
      <c r="BH37" s="22">
        <f t="shared" si="4"/>
        <v>0.49079372076395916</v>
      </c>
      <c r="BJ37" s="79">
        <v>0.48537599470364279</v>
      </c>
      <c r="BK37" s="79">
        <v>0.49961984589050507</v>
      </c>
      <c r="BL37" s="79"/>
      <c r="BM37" s="79"/>
    </row>
    <row r="38" spans="1:65" x14ac:dyDescent="0.25">
      <c r="A38" s="27" t="s">
        <v>37</v>
      </c>
      <c r="B38" s="25">
        <v>603005.64512999996</v>
      </c>
      <c r="C38" s="25">
        <v>68375.936209000007</v>
      </c>
      <c r="F38" s="27" t="s">
        <v>37</v>
      </c>
      <c r="G38" s="25">
        <v>3329.22462221046</v>
      </c>
      <c r="H38" s="25">
        <v>4252.5643332947402</v>
      </c>
      <c r="I38" s="25">
        <v>101.67957095851401</v>
      </c>
      <c r="J38" s="25">
        <v>262.29405446518598</v>
      </c>
      <c r="K38" s="25">
        <v>2859.59247375121</v>
      </c>
      <c r="L38" s="25">
        <v>172.06391573934701</v>
      </c>
      <c r="M38" s="25">
        <v>1141.48139023462</v>
      </c>
      <c r="N38" s="25">
        <v>607953.64959054603</v>
      </c>
      <c r="O38" s="25">
        <v>68860.129567287804</v>
      </c>
      <c r="P38" s="25">
        <v>539093.52002325805</v>
      </c>
      <c r="Q38" s="25">
        <v>392.02652656293901</v>
      </c>
      <c r="R38" s="25">
        <v>76.832739584538899</v>
      </c>
      <c r="S38" s="25">
        <v>38089.715668138197</v>
      </c>
      <c r="T38" s="25">
        <v>59.732084414975901</v>
      </c>
      <c r="U38" s="25">
        <v>1832.96451958531</v>
      </c>
      <c r="V38" s="25">
        <v>135.92675524837799</v>
      </c>
      <c r="W38" s="25">
        <v>351.91059464166602</v>
      </c>
      <c r="X38" s="25">
        <v>4587.52414777581</v>
      </c>
      <c r="Y38" s="25">
        <v>10391.636572584401</v>
      </c>
      <c r="Z38" s="25">
        <v>580.95642917376199</v>
      </c>
      <c r="AA38" s="25">
        <v>242.00316892364799</v>
      </c>
      <c r="AB38" s="27"/>
      <c r="AC38" s="49">
        <f t="shared" si="2"/>
        <v>8.2055690531377158E-3</v>
      </c>
      <c r="AD38" s="49">
        <f t="shared" si="2"/>
        <v>7.0813415527912751E-3</v>
      </c>
      <c r="AE38" s="27"/>
      <c r="AF38" s="25">
        <v>41</v>
      </c>
      <c r="AG38" s="25" t="s">
        <v>37</v>
      </c>
      <c r="AH38" s="25">
        <v>1195.3716911614899</v>
      </c>
      <c r="AI38" s="25">
        <v>1382.0493179341099</v>
      </c>
      <c r="AJ38" s="25">
        <v>36.5485250695708</v>
      </c>
      <c r="AK38" s="25">
        <v>117.012962510449</v>
      </c>
      <c r="AL38" s="25">
        <v>994.80557373676504</v>
      </c>
      <c r="AM38" s="25">
        <v>67.463740082869606</v>
      </c>
      <c r="AN38" s="25">
        <v>404.09765588694898</v>
      </c>
      <c r="AO38" s="25">
        <v>177967.22648437801</v>
      </c>
      <c r="AP38" s="25">
        <v>122.90093744762</v>
      </c>
      <c r="AQ38" s="25">
        <v>26.416362344652502</v>
      </c>
      <c r="AR38" s="25">
        <v>12860.481098828101</v>
      </c>
      <c r="AS38" s="25">
        <v>24.269332985818899</v>
      </c>
      <c r="AT38" s="25">
        <v>677.80128065267604</v>
      </c>
      <c r="AU38" s="25">
        <v>66.797957056716001</v>
      </c>
      <c r="AV38" s="25">
        <v>176.202037051758</v>
      </c>
      <c r="AW38" s="25">
        <v>1696.23608073782</v>
      </c>
      <c r="AX38" s="25">
        <v>3670.7576750363901</v>
      </c>
      <c r="AY38" s="25">
        <v>214.27238253241401</v>
      </c>
      <c r="AZ38" s="25">
        <v>84.375411557834596</v>
      </c>
      <c r="BA38" s="25">
        <f t="shared" si="0"/>
        <v>201785.08650699205</v>
      </c>
      <c r="BB38" s="25">
        <f t="shared" si="3"/>
        <v>23817.860022614041</v>
      </c>
      <c r="BD38" s="25">
        <f t="shared" si="5"/>
        <v>-401220.55862300791</v>
      </c>
      <c r="BE38" s="25">
        <f t="shared" si="5"/>
        <v>-44558.076186385966</v>
      </c>
      <c r="BG38" s="22">
        <f t="shared" si="4"/>
        <v>0.33190866876593861</v>
      </c>
      <c r="BH38" s="22">
        <f t="shared" si="4"/>
        <v>0.34588752841860437</v>
      </c>
      <c r="BJ38" s="79">
        <v>0.30670686561395227</v>
      </c>
      <c r="BK38" s="79">
        <v>0.3250853396429233</v>
      </c>
      <c r="BL38" s="79"/>
      <c r="BM38" s="79"/>
    </row>
    <row r="39" spans="1:65" x14ac:dyDescent="0.25">
      <c r="A39" s="27" t="s">
        <v>38</v>
      </c>
      <c r="B39" s="25">
        <v>146453.09306000001</v>
      </c>
      <c r="C39" s="25">
        <v>26309.992845000001</v>
      </c>
      <c r="D39" s="27" t="s">
        <v>237</v>
      </c>
      <c r="F39" s="27" t="s">
        <v>130</v>
      </c>
      <c r="G39" s="25">
        <v>1472.96462452531</v>
      </c>
      <c r="H39" s="25">
        <v>1195.38099196966</v>
      </c>
      <c r="I39" s="25">
        <v>50.159606728506297</v>
      </c>
      <c r="J39" s="25">
        <v>261.251752354811</v>
      </c>
      <c r="K39" s="25">
        <v>1073.05116729222</v>
      </c>
      <c r="L39" s="25">
        <v>83.212090658465399</v>
      </c>
      <c r="M39" s="25">
        <v>456.38607862784301</v>
      </c>
      <c r="N39" s="25">
        <v>146131.284169233</v>
      </c>
      <c r="O39" s="25">
        <v>26321.051960698202</v>
      </c>
      <c r="P39" s="25">
        <v>119810.232208535</v>
      </c>
      <c r="Q39" s="25">
        <v>96.593237652738907</v>
      </c>
      <c r="R39" s="25">
        <v>26.0970339159046</v>
      </c>
      <c r="S39" s="25">
        <v>13151.072541874</v>
      </c>
      <c r="T39" s="25">
        <v>58.390398320077999</v>
      </c>
      <c r="U39" s="25">
        <v>960.62023291831304</v>
      </c>
      <c r="V39" s="25">
        <v>98.347347606056104</v>
      </c>
      <c r="W39" s="25">
        <v>243.12257223278499</v>
      </c>
      <c r="X39" s="25">
        <v>2400.50638965591</v>
      </c>
      <c r="Y39" s="25">
        <v>4350.2868541697599</v>
      </c>
      <c r="Z39" s="25">
        <v>248.328493229054</v>
      </c>
      <c r="AA39" s="25">
        <v>95.280546966715704</v>
      </c>
      <c r="AB39" s="27"/>
      <c r="AC39" s="49">
        <f t="shared" si="2"/>
        <v>-2.1973512750268513E-3</v>
      </c>
      <c r="AD39" s="49">
        <f t="shared" si="2"/>
        <v>4.2033898539438818E-4</v>
      </c>
      <c r="AE39" s="27"/>
      <c r="AF39" s="25">
        <v>42</v>
      </c>
      <c r="AG39" s="25" t="s">
        <v>130</v>
      </c>
      <c r="AH39" s="25">
        <v>380.54049916357701</v>
      </c>
      <c r="AI39" s="25">
        <v>329.34652228976501</v>
      </c>
      <c r="AJ39" s="25">
        <v>13.138303654968199</v>
      </c>
      <c r="AK39" s="25">
        <v>71.091047823423807</v>
      </c>
      <c r="AL39" s="25">
        <v>279.21633634765499</v>
      </c>
      <c r="AM39" s="25">
        <v>23.887711730954098</v>
      </c>
      <c r="AN39" s="25">
        <v>120.80721944861099</v>
      </c>
      <c r="AO39" s="25">
        <v>33570.337564195899</v>
      </c>
      <c r="AP39" s="25">
        <v>23.9466563467372</v>
      </c>
      <c r="AQ39" s="25">
        <v>6.8940254616109904</v>
      </c>
      <c r="AR39" s="25">
        <v>3505.9740038159698</v>
      </c>
      <c r="AS39" s="25">
        <v>15.2356811127685</v>
      </c>
      <c r="AT39" s="25">
        <v>259.59763029605199</v>
      </c>
      <c r="AU39" s="25">
        <v>28.813948087199599</v>
      </c>
      <c r="AV39" s="25">
        <v>72.156183606605495</v>
      </c>
      <c r="AW39" s="25">
        <v>648.72566590332701</v>
      </c>
      <c r="AX39" s="25">
        <v>1124.3513340489301</v>
      </c>
      <c r="AY39" s="25">
        <v>70.712167970280802</v>
      </c>
      <c r="AZ39" s="25">
        <v>24.8607261157808</v>
      </c>
      <c r="BA39" s="25">
        <f t="shared" si="0"/>
        <v>40569.63322742012</v>
      </c>
      <c r="BB39" s="25">
        <f t="shared" si="3"/>
        <v>6999.2956632242203</v>
      </c>
      <c r="BD39" s="25">
        <f t="shared" si="5"/>
        <v>-105883.45983257989</v>
      </c>
      <c r="BE39" s="25">
        <f t="shared" si="5"/>
        <v>-19310.69718177578</v>
      </c>
      <c r="BG39" s="22">
        <f t="shared" si="4"/>
        <v>0.27762455834191452</v>
      </c>
      <c r="BH39" s="22">
        <f t="shared" si="4"/>
        <v>0.26592005797015095</v>
      </c>
      <c r="BJ39" s="79">
        <v>0.25951825698625519</v>
      </c>
      <c r="BK39" s="79">
        <v>0.25850414197235222</v>
      </c>
      <c r="BL39" s="79"/>
      <c r="BM39" s="79"/>
    </row>
    <row r="40" spans="1:65" x14ac:dyDescent="0.25">
      <c r="A40" s="27" t="s">
        <v>39</v>
      </c>
      <c r="B40" s="25">
        <v>5055.8462630000004</v>
      </c>
      <c r="C40" s="25">
        <v>836.03552805000004</v>
      </c>
      <c r="D40" s="27" t="s">
        <v>237</v>
      </c>
      <c r="F40" s="27" t="s">
        <v>39</v>
      </c>
      <c r="G40" s="25">
        <v>42.311174567480698</v>
      </c>
      <c r="H40" s="25">
        <v>47.70444132123</v>
      </c>
      <c r="I40" s="25">
        <v>1.45849040493394</v>
      </c>
      <c r="J40" s="25">
        <v>5.9431090571382796</v>
      </c>
      <c r="K40" s="25">
        <v>33.125015404796102</v>
      </c>
      <c r="L40" s="25">
        <v>1.7404534697994301</v>
      </c>
      <c r="M40" s="25">
        <v>13.4277487833242</v>
      </c>
      <c r="N40" s="25">
        <v>5055.5043758748197</v>
      </c>
      <c r="O40" s="25">
        <v>839.01656787535001</v>
      </c>
      <c r="P40" s="25">
        <v>4216.4878079994696</v>
      </c>
      <c r="Q40" s="25">
        <v>4.0872507151242603</v>
      </c>
      <c r="R40" s="25">
        <v>0.82462394880867695</v>
      </c>
      <c r="S40" s="25">
        <v>452.29455061536498</v>
      </c>
      <c r="T40" s="25">
        <v>1.6153023143019301</v>
      </c>
      <c r="U40" s="25">
        <v>26.524875962455202</v>
      </c>
      <c r="V40" s="25">
        <v>0.82479257262851502</v>
      </c>
      <c r="W40" s="25">
        <v>1.18553587416017</v>
      </c>
      <c r="X40" s="25">
        <v>66.254915259842207</v>
      </c>
      <c r="Y40" s="25">
        <v>130.28499743712601</v>
      </c>
      <c r="Z40" s="25">
        <v>6.4269860502543397</v>
      </c>
      <c r="AA40" s="25">
        <v>2.9823041165804001</v>
      </c>
      <c r="AB40" s="27"/>
      <c r="AC40" s="49">
        <f t="shared" si="2"/>
        <v>-6.7622136314278086E-5</v>
      </c>
      <c r="AD40" s="49">
        <f t="shared" si="2"/>
        <v>3.5656855783426497E-3</v>
      </c>
      <c r="AE40" s="27"/>
      <c r="AF40" s="25">
        <v>44</v>
      </c>
      <c r="AG40" s="25" t="s">
        <v>39</v>
      </c>
      <c r="AH40" s="25">
        <v>12.3449579551048</v>
      </c>
      <c r="AI40" s="25">
        <v>13.654996293721799</v>
      </c>
      <c r="AJ40" s="25">
        <v>0.42961003281208898</v>
      </c>
      <c r="AK40" s="25">
        <v>1.7573977352541501</v>
      </c>
      <c r="AL40" s="25">
        <v>9.6076486093506492</v>
      </c>
      <c r="AM40" s="25">
        <v>0.50649781964825902</v>
      </c>
      <c r="AN40" s="25">
        <v>3.8989832448646902</v>
      </c>
      <c r="AO40" s="25">
        <v>1209.61320836099</v>
      </c>
      <c r="AP40" s="25">
        <v>1.20326669079749</v>
      </c>
      <c r="AQ40" s="25">
        <v>0.23914393925320601</v>
      </c>
      <c r="AR40" s="25">
        <v>130.87137380513499</v>
      </c>
      <c r="AS40" s="25">
        <v>0.47985865276887202</v>
      </c>
      <c r="AT40" s="25">
        <v>7.7415956646029098</v>
      </c>
      <c r="AU40" s="25">
        <v>0.25002348240510303</v>
      </c>
      <c r="AV40" s="25">
        <v>0.37753258370843001</v>
      </c>
      <c r="AW40" s="25">
        <v>19.337474026615201</v>
      </c>
      <c r="AX40" s="25">
        <v>37.947966293921702</v>
      </c>
      <c r="AY40" s="25">
        <v>1.8602484066276801</v>
      </c>
      <c r="AZ40" s="25">
        <v>0.86288797140132101</v>
      </c>
      <c r="BA40" s="25">
        <f t="shared" si="0"/>
        <v>1452.9846715689835</v>
      </c>
      <c r="BB40" s="25">
        <f t="shared" si="3"/>
        <v>243.37146320799343</v>
      </c>
      <c r="BD40" s="25">
        <f t="shared" si="5"/>
        <v>-3602.8615914310167</v>
      </c>
      <c r="BE40" s="25">
        <f t="shared" si="5"/>
        <v>-592.66406484200661</v>
      </c>
      <c r="BG40" s="22">
        <f t="shared" si="4"/>
        <v>0.28740647095524563</v>
      </c>
      <c r="BH40" s="22">
        <f t="shared" si="4"/>
        <v>0.29006752968452743</v>
      </c>
      <c r="BJ40" s="79">
        <v>0.29021634384363976</v>
      </c>
      <c r="BK40" s="79">
        <v>0.29105884201841853</v>
      </c>
      <c r="BL40" s="79"/>
      <c r="BM40" s="79"/>
    </row>
    <row r="41" spans="1:65" x14ac:dyDescent="0.25">
      <c r="A41" s="27" t="s">
        <v>40</v>
      </c>
      <c r="B41" s="25">
        <v>120564.7317</v>
      </c>
      <c r="C41" s="25">
        <v>17198.351718000002</v>
      </c>
      <c r="D41" s="27" t="s">
        <v>237</v>
      </c>
      <c r="F41" s="27" t="s">
        <v>40</v>
      </c>
      <c r="G41" s="25">
        <v>909.80262592525196</v>
      </c>
      <c r="H41" s="25">
        <v>908.43177124842202</v>
      </c>
      <c r="I41" s="25">
        <v>30.281343066739399</v>
      </c>
      <c r="J41" s="25">
        <v>120.35144256132899</v>
      </c>
      <c r="K41" s="25">
        <v>720.25507311077604</v>
      </c>
      <c r="L41" s="25">
        <v>45.107046952936798</v>
      </c>
      <c r="M41" s="25">
        <v>292.646606149793</v>
      </c>
      <c r="N41" s="25">
        <v>121278.73649415599</v>
      </c>
      <c r="O41" s="25">
        <v>17290.896812393199</v>
      </c>
      <c r="P41" s="25">
        <v>103987.83968176199</v>
      </c>
      <c r="Q41" s="25">
        <v>90.312051323599903</v>
      </c>
      <c r="R41" s="25">
        <v>18.142766228498001</v>
      </c>
      <c r="S41" s="25">
        <v>9064.9785014082008</v>
      </c>
      <c r="T41" s="25">
        <v>27.839754195671201</v>
      </c>
      <c r="U41" s="25">
        <v>551.37545902985505</v>
      </c>
      <c r="V41" s="25">
        <v>42.709356371633099</v>
      </c>
      <c r="W41" s="25">
        <v>105.243447047735</v>
      </c>
      <c r="X41" s="25">
        <v>1378.67079614411</v>
      </c>
      <c r="Y41" s="25">
        <v>2777.4531831985701</v>
      </c>
      <c r="Z41" s="25">
        <v>145.220437804857</v>
      </c>
      <c r="AA41" s="25">
        <v>62.0751506252859</v>
      </c>
      <c r="AB41" s="27"/>
      <c r="AC41" s="49">
        <f t="shared" si="2"/>
        <v>5.9221696435458465E-3</v>
      </c>
      <c r="AD41" s="49">
        <f t="shared" si="2"/>
        <v>5.3810444111535728E-3</v>
      </c>
      <c r="AE41" s="27"/>
      <c r="AF41" s="25">
        <v>45</v>
      </c>
      <c r="AG41" s="25" t="s">
        <v>40</v>
      </c>
      <c r="AH41" s="25">
        <v>303.48528103682401</v>
      </c>
      <c r="AI41" s="25">
        <v>307.77484893688501</v>
      </c>
      <c r="AJ41" s="25">
        <v>9.9826567239204902</v>
      </c>
      <c r="AK41" s="25">
        <v>38.436060502086598</v>
      </c>
      <c r="AL41" s="25">
        <v>241.077991856728</v>
      </c>
      <c r="AM41" s="25">
        <v>14.752539674066799</v>
      </c>
      <c r="AN41" s="25">
        <v>97.623585563993203</v>
      </c>
      <c r="AO41" s="25">
        <v>35325.569079175002</v>
      </c>
      <c r="AP41" s="25">
        <v>30.2235676421042</v>
      </c>
      <c r="AQ41" s="25">
        <v>6.0942447019735102</v>
      </c>
      <c r="AR41" s="25">
        <v>3048.0777584669599</v>
      </c>
      <c r="AS41" s="25">
        <v>9.0345477566862105</v>
      </c>
      <c r="AT41" s="25">
        <v>180.84483705239799</v>
      </c>
      <c r="AU41" s="25">
        <v>13.512145129139</v>
      </c>
      <c r="AV41" s="25">
        <v>33.105663863061501</v>
      </c>
      <c r="AW41" s="25">
        <v>452.20004204252598</v>
      </c>
      <c r="AX41" s="25">
        <v>927.18771864748703</v>
      </c>
      <c r="AY41" s="25">
        <v>47.952083759816297</v>
      </c>
      <c r="AZ41" s="25">
        <v>20.7909291468055</v>
      </c>
      <c r="BA41" s="25">
        <f t="shared" si="0"/>
        <v>41107.725581678475</v>
      </c>
      <c r="BB41" s="25">
        <f t="shared" si="3"/>
        <v>5782.1565025034724</v>
      </c>
      <c r="BD41" s="25">
        <f t="shared" si="5"/>
        <v>-79457.006118321529</v>
      </c>
      <c r="BE41" s="25">
        <f t="shared" si="5"/>
        <v>-11416.195215496529</v>
      </c>
      <c r="BG41" s="22">
        <f t="shared" si="4"/>
        <v>0.33895245588792322</v>
      </c>
      <c r="BH41" s="22">
        <f t="shared" si="4"/>
        <v>0.33440466190042434</v>
      </c>
      <c r="BJ41" s="79">
        <v>0.32952333801521649</v>
      </c>
      <c r="BK41" s="79">
        <v>0.32801390699296917</v>
      </c>
      <c r="BL41" s="79"/>
      <c r="BM41" s="79"/>
    </row>
    <row r="42" spans="1:65" x14ac:dyDescent="0.25">
      <c r="A42" s="27" t="s">
        <v>41</v>
      </c>
      <c r="B42" s="25">
        <v>217884.45173</v>
      </c>
      <c r="C42" s="25">
        <v>38993.072894999998</v>
      </c>
      <c r="D42" s="27" t="s">
        <v>237</v>
      </c>
      <c r="F42" s="27" t="s">
        <v>41</v>
      </c>
      <c r="G42" s="25">
        <v>2406.6390642481902</v>
      </c>
      <c r="H42" s="25">
        <v>1207.5860692141</v>
      </c>
      <c r="I42" s="25">
        <v>78.975585553112097</v>
      </c>
      <c r="J42" s="25">
        <v>541.13067709452798</v>
      </c>
      <c r="K42" s="25">
        <v>1656.34726444991</v>
      </c>
      <c r="L42" s="25">
        <v>207.302091061911</v>
      </c>
      <c r="M42" s="25">
        <v>761.45877742687503</v>
      </c>
      <c r="N42" s="25">
        <v>217167.77564907901</v>
      </c>
      <c r="O42" s="25">
        <v>38818.500591290598</v>
      </c>
      <c r="P42" s="25">
        <v>178349.27505778801</v>
      </c>
      <c r="Q42" s="25">
        <v>60.875446022586303</v>
      </c>
      <c r="R42" s="25">
        <v>39.9330976812888</v>
      </c>
      <c r="S42" s="25">
        <v>17064.254988232798</v>
      </c>
      <c r="T42" s="25">
        <v>88.283289417263305</v>
      </c>
      <c r="U42" s="25">
        <v>1713.1197944189901</v>
      </c>
      <c r="V42" s="25">
        <v>345.001664621879</v>
      </c>
      <c r="W42" s="25">
        <v>933.53446683972902</v>
      </c>
      <c r="X42" s="25">
        <v>4284.5239473756701</v>
      </c>
      <c r="Y42" s="25">
        <v>6768.2632204015699</v>
      </c>
      <c r="Z42" s="25">
        <v>518.59238545610799</v>
      </c>
      <c r="AA42" s="25">
        <v>142.67876177405901</v>
      </c>
      <c r="AB42" s="27"/>
      <c r="AC42" s="49">
        <f t="shared" si="2"/>
        <v>-3.2892483847773244E-3</v>
      </c>
      <c r="AD42" s="49">
        <f t="shared" si="2"/>
        <v>-4.4770081131970613E-3</v>
      </c>
      <c r="AE42" s="27"/>
      <c r="AF42" s="25">
        <v>46</v>
      </c>
      <c r="AG42" s="25" t="s">
        <v>41</v>
      </c>
      <c r="AH42" s="25">
        <v>1206.8056913123201</v>
      </c>
      <c r="AI42" s="25">
        <v>598.30514150399199</v>
      </c>
      <c r="AJ42" s="25">
        <v>41.886881068146501</v>
      </c>
      <c r="AK42" s="25">
        <v>306.44466732752602</v>
      </c>
      <c r="AL42" s="25">
        <v>829.32671367216005</v>
      </c>
      <c r="AM42" s="25">
        <v>116.479475387359</v>
      </c>
      <c r="AN42" s="25">
        <v>392.26443184253901</v>
      </c>
      <c r="AO42" s="25">
        <v>89784.966140844306</v>
      </c>
      <c r="AP42" s="25">
        <v>28.172924553915799</v>
      </c>
      <c r="AQ42" s="25">
        <v>20.0218456791991</v>
      </c>
      <c r="AR42" s="25">
        <v>8527.4609479241899</v>
      </c>
      <c r="AS42" s="25">
        <v>47.481332740404603</v>
      </c>
      <c r="AT42" s="25">
        <v>940.10809152087597</v>
      </c>
      <c r="AU42" s="25">
        <v>196.424652113333</v>
      </c>
      <c r="AV42" s="25">
        <v>533.42652070928102</v>
      </c>
      <c r="AW42" s="25">
        <v>2351.1665355295099</v>
      </c>
      <c r="AX42" s="25">
        <v>3389.4326559733499</v>
      </c>
      <c r="AY42" s="25">
        <v>288.81662981447499</v>
      </c>
      <c r="AZ42" s="25">
        <v>71.0960975347367</v>
      </c>
      <c r="BA42" s="25">
        <f t="shared" si="0"/>
        <v>109670.08737705163</v>
      </c>
      <c r="BB42" s="25">
        <f t="shared" si="3"/>
        <v>19885.121236207327</v>
      </c>
      <c r="BD42" s="25">
        <f t="shared" si="5"/>
        <v>-108214.36435294837</v>
      </c>
      <c r="BE42" s="25">
        <f t="shared" si="5"/>
        <v>-19107.95165879267</v>
      </c>
      <c r="BG42" s="22">
        <f t="shared" si="4"/>
        <v>0.50500166080932429</v>
      </c>
      <c r="BH42" s="22">
        <f t="shared" si="4"/>
        <v>0.51225886969649714</v>
      </c>
      <c r="BJ42" s="79">
        <v>0.5008769994734763</v>
      </c>
      <c r="BK42" s="79">
        <v>0.50508675104737388</v>
      </c>
      <c r="BL42" s="79"/>
      <c r="BM42" s="79"/>
    </row>
    <row r="43" spans="1:65" x14ac:dyDescent="0.25">
      <c r="A43" s="27" t="s">
        <v>42</v>
      </c>
      <c r="B43" s="25">
        <v>147882.40765000001</v>
      </c>
      <c r="C43" s="25">
        <v>27557.592877999999</v>
      </c>
      <c r="D43" s="27" t="s">
        <v>237</v>
      </c>
      <c r="F43" s="27" t="s">
        <v>42</v>
      </c>
      <c r="G43" s="25">
        <v>1622.2373773816801</v>
      </c>
      <c r="H43" s="25">
        <v>1078.77938446954</v>
      </c>
      <c r="I43" s="25">
        <v>53.750618925577399</v>
      </c>
      <c r="J43" s="25">
        <v>315.29120374565201</v>
      </c>
      <c r="K43" s="25">
        <v>1157.34056173768</v>
      </c>
      <c r="L43" s="25">
        <v>108.389698088041</v>
      </c>
      <c r="M43" s="25">
        <v>503.24065014302499</v>
      </c>
      <c r="N43" s="25">
        <v>147507.76371366001</v>
      </c>
      <c r="O43" s="25">
        <v>27522.279901758699</v>
      </c>
      <c r="P43" s="25">
        <v>119985.48381190099</v>
      </c>
      <c r="Q43" s="25">
        <v>79.660494485689199</v>
      </c>
      <c r="R43" s="25">
        <v>27.647105044726199</v>
      </c>
      <c r="S43" s="25">
        <v>13059.742284649699</v>
      </c>
      <c r="T43" s="25">
        <v>61.406784988728802</v>
      </c>
      <c r="U43" s="25">
        <v>1085.1147988558</v>
      </c>
      <c r="V43" s="25">
        <v>153.16535654469499</v>
      </c>
      <c r="W43" s="25">
        <v>398.43251850504498</v>
      </c>
      <c r="X43" s="25">
        <v>2712.5196125376801</v>
      </c>
      <c r="Y43" s="25">
        <v>4705.4937903514701</v>
      </c>
      <c r="Z43" s="25">
        <v>298.396160121695</v>
      </c>
      <c r="AA43" s="25">
        <v>101.671501182228</v>
      </c>
      <c r="AB43" s="27"/>
      <c r="AC43" s="49">
        <f t="shared" si="2"/>
        <v>-2.5333908359585636E-3</v>
      </c>
      <c r="AD43" s="49">
        <f t="shared" si="2"/>
        <v>-1.2814245568411845E-3</v>
      </c>
      <c r="AE43" s="27"/>
      <c r="AF43" s="25">
        <v>47</v>
      </c>
      <c r="AG43" s="25" t="s">
        <v>42</v>
      </c>
      <c r="AH43" s="25">
        <v>513.48679866597604</v>
      </c>
      <c r="AI43" s="25">
        <v>345.15268628614399</v>
      </c>
      <c r="AJ43" s="25">
        <v>16.721681968854099</v>
      </c>
      <c r="AK43" s="25">
        <v>97.494139951664096</v>
      </c>
      <c r="AL43" s="25">
        <v>366.42126740549998</v>
      </c>
      <c r="AM43" s="25">
        <v>34.130323535167797</v>
      </c>
      <c r="AN43" s="25">
        <v>159.081786391939</v>
      </c>
      <c r="AO43" s="25">
        <v>38549.970510559899</v>
      </c>
      <c r="AP43" s="25">
        <v>24.0588153608523</v>
      </c>
      <c r="AQ43" s="25">
        <v>8.7768144287978398</v>
      </c>
      <c r="AR43" s="25">
        <v>4146.8017623367296</v>
      </c>
      <c r="AS43" s="25">
        <v>19.029589181408902</v>
      </c>
      <c r="AT43" s="25">
        <v>338.22209388009401</v>
      </c>
      <c r="AU43" s="25">
        <v>47.9582550564675</v>
      </c>
      <c r="AV43" s="25">
        <v>124.648682636293</v>
      </c>
      <c r="AW43" s="25">
        <v>845.477793078074</v>
      </c>
      <c r="AX43" s="25">
        <v>1487.45253323355</v>
      </c>
      <c r="AY43" s="25">
        <v>94.235798552063599</v>
      </c>
      <c r="AZ43" s="25">
        <v>32.272284030669397</v>
      </c>
      <c r="BA43" s="25">
        <f t="shared" si="0"/>
        <v>47251.393616540146</v>
      </c>
      <c r="BB43" s="25">
        <f t="shared" si="3"/>
        <v>8701.4231059802478</v>
      </c>
      <c r="BD43" s="25">
        <f t="shared" si="5"/>
        <v>-100631.01403345985</v>
      </c>
      <c r="BE43" s="25">
        <f t="shared" si="5"/>
        <v>-18856.169772019752</v>
      </c>
      <c r="BG43" s="22">
        <f t="shared" si="4"/>
        <v>0.32033157053525591</v>
      </c>
      <c r="BH43" s="22">
        <f t="shared" si="4"/>
        <v>0.31615924033329151</v>
      </c>
      <c r="BJ43" s="79">
        <v>0.30616375096241594</v>
      </c>
      <c r="BK43" s="79">
        <v>0.30909930406923453</v>
      </c>
      <c r="BL43" s="79"/>
      <c r="BM43" s="79"/>
    </row>
    <row r="44" spans="1:65" x14ac:dyDescent="0.25">
      <c r="A44" s="27" t="s">
        <v>43</v>
      </c>
      <c r="B44" s="25">
        <v>1341472.9242</v>
      </c>
      <c r="C44" s="25">
        <v>197396.73693000001</v>
      </c>
      <c r="D44" s="27" t="s">
        <v>237</v>
      </c>
      <c r="F44" s="27" t="s">
        <v>43</v>
      </c>
      <c r="G44" s="25">
        <v>10570.7724829004</v>
      </c>
      <c r="H44" s="25">
        <v>9303.8504969769001</v>
      </c>
      <c r="I44" s="25">
        <v>360.72575272959699</v>
      </c>
      <c r="J44" s="25">
        <v>1961.20137182603</v>
      </c>
      <c r="K44" s="25">
        <v>8027.8078905625598</v>
      </c>
      <c r="L44" s="25">
        <v>793.37417007556303</v>
      </c>
      <c r="M44" s="25">
        <v>3514.4644769258698</v>
      </c>
      <c r="N44" s="25">
        <v>1344612.1039882</v>
      </c>
      <c r="O44" s="25">
        <v>197651.73288594899</v>
      </c>
      <c r="P44" s="25">
        <v>1146960.3711022499</v>
      </c>
      <c r="Q44" s="25">
        <v>712.37647532752396</v>
      </c>
      <c r="R44" s="25">
        <v>204.064820824859</v>
      </c>
      <c r="S44" s="25">
        <v>97822.556936677705</v>
      </c>
      <c r="T44" s="25">
        <v>355.31173874127097</v>
      </c>
      <c r="U44" s="25">
        <v>7395.7925397796398</v>
      </c>
      <c r="V44" s="25">
        <v>1075.7344332523101</v>
      </c>
      <c r="W44" s="25">
        <v>2854.6426137006201</v>
      </c>
      <c r="X44" s="25">
        <v>18495.307471463901</v>
      </c>
      <c r="Y44" s="25">
        <v>31282.4571803986</v>
      </c>
      <c r="Z44" s="25">
        <v>2229.50224816327</v>
      </c>
      <c r="AA44" s="25">
        <v>691.78978562255702</v>
      </c>
      <c r="AB44" s="27"/>
      <c r="AC44" s="49">
        <f t="shared" si="2"/>
        <v>2.3400992532682172E-3</v>
      </c>
      <c r="AD44" s="49">
        <f t="shared" si="2"/>
        <v>1.2917941801611715E-3</v>
      </c>
      <c r="AE44" s="27"/>
      <c r="AF44" s="25">
        <v>48</v>
      </c>
      <c r="AG44" s="25" t="s">
        <v>43</v>
      </c>
      <c r="AH44" s="25">
        <v>5724.6001715866296</v>
      </c>
      <c r="AI44" s="25">
        <v>4742.8090695158398</v>
      </c>
      <c r="AJ44" s="25">
        <v>193.82898606014399</v>
      </c>
      <c r="AK44" s="25">
        <v>1078.29411683987</v>
      </c>
      <c r="AL44" s="25">
        <v>4296.0413683911802</v>
      </c>
      <c r="AM44" s="25">
        <v>432.15753605664997</v>
      </c>
      <c r="AN44" s="25">
        <v>1886.4541342725599</v>
      </c>
      <c r="AO44" s="25">
        <v>593769.98857958696</v>
      </c>
      <c r="AP44" s="25">
        <v>359.07356103386502</v>
      </c>
      <c r="AQ44" s="25">
        <v>108.43837971460501</v>
      </c>
      <c r="AR44" s="25">
        <v>51299.556131666599</v>
      </c>
      <c r="AS44" s="25">
        <v>193.55438762117799</v>
      </c>
      <c r="AT44" s="25">
        <v>3983.7443637886299</v>
      </c>
      <c r="AU44" s="25">
        <v>603.70553541340905</v>
      </c>
      <c r="AV44" s="25">
        <v>1606.9184828022301</v>
      </c>
      <c r="AW44" s="25">
        <v>9962.6916268451896</v>
      </c>
      <c r="AX44" s="25">
        <v>16839.098952281001</v>
      </c>
      <c r="AY44" s="25">
        <v>1196.6746430604401</v>
      </c>
      <c r="AZ44" s="25">
        <v>369.98901852069798</v>
      </c>
      <c r="BA44" s="25">
        <f t="shared" si="0"/>
        <v>698647.6190450578</v>
      </c>
      <c r="BB44" s="25">
        <f t="shared" si="3"/>
        <v>104877.63046547084</v>
      </c>
      <c r="BD44" s="25">
        <f t="shared" si="5"/>
        <v>-642825.30515494221</v>
      </c>
      <c r="BE44" s="25">
        <f t="shared" si="5"/>
        <v>-92519.106464529177</v>
      </c>
      <c r="BG44" s="22">
        <f t="shared" si="4"/>
        <v>0.51959045807547555</v>
      </c>
      <c r="BH44" s="22">
        <f t="shared" si="4"/>
        <v>0.53061832008317578</v>
      </c>
      <c r="BJ44" s="79">
        <v>0.49641986729570481</v>
      </c>
      <c r="BK44" s="79">
        <v>0.51234577507182033</v>
      </c>
      <c r="BL44" s="79"/>
      <c r="BM44" s="79"/>
    </row>
    <row r="45" spans="1:65" x14ac:dyDescent="0.25">
      <c r="A45" s="27" t="s">
        <v>44</v>
      </c>
      <c r="B45" s="25">
        <v>167874.37567000001</v>
      </c>
      <c r="C45" s="25">
        <v>21800.167484000001</v>
      </c>
      <c r="F45" s="27" t="s">
        <v>44</v>
      </c>
      <c r="G45" s="25">
        <v>1085.55655891576</v>
      </c>
      <c r="H45" s="25">
        <v>1221.05046908844</v>
      </c>
      <c r="I45" s="25">
        <v>36.648920286380303</v>
      </c>
      <c r="J45" s="25">
        <v>153.904411503717</v>
      </c>
      <c r="K45" s="25">
        <v>874.90467997155997</v>
      </c>
      <c r="L45" s="25">
        <v>70.158943247518394</v>
      </c>
      <c r="M45" s="25">
        <v>368.76911214360899</v>
      </c>
      <c r="N45" s="25">
        <v>168715.162497704</v>
      </c>
      <c r="O45" s="25">
        <v>21890.9837783693</v>
      </c>
      <c r="P45" s="25">
        <v>146824.178719335</v>
      </c>
      <c r="Q45" s="25">
        <v>103.48077128700299</v>
      </c>
      <c r="R45" s="25">
        <v>23.119266037247002</v>
      </c>
      <c r="S45" s="25">
        <v>11579.279755727801</v>
      </c>
      <c r="T45" s="25">
        <v>31.5523445162783</v>
      </c>
      <c r="U45" s="25">
        <v>705.67578663668303</v>
      </c>
      <c r="V45" s="25">
        <v>75.686379051681797</v>
      </c>
      <c r="W45" s="25">
        <v>197.017835072228</v>
      </c>
      <c r="X45" s="25">
        <v>1764.95550819292</v>
      </c>
      <c r="Y45" s="25">
        <v>3307.5163429730401</v>
      </c>
      <c r="Z45" s="25">
        <v>216.610326780094</v>
      </c>
      <c r="AA45" s="25">
        <v>75.096366937284003</v>
      </c>
      <c r="AB45" s="27"/>
      <c r="AC45" s="49">
        <f t="shared" si="2"/>
        <v>5.0084286202009623E-3</v>
      </c>
      <c r="AD45" s="49">
        <f t="shared" si="2"/>
        <v>4.1658530575947343E-3</v>
      </c>
      <c r="AE45" s="27"/>
      <c r="AF45" s="25">
        <v>49</v>
      </c>
      <c r="AG45" s="25" t="s">
        <v>44</v>
      </c>
      <c r="AH45" s="25">
        <v>542.23181198404302</v>
      </c>
      <c r="AI45" s="25">
        <v>592.28513934987996</v>
      </c>
      <c r="AJ45" s="25">
        <v>18.7776476952988</v>
      </c>
      <c r="AK45" s="25">
        <v>85.715419114510496</v>
      </c>
      <c r="AL45" s="25">
        <v>432.90672723836099</v>
      </c>
      <c r="AM45" s="25">
        <v>37.948566853920497</v>
      </c>
      <c r="AN45" s="25">
        <v>185.37986191573299</v>
      </c>
      <c r="AO45" s="25">
        <v>71811.020024358906</v>
      </c>
      <c r="AP45" s="25">
        <v>49.624300331912799</v>
      </c>
      <c r="AQ45" s="25">
        <v>11.4278746040992</v>
      </c>
      <c r="AR45" s="25">
        <v>5692.72352683808</v>
      </c>
      <c r="AS45" s="25">
        <v>16.724317555828499</v>
      </c>
      <c r="AT45" s="25">
        <v>369.10171518432998</v>
      </c>
      <c r="AU45" s="25">
        <v>44.057674929186597</v>
      </c>
      <c r="AV45" s="25">
        <v>115.906742515169</v>
      </c>
      <c r="AW45" s="25">
        <v>923.13871590005999</v>
      </c>
      <c r="AX45" s="25">
        <v>1644.2508606199999</v>
      </c>
      <c r="AY45" s="25">
        <v>114.046572904009</v>
      </c>
      <c r="AZ45" s="25">
        <v>37.086219998447497</v>
      </c>
      <c r="BA45" s="25">
        <f t="shared" si="0"/>
        <v>82724.353719891747</v>
      </c>
      <c r="BB45" s="25">
        <f t="shared" si="3"/>
        <v>10913.333695532841</v>
      </c>
      <c r="BD45" s="25">
        <f t="shared" si="5"/>
        <v>-85150.021950108261</v>
      </c>
      <c r="BE45" s="25">
        <f t="shared" si="5"/>
        <v>-10886.83378846716</v>
      </c>
      <c r="BG45" s="22">
        <f t="shared" si="4"/>
        <v>0.49031961618160741</v>
      </c>
      <c r="BH45" s="22">
        <f t="shared" si="4"/>
        <v>0.49853098453786326</v>
      </c>
      <c r="BJ45" s="79">
        <v>0.46812535716814313</v>
      </c>
      <c r="BK45" s="79">
        <v>0.47943343543069888</v>
      </c>
      <c r="BL45" s="79"/>
      <c r="BM45" s="79"/>
    </row>
    <row r="46" spans="1:65" x14ac:dyDescent="0.25">
      <c r="A46" s="27" t="s">
        <v>45</v>
      </c>
      <c r="B46" s="25">
        <v>76198.814352000001</v>
      </c>
      <c r="C46" s="25">
        <v>8553.2571005999998</v>
      </c>
      <c r="D46" s="27" t="s">
        <v>237</v>
      </c>
      <c r="F46" s="27" t="s">
        <v>45</v>
      </c>
      <c r="G46" s="25">
        <v>405.86051235414999</v>
      </c>
      <c r="H46" s="25">
        <v>544.23877004139104</v>
      </c>
      <c r="I46" s="25">
        <v>12.9312998010328</v>
      </c>
      <c r="J46" s="25">
        <v>31.8972522583596</v>
      </c>
      <c r="K46" s="25">
        <v>353.14693750447799</v>
      </c>
      <c r="L46" s="25">
        <v>20.5486801589532</v>
      </c>
      <c r="M46" s="25">
        <v>140.597687902687</v>
      </c>
      <c r="N46" s="25">
        <v>76879.096453446604</v>
      </c>
      <c r="O46" s="25">
        <v>8623.8107023594894</v>
      </c>
      <c r="P46" s="25">
        <v>68255.285751087096</v>
      </c>
      <c r="Q46" s="25">
        <v>52.654554363222402</v>
      </c>
      <c r="R46" s="25">
        <v>9.5621900935310897</v>
      </c>
      <c r="S46" s="25">
        <v>4812.01484801887</v>
      </c>
      <c r="T46" s="25">
        <v>7.7078684391827403</v>
      </c>
      <c r="U46" s="25">
        <v>228.91862497726399</v>
      </c>
      <c r="V46" s="25">
        <v>14.1386414347679</v>
      </c>
      <c r="W46" s="25">
        <v>36.073305136218103</v>
      </c>
      <c r="X46" s="25">
        <v>572.89866929016603</v>
      </c>
      <c r="Y46" s="25">
        <v>1279.3704233425301</v>
      </c>
      <c r="Z46" s="25">
        <v>71.476125487083607</v>
      </c>
      <c r="AA46" s="25">
        <v>29.774311755595601</v>
      </c>
      <c r="AB46" s="27"/>
      <c r="AC46" s="49">
        <f t="shared" si="2"/>
        <v>8.9277255457551243E-3</v>
      </c>
      <c r="AD46" s="49">
        <f t="shared" si="2"/>
        <v>8.2487409100026107E-3</v>
      </c>
      <c r="AE46" s="27"/>
      <c r="AF46" s="25">
        <v>50</v>
      </c>
      <c r="AG46" s="25" t="s">
        <v>45</v>
      </c>
      <c r="AH46" s="25">
        <v>60.8512306648595</v>
      </c>
      <c r="AI46" s="25">
        <v>79.041615478241795</v>
      </c>
      <c r="AJ46" s="25">
        <v>2.00397516343343</v>
      </c>
      <c r="AK46" s="25">
        <v>6.1407207523421397</v>
      </c>
      <c r="AL46" s="25">
        <v>52.244664946698798</v>
      </c>
      <c r="AM46" s="25">
        <v>3.5236713613051802</v>
      </c>
      <c r="AN46" s="25">
        <v>21.248743995423801</v>
      </c>
      <c r="AO46" s="25">
        <v>9958.52485980042</v>
      </c>
      <c r="AP46" s="25">
        <v>7.4736356542267499</v>
      </c>
      <c r="AQ46" s="25">
        <v>1.4124369504474099</v>
      </c>
      <c r="AR46" s="25">
        <v>707.81641460723404</v>
      </c>
      <c r="AS46" s="25">
        <v>1.3119062570765201</v>
      </c>
      <c r="AT46" s="25">
        <v>36.864982340593301</v>
      </c>
      <c r="AU46" s="25">
        <v>3.0487107136784202</v>
      </c>
      <c r="AV46" s="25">
        <v>7.9785526882617903</v>
      </c>
      <c r="AW46" s="25">
        <v>92.249183766038996</v>
      </c>
      <c r="AX46" s="25">
        <v>190.48302239384199</v>
      </c>
      <c r="AY46" s="25">
        <v>11.626319779924099</v>
      </c>
      <c r="AZ46" s="25">
        <v>4.4042461869192202</v>
      </c>
      <c r="BA46" s="25">
        <f t="shared" si="0"/>
        <v>11248.248893500968</v>
      </c>
      <c r="BB46" s="25">
        <f t="shared" si="3"/>
        <v>1289.7240337005478</v>
      </c>
      <c r="BD46" s="25">
        <f t="shared" si="5"/>
        <v>-64950.565458499033</v>
      </c>
      <c r="BE46" s="25">
        <f t="shared" si="5"/>
        <v>-7263.533066899452</v>
      </c>
      <c r="BG46" s="22">
        <f t="shared" si="4"/>
        <v>0.14631088829604333</v>
      </c>
      <c r="BH46" s="22">
        <f t="shared" si="4"/>
        <v>0.14955384321546819</v>
      </c>
      <c r="BJ46" s="79">
        <v>0.16903200318098702</v>
      </c>
      <c r="BK46" s="79">
        <v>0.17577862116232487</v>
      </c>
      <c r="BL46" s="79"/>
      <c r="BM46" s="79"/>
    </row>
    <row r="47" spans="1:65" x14ac:dyDescent="0.25">
      <c r="A47" s="27" t="s">
        <v>46</v>
      </c>
      <c r="B47" s="25">
        <v>130230.65049</v>
      </c>
      <c r="C47" s="25">
        <v>21239.918134</v>
      </c>
      <c r="D47" s="27" t="s">
        <v>237</v>
      </c>
      <c r="F47" s="27" t="s">
        <v>46</v>
      </c>
      <c r="G47" s="25">
        <v>1144.6499573736301</v>
      </c>
      <c r="H47" s="25">
        <v>940.33170113041899</v>
      </c>
      <c r="I47" s="25">
        <v>41.757943186229902</v>
      </c>
      <c r="J47" s="25">
        <v>245.28429973268899</v>
      </c>
      <c r="K47" s="25">
        <v>845.00885724521402</v>
      </c>
      <c r="L47" s="25">
        <v>88.1686938269482</v>
      </c>
      <c r="M47" s="25">
        <v>376.80879945545797</v>
      </c>
      <c r="N47" s="25">
        <v>130284.183533028</v>
      </c>
      <c r="O47" s="25">
        <v>21256.9035880337</v>
      </c>
      <c r="P47" s="25">
        <v>109027.27994499401</v>
      </c>
      <c r="Q47" s="25">
        <v>74.842288835243096</v>
      </c>
      <c r="R47" s="25">
        <v>21.098355469611999</v>
      </c>
      <c r="S47" s="25">
        <v>10302.7925096865</v>
      </c>
      <c r="T47" s="25">
        <v>45.992206598874503</v>
      </c>
      <c r="U47" s="25">
        <v>856.40416909450596</v>
      </c>
      <c r="V47" s="25">
        <v>121.435785607456</v>
      </c>
      <c r="W47" s="25">
        <v>319.270666856594</v>
      </c>
      <c r="X47" s="25">
        <v>2140.9850338023598</v>
      </c>
      <c r="Y47" s="25">
        <v>3372.8703678411698</v>
      </c>
      <c r="Z47" s="25">
        <v>245.87861534857799</v>
      </c>
      <c r="AA47" s="25">
        <v>73.3233369421893</v>
      </c>
      <c r="AB47" s="27"/>
      <c r="AC47" s="49">
        <f t="shared" si="2"/>
        <v>4.1106331594428769E-4</v>
      </c>
      <c r="AD47" s="49">
        <f t="shared" si="2"/>
        <v>7.9969489178540918E-4</v>
      </c>
      <c r="AE47" s="27"/>
      <c r="AF47" s="25">
        <v>51</v>
      </c>
      <c r="AG47" s="25" t="s">
        <v>46</v>
      </c>
      <c r="AH47" s="25">
        <v>306.45818646456701</v>
      </c>
      <c r="AI47" s="25">
        <v>261.60435949811</v>
      </c>
      <c r="AJ47" s="25">
        <v>10.935471884106899</v>
      </c>
      <c r="AK47" s="25">
        <v>62.798682228597897</v>
      </c>
      <c r="AL47" s="25">
        <v>227.41794484119799</v>
      </c>
      <c r="AM47" s="25">
        <v>22.916911484006899</v>
      </c>
      <c r="AN47" s="25">
        <v>100.743662574105</v>
      </c>
      <c r="AO47" s="25">
        <v>29956.8141834011</v>
      </c>
      <c r="AP47" s="25">
        <v>19.717880373453099</v>
      </c>
      <c r="AQ47" s="25">
        <v>5.6987253735619996</v>
      </c>
      <c r="AR47" s="25">
        <v>2805.11924361304</v>
      </c>
      <c r="AS47" s="25">
        <v>11.963580962210299</v>
      </c>
      <c r="AT47" s="25">
        <v>223.96762218409</v>
      </c>
      <c r="AU47" s="25">
        <v>30.746253661146699</v>
      </c>
      <c r="AV47" s="25">
        <v>80.361998657038995</v>
      </c>
      <c r="AW47" s="25">
        <v>559.89464722715297</v>
      </c>
      <c r="AX47" s="25">
        <v>904.27716310174901</v>
      </c>
      <c r="AY47" s="25">
        <v>64.729184271571498</v>
      </c>
      <c r="AZ47" s="25">
        <v>19.844258337990698</v>
      </c>
      <c r="BA47" s="25">
        <f t="shared" si="0"/>
        <v>35676.009960138799</v>
      </c>
      <c r="BB47" s="25">
        <f t="shared" si="3"/>
        <v>5719.1957767376989</v>
      </c>
      <c r="BD47" s="25">
        <f t="shared" si="5"/>
        <v>-94554.640529861208</v>
      </c>
      <c r="BE47" s="25">
        <f t="shared" si="5"/>
        <v>-15520.722357262301</v>
      </c>
      <c r="BG47" s="22">
        <f t="shared" si="4"/>
        <v>0.27383224112614307</v>
      </c>
      <c r="BH47" s="22">
        <f t="shared" si="4"/>
        <v>0.26905121684595901</v>
      </c>
      <c r="BJ47" s="79">
        <v>0.25976880859615548</v>
      </c>
      <c r="BK47" s="79">
        <v>0.26101484726635577</v>
      </c>
      <c r="BL47" s="79"/>
      <c r="BM47" s="79"/>
    </row>
    <row r="48" spans="1:65" x14ac:dyDescent="0.25">
      <c r="A48" s="27" t="s">
        <v>47</v>
      </c>
      <c r="B48" s="25">
        <v>237985.83050000001</v>
      </c>
      <c r="C48" s="25">
        <v>39365.781948999997</v>
      </c>
      <c r="F48" s="27" t="s">
        <v>47</v>
      </c>
      <c r="G48" s="25">
        <v>2406.31085721214</v>
      </c>
      <c r="H48" s="25">
        <v>1776.5446271708599</v>
      </c>
      <c r="I48" s="25">
        <v>66.413954628879395</v>
      </c>
      <c r="J48" s="25">
        <v>253.85480266979701</v>
      </c>
      <c r="K48" s="25">
        <v>1764.5676706515201</v>
      </c>
      <c r="L48" s="25">
        <v>91.392530762744002</v>
      </c>
      <c r="M48" s="25">
        <v>701.61726693011894</v>
      </c>
      <c r="N48" s="25">
        <v>238065.16674448899</v>
      </c>
      <c r="O48" s="25">
        <v>39374.086250544198</v>
      </c>
      <c r="P48" s="25">
        <v>198691.08049394499</v>
      </c>
      <c r="Q48" s="25">
        <v>144.90461841851399</v>
      </c>
      <c r="R48" s="25">
        <v>42.548126666556399</v>
      </c>
      <c r="S48" s="25">
        <v>20197.313489641001</v>
      </c>
      <c r="T48" s="25">
        <v>67.376294085550299</v>
      </c>
      <c r="U48" s="25">
        <v>1153.87870919382</v>
      </c>
      <c r="V48" s="25">
        <v>96.067199876541096</v>
      </c>
      <c r="W48" s="25">
        <v>228.627446628857</v>
      </c>
      <c r="X48" s="25">
        <v>2884.75742896983</v>
      </c>
      <c r="Y48" s="25">
        <v>7057.2765340035303</v>
      </c>
      <c r="Z48" s="25">
        <v>284.69862057904299</v>
      </c>
      <c r="AA48" s="25">
        <v>155.93607245490099</v>
      </c>
      <c r="AB48" s="27"/>
      <c r="AC48" s="49">
        <f t="shared" si="2"/>
        <v>3.3336541222767877E-4</v>
      </c>
      <c r="AD48" s="49">
        <f t="shared" si="2"/>
        <v>2.1095228223740866E-4</v>
      </c>
      <c r="AE48" s="27"/>
      <c r="AF48" s="25">
        <v>53</v>
      </c>
      <c r="AG48" s="25" t="s">
        <v>47</v>
      </c>
      <c r="AH48" s="25">
        <v>1104.93481377335</v>
      </c>
      <c r="AI48" s="25">
        <v>734.18072960542804</v>
      </c>
      <c r="AJ48" s="25">
        <v>28.397873444525899</v>
      </c>
      <c r="AK48" s="25">
        <v>107.024531889691</v>
      </c>
      <c r="AL48" s="25">
        <v>793.73839525334301</v>
      </c>
      <c r="AM48" s="25">
        <v>41.831247915369602</v>
      </c>
      <c r="AN48" s="25">
        <v>315.62852306526099</v>
      </c>
      <c r="AO48" s="25">
        <v>87464.512783634404</v>
      </c>
      <c r="AP48" s="25">
        <v>52.549071544627701</v>
      </c>
      <c r="AQ48" s="25">
        <v>19.096566692019401</v>
      </c>
      <c r="AR48" s="25">
        <v>8779.1851099534506</v>
      </c>
      <c r="AS48" s="25">
        <v>28.639572684324499</v>
      </c>
      <c r="AT48" s="25">
        <v>489.28607498560802</v>
      </c>
      <c r="AU48" s="25">
        <v>49.447806747364901</v>
      </c>
      <c r="AV48" s="25">
        <v>121.484032752258</v>
      </c>
      <c r="AW48" s="25">
        <v>1223.47326819868</v>
      </c>
      <c r="AX48" s="25">
        <v>3193.4410249697398</v>
      </c>
      <c r="AY48" s="25">
        <v>124.85151089811799</v>
      </c>
      <c r="AZ48" s="25">
        <v>70.277824496632206</v>
      </c>
      <c r="BA48" s="25">
        <f t="shared" si="0"/>
        <v>104741.98076250419</v>
      </c>
      <c r="BB48" s="25">
        <f t="shared" si="3"/>
        <v>17277.467978869783</v>
      </c>
      <c r="BD48" s="25">
        <f t="shared" si="5"/>
        <v>-133243.84973749582</v>
      </c>
      <c r="BE48" s="25">
        <f t="shared" si="5"/>
        <v>-22088.313970130213</v>
      </c>
      <c r="BG48" s="22">
        <f t="shared" si="4"/>
        <v>0.4399718875081034</v>
      </c>
      <c r="BH48" s="22">
        <f t="shared" si="4"/>
        <v>0.43880302056866111</v>
      </c>
      <c r="BJ48" s="79">
        <v>0.44129475743387442</v>
      </c>
      <c r="BK48" s="79">
        <v>0.44371073555900159</v>
      </c>
      <c r="BL48" s="79"/>
      <c r="BM48" s="79"/>
    </row>
    <row r="49" spans="1:65" x14ac:dyDescent="0.25">
      <c r="A49" s="27" t="s">
        <v>48</v>
      </c>
      <c r="B49" s="25">
        <v>86805.035459999999</v>
      </c>
      <c r="C49" s="25">
        <v>11265.605766999999</v>
      </c>
      <c r="D49" s="27" t="s">
        <v>237</v>
      </c>
      <c r="F49" s="27" t="s">
        <v>48</v>
      </c>
      <c r="G49" s="25">
        <v>593.01979000975496</v>
      </c>
      <c r="H49" s="25">
        <v>590.02134107155598</v>
      </c>
      <c r="I49" s="25">
        <v>19.697860984253399</v>
      </c>
      <c r="J49" s="25">
        <v>76.026467523162296</v>
      </c>
      <c r="K49" s="25">
        <v>455.92713977854498</v>
      </c>
      <c r="L49" s="25">
        <v>34.652078385334796</v>
      </c>
      <c r="M49" s="25">
        <v>191.585573967823</v>
      </c>
      <c r="N49" s="25">
        <v>87231.405187689394</v>
      </c>
      <c r="O49" s="25">
        <v>11307.647206682201</v>
      </c>
      <c r="P49" s="25">
        <v>75923.757981007104</v>
      </c>
      <c r="Q49" s="25">
        <v>54.027810248185297</v>
      </c>
      <c r="R49" s="25">
        <v>12.1864507085103</v>
      </c>
      <c r="S49" s="25">
        <v>5989.6496116007202</v>
      </c>
      <c r="T49" s="25">
        <v>18.1251345712285</v>
      </c>
      <c r="U49" s="25">
        <v>347.65223752597302</v>
      </c>
      <c r="V49" s="25">
        <v>38.346142776831599</v>
      </c>
      <c r="W49" s="25">
        <v>100.81178528084099</v>
      </c>
      <c r="X49" s="25">
        <v>869.60594299949798</v>
      </c>
      <c r="Y49" s="25">
        <v>1771.4403035764401</v>
      </c>
      <c r="Z49" s="25">
        <v>106.02111645364501</v>
      </c>
      <c r="AA49" s="25">
        <v>38.850419219894498</v>
      </c>
      <c r="AB49" s="27"/>
      <c r="AC49" s="49">
        <f t="shared" si="2"/>
        <v>4.9118086920875324E-3</v>
      </c>
      <c r="AD49" s="49">
        <f t="shared" si="2"/>
        <v>3.7318401293033282E-3</v>
      </c>
      <c r="AE49" s="27"/>
      <c r="AF49" s="25">
        <v>54</v>
      </c>
      <c r="AG49" s="25" t="s">
        <v>48</v>
      </c>
      <c r="AH49" s="25">
        <v>89.523524609932494</v>
      </c>
      <c r="AI49" s="25">
        <v>91.259145946718903</v>
      </c>
      <c r="AJ49" s="25">
        <v>2.9759867693172901</v>
      </c>
      <c r="AK49" s="25">
        <v>11.8310448859594</v>
      </c>
      <c r="AL49" s="25">
        <v>69.438385134134805</v>
      </c>
      <c r="AM49" s="25">
        <v>5.4415091731578702</v>
      </c>
      <c r="AN49" s="25">
        <v>29.280190075894701</v>
      </c>
      <c r="AO49" s="25">
        <v>11650.442871544799</v>
      </c>
      <c r="AP49" s="25">
        <v>8.0837975753035902</v>
      </c>
      <c r="AQ49" s="25">
        <v>1.8535364765923801</v>
      </c>
      <c r="AR49" s="25">
        <v>912.93518044260202</v>
      </c>
      <c r="AS49" s="25">
        <v>2.6982495778953299</v>
      </c>
      <c r="AT49" s="25">
        <v>53.839673273168501</v>
      </c>
      <c r="AU49" s="25">
        <v>6.0834732317064901</v>
      </c>
      <c r="AV49" s="25">
        <v>16.0052291907156</v>
      </c>
      <c r="AW49" s="25">
        <v>134.671525700583</v>
      </c>
      <c r="AX49" s="25">
        <v>268.14886172279603</v>
      </c>
      <c r="AY49" s="25">
        <v>16.5863526355221</v>
      </c>
      <c r="AZ49" s="25">
        <v>5.9277334645126603</v>
      </c>
      <c r="BA49" s="25">
        <f t="shared" si="0"/>
        <v>13377.026271431316</v>
      </c>
      <c r="BB49" s="25">
        <f t="shared" si="3"/>
        <v>1726.5833998865164</v>
      </c>
      <c r="BD49" s="25">
        <f t="shared" si="5"/>
        <v>-73428.009188568685</v>
      </c>
      <c r="BE49" s="25">
        <f t="shared" si="5"/>
        <v>-9539.0223671134827</v>
      </c>
      <c r="BG49" s="22">
        <f t="shared" si="4"/>
        <v>0.1533510350159894</v>
      </c>
      <c r="BH49" s="22">
        <f t="shared" si="4"/>
        <v>0.15269165798400575</v>
      </c>
      <c r="BJ49" s="79">
        <v>0.14560932950437727</v>
      </c>
      <c r="BK49" s="79">
        <v>0.14651514516373979</v>
      </c>
      <c r="BL49" s="79"/>
      <c r="BM49" s="79"/>
    </row>
    <row r="50" spans="1:65" x14ac:dyDescent="0.25">
      <c r="A50" s="27" t="s">
        <v>49</v>
      </c>
      <c r="B50" s="25">
        <v>184394.89209000001</v>
      </c>
      <c r="C50" s="25">
        <v>31500.969539999998</v>
      </c>
      <c r="D50" s="27" t="s">
        <v>237</v>
      </c>
      <c r="F50" s="27" t="s">
        <v>49</v>
      </c>
      <c r="G50" s="25">
        <v>1856.69693524474</v>
      </c>
      <c r="H50" s="25">
        <v>1270.6396794479599</v>
      </c>
      <c r="I50" s="25">
        <v>59.587545130265603</v>
      </c>
      <c r="J50" s="25">
        <v>331.33353247683698</v>
      </c>
      <c r="K50" s="25">
        <v>1336.12833225858</v>
      </c>
      <c r="L50" s="25">
        <v>121.069752955571</v>
      </c>
      <c r="M50" s="25">
        <v>576.94285177775203</v>
      </c>
      <c r="N50" s="25">
        <v>184235.61546905999</v>
      </c>
      <c r="O50" s="25">
        <v>31467.469165936302</v>
      </c>
      <c r="P50" s="25">
        <v>152768.146303124</v>
      </c>
      <c r="Q50" s="25">
        <v>93.946615464320899</v>
      </c>
      <c r="R50" s="25">
        <v>32.489383777289</v>
      </c>
      <c r="S50" s="25">
        <v>15116.952435501</v>
      </c>
      <c r="T50" s="25">
        <v>64.681109200438698</v>
      </c>
      <c r="U50" s="25">
        <v>1185.67504952132</v>
      </c>
      <c r="V50" s="25">
        <v>172.807010184251</v>
      </c>
      <c r="W50" s="25">
        <v>453.39758426340802</v>
      </c>
      <c r="X50" s="25">
        <v>2964.54071859653</v>
      </c>
      <c r="Y50" s="25">
        <v>5382.4338241924097</v>
      </c>
      <c r="Z50" s="25">
        <v>331.57221088311599</v>
      </c>
      <c r="AA50" s="25">
        <v>116.574595060544</v>
      </c>
      <c r="AB50" s="27"/>
      <c r="AC50" s="49">
        <f t="shared" si="2"/>
        <v>-8.6378000569708861E-4</v>
      </c>
      <c r="AD50" s="49">
        <f t="shared" si="2"/>
        <v>-1.0634712058991648E-3</v>
      </c>
      <c r="AE50" s="27"/>
      <c r="AF50" s="25">
        <v>55</v>
      </c>
      <c r="AG50" s="25" t="s">
        <v>49</v>
      </c>
      <c r="AH50" s="25">
        <v>575.47265550009797</v>
      </c>
      <c r="AI50" s="25">
        <v>397.69372801262</v>
      </c>
      <c r="AJ50" s="25">
        <v>19.206689133791201</v>
      </c>
      <c r="AK50" s="25">
        <v>115.757704202122</v>
      </c>
      <c r="AL50" s="25">
        <v>413.57310317932399</v>
      </c>
      <c r="AM50" s="25">
        <v>42.738188078312199</v>
      </c>
      <c r="AN50" s="25">
        <v>183.245004335365</v>
      </c>
      <c r="AO50" s="25">
        <v>48193.710143096097</v>
      </c>
      <c r="AP50" s="25">
        <v>26.9488243995925</v>
      </c>
      <c r="AQ50" s="25">
        <v>10.1055401128933</v>
      </c>
      <c r="AR50" s="25">
        <v>4704.7467959108099</v>
      </c>
      <c r="AS50" s="25">
        <v>21.154484204551501</v>
      </c>
      <c r="AT50" s="25">
        <v>398.024610408331</v>
      </c>
      <c r="AU50" s="25">
        <v>63.005122126895003</v>
      </c>
      <c r="AV50" s="25">
        <v>166.72907576589799</v>
      </c>
      <c r="AW50" s="25">
        <v>995.17408570924397</v>
      </c>
      <c r="AX50" s="25">
        <v>1664.5268122412399</v>
      </c>
      <c r="AY50" s="25">
        <v>115.05164967434899</v>
      </c>
      <c r="AZ50" s="25">
        <v>36.051450265429303</v>
      </c>
      <c r="BA50" s="25">
        <f t="shared" si="0"/>
        <v>58142.915666356967</v>
      </c>
      <c r="BB50" s="25">
        <f t="shared" si="3"/>
        <v>9949.2055232608691</v>
      </c>
      <c r="BD50" s="25">
        <f t="shared" si="5"/>
        <v>-126251.97642364303</v>
      </c>
      <c r="BE50" s="25">
        <f t="shared" si="5"/>
        <v>-21551.764016739129</v>
      </c>
      <c r="BG50" s="22">
        <f t="shared" si="4"/>
        <v>0.31558998795279797</v>
      </c>
      <c r="BH50" s="22">
        <f t="shared" si="4"/>
        <v>0.31617431547469144</v>
      </c>
      <c r="BJ50" s="79">
        <v>0.29576347115019536</v>
      </c>
      <c r="BK50" s="79">
        <v>0.30274395425448136</v>
      </c>
      <c r="BL50" s="79"/>
      <c r="BM50" s="79"/>
    </row>
    <row r="51" spans="1:65" x14ac:dyDescent="0.25">
      <c r="A51" s="27" t="s">
        <v>50</v>
      </c>
      <c r="B51" s="25">
        <v>541045.09239999996</v>
      </c>
      <c r="C51" s="25">
        <v>60973.99411</v>
      </c>
      <c r="D51" s="25"/>
      <c r="E51" s="25"/>
      <c r="F51" s="27" t="s">
        <v>50</v>
      </c>
      <c r="G51" s="25">
        <v>3176.1438443095899</v>
      </c>
      <c r="H51" s="25">
        <v>3383.8263314538899</v>
      </c>
      <c r="I51" s="25">
        <v>104.828727216609</v>
      </c>
      <c r="J51" s="25">
        <v>242.842181473458</v>
      </c>
      <c r="K51" s="25">
        <v>2365.29177157911</v>
      </c>
      <c r="L51" s="25">
        <v>158.388074538269</v>
      </c>
      <c r="M51" s="25">
        <v>989.53965332319103</v>
      </c>
      <c r="N51" s="25">
        <v>544180.53138191195</v>
      </c>
      <c r="O51" s="25">
        <v>61253.145369136299</v>
      </c>
      <c r="P51" s="25">
        <v>482927.38601277501</v>
      </c>
      <c r="Q51" s="25">
        <v>335.51605097086002</v>
      </c>
      <c r="R51" s="25">
        <v>69.560789916058994</v>
      </c>
      <c r="S51" s="25">
        <v>34567.371778413399</v>
      </c>
      <c r="T51" s="25">
        <v>95.510343314759297</v>
      </c>
      <c r="U51" s="25">
        <v>1477.1732891306599</v>
      </c>
      <c r="V51" s="25">
        <v>142.66765995910399</v>
      </c>
      <c r="W51" s="25">
        <v>387.20582946146499</v>
      </c>
      <c r="X51" s="25">
        <v>3697.2061370062302</v>
      </c>
      <c r="Y51" s="25">
        <v>9345.4879432530197</v>
      </c>
      <c r="Z51" s="25">
        <v>517.223988491873</v>
      </c>
      <c r="AA51" s="25">
        <v>197.36097532476799</v>
      </c>
      <c r="AB51" s="27"/>
      <c r="AC51" s="49">
        <f t="shared" si="2"/>
        <v>5.7951527995635556E-3</v>
      </c>
      <c r="AD51" s="49">
        <f t="shared" si="2"/>
        <v>4.5782019566029527E-3</v>
      </c>
      <c r="AE51" s="27"/>
      <c r="AF51" s="25">
        <v>56</v>
      </c>
      <c r="AG51" s="25" t="s">
        <v>50</v>
      </c>
      <c r="AH51" s="25">
        <v>1610.2758857123599</v>
      </c>
      <c r="AI51" s="25">
        <v>1654.7851522211399</v>
      </c>
      <c r="AJ51" s="25">
        <v>54.4988915950143</v>
      </c>
      <c r="AK51" s="25">
        <v>142.86138907218799</v>
      </c>
      <c r="AL51" s="25">
        <v>1176.8726950836001</v>
      </c>
      <c r="AM51" s="25">
        <v>86.160072143333394</v>
      </c>
      <c r="AN51" s="25">
        <v>500.535494172852</v>
      </c>
      <c r="AO51" s="25">
        <v>239616.99861589199</v>
      </c>
      <c r="AP51" s="25">
        <v>163.91586252092199</v>
      </c>
      <c r="AQ51" s="25">
        <v>34.828030224191103</v>
      </c>
      <c r="AR51" s="25">
        <v>17270.158610785002</v>
      </c>
      <c r="AS51" s="25">
        <v>52.180651810984003</v>
      </c>
      <c r="AT51" s="25">
        <v>777.07151750457001</v>
      </c>
      <c r="AU51" s="25">
        <v>85.624178844120493</v>
      </c>
      <c r="AV51" s="25">
        <v>233.616417793887</v>
      </c>
      <c r="AW51" s="25">
        <v>1944.76746919729</v>
      </c>
      <c r="AX51" s="25">
        <v>4701.5607195538196</v>
      </c>
      <c r="AY51" s="25">
        <v>273.33385074120002</v>
      </c>
      <c r="AZ51" s="25">
        <v>98.013900764398599</v>
      </c>
      <c r="BA51" s="25">
        <f t="shared" si="0"/>
        <v>270478.0594056329</v>
      </c>
      <c r="BB51" s="25">
        <f t="shared" si="3"/>
        <v>30861.060789740906</v>
      </c>
      <c r="BD51" s="25">
        <f t="shared" si="5"/>
        <v>-270567.03299436707</v>
      </c>
      <c r="BE51" s="25">
        <f t="shared" si="5"/>
        <v>-30112.933320259093</v>
      </c>
      <c r="BG51" s="22">
        <f t="shared" si="4"/>
        <v>0.49703736868125553</v>
      </c>
      <c r="BH51" s="22">
        <f t="shared" si="4"/>
        <v>0.50382818063888213</v>
      </c>
      <c r="BJ51" s="79">
        <v>0.48621812800006542</v>
      </c>
      <c r="BK51" s="79">
        <v>0.50030858665871158</v>
      </c>
      <c r="BL51" s="79"/>
      <c r="BM51" s="79"/>
    </row>
    <row r="52" spans="1:65" x14ac:dyDescent="0.25">
      <c r="B52" s="25"/>
      <c r="C52" s="25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49"/>
      <c r="AD52" s="49"/>
      <c r="AE52" s="27"/>
      <c r="BG52" s="22"/>
      <c r="BH52" s="22"/>
    </row>
    <row r="53" spans="1:65" x14ac:dyDescent="0.25">
      <c r="B53" s="25"/>
      <c r="C53" s="25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49"/>
      <c r="AD53" s="49"/>
      <c r="AE53" s="27"/>
      <c r="BG53" s="22"/>
      <c r="BH53" s="22"/>
    </row>
    <row r="54" spans="1:65" x14ac:dyDescent="0.25">
      <c r="A54" s="25" t="s">
        <v>229</v>
      </c>
      <c r="B54" s="25">
        <v>14423.79639</v>
      </c>
      <c r="C54" s="25">
        <v>2063.2435952999999</v>
      </c>
      <c r="F54" s="27" t="s">
        <v>51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/>
      <c r="AC54" s="49">
        <f t="shared" si="2"/>
        <v>-1</v>
      </c>
      <c r="AD54" s="49">
        <f t="shared" si="2"/>
        <v>-1</v>
      </c>
      <c r="AE54" s="27"/>
      <c r="BG54" s="22"/>
      <c r="BH54" s="22"/>
    </row>
    <row r="55" spans="1:65" x14ac:dyDescent="0.25">
      <c r="A55" s="25" t="s">
        <v>1</v>
      </c>
      <c r="B55" s="25">
        <v>103254.06613000001</v>
      </c>
      <c r="C55" s="25">
        <v>11317.430584</v>
      </c>
      <c r="F55" s="91" t="s">
        <v>1</v>
      </c>
      <c r="G55" s="91">
        <v>28.223857327887899</v>
      </c>
      <c r="H55" s="91">
        <v>42.686726974101198</v>
      </c>
      <c r="I55" s="91">
        <v>0.854525200482812</v>
      </c>
      <c r="J55" s="91">
        <v>1.1416415461014</v>
      </c>
      <c r="K55" s="91">
        <v>25.588138461284</v>
      </c>
      <c r="L55" s="91">
        <v>1.2527013277335901</v>
      </c>
      <c r="M55" s="91">
        <v>9.9525733009253905</v>
      </c>
      <c r="N55" s="91">
        <v>6003.2684167121297</v>
      </c>
      <c r="O55" s="91">
        <v>625.31491648891904</v>
      </c>
      <c r="P55" s="91">
        <v>5377.9535002232196</v>
      </c>
      <c r="Q55" s="91">
        <v>4.0646080479725697</v>
      </c>
      <c r="R55" s="91">
        <v>0.70835169452757596</v>
      </c>
      <c r="S55" s="91">
        <v>360.81216543483401</v>
      </c>
      <c r="T55" s="91">
        <v>0.369089258530509</v>
      </c>
      <c r="U55" s="91">
        <v>14.4959267073419</v>
      </c>
      <c r="V55" s="91">
        <v>0.43876716954094203</v>
      </c>
      <c r="W55" s="91">
        <v>1.0349265787022399</v>
      </c>
      <c r="X55" s="91">
        <v>36.291044715245498</v>
      </c>
      <c r="Y55" s="91">
        <v>90.464752834317096</v>
      </c>
      <c r="Z55" s="91">
        <v>4.7807855630329001</v>
      </c>
      <c r="AA55" s="91">
        <v>2.1543343463571301</v>
      </c>
      <c r="AC55" s="49">
        <f t="shared" si="2"/>
        <v>-0.94185925415127147</v>
      </c>
      <c r="AD55" s="49">
        <f t="shared" si="2"/>
        <v>-0.9447476251921566</v>
      </c>
      <c r="AF55" s="25">
        <v>2</v>
      </c>
      <c r="AG55" s="25" t="s">
        <v>1</v>
      </c>
      <c r="AH55" s="25">
        <v>8.8251599139198103</v>
      </c>
      <c r="AI55" s="25">
        <v>13.358595023125099</v>
      </c>
      <c r="AJ55" s="25">
        <v>0.26146610081202398</v>
      </c>
      <c r="AK55" s="25">
        <v>0.23642659577675901</v>
      </c>
      <c r="AL55" s="25">
        <v>7.9641745343119599</v>
      </c>
      <c r="AM55" s="25">
        <v>0.375788713626455</v>
      </c>
      <c r="AN55" s="25">
        <v>3.0873973462219499</v>
      </c>
      <c r="AO55" s="25">
        <v>1723.68737701089</v>
      </c>
      <c r="AP55" s="25">
        <v>1.2769438300604801</v>
      </c>
      <c r="AQ55" s="25">
        <v>0.22361107593746801</v>
      </c>
      <c r="AR55" s="25">
        <v>113.32714053639999</v>
      </c>
      <c r="AS55" s="25">
        <v>0.10402811478769</v>
      </c>
      <c r="AT55" s="25">
        <v>4.2413993491219397</v>
      </c>
      <c r="AU55" s="25">
        <v>0.11155632788610199</v>
      </c>
      <c r="AV55" s="25">
        <v>0.26916706733374401</v>
      </c>
      <c r="AW55" s="25">
        <v>10.6213888039451</v>
      </c>
      <c r="AX55" s="25">
        <v>28.168444318974899</v>
      </c>
      <c r="AY55" s="25">
        <v>1.4542246278391699</v>
      </c>
      <c r="AZ55" s="25">
        <v>0.66777817150011498</v>
      </c>
      <c r="BA55" s="91">
        <f>BB55+AO55</f>
        <v>1918.2620674624709</v>
      </c>
      <c r="BB55" s="91">
        <f>SUM(AH55:AZ55)-AO55</f>
        <v>194.57469045158086</v>
      </c>
      <c r="BD55" s="91">
        <f>BA55-B55</f>
        <v>-101335.80406253753</v>
      </c>
      <c r="BE55" s="91">
        <f>BB55-C55</f>
        <v>-11122.855893548418</v>
      </c>
      <c r="BF55" s="90"/>
      <c r="BG55" s="79">
        <f>BA55/N55</f>
        <v>0.31953628162324693</v>
      </c>
      <c r="BH55" s="79">
        <f>BB55/O55</f>
        <v>0.31116272028836023</v>
      </c>
      <c r="BJ55" s="79">
        <v>0.17966563083037398</v>
      </c>
      <c r="BK55" s="79">
        <v>0.17518758758900088</v>
      </c>
    </row>
    <row r="56" spans="1:65" x14ac:dyDescent="0.25">
      <c r="A56" s="25" t="s">
        <v>11</v>
      </c>
      <c r="B56" s="25">
        <v>18527.745555000001</v>
      </c>
      <c r="C56" s="25">
        <v>2462.0603231</v>
      </c>
      <c r="AC56" s="49">
        <f t="shared" si="2"/>
        <v>-1</v>
      </c>
      <c r="AD56" s="49">
        <f t="shared" si="2"/>
        <v>-1</v>
      </c>
      <c r="BG56" s="22"/>
      <c r="BH56" s="22"/>
    </row>
    <row r="57" spans="1:65" x14ac:dyDescent="0.25">
      <c r="A57" s="25" t="s">
        <v>58</v>
      </c>
      <c r="B57" s="25">
        <v>1164489.5478000001</v>
      </c>
      <c r="C57" s="25">
        <v>159836.35264</v>
      </c>
      <c r="F57" s="27" t="s">
        <v>58</v>
      </c>
      <c r="G57" s="25">
        <v>10.0610102680269</v>
      </c>
      <c r="H57" s="25">
        <v>15.1503147649046</v>
      </c>
      <c r="I57" s="25">
        <v>0.29466026223978498</v>
      </c>
      <c r="J57" s="25">
        <v>0.20536457282693099</v>
      </c>
      <c r="K57" s="25">
        <v>9.0123375055804793</v>
      </c>
      <c r="L57" s="25">
        <v>0.41790487056113201</v>
      </c>
      <c r="M57" s="25">
        <v>3.4925266621471902</v>
      </c>
      <c r="N57" s="25">
        <v>2204.6209462017</v>
      </c>
      <c r="O57" s="25">
        <v>220.58698973197301</v>
      </c>
      <c r="P57" s="25">
        <v>1984.0339564697299</v>
      </c>
      <c r="Q57" s="25">
        <v>1.4424695073221001</v>
      </c>
      <c r="R57" s="25">
        <v>0.255145466470455</v>
      </c>
      <c r="S57" s="25">
        <v>129.122166482029</v>
      </c>
      <c r="T57" s="25">
        <v>0.11703386850532101</v>
      </c>
      <c r="U57" s="25">
        <v>4.6436959385351404</v>
      </c>
      <c r="V57" s="25">
        <v>0.112452399455458</v>
      </c>
      <c r="W57" s="25">
        <v>0.27336604992366498</v>
      </c>
      <c r="X57" s="25">
        <v>11.6301816057364</v>
      </c>
      <c r="Y57" s="25">
        <v>31.972500096452301</v>
      </c>
      <c r="Z57" s="25">
        <v>1.6288224562795801</v>
      </c>
      <c r="AA57" s="25">
        <v>0.75503695497610901</v>
      </c>
      <c r="AC57" s="49">
        <f>(N57-B57)/(B57+1E-50)</f>
        <v>-0.99810679198420738</v>
      </c>
      <c r="AD57" s="49">
        <f>(O57-C57)/(C57+1E-50)</f>
        <v>-0.99861991977364006</v>
      </c>
      <c r="AF57" s="25">
        <v>72</v>
      </c>
      <c r="AG57" s="25" t="s">
        <v>58</v>
      </c>
      <c r="AH57" s="25">
        <v>9.8869325588457198</v>
      </c>
      <c r="AI57" s="25">
        <v>14.888190594501699</v>
      </c>
      <c r="AJ57" s="25">
        <v>0.289562009915243</v>
      </c>
      <c r="AK57" s="25">
        <v>0.20181196606426899</v>
      </c>
      <c r="AL57" s="25">
        <v>8.8564106961712206</v>
      </c>
      <c r="AM57" s="25">
        <v>0.41067604286945403</v>
      </c>
      <c r="AN57" s="25">
        <v>3.43209956772625</v>
      </c>
      <c r="AO57" s="25">
        <v>1949.7067599296499</v>
      </c>
      <c r="AP57" s="25">
        <v>1.4175096853869</v>
      </c>
      <c r="AQ57" s="25">
        <v>0.25073088108911101</v>
      </c>
      <c r="AR57" s="25">
        <v>126.88808928429999</v>
      </c>
      <c r="AS57" s="25">
        <v>0.11500916965451299</v>
      </c>
      <c r="AT57" s="25">
        <v>4.5633491531480104</v>
      </c>
      <c r="AU57" s="25">
        <v>0.11050668924144701</v>
      </c>
      <c r="AV57" s="25">
        <v>0.26863601365766898</v>
      </c>
      <c r="AW57" s="25">
        <v>11.428955508395999</v>
      </c>
      <c r="AX57" s="25">
        <v>31.4193126987665</v>
      </c>
      <c r="AY57" s="25">
        <v>1.6006432059220901</v>
      </c>
      <c r="AZ57" s="25">
        <v>0.74197319103404802</v>
      </c>
      <c r="BA57" s="91">
        <f>BB57+AO57</f>
        <v>2166.47715884634</v>
      </c>
      <c r="BB57" s="91">
        <f>SUM(AH57:AZ57)-AO57</f>
        <v>216.77039891669006</v>
      </c>
      <c r="BC57" s="91"/>
      <c r="BD57" s="91">
        <f>BA57-B57</f>
        <v>-1162323.0706411537</v>
      </c>
      <c r="BE57" s="91">
        <f>BB57-C57</f>
        <v>-159619.58224108332</v>
      </c>
      <c r="BF57" s="90"/>
      <c r="BG57" s="79">
        <f>BA57/N57</f>
        <v>0.98269825594233007</v>
      </c>
      <c r="BH57" s="79">
        <f>BB57/O57</f>
        <v>0.98269802394093897</v>
      </c>
      <c r="BI57" s="90"/>
      <c r="BJ57" s="79"/>
      <c r="BK57" s="79"/>
    </row>
    <row r="58" spans="1:65" x14ac:dyDescent="0.25">
      <c r="A58" s="25" t="s">
        <v>176</v>
      </c>
      <c r="B58" s="25">
        <v>1835.4865417000001</v>
      </c>
      <c r="C58" s="25">
        <v>259.87950618999997</v>
      </c>
      <c r="F58" s="27" t="s">
        <v>176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C58" s="49">
        <f>(N58-B58)/(B58+1E-50)</f>
        <v>-1</v>
      </c>
      <c r="AD58" s="49">
        <f>(O58-C58)/(C58+1E-50)</f>
        <v>-1</v>
      </c>
      <c r="BG58" s="22"/>
      <c r="BH58" s="22"/>
    </row>
    <row r="59" spans="1:65" x14ac:dyDescent="0.25">
      <c r="A59" s="25" t="s">
        <v>230</v>
      </c>
      <c r="B59" s="25"/>
      <c r="C59" s="25"/>
    </row>
    <row r="60" spans="1:65" x14ac:dyDescent="0.25">
      <c r="A60" s="25"/>
      <c r="B60" s="25"/>
      <c r="C60" s="25"/>
    </row>
    <row r="61" spans="1:65" s="90" customFormat="1" x14ac:dyDescent="0.25">
      <c r="A61" s="2" t="s">
        <v>458</v>
      </c>
      <c r="B61" s="91">
        <f>SUM(B1:B59)</f>
        <v>16668319.145496398</v>
      </c>
      <c r="C61" s="91">
        <f>SUM(C1:C59)</f>
        <v>2313089.17685962</v>
      </c>
      <c r="G61" s="91">
        <f>SUM(G1:G59)</f>
        <v>118419.5729690083</v>
      </c>
      <c r="H61" s="91">
        <f t="shared" ref="H61:AA61" si="6">SUM(H1:H59)</f>
        <v>105270.71384800218</v>
      </c>
      <c r="I61" s="91">
        <f t="shared" si="6"/>
        <v>3652.9396697811271</v>
      </c>
      <c r="J61" s="91">
        <f t="shared" si="6"/>
        <v>15586.559720518937</v>
      </c>
      <c r="K61" s="91">
        <f t="shared" si="6"/>
        <v>90361.312264036373</v>
      </c>
      <c r="L61" s="91">
        <f t="shared" si="6"/>
        <v>6776.8222390839637</v>
      </c>
      <c r="M61" s="91">
        <f t="shared" si="6"/>
        <v>37632.608070486101</v>
      </c>
      <c r="N61" s="91">
        <f t="shared" si="6"/>
        <v>15428338.649532842</v>
      </c>
      <c r="O61" s="91">
        <f t="shared" si="6"/>
        <v>2142212.1131992606</v>
      </c>
      <c r="P61" s="91">
        <f t="shared" si="6"/>
        <v>13286126.536333572</v>
      </c>
      <c r="Q61" s="91">
        <f t="shared" si="6"/>
        <v>8699.5077814436863</v>
      </c>
      <c r="R61" s="91">
        <f t="shared" si="6"/>
        <v>2306.537883651843</v>
      </c>
      <c r="S61" s="91">
        <f t="shared" si="6"/>
        <v>1102440.0539739949</v>
      </c>
      <c r="T61" s="91">
        <f t="shared" si="6"/>
        <v>3344.5557071649055</v>
      </c>
      <c r="U61" s="91">
        <f t="shared" si="6"/>
        <v>68297.120389898279</v>
      </c>
      <c r="V61" s="91">
        <f t="shared" si="6"/>
        <v>8163.5836864729736</v>
      </c>
      <c r="W61" s="91">
        <f t="shared" si="6"/>
        <v>21311.877162520945</v>
      </c>
      <c r="X61" s="91">
        <f t="shared" si="6"/>
        <v>170824.39411794703</v>
      </c>
      <c r="Y61" s="91">
        <f t="shared" si="6"/>
        <v>351257.19811388996</v>
      </c>
      <c r="Z61" s="91">
        <f t="shared" si="6"/>
        <v>20069.655841185613</v>
      </c>
      <c r="AA61" s="91">
        <f t="shared" si="6"/>
        <v>7797.0997601722747</v>
      </c>
      <c r="AB61" s="91"/>
      <c r="AC61" s="91"/>
      <c r="AD61" s="91"/>
      <c r="AE61" s="91"/>
      <c r="AF61" s="91"/>
      <c r="AG61" s="91"/>
      <c r="AH61" s="91">
        <f t="shared" ref="AH61:BB61" si="7">SUM(AH1:AH59)</f>
        <v>50092.491394944176</v>
      </c>
      <c r="AI61" s="91">
        <f t="shared" si="7"/>
        <v>42770.82461986706</v>
      </c>
      <c r="AJ61" s="91">
        <f t="shared" si="7"/>
        <v>1566.1741706076868</v>
      </c>
      <c r="AK61" s="91">
        <f t="shared" si="7"/>
        <v>7149.6939344840393</v>
      </c>
      <c r="AL61" s="91">
        <f t="shared" si="7"/>
        <v>37747.669697863224</v>
      </c>
      <c r="AM61" s="91">
        <f t="shared" si="7"/>
        <v>3075.165196682527</v>
      </c>
      <c r="AN61" s="91">
        <f t="shared" si="7"/>
        <v>15947.456291005996</v>
      </c>
      <c r="AO61" s="91">
        <f t="shared" si="7"/>
        <v>5505879.5863670465</v>
      </c>
      <c r="AP61" s="91">
        <f t="shared" si="7"/>
        <v>3423.4281571260585</v>
      </c>
      <c r="AQ61" s="91">
        <f t="shared" si="7"/>
        <v>964.41654381089097</v>
      </c>
      <c r="AR61" s="91">
        <f t="shared" si="7"/>
        <v>457197.96064475703</v>
      </c>
      <c r="AS61" s="91">
        <f t="shared" si="7"/>
        <v>1477.1041030243746</v>
      </c>
      <c r="AT61" s="91">
        <f t="shared" si="7"/>
        <v>29750.956470882313</v>
      </c>
      <c r="AU61" s="91">
        <f t="shared" si="7"/>
        <v>3932.9040129102132</v>
      </c>
      <c r="AV61" s="91">
        <f t="shared" si="7"/>
        <v>10367.456893692379</v>
      </c>
      <c r="AW61" s="91">
        <f t="shared" si="7"/>
        <v>74413.034117828603</v>
      </c>
      <c r="AX61" s="91">
        <f t="shared" si="7"/>
        <v>147587.17916924824</v>
      </c>
      <c r="AY61" s="91">
        <f t="shared" si="7"/>
        <v>8878.544846841929</v>
      </c>
      <c r="AZ61" s="91">
        <f t="shared" si="7"/>
        <v>3253.9431803074085</v>
      </c>
      <c r="BA61" s="91">
        <f t="shared" si="7"/>
        <v>6405475.9898129338</v>
      </c>
      <c r="BB61" s="91">
        <f t="shared" si="7"/>
        <v>899596.40344588447</v>
      </c>
      <c r="BC61" s="91"/>
      <c r="BD61" s="91"/>
      <c r="BE61" s="91"/>
    </row>
    <row r="62" spans="1:65" x14ac:dyDescent="0.25">
      <c r="A62" s="2" t="s">
        <v>56</v>
      </c>
      <c r="B62" s="1">
        <f>SUM(B3:B51)</f>
        <v>15365788.503079697</v>
      </c>
      <c r="C62" s="1">
        <f>SUM(C3:C51)</f>
        <v>2137150.2102110302</v>
      </c>
      <c r="G62" s="1">
        <f t="shared" ref="G62:AA62" si="8">SUM(G3:G56)-G55-G56-G54</f>
        <v>118381.28810141239</v>
      </c>
      <c r="H62" s="1">
        <f t="shared" si="8"/>
        <v>105212.87680626317</v>
      </c>
      <c r="I62" s="1">
        <f t="shared" si="8"/>
        <v>3651.7904843184047</v>
      </c>
      <c r="J62" s="1">
        <f t="shared" si="8"/>
        <v>15585.21271440001</v>
      </c>
      <c r="K62" s="1">
        <f t="shared" si="8"/>
        <v>90326.7117880695</v>
      </c>
      <c r="L62" s="1">
        <f t="shared" si="8"/>
        <v>6775.1516328856687</v>
      </c>
      <c r="M62" s="1">
        <f t="shared" si="8"/>
        <v>37619.162970523023</v>
      </c>
      <c r="N62" s="1">
        <f t="shared" si="8"/>
        <v>15420130.760169927</v>
      </c>
      <c r="O62" s="1">
        <f t="shared" si="8"/>
        <v>2141366.2112930398</v>
      </c>
      <c r="P62" s="1">
        <f t="shared" si="8"/>
        <v>13278764.54887688</v>
      </c>
      <c r="Q62" s="1">
        <f t="shared" si="8"/>
        <v>8694.0007038883923</v>
      </c>
      <c r="R62" s="1">
        <f t="shared" si="8"/>
        <v>2305.574386490845</v>
      </c>
      <c r="S62" s="1">
        <f t="shared" si="8"/>
        <v>1101950.1196420779</v>
      </c>
      <c r="T62" s="1">
        <f t="shared" si="8"/>
        <v>3344.0695840378698</v>
      </c>
      <c r="U62" s="1">
        <f t="shared" si="8"/>
        <v>68277.980767252404</v>
      </c>
      <c r="V62" s="1">
        <f t="shared" si="8"/>
        <v>8163.0324669039765</v>
      </c>
      <c r="W62" s="1">
        <f t="shared" si="8"/>
        <v>21310.568869892319</v>
      </c>
      <c r="X62" s="1">
        <f t="shared" si="8"/>
        <v>170776.47289162606</v>
      </c>
      <c r="Y62" s="1">
        <f t="shared" si="8"/>
        <v>351134.76086095924</v>
      </c>
      <c r="Z62" s="1">
        <f t="shared" si="8"/>
        <v>20063.246233166297</v>
      </c>
      <c r="AA62" s="1">
        <f t="shared" si="8"/>
        <v>7794.1903888709412</v>
      </c>
      <c r="AB62" s="1"/>
      <c r="AE62" s="1"/>
      <c r="AH62" s="1">
        <f t="shared" ref="AH62:BB62" si="9">SUM(AH3:AH56)-AH55-AH56-AH54</f>
        <v>50073.779302471412</v>
      </c>
      <c r="AI62" s="1">
        <f t="shared" si="9"/>
        <v>42742.57783424943</v>
      </c>
      <c r="AJ62" s="1">
        <f t="shared" si="9"/>
        <v>1565.6231424969596</v>
      </c>
      <c r="AK62" s="1">
        <f t="shared" si="9"/>
        <v>7149.2556959221984</v>
      </c>
      <c r="AL62" s="1">
        <f t="shared" si="9"/>
        <v>37730.849112632743</v>
      </c>
      <c r="AM62" s="1">
        <f t="shared" si="9"/>
        <v>3074.3787319260309</v>
      </c>
      <c r="AN62" s="1">
        <f t="shared" si="9"/>
        <v>15940.936794092047</v>
      </c>
      <c r="AO62" s="1">
        <f t="shared" si="9"/>
        <v>5502206.1922301063</v>
      </c>
      <c r="AP62" s="1">
        <f t="shared" si="9"/>
        <v>3420.733703610611</v>
      </c>
      <c r="AQ62" s="1">
        <f t="shared" si="9"/>
        <v>963.94220185386439</v>
      </c>
      <c r="AR62" s="1">
        <f t="shared" si="9"/>
        <v>456957.74541493633</v>
      </c>
      <c r="AS62" s="1">
        <f t="shared" si="9"/>
        <v>1476.8850657399323</v>
      </c>
      <c r="AT62" s="1">
        <f t="shared" si="9"/>
        <v>29742.151722380044</v>
      </c>
      <c r="AU62" s="1">
        <f t="shared" si="9"/>
        <v>3932.6819498930854</v>
      </c>
      <c r="AV62" s="1">
        <f t="shared" si="9"/>
        <v>10366.919090611387</v>
      </c>
      <c r="AW62" s="1">
        <f t="shared" si="9"/>
        <v>74390.983773516258</v>
      </c>
      <c r="AX62" s="1">
        <f t="shared" si="9"/>
        <v>147527.59141223048</v>
      </c>
      <c r="AY62" s="1">
        <f t="shared" si="9"/>
        <v>8875.4899790081672</v>
      </c>
      <c r="AZ62" s="1">
        <f t="shared" si="9"/>
        <v>3252.5334289448742</v>
      </c>
      <c r="BA62" s="1">
        <f t="shared" si="9"/>
        <v>6401391.2505866252</v>
      </c>
      <c r="BB62" s="1">
        <f t="shared" si="9"/>
        <v>899185.05835651618</v>
      </c>
      <c r="BD62" s="1">
        <f>AO62-B62</f>
        <v>-9863582.3108495921</v>
      </c>
      <c r="BE62" s="1" t="e">
        <f>#REF!-C62</f>
        <v>#REF!</v>
      </c>
      <c r="BG62" s="23">
        <f>BD62/B62</f>
        <v>-0.64191839610916668</v>
      </c>
      <c r="BH62" s="23" t="e">
        <f>BE62/C62</f>
        <v>#REF!</v>
      </c>
    </row>
    <row r="63" spans="1:65" s="90" customFormat="1" x14ac:dyDescent="0.25">
      <c r="A63" s="90" t="s">
        <v>238</v>
      </c>
      <c r="B63" s="91">
        <f>+B3+B5+B8+B9+B10+B11+B12+B14+B15+B16+B17+B18+B19+B20+B21+B22+B23+B24+B25+B26+B28+B30+B31+B33+B34+B35+B36+B37+B39+B40+B41+B42+B43+B44+B46+B47+B49+B50</f>
        <v>11618462.433789702</v>
      </c>
      <c r="C63" s="91">
        <f>+C3+C5+C8+C9+C10+C11+C12+C14+C15+C16+C17+C18+C19+C20+C21+C22+C23+C24+C25+C26+C28+C30+C31+C33+C34+C35+C36+C37+C39+C40+C41+C42+C43+C44+C46+C47+C49+C50</f>
        <v>1662975.5419330299</v>
      </c>
      <c r="G63" s="91">
        <f t="shared" ref="G63:AA63" si="10">+G3+G5+G8+G9+G10+G11+G12+G14+G15+G16+G17+G18+G19+G20+G21+G22+G23+G24+G25+G26+G28+G30+G31+G33+G34+G35+G36+G37+G39+G40+G41+G42+G43+G44+G46+G47+G49+G50</f>
        <v>93047.98298150854</v>
      </c>
      <c r="H63" s="91">
        <f t="shared" si="10"/>
        <v>80496.476822136465</v>
      </c>
      <c r="I63" s="91">
        <f t="shared" si="10"/>
        <v>2845.9075637068454</v>
      </c>
      <c r="J63" s="91">
        <f t="shared" si="10"/>
        <v>12524.402737162734</v>
      </c>
      <c r="K63" s="91">
        <f t="shared" si="10"/>
        <v>70911.910940612841</v>
      </c>
      <c r="L63" s="91">
        <f t="shared" si="10"/>
        <v>5310.3434217269796</v>
      </c>
      <c r="M63" s="91">
        <f t="shared" si="10"/>
        <v>29485.454599959161</v>
      </c>
      <c r="N63" s="91">
        <f t="shared" si="10"/>
        <v>11656225.839961147</v>
      </c>
      <c r="O63" s="91">
        <f t="shared" si="10"/>
        <v>1665822.2149096075</v>
      </c>
      <c r="P63" s="91">
        <f t="shared" si="10"/>
        <v>9990403.6250515338</v>
      </c>
      <c r="Q63" s="91">
        <f t="shared" si="10"/>
        <v>6567.7777724907173</v>
      </c>
      <c r="R63" s="91">
        <f t="shared" si="10"/>
        <v>1787.9997491699021</v>
      </c>
      <c r="S63" s="91">
        <f t="shared" si="10"/>
        <v>850216.6341638132</v>
      </c>
      <c r="T63" s="91">
        <f t="shared" si="10"/>
        <v>2618.8164101273669</v>
      </c>
      <c r="U63" s="91">
        <f t="shared" si="10"/>
        <v>53970.888136421912</v>
      </c>
      <c r="V63" s="91">
        <f t="shared" si="10"/>
        <v>6508.6009051982646</v>
      </c>
      <c r="W63" s="91">
        <f t="shared" si="10"/>
        <v>16951.880517277372</v>
      </c>
      <c r="X63" s="91">
        <f t="shared" si="10"/>
        <v>134986.26593031175</v>
      </c>
      <c r="Y63" s="91">
        <f t="shared" si="10"/>
        <v>275842.21017118817</v>
      </c>
      <c r="Z63" s="91">
        <f t="shared" si="10"/>
        <v>15615.022746865272</v>
      </c>
      <c r="AA63" s="91">
        <f t="shared" si="10"/>
        <v>6133.6393399294384</v>
      </c>
      <c r="AB63" s="91"/>
      <c r="AC63" s="91"/>
      <c r="AD63" s="91"/>
      <c r="AE63" s="91"/>
      <c r="AF63" s="91"/>
      <c r="AG63" s="91"/>
      <c r="AH63" s="91">
        <f t="shared" ref="AH63:BB63" si="11">+AH3+AH5+AH8+AH9+AH10+AH11+AH12+AH14+AH15+AH16+AH17+AH18+AH19+AH20+AH21+AH22+AH23+AH24+AH25+AH26+AH28+AH30+AH31+AH33+AH34+AH35+AH36+AH37+AH39+AH40+AH41+AH42+AH43+AH44+AH46+AH47+AH49+AH50</f>
        <v>37344.196755182311</v>
      </c>
      <c r="AI63" s="91">
        <f t="shared" si="11"/>
        <v>31158.361764948568</v>
      </c>
      <c r="AJ63" s="91">
        <f t="shared" si="11"/>
        <v>1151.143923959889</v>
      </c>
      <c r="AK63" s="91">
        <f t="shared" si="11"/>
        <v>5398.7212075242824</v>
      </c>
      <c r="AL63" s="91">
        <f t="shared" si="11"/>
        <v>28223.4176722558</v>
      </c>
      <c r="AM63" s="91">
        <f t="shared" si="11"/>
        <v>2275.544883274647</v>
      </c>
      <c r="AN63" s="91">
        <f t="shared" si="11"/>
        <v>11874.053155873829</v>
      </c>
      <c r="AO63" s="91">
        <f t="shared" si="11"/>
        <v>3927930.1130829994</v>
      </c>
      <c r="AP63" s="91">
        <f t="shared" si="11"/>
        <v>2452.9033643811945</v>
      </c>
      <c r="AQ63" s="91">
        <f t="shared" si="11"/>
        <v>710.22139224579269</v>
      </c>
      <c r="AR63" s="91">
        <f t="shared" si="11"/>
        <v>334595.09712041571</v>
      </c>
      <c r="AS63" s="91">
        <f t="shared" si="11"/>
        <v>1078.1436665300098</v>
      </c>
      <c r="AT63" s="91">
        <f t="shared" si="11"/>
        <v>22279.454414917938</v>
      </c>
      <c r="AU63" s="91">
        <f t="shared" si="11"/>
        <v>2946.2969480593724</v>
      </c>
      <c r="AV63" s="91">
        <f t="shared" si="11"/>
        <v>7743.6283182942425</v>
      </c>
      <c r="AW63" s="91">
        <f t="shared" si="11"/>
        <v>55723.721356221729</v>
      </c>
      <c r="AX63" s="91">
        <f t="shared" si="11"/>
        <v>110134.24252925208</v>
      </c>
      <c r="AY63" s="91">
        <f t="shared" si="11"/>
        <v>6533.840203805813</v>
      </c>
      <c r="AZ63" s="91">
        <f t="shared" si="11"/>
        <v>2439.5965951345361</v>
      </c>
      <c r="BA63" s="91">
        <f t="shared" si="11"/>
        <v>4591992.698355278</v>
      </c>
      <c r="BB63" s="91">
        <f t="shared" si="11"/>
        <v>664062.58527227817</v>
      </c>
      <c r="BC63" s="91"/>
      <c r="BD63" s="91"/>
      <c r="BE63" s="91"/>
    </row>
    <row r="64" spans="1:65" x14ac:dyDescent="0.25">
      <c r="A64" s="27" t="s">
        <v>455</v>
      </c>
      <c r="G64" s="25">
        <f>SUM(G3:G58)</f>
        <v>118419.5729690083</v>
      </c>
      <c r="H64" s="91">
        <f t="shared" ref="H64:AA64" si="12">SUM(H3:H58)</f>
        <v>105270.71384800218</v>
      </c>
      <c r="I64" s="91">
        <f t="shared" si="12"/>
        <v>3652.9396697811271</v>
      </c>
      <c r="J64" s="91">
        <f t="shared" si="12"/>
        <v>15586.559720518937</v>
      </c>
      <c r="K64" s="91">
        <f t="shared" si="12"/>
        <v>90361.312264036373</v>
      </c>
      <c r="L64" s="91">
        <f t="shared" si="12"/>
        <v>6776.8222390839637</v>
      </c>
      <c r="M64" s="91">
        <f t="shared" si="12"/>
        <v>37632.608070486101</v>
      </c>
      <c r="N64" s="91">
        <f t="shared" si="12"/>
        <v>15428338.649532842</v>
      </c>
      <c r="O64" s="91">
        <f t="shared" si="12"/>
        <v>2142212.1131992606</v>
      </c>
      <c r="P64" s="91">
        <f t="shared" si="12"/>
        <v>13286126.536333572</v>
      </c>
      <c r="Q64" s="91">
        <f t="shared" si="12"/>
        <v>8699.5077814436863</v>
      </c>
      <c r="R64" s="91">
        <f t="shared" si="12"/>
        <v>2306.537883651843</v>
      </c>
      <c r="S64" s="91">
        <f t="shared" si="12"/>
        <v>1102440.0539739949</v>
      </c>
      <c r="T64" s="91">
        <f t="shared" si="12"/>
        <v>3344.5557071649055</v>
      </c>
      <c r="U64" s="91">
        <f t="shared" si="12"/>
        <v>68297.120389898279</v>
      </c>
      <c r="V64" s="91">
        <f t="shared" si="12"/>
        <v>8163.5836864729736</v>
      </c>
      <c r="W64" s="91">
        <f t="shared" si="12"/>
        <v>21311.877162520945</v>
      </c>
      <c r="X64" s="91">
        <f t="shared" si="12"/>
        <v>170824.39411794703</v>
      </c>
      <c r="Y64" s="91">
        <f t="shared" si="12"/>
        <v>351257.19811388996</v>
      </c>
      <c r="Z64" s="91">
        <f t="shared" si="12"/>
        <v>20069.655841185613</v>
      </c>
      <c r="AA64" s="91">
        <f t="shared" si="12"/>
        <v>7797.0997601722747</v>
      </c>
      <c r="AH64" s="91">
        <f t="shared" ref="AH64:BB64" si="13">SUM(AH3:AH58)</f>
        <v>50092.491394944176</v>
      </c>
      <c r="AI64" s="91">
        <f t="shared" si="13"/>
        <v>42770.82461986706</v>
      </c>
      <c r="AJ64" s="91">
        <f t="shared" si="13"/>
        <v>1566.1741706076868</v>
      </c>
      <c r="AK64" s="91">
        <f t="shared" si="13"/>
        <v>7149.6939344840393</v>
      </c>
      <c r="AL64" s="91">
        <f t="shared" si="13"/>
        <v>37747.669697863224</v>
      </c>
      <c r="AM64" s="91">
        <f t="shared" si="13"/>
        <v>3075.165196682527</v>
      </c>
      <c r="AN64" s="91">
        <f t="shared" si="13"/>
        <v>15947.456291005996</v>
      </c>
      <c r="AO64" s="91">
        <f t="shared" si="13"/>
        <v>5505879.5863670465</v>
      </c>
      <c r="AP64" s="91">
        <f t="shared" si="13"/>
        <v>3423.4281571260585</v>
      </c>
      <c r="AQ64" s="91">
        <f t="shared" si="13"/>
        <v>964.41654381089097</v>
      </c>
      <c r="AR64" s="91">
        <f t="shared" si="13"/>
        <v>457197.96064475703</v>
      </c>
      <c r="AS64" s="91">
        <f t="shared" si="13"/>
        <v>1477.1041030243746</v>
      </c>
      <c r="AT64" s="91">
        <f t="shared" si="13"/>
        <v>29750.956470882313</v>
      </c>
      <c r="AU64" s="91">
        <f t="shared" si="13"/>
        <v>3932.9040129102132</v>
      </c>
      <c r="AV64" s="91">
        <f t="shared" si="13"/>
        <v>10367.456893692379</v>
      </c>
      <c r="AW64" s="91">
        <f t="shared" si="13"/>
        <v>74413.034117828603</v>
      </c>
      <c r="AX64" s="91">
        <f t="shared" si="13"/>
        <v>147587.17916924824</v>
      </c>
      <c r="AY64" s="91">
        <f t="shared" si="13"/>
        <v>8878.544846841929</v>
      </c>
      <c r="AZ64" s="91">
        <f t="shared" si="13"/>
        <v>3253.9431803074085</v>
      </c>
      <c r="BA64" s="91">
        <f t="shared" si="13"/>
        <v>6405475.9898129338</v>
      </c>
      <c r="BB64" s="91">
        <f t="shared" si="13"/>
        <v>899596.40344588447</v>
      </c>
    </row>
    <row r="65" spans="2:3" x14ac:dyDescent="0.25">
      <c r="B65" s="25">
        <f>+B62+B54+B55+B56</f>
        <v>15501994.111154698</v>
      </c>
      <c r="C65" s="25">
        <f>+C62+C54+C55+C56</f>
        <v>2152992.94471343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04DA-58B8-4777-B418-BCF83FF93384}">
  <dimension ref="A1:R68"/>
  <sheetViews>
    <sheetView zoomScale="85" zoomScaleNormal="85"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I58" sqref="I58"/>
    </sheetView>
  </sheetViews>
  <sheetFormatPr defaultColWidth="9.140625" defaultRowHeight="15" x14ac:dyDescent="0.25"/>
  <cols>
    <col min="1" max="1" width="21.28515625" style="90" customWidth="1"/>
    <col min="2" max="4" width="9.140625" style="90"/>
    <col min="5" max="5" width="16.5703125" style="90" bestFit="1" customWidth="1"/>
    <col min="6" max="6" width="9.28515625" style="91" bestFit="1" customWidth="1"/>
    <col min="7" max="7" width="10" style="91" bestFit="1" customWidth="1"/>
    <col min="8" max="16384" width="9.140625" style="90"/>
  </cols>
  <sheetData>
    <row r="1" spans="1:18" x14ac:dyDescent="0.25">
      <c r="B1" s="90" t="s">
        <v>475</v>
      </c>
      <c r="E1" s="90" t="s">
        <v>470</v>
      </c>
    </row>
    <row r="2" spans="1:18" x14ac:dyDescent="0.25">
      <c r="A2" s="90" t="s">
        <v>52</v>
      </c>
      <c r="B2" s="90" t="s">
        <v>57</v>
      </c>
      <c r="E2" s="90" t="s">
        <v>226</v>
      </c>
      <c r="F2" s="91" t="s">
        <v>57</v>
      </c>
      <c r="G2" s="91" t="s">
        <v>128</v>
      </c>
      <c r="K2" s="90" t="s">
        <v>57</v>
      </c>
    </row>
    <row r="3" spans="1:18" x14ac:dyDescent="0.25">
      <c r="A3" s="91" t="s">
        <v>0</v>
      </c>
      <c r="B3" s="91">
        <v>11042.339967</v>
      </c>
      <c r="C3" s="91"/>
      <c r="D3" s="91"/>
      <c r="E3" s="90" t="s">
        <v>0</v>
      </c>
      <c r="F3" s="91">
        <v>11070.0467942371</v>
      </c>
      <c r="G3" s="91">
        <v>11070.0467942371</v>
      </c>
      <c r="I3" s="34"/>
      <c r="K3" s="79">
        <f t="shared" ref="K3:K34" si="0">IF(B3=0,"",(F3-B3)/B3)</f>
        <v>2.5091445581191629E-3</v>
      </c>
      <c r="L3" s="79"/>
      <c r="M3" s="79"/>
      <c r="N3" s="79"/>
      <c r="O3" s="79"/>
      <c r="P3" s="79"/>
      <c r="Q3" s="79"/>
      <c r="R3" s="79"/>
    </row>
    <row r="4" spans="1:18" x14ac:dyDescent="0.25">
      <c r="A4" s="91" t="s">
        <v>2</v>
      </c>
      <c r="B4" s="91">
        <v>14177.935136</v>
      </c>
      <c r="C4" s="91"/>
      <c r="D4" s="91"/>
      <c r="E4" s="90" t="s">
        <v>2</v>
      </c>
      <c r="F4" s="91">
        <v>14194.9435872506</v>
      </c>
      <c r="G4" s="91">
        <v>14194.9435872506</v>
      </c>
      <c r="I4" s="34"/>
      <c r="K4" s="79">
        <f t="shared" si="0"/>
        <v>1.199642337720457E-3</v>
      </c>
      <c r="L4" s="79"/>
      <c r="M4" s="79"/>
      <c r="N4" s="79"/>
      <c r="O4" s="79"/>
      <c r="P4" s="79"/>
      <c r="Q4" s="79"/>
      <c r="R4" s="79"/>
    </row>
    <row r="5" spans="1:18" x14ac:dyDescent="0.25">
      <c r="A5" s="91" t="s">
        <v>3</v>
      </c>
      <c r="B5" s="91">
        <v>18956.544374000001</v>
      </c>
      <c r="C5" s="91"/>
      <c r="D5" s="91"/>
      <c r="E5" s="90" t="s">
        <v>3</v>
      </c>
      <c r="F5" s="91">
        <v>19009.904356663701</v>
      </c>
      <c r="G5" s="91">
        <v>19009.904356663701</v>
      </c>
      <c r="I5" s="34"/>
      <c r="K5" s="79">
        <f t="shared" si="0"/>
        <v>2.8148581097347243E-3</v>
      </c>
      <c r="L5" s="79"/>
      <c r="M5" s="79"/>
      <c r="N5" s="79"/>
      <c r="O5" s="79"/>
      <c r="P5" s="79"/>
      <c r="Q5" s="79"/>
      <c r="R5" s="79"/>
    </row>
    <row r="6" spans="1:18" x14ac:dyDescent="0.25">
      <c r="A6" s="91" t="s">
        <v>4</v>
      </c>
      <c r="B6" s="91">
        <v>55303.999298000002</v>
      </c>
      <c r="C6" s="91"/>
      <c r="D6" s="91"/>
      <c r="E6" s="90" t="s">
        <v>4</v>
      </c>
      <c r="F6" s="91">
        <v>55479.524148681798</v>
      </c>
      <c r="G6" s="91">
        <v>55479.524148681798</v>
      </c>
      <c r="I6" s="34"/>
      <c r="K6" s="79">
        <f t="shared" si="0"/>
        <v>3.1738184021013983E-3</v>
      </c>
      <c r="L6" s="79"/>
      <c r="M6" s="79"/>
      <c r="N6" s="79"/>
      <c r="O6" s="79"/>
      <c r="P6" s="79"/>
      <c r="Q6" s="79"/>
      <c r="R6" s="79"/>
    </row>
    <row r="7" spans="1:18" x14ac:dyDescent="0.25">
      <c r="A7" s="91" t="s">
        <v>5</v>
      </c>
      <c r="B7" s="91">
        <v>17268.584242000001</v>
      </c>
      <c r="C7" s="91"/>
      <c r="D7" s="91"/>
      <c r="E7" s="90" t="s">
        <v>5</v>
      </c>
      <c r="F7" s="91">
        <v>17269.185253968601</v>
      </c>
      <c r="G7" s="91">
        <v>17269.185253968601</v>
      </c>
      <c r="I7" s="34"/>
      <c r="K7" s="79">
        <f t="shared" si="0"/>
        <v>3.4803777783821979E-5</v>
      </c>
      <c r="L7" s="79"/>
      <c r="M7" s="79"/>
      <c r="N7" s="79"/>
      <c r="O7" s="79"/>
      <c r="P7" s="79"/>
      <c r="Q7" s="79"/>
      <c r="R7" s="79"/>
    </row>
    <row r="8" spans="1:18" x14ac:dyDescent="0.25">
      <c r="A8" s="91" t="s">
        <v>6</v>
      </c>
      <c r="B8" s="91">
        <v>717.16360041999997</v>
      </c>
      <c r="C8" s="91"/>
      <c r="D8" s="91"/>
      <c r="E8" s="90" t="s">
        <v>6</v>
      </c>
      <c r="F8" s="91">
        <v>717.65411766067496</v>
      </c>
      <c r="G8" s="91">
        <v>717.65411766067496</v>
      </c>
      <c r="I8" s="34"/>
      <c r="K8" s="79">
        <f t="shared" si="0"/>
        <v>6.8396840049846802E-4</v>
      </c>
      <c r="L8" s="79"/>
      <c r="M8" s="79"/>
      <c r="N8" s="79"/>
      <c r="O8" s="79"/>
      <c r="P8" s="79"/>
      <c r="Q8" s="79"/>
      <c r="R8" s="79"/>
    </row>
    <row r="9" spans="1:18" x14ac:dyDescent="0.25">
      <c r="A9" s="91" t="s">
        <v>7</v>
      </c>
      <c r="B9" s="91">
        <v>504.30007861000001</v>
      </c>
      <c r="C9" s="91"/>
      <c r="D9" s="91"/>
      <c r="E9" s="90" t="s">
        <v>7</v>
      </c>
      <c r="F9" s="91">
        <v>504.56228731736098</v>
      </c>
      <c r="G9" s="91">
        <v>504.56228731736098</v>
      </c>
      <c r="I9" s="34"/>
      <c r="K9" s="79">
        <f t="shared" si="0"/>
        <v>5.1994579910376727E-4</v>
      </c>
      <c r="L9" s="79"/>
      <c r="M9" s="79"/>
      <c r="N9" s="79"/>
      <c r="O9" s="79"/>
      <c r="P9" s="79"/>
      <c r="Q9" s="79"/>
      <c r="R9" s="79"/>
    </row>
    <row r="10" spans="1:18" x14ac:dyDescent="0.25">
      <c r="A10" s="91" t="s">
        <v>8</v>
      </c>
      <c r="B10" s="91">
        <v>5.1550309561000001</v>
      </c>
      <c r="C10" s="91"/>
      <c r="D10" s="91"/>
      <c r="E10" s="90" t="s">
        <v>8</v>
      </c>
      <c r="F10" s="91">
        <v>5.1622908513699004</v>
      </c>
      <c r="G10" s="91">
        <v>5.1622908513699004</v>
      </c>
      <c r="I10" s="34"/>
      <c r="K10" s="79">
        <f t="shared" si="0"/>
        <v>1.4083126428774658E-3</v>
      </c>
      <c r="L10" s="79"/>
      <c r="M10" s="79"/>
      <c r="N10" s="79"/>
      <c r="O10" s="79"/>
      <c r="P10" s="79"/>
      <c r="Q10" s="79"/>
      <c r="R10" s="79"/>
    </row>
    <row r="11" spans="1:18" x14ac:dyDescent="0.25">
      <c r="A11" s="91" t="s">
        <v>9</v>
      </c>
      <c r="B11" s="91">
        <v>37315.129558000001</v>
      </c>
      <c r="C11" s="91"/>
      <c r="D11" s="91"/>
      <c r="E11" s="90" t="s">
        <v>9</v>
      </c>
      <c r="F11" s="91">
        <v>37313.0798862745</v>
      </c>
      <c r="G11" s="91">
        <v>37313.0798862745</v>
      </c>
      <c r="I11" s="34"/>
      <c r="K11" s="79">
        <f t="shared" si="0"/>
        <v>-5.4928704516892863E-5</v>
      </c>
      <c r="L11" s="79"/>
      <c r="M11" s="79"/>
      <c r="N11" s="79"/>
      <c r="O11" s="79"/>
      <c r="P11" s="79"/>
      <c r="Q11" s="79"/>
      <c r="R11" s="79"/>
    </row>
    <row r="12" spans="1:18" x14ac:dyDescent="0.25">
      <c r="A12" s="91" t="s">
        <v>10</v>
      </c>
      <c r="B12" s="91">
        <v>17590.274684</v>
      </c>
      <c r="C12" s="91"/>
      <c r="D12" s="91"/>
      <c r="E12" s="90" t="s">
        <v>10</v>
      </c>
      <c r="F12" s="91">
        <v>17622.279620119301</v>
      </c>
      <c r="G12" s="91">
        <v>17622.279620119301</v>
      </c>
      <c r="I12" s="34"/>
      <c r="K12" s="79">
        <f t="shared" si="0"/>
        <v>1.8194676714407935E-3</v>
      </c>
      <c r="L12" s="79"/>
      <c r="M12" s="79"/>
      <c r="N12" s="79"/>
      <c r="O12" s="79"/>
      <c r="P12" s="79"/>
      <c r="Q12" s="79"/>
      <c r="R12" s="79"/>
    </row>
    <row r="13" spans="1:18" x14ac:dyDescent="0.25">
      <c r="A13" s="91" t="s">
        <v>12</v>
      </c>
      <c r="B13" s="91">
        <v>23246.893208000001</v>
      </c>
      <c r="C13" s="91"/>
      <c r="D13" s="91"/>
      <c r="E13" s="90" t="s">
        <v>12</v>
      </c>
      <c r="F13" s="91">
        <v>23257.6897601415</v>
      </c>
      <c r="G13" s="91">
        <v>23257.6897601415</v>
      </c>
      <c r="I13" s="34"/>
      <c r="K13" s="79">
        <f t="shared" si="0"/>
        <v>4.6442989370224912E-4</v>
      </c>
      <c r="L13" s="79"/>
      <c r="M13" s="79"/>
      <c r="N13" s="79"/>
      <c r="O13" s="79"/>
      <c r="P13" s="79"/>
      <c r="Q13" s="79"/>
      <c r="R13" s="79"/>
    </row>
    <row r="14" spans="1:18" x14ac:dyDescent="0.25">
      <c r="A14" s="91" t="s">
        <v>13</v>
      </c>
      <c r="B14" s="91">
        <v>35242.995827999999</v>
      </c>
      <c r="C14" s="91"/>
      <c r="D14" s="91"/>
      <c r="E14" s="90" t="s">
        <v>13</v>
      </c>
      <c r="F14" s="91">
        <v>35324.785095487598</v>
      </c>
      <c r="G14" s="91">
        <v>35324.785095487598</v>
      </c>
      <c r="I14" s="34"/>
      <c r="K14" s="79">
        <f t="shared" si="0"/>
        <v>2.3207240351178697E-3</v>
      </c>
      <c r="L14" s="79"/>
      <c r="M14" s="79"/>
      <c r="N14" s="79"/>
      <c r="O14" s="79"/>
      <c r="P14" s="79"/>
      <c r="Q14" s="79"/>
      <c r="R14" s="79"/>
    </row>
    <row r="15" spans="1:18" x14ac:dyDescent="0.25">
      <c r="A15" s="91" t="s">
        <v>14</v>
      </c>
      <c r="B15" s="91">
        <v>22932.769472</v>
      </c>
      <c r="C15" s="91"/>
      <c r="D15" s="91"/>
      <c r="E15" s="90" t="s">
        <v>14</v>
      </c>
      <c r="F15" s="91">
        <v>23006.805314902598</v>
      </c>
      <c r="G15" s="91">
        <v>23006.805314902598</v>
      </c>
      <c r="I15" s="34"/>
      <c r="K15" s="79">
        <f t="shared" si="0"/>
        <v>3.2283864795742642E-3</v>
      </c>
      <c r="L15" s="79"/>
      <c r="M15" s="79"/>
      <c r="N15" s="79"/>
      <c r="O15" s="79"/>
      <c r="P15" s="79"/>
      <c r="Q15" s="79"/>
      <c r="R15" s="79"/>
    </row>
    <row r="16" spans="1:18" x14ac:dyDescent="0.25">
      <c r="A16" s="91" t="s">
        <v>15</v>
      </c>
      <c r="B16" s="91">
        <v>43416.059504999997</v>
      </c>
      <c r="C16" s="91"/>
      <c r="D16" s="91"/>
      <c r="E16" s="90" t="s">
        <v>15</v>
      </c>
      <c r="F16" s="91">
        <v>43471.668472170502</v>
      </c>
      <c r="G16" s="91">
        <v>43471.668472170502</v>
      </c>
      <c r="I16" s="34"/>
      <c r="K16" s="79">
        <f t="shared" si="0"/>
        <v>1.2808386528975694E-3</v>
      </c>
      <c r="L16" s="79"/>
      <c r="M16" s="79"/>
      <c r="N16" s="79"/>
      <c r="O16" s="79"/>
      <c r="P16" s="79"/>
      <c r="Q16" s="79"/>
      <c r="R16" s="79"/>
    </row>
    <row r="17" spans="1:18" x14ac:dyDescent="0.25">
      <c r="A17" s="91" t="s">
        <v>16</v>
      </c>
      <c r="B17" s="91">
        <v>48312.707869999998</v>
      </c>
      <c r="C17" s="91"/>
      <c r="D17" s="91"/>
      <c r="E17" s="90" t="s">
        <v>16</v>
      </c>
      <c r="F17" s="91">
        <v>48319.267067676301</v>
      </c>
      <c r="G17" s="91">
        <v>48319.267067676301</v>
      </c>
      <c r="I17" s="34"/>
      <c r="K17" s="79">
        <f t="shared" si="0"/>
        <v>1.3576547383665775E-4</v>
      </c>
      <c r="L17" s="79"/>
      <c r="M17" s="79"/>
      <c r="N17" s="79"/>
      <c r="O17" s="79"/>
      <c r="P17" s="79"/>
      <c r="Q17" s="79"/>
      <c r="R17" s="79"/>
    </row>
    <row r="18" spans="1:18" x14ac:dyDescent="0.25">
      <c r="A18" s="91" t="s">
        <v>17</v>
      </c>
      <c r="B18" s="91">
        <v>15274.348319000001</v>
      </c>
      <c r="C18" s="91"/>
      <c r="D18" s="91"/>
      <c r="E18" s="90" t="s">
        <v>17</v>
      </c>
      <c r="F18" s="91">
        <v>15317.936672518799</v>
      </c>
      <c r="G18" s="91">
        <v>15317.936672518799</v>
      </c>
      <c r="I18" s="34"/>
      <c r="K18" s="79">
        <f t="shared" si="0"/>
        <v>2.853696446386415E-3</v>
      </c>
      <c r="L18" s="79"/>
      <c r="M18" s="79"/>
      <c r="N18" s="79"/>
      <c r="O18" s="79"/>
      <c r="P18" s="79"/>
      <c r="Q18" s="79"/>
      <c r="R18" s="79"/>
    </row>
    <row r="19" spans="1:18" x14ac:dyDescent="0.25">
      <c r="A19" s="91" t="s">
        <v>18</v>
      </c>
      <c r="B19" s="91">
        <v>18251.440494999999</v>
      </c>
      <c r="C19" s="91"/>
      <c r="D19" s="91"/>
      <c r="E19" s="90" t="s">
        <v>18</v>
      </c>
      <c r="F19" s="91">
        <v>18373.149045431699</v>
      </c>
      <c r="G19" s="91">
        <v>18373.149045431699</v>
      </c>
      <c r="I19" s="34"/>
      <c r="K19" s="79">
        <f t="shared" si="0"/>
        <v>6.6684353196692784E-3</v>
      </c>
      <c r="L19" s="79"/>
      <c r="M19" s="79"/>
      <c r="N19" s="79"/>
      <c r="O19" s="79"/>
      <c r="P19" s="79"/>
      <c r="Q19" s="79"/>
      <c r="R19" s="79"/>
    </row>
    <row r="20" spans="1:18" x14ac:dyDescent="0.25">
      <c r="A20" s="91" t="s">
        <v>19</v>
      </c>
      <c r="B20" s="91">
        <v>2332.8648772000001</v>
      </c>
      <c r="C20" s="91"/>
      <c r="D20" s="91"/>
      <c r="E20" s="90" t="s">
        <v>19</v>
      </c>
      <c r="F20" s="91">
        <v>2334.9172334385999</v>
      </c>
      <c r="G20" s="91">
        <v>2334.9172334385999</v>
      </c>
      <c r="I20" s="34"/>
      <c r="K20" s="79">
        <f t="shared" si="0"/>
        <v>8.7975787138732005E-4</v>
      </c>
      <c r="L20" s="79"/>
      <c r="M20" s="79"/>
      <c r="N20" s="79"/>
      <c r="O20" s="79"/>
      <c r="P20" s="79"/>
      <c r="Q20" s="79"/>
      <c r="R20" s="79"/>
    </row>
    <row r="21" spans="1:18" x14ac:dyDescent="0.25">
      <c r="A21" s="91" t="s">
        <v>20</v>
      </c>
      <c r="B21" s="91">
        <v>2684.9213048000001</v>
      </c>
      <c r="C21" s="91"/>
      <c r="D21" s="91"/>
      <c r="E21" s="90" t="s">
        <v>20</v>
      </c>
      <c r="F21" s="91">
        <v>2686.7120500272799</v>
      </c>
      <c r="G21" s="91">
        <v>2686.7120500272799</v>
      </c>
      <c r="I21" s="34"/>
      <c r="K21" s="79">
        <f t="shared" si="0"/>
        <v>6.669637669001171E-4</v>
      </c>
      <c r="L21" s="79"/>
      <c r="M21" s="79"/>
      <c r="N21" s="79"/>
      <c r="O21" s="79"/>
      <c r="P21" s="79"/>
      <c r="Q21" s="79"/>
      <c r="R21" s="79"/>
    </row>
    <row r="22" spans="1:18" x14ac:dyDescent="0.25">
      <c r="A22" s="91" t="s">
        <v>129</v>
      </c>
      <c r="B22" s="91">
        <v>832.95633000999999</v>
      </c>
      <c r="C22" s="91"/>
      <c r="D22" s="91"/>
      <c r="E22" s="90" t="s">
        <v>129</v>
      </c>
      <c r="F22" s="91">
        <v>834.12442016016598</v>
      </c>
      <c r="G22" s="91">
        <v>834.12442016016598</v>
      </c>
      <c r="I22" s="34"/>
      <c r="K22" s="79">
        <f t="shared" si="0"/>
        <v>1.4023426055865033E-3</v>
      </c>
      <c r="L22" s="79"/>
      <c r="M22" s="79"/>
      <c r="N22" s="79"/>
      <c r="O22" s="79"/>
      <c r="P22" s="79"/>
      <c r="Q22" s="79"/>
      <c r="R22" s="79"/>
    </row>
    <row r="23" spans="1:18" x14ac:dyDescent="0.25">
      <c r="A23" s="91" t="s">
        <v>22</v>
      </c>
      <c r="B23" s="91">
        <v>27518.264014</v>
      </c>
      <c r="C23" s="91"/>
      <c r="D23" s="91"/>
      <c r="E23" s="90" t="s">
        <v>22</v>
      </c>
      <c r="F23" s="91">
        <v>27575.873557522398</v>
      </c>
      <c r="G23" s="91">
        <v>27575.873557522398</v>
      </c>
      <c r="I23" s="34"/>
      <c r="K23" s="79">
        <f t="shared" si="0"/>
        <v>2.0935021007534795E-3</v>
      </c>
      <c r="L23" s="79"/>
      <c r="M23" s="79"/>
      <c r="N23" s="79"/>
      <c r="O23" s="79"/>
      <c r="P23" s="79"/>
      <c r="Q23" s="79"/>
      <c r="R23" s="79"/>
    </row>
    <row r="24" spans="1:18" x14ac:dyDescent="0.25">
      <c r="A24" s="91" t="s">
        <v>23</v>
      </c>
      <c r="B24" s="91">
        <v>81167.110344000001</v>
      </c>
      <c r="C24" s="91"/>
      <c r="D24" s="91"/>
      <c r="E24" s="90" t="s">
        <v>23</v>
      </c>
      <c r="F24" s="91">
        <v>81232.470767938998</v>
      </c>
      <c r="G24" s="91">
        <v>81232.470767938998</v>
      </c>
      <c r="I24" s="34"/>
      <c r="K24" s="79">
        <f t="shared" si="0"/>
        <v>8.0525749483982361E-4</v>
      </c>
      <c r="L24" s="79"/>
      <c r="M24" s="79"/>
      <c r="N24" s="79"/>
      <c r="O24" s="79"/>
      <c r="P24" s="79"/>
      <c r="Q24" s="79"/>
      <c r="R24" s="79"/>
    </row>
    <row r="25" spans="1:18" x14ac:dyDescent="0.25">
      <c r="A25" s="91" t="s">
        <v>24</v>
      </c>
      <c r="B25" s="91">
        <v>11715.704449999999</v>
      </c>
      <c r="C25" s="91"/>
      <c r="D25" s="91"/>
      <c r="E25" s="90" t="s">
        <v>24</v>
      </c>
      <c r="F25" s="91">
        <v>11744.1834818035</v>
      </c>
      <c r="G25" s="91">
        <v>11744.1834818035</v>
      </c>
      <c r="I25" s="34"/>
      <c r="K25" s="79">
        <f t="shared" si="0"/>
        <v>2.4308424580906127E-3</v>
      </c>
      <c r="L25" s="79"/>
      <c r="M25" s="79"/>
      <c r="N25" s="79"/>
      <c r="O25" s="79"/>
      <c r="P25" s="79"/>
      <c r="Q25" s="79"/>
      <c r="R25" s="79"/>
    </row>
    <row r="26" spans="1:18" x14ac:dyDescent="0.25">
      <c r="A26" s="91" t="s">
        <v>25</v>
      </c>
      <c r="B26" s="91">
        <v>32592.474079</v>
      </c>
      <c r="C26" s="91"/>
      <c r="D26" s="91"/>
      <c r="E26" s="90" t="s">
        <v>25</v>
      </c>
      <c r="F26" s="91">
        <v>32627.118822105698</v>
      </c>
      <c r="G26" s="91">
        <v>32627.118822105698</v>
      </c>
      <c r="I26" s="34"/>
      <c r="K26" s="79">
        <f t="shared" si="0"/>
        <v>1.0629675741008228E-3</v>
      </c>
      <c r="L26" s="79"/>
      <c r="M26" s="79"/>
      <c r="N26" s="79"/>
      <c r="O26" s="79"/>
      <c r="P26" s="79"/>
      <c r="Q26" s="79"/>
      <c r="R26" s="79"/>
    </row>
    <row r="27" spans="1:18" x14ac:dyDescent="0.25">
      <c r="A27" s="91" t="s">
        <v>26</v>
      </c>
      <c r="B27" s="91">
        <v>34615.148342</v>
      </c>
      <c r="C27" s="91"/>
      <c r="D27" s="91"/>
      <c r="E27" s="90" t="s">
        <v>26</v>
      </c>
      <c r="F27" s="91">
        <v>34662.473423732699</v>
      </c>
      <c r="G27" s="91">
        <v>34662.473423732699</v>
      </c>
      <c r="I27" s="34"/>
      <c r="K27" s="79">
        <f t="shared" si="0"/>
        <v>1.3671783597494337E-3</v>
      </c>
      <c r="L27" s="79"/>
      <c r="M27" s="79"/>
      <c r="N27" s="79"/>
      <c r="O27" s="79"/>
      <c r="P27" s="79"/>
      <c r="Q27" s="79"/>
      <c r="R27" s="79"/>
    </row>
    <row r="28" spans="1:18" x14ac:dyDescent="0.25">
      <c r="A28" s="91" t="s">
        <v>27</v>
      </c>
      <c r="B28" s="91">
        <v>60679.625381999998</v>
      </c>
      <c r="C28" s="91"/>
      <c r="D28" s="91"/>
      <c r="E28" s="90" t="s">
        <v>27</v>
      </c>
      <c r="F28" s="91">
        <v>60810.607662632101</v>
      </c>
      <c r="G28" s="91">
        <v>60810.607662632101</v>
      </c>
      <c r="I28" s="34"/>
      <c r="K28" s="79">
        <f t="shared" si="0"/>
        <v>2.1585874963387167E-3</v>
      </c>
      <c r="L28" s="79"/>
      <c r="M28" s="79"/>
      <c r="N28" s="79"/>
      <c r="O28" s="79"/>
      <c r="P28" s="79"/>
      <c r="Q28" s="79"/>
      <c r="R28" s="79"/>
    </row>
    <row r="29" spans="1:18" x14ac:dyDescent="0.25">
      <c r="A29" s="91" t="s">
        <v>28</v>
      </c>
      <c r="B29" s="91">
        <v>7490.8883336999997</v>
      </c>
      <c r="C29" s="91"/>
      <c r="D29" s="91"/>
      <c r="E29" s="90" t="s">
        <v>28</v>
      </c>
      <c r="F29" s="91">
        <v>7507.4815308200596</v>
      </c>
      <c r="G29" s="91">
        <v>7507.4815308200596</v>
      </c>
      <c r="I29" s="34"/>
      <c r="K29" s="79">
        <f t="shared" si="0"/>
        <v>2.2151174040881583E-3</v>
      </c>
      <c r="L29" s="79"/>
      <c r="M29" s="79"/>
      <c r="N29" s="79"/>
      <c r="O29" s="79"/>
      <c r="P29" s="79"/>
      <c r="Q29" s="79"/>
      <c r="R29" s="79"/>
    </row>
    <row r="30" spans="1:18" x14ac:dyDescent="0.25">
      <c r="A30" s="91" t="s">
        <v>29</v>
      </c>
      <c r="B30" s="91">
        <v>748.41961261999995</v>
      </c>
      <c r="C30" s="91"/>
      <c r="D30" s="91"/>
      <c r="E30" s="90" t="s">
        <v>29</v>
      </c>
      <c r="F30" s="91">
        <v>749.06672290767494</v>
      </c>
      <c r="G30" s="91">
        <v>749.06672290767494</v>
      </c>
      <c r="I30" s="34"/>
      <c r="K30" s="79">
        <f t="shared" si="0"/>
        <v>8.6463566261932344E-4</v>
      </c>
      <c r="L30" s="79"/>
      <c r="M30" s="79"/>
      <c r="N30" s="79"/>
      <c r="O30" s="79"/>
      <c r="P30" s="79"/>
      <c r="Q30" s="79"/>
      <c r="R30" s="79"/>
    </row>
    <row r="31" spans="1:18" x14ac:dyDescent="0.25">
      <c r="A31" s="91" t="s">
        <v>30</v>
      </c>
      <c r="B31" s="91">
        <v>1357.1583788</v>
      </c>
      <c r="C31" s="91"/>
      <c r="D31" s="91"/>
      <c r="E31" s="90" t="s">
        <v>30</v>
      </c>
      <c r="F31" s="91">
        <v>1357.9992521911099</v>
      </c>
      <c r="G31" s="91">
        <v>1357.9992521911099</v>
      </c>
      <c r="I31" s="34"/>
      <c r="K31" s="79">
        <f t="shared" si="0"/>
        <v>6.1958383357834865E-4</v>
      </c>
      <c r="L31" s="79"/>
      <c r="M31" s="79"/>
      <c r="N31" s="79"/>
      <c r="O31" s="79"/>
      <c r="P31" s="79"/>
      <c r="Q31" s="79"/>
      <c r="R31" s="79"/>
    </row>
    <row r="32" spans="1:18" x14ac:dyDescent="0.25">
      <c r="A32" s="91" t="s">
        <v>31</v>
      </c>
      <c r="B32" s="91">
        <v>9263.9528456000007</v>
      </c>
      <c r="C32" s="91"/>
      <c r="D32" s="91"/>
      <c r="E32" s="90" t="s">
        <v>31</v>
      </c>
      <c r="F32" s="91">
        <v>9282.8667852102899</v>
      </c>
      <c r="G32" s="91">
        <v>9282.8667852102899</v>
      </c>
      <c r="I32" s="34"/>
      <c r="K32" s="79">
        <f t="shared" si="0"/>
        <v>2.0416705401595939E-3</v>
      </c>
      <c r="L32" s="79"/>
      <c r="M32" s="79"/>
      <c r="N32" s="79"/>
      <c r="O32" s="79"/>
      <c r="P32" s="79"/>
      <c r="Q32" s="79"/>
      <c r="R32" s="79"/>
    </row>
    <row r="33" spans="1:18" x14ac:dyDescent="0.25">
      <c r="A33" s="91" t="s">
        <v>32</v>
      </c>
      <c r="B33" s="91">
        <v>10260.379687000001</v>
      </c>
      <c r="C33" s="91"/>
      <c r="D33" s="91"/>
      <c r="E33" s="90" t="s">
        <v>32</v>
      </c>
      <c r="F33" s="91">
        <v>10279.0688280174</v>
      </c>
      <c r="G33" s="91">
        <v>10279.0688280174</v>
      </c>
      <c r="I33" s="34"/>
      <c r="K33" s="79">
        <f t="shared" si="0"/>
        <v>1.8214862985118086E-3</v>
      </c>
      <c r="L33" s="79"/>
      <c r="M33" s="79"/>
      <c r="N33" s="79"/>
      <c r="O33" s="79"/>
      <c r="P33" s="79"/>
      <c r="Q33" s="79"/>
      <c r="R33" s="79"/>
    </row>
    <row r="34" spans="1:18" x14ac:dyDescent="0.25">
      <c r="A34" s="91" t="s">
        <v>33</v>
      </c>
      <c r="B34" s="91">
        <v>13242.915224</v>
      </c>
      <c r="C34" s="91"/>
      <c r="D34" s="91"/>
      <c r="E34" s="90" t="s">
        <v>33</v>
      </c>
      <c r="F34" s="91">
        <v>13252.9718129962</v>
      </c>
      <c r="G34" s="91">
        <v>13252.9718129962</v>
      </c>
      <c r="I34" s="34"/>
      <c r="K34" s="79">
        <f t="shared" si="0"/>
        <v>7.5939389674370796E-4</v>
      </c>
      <c r="L34" s="79"/>
      <c r="M34" s="79"/>
      <c r="N34" s="79"/>
      <c r="O34" s="79"/>
      <c r="P34" s="79"/>
      <c r="Q34" s="79"/>
      <c r="R34" s="79"/>
    </row>
    <row r="35" spans="1:18" x14ac:dyDescent="0.25">
      <c r="A35" s="91" t="s">
        <v>34</v>
      </c>
      <c r="B35" s="91">
        <v>102417.19744</v>
      </c>
      <c r="C35" s="91"/>
      <c r="D35" s="91"/>
      <c r="E35" s="90" t="s">
        <v>34</v>
      </c>
      <c r="F35" s="91">
        <v>102544.763416399</v>
      </c>
      <c r="G35" s="91">
        <v>102544.763416399</v>
      </c>
      <c r="I35" s="34"/>
      <c r="K35" s="79">
        <f t="shared" ref="K35:K58" si="1">IF(B35=0,"",(F35-B35)/B35)</f>
        <v>1.2455523055464406E-3</v>
      </c>
      <c r="L35" s="79"/>
      <c r="M35" s="79"/>
      <c r="N35" s="79"/>
      <c r="O35" s="79"/>
      <c r="P35" s="79"/>
      <c r="Q35" s="79"/>
      <c r="R35" s="79"/>
    </row>
    <row r="36" spans="1:18" x14ac:dyDescent="0.25">
      <c r="A36" s="91" t="s">
        <v>35</v>
      </c>
      <c r="B36" s="91">
        <v>17612.487507999998</v>
      </c>
      <c r="C36" s="91"/>
      <c r="D36" s="91"/>
      <c r="E36" s="90" t="s">
        <v>35</v>
      </c>
      <c r="F36" s="91">
        <v>17672.6164057606</v>
      </c>
      <c r="G36" s="91">
        <v>17672.6164057606</v>
      </c>
      <c r="I36" s="34"/>
      <c r="K36" s="79">
        <f t="shared" si="1"/>
        <v>3.413992358165756E-3</v>
      </c>
      <c r="L36" s="79"/>
      <c r="M36" s="79"/>
      <c r="N36" s="79"/>
      <c r="O36" s="79"/>
      <c r="P36" s="79"/>
      <c r="Q36" s="79"/>
      <c r="R36" s="79"/>
    </row>
    <row r="37" spans="1:18" x14ac:dyDescent="0.25">
      <c r="A37" s="91" t="s">
        <v>36</v>
      </c>
      <c r="B37" s="91">
        <v>23907.290808000002</v>
      </c>
      <c r="C37" s="91"/>
      <c r="D37" s="91"/>
      <c r="E37" s="90" t="s">
        <v>36</v>
      </c>
      <c r="F37" s="91">
        <v>23937.9008636055</v>
      </c>
      <c r="G37" s="91">
        <v>23937.9008636055</v>
      </c>
      <c r="I37" s="34"/>
      <c r="K37" s="79">
        <f t="shared" si="1"/>
        <v>1.2803648833039671E-3</v>
      </c>
      <c r="L37" s="79"/>
      <c r="M37" s="79"/>
      <c r="N37" s="79"/>
      <c r="O37" s="79"/>
      <c r="P37" s="79"/>
      <c r="Q37" s="79"/>
      <c r="R37" s="79"/>
    </row>
    <row r="38" spans="1:18" x14ac:dyDescent="0.25">
      <c r="A38" s="91" t="s">
        <v>37</v>
      </c>
      <c r="B38" s="91">
        <v>9231.3170554999997</v>
      </c>
      <c r="C38" s="91"/>
      <c r="D38" s="91"/>
      <c r="E38" s="90" t="s">
        <v>37</v>
      </c>
      <c r="F38" s="91">
        <v>9305.8651856214492</v>
      </c>
      <c r="G38" s="91">
        <v>9305.8651856214492</v>
      </c>
      <c r="I38" s="34"/>
      <c r="K38" s="79">
        <f t="shared" si="1"/>
        <v>8.0755681635952346E-3</v>
      </c>
      <c r="L38" s="79"/>
      <c r="M38" s="79"/>
      <c r="N38" s="79"/>
      <c r="O38" s="79"/>
      <c r="P38" s="79"/>
      <c r="Q38" s="79"/>
      <c r="R38" s="79"/>
    </row>
    <row r="39" spans="1:18" x14ac:dyDescent="0.25">
      <c r="A39" s="91" t="s">
        <v>130</v>
      </c>
      <c r="B39" s="91">
        <v>9005.4243110999996</v>
      </c>
      <c r="C39" s="91"/>
      <c r="D39" s="91"/>
      <c r="E39" s="90" t="s">
        <v>130</v>
      </c>
      <c r="F39" s="91">
        <v>9016.4934859438799</v>
      </c>
      <c r="G39" s="91">
        <v>9016.4934859438799</v>
      </c>
      <c r="I39" s="34"/>
      <c r="K39" s="79">
        <f t="shared" si="1"/>
        <v>1.2291674952213589E-3</v>
      </c>
      <c r="L39" s="79"/>
      <c r="M39" s="79"/>
      <c r="N39" s="79"/>
      <c r="O39" s="79"/>
      <c r="P39" s="79"/>
      <c r="Q39" s="79"/>
      <c r="R39" s="79"/>
    </row>
    <row r="40" spans="1:18" x14ac:dyDescent="0.25">
      <c r="A40" s="91" t="s">
        <v>39</v>
      </c>
      <c r="B40" s="91">
        <v>138.90524923999999</v>
      </c>
      <c r="C40" s="91"/>
      <c r="D40" s="91"/>
      <c r="E40" s="90" t="s">
        <v>39</v>
      </c>
      <c r="F40" s="91">
        <v>139.06201033196001</v>
      </c>
      <c r="G40" s="91">
        <v>139.06201033196001</v>
      </c>
      <c r="I40" s="34"/>
      <c r="K40" s="79">
        <f t="shared" si="1"/>
        <v>1.1285469254597431E-3</v>
      </c>
      <c r="L40" s="79"/>
      <c r="M40" s="79"/>
      <c r="N40" s="79"/>
      <c r="O40" s="79"/>
      <c r="P40" s="79"/>
      <c r="Q40" s="79"/>
      <c r="R40" s="79"/>
    </row>
    <row r="41" spans="1:18" x14ac:dyDescent="0.25">
      <c r="A41" s="91" t="s">
        <v>40</v>
      </c>
      <c r="B41" s="91">
        <v>8202.2685402000006</v>
      </c>
      <c r="C41" s="91"/>
      <c r="D41" s="91"/>
      <c r="E41" s="90" t="s">
        <v>40</v>
      </c>
      <c r="F41" s="91">
        <v>8210.3191505481209</v>
      </c>
      <c r="G41" s="91">
        <v>8210.3191505481209</v>
      </c>
      <c r="I41" s="34"/>
      <c r="K41" s="79">
        <f t="shared" si="1"/>
        <v>9.8151021374922481E-4</v>
      </c>
      <c r="L41" s="79"/>
      <c r="M41" s="79"/>
      <c r="N41" s="79"/>
      <c r="O41" s="79"/>
      <c r="P41" s="79"/>
      <c r="Q41" s="79"/>
      <c r="R41" s="79"/>
    </row>
    <row r="42" spans="1:18" x14ac:dyDescent="0.25">
      <c r="A42" s="91" t="s">
        <v>41</v>
      </c>
      <c r="B42" s="91">
        <v>73224.920564</v>
      </c>
      <c r="C42" s="91"/>
      <c r="D42" s="91"/>
      <c r="E42" s="90" t="s">
        <v>41</v>
      </c>
      <c r="F42" s="91">
        <v>73295.100339170094</v>
      </c>
      <c r="G42" s="91">
        <v>73295.100339170094</v>
      </c>
      <c r="I42" s="34"/>
      <c r="K42" s="79">
        <f t="shared" si="1"/>
        <v>9.5841381089318807E-4</v>
      </c>
      <c r="L42" s="79"/>
      <c r="M42" s="79"/>
      <c r="N42" s="79"/>
      <c r="O42" s="79"/>
      <c r="P42" s="79"/>
      <c r="Q42" s="79"/>
      <c r="R42" s="79"/>
    </row>
    <row r="43" spans="1:18" x14ac:dyDescent="0.25">
      <c r="A43" s="91" t="s">
        <v>42</v>
      </c>
      <c r="B43" s="91">
        <v>13492.192143</v>
      </c>
      <c r="C43" s="91"/>
      <c r="D43" s="91"/>
      <c r="E43" s="90" t="s">
        <v>42</v>
      </c>
      <c r="F43" s="91">
        <v>13569.496116051299</v>
      </c>
      <c r="G43" s="91">
        <v>13569.496116051299</v>
      </c>
      <c r="I43" s="34"/>
      <c r="K43" s="79">
        <f t="shared" si="1"/>
        <v>5.729533958008886E-3</v>
      </c>
      <c r="L43" s="79"/>
      <c r="M43" s="79"/>
      <c r="N43" s="79"/>
      <c r="O43" s="79"/>
      <c r="P43" s="79"/>
      <c r="Q43" s="79"/>
      <c r="R43" s="79"/>
    </row>
    <row r="44" spans="1:18" x14ac:dyDescent="0.25">
      <c r="A44" s="91" t="s">
        <v>43</v>
      </c>
      <c r="B44" s="91">
        <v>176797.84503</v>
      </c>
      <c r="C44" s="91"/>
      <c r="D44" s="91"/>
      <c r="E44" s="90" t="s">
        <v>43</v>
      </c>
      <c r="F44" s="91">
        <v>177983.902443856</v>
      </c>
      <c r="G44" s="91">
        <v>177983.902443856</v>
      </c>
      <c r="I44" s="34"/>
      <c r="K44" s="79">
        <f t="shared" si="1"/>
        <v>6.7085513042014037E-3</v>
      </c>
      <c r="L44" s="79"/>
      <c r="M44" s="79"/>
      <c r="N44" s="79"/>
      <c r="O44" s="79"/>
      <c r="P44" s="79"/>
      <c r="Q44" s="79"/>
      <c r="R44" s="79"/>
    </row>
    <row r="45" spans="1:18" x14ac:dyDescent="0.25">
      <c r="A45" s="91" t="s">
        <v>44</v>
      </c>
      <c r="B45" s="91">
        <v>14935.589834</v>
      </c>
      <c r="C45" s="91"/>
      <c r="D45" s="91"/>
      <c r="E45" s="90" t="s">
        <v>44</v>
      </c>
      <c r="F45" s="91">
        <v>14959.8049142787</v>
      </c>
      <c r="G45" s="91">
        <v>14959.8049142787</v>
      </c>
      <c r="I45" s="34"/>
      <c r="K45" s="79">
        <f t="shared" si="1"/>
        <v>1.6213005678273129E-3</v>
      </c>
      <c r="L45" s="79"/>
      <c r="M45" s="79"/>
      <c r="N45" s="79"/>
      <c r="O45" s="79"/>
      <c r="P45" s="79"/>
      <c r="Q45" s="79"/>
      <c r="R45" s="79"/>
    </row>
    <row r="46" spans="1:18" x14ac:dyDescent="0.25">
      <c r="A46" s="91" t="s">
        <v>45</v>
      </c>
      <c r="B46" s="91">
        <v>1142.0314306</v>
      </c>
      <c r="C46" s="91"/>
      <c r="D46" s="91"/>
      <c r="E46" s="90" t="s">
        <v>45</v>
      </c>
      <c r="F46" s="91">
        <v>1143.8165676482699</v>
      </c>
      <c r="G46" s="91">
        <v>1143.8165676482699</v>
      </c>
      <c r="I46" s="34"/>
      <c r="K46" s="79">
        <f t="shared" si="1"/>
        <v>1.5631242717479693E-3</v>
      </c>
      <c r="L46" s="79"/>
      <c r="M46" s="79"/>
      <c r="N46" s="79"/>
      <c r="O46" s="79"/>
      <c r="P46" s="79"/>
      <c r="Q46" s="79"/>
      <c r="R46" s="79"/>
    </row>
    <row r="47" spans="1:18" x14ac:dyDescent="0.25">
      <c r="A47" s="91" t="s">
        <v>46</v>
      </c>
      <c r="B47" s="91">
        <v>7722.0158965000001</v>
      </c>
      <c r="C47" s="91"/>
      <c r="D47" s="91"/>
      <c r="E47" s="90" t="s">
        <v>46</v>
      </c>
      <c r="F47" s="91">
        <v>7724.0769504348</v>
      </c>
      <c r="G47" s="91">
        <v>7724.0769504348</v>
      </c>
      <c r="I47" s="34"/>
      <c r="K47" s="79">
        <f t="shared" si="1"/>
        <v>2.6690620201055284E-4</v>
      </c>
      <c r="L47" s="79"/>
      <c r="M47" s="79"/>
      <c r="N47" s="79"/>
      <c r="O47" s="79"/>
      <c r="P47" s="79"/>
      <c r="Q47" s="79"/>
      <c r="R47" s="79"/>
    </row>
    <row r="48" spans="1:18" x14ac:dyDescent="0.25">
      <c r="A48" s="91" t="s">
        <v>47</v>
      </c>
      <c r="B48" s="91">
        <v>9863.9942761999991</v>
      </c>
      <c r="C48" s="91"/>
      <c r="D48" s="91"/>
      <c r="E48" s="90" t="s">
        <v>47</v>
      </c>
      <c r="F48" s="91">
        <v>9878.1276770107506</v>
      </c>
      <c r="G48" s="91">
        <v>9878.1276770107506</v>
      </c>
      <c r="I48" s="34"/>
      <c r="K48" s="79">
        <f t="shared" si="1"/>
        <v>1.4328273532003941E-3</v>
      </c>
      <c r="L48" s="79"/>
      <c r="M48" s="79"/>
      <c r="N48" s="79"/>
      <c r="O48" s="79"/>
      <c r="P48" s="79"/>
      <c r="Q48" s="79"/>
      <c r="R48" s="79"/>
    </row>
    <row r="49" spans="1:18" x14ac:dyDescent="0.25">
      <c r="A49" s="91" t="s">
        <v>48</v>
      </c>
      <c r="B49" s="91">
        <v>3741.1373549</v>
      </c>
      <c r="C49" s="91"/>
      <c r="D49" s="91"/>
      <c r="E49" s="90" t="s">
        <v>48</v>
      </c>
      <c r="F49" s="91">
        <v>3743.3706039617</v>
      </c>
      <c r="G49" s="91">
        <v>3743.3706039617</v>
      </c>
      <c r="I49" s="34"/>
      <c r="K49" s="79">
        <f t="shared" si="1"/>
        <v>5.9694388359598258E-4</v>
      </c>
      <c r="L49" s="79"/>
      <c r="M49" s="79"/>
      <c r="N49" s="79"/>
      <c r="O49" s="79"/>
      <c r="P49" s="79"/>
      <c r="Q49" s="79"/>
      <c r="R49" s="79"/>
    </row>
    <row r="50" spans="1:18" x14ac:dyDescent="0.25">
      <c r="A50" s="91" t="s">
        <v>49</v>
      </c>
      <c r="B50" s="91">
        <v>25577.109708</v>
      </c>
      <c r="C50" s="91"/>
      <c r="D50" s="91"/>
      <c r="E50" s="90" t="s">
        <v>49</v>
      </c>
      <c r="F50" s="91">
        <v>25605.598156509401</v>
      </c>
      <c r="G50" s="91">
        <v>25605.598156509401</v>
      </c>
      <c r="I50" s="34"/>
      <c r="K50" s="79">
        <f t="shared" si="1"/>
        <v>1.1138259496337915E-3</v>
      </c>
      <c r="L50" s="79"/>
      <c r="M50" s="79"/>
      <c r="N50" s="79"/>
      <c r="O50" s="79"/>
      <c r="P50" s="79"/>
      <c r="Q50" s="79"/>
      <c r="R50" s="79"/>
    </row>
    <row r="51" spans="1:18" x14ac:dyDescent="0.25">
      <c r="A51" s="91" t="s">
        <v>50</v>
      </c>
      <c r="B51" s="91">
        <v>10313.414672999999</v>
      </c>
      <c r="C51" s="91"/>
      <c r="D51" s="91"/>
      <c r="E51" s="90" t="s">
        <v>50</v>
      </c>
      <c r="F51" s="91">
        <v>10315.113681417701</v>
      </c>
      <c r="G51" s="91">
        <v>10315.113681417701</v>
      </c>
      <c r="I51" s="34"/>
      <c r="K51" s="79">
        <f t="shared" si="1"/>
        <v>1.6473771990855031E-4</v>
      </c>
      <c r="L51" s="79"/>
      <c r="M51" s="79"/>
      <c r="N51" s="79"/>
      <c r="O51" s="79"/>
      <c r="P51" s="79"/>
      <c r="Q51" s="79"/>
      <c r="R51" s="79"/>
    </row>
    <row r="52" spans="1:18" x14ac:dyDescent="0.25">
      <c r="A52" s="91"/>
      <c r="B52" s="91"/>
      <c r="C52" s="91"/>
      <c r="D52" s="91"/>
      <c r="I52" s="34"/>
      <c r="K52" s="79" t="str">
        <f t="shared" si="1"/>
        <v/>
      </c>
      <c r="L52" s="79"/>
      <c r="O52" s="79"/>
      <c r="P52" s="79"/>
      <c r="Q52" s="79"/>
      <c r="R52" s="79"/>
    </row>
    <row r="53" spans="1:18" x14ac:dyDescent="0.25">
      <c r="B53" s="91"/>
      <c r="K53" s="79" t="str">
        <f t="shared" si="1"/>
        <v/>
      </c>
      <c r="L53" s="79"/>
      <c r="O53" s="79"/>
      <c r="P53" s="79"/>
      <c r="Q53" s="79"/>
      <c r="R53" s="79"/>
    </row>
    <row r="54" spans="1:18" x14ac:dyDescent="0.25">
      <c r="A54" s="91" t="s">
        <v>229</v>
      </c>
      <c r="B54" s="91"/>
      <c r="C54" s="91"/>
      <c r="D54" s="91"/>
      <c r="I54" s="34"/>
      <c r="K54" s="79" t="str">
        <f t="shared" si="1"/>
        <v/>
      </c>
      <c r="L54" s="79"/>
      <c r="M54" s="79"/>
      <c r="N54" s="79"/>
      <c r="O54" s="79"/>
      <c r="P54" s="79"/>
      <c r="Q54" s="79"/>
      <c r="R54" s="79"/>
    </row>
    <row r="55" spans="1:18" x14ac:dyDescent="0.25">
      <c r="A55" s="91" t="s">
        <v>1</v>
      </c>
      <c r="B55" s="91"/>
      <c r="C55" s="91"/>
      <c r="D55" s="91"/>
      <c r="I55" s="34"/>
      <c r="K55" s="79" t="str">
        <f t="shared" si="1"/>
        <v/>
      </c>
      <c r="L55" s="79"/>
      <c r="M55" s="79"/>
      <c r="N55" s="79"/>
      <c r="O55" s="79"/>
      <c r="P55" s="79"/>
      <c r="Q55" s="79"/>
      <c r="R55" s="79"/>
    </row>
    <row r="56" spans="1:18" x14ac:dyDescent="0.25">
      <c r="A56" s="91" t="s">
        <v>11</v>
      </c>
      <c r="B56" s="91"/>
      <c r="C56" s="91"/>
      <c r="D56" s="91"/>
      <c r="I56" s="34"/>
      <c r="K56" s="79" t="str">
        <f t="shared" si="1"/>
        <v/>
      </c>
      <c r="L56" s="79"/>
      <c r="M56" s="79"/>
      <c r="N56" s="79"/>
      <c r="O56" s="79"/>
      <c r="P56" s="79"/>
      <c r="Q56" s="79"/>
      <c r="R56" s="79"/>
    </row>
    <row r="57" spans="1:18" x14ac:dyDescent="0.25">
      <c r="A57" s="91" t="s">
        <v>58</v>
      </c>
      <c r="B57" s="91"/>
      <c r="C57" s="91"/>
      <c r="D57" s="91"/>
      <c r="I57" s="34"/>
      <c r="K57" s="79" t="str">
        <f t="shared" si="1"/>
        <v/>
      </c>
      <c r="L57" s="79"/>
      <c r="M57" s="79"/>
      <c r="N57" s="79"/>
      <c r="O57" s="79"/>
      <c r="P57" s="79"/>
      <c r="Q57" s="79"/>
      <c r="R57" s="79"/>
    </row>
    <row r="58" spans="1:18" x14ac:dyDescent="0.25">
      <c r="A58" s="91" t="s">
        <v>176</v>
      </c>
      <c r="B58" s="91"/>
      <c r="C58" s="91"/>
      <c r="D58" s="91"/>
      <c r="I58" s="34"/>
      <c r="K58" s="79" t="str">
        <f t="shared" si="1"/>
        <v/>
      </c>
      <c r="L58" s="79"/>
      <c r="P58" s="79"/>
      <c r="Q58" s="79"/>
      <c r="R58" s="79"/>
    </row>
    <row r="59" spans="1:18" x14ac:dyDescent="0.25">
      <c r="A59" s="91"/>
      <c r="B59" s="91"/>
      <c r="C59" s="91"/>
      <c r="D59" s="91"/>
      <c r="I59" s="34"/>
      <c r="K59" s="79"/>
      <c r="L59" s="79"/>
      <c r="P59" s="79"/>
      <c r="Q59" s="79"/>
      <c r="R59" s="79"/>
    </row>
    <row r="60" spans="1:18" x14ac:dyDescent="0.25">
      <c r="A60" s="91"/>
      <c r="B60" s="91"/>
      <c r="C60" s="91"/>
      <c r="D60" s="91"/>
      <c r="I60" s="34"/>
      <c r="K60" s="79" t="str">
        <f>IF(B60=0,"",(F60-B60)/B60)</f>
        <v/>
      </c>
      <c r="L60" s="79"/>
    </row>
    <row r="61" spans="1:18" x14ac:dyDescent="0.25">
      <c r="A61" s="1" t="s">
        <v>55</v>
      </c>
      <c r="B61" s="74">
        <f>SUM(B3:B59)</f>
        <v>1183386.5656929561</v>
      </c>
      <c r="C61" s="1"/>
      <c r="D61" s="1"/>
      <c r="E61" s="1"/>
      <c r="F61" s="74">
        <f>SUM(F3:F59)</f>
        <v>1186241.0080914076</v>
      </c>
      <c r="G61" s="74">
        <f>SUM(G3:G59)</f>
        <v>1186241.0080914076</v>
      </c>
      <c r="K61" s="79"/>
      <c r="L61" s="79"/>
      <c r="M61" s="79"/>
      <c r="N61" s="79"/>
      <c r="O61" s="79"/>
    </row>
    <row r="62" spans="1:18" x14ac:dyDescent="0.25">
      <c r="A62" s="91" t="s">
        <v>56</v>
      </c>
      <c r="B62" s="91">
        <f>SUM(B3:B51)</f>
        <v>1183386.5656929561</v>
      </c>
      <c r="F62" s="91">
        <f>SUM(F3:F51)</f>
        <v>1186241.0080914076</v>
      </c>
      <c r="G62" s="91">
        <f>SUM(G3:G51)</f>
        <v>1186241.0080914076</v>
      </c>
    </row>
    <row r="63" spans="1:18" x14ac:dyDescent="0.25">
      <c r="A63" s="90" t="s">
        <v>238</v>
      </c>
      <c r="B63" s="91">
        <f>+B3+B5+B8+B9+B11+B12+B14+B15+B16+B17+B18+B19+B20+B21+B22+B23+B24+B25+B26+B28+B30+B31+B33+B34+B35+B36+B37+B39+B40+B41+B42+B43+B44+B46+B47+B49+B50+B10</f>
        <v>977674.84844895615</v>
      </c>
      <c r="F63" s="91">
        <f>+F3+F5+F8+F9+F11+F12+F14+F15+F16+F17+F18+F19+F20+F21+F22+F23+F24+F25+F26+F28+F30+F31+F33+F34+F35+F36+F37+F39+F40+F41+F42+F43+F44+F46+F47+F49+F50+F10</f>
        <v>980127.93214327353</v>
      </c>
      <c r="G63" s="91">
        <f>+G3+G5+G8+G9+G11+G12+G14+G15+G16+G17+G18+G19+G20+G21+G22+G23+G24+G25+G26+G28+G30+G31+G33+G34+G35+G36+G37+G39+G40+G41+G42+G43+G44+G46+G47+G49+G50+G10</f>
        <v>980127.93214327353</v>
      </c>
    </row>
    <row r="66" spans="2:2" x14ac:dyDescent="0.25">
      <c r="B66" s="91"/>
    </row>
    <row r="67" spans="2:2" x14ac:dyDescent="0.25">
      <c r="B67" s="91"/>
    </row>
    <row r="68" spans="2:2" x14ac:dyDescent="0.25">
      <c r="B68" s="9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2021-05-26T12:26:10+00:00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8" ma:contentTypeDescription="Create a new document." ma:contentTypeScope="" ma:versionID="65234bea06d9f24b4d56f4b5e5e008ae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db45db59d2d67bf6ec4a5bb8f4cc075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7800A3-45F5-4E64-8069-7AF11199344B}">
  <ds:schemaRefs>
    <ds:schemaRef ds:uri="http://schemas.microsoft.com/office/2006/metadata/properties"/>
    <ds:schemaRef ds:uri="http://schemas.microsoft.com/office/2006/documentManagement/types"/>
    <ds:schemaRef ds:uri="http://schemas.microsoft.com/sharepoint/v3/field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  <ds:schemaRef ds:uri="46aa0371-c0be-4330-a5ff-ec128acf39ed"/>
    <ds:schemaRef ds:uri="4ffa91fb-a0ff-4ac5-b2db-65c790d184a4"/>
    <ds:schemaRef ds:uri="ba8eb6be-0955-44cd-ad6c-1ec625d649b5"/>
    <ds:schemaRef ds:uri="http://purl.org/dc/elements/1.1/"/>
    <ds:schemaRef ds:uri="http://schemas.microsoft.com/sharepoint.v3"/>
    <ds:schemaRef ds:uri="http://schemas.microsoft.com/sharepoint/v3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2E5CB6C-E860-4536-99AA-A82EDC72BF2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F51C066B-8B21-48CB-AA95-08997966BE7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16CDB85-4D0D-454A-8DAC-AE7B69D5DD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40</vt:i4>
      </vt:variant>
    </vt:vector>
  </HeadingPairs>
  <TitlesOfParts>
    <vt:vector size="89" baseType="lpstr">
      <vt:lpstr>README</vt:lpstr>
      <vt:lpstr>State Totals 12</vt:lpstr>
      <vt:lpstr>All Sectors 12</vt:lpstr>
      <vt:lpstr>All Sectors 36</vt:lpstr>
      <vt:lpstr>Model Species 12</vt:lpstr>
      <vt:lpstr>Model Species 36</vt:lpstr>
      <vt:lpstr>airports</vt:lpstr>
      <vt:lpstr>afdust</vt:lpstr>
      <vt:lpstr>fertilizer</vt:lpstr>
      <vt:lpstr>livestock</vt:lpstr>
      <vt:lpstr>biogenics 36</vt:lpstr>
      <vt:lpstr>biogenics 12</vt:lpstr>
      <vt:lpstr>rail</vt:lpstr>
      <vt:lpstr>cmv_c1c2 36</vt:lpstr>
      <vt:lpstr>cmv_c1c2 12</vt:lpstr>
      <vt:lpstr>cmv_c3 36</vt:lpstr>
      <vt:lpstr>cmv_c3 12</vt:lpstr>
      <vt:lpstr>nonpt</vt:lpstr>
      <vt:lpstr>ptagfire</vt:lpstr>
      <vt:lpstr>nonroad</vt:lpstr>
      <vt:lpstr>onroad all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canada_og2D 12US1</vt:lpstr>
      <vt:lpstr>canada_og2D 36US3</vt:lpstr>
      <vt:lpstr>canada_ag 12US1</vt:lpstr>
      <vt:lpstr>canada_ag 36US3</vt:lpstr>
      <vt:lpstr>othafdust 12US1</vt:lpstr>
      <vt:lpstr>othafdust 36US3</vt:lpstr>
      <vt:lpstr>othptdust 12US1</vt:lpstr>
      <vt:lpstr>othptdust 36US3</vt:lpstr>
      <vt:lpstr>ptfire-rx</vt:lpstr>
      <vt:lpstr>ptfire-wild</vt:lpstr>
      <vt:lpstr>ptfire_othna 12US1</vt:lpstr>
      <vt:lpstr>ptfire_othna 36US3</vt:lpstr>
      <vt:lpstr>ptegu_summer</vt:lpstr>
      <vt:lpstr>ptegu_winter</vt:lpstr>
      <vt:lpstr>ptegu_wintershld</vt:lpstr>
      <vt:lpstr>ptnonipm</vt:lpstr>
      <vt:lpstr>pt_oilgas</vt:lpstr>
      <vt:lpstr>np_oilgas</vt:lpstr>
      <vt:lpstr>rwc</vt:lpstr>
      <vt:lpstr>solvents</vt:lpstr>
      <vt:lpstr>'ptfire-rx'!annual_2011_draft_ptfire_12US2_cbo5_soa</vt:lpstr>
      <vt:lpstr>'ptfire-wild'!annual_2011_draft_ptfire_12US2_cbo5_soa</vt:lpstr>
      <vt:lpstr>afdust!annual_2011ea_v6_11f_afdust_12US2_cmaq_cb05_soa_state</vt:lpstr>
      <vt:lpstr>afdust!annual_2011ea_v6_11f_afdust_12US2_cmaq_cb05_soa_state_1</vt:lpstr>
      <vt:lpstr>fertilizer!annual_2011ea_v6_11f_c1c2rail_12US2_cbo5_soa_state</vt:lpstr>
      <vt:lpstr>livestock!annual_2011ea_v6_11f_c1c2rail_12US2_cbo5_soa_state</vt:lpstr>
      <vt:lpstr>rail!annual_2011ea_v6_11f_c1c2rail_12US2_cbo5_soa_state</vt:lpstr>
      <vt:lpstr>'cmv_c1c2 12'!annual_2011ea_v6_11f_c3marine_12US2_cbo5_soa_state</vt:lpstr>
      <vt:lpstr>'cmv_c1c2 36'!annual_2011ea_v6_11f_c3marine_12US2_cbo5_soa_state</vt:lpstr>
      <vt:lpstr>'cmv_c3 12'!annual_2011ea_v6_11f_c3marine_12US2_cbo5_soa_state</vt:lpstr>
      <vt:lpstr>'cmv_c3 36'!annual_2011ea_v6_11f_c3marine_12US2_cbo5_soa_state</vt:lpstr>
      <vt:lpstr>'cmv_c3 36'!annual_2011ea_v6_11f_c3marine_12US2_cbo5_soa_state_1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'canada_ag 12US1'!annual_2011ea_v6_11f_othpt_12US2_cmaq_cb05_soa_state</vt:lpstr>
      <vt:lpstr>'canada_ag 36US3'!annual_2011ea_v6_11f_othpt_12US2_cmaq_cb05_soa_state</vt:lpstr>
      <vt:lpstr>'canada_og2D 12US1'!annual_2011ea_v6_11f_othpt_12US2_cmaq_cb05_soa_state</vt:lpstr>
      <vt:lpstr>'canada_og2D 36US3'!annual_2011ea_v6_11f_othpt_12US2_cmaq_cb05_soa_state</vt:lpstr>
      <vt:lpstr>'othpt 12US1'!annual_2011ea_v6_11f_othpt_12US2_cmaq_cb05_soa_state</vt:lpstr>
      <vt:lpstr>'othpt 36US3'!annual_2011ea_v6_11f_othpt_12US2_cmaq_cb05_soa_state</vt:lpstr>
      <vt:lpstr>ptegu_summer!annual_2011ea_v6_11f_ptipm_12US2_cbo5_soa_state</vt:lpstr>
      <vt:lpstr>ptegu_winter!annual_2011ea_v6_11f_ptipm_12US2_cbo5_soa_state</vt:lpstr>
      <vt:lpstr>ptegu_wintershld!annual_2011ea_v6_11f_ptipm_12US2_cbo5_soa_state</vt:lpstr>
      <vt:lpstr>solvents!annual_2011ea_v6_11f_ptipm_12US2_cbo5_soa_state</vt:lpstr>
      <vt:lpstr>ptegu_winter!annual_2011ea_v6_11f_ptipm_12US2_cbo5_soa_state_1</vt:lpstr>
      <vt:lpstr>airports!annual_2011ea_v6_11f_ptnonipm_12US2_cbo5_soa_state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2021-09-21T19:48:46Z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  <property fmtid="{D5CDD505-2E9C-101B-9397-08002B2CF9AE}" pid="3" name="ContentTypeId">
    <vt:lpwstr>0x010100BC446F43D88E304B9A8612EBB1AAEBEA</vt:lpwstr>
  </property>
</Properties>
</file>